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9065" windowHeight="12615" activeTab="1"/>
  </bookViews>
  <sheets>
    <sheet name="Apportionment" sheetId="2" r:id="rId1"/>
    <sheet name="II - IV  Apportionment Detail" sheetId="4" r:id="rId2"/>
  </sheets>
  <definedNames>
    <definedName name="_xlnm.Print_Area" localSheetId="0">Apportionment!$A$1:$H$62</definedName>
    <definedName name="_xlnm.Print_Titles" localSheetId="1">'II - IV  Apportionment Detail'!$1:$3</definedName>
  </definedNames>
  <calcPr calcId="145621"/>
</workbook>
</file>

<file path=xl/calcChain.xml><?xml version="1.0" encoding="utf-8"?>
<calcChain xmlns="http://schemas.openxmlformats.org/spreadsheetml/2006/main">
  <c r="G135" i="4" l="1"/>
  <c r="G133" i="4"/>
  <c r="G86" i="4" l="1"/>
  <c r="G83" i="4"/>
  <c r="G84" i="4"/>
  <c r="G82" i="4"/>
  <c r="G80" i="4"/>
  <c r="G79" i="4"/>
  <c r="B43" i="2" l="1"/>
  <c r="B28" i="2"/>
  <c r="B27" i="2"/>
  <c r="B26" i="2"/>
  <c r="B13" i="2"/>
  <c r="B11" i="2"/>
  <c r="F61" i="4"/>
  <c r="E61" i="4"/>
  <c r="E102" i="4" l="1"/>
  <c r="B41" i="2" s="1"/>
  <c r="D41" i="2" s="1"/>
  <c r="F22" i="4"/>
  <c r="F24" i="4" s="1"/>
  <c r="E22" i="4"/>
  <c r="E24" i="4" s="1"/>
  <c r="B42" i="2" s="1"/>
  <c r="D42" i="2" s="1"/>
  <c r="D45" i="2"/>
  <c r="D43" i="2"/>
  <c r="C11" i="2"/>
  <c r="B38" i="2"/>
  <c r="B23" i="2"/>
  <c r="D14" i="2"/>
  <c r="D15" i="2"/>
  <c r="D25" i="2"/>
  <c r="D26" i="2"/>
  <c r="D27" i="2"/>
  <c r="D28" i="2"/>
  <c r="D29" i="2"/>
  <c r="D30" i="2"/>
  <c r="D40" i="2"/>
  <c r="D44" i="2"/>
  <c r="C47" i="2"/>
  <c r="C32" i="2"/>
  <c r="B32" i="2"/>
  <c r="B47" i="2" l="1"/>
  <c r="D47" i="2"/>
  <c r="E40" i="2" s="1"/>
  <c r="D32" i="2"/>
  <c r="D11" i="2"/>
  <c r="F102" i="4"/>
  <c r="G102" i="4" s="1"/>
  <c r="G24" i="4"/>
  <c r="G61" i="4"/>
  <c r="E36" i="4" l="1"/>
  <c r="B12" i="2"/>
  <c r="C12" i="2" s="1"/>
  <c r="C10" i="2" s="1"/>
  <c r="E45" i="2"/>
  <c r="E44" i="2"/>
  <c r="G127" i="4"/>
  <c r="G66" i="4"/>
  <c r="E28" i="2"/>
  <c r="G105" i="4"/>
  <c r="G28" i="4"/>
  <c r="E25" i="2"/>
  <c r="E29" i="2"/>
  <c r="E27" i="2"/>
  <c r="E26" i="2"/>
  <c r="G124" i="4"/>
  <c r="E43" i="2"/>
  <c r="E41" i="2"/>
  <c r="E42" i="2"/>
  <c r="E30" i="2"/>
  <c r="E77" i="4"/>
  <c r="B10" i="2" s="1"/>
  <c r="D12" i="2" l="1"/>
  <c r="E47" i="2"/>
  <c r="F33" i="4"/>
  <c r="F36" i="4" s="1"/>
  <c r="G36" i="4" s="1"/>
  <c r="G38" i="4" s="1"/>
  <c r="G41" i="4" s="1"/>
  <c r="G108" i="4"/>
  <c r="G110" i="4" s="1"/>
  <c r="G112" i="4" s="1"/>
  <c r="E32" i="2"/>
  <c r="D10" i="2" l="1"/>
  <c r="C17" i="2"/>
  <c r="B17" i="2"/>
  <c r="G131" i="4"/>
  <c r="D13" i="2"/>
  <c r="D17" i="2" l="1"/>
  <c r="E11" i="2" s="1"/>
  <c r="E55" i="2" s="1"/>
  <c r="F77" i="4"/>
  <c r="G78" i="4" s="1"/>
  <c r="E12" i="2" l="1"/>
  <c r="E56" i="2" s="1"/>
  <c r="E14" i="2"/>
  <c r="E10" i="2"/>
  <c r="E54" i="2" s="1"/>
  <c r="E15" i="2"/>
  <c r="E13" i="2"/>
  <c r="E57" i="2" l="1"/>
  <c r="E17" i="2"/>
</calcChain>
</file>

<file path=xl/sharedStrings.xml><?xml version="1.0" encoding="utf-8"?>
<sst xmlns="http://schemas.openxmlformats.org/spreadsheetml/2006/main" count="214" uniqueCount="124">
  <si>
    <t>Gross</t>
  </si>
  <si>
    <t>Gross Receipts</t>
  </si>
  <si>
    <t>Adjusted</t>
  </si>
  <si>
    <t>Receipts</t>
  </si>
  <si>
    <t>Adjustments*</t>
  </si>
  <si>
    <t>Sales</t>
  </si>
  <si>
    <t>Factor</t>
  </si>
  <si>
    <t>California</t>
  </si>
  <si>
    <t>New Mexico</t>
  </si>
  <si>
    <t>Arizona</t>
  </si>
  <si>
    <t>D.C.</t>
  </si>
  <si>
    <t>Nevada</t>
  </si>
  <si>
    <t>Other</t>
  </si>
  <si>
    <t>Everywhere</t>
  </si>
  <si>
    <t>Wages</t>
  </si>
  <si>
    <t>Adjustments</t>
  </si>
  <si>
    <t>Property</t>
  </si>
  <si>
    <t>Apportionment Factors</t>
  </si>
  <si>
    <t>Southern California Edison</t>
  </si>
  <si>
    <t>1.</t>
  </si>
  <si>
    <t>II.  Calculation of Arizona Apportionment Factor</t>
  </si>
  <si>
    <t>Value of real and tangible personal property (by averaging the value of owned property</t>
  </si>
  <si>
    <t>at the beginning and end of the tax period; rented property at capitalized value)</t>
  </si>
  <si>
    <t>Column A</t>
  </si>
  <si>
    <t>Column B</t>
  </si>
  <si>
    <t>Column C</t>
  </si>
  <si>
    <t>Total Within</t>
  </si>
  <si>
    <t>Total</t>
  </si>
  <si>
    <t>Ratio within</t>
  </si>
  <si>
    <t>A / B</t>
  </si>
  <si>
    <t>a.</t>
  </si>
  <si>
    <t>Inventories</t>
  </si>
  <si>
    <t>Depreciable assets - (do not include Construction in Progress)</t>
  </si>
  <si>
    <t>Land</t>
  </si>
  <si>
    <t>Other Assets - (describe)</t>
  </si>
  <si>
    <t>Less: Nonbusiness property (if included in above totals)</t>
  </si>
  <si>
    <t>Total of section a</t>
  </si>
  <si>
    <t>b.</t>
  </si>
  <si>
    <t>Rented property (capitalize at 8 times net rental paid)</t>
  </si>
  <si>
    <t>Owned property (at original cost):</t>
  </si>
  <si>
    <t>c.</t>
  </si>
  <si>
    <t>Total owned and rented property (section a total plus section b)</t>
  </si>
  <si>
    <t>Property Factor</t>
  </si>
  <si>
    <t>Payroll Factor</t>
  </si>
  <si>
    <t>Total Wages, salaries, commissions and other compensation to employees</t>
  </si>
  <si>
    <t>(per Federal Form 1120 or payroll reports)</t>
  </si>
  <si>
    <t>2.</t>
  </si>
  <si>
    <t>3.</t>
  </si>
  <si>
    <t>Sales Factor</t>
  </si>
  <si>
    <t>Sales delivered or shipped to Arizona purchasers</t>
  </si>
  <si>
    <t>Other gross receipts</t>
  </si>
  <si>
    <t>Total sales and other gross receipts</t>
  </si>
  <si>
    <t>d.</t>
  </si>
  <si>
    <t>e.</t>
  </si>
  <si>
    <t>Sales factor (for Column A - multiply item c by item d; for column B - enter the</t>
  </si>
  <si>
    <t>amount from item c)</t>
  </si>
  <si>
    <t>X 2  OR  X 8</t>
  </si>
  <si>
    <t>4.</t>
  </si>
  <si>
    <t>Total Ratio - add C1(c), C2, and C3(e), in Column C</t>
  </si>
  <si>
    <t>5.</t>
  </si>
  <si>
    <t>result in column C</t>
  </si>
  <si>
    <t>Use the average yearly value of owned real and tangible personal property used in</t>
  </si>
  <si>
    <t>the business at original cost.  Exclude property not connected with the business and</t>
  </si>
  <si>
    <t>the value of construction in progress.</t>
  </si>
  <si>
    <t>Inventory</t>
  </si>
  <si>
    <t>Buildings</t>
  </si>
  <si>
    <t>Machinery and equipment (including delivery equipment</t>
  </si>
  <si>
    <t>Furniture and fixtures</t>
  </si>
  <si>
    <t>Other tangible assets.  Attach schedule.</t>
  </si>
  <si>
    <t xml:space="preserve">Rented property used in business. </t>
  </si>
  <si>
    <t xml:space="preserve">Use employee wages, salaries, commissions, and other compensation related </t>
  </si>
  <si>
    <t>to business income.</t>
  </si>
  <si>
    <t>Total property</t>
  </si>
  <si>
    <t>Total payroll</t>
  </si>
  <si>
    <t>Payroll</t>
  </si>
  <si>
    <t>(i)  Shipped from outside California</t>
  </si>
  <si>
    <t>Sales shipped from California to:</t>
  </si>
  <si>
    <t>(i)  The United States Government</t>
  </si>
  <si>
    <t>(ii) Purchasers in a state where the taxpayer is not taxable.</t>
  </si>
  <si>
    <t>Other gross receipts (rents, royalties, interest, etc.)</t>
  </si>
  <si>
    <t>Total Sales</t>
  </si>
  <si>
    <t>Total Percent. Add the percentages in column (c).</t>
  </si>
  <si>
    <t>II.  Calculation of California Apportionment Factor</t>
  </si>
  <si>
    <t>Average annual value of inventory</t>
  </si>
  <si>
    <t>Average annual value of real property</t>
  </si>
  <si>
    <t>Rented property (Annual rental value times 8)</t>
  </si>
  <si>
    <t>Total compensation of employees</t>
  </si>
  <si>
    <t>Gross receipts</t>
  </si>
  <si>
    <t>TOTAL FACTORS (Add lines 1, 2, and 3)</t>
  </si>
  <si>
    <r>
      <t>AVERAGE FACTOR</t>
    </r>
    <r>
      <rPr>
        <sz val="10"/>
        <rFont val="Arial"/>
        <family val="2"/>
      </rPr>
      <t xml:space="preserve"> (Divide line 4 by the number of factors computed above)</t>
    </r>
  </si>
  <si>
    <t>III.  Calculation of New Mexico Apportionment Factor</t>
  </si>
  <si>
    <t>IV.  Calculation of Washington, D.C. Apportionment Factor</t>
  </si>
  <si>
    <t>Washington, D.C.</t>
  </si>
  <si>
    <t>Average value of real estate and tangible personal property owned or rented to</t>
  </si>
  <si>
    <t>and used by the corporation.</t>
  </si>
  <si>
    <t>Total compensation paid or accrued by the corporation.</t>
  </si>
  <si>
    <t>All gross receipts of the corporation other than gross receipts from non-business</t>
  </si>
  <si>
    <r>
      <t>DC APPORTIONMENT FACTOR</t>
    </r>
    <r>
      <rPr>
        <sz val="10"/>
        <rFont val="Arial"/>
        <family val="2"/>
      </rPr>
      <t xml:space="preserve"> (Divide line 4 by 3)</t>
    </r>
  </si>
  <si>
    <t>SOUTHERN CALIFORNIA EDISON COMPANY</t>
  </si>
  <si>
    <t>California Form 100W, Line 18 - Net Income</t>
  </si>
  <si>
    <t>New Mexico Form CIT-1, Line 9 - New Mexico Net Taxable Income</t>
  </si>
  <si>
    <t>D.C. Tax Form D-20 SUB Corpration, Line 30 - Net Income</t>
  </si>
  <si>
    <t>State Tax Apportionment</t>
  </si>
  <si>
    <t>Tax Apportionment Detail Worksheet By State</t>
  </si>
  <si>
    <r>
      <t>Weight Arizona sales - (</t>
    </r>
    <r>
      <rPr>
        <i/>
        <sz val="8"/>
        <rFont val="Arial"/>
        <family val="2"/>
      </rPr>
      <t>STANDARD</t>
    </r>
    <r>
      <rPr>
        <sz val="8"/>
        <rFont val="Arial"/>
        <family val="2"/>
      </rPr>
      <t xml:space="preserve"> uses X 2; </t>
    </r>
    <r>
      <rPr>
        <i/>
        <sz val="8"/>
        <rFont val="Arial"/>
        <family val="2"/>
      </rPr>
      <t>ENHANCED</t>
    </r>
    <r>
      <rPr>
        <sz val="8"/>
        <rFont val="Arial"/>
        <family val="2"/>
      </rPr>
      <t xml:space="preserve"> uses X 8)</t>
    </r>
  </si>
  <si>
    <r>
      <t xml:space="preserve">Average apportionment ratio </t>
    </r>
    <r>
      <rPr>
        <sz val="8"/>
        <rFont val="Arial"/>
        <family val="2"/>
      </rPr>
      <t>- divide line C4, Column C, by the denomiator</t>
    </r>
  </si>
  <si>
    <r>
      <t>(</t>
    </r>
    <r>
      <rPr>
        <i/>
        <sz val="8"/>
        <rFont val="Arial"/>
        <family val="2"/>
      </rPr>
      <t>STANDARD</t>
    </r>
    <r>
      <rPr>
        <sz val="8"/>
        <rFont val="Arial"/>
        <family val="2"/>
      </rPr>
      <t xml:space="preserve"> divides by four (4); </t>
    </r>
    <r>
      <rPr>
        <i/>
        <sz val="8"/>
        <rFont val="Arial"/>
        <family val="2"/>
      </rPr>
      <t>ENHANCED</t>
    </r>
    <r>
      <rPr>
        <sz val="8"/>
        <rFont val="Arial"/>
        <family val="2"/>
      </rPr>
      <t xml:space="preserve"> divides by ten (10)).  Enter the</t>
    </r>
  </si>
  <si>
    <t>For 2011, a single sales factor was utilized for the apportionment</t>
  </si>
  <si>
    <t xml:space="preserve">determination. </t>
  </si>
  <si>
    <t>Sales delivered or shipped to California purchasers:</t>
  </si>
  <si>
    <t xml:space="preserve">Single Sales Factor </t>
  </si>
  <si>
    <t xml:space="preserve">Apportionment Factor  - (Single or Multiple Factors) </t>
  </si>
  <si>
    <t>Nexus Entity Unwighted Apportionment</t>
  </si>
  <si>
    <t>Nexus Entity Apportionment Ratio</t>
  </si>
  <si>
    <t>Adjusted Nexus Entity Apportionment Ratio</t>
  </si>
  <si>
    <t>2011 TR</t>
  </si>
  <si>
    <t>income (Weight Sales STANDARD uses X 2).</t>
  </si>
  <si>
    <t>California (Single Sales Factor)</t>
  </si>
  <si>
    <t xml:space="preserve">DC </t>
  </si>
  <si>
    <t>Arizona (Standard Double Weighted Sales Factor)</t>
  </si>
  <si>
    <t>Arizona Form 120, Line 5- Adjusted Business Income</t>
  </si>
  <si>
    <t xml:space="preserve">Update:  </t>
  </si>
  <si>
    <t>Double-Weighted Sales Factor election.  Both methodologies were utilized in 2011 T/R.</t>
  </si>
  <si>
    <t>Amounts reflect California Single Sales Factor allocation method and Arizona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</si>
</sst>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  <numFmt numFmtId="165" formatCode="_(* #,##0.000000_);_(* \(#,##0.000000\);_(* &quot;-&quot;??_);_(@_)"/>
    <numFmt numFmtId="166" formatCode="_(* #,##0_);_(* \(#,##0\);_(* &quot;-&quot;??_);_(@_)"/>
    <numFmt numFmtId="167" formatCode="0.000000"/>
    <numFmt numFmtId="168" formatCode="_(* #,##0.000000000_);_(* \(#,##0.000000000\);_(* &quot;-&quot;?????????_);_(@_)"/>
    <numFmt numFmtId="169" formatCode="_(* #,##0.0000000_);_(* \(#,##0.0000000\);_(* &quot;-&quot;???????_);_(@_)"/>
    <numFmt numFmtId="170" formatCode="0.0000"/>
    <numFmt numFmtId="171" formatCode="#,##0.000000_);\(#,##0.000000\)"/>
    <numFmt numFmtId="172" formatCode="_(* #,##0.00000_);_(* \(#,##0.00000\);_(* &quot;-&quot;?????_);_(@_)"/>
  </numFmts>
  <fonts count="12" x14ac:knownFonts="1">
    <font>
      <sz val="10"/>
      <name val="Arial"/>
    </font>
    <font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41" fontId="3" fillId="0" borderId="0" xfId="0" applyNumberFormat="1" applyFont="1"/>
    <xf numFmtId="0" fontId="3" fillId="0" borderId="0" xfId="0" applyFont="1"/>
    <xf numFmtId="41" fontId="3" fillId="0" borderId="0" xfId="0" applyNumberFormat="1" applyFont="1" applyAlignment="1">
      <alignment horizontal="center"/>
    </xf>
    <xf numFmtId="41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41" fontId="3" fillId="0" borderId="2" xfId="0" applyNumberFormat="1" applyFont="1" applyBorder="1"/>
    <xf numFmtId="164" fontId="3" fillId="0" borderId="2" xfId="0" applyNumberFormat="1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41" fontId="4" fillId="0" borderId="0" xfId="0" applyNumberFormat="1" applyFont="1" applyAlignment="1">
      <alignment horizontal="center"/>
    </xf>
    <xf numFmtId="41" fontId="4" fillId="0" borderId="0" xfId="0" quotePrefix="1" applyNumberFormat="1" applyFont="1" applyAlignment="1">
      <alignment horizontal="center"/>
    </xf>
    <xf numFmtId="41" fontId="4" fillId="0" borderId="0" xfId="0" applyNumberFormat="1" applyFont="1" applyAlignment="1">
      <alignment horizontal="left"/>
    </xf>
    <xf numFmtId="41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66" fontId="0" fillId="0" borderId="0" xfId="1" applyNumberFormat="1" applyFont="1"/>
    <xf numFmtId="166" fontId="2" fillId="0" borderId="0" xfId="1" applyNumberFormat="1" applyFont="1" applyAlignment="1">
      <alignment horizontal="center"/>
    </xf>
    <xf numFmtId="166" fontId="4" fillId="0" borderId="0" xfId="1" applyNumberFormat="1" applyFont="1" applyAlignment="1">
      <alignment horizontal="center"/>
    </xf>
    <xf numFmtId="166" fontId="4" fillId="0" borderId="1" xfId="1" applyNumberFormat="1" applyFont="1" applyBorder="1" applyAlignment="1">
      <alignment horizontal="center"/>
    </xf>
    <xf numFmtId="166" fontId="0" fillId="0" borderId="1" xfId="1" applyNumberFormat="1" applyFont="1" applyBorder="1"/>
    <xf numFmtId="0" fontId="0" fillId="3" borderId="0" xfId="0" applyFill="1"/>
    <xf numFmtId="0" fontId="0" fillId="3" borderId="0" xfId="0" applyFill="1" applyBorder="1"/>
    <xf numFmtId="0" fontId="0" fillId="3" borderId="1" xfId="0" applyFill="1" applyBorder="1"/>
    <xf numFmtId="41" fontId="4" fillId="0" borderId="0" xfId="0" quotePrefix="1" applyNumberFormat="1" applyFont="1" applyAlignment="1">
      <alignment horizontal="left"/>
    </xf>
    <xf numFmtId="166" fontId="4" fillId="0" borderId="0" xfId="1" applyNumberFormat="1" applyFont="1"/>
    <xf numFmtId="165" fontId="4" fillId="0" borderId="0" xfId="1" applyNumberFormat="1" applyFont="1"/>
    <xf numFmtId="166" fontId="0" fillId="3" borderId="0" xfId="1" applyNumberFormat="1" applyFont="1" applyFill="1"/>
    <xf numFmtId="166" fontId="3" fillId="0" borderId="0" xfId="1" applyNumberFormat="1" applyFont="1"/>
    <xf numFmtId="166" fontId="3" fillId="0" borderId="0" xfId="1" applyNumberFormat="1" applyFont="1" applyAlignment="1">
      <alignment horizontal="center"/>
    </xf>
    <xf numFmtId="166" fontId="0" fillId="3" borderId="1" xfId="1" applyNumberFormat="1" applyFont="1" applyFill="1" applyBorder="1"/>
    <xf numFmtId="165" fontId="4" fillId="0" borderId="0" xfId="0" applyNumberFormat="1" applyFont="1"/>
    <xf numFmtId="0" fontId="3" fillId="0" borderId="1" xfId="0" applyFont="1" applyBorder="1"/>
    <xf numFmtId="166" fontId="0" fillId="0" borderId="0" xfId="1" applyNumberFormat="1" applyFont="1" applyBorder="1"/>
    <xf numFmtId="41" fontId="4" fillId="0" borderId="0" xfId="0" applyNumberFormat="1" applyFont="1" applyFill="1" applyAlignment="1">
      <alignment horizontal="center"/>
    </xf>
    <xf numFmtId="0" fontId="0" fillId="0" borderId="0" xfId="0" applyFill="1"/>
    <xf numFmtId="167" fontId="3" fillId="0" borderId="1" xfId="0" applyNumberFormat="1" applyFont="1" applyBorder="1"/>
    <xf numFmtId="165" fontId="4" fillId="0" borderId="0" xfId="0" applyNumberFormat="1" applyFont="1" applyBorder="1"/>
    <xf numFmtId="167" fontId="4" fillId="0" borderId="1" xfId="0" applyNumberFormat="1" applyFont="1" applyBorder="1"/>
    <xf numFmtId="167" fontId="4" fillId="0" borderId="0" xfId="0" applyNumberFormat="1" applyFont="1" applyBorder="1"/>
    <xf numFmtId="41" fontId="4" fillId="0" borderId="0" xfId="0" applyNumberFormat="1" applyFont="1" applyAlignment="1">
      <alignment horizontal="center"/>
    </xf>
    <xf numFmtId="0" fontId="4" fillId="0" borderId="0" xfId="0" applyFont="1" applyAlignment="1"/>
    <xf numFmtId="41" fontId="4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/>
    <xf numFmtId="0" fontId="6" fillId="0" borderId="0" xfId="0" applyFont="1"/>
    <xf numFmtId="0" fontId="1" fillId="0" borderId="0" xfId="0" applyFont="1"/>
    <xf numFmtId="41" fontId="7" fillId="0" borderId="0" xfId="0" applyNumberFormat="1" applyFont="1" applyAlignment="1">
      <alignment horizontal="left"/>
    </xf>
    <xf numFmtId="168" fontId="4" fillId="0" borderId="0" xfId="0" applyNumberFormat="1" applyFont="1" applyAlignment="1">
      <alignment horizontal="center"/>
    </xf>
    <xf numFmtId="41" fontId="4" fillId="0" borderId="0" xfId="0" applyNumberFormat="1" applyFont="1"/>
    <xf numFmtId="169" fontId="4" fillId="0" borderId="0" xfId="0" applyNumberFormat="1" applyFont="1" applyAlignment="1">
      <alignment horizontal="center"/>
    </xf>
    <xf numFmtId="170" fontId="0" fillId="0" borderId="0" xfId="0" applyNumberFormat="1"/>
    <xf numFmtId="171" fontId="4" fillId="0" borderId="0" xfId="0" applyNumberFormat="1" applyFont="1"/>
    <xf numFmtId="167" fontId="4" fillId="0" borderId="0" xfId="0" applyNumberFormat="1" applyFont="1"/>
    <xf numFmtId="41" fontId="1" fillId="0" borderId="1" xfId="0" applyNumberFormat="1" applyFont="1" applyBorder="1" applyAlignment="1">
      <alignment horizontal="center"/>
    </xf>
    <xf numFmtId="171" fontId="4" fillId="0" borderId="0" xfId="1" applyNumberFormat="1" applyFont="1"/>
    <xf numFmtId="172" fontId="0" fillId="0" borderId="0" xfId="1" applyNumberFormat="1" applyFont="1"/>
    <xf numFmtId="0" fontId="3" fillId="4" borderId="0" xfId="0" applyFont="1" applyFill="1"/>
    <xf numFmtId="0" fontId="0" fillId="0" borderId="0" xfId="1" applyNumberFormat="1" applyFont="1"/>
    <xf numFmtId="41" fontId="3" fillId="4" borderId="2" xfId="0" applyNumberFormat="1" applyFont="1" applyFill="1" applyBorder="1"/>
    <xf numFmtId="165" fontId="4" fillId="2" borderId="3" xfId="0" applyNumberFormat="1" applyFont="1" applyFill="1" applyBorder="1"/>
    <xf numFmtId="44" fontId="3" fillId="0" borderId="0" xfId="0" applyNumberFormat="1" applyFont="1"/>
    <xf numFmtId="41" fontId="3" fillId="4" borderId="0" xfId="0" applyNumberFormat="1" applyFont="1" applyFill="1"/>
    <xf numFmtId="0" fontId="10" fillId="0" borderId="0" xfId="0" applyFont="1"/>
    <xf numFmtId="41" fontId="10" fillId="0" borderId="0" xfId="0" applyNumberFormat="1" applyFont="1"/>
    <xf numFmtId="0" fontId="11" fillId="0" borderId="0" xfId="0" applyFont="1"/>
    <xf numFmtId="41" fontId="11" fillId="0" borderId="0" xfId="0" applyNumberFormat="1" applyFont="1"/>
    <xf numFmtId="164" fontId="4" fillId="0" borderId="0" xfId="0" applyNumberFormat="1" applyFont="1"/>
    <xf numFmtId="0" fontId="1" fillId="0" borderId="0" xfId="0" applyFont="1" applyAlignment="1">
      <alignment horizontal="right"/>
    </xf>
    <xf numFmtId="41" fontId="1" fillId="0" borderId="0" xfId="0" applyNumberFormat="1" applyFont="1"/>
    <xf numFmtId="0" fontId="4" fillId="0" borderId="0" xfId="0" applyFont="1" applyAlignment="1">
      <alignment horizontal="center"/>
    </xf>
    <xf numFmtId="41" fontId="8" fillId="0" borderId="0" xfId="0" quotePrefix="1" applyNumberFormat="1" applyFont="1" applyAlignment="1">
      <alignment horizontal="center"/>
    </xf>
    <xf numFmtId="41" fontId="8" fillId="0" borderId="0" xfId="0" applyNumberFormat="1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view="pageLayout" zoomScaleNormal="100" workbookViewId="0">
      <selection activeCell="F11" sqref="F11"/>
    </sheetView>
  </sheetViews>
  <sheetFormatPr defaultColWidth="9.140625" defaultRowHeight="12.75" x14ac:dyDescent="0.2"/>
  <cols>
    <col min="1" max="1" width="24.5703125" style="3" customWidth="1"/>
    <col min="2" max="2" width="14.85546875" style="2" customWidth="1"/>
    <col min="3" max="3" width="15.5703125" style="2" bestFit="1" customWidth="1"/>
    <col min="4" max="5" width="14.85546875" style="2" customWidth="1"/>
    <col min="6" max="7" width="9.140625" style="3"/>
    <col min="8" max="8" width="10" style="3" bestFit="1" customWidth="1"/>
    <col min="9" max="9" width="19.28515625" style="3" bestFit="1" customWidth="1"/>
    <col min="10" max="16384" width="9.140625" style="3"/>
  </cols>
  <sheetData>
    <row r="1" spans="1:7" x14ac:dyDescent="0.2">
      <c r="A1" s="72" t="s">
        <v>18</v>
      </c>
      <c r="B1" s="72"/>
      <c r="C1" s="72"/>
      <c r="D1" s="72"/>
      <c r="E1" s="72"/>
      <c r="F1" s="43"/>
      <c r="G1" s="43"/>
    </row>
    <row r="2" spans="1:7" x14ac:dyDescent="0.2">
      <c r="A2" s="72" t="s">
        <v>102</v>
      </c>
      <c r="B2" s="72"/>
      <c r="C2" s="72"/>
      <c r="D2" s="72"/>
      <c r="E2" s="72"/>
      <c r="F2" s="43"/>
      <c r="G2" s="43"/>
    </row>
    <row r="4" spans="1:7" x14ac:dyDescent="0.2">
      <c r="A4" s="1"/>
    </row>
    <row r="6" spans="1:7" x14ac:dyDescent="0.2">
      <c r="E6" s="4" t="s">
        <v>0</v>
      </c>
    </row>
    <row r="7" spans="1:7" x14ac:dyDescent="0.2">
      <c r="B7" s="4" t="s">
        <v>1</v>
      </c>
      <c r="C7" s="4"/>
      <c r="D7" s="4" t="s">
        <v>2</v>
      </c>
      <c r="E7" s="4" t="s">
        <v>3</v>
      </c>
    </row>
    <row r="8" spans="1:7" x14ac:dyDescent="0.2">
      <c r="B8" s="56" t="s">
        <v>115</v>
      </c>
      <c r="C8" s="5" t="s">
        <v>4</v>
      </c>
      <c r="D8" s="5" t="s">
        <v>5</v>
      </c>
      <c r="E8" s="5" t="s">
        <v>6</v>
      </c>
    </row>
    <row r="9" spans="1:7" x14ac:dyDescent="0.2">
      <c r="E9" s="6"/>
    </row>
    <row r="10" spans="1:7" x14ac:dyDescent="0.2">
      <c r="A10" s="3" t="s">
        <v>7</v>
      </c>
      <c r="B10" s="2">
        <f>+'II - IV  Apportionment Detail'!E77</f>
        <v>10487838913</v>
      </c>
      <c r="C10" s="2">
        <f>-SUM(C11:C12)</f>
        <v>0</v>
      </c>
      <c r="D10" s="2">
        <f t="shared" ref="D10:D15" si="0">SUM(B10:C10)</f>
        <v>10487838913</v>
      </c>
      <c r="E10" s="6">
        <f t="shared" ref="E10:E15" si="1">D10/D$17</f>
        <v>1</v>
      </c>
    </row>
    <row r="11" spans="1:7" x14ac:dyDescent="0.2">
      <c r="A11" s="3" t="s">
        <v>8</v>
      </c>
      <c r="B11" s="2">
        <f>+'II - IV  Apportionment Detail'!E108</f>
        <v>0</v>
      </c>
      <c r="C11" s="2">
        <f>-B11</f>
        <v>0</v>
      </c>
      <c r="D11" s="2">
        <f t="shared" si="0"/>
        <v>0</v>
      </c>
      <c r="E11" s="6">
        <f t="shared" si="1"/>
        <v>0</v>
      </c>
    </row>
    <row r="12" spans="1:7" x14ac:dyDescent="0.2">
      <c r="A12" s="3" t="s">
        <v>9</v>
      </c>
      <c r="B12" s="2">
        <f>+'II - IV  Apportionment Detail'!E33</f>
        <v>0</v>
      </c>
      <c r="C12" s="2">
        <f>-B12</f>
        <v>0</v>
      </c>
      <c r="D12" s="2">
        <f t="shared" si="0"/>
        <v>0</v>
      </c>
      <c r="E12" s="6">
        <f t="shared" si="1"/>
        <v>0</v>
      </c>
    </row>
    <row r="13" spans="1:7" x14ac:dyDescent="0.2">
      <c r="A13" s="3" t="s">
        <v>10</v>
      </c>
      <c r="B13" s="2">
        <f>+'II - IV  Apportionment Detail'!E131</f>
        <v>0</v>
      </c>
      <c r="D13" s="2">
        <f t="shared" si="0"/>
        <v>0</v>
      </c>
      <c r="E13" s="6">
        <f t="shared" si="1"/>
        <v>0</v>
      </c>
    </row>
    <row r="14" spans="1:7" x14ac:dyDescent="0.2">
      <c r="A14" s="3" t="s">
        <v>11</v>
      </c>
      <c r="B14" s="2">
        <v>0</v>
      </c>
      <c r="D14" s="2">
        <f t="shared" si="0"/>
        <v>0</v>
      </c>
      <c r="E14" s="6">
        <f t="shared" si="1"/>
        <v>0</v>
      </c>
    </row>
    <row r="15" spans="1:7" x14ac:dyDescent="0.2">
      <c r="A15" s="3" t="s">
        <v>12</v>
      </c>
      <c r="B15" s="2">
        <v>0</v>
      </c>
      <c r="D15" s="2">
        <f t="shared" si="0"/>
        <v>0</v>
      </c>
      <c r="E15" s="6">
        <f t="shared" si="1"/>
        <v>0</v>
      </c>
    </row>
    <row r="16" spans="1:7" x14ac:dyDescent="0.2">
      <c r="E16" s="6"/>
    </row>
    <row r="17" spans="1:9" ht="13.5" thickBot="1" x14ac:dyDescent="0.25">
      <c r="A17" s="3" t="s">
        <v>13</v>
      </c>
      <c r="B17" s="61">
        <f>SUM(B9:B16)</f>
        <v>10487838913</v>
      </c>
      <c r="C17" s="7">
        <f>SUM(C9:C16)</f>
        <v>0</v>
      </c>
      <c r="D17" s="7">
        <f>SUM(D9:D16)</f>
        <v>10487838913</v>
      </c>
      <c r="E17" s="8">
        <f>SUM(E9:E16)</f>
        <v>1</v>
      </c>
    </row>
    <row r="18" spans="1:9" ht="13.5" thickTop="1" x14ac:dyDescent="0.2"/>
    <row r="21" spans="1:9" x14ac:dyDescent="0.2">
      <c r="E21" s="4"/>
    </row>
    <row r="22" spans="1:9" x14ac:dyDescent="0.2">
      <c r="B22" s="4" t="s">
        <v>14</v>
      </c>
      <c r="C22" s="4"/>
      <c r="D22" s="4" t="s">
        <v>2</v>
      </c>
      <c r="E22" s="4" t="s">
        <v>14</v>
      </c>
    </row>
    <row r="23" spans="1:9" x14ac:dyDescent="0.2">
      <c r="B23" s="5" t="str">
        <f>B$8</f>
        <v>2011 TR</v>
      </c>
      <c r="C23" s="5" t="s">
        <v>15</v>
      </c>
      <c r="D23" s="5" t="s">
        <v>14</v>
      </c>
      <c r="E23" s="5" t="s">
        <v>6</v>
      </c>
    </row>
    <row r="24" spans="1:9" x14ac:dyDescent="0.2">
      <c r="E24" s="6"/>
    </row>
    <row r="25" spans="1:9" x14ac:dyDescent="0.2">
      <c r="A25" s="9" t="s">
        <v>7</v>
      </c>
      <c r="B25" s="64">
        <v>1901103345</v>
      </c>
      <c r="D25" s="2">
        <f t="shared" ref="D25:D30" si="2">SUM(B25:C25)</f>
        <v>1901103345</v>
      </c>
      <c r="E25" s="6">
        <f t="shared" ref="E25:E30" si="3">D25/D$32</f>
        <v>0.96063038216245422</v>
      </c>
    </row>
    <row r="26" spans="1:9" x14ac:dyDescent="0.2">
      <c r="A26" s="3" t="s">
        <v>8</v>
      </c>
      <c r="B26" s="2">
        <f>+'II - IV  Apportionment Detail'!E105</f>
        <v>12389624</v>
      </c>
      <c r="D26" s="2">
        <f t="shared" si="2"/>
        <v>12389624</v>
      </c>
      <c r="E26" s="6">
        <f t="shared" si="3"/>
        <v>6.2604956586245529E-3</v>
      </c>
      <c r="G26" s="2"/>
    </row>
    <row r="27" spans="1:9" x14ac:dyDescent="0.2">
      <c r="A27" s="3" t="s">
        <v>9</v>
      </c>
      <c r="B27" s="2">
        <f>+'II - IV  Apportionment Detail'!E28</f>
        <v>61984190</v>
      </c>
      <c r="D27" s="2">
        <f t="shared" si="2"/>
        <v>61984190</v>
      </c>
      <c r="E27" s="6">
        <f t="shared" si="3"/>
        <v>3.1320704518422789E-2</v>
      </c>
    </row>
    <row r="28" spans="1:9" x14ac:dyDescent="0.2">
      <c r="A28" s="3" t="s">
        <v>10</v>
      </c>
      <c r="B28" s="2">
        <f>+'II - IV  Apportionment Detail'!E127</f>
        <v>206012</v>
      </c>
      <c r="D28" s="2">
        <f t="shared" si="2"/>
        <v>206012</v>
      </c>
      <c r="E28" s="6">
        <f t="shared" si="3"/>
        <v>1.0409817373187122E-4</v>
      </c>
      <c r="I28" s="63"/>
    </row>
    <row r="29" spans="1:9" x14ac:dyDescent="0.2">
      <c r="A29" s="3" t="s">
        <v>11</v>
      </c>
      <c r="B29" s="2">
        <v>2457981</v>
      </c>
      <c r="D29" s="2">
        <f t="shared" si="2"/>
        <v>2457981</v>
      </c>
      <c r="E29" s="6">
        <f t="shared" si="3"/>
        <v>1.2420214995613778E-3</v>
      </c>
      <c r="I29" s="63"/>
    </row>
    <row r="30" spans="1:9" x14ac:dyDescent="0.2">
      <c r="A30" s="3" t="s">
        <v>12</v>
      </c>
      <c r="B30" s="64">
        <v>875315</v>
      </c>
      <c r="C30" s="2">
        <v>0</v>
      </c>
      <c r="D30" s="2">
        <f t="shared" si="2"/>
        <v>875315</v>
      </c>
      <c r="E30" s="6">
        <f t="shared" si="3"/>
        <v>4.4229798720517668E-4</v>
      </c>
      <c r="I30" s="63"/>
    </row>
    <row r="31" spans="1:9" x14ac:dyDescent="0.2">
      <c r="E31" s="6"/>
      <c r="I31" s="63"/>
    </row>
    <row r="32" spans="1:9" ht="13.5" thickBot="1" x14ac:dyDescent="0.25">
      <c r="A32" s="3" t="s">
        <v>13</v>
      </c>
      <c r="B32" s="61">
        <f>SUM(B24:B31)</f>
        <v>1979016467</v>
      </c>
      <c r="C32" s="7">
        <f>SUM(C24:C31)</f>
        <v>0</v>
      </c>
      <c r="D32" s="7">
        <f>SUM(D24:D31)</f>
        <v>1979016467</v>
      </c>
      <c r="E32" s="8">
        <f>SUM(E24:E31)</f>
        <v>1</v>
      </c>
      <c r="I32" s="63"/>
    </row>
    <row r="33" spans="1:9" ht="13.5" thickTop="1" x14ac:dyDescent="0.2">
      <c r="I33" s="63"/>
    </row>
    <row r="34" spans="1:9" x14ac:dyDescent="0.2">
      <c r="I34" s="63"/>
    </row>
    <row r="35" spans="1:9" x14ac:dyDescent="0.2">
      <c r="I35" s="63"/>
    </row>
    <row r="37" spans="1:9" x14ac:dyDescent="0.2">
      <c r="B37" s="4" t="s">
        <v>16</v>
      </c>
      <c r="C37" s="4"/>
      <c r="D37" s="4" t="s">
        <v>2</v>
      </c>
      <c r="E37" s="4" t="s">
        <v>16</v>
      </c>
    </row>
    <row r="38" spans="1:9" x14ac:dyDescent="0.2">
      <c r="B38" s="5" t="str">
        <f>B$8</f>
        <v>2011 TR</v>
      </c>
      <c r="C38" s="5" t="s">
        <v>15</v>
      </c>
      <c r="D38" s="5" t="s">
        <v>16</v>
      </c>
      <c r="E38" s="5" t="s">
        <v>6</v>
      </c>
    </row>
    <row r="39" spans="1:9" x14ac:dyDescent="0.2">
      <c r="E39" s="6"/>
    </row>
    <row r="40" spans="1:9" x14ac:dyDescent="0.2">
      <c r="A40" s="9" t="s">
        <v>7</v>
      </c>
      <c r="B40" s="64">
        <v>31935442717</v>
      </c>
      <c r="D40" s="2">
        <f t="shared" ref="D40:D45" si="4">SUM(B40:C40)</f>
        <v>31935442717</v>
      </c>
      <c r="E40" s="6">
        <f t="shared" ref="E40:E45" si="5">D40/D$47</f>
        <v>0.91342117029548198</v>
      </c>
    </row>
    <row r="41" spans="1:9" x14ac:dyDescent="0.2">
      <c r="A41" s="3" t="s">
        <v>8</v>
      </c>
      <c r="B41" s="2">
        <f>+'II - IV  Apportionment Detail'!E102</f>
        <v>596207349</v>
      </c>
      <c r="D41" s="2">
        <f t="shared" si="4"/>
        <v>596207349</v>
      </c>
      <c r="E41" s="6">
        <f t="shared" si="5"/>
        <v>1.7052790508911574E-2</v>
      </c>
    </row>
    <row r="42" spans="1:9" x14ac:dyDescent="0.2">
      <c r="A42" s="3" t="s">
        <v>9</v>
      </c>
      <c r="B42" s="2">
        <f>+'II - IV  Apportionment Detail'!E24</f>
        <v>2006805106</v>
      </c>
      <c r="D42" s="2">
        <f t="shared" si="4"/>
        <v>2006805106</v>
      </c>
      <c r="E42" s="6">
        <f t="shared" si="5"/>
        <v>5.7398868233058439E-2</v>
      </c>
    </row>
    <row r="43" spans="1:9" x14ac:dyDescent="0.2">
      <c r="A43" s="3" t="s">
        <v>10</v>
      </c>
      <c r="B43" s="2">
        <f>+'II - IV  Apportionment Detail'!E124</f>
        <v>467473</v>
      </c>
      <c r="D43" s="2">
        <f t="shared" si="4"/>
        <v>467473</v>
      </c>
      <c r="E43" s="6">
        <f t="shared" si="5"/>
        <v>1.3370715994935549E-5</v>
      </c>
    </row>
    <row r="44" spans="1:9" x14ac:dyDescent="0.2">
      <c r="A44" s="3" t="s">
        <v>11</v>
      </c>
      <c r="B44" s="2">
        <v>97865243</v>
      </c>
      <c r="D44" s="2">
        <f t="shared" si="4"/>
        <v>97865243</v>
      </c>
      <c r="E44" s="6">
        <f t="shared" si="5"/>
        <v>2.7991528279245094E-3</v>
      </c>
    </row>
    <row r="45" spans="1:9" x14ac:dyDescent="0.2">
      <c r="A45" s="3" t="s">
        <v>12</v>
      </c>
      <c r="B45" s="64">
        <v>325662902</v>
      </c>
      <c r="D45" s="2">
        <f t="shared" si="4"/>
        <v>325662902</v>
      </c>
      <c r="E45" s="6">
        <f t="shared" si="5"/>
        <v>9.3146474186285161E-3</v>
      </c>
    </row>
    <row r="46" spans="1:9" x14ac:dyDescent="0.2">
      <c r="E46" s="6"/>
    </row>
    <row r="47" spans="1:9" ht="13.5" thickBot="1" x14ac:dyDescent="0.25">
      <c r="A47" s="3" t="s">
        <v>13</v>
      </c>
      <c r="B47" s="61">
        <f>SUM(B39:B46)</f>
        <v>34962450790</v>
      </c>
      <c r="C47" s="7">
        <f>SUM(C39:C46)</f>
        <v>0</v>
      </c>
      <c r="D47" s="7">
        <f>SUM(D39:D46)</f>
        <v>34962450790</v>
      </c>
      <c r="E47" s="8">
        <f>SUM(E39:E46)</f>
        <v>1</v>
      </c>
    </row>
    <row r="48" spans="1:9" ht="13.5" thickTop="1" x14ac:dyDescent="0.2"/>
    <row r="52" spans="1:9" x14ac:dyDescent="0.2">
      <c r="A52" s="51" t="s">
        <v>17</v>
      </c>
      <c r="B52" s="51"/>
      <c r="C52" s="51"/>
      <c r="D52" s="51"/>
      <c r="E52" s="51"/>
    </row>
    <row r="53" spans="1:9" x14ac:dyDescent="0.2">
      <c r="A53" s="51"/>
      <c r="B53" s="51"/>
      <c r="C53" s="51"/>
      <c r="D53" s="51"/>
      <c r="E53" s="51"/>
    </row>
    <row r="54" spans="1:9" x14ac:dyDescent="0.2">
      <c r="A54" s="51" t="s">
        <v>117</v>
      </c>
      <c r="B54" s="51"/>
      <c r="C54" s="51"/>
      <c r="D54" s="51"/>
      <c r="E54" s="69">
        <f>E10</f>
        <v>1</v>
      </c>
      <c r="F54" s="48"/>
    </row>
    <row r="55" spans="1:9" x14ac:dyDescent="0.2">
      <c r="A55" s="51" t="s">
        <v>8</v>
      </c>
      <c r="B55" s="51"/>
      <c r="C55" s="51"/>
      <c r="D55" s="51"/>
      <c r="E55" s="69">
        <f>ROUND((E41+E26+E11)/3,6)</f>
        <v>7.7710000000000001E-3</v>
      </c>
      <c r="F55" s="48"/>
    </row>
    <row r="56" spans="1:9" x14ac:dyDescent="0.2">
      <c r="A56" s="51" t="s">
        <v>119</v>
      </c>
      <c r="B56" s="51"/>
      <c r="C56" s="51"/>
      <c r="D56" s="51"/>
      <c r="E56" s="69">
        <f>ROUND((E42+E27+E12+E12)/4,6)</f>
        <v>2.2179999999999998E-2</v>
      </c>
      <c r="F56" s="48"/>
    </row>
    <row r="57" spans="1:9" x14ac:dyDescent="0.2">
      <c r="A57" s="51" t="s">
        <v>118</v>
      </c>
      <c r="B57" s="51"/>
      <c r="C57" s="51"/>
      <c r="D57" s="51"/>
      <c r="E57" s="69">
        <f>ROUND((E43+E28+E13+E13)/4,6)</f>
        <v>2.9E-5</v>
      </c>
      <c r="F57" s="48"/>
    </row>
    <row r="58" spans="1:9" x14ac:dyDescent="0.2">
      <c r="A58" s="51"/>
      <c r="B58" s="51"/>
      <c r="C58" s="51"/>
      <c r="D58" s="51"/>
      <c r="E58" s="51"/>
    </row>
    <row r="60" spans="1:9" x14ac:dyDescent="0.2">
      <c r="A60" s="70" t="s">
        <v>121</v>
      </c>
      <c r="B60" s="71" t="s">
        <v>123</v>
      </c>
      <c r="C60" s="68"/>
      <c r="D60" s="68"/>
      <c r="E60" s="68"/>
      <c r="F60" s="67"/>
      <c r="G60" s="67"/>
      <c r="H60" s="67"/>
      <c r="I60" s="67"/>
    </row>
    <row r="61" spans="1:9" x14ac:dyDescent="0.2">
      <c r="A61" s="67"/>
      <c r="B61" s="71" t="s">
        <v>122</v>
      </c>
      <c r="C61" s="68"/>
      <c r="D61" s="68"/>
      <c r="E61" s="68"/>
      <c r="F61" s="67"/>
      <c r="G61" s="67"/>
      <c r="H61" s="67"/>
      <c r="I61" s="67"/>
    </row>
    <row r="62" spans="1:9" x14ac:dyDescent="0.2">
      <c r="A62" s="67"/>
      <c r="B62" s="68"/>
      <c r="C62" s="68"/>
      <c r="D62" s="68"/>
      <c r="E62" s="68"/>
      <c r="F62" s="67"/>
      <c r="G62" s="67"/>
      <c r="H62" s="67"/>
      <c r="I62" s="67"/>
    </row>
    <row r="63" spans="1:9" x14ac:dyDescent="0.2">
      <c r="A63" s="65"/>
      <c r="B63" s="66"/>
      <c r="C63" s="66"/>
      <c r="D63" s="66"/>
      <c r="E63" s="66"/>
      <c r="F63" s="65"/>
      <c r="G63" s="65"/>
      <c r="H63" s="65"/>
      <c r="I63" s="65"/>
    </row>
  </sheetData>
  <mergeCells count="2">
    <mergeCell ref="A1:E1"/>
    <mergeCell ref="A2:E2"/>
  </mergeCells>
  <phoneticPr fontId="7" type="noConversion"/>
  <pageMargins left="0.7" right="0.7" top="0.9" bottom="0.75" header="0.3" footer="0.3"/>
  <pageSetup scale="80" orientation="portrait" r:id="rId1"/>
  <headerFooter>
    <oddHeader>&amp;RTO8 Annual Update
Attachment 4
WP- Schedule 26
Page &amp;P of &amp;N</oddHeader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tabSelected="1" view="pageLayout" zoomScaleNormal="100" zoomScaleSheetLayoutView="100" workbookViewId="0">
      <selection activeCell="H4" sqref="H4"/>
    </sheetView>
  </sheetViews>
  <sheetFormatPr defaultRowHeight="12.75" x14ac:dyDescent="0.2"/>
  <cols>
    <col min="1" max="2" width="4.28515625" style="12" customWidth="1"/>
    <col min="3" max="3" width="57.85546875" customWidth="1"/>
    <col min="4" max="4" width="14.5703125" bestFit="1" customWidth="1"/>
    <col min="5" max="6" width="16.7109375" style="18" customWidth="1"/>
    <col min="7" max="7" width="16.85546875" customWidth="1"/>
  </cols>
  <sheetData>
    <row r="1" spans="1:7" x14ac:dyDescent="0.2">
      <c r="A1" s="73" t="s">
        <v>98</v>
      </c>
      <c r="B1" s="74"/>
      <c r="C1" s="74"/>
      <c r="D1" s="74"/>
      <c r="E1" s="74"/>
      <c r="F1" s="74"/>
      <c r="G1" s="74"/>
    </row>
    <row r="2" spans="1:7" x14ac:dyDescent="0.2">
      <c r="A2" s="73" t="s">
        <v>103</v>
      </c>
      <c r="B2" s="74"/>
      <c r="C2" s="74"/>
      <c r="D2" s="74"/>
      <c r="E2" s="74"/>
      <c r="F2" s="74"/>
      <c r="G2" s="74"/>
    </row>
    <row r="3" spans="1:7" x14ac:dyDescent="0.2">
      <c r="C3" s="12"/>
      <c r="D3" s="44"/>
      <c r="E3" s="12"/>
      <c r="F3" s="12"/>
      <c r="G3" s="12"/>
    </row>
    <row r="4" spans="1:7" x14ac:dyDescent="0.2">
      <c r="C4" s="12"/>
      <c r="D4" s="44"/>
      <c r="E4" s="52"/>
      <c r="F4" s="12"/>
      <c r="G4" s="12"/>
    </row>
    <row r="5" spans="1:7" x14ac:dyDescent="0.2">
      <c r="A5" s="42"/>
      <c r="B5" s="42"/>
      <c r="C5" s="42"/>
      <c r="D5" s="44"/>
      <c r="E5" s="42"/>
      <c r="F5" s="50"/>
      <c r="G5" s="42"/>
    </row>
    <row r="6" spans="1:7" x14ac:dyDescent="0.2">
      <c r="C6" s="9" t="s">
        <v>120</v>
      </c>
      <c r="D6" s="51"/>
      <c r="E6" s="27">
        <v>-466462115</v>
      </c>
    </row>
    <row r="8" spans="1:7" x14ac:dyDescent="0.2">
      <c r="A8" s="13"/>
      <c r="B8" s="14" t="s">
        <v>20</v>
      </c>
      <c r="D8" s="48"/>
      <c r="E8" s="19" t="s">
        <v>23</v>
      </c>
      <c r="F8" s="19" t="s">
        <v>24</v>
      </c>
      <c r="G8" s="16" t="s">
        <v>25</v>
      </c>
    </row>
    <row r="9" spans="1:7" x14ac:dyDescent="0.2">
      <c r="A9" s="13"/>
      <c r="B9" s="14"/>
      <c r="E9" s="20" t="s">
        <v>26</v>
      </c>
      <c r="F9" s="20" t="s">
        <v>27</v>
      </c>
      <c r="G9" s="11" t="s">
        <v>28</v>
      </c>
    </row>
    <row r="10" spans="1:7" x14ac:dyDescent="0.2">
      <c r="A10" s="13"/>
      <c r="E10" s="20" t="s">
        <v>9</v>
      </c>
      <c r="F10" s="20" t="s">
        <v>13</v>
      </c>
      <c r="G10" s="11" t="s">
        <v>9</v>
      </c>
    </row>
    <row r="11" spans="1:7" x14ac:dyDescent="0.2">
      <c r="E11" s="21"/>
      <c r="F11" s="21"/>
      <c r="G11" s="17" t="s">
        <v>29</v>
      </c>
    </row>
    <row r="12" spans="1:7" x14ac:dyDescent="0.2">
      <c r="B12" s="26" t="s">
        <v>19</v>
      </c>
      <c r="C12" s="9" t="s">
        <v>42</v>
      </c>
      <c r="D12" s="9"/>
      <c r="E12"/>
      <c r="F12"/>
    </row>
    <row r="13" spans="1:7" x14ac:dyDescent="0.2">
      <c r="B13" s="49" t="s">
        <v>21</v>
      </c>
      <c r="C13" s="45"/>
      <c r="D13" s="10"/>
      <c r="E13"/>
      <c r="F13"/>
    </row>
    <row r="14" spans="1:7" x14ac:dyDescent="0.2">
      <c r="B14" s="49" t="s">
        <v>22</v>
      </c>
      <c r="C14" s="45"/>
      <c r="D14" s="10"/>
      <c r="E14"/>
      <c r="F14"/>
    </row>
    <row r="15" spans="1:7" x14ac:dyDescent="0.2">
      <c r="C15" s="45"/>
      <c r="D15" s="10"/>
    </row>
    <row r="16" spans="1:7" x14ac:dyDescent="0.2">
      <c r="B16" s="4" t="s">
        <v>30</v>
      </c>
      <c r="C16" s="45" t="s">
        <v>39</v>
      </c>
      <c r="D16" s="10"/>
      <c r="G16" s="23"/>
    </row>
    <row r="17" spans="2:7" x14ac:dyDescent="0.2">
      <c r="C17" s="45" t="s">
        <v>31</v>
      </c>
      <c r="D17" s="10"/>
      <c r="G17" s="23"/>
    </row>
    <row r="18" spans="2:7" x14ac:dyDescent="0.2">
      <c r="C18" s="45" t="s">
        <v>32</v>
      </c>
      <c r="D18" s="10"/>
      <c r="E18" s="18">
        <v>2001410354</v>
      </c>
      <c r="F18" s="18">
        <v>34087129510</v>
      </c>
      <c r="G18" s="24"/>
    </row>
    <row r="19" spans="2:7" x14ac:dyDescent="0.2">
      <c r="C19" s="45" t="s">
        <v>33</v>
      </c>
      <c r="D19" s="10"/>
      <c r="G19" s="24"/>
    </row>
    <row r="20" spans="2:7" x14ac:dyDescent="0.2">
      <c r="C20" s="45" t="s">
        <v>34</v>
      </c>
      <c r="D20" s="10"/>
      <c r="G20" s="24"/>
    </row>
    <row r="21" spans="2:7" x14ac:dyDescent="0.2">
      <c r="C21" s="45" t="s">
        <v>35</v>
      </c>
      <c r="D21" s="10"/>
      <c r="E21" s="22"/>
      <c r="F21" s="22"/>
      <c r="G21" s="24"/>
    </row>
    <row r="22" spans="2:7" x14ac:dyDescent="0.2">
      <c r="C22" s="45" t="s">
        <v>36</v>
      </c>
      <c r="D22" s="10"/>
      <c r="E22" s="18">
        <f>SUM(E16:E21)</f>
        <v>2001410354</v>
      </c>
      <c r="F22" s="18">
        <f t="shared" ref="F22" si="0">SUM(F16:F21)</f>
        <v>34087129510</v>
      </c>
      <c r="G22" s="24"/>
    </row>
    <row r="23" spans="2:7" x14ac:dyDescent="0.2">
      <c r="B23" s="4" t="s">
        <v>37</v>
      </c>
      <c r="C23" s="45" t="s">
        <v>38</v>
      </c>
      <c r="D23" s="10"/>
      <c r="E23" s="22">
        <v>5394752</v>
      </c>
      <c r="F23" s="22">
        <v>875321280</v>
      </c>
      <c r="G23" s="25"/>
    </row>
    <row r="24" spans="2:7" x14ac:dyDescent="0.2">
      <c r="B24" s="12" t="s">
        <v>40</v>
      </c>
      <c r="C24" s="46" t="s">
        <v>41</v>
      </c>
      <c r="D24" s="47"/>
      <c r="E24" s="27">
        <f>SUM(E22:E23)</f>
        <v>2006805106</v>
      </c>
      <c r="F24" s="27">
        <f>SUM(F22:F23)</f>
        <v>34962450790</v>
      </c>
      <c r="G24" s="28">
        <f>IF(ISERROR(ROUND(E24/F24,6)),0,ROUND(E24/F24,6))</f>
        <v>5.7398999999999999E-2</v>
      </c>
    </row>
    <row r="25" spans="2:7" x14ac:dyDescent="0.2">
      <c r="C25" s="45"/>
      <c r="D25" s="10"/>
    </row>
    <row r="26" spans="2:7" x14ac:dyDescent="0.2">
      <c r="B26" s="26" t="s">
        <v>46</v>
      </c>
      <c r="C26" s="46" t="s">
        <v>43</v>
      </c>
      <c r="D26" s="47"/>
    </row>
    <row r="27" spans="2:7" x14ac:dyDescent="0.2">
      <c r="C27" s="45" t="s">
        <v>44</v>
      </c>
      <c r="D27" s="10"/>
      <c r="E27" s="29"/>
      <c r="F27" s="29"/>
      <c r="G27" s="23"/>
    </row>
    <row r="28" spans="2:7" x14ac:dyDescent="0.2">
      <c r="C28" s="45" t="s">
        <v>45</v>
      </c>
      <c r="D28" s="10"/>
      <c r="E28" s="27">
        <v>61984190</v>
      </c>
      <c r="F28" s="27">
        <v>1979016467</v>
      </c>
      <c r="G28" s="28">
        <f>IF(ISERROR(ROUND(E28/F28,6)),0,ROUND(E28/F28,6))</f>
        <v>3.1321000000000002E-2</v>
      </c>
    </row>
    <row r="29" spans="2:7" x14ac:dyDescent="0.2">
      <c r="C29" s="45"/>
      <c r="D29" s="10"/>
    </row>
    <row r="30" spans="2:7" x14ac:dyDescent="0.2">
      <c r="B30" s="13" t="s">
        <v>47</v>
      </c>
      <c r="C30" s="46" t="s">
        <v>48</v>
      </c>
      <c r="D30" s="47"/>
    </row>
    <row r="31" spans="2:7" x14ac:dyDescent="0.2">
      <c r="B31" s="4" t="s">
        <v>30</v>
      </c>
      <c r="C31" s="45" t="s">
        <v>49</v>
      </c>
      <c r="D31" s="10"/>
      <c r="F31" s="18">
        <v>10389979619</v>
      </c>
      <c r="G31" s="23"/>
    </row>
    <row r="32" spans="2:7" x14ac:dyDescent="0.2">
      <c r="B32" s="4" t="s">
        <v>37</v>
      </c>
      <c r="C32" s="45" t="s">
        <v>50</v>
      </c>
      <c r="D32" s="10"/>
      <c r="E32" s="22"/>
      <c r="F32" s="22">
        <v>97910502</v>
      </c>
      <c r="G32" s="23"/>
    </row>
    <row r="33" spans="2:7" x14ac:dyDescent="0.2">
      <c r="B33" s="4" t="s">
        <v>40</v>
      </c>
      <c r="C33" s="45" t="s">
        <v>51</v>
      </c>
      <c r="D33" s="10"/>
      <c r="E33" s="18">
        <v>0</v>
      </c>
      <c r="F33" s="18">
        <f>SUM(F31:F32)</f>
        <v>10487890121</v>
      </c>
      <c r="G33" s="23"/>
    </row>
    <row r="34" spans="2:7" x14ac:dyDescent="0.2">
      <c r="B34" s="4" t="s">
        <v>52</v>
      </c>
      <c r="C34" s="45" t="s">
        <v>104</v>
      </c>
      <c r="D34" s="10"/>
      <c r="E34" s="31" t="s">
        <v>56</v>
      </c>
      <c r="F34" s="29"/>
      <c r="G34" s="23"/>
    </row>
    <row r="35" spans="2:7" x14ac:dyDescent="0.2">
      <c r="B35" s="4" t="s">
        <v>53</v>
      </c>
      <c r="C35" s="45" t="s">
        <v>54</v>
      </c>
      <c r="D35" s="10"/>
      <c r="E35" s="32"/>
      <c r="F35" s="32"/>
      <c r="G35" s="25"/>
    </row>
    <row r="36" spans="2:7" x14ac:dyDescent="0.2">
      <c r="B36" s="4"/>
      <c r="C36" s="45" t="s">
        <v>55</v>
      </c>
      <c r="D36" s="10"/>
      <c r="E36" s="27">
        <f>E33*2</f>
        <v>0</v>
      </c>
      <c r="F36" s="27">
        <f>F33</f>
        <v>10487890121</v>
      </c>
      <c r="G36" s="57">
        <f>IF(ISERROR(ROUND(E36/F36,6)),0,ROUND(E36/F36,6))</f>
        <v>0</v>
      </c>
    </row>
    <row r="37" spans="2:7" x14ac:dyDescent="0.2">
      <c r="B37" s="4"/>
      <c r="C37" s="45"/>
      <c r="D37" s="10"/>
      <c r="E37" s="30"/>
      <c r="F37" s="30"/>
      <c r="G37" s="34"/>
    </row>
    <row r="38" spans="2:7" x14ac:dyDescent="0.2">
      <c r="B38" s="13" t="s">
        <v>57</v>
      </c>
      <c r="C38" s="46" t="s">
        <v>58</v>
      </c>
      <c r="D38" s="47"/>
      <c r="G38" s="33">
        <f>ROUND(G36+G28+G24,6)</f>
        <v>8.8719999999999993E-2</v>
      </c>
    </row>
    <row r="39" spans="2:7" x14ac:dyDescent="0.2">
      <c r="B39" s="13" t="s">
        <v>59</v>
      </c>
      <c r="C39" s="46" t="s">
        <v>105</v>
      </c>
      <c r="D39" s="47"/>
      <c r="E39" s="58"/>
      <c r="G39" s="23"/>
    </row>
    <row r="40" spans="2:7" x14ac:dyDescent="0.2">
      <c r="B40" s="4"/>
      <c r="C40" s="45" t="s">
        <v>106</v>
      </c>
      <c r="D40" s="10"/>
      <c r="G40" s="23"/>
    </row>
    <row r="41" spans="2:7" x14ac:dyDescent="0.2">
      <c r="B41" s="4"/>
      <c r="C41" s="45" t="s">
        <v>60</v>
      </c>
      <c r="D41" s="10"/>
      <c r="G41" s="62">
        <f>ROUND(G38/4,6)</f>
        <v>2.2179999999999998E-2</v>
      </c>
    </row>
    <row r="44" spans="2:7" x14ac:dyDescent="0.2">
      <c r="C44" s="9" t="s">
        <v>99</v>
      </c>
      <c r="D44" s="9"/>
      <c r="E44" s="27">
        <v>108927858</v>
      </c>
    </row>
    <row r="46" spans="2:7" x14ac:dyDescent="0.2">
      <c r="B46" s="14" t="s">
        <v>82</v>
      </c>
      <c r="E46" s="19" t="s">
        <v>23</v>
      </c>
      <c r="F46" s="19" t="s">
        <v>24</v>
      </c>
      <c r="G46" s="16" t="s">
        <v>25</v>
      </c>
    </row>
    <row r="47" spans="2:7" x14ac:dyDescent="0.2">
      <c r="B47" s="14"/>
      <c r="C47" s="48" t="s">
        <v>107</v>
      </c>
      <c r="E47" s="20" t="s">
        <v>26</v>
      </c>
      <c r="F47" s="20" t="s">
        <v>27</v>
      </c>
      <c r="G47" s="11" t="s">
        <v>28</v>
      </c>
    </row>
    <row r="48" spans="2:7" x14ac:dyDescent="0.2">
      <c r="C48" s="48" t="s">
        <v>108</v>
      </c>
      <c r="E48" s="20" t="s">
        <v>7</v>
      </c>
      <c r="F48" s="20" t="s">
        <v>13</v>
      </c>
      <c r="G48" s="11" t="s">
        <v>7</v>
      </c>
    </row>
    <row r="49" spans="2:7" x14ac:dyDescent="0.2">
      <c r="E49" s="21"/>
      <c r="F49" s="21"/>
      <c r="G49" s="17" t="s">
        <v>29</v>
      </c>
    </row>
    <row r="50" spans="2:7" hidden="1" x14ac:dyDescent="0.2">
      <c r="B50" s="26" t="s">
        <v>19</v>
      </c>
      <c r="C50" s="9" t="s">
        <v>16</v>
      </c>
      <c r="D50" s="9"/>
      <c r="E50"/>
      <c r="F50"/>
    </row>
    <row r="51" spans="2:7" hidden="1" x14ac:dyDescent="0.2">
      <c r="B51" s="15" t="s">
        <v>61</v>
      </c>
      <c r="E51"/>
      <c r="F51"/>
    </row>
    <row r="52" spans="2:7" hidden="1" x14ac:dyDescent="0.2">
      <c r="B52" s="15" t="s">
        <v>62</v>
      </c>
      <c r="E52"/>
      <c r="F52"/>
    </row>
    <row r="53" spans="2:7" hidden="1" x14ac:dyDescent="0.2">
      <c r="B53" s="15" t="s">
        <v>63</v>
      </c>
      <c r="E53"/>
      <c r="F53"/>
    </row>
    <row r="54" spans="2:7" hidden="1" x14ac:dyDescent="0.2">
      <c r="B54" s="4"/>
      <c r="C54" s="3" t="s">
        <v>64</v>
      </c>
      <c r="D54" s="3"/>
      <c r="G54" s="23"/>
    </row>
    <row r="55" spans="2:7" hidden="1" x14ac:dyDescent="0.2">
      <c r="C55" s="3" t="s">
        <v>65</v>
      </c>
      <c r="D55" s="3"/>
      <c r="G55" s="23"/>
    </row>
    <row r="56" spans="2:7" hidden="1" x14ac:dyDescent="0.2">
      <c r="C56" s="3" t="s">
        <v>66</v>
      </c>
      <c r="D56" s="3"/>
      <c r="G56" s="24"/>
    </row>
    <row r="57" spans="2:7" hidden="1" x14ac:dyDescent="0.2">
      <c r="C57" s="3" t="s">
        <v>67</v>
      </c>
      <c r="D57" s="3"/>
      <c r="G57" s="24"/>
    </row>
    <row r="58" spans="2:7" hidden="1" x14ac:dyDescent="0.2">
      <c r="C58" s="3" t="s">
        <v>33</v>
      </c>
      <c r="D58" s="3"/>
      <c r="G58" s="24"/>
    </row>
    <row r="59" spans="2:7" hidden="1" x14ac:dyDescent="0.2">
      <c r="C59" s="3" t="s">
        <v>68</v>
      </c>
      <c r="D59" s="3"/>
      <c r="E59" s="35"/>
      <c r="F59" s="35"/>
      <c r="G59" s="24"/>
    </row>
    <row r="60" spans="2:7" hidden="1" x14ac:dyDescent="0.2">
      <c r="B60" s="4"/>
      <c r="C60" s="3" t="s">
        <v>69</v>
      </c>
      <c r="D60" s="3"/>
      <c r="E60" s="22"/>
      <c r="F60" s="22"/>
      <c r="G60" s="25"/>
    </row>
    <row r="61" spans="2:7" hidden="1" x14ac:dyDescent="0.2">
      <c r="C61" s="9" t="s">
        <v>72</v>
      </c>
      <c r="D61" s="9"/>
      <c r="E61" s="27">
        <f>SUM(E54:E60)</f>
        <v>0</v>
      </c>
      <c r="F61" s="27">
        <f>SUM(F54:F60)</f>
        <v>0</v>
      </c>
      <c r="G61" s="28">
        <f>IF(ISERROR(ROUND(E61/F61,6)),0,ROUND(E61/F61,6))</f>
        <v>0</v>
      </c>
    </row>
    <row r="62" spans="2:7" hidden="1" x14ac:dyDescent="0.2"/>
    <row r="63" spans="2:7" hidden="1" x14ac:dyDescent="0.2">
      <c r="B63" s="26" t="s">
        <v>46</v>
      </c>
      <c r="C63" s="9" t="s">
        <v>74</v>
      </c>
      <c r="D63" s="9"/>
    </row>
    <row r="64" spans="2:7" hidden="1" x14ac:dyDescent="0.2">
      <c r="C64" s="3" t="s">
        <v>70</v>
      </c>
      <c r="D64" s="3"/>
      <c r="E64" s="29"/>
      <c r="F64" s="29"/>
      <c r="G64" s="23"/>
    </row>
    <row r="65" spans="1:7" s="37" customFormat="1" hidden="1" x14ac:dyDescent="0.2">
      <c r="A65" s="36"/>
      <c r="B65" s="36"/>
      <c r="C65" s="3" t="s">
        <v>71</v>
      </c>
      <c r="D65" s="3"/>
      <c r="E65" s="29"/>
      <c r="F65" s="29"/>
      <c r="G65" s="23"/>
    </row>
    <row r="66" spans="1:7" hidden="1" x14ac:dyDescent="0.2">
      <c r="C66" s="9" t="s">
        <v>73</v>
      </c>
      <c r="D66" s="9"/>
      <c r="E66" s="27"/>
      <c r="F66" s="27"/>
      <c r="G66" s="28">
        <f>IF(ISERROR(ROUND(E66/F66,6)),0,ROUND(E66/F66,6))</f>
        <v>0</v>
      </c>
    </row>
    <row r="67" spans="1:7" hidden="1" x14ac:dyDescent="0.2"/>
    <row r="68" spans="1:7" x14ac:dyDescent="0.2">
      <c r="B68" s="13" t="s">
        <v>19</v>
      </c>
      <c r="C68" s="9" t="s">
        <v>5</v>
      </c>
      <c r="D68" s="9"/>
    </row>
    <row r="69" spans="1:7" x14ac:dyDescent="0.2">
      <c r="B69" s="13"/>
      <c r="C69" s="3"/>
      <c r="D69" s="3"/>
    </row>
    <row r="70" spans="1:7" x14ac:dyDescent="0.2">
      <c r="B70" s="4" t="s">
        <v>30</v>
      </c>
      <c r="C70" s="48" t="s">
        <v>109</v>
      </c>
      <c r="D70" s="3"/>
    </row>
    <row r="71" spans="1:7" x14ac:dyDescent="0.2">
      <c r="B71" s="4"/>
      <c r="C71" s="3" t="s">
        <v>75</v>
      </c>
      <c r="D71" s="3"/>
      <c r="E71" s="18">
        <v>10389979619</v>
      </c>
      <c r="F71" s="18">
        <v>10389979619</v>
      </c>
    </row>
    <row r="72" spans="1:7" x14ac:dyDescent="0.2">
      <c r="B72" s="4"/>
      <c r="C72" s="3"/>
      <c r="D72" s="3"/>
    </row>
    <row r="73" spans="1:7" x14ac:dyDescent="0.2">
      <c r="B73" s="4" t="s">
        <v>37</v>
      </c>
      <c r="C73" s="3" t="s">
        <v>76</v>
      </c>
      <c r="D73" s="3"/>
      <c r="E73" s="35"/>
      <c r="F73" s="35"/>
    </row>
    <row r="74" spans="1:7" x14ac:dyDescent="0.2">
      <c r="B74" s="4"/>
      <c r="C74" s="3" t="s">
        <v>77</v>
      </c>
      <c r="D74" s="3"/>
      <c r="E74" s="35"/>
      <c r="F74" s="35"/>
    </row>
    <row r="75" spans="1:7" x14ac:dyDescent="0.2">
      <c r="B75" s="4"/>
      <c r="C75" s="3" t="s">
        <v>78</v>
      </c>
      <c r="D75" s="3"/>
      <c r="E75" s="35"/>
      <c r="F75" s="35"/>
    </row>
    <row r="76" spans="1:7" x14ac:dyDescent="0.2">
      <c r="B76" s="4" t="s">
        <v>40</v>
      </c>
      <c r="C76" s="3" t="s">
        <v>79</v>
      </c>
      <c r="D76" s="3"/>
      <c r="E76" s="22">
        <v>97859294</v>
      </c>
      <c r="F76" s="22">
        <v>97859294</v>
      </c>
    </row>
    <row r="77" spans="1:7" x14ac:dyDescent="0.2">
      <c r="B77" s="4"/>
      <c r="C77" s="9" t="s">
        <v>80</v>
      </c>
      <c r="D77" s="9"/>
      <c r="E77" s="27">
        <f>SUM(E70:E76)</f>
        <v>10487838913</v>
      </c>
      <c r="F77" s="27">
        <f>SUM(F70:F76)</f>
        <v>10487838913</v>
      </c>
      <c r="G77" s="53"/>
    </row>
    <row r="78" spans="1:7" hidden="1" x14ac:dyDescent="0.2">
      <c r="B78" s="4"/>
      <c r="C78" s="3" t="s">
        <v>81</v>
      </c>
      <c r="D78" s="3"/>
      <c r="E78" s="30"/>
      <c r="F78" s="30"/>
      <c r="G78" s="38">
        <f>IF(ISERROR(ROUND(E77/F77,6)),0,ROUND(E77/F77,6)*2)</f>
        <v>2</v>
      </c>
    </row>
    <row r="79" spans="1:7" hidden="1" x14ac:dyDescent="0.2">
      <c r="B79" s="13" t="s">
        <v>46</v>
      </c>
      <c r="C79" s="9" t="s">
        <v>110</v>
      </c>
      <c r="D79" s="9"/>
      <c r="G79" s="33">
        <f>E77/F77</f>
        <v>1</v>
      </c>
    </row>
    <row r="80" spans="1:7" x14ac:dyDescent="0.2">
      <c r="A80" s="44"/>
      <c r="B80" s="13"/>
      <c r="C80" s="9" t="s">
        <v>110</v>
      </c>
      <c r="D80" s="9"/>
      <c r="G80" s="54">
        <f>E77/F77</f>
        <v>1</v>
      </c>
    </row>
    <row r="81" spans="1:7" x14ac:dyDescent="0.2">
      <c r="A81" s="44"/>
      <c r="B81" s="13"/>
      <c r="C81" s="9"/>
      <c r="D81" s="9"/>
      <c r="G81" s="33"/>
    </row>
    <row r="82" spans="1:7" x14ac:dyDescent="0.2">
      <c r="B82" s="13" t="s">
        <v>46</v>
      </c>
      <c r="C82" s="48" t="s">
        <v>111</v>
      </c>
      <c r="D82" s="9"/>
      <c r="G82" s="55">
        <f>G80</f>
        <v>1</v>
      </c>
    </row>
    <row r="83" spans="1:7" x14ac:dyDescent="0.2">
      <c r="A83" s="44"/>
      <c r="B83" s="13"/>
      <c r="C83" s="48" t="s">
        <v>112</v>
      </c>
      <c r="D83" s="9"/>
      <c r="G83" s="55">
        <f>G82</f>
        <v>1</v>
      </c>
    </row>
    <row r="84" spans="1:7" x14ac:dyDescent="0.2">
      <c r="A84" s="44"/>
      <c r="B84" s="13"/>
      <c r="C84" s="48" t="s">
        <v>113</v>
      </c>
      <c r="D84" s="9"/>
      <c r="G84" s="55">
        <f>G83</f>
        <v>1</v>
      </c>
    </row>
    <row r="85" spans="1:7" x14ac:dyDescent="0.2">
      <c r="A85" s="44"/>
      <c r="B85" s="13"/>
      <c r="C85" s="48" t="s">
        <v>114</v>
      </c>
      <c r="D85" s="9"/>
      <c r="G85" s="53"/>
    </row>
    <row r="86" spans="1:7" x14ac:dyDescent="0.2">
      <c r="B86" s="4"/>
      <c r="C86" s="48" t="s">
        <v>111</v>
      </c>
      <c r="D86" s="3"/>
      <c r="G86" s="62">
        <f>G84</f>
        <v>1</v>
      </c>
    </row>
    <row r="87" spans="1:7" x14ac:dyDescent="0.2">
      <c r="B87" s="4"/>
      <c r="C87" s="3"/>
      <c r="D87" s="3"/>
      <c r="G87" s="39"/>
    </row>
    <row r="89" spans="1:7" x14ac:dyDescent="0.2">
      <c r="C89" s="9" t="s">
        <v>100</v>
      </c>
      <c r="D89" s="9"/>
      <c r="E89" s="27">
        <v>-1076305237</v>
      </c>
    </row>
    <row r="91" spans="1:7" x14ac:dyDescent="0.2">
      <c r="B91" s="14" t="s">
        <v>90</v>
      </c>
      <c r="E91" s="19" t="s">
        <v>23</v>
      </c>
      <c r="F91" s="19" t="s">
        <v>24</v>
      </c>
      <c r="G91" s="16" t="s">
        <v>25</v>
      </c>
    </row>
    <row r="92" spans="1:7" x14ac:dyDescent="0.2">
      <c r="B92" s="14"/>
      <c r="E92" s="20" t="s">
        <v>26</v>
      </c>
      <c r="F92" s="20" t="s">
        <v>27</v>
      </c>
      <c r="G92" s="11" t="s">
        <v>28</v>
      </c>
    </row>
    <row r="93" spans="1:7" x14ac:dyDescent="0.2">
      <c r="E93" s="20" t="s">
        <v>8</v>
      </c>
      <c r="F93" s="20" t="s">
        <v>13</v>
      </c>
      <c r="G93" s="11" t="s">
        <v>8</v>
      </c>
    </row>
    <row r="94" spans="1:7" x14ac:dyDescent="0.2">
      <c r="E94" s="21"/>
      <c r="F94" s="21"/>
      <c r="G94" s="17" t="s">
        <v>29</v>
      </c>
    </row>
    <row r="95" spans="1:7" x14ac:dyDescent="0.2">
      <c r="B95" s="26" t="s">
        <v>19</v>
      </c>
      <c r="C95" s="9" t="s">
        <v>42</v>
      </c>
      <c r="D95" s="9"/>
      <c r="E95"/>
      <c r="F95"/>
    </row>
    <row r="96" spans="1:7" x14ac:dyDescent="0.2">
      <c r="B96" s="26"/>
      <c r="C96" s="9"/>
      <c r="D96" s="9"/>
      <c r="E96"/>
      <c r="F96"/>
    </row>
    <row r="97" spans="2:7" x14ac:dyDescent="0.2">
      <c r="B97" s="15"/>
      <c r="C97" s="3" t="s">
        <v>83</v>
      </c>
      <c r="D97" s="3"/>
      <c r="E97"/>
      <c r="F97"/>
      <c r="G97" s="23"/>
    </row>
    <row r="98" spans="2:7" x14ac:dyDescent="0.2">
      <c r="B98" s="15"/>
      <c r="E98"/>
      <c r="F98"/>
      <c r="G98" s="23"/>
    </row>
    <row r="99" spans="2:7" x14ac:dyDescent="0.2">
      <c r="B99" s="4"/>
      <c r="C99" s="3" t="s">
        <v>84</v>
      </c>
      <c r="D99" s="3"/>
      <c r="E99" s="18">
        <v>593190493</v>
      </c>
      <c r="F99" s="18">
        <v>34087129510</v>
      </c>
      <c r="G99" s="23"/>
    </row>
    <row r="100" spans="2:7" x14ac:dyDescent="0.2">
      <c r="C100" s="3"/>
      <c r="D100" s="3"/>
      <c r="G100" s="23"/>
    </row>
    <row r="101" spans="2:7" x14ac:dyDescent="0.2">
      <c r="C101" s="3" t="s">
        <v>85</v>
      </c>
      <c r="D101" s="3"/>
      <c r="E101" s="22">
        <v>3016856</v>
      </c>
      <c r="F101" s="22">
        <v>875321280</v>
      </c>
      <c r="G101" s="25"/>
    </row>
    <row r="102" spans="2:7" x14ac:dyDescent="0.2">
      <c r="C102" s="3" t="s">
        <v>72</v>
      </c>
      <c r="D102" s="3"/>
      <c r="E102" s="27">
        <f>SUM(E97:E101)</f>
        <v>596207349</v>
      </c>
      <c r="F102" s="27">
        <f>SUM(F97:F101)</f>
        <v>34962450790</v>
      </c>
      <c r="G102" s="28">
        <f>IF(ISERROR(ROUND(E102/F102,6)),0,ROUND(E102/F102,6))</f>
        <v>1.7052999999999999E-2</v>
      </c>
    </row>
    <row r="104" spans="2:7" x14ac:dyDescent="0.2">
      <c r="B104" s="26" t="s">
        <v>46</v>
      </c>
      <c r="C104" s="9" t="s">
        <v>74</v>
      </c>
      <c r="D104" s="9"/>
    </row>
    <row r="105" spans="2:7" x14ac:dyDescent="0.2">
      <c r="C105" s="3" t="s">
        <v>86</v>
      </c>
      <c r="D105" s="3"/>
      <c r="E105" s="27">
        <v>12389624</v>
      </c>
      <c r="F105" s="27">
        <v>1979016487</v>
      </c>
      <c r="G105" s="28">
        <f>IF(ISERROR(ROUND(E105/F105,6)),0,ROUND(E105/F105,6))</f>
        <v>6.2599999999999999E-3</v>
      </c>
    </row>
    <row r="107" spans="2:7" x14ac:dyDescent="0.2">
      <c r="B107" s="13" t="s">
        <v>47</v>
      </c>
      <c r="C107" s="9" t="s">
        <v>48</v>
      </c>
      <c r="D107" s="9"/>
    </row>
    <row r="108" spans="2:7" x14ac:dyDescent="0.2">
      <c r="B108" s="4"/>
      <c r="C108" s="3" t="s">
        <v>87</v>
      </c>
      <c r="D108" s="3"/>
      <c r="E108" s="27">
        <v>0</v>
      </c>
      <c r="F108" s="27">
        <v>10487890121</v>
      </c>
      <c r="G108" s="40">
        <f>IF(ISERROR(ROUND(E108/F108,6)),0,ROUND(E108/F108,6))</f>
        <v>0</v>
      </c>
    </row>
    <row r="109" spans="2:7" x14ac:dyDescent="0.2">
      <c r="B109" s="4"/>
      <c r="C109" s="3"/>
      <c r="D109" s="3"/>
      <c r="E109" s="27"/>
      <c r="F109" s="27"/>
      <c r="G109" s="41"/>
    </row>
    <row r="110" spans="2:7" x14ac:dyDescent="0.2">
      <c r="B110" s="13" t="s">
        <v>57</v>
      </c>
      <c r="C110" s="9" t="s">
        <v>88</v>
      </c>
      <c r="D110" s="9"/>
      <c r="G110" s="33">
        <f>G102+G105+G108</f>
        <v>2.3313E-2</v>
      </c>
    </row>
    <row r="111" spans="2:7" x14ac:dyDescent="0.2">
      <c r="B111" s="13"/>
      <c r="C111" s="9"/>
      <c r="D111" s="9"/>
      <c r="G111" s="33"/>
    </row>
    <row r="112" spans="2:7" x14ac:dyDescent="0.2">
      <c r="B112" s="13" t="s">
        <v>59</v>
      </c>
      <c r="C112" s="9" t="s">
        <v>89</v>
      </c>
      <c r="D112" s="9"/>
      <c r="G112" s="62">
        <f>ROUND(G110/3,6)</f>
        <v>7.7710000000000001E-3</v>
      </c>
    </row>
    <row r="115" spans="2:7" x14ac:dyDescent="0.2">
      <c r="C115" s="9" t="s">
        <v>101</v>
      </c>
      <c r="D115" s="9"/>
      <c r="E115" s="27">
        <v>-270176771</v>
      </c>
    </row>
    <row r="117" spans="2:7" x14ac:dyDescent="0.2">
      <c r="B117" s="14" t="s">
        <v>91</v>
      </c>
      <c r="E117" s="19" t="s">
        <v>23</v>
      </c>
      <c r="F117" s="19" t="s">
        <v>24</v>
      </c>
      <c r="G117" s="16" t="s">
        <v>25</v>
      </c>
    </row>
    <row r="118" spans="2:7" x14ac:dyDescent="0.2">
      <c r="B118" s="14"/>
      <c r="E118" s="20" t="s">
        <v>26</v>
      </c>
      <c r="F118" s="20" t="s">
        <v>27</v>
      </c>
      <c r="G118" s="11" t="s">
        <v>28</v>
      </c>
    </row>
    <row r="119" spans="2:7" x14ac:dyDescent="0.2">
      <c r="E119" s="20" t="s">
        <v>92</v>
      </c>
      <c r="F119" s="20" t="s">
        <v>13</v>
      </c>
      <c r="G119" s="11" t="s">
        <v>92</v>
      </c>
    </row>
    <row r="120" spans="2:7" x14ac:dyDescent="0.2">
      <c r="E120" s="21"/>
      <c r="F120" s="21"/>
      <c r="G120" s="17" t="s">
        <v>29</v>
      </c>
    </row>
    <row r="121" spans="2:7" x14ac:dyDescent="0.2">
      <c r="B121" s="26" t="s">
        <v>19</v>
      </c>
      <c r="C121" s="9" t="s">
        <v>42</v>
      </c>
      <c r="D121" s="9"/>
      <c r="E121"/>
      <c r="F121"/>
    </row>
    <row r="122" spans="2:7" x14ac:dyDescent="0.2">
      <c r="B122" s="26"/>
      <c r="C122" s="9"/>
      <c r="D122" s="9"/>
      <c r="E122"/>
      <c r="F122"/>
    </row>
    <row r="123" spans="2:7" x14ac:dyDescent="0.2">
      <c r="B123" s="15"/>
      <c r="C123" s="59" t="s">
        <v>93</v>
      </c>
      <c r="D123" s="59"/>
      <c r="E123"/>
      <c r="F123"/>
      <c r="G123" s="37"/>
    </row>
    <row r="124" spans="2:7" x14ac:dyDescent="0.2">
      <c r="C124" s="59" t="s">
        <v>94</v>
      </c>
      <c r="D124" s="59"/>
      <c r="E124" s="27">
        <v>467473</v>
      </c>
      <c r="F124" s="27">
        <v>34962450790</v>
      </c>
      <c r="G124" s="28">
        <f>IF(ISERROR(ROUND(E124/F124,6)),0,ROUND(E124/F124,6))</f>
        <v>1.2999999999999999E-5</v>
      </c>
    </row>
    <row r="126" spans="2:7" x14ac:dyDescent="0.2">
      <c r="B126" s="26" t="s">
        <v>46</v>
      </c>
      <c r="C126" s="9" t="s">
        <v>74</v>
      </c>
      <c r="D126" s="9"/>
    </row>
    <row r="127" spans="2:7" x14ac:dyDescent="0.2">
      <c r="C127" s="3" t="s">
        <v>95</v>
      </c>
      <c r="D127" s="3"/>
      <c r="E127" s="27">
        <v>206012</v>
      </c>
      <c r="F127" s="27">
        <v>1979016467</v>
      </c>
      <c r="G127" s="28">
        <f>IF(ISERROR(ROUND(E127/F127,6)),0,ROUND(E127/F127,6))</f>
        <v>1.0399999999999999E-4</v>
      </c>
    </row>
    <row r="129" spans="2:7" x14ac:dyDescent="0.2">
      <c r="B129" s="13" t="s">
        <v>47</v>
      </c>
      <c r="C129" s="9" t="s">
        <v>48</v>
      </c>
      <c r="D129" s="9"/>
    </row>
    <row r="130" spans="2:7" x14ac:dyDescent="0.2">
      <c r="B130" s="13"/>
      <c r="C130" s="3" t="s">
        <v>96</v>
      </c>
      <c r="D130" s="3"/>
      <c r="E130" s="60"/>
      <c r="F130" s="27"/>
    </row>
    <row r="131" spans="2:7" x14ac:dyDescent="0.2">
      <c r="B131" s="4"/>
      <c r="C131" s="48" t="s">
        <v>116</v>
      </c>
      <c r="D131" s="3"/>
      <c r="E131" s="27">
        <v>0</v>
      </c>
      <c r="F131" s="27">
        <v>10487890121</v>
      </c>
      <c r="G131" s="40">
        <f>IF(ISERROR(ROUND(E131/F131,6)),0,ROUND(E131/F131,6))</f>
        <v>0</v>
      </c>
    </row>
    <row r="132" spans="2:7" x14ac:dyDescent="0.2">
      <c r="B132" s="4"/>
      <c r="C132" s="3"/>
      <c r="D132" s="3"/>
      <c r="E132" s="27"/>
      <c r="F132" s="27"/>
      <c r="G132" s="41"/>
    </row>
    <row r="133" spans="2:7" x14ac:dyDescent="0.2">
      <c r="B133" s="13" t="s">
        <v>57</v>
      </c>
      <c r="C133" s="9" t="s">
        <v>88</v>
      </c>
      <c r="D133" s="9"/>
      <c r="G133" s="33">
        <f>G124+G127+G131+G131</f>
        <v>1.17E-4</v>
      </c>
    </row>
    <row r="134" spans="2:7" x14ac:dyDescent="0.2">
      <c r="B134" s="13"/>
      <c r="C134" s="9"/>
      <c r="D134" s="9"/>
      <c r="G134" s="33"/>
    </row>
    <row r="135" spans="2:7" x14ac:dyDescent="0.2">
      <c r="B135" s="13" t="s">
        <v>59</v>
      </c>
      <c r="C135" s="9" t="s">
        <v>97</v>
      </c>
      <c r="D135" s="9"/>
      <c r="G135" s="62">
        <f>ROUND(G133/4,6)</f>
        <v>2.9E-5</v>
      </c>
    </row>
  </sheetData>
  <mergeCells count="2">
    <mergeCell ref="A1:G1"/>
    <mergeCell ref="A2:G2"/>
  </mergeCells>
  <pageMargins left="0.7" right="0.7" top="0.75" bottom="0.75" header="0.3" footer="0.3"/>
  <pageSetup scale="85" orientation="landscape" r:id="rId1"/>
  <headerFooter>
    <oddHeader>&amp;RTO8 Annual Update
Attachment 4
WP- Schedule 26
Page &amp;P of &amp;N</oddHeader>
    <oddFooter>&amp;C&amp;A&amp;RPage &amp;P of &amp;N</oddFooter>
  </headerFooter>
  <rowBreaks count="3" manualBreakCount="3">
    <brk id="41" max="16383" man="1"/>
    <brk id="86" max="16383" man="1"/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Apportionment</vt:lpstr>
      <vt:lpstr>II - IV  Apportionment Detail</vt:lpstr>
      <vt:lpstr>Apportionment!Print_Area</vt:lpstr>
      <vt:lpstr>'II - IV  Apportionment Detail'!Print_Titles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 Configuration</dc:creator>
  <cp:lastModifiedBy>Kim, Jee Young</cp:lastModifiedBy>
  <cp:lastPrinted>2013-06-11T18:37:30Z</cp:lastPrinted>
  <dcterms:created xsi:type="dcterms:W3CDTF">2010-10-21T18:16:53Z</dcterms:created>
  <dcterms:modified xsi:type="dcterms:W3CDTF">2013-11-15T01:49:31Z</dcterms:modified>
</cp:coreProperties>
</file>