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ERC-REG\FERC\FERC Contract &amp; Cost Analysis\2018 FERC Rate Case (Formula 6th True Up) TO12\6-Jun 15-Draft Informational Filing\Sharepoint Workpapers\"/>
    </mc:Choice>
  </mc:AlternateContent>
  <bookViews>
    <workbookView xWindow="0" yWindow="0" windowWidth="28800" windowHeight="13170"/>
  </bookViews>
  <sheets>
    <sheet name="Net Plant" sheetId="1" r:id="rId1"/>
    <sheet name="Load Summary" sheetId="2" r:id="rId2"/>
    <sheet name="Non-Inc Plant" sheetId="3" r:id="rId3"/>
    <sheet name="Inc CWIP &amp; Plant" sheetId="4" r:id="rId4"/>
    <sheet name="Inc CWIP &amp; Plant Summary" sheetId="5" r:id="rId5"/>
    <sheet name="Incentive CWIP" sheetId="6" r:id="rId6"/>
  </sheets>
  <externalReferences>
    <externalReference r:id="rId7"/>
  </externalReferences>
  <definedNames>
    <definedName name="_Fill" localSheetId="4" hidden="1">#REF!</definedName>
    <definedName name="_Fill" hidden="1">#REF!</definedName>
    <definedName name="_xlnm._FilterDatabase" localSheetId="3" hidden="1">'Inc CWIP &amp; Plant'!$B$11:$AR$404</definedName>
    <definedName name="_xlnm._FilterDatabase" localSheetId="4" hidden="1">'Inc CWIP &amp; Plant Summary'!$A$2:$B$30</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Plant'!$B$47:$AS$124</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Plant'!$A$1:$AQ$376</definedName>
    <definedName name="_xlnm.Print_Titles" localSheetId="3">'Inc CWIP &amp; Plant'!$D:$K</definedName>
    <definedName name="_xlnm.Print_Titles" localSheetId="2">'Non-Inc Plant'!$B:$I</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6" l="1"/>
  <c r="I6" i="6"/>
  <c r="L5" i="6"/>
  <c r="H5" i="6"/>
  <c r="G5" i="6"/>
  <c r="C5" i="6"/>
  <c r="A26" i="6"/>
  <c r="A44" i="6" s="1"/>
  <c r="A45" i="6" s="1"/>
  <c r="A46" i="6" s="1"/>
  <c r="A47" i="6" s="1"/>
  <c r="A48" i="6" s="1"/>
  <c r="A49" i="6" s="1"/>
  <c r="A50" i="6" s="1"/>
  <c r="A51" i="6" s="1"/>
  <c r="A52" i="6" s="1"/>
  <c r="A53" i="6" s="1"/>
  <c r="A54" i="6" s="1"/>
  <c r="A55" i="6" s="1"/>
  <c r="A56" i="6" s="1"/>
  <c r="J6" i="6"/>
  <c r="A6" i="6"/>
  <c r="A7" i="6" s="1"/>
  <c r="A8" i="6" s="1"/>
  <c r="A9" i="6" s="1"/>
  <c r="A10" i="6" s="1"/>
  <c r="A11" i="6" s="1"/>
  <c r="A12" i="6" s="1"/>
  <c r="A13" i="6" s="1"/>
  <c r="A14" i="6" s="1"/>
  <c r="A15" i="6" s="1"/>
  <c r="A16" i="6" s="1"/>
  <c r="A17" i="6" s="1"/>
  <c r="K5" i="6"/>
  <c r="J5" i="6"/>
  <c r="I5" i="6"/>
  <c r="D5" i="6"/>
  <c r="L4" i="6"/>
  <c r="K4" i="6"/>
  <c r="J4" i="6"/>
  <c r="I4" i="6"/>
  <c r="H4" i="6"/>
  <c r="G4" i="6"/>
  <c r="F4" i="6"/>
  <c r="E4" i="6"/>
  <c r="D4" i="6"/>
  <c r="C4" i="6"/>
  <c r="B4" i="6"/>
  <c r="B38" i="5"/>
  <c r="B70" i="5" s="1"/>
  <c r="P37" i="5"/>
  <c r="P69" i="5" s="1"/>
  <c r="O37" i="5"/>
  <c r="N37" i="5"/>
  <c r="M37" i="5"/>
  <c r="L37" i="5"/>
  <c r="L69" i="5" s="1"/>
  <c r="K37" i="5"/>
  <c r="J37" i="5"/>
  <c r="I37" i="5"/>
  <c r="H37" i="5"/>
  <c r="H69" i="5" s="1"/>
  <c r="G37" i="5"/>
  <c r="F37" i="5"/>
  <c r="E37" i="5"/>
  <c r="B7" i="5"/>
  <c r="M375" i="4"/>
  <c r="K375" i="4"/>
  <c r="J375" i="4"/>
  <c r="I375" i="4"/>
  <c r="H375" i="4"/>
  <c r="G375" i="4"/>
  <c r="F375" i="4"/>
  <c r="E375" i="4"/>
  <c r="D375" i="4"/>
  <c r="B375" i="4"/>
  <c r="M374" i="4"/>
  <c r="K374" i="4"/>
  <c r="J374" i="4"/>
  <c r="I374" i="4"/>
  <c r="H374" i="4"/>
  <c r="G374" i="4"/>
  <c r="F374" i="4"/>
  <c r="E374" i="4"/>
  <c r="D374" i="4"/>
  <c r="B374" i="4"/>
  <c r="M373" i="4"/>
  <c r="K373" i="4"/>
  <c r="J373" i="4"/>
  <c r="I373" i="4"/>
  <c r="H373" i="4"/>
  <c r="G373" i="4"/>
  <c r="F373" i="4"/>
  <c r="E373" i="4"/>
  <c r="D373" i="4"/>
  <c r="B373" i="4"/>
  <c r="M372" i="4"/>
  <c r="K372" i="4"/>
  <c r="J372" i="4"/>
  <c r="I372" i="4"/>
  <c r="H372" i="4"/>
  <c r="G372" i="4"/>
  <c r="F372" i="4"/>
  <c r="E372" i="4"/>
  <c r="D372" i="4"/>
  <c r="B372" i="4"/>
  <c r="T371" i="4"/>
  <c r="U371" i="4" s="1"/>
  <c r="V371" i="4" s="1"/>
  <c r="W371" i="4" s="1"/>
  <c r="X371" i="4" s="1"/>
  <c r="Y371" i="4" s="1"/>
  <c r="Z371" i="4" s="1"/>
  <c r="AA371" i="4" s="1"/>
  <c r="AB371" i="4" s="1"/>
  <c r="AC371" i="4" s="1"/>
  <c r="AD371" i="4" s="1"/>
  <c r="AE371" i="4" s="1"/>
  <c r="AF371" i="4" s="1"/>
  <c r="AG371" i="4" s="1"/>
  <c r="AH371" i="4" s="1"/>
  <c r="AI371" i="4" s="1"/>
  <c r="AJ371" i="4" s="1"/>
  <c r="AK371" i="4" s="1"/>
  <c r="AL371" i="4" s="1"/>
  <c r="AM371" i="4" s="1"/>
  <c r="AN371" i="4" s="1"/>
  <c r="AO371" i="4" s="1"/>
  <c r="AP371" i="4" s="1"/>
  <c r="AQ371" i="4" s="1"/>
  <c r="R371" i="4"/>
  <c r="Q371" i="4"/>
  <c r="P371" i="4"/>
  <c r="O371" i="4"/>
  <c r="N371" i="4"/>
  <c r="M371" i="4"/>
  <c r="D365" i="4"/>
  <c r="M363" i="4"/>
  <c r="AQ362" i="4"/>
  <c r="AP362" i="4"/>
  <c r="AO362" i="4"/>
  <c r="AN362" i="4"/>
  <c r="AM362" i="4"/>
  <c r="AL362" i="4"/>
  <c r="AK362" i="4"/>
  <c r="AJ362" i="4"/>
  <c r="AI362" i="4"/>
  <c r="AH362" i="4"/>
  <c r="AG362" i="4"/>
  <c r="AF362" i="4"/>
  <c r="AE362" i="4"/>
  <c r="AD362" i="4"/>
  <c r="AC362" i="4"/>
  <c r="AB362" i="4"/>
  <c r="AA362" i="4"/>
  <c r="Z362" i="4"/>
  <c r="Y362" i="4"/>
  <c r="X362" i="4"/>
  <c r="W362" i="4"/>
  <c r="V362" i="4"/>
  <c r="U362" i="4"/>
  <c r="T362" i="4"/>
  <c r="P362" i="4"/>
  <c r="B362" i="4"/>
  <c r="AQ361" i="4"/>
  <c r="AP361" i="4"/>
  <c r="AO361" i="4"/>
  <c r="AN361" i="4"/>
  <c r="AM361" i="4"/>
  <c r="AL361" i="4"/>
  <c r="AK361" i="4"/>
  <c r="AJ361" i="4"/>
  <c r="AI361" i="4"/>
  <c r="AH361" i="4"/>
  <c r="AG361" i="4"/>
  <c r="AF361" i="4"/>
  <c r="AE361" i="4"/>
  <c r="AD361" i="4"/>
  <c r="AC361" i="4"/>
  <c r="AB361" i="4"/>
  <c r="AA361" i="4"/>
  <c r="Z361" i="4"/>
  <c r="Y361" i="4"/>
  <c r="X361" i="4"/>
  <c r="W361" i="4"/>
  <c r="V361" i="4"/>
  <c r="U361" i="4"/>
  <c r="T361" i="4"/>
  <c r="Q361" i="4"/>
  <c r="P361" i="4"/>
  <c r="O361" i="4"/>
  <c r="O374" i="4" s="1"/>
  <c r="R374" i="4" s="1"/>
  <c r="N361" i="4"/>
  <c r="N374" i="4" s="1"/>
  <c r="Q374" i="4" s="1"/>
  <c r="B361" i="4"/>
  <c r="P360" i="4"/>
  <c r="O360" i="4"/>
  <c r="N360" i="4"/>
  <c r="B360" i="4"/>
  <c r="P359" i="4"/>
  <c r="P363" i="4" s="1"/>
  <c r="O359" i="4"/>
  <c r="N359" i="4"/>
  <c r="Q359" i="4" s="1"/>
  <c r="B359" i="4"/>
  <c r="T358" i="4"/>
  <c r="U358" i="4" s="1"/>
  <c r="V358" i="4" s="1"/>
  <c r="W358" i="4" s="1"/>
  <c r="X358" i="4" s="1"/>
  <c r="Y358" i="4" s="1"/>
  <c r="Z358" i="4" s="1"/>
  <c r="AA358" i="4" s="1"/>
  <c r="AB358" i="4" s="1"/>
  <c r="AC358" i="4" s="1"/>
  <c r="AD358" i="4" s="1"/>
  <c r="AE358" i="4" s="1"/>
  <c r="AF358" i="4" s="1"/>
  <c r="AG358" i="4" s="1"/>
  <c r="AH358" i="4" s="1"/>
  <c r="AI358" i="4" s="1"/>
  <c r="AJ358" i="4" s="1"/>
  <c r="AK358" i="4" s="1"/>
  <c r="AL358" i="4" s="1"/>
  <c r="AM358" i="4" s="1"/>
  <c r="AN358" i="4" s="1"/>
  <c r="AO358" i="4" s="1"/>
  <c r="AP358" i="4" s="1"/>
  <c r="AQ358" i="4" s="1"/>
  <c r="R358" i="4"/>
  <c r="Q358" i="4"/>
  <c r="P358" i="4"/>
  <c r="O358" i="4"/>
  <c r="N358" i="4"/>
  <c r="M358" i="4"/>
  <c r="M348" i="4"/>
  <c r="K348" i="4"/>
  <c r="J348" i="4"/>
  <c r="I348" i="4"/>
  <c r="H348" i="4"/>
  <c r="G348" i="4"/>
  <c r="F348" i="4"/>
  <c r="E348" i="4"/>
  <c r="D348" i="4"/>
  <c r="B348" i="4"/>
  <c r="M347" i="4"/>
  <c r="P347" i="4" s="1"/>
  <c r="K347" i="4"/>
  <c r="J347" i="4"/>
  <c r="I347" i="4"/>
  <c r="H347" i="4"/>
  <c r="G347" i="4"/>
  <c r="F347" i="4"/>
  <c r="E347" i="4"/>
  <c r="D347" i="4"/>
  <c r="B347" i="4"/>
  <c r="M346" i="4"/>
  <c r="K346" i="4"/>
  <c r="J346" i="4"/>
  <c r="I346" i="4"/>
  <c r="H346" i="4"/>
  <c r="G346" i="4"/>
  <c r="F346" i="4"/>
  <c r="E346" i="4"/>
  <c r="D346" i="4"/>
  <c r="B346" i="4"/>
  <c r="M345" i="4"/>
  <c r="K345" i="4"/>
  <c r="J345" i="4"/>
  <c r="I345" i="4"/>
  <c r="H345" i="4"/>
  <c r="G345" i="4"/>
  <c r="E345" i="4"/>
  <c r="D345" i="4"/>
  <c r="B345" i="4"/>
  <c r="W344" i="4"/>
  <c r="X344" i="4" s="1"/>
  <c r="Y344" i="4" s="1"/>
  <c r="Z344" i="4" s="1"/>
  <c r="AA344" i="4" s="1"/>
  <c r="AB344" i="4" s="1"/>
  <c r="AC344" i="4" s="1"/>
  <c r="AD344" i="4" s="1"/>
  <c r="AE344" i="4" s="1"/>
  <c r="AF344" i="4" s="1"/>
  <c r="AG344" i="4" s="1"/>
  <c r="AH344" i="4" s="1"/>
  <c r="AI344" i="4" s="1"/>
  <c r="AJ344" i="4" s="1"/>
  <c r="AK344" i="4" s="1"/>
  <c r="AL344" i="4" s="1"/>
  <c r="AM344" i="4" s="1"/>
  <c r="AN344" i="4" s="1"/>
  <c r="AO344" i="4" s="1"/>
  <c r="AP344" i="4" s="1"/>
  <c r="AQ344" i="4" s="1"/>
  <c r="T344" i="4"/>
  <c r="U344" i="4" s="1"/>
  <c r="V344" i="4" s="1"/>
  <c r="R344" i="4"/>
  <c r="Q344" i="4"/>
  <c r="P344" i="4"/>
  <c r="O344" i="4"/>
  <c r="N344" i="4"/>
  <c r="M344" i="4"/>
  <c r="D338" i="4"/>
  <c r="M336" i="4"/>
  <c r="AQ335" i="4"/>
  <c r="AP335" i="4"/>
  <c r="AO335" i="4"/>
  <c r="AN335" i="4"/>
  <c r="AM335" i="4"/>
  <c r="AL335" i="4"/>
  <c r="AK335" i="4"/>
  <c r="AJ335" i="4"/>
  <c r="AI335" i="4"/>
  <c r="AH335" i="4"/>
  <c r="AG335" i="4"/>
  <c r="AF335" i="4"/>
  <c r="AE335" i="4"/>
  <c r="AD335" i="4"/>
  <c r="AC335" i="4"/>
  <c r="AB335" i="4"/>
  <c r="AA335" i="4"/>
  <c r="Z335" i="4"/>
  <c r="Y335" i="4"/>
  <c r="X335" i="4"/>
  <c r="W335" i="4"/>
  <c r="V335" i="4"/>
  <c r="U335" i="4"/>
  <c r="T335" i="4"/>
  <c r="P335" i="4"/>
  <c r="B335" i="4"/>
  <c r="AQ334" i="4"/>
  <c r="AP334" i="4"/>
  <c r="AO334" i="4"/>
  <c r="AN334" i="4"/>
  <c r="AM334" i="4"/>
  <c r="AL334" i="4"/>
  <c r="AK334" i="4"/>
  <c r="AJ334" i="4"/>
  <c r="AI334" i="4"/>
  <c r="AH334" i="4"/>
  <c r="AG334" i="4"/>
  <c r="AF334" i="4"/>
  <c r="AE334" i="4"/>
  <c r="AD334" i="4"/>
  <c r="AC334" i="4"/>
  <c r="AB334" i="4"/>
  <c r="AA334" i="4"/>
  <c r="Z334" i="4"/>
  <c r="Y334" i="4"/>
  <c r="X334" i="4"/>
  <c r="W334" i="4"/>
  <c r="V334" i="4"/>
  <c r="U334" i="4"/>
  <c r="T334" i="4"/>
  <c r="P334" i="4"/>
  <c r="O334" i="4"/>
  <c r="O347" i="4" s="1"/>
  <c r="R347" i="4" s="1"/>
  <c r="N334" i="4"/>
  <c r="Q334" i="4" s="1"/>
  <c r="B334" i="4"/>
  <c r="R333" i="4"/>
  <c r="P333" i="4"/>
  <c r="O333" i="4"/>
  <c r="O346" i="4" s="1"/>
  <c r="N333" i="4"/>
  <c r="B333" i="4"/>
  <c r="P332" i="4"/>
  <c r="O332" i="4"/>
  <c r="O345" i="4" s="1"/>
  <c r="R345" i="4" s="1"/>
  <c r="N332" i="4"/>
  <c r="F332" i="4"/>
  <c r="F345" i="4" s="1"/>
  <c r="B332" i="4"/>
  <c r="U331" i="4"/>
  <c r="V331" i="4" s="1"/>
  <c r="W331" i="4" s="1"/>
  <c r="X331" i="4" s="1"/>
  <c r="Y331" i="4" s="1"/>
  <c r="Z331" i="4" s="1"/>
  <c r="AA331" i="4" s="1"/>
  <c r="AB331" i="4" s="1"/>
  <c r="AC331" i="4" s="1"/>
  <c r="AD331" i="4" s="1"/>
  <c r="AE331" i="4" s="1"/>
  <c r="AF331" i="4" s="1"/>
  <c r="AG331" i="4" s="1"/>
  <c r="AH331" i="4" s="1"/>
  <c r="AI331" i="4" s="1"/>
  <c r="AJ331" i="4" s="1"/>
  <c r="AK331" i="4" s="1"/>
  <c r="AL331" i="4" s="1"/>
  <c r="AM331" i="4" s="1"/>
  <c r="AN331" i="4" s="1"/>
  <c r="AO331" i="4" s="1"/>
  <c r="AP331" i="4" s="1"/>
  <c r="AQ331" i="4" s="1"/>
  <c r="T331" i="4"/>
  <c r="R331" i="4"/>
  <c r="Q331" i="4"/>
  <c r="P331" i="4"/>
  <c r="O331" i="4"/>
  <c r="N331" i="4"/>
  <c r="M331" i="4"/>
  <c r="AQ322" i="4"/>
  <c r="AP322" i="4"/>
  <c r="AO322" i="4"/>
  <c r="AN322" i="4"/>
  <c r="AM322" i="4"/>
  <c r="AL322" i="4"/>
  <c r="AK322" i="4"/>
  <c r="AJ322" i="4"/>
  <c r="AI322" i="4"/>
  <c r="AH322" i="4"/>
  <c r="AG322" i="4"/>
  <c r="AF322" i="4"/>
  <c r="AE322" i="4"/>
  <c r="AD322" i="4"/>
  <c r="AC322" i="4"/>
  <c r="AB322" i="4"/>
  <c r="AA322" i="4"/>
  <c r="Z322" i="4"/>
  <c r="Y322" i="4"/>
  <c r="X322" i="4"/>
  <c r="W322" i="4"/>
  <c r="V322" i="4"/>
  <c r="U322" i="4"/>
  <c r="T322" i="4"/>
  <c r="O321" i="4"/>
  <c r="M321" i="4"/>
  <c r="K321" i="4"/>
  <c r="J321" i="4"/>
  <c r="I321" i="4"/>
  <c r="H321" i="4"/>
  <c r="G321" i="4"/>
  <c r="F321" i="4"/>
  <c r="E321" i="4"/>
  <c r="D321" i="4"/>
  <c r="B321" i="4"/>
  <c r="N320" i="4"/>
  <c r="Q320" i="4" s="1"/>
  <c r="M320" i="4"/>
  <c r="K320" i="4"/>
  <c r="P320" i="4" s="1"/>
  <c r="J320" i="4"/>
  <c r="I320" i="4"/>
  <c r="H320" i="4"/>
  <c r="G320" i="4"/>
  <c r="F320" i="4"/>
  <c r="E320" i="4"/>
  <c r="D320" i="4"/>
  <c r="B320" i="4"/>
  <c r="M319" i="4"/>
  <c r="K319" i="4"/>
  <c r="J319" i="4"/>
  <c r="I319" i="4"/>
  <c r="H319" i="4"/>
  <c r="G319" i="4"/>
  <c r="F319" i="4"/>
  <c r="E319" i="4"/>
  <c r="D319" i="4"/>
  <c r="B319" i="4"/>
  <c r="M318" i="4"/>
  <c r="P318" i="4" s="1"/>
  <c r="K318" i="4"/>
  <c r="J318" i="4"/>
  <c r="I318" i="4"/>
  <c r="H318" i="4"/>
  <c r="G318" i="4"/>
  <c r="F318" i="4"/>
  <c r="E318" i="4"/>
  <c r="D318" i="4"/>
  <c r="B318" i="4"/>
  <c r="M317" i="4"/>
  <c r="K317" i="4"/>
  <c r="J317" i="4"/>
  <c r="Q317" i="4" s="1"/>
  <c r="I317" i="4"/>
  <c r="H317" i="4"/>
  <c r="G317" i="4"/>
  <c r="F317" i="4"/>
  <c r="E317" i="4"/>
  <c r="D317" i="4"/>
  <c r="B317" i="4"/>
  <c r="N316" i="4"/>
  <c r="M316" i="4"/>
  <c r="K316" i="4"/>
  <c r="P316" i="4" s="1"/>
  <c r="J316" i="4"/>
  <c r="I316" i="4"/>
  <c r="H316" i="4"/>
  <c r="G316" i="4"/>
  <c r="F316" i="4"/>
  <c r="E316" i="4"/>
  <c r="D316" i="4"/>
  <c r="B316" i="4"/>
  <c r="M315" i="4"/>
  <c r="K315" i="4"/>
  <c r="J315" i="4"/>
  <c r="I315" i="4"/>
  <c r="H315" i="4"/>
  <c r="G315" i="4"/>
  <c r="F315" i="4"/>
  <c r="E315" i="4"/>
  <c r="D315" i="4"/>
  <c r="B315" i="4"/>
  <c r="M314" i="4"/>
  <c r="K314" i="4"/>
  <c r="J314" i="4"/>
  <c r="I314" i="4"/>
  <c r="H314" i="4"/>
  <c r="G314" i="4"/>
  <c r="E314" i="4"/>
  <c r="D314" i="4"/>
  <c r="B314" i="4"/>
  <c r="U313" i="4"/>
  <c r="V313" i="4" s="1"/>
  <c r="W313" i="4" s="1"/>
  <c r="X313" i="4" s="1"/>
  <c r="Y313" i="4" s="1"/>
  <c r="Z313" i="4" s="1"/>
  <c r="AA313" i="4" s="1"/>
  <c r="AB313" i="4" s="1"/>
  <c r="AC313" i="4" s="1"/>
  <c r="AD313" i="4" s="1"/>
  <c r="AE313" i="4" s="1"/>
  <c r="AF313" i="4" s="1"/>
  <c r="AG313" i="4" s="1"/>
  <c r="AH313" i="4" s="1"/>
  <c r="AI313" i="4" s="1"/>
  <c r="AJ313" i="4" s="1"/>
  <c r="AK313" i="4" s="1"/>
  <c r="AL313" i="4" s="1"/>
  <c r="AM313" i="4" s="1"/>
  <c r="AN313" i="4" s="1"/>
  <c r="AO313" i="4" s="1"/>
  <c r="AP313" i="4" s="1"/>
  <c r="AQ313" i="4" s="1"/>
  <c r="T313" i="4"/>
  <c r="R313" i="4"/>
  <c r="Q313" i="4"/>
  <c r="P313" i="4"/>
  <c r="O313" i="4"/>
  <c r="N313" i="4"/>
  <c r="M313" i="4"/>
  <c r="D307" i="4"/>
  <c r="M305" i="4"/>
  <c r="R304" i="4"/>
  <c r="P304" i="4"/>
  <c r="O304" i="4"/>
  <c r="N304" i="4"/>
  <c r="B304" i="4"/>
  <c r="P303" i="4"/>
  <c r="O303" i="4"/>
  <c r="O320" i="4" s="1"/>
  <c r="R320" i="4" s="1"/>
  <c r="N303" i="4"/>
  <c r="Q303" i="4" s="1"/>
  <c r="B303" i="4"/>
  <c r="Q302" i="4"/>
  <c r="P302" i="4"/>
  <c r="O302" i="4"/>
  <c r="O319" i="4" s="1"/>
  <c r="R319" i="4" s="1"/>
  <c r="N302" i="4"/>
  <c r="N319" i="4" s="1"/>
  <c r="B302" i="4"/>
  <c r="P301" i="4"/>
  <c r="O301" i="4"/>
  <c r="O318" i="4" s="1"/>
  <c r="R318" i="4" s="1"/>
  <c r="N301" i="4"/>
  <c r="B301" i="4"/>
  <c r="Q300" i="4"/>
  <c r="P300" i="4"/>
  <c r="O300" i="4"/>
  <c r="O317" i="4" s="1"/>
  <c r="N300" i="4"/>
  <c r="N317" i="4" s="1"/>
  <c r="B300" i="4"/>
  <c r="P299" i="4"/>
  <c r="O299" i="4"/>
  <c r="N299" i="4"/>
  <c r="Q299" i="4" s="1"/>
  <c r="B299" i="4"/>
  <c r="Q298" i="4"/>
  <c r="P298" i="4"/>
  <c r="O298" i="4"/>
  <c r="O315" i="4" s="1"/>
  <c r="N298" i="4"/>
  <c r="N315" i="4" s="1"/>
  <c r="B298" i="4"/>
  <c r="P297" i="4"/>
  <c r="O297" i="4"/>
  <c r="N297" i="4"/>
  <c r="F297" i="4"/>
  <c r="F314" i="4" s="1"/>
  <c r="B297" i="4"/>
  <c r="W296" i="4"/>
  <c r="X296" i="4" s="1"/>
  <c r="Y296" i="4" s="1"/>
  <c r="Z296" i="4" s="1"/>
  <c r="AA296" i="4" s="1"/>
  <c r="AB296" i="4" s="1"/>
  <c r="AC296" i="4" s="1"/>
  <c r="AD296" i="4" s="1"/>
  <c r="AE296" i="4" s="1"/>
  <c r="AF296" i="4" s="1"/>
  <c r="AG296" i="4" s="1"/>
  <c r="AH296" i="4" s="1"/>
  <c r="AI296" i="4" s="1"/>
  <c r="AJ296" i="4" s="1"/>
  <c r="AK296" i="4" s="1"/>
  <c r="AL296" i="4" s="1"/>
  <c r="AM296" i="4" s="1"/>
  <c r="AN296" i="4" s="1"/>
  <c r="AO296" i="4" s="1"/>
  <c r="AP296" i="4" s="1"/>
  <c r="AQ296" i="4" s="1"/>
  <c r="T296" i="4"/>
  <c r="U296" i="4" s="1"/>
  <c r="V296" i="4" s="1"/>
  <c r="R296" i="4"/>
  <c r="Q296" i="4"/>
  <c r="P296" i="4"/>
  <c r="O296" i="4"/>
  <c r="N296" i="4"/>
  <c r="M296" i="4"/>
  <c r="M286" i="4"/>
  <c r="K286" i="4"/>
  <c r="J286" i="4"/>
  <c r="I286" i="4"/>
  <c r="H286" i="4"/>
  <c r="G286" i="4"/>
  <c r="F286" i="4"/>
  <c r="E286" i="4"/>
  <c r="D286" i="4"/>
  <c r="B286" i="4"/>
  <c r="M285" i="4"/>
  <c r="P285" i="4" s="1"/>
  <c r="K285" i="4"/>
  <c r="J285" i="4"/>
  <c r="I285" i="4"/>
  <c r="H285" i="4"/>
  <c r="G285" i="4"/>
  <c r="F285" i="4"/>
  <c r="E285" i="4"/>
  <c r="D285" i="4"/>
  <c r="B285" i="4"/>
  <c r="M284" i="4"/>
  <c r="K284" i="4"/>
  <c r="J284" i="4"/>
  <c r="I284" i="4"/>
  <c r="H284" i="4"/>
  <c r="G284" i="4"/>
  <c r="F284" i="4"/>
  <c r="E284" i="4"/>
  <c r="D284" i="4"/>
  <c r="B284" i="4"/>
  <c r="M283" i="4"/>
  <c r="K283" i="4"/>
  <c r="J283" i="4"/>
  <c r="I283" i="4"/>
  <c r="H283" i="4"/>
  <c r="G283" i="4"/>
  <c r="F283" i="4"/>
  <c r="E283" i="4"/>
  <c r="D283" i="4"/>
  <c r="B283" i="4"/>
  <c r="M282" i="4"/>
  <c r="P282" i="4" s="1"/>
  <c r="K282" i="4"/>
  <c r="J282" i="4"/>
  <c r="I282" i="4"/>
  <c r="H282" i="4"/>
  <c r="G282" i="4"/>
  <c r="F282" i="4"/>
  <c r="E282" i="4"/>
  <c r="D282" i="4"/>
  <c r="B282" i="4"/>
  <c r="M281" i="4"/>
  <c r="K281" i="4"/>
  <c r="P281" i="4" s="1"/>
  <c r="J281" i="4"/>
  <c r="I281" i="4"/>
  <c r="H281" i="4"/>
  <c r="G281" i="4"/>
  <c r="E281" i="4"/>
  <c r="D281" i="4"/>
  <c r="B281" i="4"/>
  <c r="U280" i="4"/>
  <c r="V280" i="4" s="1"/>
  <c r="W280" i="4" s="1"/>
  <c r="X280" i="4" s="1"/>
  <c r="Y280" i="4" s="1"/>
  <c r="Z280" i="4" s="1"/>
  <c r="AA280" i="4" s="1"/>
  <c r="AB280" i="4" s="1"/>
  <c r="AC280" i="4" s="1"/>
  <c r="AD280" i="4" s="1"/>
  <c r="AE280" i="4" s="1"/>
  <c r="AF280" i="4" s="1"/>
  <c r="AG280" i="4" s="1"/>
  <c r="AH280" i="4" s="1"/>
  <c r="AI280" i="4" s="1"/>
  <c r="AJ280" i="4" s="1"/>
  <c r="AK280" i="4" s="1"/>
  <c r="AL280" i="4" s="1"/>
  <c r="AM280" i="4" s="1"/>
  <c r="AN280" i="4" s="1"/>
  <c r="AO280" i="4" s="1"/>
  <c r="AP280" i="4" s="1"/>
  <c r="AQ280" i="4" s="1"/>
  <c r="T280" i="4"/>
  <c r="R280" i="4"/>
  <c r="Q280" i="4"/>
  <c r="P280" i="4"/>
  <c r="O280" i="4"/>
  <c r="N280" i="4"/>
  <c r="M280" i="4"/>
  <c r="D274" i="4"/>
  <c r="M272" i="4"/>
  <c r="P271" i="4"/>
  <c r="B271" i="4"/>
  <c r="AQ270" i="4"/>
  <c r="AP270" i="4"/>
  <c r="AO270" i="4"/>
  <c r="AN270" i="4"/>
  <c r="AM270" i="4"/>
  <c r="AL270" i="4"/>
  <c r="AK270" i="4"/>
  <c r="AJ270" i="4"/>
  <c r="AI270" i="4"/>
  <c r="AH270" i="4"/>
  <c r="AG270" i="4"/>
  <c r="AF270" i="4"/>
  <c r="AE270" i="4"/>
  <c r="AD270" i="4"/>
  <c r="AC270" i="4"/>
  <c r="AB270" i="4"/>
  <c r="AA270" i="4"/>
  <c r="Z270" i="4"/>
  <c r="Y270" i="4"/>
  <c r="X270" i="4"/>
  <c r="W270" i="4"/>
  <c r="V270" i="4"/>
  <c r="U270" i="4"/>
  <c r="T270" i="4"/>
  <c r="P270" i="4"/>
  <c r="B270" i="4"/>
  <c r="AQ269" i="4"/>
  <c r="AP269" i="4"/>
  <c r="AO269" i="4"/>
  <c r="AN269" i="4"/>
  <c r="AM269" i="4"/>
  <c r="AL269" i="4"/>
  <c r="AK269" i="4"/>
  <c r="AJ269" i="4"/>
  <c r="AI269" i="4"/>
  <c r="AH269" i="4"/>
  <c r="AG269" i="4"/>
  <c r="AF269" i="4"/>
  <c r="AE269" i="4"/>
  <c r="AD269" i="4"/>
  <c r="AC269" i="4"/>
  <c r="AB269" i="4"/>
  <c r="AA269" i="4"/>
  <c r="Z269" i="4"/>
  <c r="Y269" i="4"/>
  <c r="X269" i="4"/>
  <c r="W269" i="4"/>
  <c r="V269" i="4"/>
  <c r="U269" i="4"/>
  <c r="T269" i="4"/>
  <c r="P269" i="4"/>
  <c r="B269" i="4"/>
  <c r="AQ268" i="4"/>
  <c r="AP268" i="4"/>
  <c r="AO268" i="4"/>
  <c r="AN268" i="4"/>
  <c r="AM268" i="4"/>
  <c r="AL268" i="4"/>
  <c r="AK268" i="4"/>
  <c r="AJ268" i="4"/>
  <c r="AI268" i="4"/>
  <c r="AH268" i="4"/>
  <c r="AG268" i="4"/>
  <c r="AF268" i="4"/>
  <c r="AE268" i="4"/>
  <c r="AD268" i="4"/>
  <c r="AC268" i="4"/>
  <c r="AB268" i="4"/>
  <c r="AA268" i="4"/>
  <c r="Z268" i="4"/>
  <c r="Y268" i="4"/>
  <c r="X268" i="4"/>
  <c r="W268" i="4"/>
  <c r="V268" i="4"/>
  <c r="U268" i="4"/>
  <c r="T268" i="4"/>
  <c r="P268" i="4"/>
  <c r="B268" i="4"/>
  <c r="AQ267" i="4"/>
  <c r="AP267" i="4"/>
  <c r="AO267" i="4"/>
  <c r="AN267" i="4"/>
  <c r="AM267" i="4"/>
  <c r="AL267" i="4"/>
  <c r="AK267" i="4"/>
  <c r="AJ267" i="4"/>
  <c r="AI267" i="4"/>
  <c r="AH267" i="4"/>
  <c r="AG267" i="4"/>
  <c r="AF267" i="4"/>
  <c r="AE267" i="4"/>
  <c r="AD267" i="4"/>
  <c r="AC267" i="4"/>
  <c r="AB267" i="4"/>
  <c r="AA267" i="4"/>
  <c r="Z267" i="4"/>
  <c r="Y267" i="4"/>
  <c r="X267" i="4"/>
  <c r="W267" i="4"/>
  <c r="V267" i="4"/>
  <c r="U267" i="4"/>
  <c r="T267" i="4"/>
  <c r="R267" i="4"/>
  <c r="P267" i="4"/>
  <c r="O267" i="4"/>
  <c r="O282" i="4" s="1"/>
  <c r="N267" i="4"/>
  <c r="N282" i="4" s="1"/>
  <c r="Q282" i="4" s="1"/>
  <c r="B267" i="4"/>
  <c r="T266" i="4"/>
  <c r="T272" i="4" s="1"/>
  <c r="T274" i="4" s="1"/>
  <c r="P266" i="4"/>
  <c r="O266" i="4"/>
  <c r="N266" i="4"/>
  <c r="F266" i="4"/>
  <c r="F281" i="4" s="1"/>
  <c r="B266" i="4"/>
  <c r="V265" i="4"/>
  <c r="W265" i="4" s="1"/>
  <c r="X265" i="4" s="1"/>
  <c r="Y265" i="4" s="1"/>
  <c r="Z265" i="4" s="1"/>
  <c r="AA265" i="4" s="1"/>
  <c r="AB265" i="4" s="1"/>
  <c r="AC265" i="4" s="1"/>
  <c r="AD265" i="4" s="1"/>
  <c r="AE265" i="4" s="1"/>
  <c r="AF265" i="4" s="1"/>
  <c r="AG265" i="4" s="1"/>
  <c r="AH265" i="4" s="1"/>
  <c r="AI265" i="4" s="1"/>
  <c r="AJ265" i="4" s="1"/>
  <c r="AK265" i="4" s="1"/>
  <c r="AL265" i="4" s="1"/>
  <c r="AM265" i="4" s="1"/>
  <c r="AN265" i="4" s="1"/>
  <c r="AO265" i="4" s="1"/>
  <c r="AP265" i="4" s="1"/>
  <c r="AQ265" i="4" s="1"/>
  <c r="T265" i="4"/>
  <c r="U265" i="4" s="1"/>
  <c r="R265" i="4"/>
  <c r="Q265" i="4"/>
  <c r="P265" i="4"/>
  <c r="O265" i="4"/>
  <c r="N265" i="4"/>
  <c r="M265" i="4"/>
  <c r="AQ256" i="4"/>
  <c r="AP256" i="4"/>
  <c r="AO256" i="4"/>
  <c r="AN256" i="4"/>
  <c r="AM256" i="4"/>
  <c r="AL256" i="4"/>
  <c r="AK256" i="4"/>
  <c r="AJ256" i="4"/>
  <c r="AI256" i="4"/>
  <c r="AH256" i="4"/>
  <c r="AG256" i="4"/>
  <c r="AF256" i="4"/>
  <c r="AE256" i="4"/>
  <c r="AD256" i="4"/>
  <c r="AC256" i="4"/>
  <c r="AB256" i="4"/>
  <c r="AA256" i="4"/>
  <c r="Z256" i="4"/>
  <c r="Y256" i="4"/>
  <c r="X256" i="4"/>
  <c r="W256" i="4"/>
  <c r="V256" i="4"/>
  <c r="U256" i="4"/>
  <c r="T256" i="4"/>
  <c r="M255" i="4"/>
  <c r="K255" i="4"/>
  <c r="J255" i="4"/>
  <c r="I255" i="4"/>
  <c r="H255" i="4"/>
  <c r="G255" i="4"/>
  <c r="F255" i="4"/>
  <c r="E255" i="4"/>
  <c r="D255" i="4"/>
  <c r="U254" i="4"/>
  <c r="V254" i="4" s="1"/>
  <c r="W254" i="4" s="1"/>
  <c r="X254" i="4" s="1"/>
  <c r="Y254" i="4" s="1"/>
  <c r="Z254" i="4" s="1"/>
  <c r="AA254" i="4" s="1"/>
  <c r="AB254" i="4" s="1"/>
  <c r="AC254" i="4" s="1"/>
  <c r="AD254" i="4" s="1"/>
  <c r="AE254" i="4" s="1"/>
  <c r="AF254" i="4" s="1"/>
  <c r="AG254" i="4" s="1"/>
  <c r="AH254" i="4" s="1"/>
  <c r="AI254" i="4" s="1"/>
  <c r="AJ254" i="4" s="1"/>
  <c r="AK254" i="4" s="1"/>
  <c r="AL254" i="4" s="1"/>
  <c r="AM254" i="4" s="1"/>
  <c r="AN254" i="4" s="1"/>
  <c r="AO254" i="4" s="1"/>
  <c r="AP254" i="4" s="1"/>
  <c r="AQ254" i="4" s="1"/>
  <c r="T254" i="4"/>
  <c r="R254" i="4"/>
  <c r="Q254" i="4"/>
  <c r="P254" i="4"/>
  <c r="O254" i="4"/>
  <c r="N254" i="4"/>
  <c r="M254" i="4"/>
  <c r="D248" i="4"/>
  <c r="AO246" i="4"/>
  <c r="AK246" i="4"/>
  <c r="AG246" i="4"/>
  <c r="AC246" i="4"/>
  <c r="Y246" i="4"/>
  <c r="V246" i="4"/>
  <c r="M246" i="4"/>
  <c r="AQ245" i="4"/>
  <c r="AQ246" i="4" s="1"/>
  <c r="AP245" i="4"/>
  <c r="AP246" i="4" s="1"/>
  <c r="AO245" i="4"/>
  <c r="AN245" i="4"/>
  <c r="AN246" i="4" s="1"/>
  <c r="AM245" i="4"/>
  <c r="AM246" i="4" s="1"/>
  <c r="AL245" i="4"/>
  <c r="AL246" i="4" s="1"/>
  <c r="AK245" i="4"/>
  <c r="AJ245" i="4"/>
  <c r="AJ246" i="4" s="1"/>
  <c r="AI245" i="4"/>
  <c r="AI246" i="4" s="1"/>
  <c r="AH245" i="4"/>
  <c r="AH246" i="4" s="1"/>
  <c r="AG245" i="4"/>
  <c r="AF245" i="4"/>
  <c r="AF246" i="4" s="1"/>
  <c r="AE245" i="4"/>
  <c r="AE246" i="4" s="1"/>
  <c r="AD245" i="4"/>
  <c r="AD246" i="4" s="1"/>
  <c r="AC245" i="4"/>
  <c r="AB245" i="4"/>
  <c r="AB246" i="4" s="1"/>
  <c r="AA245" i="4"/>
  <c r="AA246" i="4" s="1"/>
  <c r="Z245" i="4"/>
  <c r="Z246" i="4" s="1"/>
  <c r="Y245" i="4"/>
  <c r="X245" i="4"/>
  <c r="X246" i="4" s="1"/>
  <c r="W245" i="4"/>
  <c r="W246" i="4" s="1"/>
  <c r="V245" i="4"/>
  <c r="U245" i="4"/>
  <c r="U246" i="4" s="1"/>
  <c r="T245" i="4"/>
  <c r="T246" i="4" s="1"/>
  <c r="T248" i="4" s="1"/>
  <c r="R245" i="4"/>
  <c r="R246" i="4" s="1"/>
  <c r="P245" i="4"/>
  <c r="P246" i="4" s="1"/>
  <c r="O245" i="4"/>
  <c r="O255" i="4" s="1"/>
  <c r="N245" i="4"/>
  <c r="N246" i="4" s="1"/>
  <c r="B245" i="4"/>
  <c r="B255" i="4" s="1"/>
  <c r="U244" i="4"/>
  <c r="T244" i="4"/>
  <c r="T333" i="4" s="1"/>
  <c r="R244" i="4"/>
  <c r="Q244" i="4"/>
  <c r="P244" i="4"/>
  <c r="O244" i="4"/>
  <c r="N244" i="4"/>
  <c r="M244" i="4"/>
  <c r="M235" i="4"/>
  <c r="M234" i="4"/>
  <c r="K234" i="4"/>
  <c r="J234" i="4"/>
  <c r="I234" i="4"/>
  <c r="H234" i="4"/>
  <c r="G234" i="4"/>
  <c r="F234" i="4"/>
  <c r="E234" i="4"/>
  <c r="D234" i="4"/>
  <c r="B234" i="4"/>
  <c r="M233" i="4"/>
  <c r="K233" i="4"/>
  <c r="J233" i="4"/>
  <c r="I233" i="4"/>
  <c r="H233" i="4"/>
  <c r="G233" i="4"/>
  <c r="F233" i="4"/>
  <c r="E233" i="4"/>
  <c r="D233" i="4"/>
  <c r="B233" i="4"/>
  <c r="M232" i="4"/>
  <c r="K232" i="4"/>
  <c r="J232" i="4"/>
  <c r="I232" i="4"/>
  <c r="H232" i="4"/>
  <c r="G232" i="4"/>
  <c r="F232" i="4"/>
  <c r="E232" i="4"/>
  <c r="D232" i="4"/>
  <c r="B232" i="4"/>
  <c r="M231" i="4"/>
  <c r="K231" i="4"/>
  <c r="J231" i="4"/>
  <c r="I231" i="4"/>
  <c r="H231" i="4"/>
  <c r="G231" i="4"/>
  <c r="F231" i="4"/>
  <c r="E231" i="4"/>
  <c r="D231" i="4"/>
  <c r="B231" i="4"/>
  <c r="U230" i="4"/>
  <c r="V230" i="4" s="1"/>
  <c r="W230" i="4" s="1"/>
  <c r="X230" i="4" s="1"/>
  <c r="Y230" i="4" s="1"/>
  <c r="Z230" i="4" s="1"/>
  <c r="AA230" i="4" s="1"/>
  <c r="AB230" i="4" s="1"/>
  <c r="AC230" i="4" s="1"/>
  <c r="AD230" i="4" s="1"/>
  <c r="AE230" i="4" s="1"/>
  <c r="AF230" i="4" s="1"/>
  <c r="AG230" i="4" s="1"/>
  <c r="AH230" i="4" s="1"/>
  <c r="AI230" i="4" s="1"/>
  <c r="AJ230" i="4" s="1"/>
  <c r="AK230" i="4" s="1"/>
  <c r="AL230" i="4" s="1"/>
  <c r="AM230" i="4" s="1"/>
  <c r="AN230" i="4" s="1"/>
  <c r="AO230" i="4" s="1"/>
  <c r="AP230" i="4" s="1"/>
  <c r="AQ230" i="4" s="1"/>
  <c r="T230" i="4"/>
  <c r="R230" i="4"/>
  <c r="Q230" i="4"/>
  <c r="P230" i="4"/>
  <c r="O230" i="4"/>
  <c r="N230" i="4"/>
  <c r="M230" i="4"/>
  <c r="D224" i="4"/>
  <c r="M222" i="4"/>
  <c r="AQ221" i="4"/>
  <c r="AP221" i="4"/>
  <c r="AO221" i="4"/>
  <c r="AN221" i="4"/>
  <c r="AM221" i="4"/>
  <c r="AL221" i="4"/>
  <c r="AK221" i="4"/>
  <c r="AJ221" i="4"/>
  <c r="AI221" i="4"/>
  <c r="AH221" i="4"/>
  <c r="AG221" i="4"/>
  <c r="AF221" i="4"/>
  <c r="AE221" i="4"/>
  <c r="AD221" i="4"/>
  <c r="AC221" i="4"/>
  <c r="AB221" i="4"/>
  <c r="AA221" i="4"/>
  <c r="Z221" i="4"/>
  <c r="Y221" i="4"/>
  <c r="X221" i="4"/>
  <c r="W221" i="4"/>
  <c r="V221" i="4"/>
  <c r="U221" i="4"/>
  <c r="T221" i="4"/>
  <c r="P221" i="4"/>
  <c r="B221" i="4"/>
  <c r="AQ220" i="4"/>
  <c r="AP220" i="4"/>
  <c r="AO220" i="4"/>
  <c r="AN220" i="4"/>
  <c r="AM220" i="4"/>
  <c r="AL220" i="4"/>
  <c r="AK220" i="4"/>
  <c r="AJ220" i="4"/>
  <c r="AI220" i="4"/>
  <c r="AH220" i="4"/>
  <c r="AG220" i="4"/>
  <c r="AF220" i="4"/>
  <c r="AE220" i="4"/>
  <c r="AD220" i="4"/>
  <c r="AC220" i="4"/>
  <c r="AB220" i="4"/>
  <c r="AA220" i="4"/>
  <c r="Z220" i="4"/>
  <c r="Y220" i="4"/>
  <c r="X220" i="4"/>
  <c r="W220" i="4"/>
  <c r="V220" i="4"/>
  <c r="U220" i="4"/>
  <c r="T220" i="4"/>
  <c r="P220" i="4"/>
  <c r="B220" i="4"/>
  <c r="AQ219" i="4"/>
  <c r="AP219" i="4"/>
  <c r="AO219" i="4"/>
  <c r="AN219" i="4"/>
  <c r="AM219" i="4"/>
  <c r="AL219" i="4"/>
  <c r="AK219" i="4"/>
  <c r="AJ219" i="4"/>
  <c r="AJ222" i="4" s="1"/>
  <c r="AI219" i="4"/>
  <c r="AH219" i="4"/>
  <c r="AG219" i="4"/>
  <c r="AF219" i="4"/>
  <c r="AE219" i="4"/>
  <c r="AD219" i="4"/>
  <c r="AC219" i="4"/>
  <c r="AB219" i="4"/>
  <c r="AA219" i="4"/>
  <c r="Z219" i="4"/>
  <c r="Y219" i="4"/>
  <c r="X219" i="4"/>
  <c r="W219" i="4"/>
  <c r="V219" i="4"/>
  <c r="U219" i="4"/>
  <c r="T219" i="4"/>
  <c r="P219" i="4"/>
  <c r="B219" i="4"/>
  <c r="AQ218" i="4"/>
  <c r="AP218" i="4"/>
  <c r="AP222" i="4" s="1"/>
  <c r="AO218" i="4"/>
  <c r="AO222" i="4" s="1"/>
  <c r="AN218" i="4"/>
  <c r="AM218" i="4"/>
  <c r="AL218" i="4"/>
  <c r="AL222" i="4" s="1"/>
  <c r="AK218" i="4"/>
  <c r="AK222" i="4" s="1"/>
  <c r="AJ218" i="4"/>
  <c r="AI218" i="4"/>
  <c r="AI222" i="4" s="1"/>
  <c r="AH218" i="4"/>
  <c r="AH222" i="4" s="1"/>
  <c r="AG218" i="4"/>
  <c r="AG222" i="4" s="1"/>
  <c r="AF218" i="4"/>
  <c r="AF222" i="4" s="1"/>
  <c r="AE218" i="4"/>
  <c r="AD218" i="4"/>
  <c r="AD222" i="4" s="1"/>
  <c r="AC218" i="4"/>
  <c r="AC222" i="4" s="1"/>
  <c r="AB218" i="4"/>
  <c r="AB222" i="4" s="1"/>
  <c r="AA218" i="4"/>
  <c r="Z218" i="4"/>
  <c r="Z222" i="4" s="1"/>
  <c r="Y218" i="4"/>
  <c r="Y222" i="4" s="1"/>
  <c r="X218" i="4"/>
  <c r="W218" i="4"/>
  <c r="V218" i="4"/>
  <c r="V222" i="4" s="1"/>
  <c r="U218" i="4"/>
  <c r="U222" i="4" s="1"/>
  <c r="T218" i="4"/>
  <c r="P218" i="4"/>
  <c r="P222" i="4" s="1"/>
  <c r="O218" i="4"/>
  <c r="N218" i="4"/>
  <c r="B218" i="4"/>
  <c r="U217" i="4"/>
  <c r="V217" i="4" s="1"/>
  <c r="W217" i="4" s="1"/>
  <c r="X217" i="4" s="1"/>
  <c r="Y217" i="4" s="1"/>
  <c r="Z217" i="4" s="1"/>
  <c r="AA217" i="4" s="1"/>
  <c r="AB217" i="4" s="1"/>
  <c r="AC217" i="4" s="1"/>
  <c r="AD217" i="4" s="1"/>
  <c r="AE217" i="4" s="1"/>
  <c r="AF217" i="4" s="1"/>
  <c r="AG217" i="4" s="1"/>
  <c r="AH217" i="4" s="1"/>
  <c r="AI217" i="4" s="1"/>
  <c r="AJ217" i="4" s="1"/>
  <c r="AK217" i="4" s="1"/>
  <c r="AL217" i="4" s="1"/>
  <c r="AM217" i="4" s="1"/>
  <c r="AN217" i="4" s="1"/>
  <c r="AO217" i="4" s="1"/>
  <c r="AP217" i="4" s="1"/>
  <c r="AQ217" i="4" s="1"/>
  <c r="T217" i="4"/>
  <c r="R217" i="4"/>
  <c r="Q217" i="4"/>
  <c r="P217" i="4"/>
  <c r="O217" i="4"/>
  <c r="N217" i="4"/>
  <c r="M217" i="4"/>
  <c r="M207" i="4"/>
  <c r="K207" i="4"/>
  <c r="J207" i="4"/>
  <c r="I207" i="4"/>
  <c r="H207" i="4"/>
  <c r="G207" i="4"/>
  <c r="F207" i="4"/>
  <c r="E207" i="4"/>
  <c r="D207" i="4"/>
  <c r="B207" i="4"/>
  <c r="P206" i="4"/>
  <c r="M206" i="4"/>
  <c r="K206" i="4"/>
  <c r="J206" i="4"/>
  <c r="I206" i="4"/>
  <c r="H206" i="4"/>
  <c r="G206" i="4"/>
  <c r="F206" i="4"/>
  <c r="E206" i="4"/>
  <c r="D206" i="4"/>
  <c r="B206" i="4"/>
  <c r="M205" i="4"/>
  <c r="K205" i="4"/>
  <c r="J205" i="4"/>
  <c r="I205" i="4"/>
  <c r="H205" i="4"/>
  <c r="G205" i="4"/>
  <c r="F205" i="4"/>
  <c r="E205" i="4"/>
  <c r="D205" i="4"/>
  <c r="B205" i="4"/>
  <c r="M204" i="4"/>
  <c r="K204" i="4"/>
  <c r="J204" i="4"/>
  <c r="I204" i="4"/>
  <c r="H204" i="4"/>
  <c r="G204" i="4"/>
  <c r="F204" i="4"/>
  <c r="E204" i="4"/>
  <c r="D204" i="4"/>
  <c r="B204" i="4"/>
  <c r="M203" i="4"/>
  <c r="K203" i="4"/>
  <c r="J203" i="4"/>
  <c r="I203" i="4"/>
  <c r="H203" i="4"/>
  <c r="G203" i="4"/>
  <c r="F203" i="4"/>
  <c r="E203" i="4"/>
  <c r="D203" i="4"/>
  <c r="B203" i="4"/>
  <c r="T202" i="4"/>
  <c r="U202" i="4" s="1"/>
  <c r="V202" i="4" s="1"/>
  <c r="W202" i="4" s="1"/>
  <c r="X202" i="4" s="1"/>
  <c r="Y202" i="4" s="1"/>
  <c r="Z202" i="4" s="1"/>
  <c r="AA202" i="4" s="1"/>
  <c r="AB202" i="4" s="1"/>
  <c r="AC202" i="4" s="1"/>
  <c r="AD202" i="4" s="1"/>
  <c r="AE202" i="4" s="1"/>
  <c r="AF202" i="4" s="1"/>
  <c r="AG202" i="4" s="1"/>
  <c r="AH202" i="4" s="1"/>
  <c r="AI202" i="4" s="1"/>
  <c r="AJ202" i="4" s="1"/>
  <c r="AK202" i="4" s="1"/>
  <c r="AL202" i="4" s="1"/>
  <c r="AM202" i="4" s="1"/>
  <c r="AN202" i="4" s="1"/>
  <c r="AO202" i="4" s="1"/>
  <c r="AP202" i="4" s="1"/>
  <c r="AQ202" i="4" s="1"/>
  <c r="R202" i="4"/>
  <c r="Q202" i="4"/>
  <c r="P202" i="4"/>
  <c r="O202" i="4"/>
  <c r="N202" i="4"/>
  <c r="M202" i="4"/>
  <c r="D196" i="4"/>
  <c r="M194" i="4"/>
  <c r="AQ193" i="4"/>
  <c r="AP193" i="4"/>
  <c r="AO193" i="4"/>
  <c r="AN193" i="4"/>
  <c r="AM193" i="4"/>
  <c r="AL193" i="4"/>
  <c r="AK193" i="4"/>
  <c r="AJ193" i="4"/>
  <c r="AI193" i="4"/>
  <c r="AH193" i="4"/>
  <c r="AG193" i="4"/>
  <c r="AF193" i="4"/>
  <c r="AE193" i="4"/>
  <c r="AD193" i="4"/>
  <c r="AC193" i="4"/>
  <c r="AB193" i="4"/>
  <c r="AA193" i="4"/>
  <c r="Z193" i="4"/>
  <c r="Y193" i="4"/>
  <c r="X193" i="4"/>
  <c r="W193" i="4"/>
  <c r="V193" i="4"/>
  <c r="U193" i="4"/>
  <c r="T193" i="4"/>
  <c r="P193" i="4"/>
  <c r="B193" i="4"/>
  <c r="AQ192" i="4"/>
  <c r="AP192" i="4"/>
  <c r="AO192" i="4"/>
  <c r="AN192" i="4"/>
  <c r="AM192" i="4"/>
  <c r="AL192" i="4"/>
  <c r="AK192" i="4"/>
  <c r="AJ192" i="4"/>
  <c r="AI192" i="4"/>
  <c r="AH192" i="4"/>
  <c r="AG192" i="4"/>
  <c r="AF192" i="4"/>
  <c r="AE192" i="4"/>
  <c r="AD192" i="4"/>
  <c r="AC192" i="4"/>
  <c r="AB192" i="4"/>
  <c r="AA192" i="4"/>
  <c r="Z192" i="4"/>
  <c r="Y192" i="4"/>
  <c r="X192" i="4"/>
  <c r="W192" i="4"/>
  <c r="V192" i="4"/>
  <c r="U192" i="4"/>
  <c r="T192" i="4"/>
  <c r="P192" i="4"/>
  <c r="B192" i="4"/>
  <c r="AQ191" i="4"/>
  <c r="AP191" i="4"/>
  <c r="AO191" i="4"/>
  <c r="AN191" i="4"/>
  <c r="AM191" i="4"/>
  <c r="AL191" i="4"/>
  <c r="AK191" i="4"/>
  <c r="AJ191" i="4"/>
  <c r="AI191" i="4"/>
  <c r="AH191" i="4"/>
  <c r="AG191" i="4"/>
  <c r="AF191" i="4"/>
  <c r="AE191" i="4"/>
  <c r="AD191" i="4"/>
  <c r="AC191" i="4"/>
  <c r="AB191" i="4"/>
  <c r="AA191" i="4"/>
  <c r="Z191" i="4"/>
  <c r="Y191" i="4"/>
  <c r="X191" i="4"/>
  <c r="W191" i="4"/>
  <c r="V191" i="4"/>
  <c r="U191" i="4"/>
  <c r="T191" i="4"/>
  <c r="R191" i="4"/>
  <c r="P191" i="4"/>
  <c r="O191" i="4"/>
  <c r="O205" i="4" s="1"/>
  <c r="R205" i="4" s="1"/>
  <c r="N191" i="4"/>
  <c r="B191" i="4"/>
  <c r="AQ190" i="4"/>
  <c r="AP190" i="4"/>
  <c r="AO190" i="4"/>
  <c r="AN190" i="4"/>
  <c r="AM190" i="4"/>
  <c r="AL190" i="4"/>
  <c r="AK190" i="4"/>
  <c r="AJ190" i="4"/>
  <c r="AI190" i="4"/>
  <c r="AH190" i="4"/>
  <c r="AG190" i="4"/>
  <c r="AF190" i="4"/>
  <c r="AE190" i="4"/>
  <c r="AD190" i="4"/>
  <c r="AC190" i="4"/>
  <c r="AB190" i="4"/>
  <c r="AA190" i="4"/>
  <c r="Z190" i="4"/>
  <c r="Y190" i="4"/>
  <c r="X190" i="4"/>
  <c r="W190" i="4"/>
  <c r="V190" i="4"/>
  <c r="U190" i="4"/>
  <c r="T190" i="4"/>
  <c r="P190" i="4"/>
  <c r="O190" i="4"/>
  <c r="N190" i="4"/>
  <c r="B190" i="4"/>
  <c r="P189" i="4"/>
  <c r="O189" i="4"/>
  <c r="O203" i="4" s="1"/>
  <c r="R203" i="4" s="1"/>
  <c r="N189" i="4"/>
  <c r="B189" i="4"/>
  <c r="T188" i="4"/>
  <c r="R188" i="4"/>
  <c r="Q188" i="4"/>
  <c r="P188" i="4"/>
  <c r="O188" i="4"/>
  <c r="N188" i="4"/>
  <c r="M188" i="4"/>
  <c r="K178" i="4"/>
  <c r="J178" i="4"/>
  <c r="P178" i="4" s="1"/>
  <c r="I178" i="4"/>
  <c r="H178" i="4"/>
  <c r="G178" i="4"/>
  <c r="F178" i="4"/>
  <c r="E178" i="4"/>
  <c r="D178" i="4"/>
  <c r="B178" i="4"/>
  <c r="P177" i="4"/>
  <c r="K177" i="4"/>
  <c r="J177" i="4"/>
  <c r="I177" i="4"/>
  <c r="H177" i="4"/>
  <c r="G177" i="4"/>
  <c r="F177" i="4"/>
  <c r="E177" i="4"/>
  <c r="D177" i="4"/>
  <c r="B177" i="4"/>
  <c r="K176" i="4"/>
  <c r="J176" i="4"/>
  <c r="I176" i="4"/>
  <c r="H176" i="4"/>
  <c r="G176" i="4"/>
  <c r="F176" i="4"/>
  <c r="E176" i="4"/>
  <c r="D176" i="4"/>
  <c r="B176" i="4"/>
  <c r="K175" i="4"/>
  <c r="J175" i="4"/>
  <c r="I175" i="4"/>
  <c r="H175" i="4"/>
  <c r="G175" i="4"/>
  <c r="F175" i="4"/>
  <c r="E175" i="4"/>
  <c r="D175" i="4"/>
  <c r="B175" i="4"/>
  <c r="P174" i="4"/>
  <c r="K174" i="4"/>
  <c r="J174" i="4"/>
  <c r="I174" i="4"/>
  <c r="H174" i="4"/>
  <c r="G174" i="4"/>
  <c r="F174" i="4"/>
  <c r="E174" i="4"/>
  <c r="D174" i="4"/>
  <c r="B174" i="4"/>
  <c r="K173" i="4"/>
  <c r="J173" i="4"/>
  <c r="I173" i="4"/>
  <c r="H173" i="4"/>
  <c r="G173" i="4"/>
  <c r="F173" i="4"/>
  <c r="E173" i="4"/>
  <c r="D173" i="4"/>
  <c r="B173" i="4"/>
  <c r="K172" i="4"/>
  <c r="P172" i="4" s="1"/>
  <c r="J172" i="4"/>
  <c r="I172" i="4"/>
  <c r="H172" i="4"/>
  <c r="G172" i="4"/>
  <c r="F172" i="4"/>
  <c r="E172" i="4"/>
  <c r="D172" i="4"/>
  <c r="B172" i="4"/>
  <c r="K171" i="4"/>
  <c r="J171" i="4"/>
  <c r="P171" i="4" s="1"/>
  <c r="I171" i="4"/>
  <c r="H171" i="4"/>
  <c r="G171" i="4"/>
  <c r="F171" i="4"/>
  <c r="E171" i="4"/>
  <c r="D171" i="4"/>
  <c r="B171" i="4"/>
  <c r="K170" i="4"/>
  <c r="J170" i="4"/>
  <c r="P170" i="4" s="1"/>
  <c r="I170" i="4"/>
  <c r="H170" i="4"/>
  <c r="G170" i="4"/>
  <c r="F170" i="4"/>
  <c r="E170" i="4"/>
  <c r="D170" i="4"/>
  <c r="B170" i="4"/>
  <c r="P169" i="4"/>
  <c r="K169" i="4"/>
  <c r="J169" i="4"/>
  <c r="I169" i="4"/>
  <c r="H169" i="4"/>
  <c r="G169" i="4"/>
  <c r="F169" i="4"/>
  <c r="E169" i="4"/>
  <c r="D169" i="4"/>
  <c r="B169" i="4"/>
  <c r="K168" i="4"/>
  <c r="J168" i="4"/>
  <c r="I168" i="4"/>
  <c r="H168" i="4"/>
  <c r="G168" i="4"/>
  <c r="F168" i="4"/>
  <c r="E168" i="4"/>
  <c r="D168" i="4"/>
  <c r="B168" i="4"/>
  <c r="K167" i="4"/>
  <c r="J167" i="4"/>
  <c r="P167" i="4" s="1"/>
  <c r="I167" i="4"/>
  <c r="H167" i="4"/>
  <c r="G167" i="4"/>
  <c r="F167" i="4"/>
  <c r="E167" i="4"/>
  <c r="D167" i="4"/>
  <c r="B167" i="4"/>
  <c r="K166" i="4"/>
  <c r="P166" i="4" s="1"/>
  <c r="J166" i="4"/>
  <c r="I166" i="4"/>
  <c r="H166" i="4"/>
  <c r="G166" i="4"/>
  <c r="F166" i="4"/>
  <c r="E166" i="4"/>
  <c r="D166" i="4"/>
  <c r="B166" i="4"/>
  <c r="K165" i="4"/>
  <c r="J165" i="4"/>
  <c r="P165" i="4" s="1"/>
  <c r="I165" i="4"/>
  <c r="H165" i="4"/>
  <c r="G165" i="4"/>
  <c r="F165" i="4"/>
  <c r="E165" i="4"/>
  <c r="D165" i="4"/>
  <c r="B165" i="4"/>
  <c r="K164" i="4"/>
  <c r="J164" i="4"/>
  <c r="P164" i="4" s="1"/>
  <c r="I164" i="4"/>
  <c r="H164" i="4"/>
  <c r="G164" i="4"/>
  <c r="F164" i="4"/>
  <c r="E164" i="4"/>
  <c r="D164" i="4"/>
  <c r="B164" i="4"/>
  <c r="P163" i="4"/>
  <c r="K163" i="4"/>
  <c r="J163" i="4"/>
  <c r="I163" i="4"/>
  <c r="H163" i="4"/>
  <c r="G163" i="4"/>
  <c r="F163" i="4"/>
  <c r="E163" i="4"/>
  <c r="D163" i="4"/>
  <c r="B163" i="4"/>
  <c r="K162" i="4"/>
  <c r="J162" i="4"/>
  <c r="P162" i="4" s="1"/>
  <c r="I162" i="4"/>
  <c r="H162" i="4"/>
  <c r="G162" i="4"/>
  <c r="F162" i="4"/>
  <c r="E162" i="4"/>
  <c r="D162" i="4"/>
  <c r="B162" i="4"/>
  <c r="P161" i="4"/>
  <c r="K161" i="4"/>
  <c r="J161" i="4"/>
  <c r="I161" i="4"/>
  <c r="H161" i="4"/>
  <c r="G161" i="4"/>
  <c r="F161" i="4"/>
  <c r="E161" i="4"/>
  <c r="D161" i="4"/>
  <c r="B161" i="4"/>
  <c r="K160" i="4"/>
  <c r="J160" i="4"/>
  <c r="I160" i="4"/>
  <c r="H160" i="4"/>
  <c r="G160" i="4"/>
  <c r="F160" i="4"/>
  <c r="E160" i="4"/>
  <c r="D160" i="4"/>
  <c r="B160" i="4"/>
  <c r="M159" i="4"/>
  <c r="K159" i="4"/>
  <c r="J159" i="4"/>
  <c r="I159" i="4"/>
  <c r="H159" i="4"/>
  <c r="G159" i="4"/>
  <c r="F159" i="4"/>
  <c r="E159" i="4"/>
  <c r="D159" i="4"/>
  <c r="B159" i="4"/>
  <c r="M158" i="4"/>
  <c r="K158" i="4"/>
  <c r="J158" i="4"/>
  <c r="I158" i="4"/>
  <c r="H158" i="4"/>
  <c r="G158" i="4"/>
  <c r="F158" i="4"/>
  <c r="E158" i="4"/>
  <c r="D158" i="4"/>
  <c r="B158" i="4"/>
  <c r="M157" i="4"/>
  <c r="K157" i="4"/>
  <c r="J157" i="4"/>
  <c r="I157" i="4"/>
  <c r="H157" i="4"/>
  <c r="G157" i="4"/>
  <c r="F157" i="4"/>
  <c r="E157" i="4"/>
  <c r="D157" i="4"/>
  <c r="B157" i="4"/>
  <c r="M156" i="4"/>
  <c r="K156" i="4"/>
  <c r="J156" i="4"/>
  <c r="I156" i="4"/>
  <c r="H156" i="4"/>
  <c r="G156" i="4"/>
  <c r="F156" i="4"/>
  <c r="E156" i="4"/>
  <c r="D156" i="4"/>
  <c r="B156" i="4"/>
  <c r="M155" i="4"/>
  <c r="P155" i="4" s="1"/>
  <c r="K155" i="4"/>
  <c r="J155" i="4"/>
  <c r="I155" i="4"/>
  <c r="H155" i="4"/>
  <c r="G155" i="4"/>
  <c r="F155" i="4"/>
  <c r="E155" i="4"/>
  <c r="D155" i="4"/>
  <c r="B155" i="4"/>
  <c r="M154" i="4"/>
  <c r="K154" i="4"/>
  <c r="J154" i="4"/>
  <c r="I154" i="4"/>
  <c r="H154" i="4"/>
  <c r="G154" i="4"/>
  <c r="F154" i="4"/>
  <c r="E154" i="4"/>
  <c r="D154" i="4"/>
  <c r="B154" i="4"/>
  <c r="M153" i="4"/>
  <c r="K153" i="4"/>
  <c r="J153" i="4"/>
  <c r="P153" i="4" s="1"/>
  <c r="I153" i="4"/>
  <c r="H153" i="4"/>
  <c r="G153" i="4"/>
  <c r="F153" i="4"/>
  <c r="E153" i="4"/>
  <c r="D153" i="4"/>
  <c r="B153" i="4"/>
  <c r="M152" i="4"/>
  <c r="K152" i="4"/>
  <c r="J152" i="4"/>
  <c r="I152" i="4"/>
  <c r="H152" i="4"/>
  <c r="G152" i="4"/>
  <c r="F152" i="4"/>
  <c r="E152" i="4"/>
  <c r="D152" i="4"/>
  <c r="B152" i="4"/>
  <c r="N151" i="4"/>
  <c r="M151" i="4"/>
  <c r="K151" i="4"/>
  <c r="P151" i="4" s="1"/>
  <c r="J151" i="4"/>
  <c r="I151" i="4"/>
  <c r="H151" i="4"/>
  <c r="G151" i="4"/>
  <c r="F151" i="4"/>
  <c r="E151" i="4"/>
  <c r="D151" i="4"/>
  <c r="B151" i="4"/>
  <c r="M150" i="4"/>
  <c r="P150" i="4" s="1"/>
  <c r="K150" i="4"/>
  <c r="J150" i="4"/>
  <c r="I150" i="4"/>
  <c r="H150" i="4"/>
  <c r="G150" i="4"/>
  <c r="F150" i="4"/>
  <c r="E150" i="4"/>
  <c r="D150" i="4"/>
  <c r="B150" i="4"/>
  <c r="M149" i="4"/>
  <c r="P149" i="4" s="1"/>
  <c r="K149" i="4"/>
  <c r="J149" i="4"/>
  <c r="I149" i="4"/>
  <c r="H149" i="4"/>
  <c r="G149" i="4"/>
  <c r="F149" i="4"/>
  <c r="E149" i="4"/>
  <c r="D149" i="4"/>
  <c r="B149" i="4"/>
  <c r="M148" i="4"/>
  <c r="K148" i="4"/>
  <c r="P148" i="4" s="1"/>
  <c r="J148" i="4"/>
  <c r="I148" i="4"/>
  <c r="H148" i="4"/>
  <c r="G148" i="4"/>
  <c r="F148" i="4"/>
  <c r="E148" i="4"/>
  <c r="D148" i="4"/>
  <c r="B148" i="4"/>
  <c r="M147" i="4"/>
  <c r="K147" i="4"/>
  <c r="J147" i="4"/>
  <c r="I147" i="4"/>
  <c r="H147" i="4"/>
  <c r="G147" i="4"/>
  <c r="F147" i="4"/>
  <c r="E147" i="4"/>
  <c r="D147" i="4"/>
  <c r="B147" i="4"/>
  <c r="M146" i="4"/>
  <c r="K146" i="4"/>
  <c r="J146" i="4"/>
  <c r="I146" i="4"/>
  <c r="H146" i="4"/>
  <c r="G146" i="4"/>
  <c r="F146" i="4"/>
  <c r="E146" i="4"/>
  <c r="D146" i="4"/>
  <c r="B146" i="4"/>
  <c r="N145" i="4"/>
  <c r="Q145" i="4" s="1"/>
  <c r="M145" i="4"/>
  <c r="K145" i="4"/>
  <c r="J145" i="4"/>
  <c r="I145" i="4"/>
  <c r="H145" i="4"/>
  <c r="G145" i="4"/>
  <c r="F145" i="4"/>
  <c r="E145" i="4"/>
  <c r="D145" i="4"/>
  <c r="B145" i="4"/>
  <c r="M144" i="4"/>
  <c r="K144" i="4"/>
  <c r="J144" i="4"/>
  <c r="I144" i="4"/>
  <c r="H144" i="4"/>
  <c r="G144" i="4"/>
  <c r="F144" i="4"/>
  <c r="E144" i="4"/>
  <c r="D144" i="4"/>
  <c r="B144" i="4"/>
  <c r="M143" i="4"/>
  <c r="P143" i="4" s="1"/>
  <c r="K143" i="4"/>
  <c r="J143" i="4"/>
  <c r="I143" i="4"/>
  <c r="H143" i="4"/>
  <c r="G143" i="4"/>
  <c r="F143" i="4"/>
  <c r="E143" i="4"/>
  <c r="D143" i="4"/>
  <c r="B143" i="4"/>
  <c r="M142" i="4"/>
  <c r="K142" i="4"/>
  <c r="J142" i="4"/>
  <c r="I142" i="4"/>
  <c r="H142" i="4"/>
  <c r="G142" i="4"/>
  <c r="F142" i="4"/>
  <c r="E142" i="4"/>
  <c r="D142" i="4"/>
  <c r="B142" i="4"/>
  <c r="M141" i="4"/>
  <c r="K141" i="4"/>
  <c r="J141" i="4"/>
  <c r="I141" i="4"/>
  <c r="H141" i="4"/>
  <c r="G141" i="4"/>
  <c r="F141" i="4"/>
  <c r="E141" i="4"/>
  <c r="D141" i="4"/>
  <c r="B141" i="4"/>
  <c r="M140" i="4"/>
  <c r="P140" i="4" s="1"/>
  <c r="K140" i="4"/>
  <c r="J140" i="4"/>
  <c r="I140" i="4"/>
  <c r="H140" i="4"/>
  <c r="G140" i="4"/>
  <c r="F140" i="4"/>
  <c r="E140" i="4"/>
  <c r="D140" i="4"/>
  <c r="B140" i="4"/>
  <c r="M139" i="4"/>
  <c r="K139" i="4"/>
  <c r="J139" i="4"/>
  <c r="I139" i="4"/>
  <c r="H139" i="4"/>
  <c r="G139" i="4"/>
  <c r="F139" i="4"/>
  <c r="E139" i="4"/>
  <c r="D139" i="4"/>
  <c r="B139" i="4"/>
  <c r="M138" i="4"/>
  <c r="K138" i="4"/>
  <c r="J138" i="4"/>
  <c r="I138" i="4"/>
  <c r="H138" i="4"/>
  <c r="G138" i="4"/>
  <c r="E138" i="4"/>
  <c r="D138" i="4"/>
  <c r="B138" i="4"/>
  <c r="Y137" i="4"/>
  <c r="Z137" i="4" s="1"/>
  <c r="AA137" i="4" s="1"/>
  <c r="AB137" i="4" s="1"/>
  <c r="AC137" i="4" s="1"/>
  <c r="AD137" i="4" s="1"/>
  <c r="AE137" i="4" s="1"/>
  <c r="AF137" i="4" s="1"/>
  <c r="AG137" i="4" s="1"/>
  <c r="AH137" i="4" s="1"/>
  <c r="AI137" i="4" s="1"/>
  <c r="AJ137" i="4" s="1"/>
  <c r="AK137" i="4" s="1"/>
  <c r="AL137" i="4" s="1"/>
  <c r="AM137" i="4" s="1"/>
  <c r="AN137" i="4" s="1"/>
  <c r="AO137" i="4" s="1"/>
  <c r="AP137" i="4" s="1"/>
  <c r="AQ137" i="4" s="1"/>
  <c r="U137" i="4"/>
  <c r="V137" i="4" s="1"/>
  <c r="W137" i="4" s="1"/>
  <c r="X137" i="4" s="1"/>
  <c r="T137" i="4"/>
  <c r="R137" i="4"/>
  <c r="Q137" i="4"/>
  <c r="P137" i="4"/>
  <c r="O137" i="4"/>
  <c r="N137" i="4"/>
  <c r="M137" i="4"/>
  <c r="D131" i="4"/>
  <c r="M129" i="4"/>
  <c r="AQ128" i="4"/>
  <c r="AP128" i="4"/>
  <c r="AO128" i="4"/>
  <c r="AN128" i="4"/>
  <c r="AM128" i="4"/>
  <c r="AL128" i="4"/>
  <c r="AK128" i="4"/>
  <c r="AJ128" i="4"/>
  <c r="AI128" i="4"/>
  <c r="AH128" i="4"/>
  <c r="AG128" i="4"/>
  <c r="AF128" i="4"/>
  <c r="AE128" i="4"/>
  <c r="AD128" i="4"/>
  <c r="AC128" i="4"/>
  <c r="AB128" i="4"/>
  <c r="AA128" i="4"/>
  <c r="Z128" i="4"/>
  <c r="Y128" i="4"/>
  <c r="X128" i="4"/>
  <c r="W128" i="4"/>
  <c r="V128" i="4"/>
  <c r="U128" i="4"/>
  <c r="T128" i="4"/>
  <c r="P128" i="4"/>
  <c r="B128" i="4"/>
  <c r="AQ127" i="4"/>
  <c r="AP127" i="4"/>
  <c r="AO127" i="4"/>
  <c r="AN127" i="4"/>
  <c r="AM127" i="4"/>
  <c r="AL127" i="4"/>
  <c r="AK127" i="4"/>
  <c r="AJ127" i="4"/>
  <c r="AI127" i="4"/>
  <c r="AH127" i="4"/>
  <c r="AG127" i="4"/>
  <c r="AF127" i="4"/>
  <c r="AE127" i="4"/>
  <c r="AD127" i="4"/>
  <c r="AC127" i="4"/>
  <c r="AB127" i="4"/>
  <c r="AA127" i="4"/>
  <c r="Z127" i="4"/>
  <c r="Y127" i="4"/>
  <c r="X127" i="4"/>
  <c r="W127" i="4"/>
  <c r="V127" i="4"/>
  <c r="U127" i="4"/>
  <c r="T127" i="4"/>
  <c r="P127" i="4"/>
  <c r="B127" i="4"/>
  <c r="AQ126" i="4"/>
  <c r="AP126" i="4"/>
  <c r="AO126" i="4"/>
  <c r="AN126" i="4"/>
  <c r="AM126" i="4"/>
  <c r="AL126" i="4"/>
  <c r="AK126" i="4"/>
  <c r="AJ126" i="4"/>
  <c r="AI126" i="4"/>
  <c r="AH126" i="4"/>
  <c r="AG126" i="4"/>
  <c r="AF126" i="4"/>
  <c r="AE126" i="4"/>
  <c r="AD126" i="4"/>
  <c r="AC126" i="4"/>
  <c r="AB126" i="4"/>
  <c r="AA126" i="4"/>
  <c r="Z126" i="4"/>
  <c r="Y126" i="4"/>
  <c r="X126" i="4"/>
  <c r="W126" i="4"/>
  <c r="V126" i="4"/>
  <c r="U126" i="4"/>
  <c r="T126" i="4"/>
  <c r="P126" i="4"/>
  <c r="B126" i="4"/>
  <c r="AQ125" i="4"/>
  <c r="AP125" i="4"/>
  <c r="AO125" i="4"/>
  <c r="AN125" i="4"/>
  <c r="AM125" i="4"/>
  <c r="AL125" i="4"/>
  <c r="AK125" i="4"/>
  <c r="AJ125" i="4"/>
  <c r="AI125" i="4"/>
  <c r="AH125" i="4"/>
  <c r="AG125" i="4"/>
  <c r="AF125" i="4"/>
  <c r="AE125" i="4"/>
  <c r="AD125" i="4"/>
  <c r="AC125" i="4"/>
  <c r="AB125" i="4"/>
  <c r="AA125" i="4"/>
  <c r="Z125" i="4"/>
  <c r="Y125" i="4"/>
  <c r="X125" i="4"/>
  <c r="W125" i="4"/>
  <c r="V125" i="4"/>
  <c r="U125" i="4"/>
  <c r="T125" i="4"/>
  <c r="P125" i="4"/>
  <c r="B125" i="4"/>
  <c r="AQ124" i="4"/>
  <c r="AP124" i="4"/>
  <c r="AO124" i="4"/>
  <c r="AN124" i="4"/>
  <c r="AM124" i="4"/>
  <c r="AL124" i="4"/>
  <c r="AK124" i="4"/>
  <c r="AJ124" i="4"/>
  <c r="AI124" i="4"/>
  <c r="AH124" i="4"/>
  <c r="AG124" i="4"/>
  <c r="AF124" i="4"/>
  <c r="AE124" i="4"/>
  <c r="AD124" i="4"/>
  <c r="AC124" i="4"/>
  <c r="AB124" i="4"/>
  <c r="AA124" i="4"/>
  <c r="Z124" i="4"/>
  <c r="Y124" i="4"/>
  <c r="X124" i="4"/>
  <c r="W124" i="4"/>
  <c r="V124" i="4"/>
  <c r="U124" i="4"/>
  <c r="T124" i="4"/>
  <c r="P124" i="4"/>
  <c r="B124" i="4"/>
  <c r="AQ123" i="4"/>
  <c r="AP123" i="4"/>
  <c r="AO123" i="4"/>
  <c r="AN123" i="4"/>
  <c r="AM123" i="4"/>
  <c r="AL123" i="4"/>
  <c r="AK123" i="4"/>
  <c r="AJ123" i="4"/>
  <c r="AI123" i="4"/>
  <c r="AH123" i="4"/>
  <c r="AG123" i="4"/>
  <c r="AF123" i="4"/>
  <c r="AE123" i="4"/>
  <c r="AD123" i="4"/>
  <c r="AC123" i="4"/>
  <c r="AB123" i="4"/>
  <c r="AA123" i="4"/>
  <c r="Z123" i="4"/>
  <c r="Y123" i="4"/>
  <c r="X123" i="4"/>
  <c r="W123" i="4"/>
  <c r="V123" i="4"/>
  <c r="U123" i="4"/>
  <c r="T123" i="4"/>
  <c r="P123" i="4"/>
  <c r="B123" i="4"/>
  <c r="AQ122" i="4"/>
  <c r="AP122" i="4"/>
  <c r="AO122" i="4"/>
  <c r="AN122" i="4"/>
  <c r="AM122" i="4"/>
  <c r="AL122" i="4"/>
  <c r="AK122" i="4"/>
  <c r="AJ122" i="4"/>
  <c r="AI122" i="4"/>
  <c r="AH122" i="4"/>
  <c r="AG122" i="4"/>
  <c r="AF122" i="4"/>
  <c r="AE122" i="4"/>
  <c r="AD122" i="4"/>
  <c r="AC122" i="4"/>
  <c r="AB122" i="4"/>
  <c r="AA122" i="4"/>
  <c r="Z122" i="4"/>
  <c r="Y122" i="4"/>
  <c r="X122" i="4"/>
  <c r="W122" i="4"/>
  <c r="V122" i="4"/>
  <c r="U122" i="4"/>
  <c r="T122" i="4"/>
  <c r="P122" i="4"/>
  <c r="B122" i="4"/>
  <c r="AQ121" i="4"/>
  <c r="AP121" i="4"/>
  <c r="AO121" i="4"/>
  <c r="AN121" i="4"/>
  <c r="AM121" i="4"/>
  <c r="AL121" i="4"/>
  <c r="AK121" i="4"/>
  <c r="AJ121" i="4"/>
  <c r="AI121" i="4"/>
  <c r="AH121" i="4"/>
  <c r="AG121" i="4"/>
  <c r="AF121" i="4"/>
  <c r="AE121" i="4"/>
  <c r="AD121" i="4"/>
  <c r="AC121" i="4"/>
  <c r="AB121" i="4"/>
  <c r="AA121" i="4"/>
  <c r="Z121" i="4"/>
  <c r="Y121" i="4"/>
  <c r="X121" i="4"/>
  <c r="W121" i="4"/>
  <c r="V121" i="4"/>
  <c r="U121" i="4"/>
  <c r="T121" i="4"/>
  <c r="P121" i="4"/>
  <c r="B121" i="4"/>
  <c r="AQ120" i="4"/>
  <c r="AP120" i="4"/>
  <c r="AO120" i="4"/>
  <c r="AN120" i="4"/>
  <c r="AM120" i="4"/>
  <c r="AL120" i="4"/>
  <c r="AK120" i="4"/>
  <c r="AJ120" i="4"/>
  <c r="AI120" i="4"/>
  <c r="AH120" i="4"/>
  <c r="AG120" i="4"/>
  <c r="AF120" i="4"/>
  <c r="AE120" i="4"/>
  <c r="AD120" i="4"/>
  <c r="AC120" i="4"/>
  <c r="AB120" i="4"/>
  <c r="AA120" i="4"/>
  <c r="Z120" i="4"/>
  <c r="Y120" i="4"/>
  <c r="X120" i="4"/>
  <c r="W120" i="4"/>
  <c r="V120" i="4"/>
  <c r="U120" i="4"/>
  <c r="T120" i="4"/>
  <c r="P120" i="4"/>
  <c r="B120" i="4"/>
  <c r="AQ119" i="4"/>
  <c r="AP119" i="4"/>
  <c r="AO119" i="4"/>
  <c r="AN119" i="4"/>
  <c r="AM119" i="4"/>
  <c r="AL119" i="4"/>
  <c r="AK119" i="4"/>
  <c r="AJ119" i="4"/>
  <c r="AI119" i="4"/>
  <c r="AH119" i="4"/>
  <c r="AG119" i="4"/>
  <c r="AF119" i="4"/>
  <c r="AE119" i="4"/>
  <c r="AD119" i="4"/>
  <c r="AC119" i="4"/>
  <c r="AB119" i="4"/>
  <c r="AA119" i="4"/>
  <c r="Z119" i="4"/>
  <c r="Y119" i="4"/>
  <c r="X119" i="4"/>
  <c r="W119" i="4"/>
  <c r="V119" i="4"/>
  <c r="U119" i="4"/>
  <c r="T119" i="4"/>
  <c r="P119" i="4"/>
  <c r="B119" i="4"/>
  <c r="AQ118" i="4"/>
  <c r="AP118" i="4"/>
  <c r="AO118" i="4"/>
  <c r="AN118" i="4"/>
  <c r="AM118" i="4"/>
  <c r="AL118" i="4"/>
  <c r="AK118" i="4"/>
  <c r="AJ118" i="4"/>
  <c r="AI118" i="4"/>
  <c r="AH118" i="4"/>
  <c r="AG118" i="4"/>
  <c r="AF118" i="4"/>
  <c r="AE118" i="4"/>
  <c r="AD118" i="4"/>
  <c r="AC118" i="4"/>
  <c r="AB118" i="4"/>
  <c r="AA118" i="4"/>
  <c r="Z118" i="4"/>
  <c r="Y118" i="4"/>
  <c r="X118" i="4"/>
  <c r="W118" i="4"/>
  <c r="V118" i="4"/>
  <c r="U118" i="4"/>
  <c r="T118" i="4"/>
  <c r="P118" i="4"/>
  <c r="B118" i="4"/>
  <c r="AQ117" i="4"/>
  <c r="AP117" i="4"/>
  <c r="AO117" i="4"/>
  <c r="AN117" i="4"/>
  <c r="AM117" i="4"/>
  <c r="AL117" i="4"/>
  <c r="AK117" i="4"/>
  <c r="AJ117" i="4"/>
  <c r="AI117" i="4"/>
  <c r="AH117" i="4"/>
  <c r="AG117" i="4"/>
  <c r="AF117" i="4"/>
  <c r="AE117" i="4"/>
  <c r="AD117" i="4"/>
  <c r="AC117" i="4"/>
  <c r="AB117" i="4"/>
  <c r="AA117" i="4"/>
  <c r="Z117" i="4"/>
  <c r="Y117" i="4"/>
  <c r="X117" i="4"/>
  <c r="W117" i="4"/>
  <c r="V117" i="4"/>
  <c r="U117" i="4"/>
  <c r="T117" i="4"/>
  <c r="P117" i="4"/>
  <c r="B117" i="4"/>
  <c r="AQ116" i="4"/>
  <c r="AP116" i="4"/>
  <c r="AO116" i="4"/>
  <c r="AN116" i="4"/>
  <c r="AM116" i="4"/>
  <c r="AL116" i="4"/>
  <c r="AK116" i="4"/>
  <c r="AJ116" i="4"/>
  <c r="AI116" i="4"/>
  <c r="AH116" i="4"/>
  <c r="AG116" i="4"/>
  <c r="AF116" i="4"/>
  <c r="AE116" i="4"/>
  <c r="AD116" i="4"/>
  <c r="AC116" i="4"/>
  <c r="AB116" i="4"/>
  <c r="AA116" i="4"/>
  <c r="Z116" i="4"/>
  <c r="Y116" i="4"/>
  <c r="X116" i="4"/>
  <c r="W116" i="4"/>
  <c r="V116" i="4"/>
  <c r="U116" i="4"/>
  <c r="T116" i="4"/>
  <c r="P116" i="4"/>
  <c r="B116" i="4"/>
  <c r="AQ115" i="4"/>
  <c r="AP115" i="4"/>
  <c r="AO115" i="4"/>
  <c r="AN115" i="4"/>
  <c r="AM115" i="4"/>
  <c r="AL115" i="4"/>
  <c r="AK115" i="4"/>
  <c r="AJ115" i="4"/>
  <c r="AI115" i="4"/>
  <c r="AH115" i="4"/>
  <c r="AG115" i="4"/>
  <c r="AF115" i="4"/>
  <c r="AE115" i="4"/>
  <c r="AD115" i="4"/>
  <c r="AC115" i="4"/>
  <c r="AB115" i="4"/>
  <c r="AA115" i="4"/>
  <c r="Z115" i="4"/>
  <c r="Y115" i="4"/>
  <c r="X115" i="4"/>
  <c r="W115" i="4"/>
  <c r="V115" i="4"/>
  <c r="U115" i="4"/>
  <c r="T115" i="4"/>
  <c r="P115" i="4"/>
  <c r="B115" i="4"/>
  <c r="AQ114" i="4"/>
  <c r="AP114" i="4"/>
  <c r="AO114" i="4"/>
  <c r="AN114" i="4"/>
  <c r="AM114" i="4"/>
  <c r="AL114" i="4"/>
  <c r="AK114" i="4"/>
  <c r="AJ114" i="4"/>
  <c r="AI114" i="4"/>
  <c r="AH114" i="4"/>
  <c r="AG114" i="4"/>
  <c r="AF114" i="4"/>
  <c r="AE114" i="4"/>
  <c r="AD114" i="4"/>
  <c r="AC114" i="4"/>
  <c r="AB114" i="4"/>
  <c r="AA114" i="4"/>
  <c r="Z114" i="4"/>
  <c r="Y114" i="4"/>
  <c r="X114" i="4"/>
  <c r="W114" i="4"/>
  <c r="V114" i="4"/>
  <c r="U114" i="4"/>
  <c r="T114" i="4"/>
  <c r="P114" i="4"/>
  <c r="B114" i="4"/>
  <c r="AQ113" i="4"/>
  <c r="AP113" i="4"/>
  <c r="AO113" i="4"/>
  <c r="AN113" i="4"/>
  <c r="AM113" i="4"/>
  <c r="AL113" i="4"/>
  <c r="AK113" i="4"/>
  <c r="AJ113" i="4"/>
  <c r="AI113" i="4"/>
  <c r="AH113" i="4"/>
  <c r="AG113" i="4"/>
  <c r="AF113" i="4"/>
  <c r="AE113" i="4"/>
  <c r="AD113" i="4"/>
  <c r="AC113" i="4"/>
  <c r="AB113" i="4"/>
  <c r="AA113" i="4"/>
  <c r="Z113" i="4"/>
  <c r="Y113" i="4"/>
  <c r="X113" i="4"/>
  <c r="W113" i="4"/>
  <c r="V113" i="4"/>
  <c r="U113" i="4"/>
  <c r="T113" i="4"/>
  <c r="P113" i="4"/>
  <c r="B113" i="4"/>
  <c r="AQ112" i="4"/>
  <c r="AP112" i="4"/>
  <c r="AO112" i="4"/>
  <c r="AN112" i="4"/>
  <c r="AM112" i="4"/>
  <c r="AL112" i="4"/>
  <c r="AK112" i="4"/>
  <c r="AJ112" i="4"/>
  <c r="AI112" i="4"/>
  <c r="AH112" i="4"/>
  <c r="AG112" i="4"/>
  <c r="AF112" i="4"/>
  <c r="AE112" i="4"/>
  <c r="AD112" i="4"/>
  <c r="AC112" i="4"/>
  <c r="AB112" i="4"/>
  <c r="AA112" i="4"/>
  <c r="Z112" i="4"/>
  <c r="Y112" i="4"/>
  <c r="X112" i="4"/>
  <c r="W112" i="4"/>
  <c r="V112" i="4"/>
  <c r="U112" i="4"/>
  <c r="T112" i="4"/>
  <c r="P112" i="4"/>
  <c r="B112" i="4"/>
  <c r="AQ111" i="4"/>
  <c r="AP111" i="4"/>
  <c r="AO111" i="4"/>
  <c r="AN111" i="4"/>
  <c r="AM111" i="4"/>
  <c r="AL111" i="4"/>
  <c r="AK111" i="4"/>
  <c r="AJ111" i="4"/>
  <c r="AI111" i="4"/>
  <c r="AH111" i="4"/>
  <c r="AG111" i="4"/>
  <c r="AF111" i="4"/>
  <c r="AE111" i="4"/>
  <c r="AD111" i="4"/>
  <c r="AC111" i="4"/>
  <c r="AB111" i="4"/>
  <c r="AA111" i="4"/>
  <c r="Z111" i="4"/>
  <c r="Y111" i="4"/>
  <c r="X111" i="4"/>
  <c r="W111" i="4"/>
  <c r="V111" i="4"/>
  <c r="U111" i="4"/>
  <c r="T111" i="4"/>
  <c r="P111" i="4"/>
  <c r="B111" i="4"/>
  <c r="AQ110" i="4"/>
  <c r="AP110" i="4"/>
  <c r="AO110" i="4"/>
  <c r="AN110" i="4"/>
  <c r="AM110" i="4"/>
  <c r="AL110" i="4"/>
  <c r="AK110" i="4"/>
  <c r="AJ110" i="4"/>
  <c r="AI110" i="4"/>
  <c r="AH110" i="4"/>
  <c r="AG110" i="4"/>
  <c r="AF110" i="4"/>
  <c r="AE110" i="4"/>
  <c r="AD110" i="4"/>
  <c r="AC110" i="4"/>
  <c r="AB110" i="4"/>
  <c r="AA110" i="4"/>
  <c r="Z110" i="4"/>
  <c r="Y110" i="4"/>
  <c r="X110" i="4"/>
  <c r="W110" i="4"/>
  <c r="V110" i="4"/>
  <c r="U110" i="4"/>
  <c r="T110" i="4"/>
  <c r="P110" i="4"/>
  <c r="B110" i="4"/>
  <c r="AQ109" i="4"/>
  <c r="AP109" i="4"/>
  <c r="AO109" i="4"/>
  <c r="AN109" i="4"/>
  <c r="AM109" i="4"/>
  <c r="AL109" i="4"/>
  <c r="AK109" i="4"/>
  <c r="AJ109" i="4"/>
  <c r="AI109" i="4"/>
  <c r="AH109" i="4"/>
  <c r="AG109" i="4"/>
  <c r="AF109" i="4"/>
  <c r="AE109" i="4"/>
  <c r="AD109" i="4"/>
  <c r="AC109" i="4"/>
  <c r="AB109" i="4"/>
  <c r="AA109" i="4"/>
  <c r="Z109" i="4"/>
  <c r="Y109" i="4"/>
  <c r="X109" i="4"/>
  <c r="W109" i="4"/>
  <c r="V109" i="4"/>
  <c r="U109" i="4"/>
  <c r="T109" i="4"/>
  <c r="Q109" i="4"/>
  <c r="P109" i="4"/>
  <c r="O109" i="4"/>
  <c r="N109" i="4"/>
  <c r="N159" i="4" s="1"/>
  <c r="B109" i="4"/>
  <c r="Q108" i="4"/>
  <c r="P108" i="4"/>
  <c r="O108" i="4"/>
  <c r="O158" i="4" s="1"/>
  <c r="N108" i="4"/>
  <c r="N158" i="4" s="1"/>
  <c r="Q158" i="4" s="1"/>
  <c r="B108" i="4"/>
  <c r="P107" i="4"/>
  <c r="O107" i="4"/>
  <c r="N107" i="4"/>
  <c r="Q107" i="4" s="1"/>
  <c r="B107" i="4"/>
  <c r="P106" i="4"/>
  <c r="O106" i="4"/>
  <c r="R106" i="4" s="1"/>
  <c r="N106" i="4"/>
  <c r="N156" i="4" s="1"/>
  <c r="B106" i="4"/>
  <c r="Q105" i="4"/>
  <c r="P105" i="4"/>
  <c r="O105" i="4"/>
  <c r="R105" i="4" s="1"/>
  <c r="N105" i="4"/>
  <c r="N155" i="4" s="1"/>
  <c r="B105" i="4"/>
  <c r="R104" i="4"/>
  <c r="P104" i="4"/>
  <c r="O104" i="4"/>
  <c r="O154" i="4" s="1"/>
  <c r="N104" i="4"/>
  <c r="B104" i="4"/>
  <c r="Q103" i="4"/>
  <c r="P103" i="4"/>
  <c r="O103" i="4"/>
  <c r="N103" i="4"/>
  <c r="N153" i="4" s="1"/>
  <c r="B103" i="4"/>
  <c r="R102" i="4"/>
  <c r="P102" i="4"/>
  <c r="O102" i="4"/>
  <c r="O152" i="4" s="1"/>
  <c r="N102" i="4"/>
  <c r="B102" i="4"/>
  <c r="P101" i="4"/>
  <c r="O101" i="4"/>
  <c r="R101" i="4" s="1"/>
  <c r="N101" i="4"/>
  <c r="Q101" i="4" s="1"/>
  <c r="B101" i="4"/>
  <c r="T100" i="4"/>
  <c r="P100" i="4"/>
  <c r="O100" i="4"/>
  <c r="O150" i="4" s="1"/>
  <c r="R150" i="4" s="1"/>
  <c r="N100" i="4"/>
  <c r="B100" i="4"/>
  <c r="P99" i="4"/>
  <c r="O99" i="4"/>
  <c r="N99" i="4"/>
  <c r="N149" i="4" s="1"/>
  <c r="Q149" i="4" s="1"/>
  <c r="B99" i="4"/>
  <c r="P98" i="4"/>
  <c r="O98" i="4"/>
  <c r="N98" i="4"/>
  <c r="N148" i="4" s="1"/>
  <c r="B98" i="4"/>
  <c r="Q97" i="4"/>
  <c r="P97" i="4"/>
  <c r="O97" i="4"/>
  <c r="N97" i="4"/>
  <c r="N147" i="4" s="1"/>
  <c r="B97" i="4"/>
  <c r="R96" i="4"/>
  <c r="P96" i="4"/>
  <c r="O96" i="4"/>
  <c r="O146" i="4" s="1"/>
  <c r="N96" i="4"/>
  <c r="B96" i="4"/>
  <c r="Q95" i="4"/>
  <c r="P95" i="4"/>
  <c r="O95" i="4"/>
  <c r="N95" i="4"/>
  <c r="B95" i="4"/>
  <c r="R94" i="4"/>
  <c r="P94" i="4"/>
  <c r="O94" i="4"/>
  <c r="O144" i="4" s="1"/>
  <c r="R144" i="4" s="1"/>
  <c r="N94" i="4"/>
  <c r="B94" i="4"/>
  <c r="P93" i="4"/>
  <c r="O93" i="4"/>
  <c r="N93" i="4"/>
  <c r="N143" i="4" s="1"/>
  <c r="B93" i="4"/>
  <c r="P92" i="4"/>
  <c r="O92" i="4"/>
  <c r="O142" i="4" s="1"/>
  <c r="N92" i="4"/>
  <c r="B92" i="4"/>
  <c r="Q91" i="4"/>
  <c r="P91" i="4"/>
  <c r="O91" i="4"/>
  <c r="N91" i="4"/>
  <c r="N141" i="4" s="1"/>
  <c r="B91" i="4"/>
  <c r="P90" i="4"/>
  <c r="O90" i="4"/>
  <c r="N90" i="4"/>
  <c r="N140" i="4" s="1"/>
  <c r="Q140" i="4" s="1"/>
  <c r="B90" i="4"/>
  <c r="P89" i="4"/>
  <c r="O89" i="4"/>
  <c r="R89" i="4" s="1"/>
  <c r="N89" i="4"/>
  <c r="N139" i="4" s="1"/>
  <c r="B89" i="4"/>
  <c r="T88" i="4"/>
  <c r="R88" i="4"/>
  <c r="P88" i="4"/>
  <c r="O88" i="4"/>
  <c r="O138" i="4" s="1"/>
  <c r="N88" i="4"/>
  <c r="F88" i="4"/>
  <c r="F138" i="4" s="1"/>
  <c r="B88" i="4"/>
  <c r="T87" i="4"/>
  <c r="T92" i="4" s="1"/>
  <c r="R87" i="4"/>
  <c r="Q87" i="4"/>
  <c r="P87" i="4"/>
  <c r="O87" i="4"/>
  <c r="N87" i="4"/>
  <c r="M87" i="4"/>
  <c r="M77" i="4"/>
  <c r="K77" i="4"/>
  <c r="J77" i="4"/>
  <c r="I77" i="4"/>
  <c r="H77" i="4"/>
  <c r="G77" i="4"/>
  <c r="F77" i="4"/>
  <c r="E77" i="4"/>
  <c r="D77" i="4"/>
  <c r="B77" i="4"/>
  <c r="M76" i="4"/>
  <c r="K76" i="4"/>
  <c r="J76" i="4"/>
  <c r="I76" i="4"/>
  <c r="H76" i="4"/>
  <c r="G76" i="4"/>
  <c r="F76" i="4"/>
  <c r="E76" i="4"/>
  <c r="D76" i="4"/>
  <c r="B76" i="4"/>
  <c r="M75" i="4"/>
  <c r="K75" i="4"/>
  <c r="P75" i="4" s="1"/>
  <c r="J75" i="4"/>
  <c r="I75" i="4"/>
  <c r="H75" i="4"/>
  <c r="G75" i="4"/>
  <c r="F75" i="4"/>
  <c r="E75" i="4"/>
  <c r="D75" i="4"/>
  <c r="B75" i="4"/>
  <c r="M74" i="4"/>
  <c r="K74" i="4"/>
  <c r="J74" i="4"/>
  <c r="I74" i="4"/>
  <c r="H74" i="4"/>
  <c r="G74" i="4"/>
  <c r="F74" i="4"/>
  <c r="E74" i="4"/>
  <c r="D74" i="4"/>
  <c r="B74" i="4"/>
  <c r="N73" i="4"/>
  <c r="Q73" i="4" s="1"/>
  <c r="M73" i="4"/>
  <c r="P73" i="4" s="1"/>
  <c r="K73" i="4"/>
  <c r="J73" i="4"/>
  <c r="I73" i="4"/>
  <c r="H73" i="4"/>
  <c r="G73" i="4"/>
  <c r="F73" i="4"/>
  <c r="E73" i="4"/>
  <c r="D73" i="4"/>
  <c r="B73" i="4"/>
  <c r="M72" i="4"/>
  <c r="K72" i="4"/>
  <c r="J72" i="4"/>
  <c r="I72" i="4"/>
  <c r="H72" i="4"/>
  <c r="G72" i="4"/>
  <c r="F72" i="4"/>
  <c r="E72" i="4"/>
  <c r="D72" i="4"/>
  <c r="B72" i="4"/>
  <c r="M71" i="4"/>
  <c r="K71" i="4"/>
  <c r="P71" i="4" s="1"/>
  <c r="J71" i="4"/>
  <c r="I71" i="4"/>
  <c r="H71" i="4"/>
  <c r="G71" i="4"/>
  <c r="E71" i="4"/>
  <c r="D71" i="4"/>
  <c r="B71" i="4"/>
  <c r="AE70" i="4"/>
  <c r="AF70" i="4" s="1"/>
  <c r="AG70" i="4" s="1"/>
  <c r="AH70" i="4" s="1"/>
  <c r="AI70" i="4" s="1"/>
  <c r="AJ70" i="4" s="1"/>
  <c r="AK70" i="4" s="1"/>
  <c r="AL70" i="4" s="1"/>
  <c r="AM70" i="4" s="1"/>
  <c r="AN70" i="4" s="1"/>
  <c r="AO70" i="4" s="1"/>
  <c r="AP70" i="4" s="1"/>
  <c r="AQ70" i="4" s="1"/>
  <c r="T70" i="4"/>
  <c r="U70" i="4" s="1"/>
  <c r="V70" i="4" s="1"/>
  <c r="W70" i="4" s="1"/>
  <c r="X70" i="4" s="1"/>
  <c r="Y70" i="4" s="1"/>
  <c r="Z70" i="4" s="1"/>
  <c r="AA70" i="4" s="1"/>
  <c r="AB70" i="4" s="1"/>
  <c r="AC70" i="4" s="1"/>
  <c r="AD70" i="4" s="1"/>
  <c r="R70" i="4"/>
  <c r="Q70" i="4"/>
  <c r="P70" i="4"/>
  <c r="O70" i="4"/>
  <c r="N70" i="4"/>
  <c r="M70" i="4"/>
  <c r="D64" i="4"/>
  <c r="M62" i="4"/>
  <c r="AQ61" i="4"/>
  <c r="AP61" i="4"/>
  <c r="AO61" i="4"/>
  <c r="AN61" i="4"/>
  <c r="AM61" i="4"/>
  <c r="AL61" i="4"/>
  <c r="AK61" i="4"/>
  <c r="AJ61" i="4"/>
  <c r="AI61" i="4"/>
  <c r="AH61" i="4"/>
  <c r="AG61" i="4"/>
  <c r="AF61" i="4"/>
  <c r="AE61" i="4"/>
  <c r="AD61" i="4"/>
  <c r="AC61" i="4"/>
  <c r="AB61" i="4"/>
  <c r="AA61" i="4"/>
  <c r="Z61" i="4"/>
  <c r="Y61" i="4"/>
  <c r="X61" i="4"/>
  <c r="W61" i="4"/>
  <c r="V61" i="4"/>
  <c r="U61" i="4"/>
  <c r="T61" i="4"/>
  <c r="P61" i="4"/>
  <c r="B61" i="4"/>
  <c r="AQ60" i="4"/>
  <c r="AP60" i="4"/>
  <c r="AO60" i="4"/>
  <c r="AN60" i="4"/>
  <c r="AM60" i="4"/>
  <c r="AL60" i="4"/>
  <c r="AK60" i="4"/>
  <c r="AJ60" i="4"/>
  <c r="AI60" i="4"/>
  <c r="AH60" i="4"/>
  <c r="AG60" i="4"/>
  <c r="AF60" i="4"/>
  <c r="AE60" i="4"/>
  <c r="AD60" i="4"/>
  <c r="AC60" i="4"/>
  <c r="AB60" i="4"/>
  <c r="AA60" i="4"/>
  <c r="Z60" i="4"/>
  <c r="Y60" i="4"/>
  <c r="X60" i="4"/>
  <c r="W60" i="4"/>
  <c r="V60" i="4"/>
  <c r="U60" i="4"/>
  <c r="T60" i="4"/>
  <c r="P60" i="4"/>
  <c r="B60" i="4"/>
  <c r="AQ59" i="4"/>
  <c r="AP59" i="4"/>
  <c r="AO59" i="4"/>
  <c r="AN59" i="4"/>
  <c r="AM59" i="4"/>
  <c r="AL59" i="4"/>
  <c r="AK59" i="4"/>
  <c r="AJ59" i="4"/>
  <c r="AI59" i="4"/>
  <c r="AH59" i="4"/>
  <c r="AG59" i="4"/>
  <c r="AF59" i="4"/>
  <c r="AE59" i="4"/>
  <c r="AD59" i="4"/>
  <c r="AC59" i="4"/>
  <c r="AB59" i="4"/>
  <c r="AA59" i="4"/>
  <c r="Z59" i="4"/>
  <c r="Y59" i="4"/>
  <c r="X59" i="4"/>
  <c r="W59" i="4"/>
  <c r="V59" i="4"/>
  <c r="U59" i="4"/>
  <c r="T59" i="4"/>
  <c r="P59" i="4"/>
  <c r="B59" i="4"/>
  <c r="AQ58" i="4"/>
  <c r="AP58" i="4"/>
  <c r="AO58" i="4"/>
  <c r="AN58" i="4"/>
  <c r="AM58" i="4"/>
  <c r="AL58" i="4"/>
  <c r="AK58" i="4"/>
  <c r="AJ58" i="4"/>
  <c r="AI58" i="4"/>
  <c r="AH58" i="4"/>
  <c r="AG58" i="4"/>
  <c r="AF58" i="4"/>
  <c r="AE58" i="4"/>
  <c r="AD58" i="4"/>
  <c r="AC58" i="4"/>
  <c r="AB58" i="4"/>
  <c r="AA58" i="4"/>
  <c r="Z58" i="4"/>
  <c r="Y58" i="4"/>
  <c r="X58" i="4"/>
  <c r="W58" i="4"/>
  <c r="V58" i="4"/>
  <c r="U58" i="4"/>
  <c r="T58" i="4"/>
  <c r="P58" i="4"/>
  <c r="P62" i="4" s="1"/>
  <c r="B58" i="4"/>
  <c r="AQ57" i="4"/>
  <c r="AP57" i="4"/>
  <c r="AO57" i="4"/>
  <c r="AN57" i="4"/>
  <c r="AM57" i="4"/>
  <c r="AL57" i="4"/>
  <c r="AK57" i="4"/>
  <c r="AJ57" i="4"/>
  <c r="AI57" i="4"/>
  <c r="AH57" i="4"/>
  <c r="AG57" i="4"/>
  <c r="AF57" i="4"/>
  <c r="AE57" i="4"/>
  <c r="AD57" i="4"/>
  <c r="AC57" i="4"/>
  <c r="AB57" i="4"/>
  <c r="AA57" i="4"/>
  <c r="Z57" i="4"/>
  <c r="Y57" i="4"/>
  <c r="X57" i="4"/>
  <c r="W57" i="4"/>
  <c r="V57" i="4"/>
  <c r="U57" i="4"/>
  <c r="T57" i="4"/>
  <c r="Q57" i="4"/>
  <c r="P57" i="4"/>
  <c r="O57" i="4"/>
  <c r="N57" i="4"/>
  <c r="B57" i="4"/>
  <c r="P56" i="4"/>
  <c r="O56" i="4"/>
  <c r="N56" i="4"/>
  <c r="B56" i="4"/>
  <c r="P55" i="4"/>
  <c r="O55" i="4"/>
  <c r="R55" i="4" s="1"/>
  <c r="N55" i="4"/>
  <c r="N71" i="4" s="1"/>
  <c r="F55" i="4"/>
  <c r="F71" i="4" s="1"/>
  <c r="B55" i="4"/>
  <c r="T54" i="4"/>
  <c r="T55" i="4" s="1"/>
  <c r="R54" i="4"/>
  <c r="Q54" i="4"/>
  <c r="P54" i="4"/>
  <c r="O54" i="4"/>
  <c r="N54" i="4"/>
  <c r="M54" i="4"/>
  <c r="M44" i="4"/>
  <c r="P44" i="4" s="1"/>
  <c r="K44" i="4"/>
  <c r="J44" i="4"/>
  <c r="I44" i="4"/>
  <c r="H44" i="4"/>
  <c r="G44" i="4"/>
  <c r="F44" i="4"/>
  <c r="E44" i="4"/>
  <c r="D44" i="4"/>
  <c r="B44" i="4"/>
  <c r="M43" i="4"/>
  <c r="K43" i="4"/>
  <c r="P43" i="4" s="1"/>
  <c r="J43" i="4"/>
  <c r="I43" i="4"/>
  <c r="H43" i="4"/>
  <c r="G43" i="4"/>
  <c r="F43" i="4"/>
  <c r="E43" i="4"/>
  <c r="D43" i="4"/>
  <c r="B43" i="4"/>
  <c r="M42" i="4"/>
  <c r="K42" i="4"/>
  <c r="J42" i="4"/>
  <c r="I42" i="4"/>
  <c r="H42" i="4"/>
  <c r="G42" i="4"/>
  <c r="F42" i="4"/>
  <c r="E42" i="4"/>
  <c r="D42" i="4"/>
  <c r="B42" i="4"/>
  <c r="M41" i="4"/>
  <c r="K41" i="4"/>
  <c r="J41" i="4"/>
  <c r="I41" i="4"/>
  <c r="H41" i="4"/>
  <c r="G41" i="4"/>
  <c r="F41" i="4"/>
  <c r="E41" i="4"/>
  <c r="D41" i="4"/>
  <c r="B41" i="4"/>
  <c r="M40" i="4"/>
  <c r="P40" i="4" s="1"/>
  <c r="K40" i="4"/>
  <c r="J40" i="4"/>
  <c r="I40" i="4"/>
  <c r="H40" i="4"/>
  <c r="G40" i="4"/>
  <c r="F40" i="4"/>
  <c r="E40" i="4"/>
  <c r="D40" i="4"/>
  <c r="B40" i="4"/>
  <c r="M39" i="4"/>
  <c r="K39" i="4"/>
  <c r="J39" i="4"/>
  <c r="I39" i="4"/>
  <c r="H39" i="4"/>
  <c r="G39" i="4"/>
  <c r="F39" i="4"/>
  <c r="E39" i="4"/>
  <c r="D39" i="4"/>
  <c r="B39" i="4"/>
  <c r="M38" i="4"/>
  <c r="P38" i="4" s="1"/>
  <c r="K38" i="4"/>
  <c r="J38" i="4"/>
  <c r="I38" i="4"/>
  <c r="H38" i="4"/>
  <c r="G38" i="4"/>
  <c r="F38" i="4"/>
  <c r="E38" i="4"/>
  <c r="D38" i="4"/>
  <c r="B38" i="4"/>
  <c r="M37" i="4"/>
  <c r="K37" i="4"/>
  <c r="J37" i="4"/>
  <c r="I37" i="4"/>
  <c r="H37" i="4"/>
  <c r="G37" i="4"/>
  <c r="F37" i="4"/>
  <c r="E37" i="4"/>
  <c r="D37" i="4"/>
  <c r="B37" i="4"/>
  <c r="Q36" i="4"/>
  <c r="M36" i="4"/>
  <c r="K36" i="4"/>
  <c r="J36" i="4"/>
  <c r="I36" i="4"/>
  <c r="H36" i="4"/>
  <c r="G36" i="4"/>
  <c r="F36" i="4"/>
  <c r="E36" i="4"/>
  <c r="D36" i="4"/>
  <c r="B36" i="4"/>
  <c r="O35" i="4"/>
  <c r="R35" i="4" s="1"/>
  <c r="M35" i="4"/>
  <c r="K35" i="4"/>
  <c r="J35" i="4"/>
  <c r="I35" i="4"/>
  <c r="H35" i="4"/>
  <c r="G35" i="4"/>
  <c r="F35" i="4"/>
  <c r="E35" i="4"/>
  <c r="D35" i="4"/>
  <c r="B35" i="4"/>
  <c r="O34" i="4"/>
  <c r="R34" i="4" s="1"/>
  <c r="M34" i="4"/>
  <c r="K34" i="4"/>
  <c r="J34" i="4"/>
  <c r="I34" i="4"/>
  <c r="H34" i="4"/>
  <c r="G34" i="4"/>
  <c r="F34" i="4"/>
  <c r="E34" i="4"/>
  <c r="D34" i="4"/>
  <c r="B34" i="4"/>
  <c r="M33" i="4"/>
  <c r="P33" i="4" s="1"/>
  <c r="K33" i="4"/>
  <c r="J33" i="4"/>
  <c r="I33" i="4"/>
  <c r="H33" i="4"/>
  <c r="G33" i="4"/>
  <c r="F33" i="4"/>
  <c r="E33" i="4"/>
  <c r="D33" i="4"/>
  <c r="B33" i="4"/>
  <c r="U32" i="4"/>
  <c r="T32" i="4"/>
  <c r="R32" i="4"/>
  <c r="Q32" i="4"/>
  <c r="P32" i="4"/>
  <c r="O32" i="4"/>
  <c r="N32" i="4"/>
  <c r="M32" i="4"/>
  <c r="D26" i="4"/>
  <c r="M24" i="4"/>
  <c r="AQ23" i="4"/>
  <c r="AP23" i="4"/>
  <c r="AO23" i="4"/>
  <c r="AN23" i="4"/>
  <c r="AM23" i="4"/>
  <c r="AL23" i="4"/>
  <c r="AK23" i="4"/>
  <c r="AJ23" i="4"/>
  <c r="AI23" i="4"/>
  <c r="AH23" i="4"/>
  <c r="AG23" i="4"/>
  <c r="AF23" i="4"/>
  <c r="AE23" i="4"/>
  <c r="AD23" i="4"/>
  <c r="AC23" i="4"/>
  <c r="AB23" i="4"/>
  <c r="AA23" i="4"/>
  <c r="Z23" i="4"/>
  <c r="Y23" i="4"/>
  <c r="X23" i="4"/>
  <c r="W23" i="4"/>
  <c r="V23" i="4"/>
  <c r="U23" i="4"/>
  <c r="T23" i="4"/>
  <c r="P23" i="4"/>
  <c r="B23" i="4"/>
  <c r="AQ22" i="4"/>
  <c r="AP22" i="4"/>
  <c r="AO22" i="4"/>
  <c r="AN22" i="4"/>
  <c r="AM22" i="4"/>
  <c r="AL22" i="4"/>
  <c r="AK22" i="4"/>
  <c r="AJ22" i="4"/>
  <c r="AI22" i="4"/>
  <c r="AH22" i="4"/>
  <c r="AG22" i="4"/>
  <c r="AF22" i="4"/>
  <c r="AE22" i="4"/>
  <c r="AD22" i="4"/>
  <c r="AC22" i="4"/>
  <c r="AB22" i="4"/>
  <c r="AA22" i="4"/>
  <c r="Z22" i="4"/>
  <c r="Y22" i="4"/>
  <c r="X22" i="4"/>
  <c r="W22" i="4"/>
  <c r="V22" i="4"/>
  <c r="U22" i="4"/>
  <c r="T22" i="4"/>
  <c r="P22" i="4"/>
  <c r="B22" i="4"/>
  <c r="AQ21" i="4"/>
  <c r="AP21" i="4"/>
  <c r="AO21" i="4"/>
  <c r="AN21" i="4"/>
  <c r="AM21" i="4"/>
  <c r="AL21" i="4"/>
  <c r="AK21" i="4"/>
  <c r="AJ21" i="4"/>
  <c r="AI21" i="4"/>
  <c r="AH21" i="4"/>
  <c r="AG21" i="4"/>
  <c r="AF21" i="4"/>
  <c r="AE21" i="4"/>
  <c r="AD21" i="4"/>
  <c r="AC21" i="4"/>
  <c r="AB21" i="4"/>
  <c r="AA21" i="4"/>
  <c r="Z21" i="4"/>
  <c r="Y21" i="4"/>
  <c r="X21" i="4"/>
  <c r="W21" i="4"/>
  <c r="V21" i="4"/>
  <c r="U21" i="4"/>
  <c r="T21" i="4"/>
  <c r="P21" i="4"/>
  <c r="B21" i="4"/>
  <c r="AQ20" i="4"/>
  <c r="AP20" i="4"/>
  <c r="AO20" i="4"/>
  <c r="AN20" i="4"/>
  <c r="AM20" i="4"/>
  <c r="AL20" i="4"/>
  <c r="AK20" i="4"/>
  <c r="AJ20" i="4"/>
  <c r="AI20" i="4"/>
  <c r="AH20" i="4"/>
  <c r="AG20" i="4"/>
  <c r="AF20" i="4"/>
  <c r="AE20" i="4"/>
  <c r="AD20" i="4"/>
  <c r="AC20" i="4"/>
  <c r="AB20" i="4"/>
  <c r="AA20" i="4"/>
  <c r="Z20" i="4"/>
  <c r="Y20" i="4"/>
  <c r="X20" i="4"/>
  <c r="W20" i="4"/>
  <c r="V20" i="4"/>
  <c r="U20" i="4"/>
  <c r="T20" i="4"/>
  <c r="P20" i="4"/>
  <c r="B20" i="4"/>
  <c r="AQ19" i="4"/>
  <c r="AP19" i="4"/>
  <c r="AO19" i="4"/>
  <c r="AN19" i="4"/>
  <c r="AM19" i="4"/>
  <c r="AL19" i="4"/>
  <c r="AK19" i="4"/>
  <c r="AJ19" i="4"/>
  <c r="AI19" i="4"/>
  <c r="AH19" i="4"/>
  <c r="AG19" i="4"/>
  <c r="AF19" i="4"/>
  <c r="AE19" i="4"/>
  <c r="AD19" i="4"/>
  <c r="AC19" i="4"/>
  <c r="AB19" i="4"/>
  <c r="AA19" i="4"/>
  <c r="Z19" i="4"/>
  <c r="Y19" i="4"/>
  <c r="X19" i="4"/>
  <c r="W19" i="4"/>
  <c r="V19" i="4"/>
  <c r="U19" i="4"/>
  <c r="T19" i="4"/>
  <c r="P19" i="4"/>
  <c r="B19" i="4"/>
  <c r="AQ18" i="4"/>
  <c r="AP18" i="4"/>
  <c r="AO18" i="4"/>
  <c r="AN18" i="4"/>
  <c r="AM18" i="4"/>
  <c r="AL18" i="4"/>
  <c r="AK18" i="4"/>
  <c r="AJ18" i="4"/>
  <c r="AI18" i="4"/>
  <c r="AH18" i="4"/>
  <c r="AG18" i="4"/>
  <c r="AF18" i="4"/>
  <c r="AE18" i="4"/>
  <c r="AD18" i="4"/>
  <c r="AC18" i="4"/>
  <c r="AB18" i="4"/>
  <c r="AA18" i="4"/>
  <c r="Z18" i="4"/>
  <c r="Y18" i="4"/>
  <c r="X18" i="4"/>
  <c r="W18" i="4"/>
  <c r="V18" i="4"/>
  <c r="U18" i="4"/>
  <c r="T18" i="4"/>
  <c r="P18" i="4"/>
  <c r="B18" i="4"/>
  <c r="AQ17" i="4"/>
  <c r="AP17" i="4"/>
  <c r="AO17" i="4"/>
  <c r="AN17" i="4"/>
  <c r="AM17" i="4"/>
  <c r="AL17" i="4"/>
  <c r="AK17" i="4"/>
  <c r="AJ17" i="4"/>
  <c r="AI17" i="4"/>
  <c r="AH17" i="4"/>
  <c r="AG17" i="4"/>
  <c r="AF17" i="4"/>
  <c r="AE17" i="4"/>
  <c r="AD17" i="4"/>
  <c r="AC17" i="4"/>
  <c r="AB17" i="4"/>
  <c r="AA17" i="4"/>
  <c r="Z17" i="4"/>
  <c r="Y17" i="4"/>
  <c r="X17" i="4"/>
  <c r="W17" i="4"/>
  <c r="V17" i="4"/>
  <c r="U17" i="4"/>
  <c r="T17" i="4"/>
  <c r="R17" i="4"/>
  <c r="P17" i="4"/>
  <c r="O17" i="4"/>
  <c r="O38" i="4" s="1"/>
  <c r="R38" i="4" s="1"/>
  <c r="N17" i="4"/>
  <c r="B17" i="4"/>
  <c r="AQ16" i="4"/>
  <c r="AP16" i="4"/>
  <c r="AO16" i="4"/>
  <c r="AN16" i="4"/>
  <c r="AM16" i="4"/>
  <c r="AL16" i="4"/>
  <c r="AK16" i="4"/>
  <c r="AJ16" i="4"/>
  <c r="AI16" i="4"/>
  <c r="AH16" i="4"/>
  <c r="AG16" i="4"/>
  <c r="AF16" i="4"/>
  <c r="AE16" i="4"/>
  <c r="AD16" i="4"/>
  <c r="AC16" i="4"/>
  <c r="AB16" i="4"/>
  <c r="AA16" i="4"/>
  <c r="Z16" i="4"/>
  <c r="Y16" i="4"/>
  <c r="X16" i="4"/>
  <c r="W16" i="4"/>
  <c r="V16" i="4"/>
  <c r="U16" i="4"/>
  <c r="T16" i="4"/>
  <c r="P16" i="4"/>
  <c r="O16" i="4"/>
  <c r="N16" i="4"/>
  <c r="B16" i="4"/>
  <c r="AQ15" i="4"/>
  <c r="AP15" i="4"/>
  <c r="AO15" i="4"/>
  <c r="AN15" i="4"/>
  <c r="AM15" i="4"/>
  <c r="AL15" i="4"/>
  <c r="AK15" i="4"/>
  <c r="AJ15" i="4"/>
  <c r="AI15" i="4"/>
  <c r="AH15" i="4"/>
  <c r="AG15" i="4"/>
  <c r="AF15" i="4"/>
  <c r="AE15" i="4"/>
  <c r="AD15" i="4"/>
  <c r="AC15" i="4"/>
  <c r="AB15" i="4"/>
  <c r="AA15" i="4"/>
  <c r="Z15" i="4"/>
  <c r="Y15" i="4"/>
  <c r="X15" i="4"/>
  <c r="W15" i="4"/>
  <c r="V15" i="4"/>
  <c r="U15" i="4"/>
  <c r="T15" i="4"/>
  <c r="R15" i="4"/>
  <c r="P15" i="4"/>
  <c r="O15" i="4"/>
  <c r="O36" i="4" s="1"/>
  <c r="N15" i="4"/>
  <c r="N36" i="4" s="1"/>
  <c r="B15" i="4"/>
  <c r="AQ14" i="4"/>
  <c r="AP14" i="4"/>
  <c r="AO14" i="4"/>
  <c r="AN14" i="4"/>
  <c r="AM14" i="4"/>
  <c r="AL14" i="4"/>
  <c r="AK14" i="4"/>
  <c r="AJ14" i="4"/>
  <c r="AI14" i="4"/>
  <c r="AH14" i="4"/>
  <c r="AG14" i="4"/>
  <c r="AF14" i="4"/>
  <c r="AE14" i="4"/>
  <c r="AD14" i="4"/>
  <c r="AC14" i="4"/>
  <c r="AB14" i="4"/>
  <c r="AA14" i="4"/>
  <c r="Z14" i="4"/>
  <c r="Y14" i="4"/>
  <c r="X14" i="4"/>
  <c r="W14" i="4"/>
  <c r="V14" i="4"/>
  <c r="U14" i="4"/>
  <c r="T14" i="4"/>
  <c r="R14" i="4"/>
  <c r="P14" i="4"/>
  <c r="O14" i="4"/>
  <c r="N14" i="4"/>
  <c r="Q14" i="4" s="1"/>
  <c r="B14" i="4"/>
  <c r="AQ13" i="4"/>
  <c r="AP13" i="4"/>
  <c r="AO13" i="4"/>
  <c r="AN13" i="4"/>
  <c r="AM13" i="4"/>
  <c r="AL13" i="4"/>
  <c r="AK13" i="4"/>
  <c r="AJ13" i="4"/>
  <c r="AI13" i="4"/>
  <c r="AH13" i="4"/>
  <c r="AG13" i="4"/>
  <c r="AF13" i="4"/>
  <c r="AE13" i="4"/>
  <c r="AD13" i="4"/>
  <c r="AC13" i="4"/>
  <c r="AB13" i="4"/>
  <c r="AA13" i="4"/>
  <c r="Z13" i="4"/>
  <c r="Y13" i="4"/>
  <c r="X13" i="4"/>
  <c r="W13" i="4"/>
  <c r="V13" i="4"/>
  <c r="U13" i="4"/>
  <c r="T13" i="4"/>
  <c r="R13" i="4"/>
  <c r="P13" i="4"/>
  <c r="O13" i="4"/>
  <c r="N13" i="4"/>
  <c r="N34" i="4" s="1"/>
  <c r="Q34" i="4" s="1"/>
  <c r="B13" i="4"/>
  <c r="P12" i="4"/>
  <c r="O12" i="4"/>
  <c r="N12" i="4"/>
  <c r="Q12" i="4" s="1"/>
  <c r="B12" i="4"/>
  <c r="T11" i="4"/>
  <c r="M121" i="3"/>
  <c r="L121" i="3"/>
  <c r="K121" i="3"/>
  <c r="P120" i="3"/>
  <c r="O120" i="3"/>
  <c r="N120" i="3"/>
  <c r="P119" i="3"/>
  <c r="O119" i="3"/>
  <c r="N119" i="3"/>
  <c r="P118" i="3"/>
  <c r="O118" i="3"/>
  <c r="N118" i="3"/>
  <c r="P117" i="3"/>
  <c r="O117" i="3"/>
  <c r="N117" i="3"/>
  <c r="P116" i="3"/>
  <c r="O116" i="3"/>
  <c r="N116" i="3"/>
  <c r="P115" i="3"/>
  <c r="O115" i="3"/>
  <c r="N115" i="3"/>
  <c r="P114" i="3"/>
  <c r="O114" i="3"/>
  <c r="N114" i="3"/>
  <c r="P113" i="3"/>
  <c r="O113" i="3"/>
  <c r="N113" i="3"/>
  <c r="P112" i="3"/>
  <c r="O112" i="3"/>
  <c r="N112" i="3"/>
  <c r="P111" i="3"/>
  <c r="O111" i="3"/>
  <c r="N111" i="3"/>
  <c r="P110" i="3"/>
  <c r="O110" i="3"/>
  <c r="N110" i="3"/>
  <c r="P109" i="3"/>
  <c r="O109" i="3"/>
  <c r="N109" i="3"/>
  <c r="P108" i="3"/>
  <c r="O108" i="3"/>
  <c r="N108" i="3"/>
  <c r="P107" i="3"/>
  <c r="O107" i="3"/>
  <c r="N107" i="3"/>
  <c r="P106" i="3"/>
  <c r="O106" i="3"/>
  <c r="N106" i="3"/>
  <c r="P105" i="3"/>
  <c r="O105" i="3"/>
  <c r="N105" i="3"/>
  <c r="P104" i="3"/>
  <c r="O104" i="3"/>
  <c r="N104" i="3"/>
  <c r="P103" i="3"/>
  <c r="O103" i="3"/>
  <c r="N103" i="3"/>
  <c r="P102" i="3"/>
  <c r="O102" i="3"/>
  <c r="N102" i="3"/>
  <c r="P101" i="3"/>
  <c r="O101" i="3"/>
  <c r="N101" i="3"/>
  <c r="P100" i="3"/>
  <c r="O100" i="3"/>
  <c r="N100" i="3"/>
  <c r="P99" i="3"/>
  <c r="O99" i="3"/>
  <c r="N99" i="3"/>
  <c r="P98" i="3"/>
  <c r="O98" i="3"/>
  <c r="N98" i="3"/>
  <c r="P97" i="3"/>
  <c r="O97" i="3"/>
  <c r="N97" i="3"/>
  <c r="P96" i="3"/>
  <c r="O96" i="3"/>
  <c r="N96" i="3"/>
  <c r="P95" i="3"/>
  <c r="O95" i="3"/>
  <c r="N95" i="3"/>
  <c r="P94" i="3"/>
  <c r="O94" i="3"/>
  <c r="N94" i="3"/>
  <c r="P93" i="3"/>
  <c r="O93" i="3"/>
  <c r="N93" i="3"/>
  <c r="P92" i="3"/>
  <c r="O92" i="3"/>
  <c r="N92" i="3"/>
  <c r="P91" i="3"/>
  <c r="O91" i="3"/>
  <c r="N91" i="3"/>
  <c r="P90" i="3"/>
  <c r="O90" i="3"/>
  <c r="N90" i="3"/>
  <c r="P89" i="3"/>
  <c r="O89" i="3"/>
  <c r="N89" i="3"/>
  <c r="P88" i="3"/>
  <c r="O88" i="3"/>
  <c r="N88" i="3"/>
  <c r="P87" i="3"/>
  <c r="O87" i="3"/>
  <c r="N87" i="3"/>
  <c r="P86" i="3"/>
  <c r="O86" i="3"/>
  <c r="N86" i="3"/>
  <c r="P85" i="3"/>
  <c r="O85" i="3"/>
  <c r="N85" i="3"/>
  <c r="P84" i="3"/>
  <c r="O84" i="3"/>
  <c r="N84" i="3"/>
  <c r="P83" i="3"/>
  <c r="O83" i="3"/>
  <c r="N83" i="3"/>
  <c r="P82" i="3"/>
  <c r="O82" i="3"/>
  <c r="N82" i="3"/>
  <c r="P81" i="3"/>
  <c r="O81" i="3"/>
  <c r="N81" i="3"/>
  <c r="P80" i="3"/>
  <c r="O80" i="3"/>
  <c r="N80" i="3"/>
  <c r="P79" i="3"/>
  <c r="O79" i="3"/>
  <c r="N79" i="3"/>
  <c r="P78" i="3"/>
  <c r="O78" i="3"/>
  <c r="N78" i="3"/>
  <c r="P77" i="3"/>
  <c r="O77" i="3"/>
  <c r="N77" i="3"/>
  <c r="P76" i="3"/>
  <c r="O76" i="3"/>
  <c r="N76" i="3"/>
  <c r="P75" i="3"/>
  <c r="O75" i="3"/>
  <c r="N75" i="3"/>
  <c r="P74" i="3"/>
  <c r="O74" i="3"/>
  <c r="N74" i="3"/>
  <c r="P73" i="3"/>
  <c r="O73" i="3"/>
  <c r="N73" i="3"/>
  <c r="P72" i="3"/>
  <c r="O72" i="3"/>
  <c r="N72" i="3"/>
  <c r="P71" i="3"/>
  <c r="O71" i="3"/>
  <c r="N71" i="3"/>
  <c r="P70" i="3"/>
  <c r="O70" i="3"/>
  <c r="N70" i="3"/>
  <c r="C5" i="1" s="1"/>
  <c r="P69" i="3"/>
  <c r="O69" i="3"/>
  <c r="N69" i="3"/>
  <c r="P68" i="3"/>
  <c r="O68" i="3"/>
  <c r="N68" i="3"/>
  <c r="P67" i="3"/>
  <c r="O67" i="3"/>
  <c r="N67" i="3"/>
  <c r="P66" i="3"/>
  <c r="O66" i="3"/>
  <c r="N66" i="3"/>
  <c r="P65" i="3"/>
  <c r="O65" i="3"/>
  <c r="N65" i="3"/>
  <c r="P64" i="3"/>
  <c r="O64" i="3"/>
  <c r="N64" i="3"/>
  <c r="P63" i="3"/>
  <c r="O63" i="3"/>
  <c r="N63" i="3"/>
  <c r="P62" i="3"/>
  <c r="O62" i="3"/>
  <c r="N62" i="3"/>
  <c r="P61" i="3"/>
  <c r="O61" i="3"/>
  <c r="N61" i="3"/>
  <c r="P60" i="3"/>
  <c r="O60" i="3"/>
  <c r="N60" i="3"/>
  <c r="P59" i="3"/>
  <c r="O59" i="3"/>
  <c r="N59" i="3"/>
  <c r="P58" i="3"/>
  <c r="O58" i="3"/>
  <c r="N58" i="3"/>
  <c r="P57" i="3"/>
  <c r="O57" i="3"/>
  <c r="N57" i="3"/>
  <c r="P56" i="3"/>
  <c r="O56" i="3"/>
  <c r="N56" i="3"/>
  <c r="P55" i="3"/>
  <c r="O55" i="3"/>
  <c r="N55" i="3"/>
  <c r="P54" i="3"/>
  <c r="O54" i="3"/>
  <c r="N54" i="3"/>
  <c r="P53" i="3"/>
  <c r="O53" i="3"/>
  <c r="N53" i="3"/>
  <c r="P52" i="3"/>
  <c r="O52" i="3"/>
  <c r="N52" i="3"/>
  <c r="P51" i="3"/>
  <c r="O51" i="3"/>
  <c r="N51" i="3"/>
  <c r="P50" i="3"/>
  <c r="O50" i="3"/>
  <c r="N50" i="3"/>
  <c r="P49" i="3"/>
  <c r="O49" i="3"/>
  <c r="N49" i="3"/>
  <c r="P48" i="3"/>
  <c r="O48" i="3"/>
  <c r="N48" i="3"/>
  <c r="R47" i="3"/>
  <c r="P47" i="3"/>
  <c r="M39" i="3"/>
  <c r="L39" i="3"/>
  <c r="K39" i="3"/>
  <c r="P38" i="3"/>
  <c r="O38" i="3"/>
  <c r="P37" i="3"/>
  <c r="O37" i="3"/>
  <c r="P36" i="3"/>
  <c r="O36" i="3"/>
  <c r="P35" i="3"/>
  <c r="O35" i="3"/>
  <c r="P34" i="3"/>
  <c r="O34" i="3"/>
  <c r="R34" i="3" s="1"/>
  <c r="P33" i="3"/>
  <c r="O33" i="3"/>
  <c r="P32" i="3"/>
  <c r="O32" i="3"/>
  <c r="P31" i="3"/>
  <c r="O31" i="3"/>
  <c r="N31" i="3"/>
  <c r="N39" i="3" s="1"/>
  <c r="P30" i="3"/>
  <c r="O30" i="3"/>
  <c r="P29" i="3"/>
  <c r="O29" i="3"/>
  <c r="P28" i="3"/>
  <c r="O28" i="3"/>
  <c r="P27" i="3"/>
  <c r="O27" i="3"/>
  <c r="P26" i="3"/>
  <c r="O26" i="3"/>
  <c r="P25" i="3"/>
  <c r="O25" i="3"/>
  <c r="P24" i="3"/>
  <c r="O24" i="3"/>
  <c r="P23" i="3"/>
  <c r="O23" i="3"/>
  <c r="P22" i="3"/>
  <c r="O22" i="3"/>
  <c r="P21" i="3"/>
  <c r="O21" i="3"/>
  <c r="P20" i="3"/>
  <c r="O20" i="3"/>
  <c r="P19" i="3"/>
  <c r="O19" i="3"/>
  <c r="P18" i="3"/>
  <c r="O18" i="3"/>
  <c r="P17" i="3"/>
  <c r="O17" i="3"/>
  <c r="P16" i="3"/>
  <c r="O16" i="3"/>
  <c r="P15" i="3"/>
  <c r="O15" i="3"/>
  <c r="P14" i="3"/>
  <c r="O14" i="3"/>
  <c r="P13" i="3"/>
  <c r="O13" i="3"/>
  <c r="P12" i="3"/>
  <c r="O12" i="3"/>
  <c r="P11" i="3"/>
  <c r="O11" i="3"/>
  <c r="P10" i="3"/>
  <c r="O10" i="3"/>
  <c r="P9" i="3"/>
  <c r="O9" i="3"/>
  <c r="S8" i="3"/>
  <c r="R8" i="3"/>
  <c r="R38" i="3" s="1"/>
  <c r="P8" i="3"/>
  <c r="O8" i="3"/>
  <c r="O47" i="3" s="1"/>
  <c r="N8" i="3"/>
  <c r="N47" i="3" s="1"/>
  <c r="M8" i="3"/>
  <c r="M47" i="3" s="1"/>
  <c r="L8" i="3"/>
  <c r="L47" i="3" s="1"/>
  <c r="R87" i="3" s="1"/>
  <c r="K8" i="3"/>
  <c r="K47" i="3" s="1"/>
  <c r="A5" i="2"/>
  <c r="A6" i="2" s="1"/>
  <c r="A7" i="2" s="1"/>
  <c r="A8" i="2" s="1"/>
  <c r="A9" i="2" s="1"/>
  <c r="A7" i="1"/>
  <c r="A5" i="1"/>
  <c r="A6" i="1" s="1"/>
  <c r="C6" i="1" s="1"/>
  <c r="I4" i="1"/>
  <c r="H4" i="1"/>
  <c r="F4" i="1"/>
  <c r="E4" i="1"/>
  <c r="N144" i="4" l="1"/>
  <c r="Q144" i="4" s="1"/>
  <c r="Q94" i="4"/>
  <c r="R97" i="4"/>
  <c r="O147" i="4"/>
  <c r="R147" i="4" s="1"/>
  <c r="N150" i="4"/>
  <c r="Q150" i="4" s="1"/>
  <c r="Q100" i="4"/>
  <c r="U11" i="4"/>
  <c r="T12" i="4"/>
  <c r="T24" i="4" s="1"/>
  <c r="T26" i="4" s="1"/>
  <c r="T106" i="4"/>
  <c r="F7" i="1"/>
  <c r="Q141" i="4"/>
  <c r="P129" i="4"/>
  <c r="N152" i="4"/>
  <c r="Q152" i="4" s="1"/>
  <c r="Q102" i="4"/>
  <c r="T108" i="4"/>
  <c r="T104" i="4"/>
  <c r="T102" i="4"/>
  <c r="T96" i="4"/>
  <c r="T94" i="4"/>
  <c r="T91" i="4"/>
  <c r="T129" i="4" s="1"/>
  <c r="T131" i="4" s="1"/>
  <c r="U87" i="4"/>
  <c r="T105" i="4"/>
  <c r="T103" i="4"/>
  <c r="T97" i="4"/>
  <c r="T95" i="4"/>
  <c r="T90" i="4"/>
  <c r="T107" i="4"/>
  <c r="T101" i="4"/>
  <c r="T99" i="4"/>
  <c r="T93" i="4"/>
  <c r="T89" i="4"/>
  <c r="N142" i="4"/>
  <c r="Q142" i="4" s="1"/>
  <c r="Q92" i="4"/>
  <c r="R146" i="4"/>
  <c r="T98" i="4"/>
  <c r="M322" i="4"/>
  <c r="O39" i="3"/>
  <c r="P39" i="4"/>
  <c r="O71" i="4"/>
  <c r="R71" i="4" s="1"/>
  <c r="R154" i="4"/>
  <c r="R158" i="4"/>
  <c r="P138" i="4"/>
  <c r="O139" i="4"/>
  <c r="R139" i="4" s="1"/>
  <c r="P141" i="4"/>
  <c r="P144" i="4"/>
  <c r="P146" i="4"/>
  <c r="P154" i="4"/>
  <c r="P156" i="4"/>
  <c r="P157" i="4"/>
  <c r="R189" i="4"/>
  <c r="P204" i="4"/>
  <c r="P207" i="4"/>
  <c r="T222" i="4"/>
  <c r="T224" i="4" s="1"/>
  <c r="U224" i="4" s="1"/>
  <c r="V224" i="4" s="1"/>
  <c r="X222" i="4"/>
  <c r="AN222" i="4"/>
  <c r="N255" i="4"/>
  <c r="P286" i="4"/>
  <c r="R301" i="4"/>
  <c r="R303" i="4"/>
  <c r="Q319" i="4"/>
  <c r="R334" i="4"/>
  <c r="N372" i="4"/>
  <c r="P39" i="3"/>
  <c r="O121" i="3"/>
  <c r="P34" i="4"/>
  <c r="P42" i="4"/>
  <c r="P74" i="4"/>
  <c r="P78" i="4" s="1"/>
  <c r="P139" i="4"/>
  <c r="P145" i="4"/>
  <c r="Q148" i="4"/>
  <c r="N157" i="4"/>
  <c r="Q157" i="4" s="1"/>
  <c r="P159" i="4"/>
  <c r="P205" i="4"/>
  <c r="W222" i="4"/>
  <c r="AA222" i="4"/>
  <c r="AE222" i="4"/>
  <c r="AM222" i="4"/>
  <c r="AQ222" i="4"/>
  <c r="P231" i="4"/>
  <c r="P234" i="4"/>
  <c r="Q267" i="4"/>
  <c r="P283" i="4"/>
  <c r="R298" i="4"/>
  <c r="T301" i="4"/>
  <c r="T303" i="4"/>
  <c r="P317" i="4"/>
  <c r="R332" i="4"/>
  <c r="A27" i="6"/>
  <c r="A28" i="6" s="1"/>
  <c r="A29" i="6" s="1"/>
  <c r="L8" i="6" s="1"/>
  <c r="P121" i="3"/>
  <c r="Q15" i="4"/>
  <c r="P37" i="4"/>
  <c r="F5" i="1"/>
  <c r="P41" i="4"/>
  <c r="M78" i="4"/>
  <c r="P77" i="4"/>
  <c r="Q89" i="4"/>
  <c r="R142" i="4"/>
  <c r="Q93" i="4"/>
  <c r="Q99" i="4"/>
  <c r="Q153" i="4"/>
  <c r="P173" i="4"/>
  <c r="P176" i="4"/>
  <c r="P194" i="4"/>
  <c r="P232" i="4"/>
  <c r="O246" i="4"/>
  <c r="T297" i="4"/>
  <c r="P305" i="4"/>
  <c r="R300" i="4"/>
  <c r="R302" i="4"/>
  <c r="P321" i="4"/>
  <c r="P345" i="4"/>
  <c r="P346" i="4"/>
  <c r="N347" i="4"/>
  <c r="Q347" i="4" s="1"/>
  <c r="R361" i="4"/>
  <c r="P374" i="4"/>
  <c r="P375" i="4"/>
  <c r="A10" i="2"/>
  <c r="A11" i="2" s="1"/>
  <c r="I6" i="1"/>
  <c r="S29" i="3"/>
  <c r="S27" i="3"/>
  <c r="S25" i="3"/>
  <c r="S23" i="3"/>
  <c r="S21" i="3"/>
  <c r="S19" i="3"/>
  <c r="S17" i="3"/>
  <c r="S15" i="3"/>
  <c r="S13" i="3"/>
  <c r="S11" i="3"/>
  <c r="S9" i="3"/>
  <c r="S38" i="3"/>
  <c r="S36" i="3"/>
  <c r="S34" i="3"/>
  <c r="S32" i="3"/>
  <c r="T8" i="3"/>
  <c r="S10" i="3"/>
  <c r="S12" i="3"/>
  <c r="S14" i="3"/>
  <c r="S16" i="3"/>
  <c r="S18" i="3"/>
  <c r="S20" i="3"/>
  <c r="S22" i="3"/>
  <c r="S24" i="3"/>
  <c r="S26" i="3"/>
  <c r="S28" i="3"/>
  <c r="S30" i="3"/>
  <c r="S31" i="3"/>
  <c r="S35" i="3"/>
  <c r="R71" i="3"/>
  <c r="R73" i="3"/>
  <c r="R99" i="3"/>
  <c r="R107" i="3"/>
  <c r="R115" i="3"/>
  <c r="R50" i="3"/>
  <c r="R54" i="3"/>
  <c r="R58" i="3"/>
  <c r="Q16" i="4"/>
  <c r="N37" i="4"/>
  <c r="Q37" i="4" s="1"/>
  <c r="N38" i="4"/>
  <c r="Q38" i="4" s="1"/>
  <c r="Q17" i="4"/>
  <c r="P72" i="4"/>
  <c r="O141" i="4"/>
  <c r="R141" i="4" s="1"/>
  <c r="R91" i="4"/>
  <c r="N146" i="4"/>
  <c r="Q146" i="4" s="1"/>
  <c r="Q96" i="4"/>
  <c r="R190" i="4"/>
  <c r="O204" i="4"/>
  <c r="I5" i="1"/>
  <c r="S33" i="3"/>
  <c r="S37" i="3"/>
  <c r="R118" i="3"/>
  <c r="R114" i="3"/>
  <c r="R110" i="3"/>
  <c r="R106" i="3"/>
  <c r="R102" i="3"/>
  <c r="R98" i="3"/>
  <c r="R94" i="3"/>
  <c r="R90" i="3"/>
  <c r="R86" i="3"/>
  <c r="R82" i="3"/>
  <c r="R78" i="3"/>
  <c r="R74" i="3"/>
  <c r="R70" i="3"/>
  <c r="R66" i="3"/>
  <c r="R62" i="3"/>
  <c r="R117" i="3"/>
  <c r="R113" i="3"/>
  <c r="R109" i="3"/>
  <c r="R105" i="3"/>
  <c r="R101" i="3"/>
  <c r="R97" i="3"/>
  <c r="R93" i="3"/>
  <c r="R89" i="3"/>
  <c r="R85" i="3"/>
  <c r="R120" i="3"/>
  <c r="R116" i="3"/>
  <c r="R112" i="3"/>
  <c r="R108" i="3"/>
  <c r="R104" i="3"/>
  <c r="R100" i="3"/>
  <c r="R96" i="3"/>
  <c r="R92" i="3"/>
  <c r="R88" i="3"/>
  <c r="R84" i="3"/>
  <c r="R80" i="3"/>
  <c r="R76" i="3"/>
  <c r="R72" i="3"/>
  <c r="R68" i="3"/>
  <c r="R64" i="3"/>
  <c r="R61" i="3"/>
  <c r="R57" i="3"/>
  <c r="R53" i="3"/>
  <c r="R49" i="3"/>
  <c r="R83" i="3"/>
  <c r="R77" i="3"/>
  <c r="R75" i="3"/>
  <c r="R69" i="3"/>
  <c r="R67" i="3"/>
  <c r="R60" i="3"/>
  <c r="R56" i="3"/>
  <c r="R52" i="3"/>
  <c r="R48" i="3"/>
  <c r="S47" i="3"/>
  <c r="R51" i="3"/>
  <c r="R55" i="3"/>
  <c r="R59" i="3"/>
  <c r="R63" i="3"/>
  <c r="R65" i="3"/>
  <c r="R79" i="3"/>
  <c r="R81" i="3"/>
  <c r="R95" i="3"/>
  <c r="R103" i="3"/>
  <c r="R111" i="3"/>
  <c r="R119" i="3"/>
  <c r="V11" i="4"/>
  <c r="U12" i="4"/>
  <c r="U24" i="4" s="1"/>
  <c r="Q71" i="4"/>
  <c r="O72" i="4"/>
  <c r="R56" i="4"/>
  <c r="O157" i="4"/>
  <c r="R157" i="4" s="1"/>
  <c r="R107" i="4"/>
  <c r="Q189" i="4"/>
  <c r="N203" i="4"/>
  <c r="A8" i="1"/>
  <c r="C7" i="1"/>
  <c r="I7" i="1" s="1"/>
  <c r="R37" i="3"/>
  <c r="R35" i="3"/>
  <c r="R33" i="3"/>
  <c r="R31" i="3"/>
  <c r="R9" i="3"/>
  <c r="R10" i="3"/>
  <c r="R11" i="3"/>
  <c r="R12" i="3"/>
  <c r="R13" i="3"/>
  <c r="R14" i="3"/>
  <c r="R15" i="3"/>
  <c r="R16" i="3"/>
  <c r="R17" i="3"/>
  <c r="R18" i="3"/>
  <c r="R19" i="3"/>
  <c r="R20" i="3"/>
  <c r="R21" i="3"/>
  <c r="R22" i="3"/>
  <c r="R23" i="3"/>
  <c r="R24" i="3"/>
  <c r="R25" i="3"/>
  <c r="R26" i="3"/>
  <c r="R27" i="3"/>
  <c r="R28" i="3"/>
  <c r="R29" i="3"/>
  <c r="R30" i="3"/>
  <c r="R32" i="3"/>
  <c r="R36" i="3"/>
  <c r="R91" i="3"/>
  <c r="M45" i="4"/>
  <c r="P35" i="4"/>
  <c r="O148" i="4"/>
  <c r="R148" i="4" s="1"/>
  <c r="R98" i="4"/>
  <c r="P168" i="4"/>
  <c r="T235" i="4"/>
  <c r="U301" i="4"/>
  <c r="U300" i="4"/>
  <c r="U303" i="4"/>
  <c r="U333" i="4"/>
  <c r="U304" i="4"/>
  <c r="U299" i="4"/>
  <c r="U298" i="4"/>
  <c r="U332" i="4"/>
  <c r="U336" i="4" s="1"/>
  <c r="U302" i="4"/>
  <c r="U266" i="4"/>
  <c r="U272" i="4" s="1"/>
  <c r="U274" i="4" s="1"/>
  <c r="V244" i="4"/>
  <c r="N256" i="4"/>
  <c r="Q255" i="4"/>
  <c r="Q256" i="4" s="1"/>
  <c r="Q297" i="4"/>
  <c r="N314" i="4"/>
  <c r="U297" i="4"/>
  <c r="O316" i="4"/>
  <c r="R316" i="4" s="1"/>
  <c r="R299" i="4"/>
  <c r="O305" i="4"/>
  <c r="M376" i="4"/>
  <c r="P373" i="4"/>
  <c r="F6" i="1"/>
  <c r="P24" i="4"/>
  <c r="N33" i="4"/>
  <c r="P36" i="4"/>
  <c r="P45" i="4" s="1"/>
  <c r="U54" i="4"/>
  <c r="T56" i="4"/>
  <c r="T62" i="4" s="1"/>
  <c r="T64" i="4" s="1"/>
  <c r="P76" i="4"/>
  <c r="Q88" i="4"/>
  <c r="N138" i="4"/>
  <c r="O149" i="4"/>
  <c r="R149" i="4" s="1"/>
  <c r="R99" i="4"/>
  <c r="Q104" i="4"/>
  <c r="N154" i="4"/>
  <c r="Q154" i="4" s="1"/>
  <c r="P160" i="4"/>
  <c r="M208" i="4"/>
  <c r="P203" i="4"/>
  <c r="Q301" i="4"/>
  <c r="N318" i="4"/>
  <c r="Q318" i="4" s="1"/>
  <c r="O37" i="4"/>
  <c r="R37" i="4" s="1"/>
  <c r="R16" i="4"/>
  <c r="Q55" i="4"/>
  <c r="N121" i="3"/>
  <c r="O33" i="4"/>
  <c r="R12" i="4"/>
  <c r="U376" i="4"/>
  <c r="U349" i="4"/>
  <c r="U208" i="4"/>
  <c r="U287" i="4"/>
  <c r="V32" i="4"/>
  <c r="N35" i="4"/>
  <c r="Q35" i="4" s="1"/>
  <c r="N72" i="4"/>
  <c r="Q72" i="4" s="1"/>
  <c r="Q56" i="4"/>
  <c r="O73" i="4"/>
  <c r="R73" i="4" s="1"/>
  <c r="R57" i="4"/>
  <c r="U108" i="4"/>
  <c r="U106" i="4"/>
  <c r="U104" i="4"/>
  <c r="U102" i="4"/>
  <c r="U100" i="4"/>
  <c r="U98" i="4"/>
  <c r="U96" i="4"/>
  <c r="U94" i="4"/>
  <c r="U92" i="4"/>
  <c r="U90" i="4"/>
  <c r="U88" i="4"/>
  <c r="U101" i="4"/>
  <c r="U93" i="4"/>
  <c r="U103" i="4"/>
  <c r="U95" i="4"/>
  <c r="U105" i="4"/>
  <c r="U97" i="4"/>
  <c r="U89" i="4"/>
  <c r="V87" i="4"/>
  <c r="R90" i="4"/>
  <c r="O140" i="4"/>
  <c r="R140" i="4" s="1"/>
  <c r="R138" i="4"/>
  <c r="O156" i="4"/>
  <c r="R156" i="4" s="1"/>
  <c r="N205" i="4"/>
  <c r="Q205" i="4" s="1"/>
  <c r="Q191" i="4"/>
  <c r="O231" i="4"/>
  <c r="R218" i="4"/>
  <c r="N305" i="4"/>
  <c r="P147" i="4"/>
  <c r="T189" i="4"/>
  <c r="T194" i="4" s="1"/>
  <c r="T196" i="4" s="1"/>
  <c r="U188" i="4"/>
  <c r="T359" i="4"/>
  <c r="Q266" i="4"/>
  <c r="N281" i="4"/>
  <c r="Q332" i="4"/>
  <c r="N345" i="4"/>
  <c r="P348" i="4"/>
  <c r="M349" i="4"/>
  <c r="Q13" i="4"/>
  <c r="R36" i="4"/>
  <c r="Q90" i="4"/>
  <c r="R92" i="4"/>
  <c r="O145" i="4"/>
  <c r="R145" i="4" s="1"/>
  <c r="R95" i="4"/>
  <c r="Q98" i="4"/>
  <c r="R100" i="4"/>
  <c r="O153" i="4"/>
  <c r="R153" i="4" s="1"/>
  <c r="R103" i="4"/>
  <c r="Q106" i="4"/>
  <c r="R108" i="4"/>
  <c r="Q151" i="4"/>
  <c r="P152" i="4"/>
  <c r="Q159" i="4"/>
  <c r="M179" i="4"/>
  <c r="Q245" i="4"/>
  <c r="Q246" i="4" s="1"/>
  <c r="O281" i="4"/>
  <c r="R266" i="4"/>
  <c r="R282" i="4"/>
  <c r="P284" i="4"/>
  <c r="N321" i="4"/>
  <c r="Q321" i="4" s="1"/>
  <c r="Q304" i="4"/>
  <c r="R346" i="4"/>
  <c r="T360" i="4"/>
  <c r="Q372" i="4"/>
  <c r="R93" i="4"/>
  <c r="O143" i="4"/>
  <c r="R143" i="4" s="1"/>
  <c r="Q156" i="4"/>
  <c r="R109" i="4"/>
  <c r="O159" i="4"/>
  <c r="R159" i="4" s="1"/>
  <c r="Q143" i="4"/>
  <c r="Q147" i="4"/>
  <c r="O151" i="4"/>
  <c r="R151" i="4" s="1"/>
  <c r="R152" i="4"/>
  <c r="O155" i="4"/>
  <c r="R155" i="4" s="1"/>
  <c r="Q190" i="4"/>
  <c r="N204" i="4"/>
  <c r="Q204" i="4" s="1"/>
  <c r="Q218" i="4"/>
  <c r="N231" i="4"/>
  <c r="P255" i="4"/>
  <c r="P256" i="4" s="1"/>
  <c r="M256" i="4"/>
  <c r="R315" i="4"/>
  <c r="P319" i="4"/>
  <c r="Q139" i="4"/>
  <c r="P142" i="4"/>
  <c r="P179" i="4" s="1"/>
  <c r="Q155" i="4"/>
  <c r="P158" i="4"/>
  <c r="P175" i="4"/>
  <c r="P233" i="4"/>
  <c r="P235" i="4" s="1"/>
  <c r="O256" i="4"/>
  <c r="R255" i="4"/>
  <c r="R256" i="4" s="1"/>
  <c r="U248" i="4"/>
  <c r="V248" i="4" s="1"/>
  <c r="W248" i="4" s="1"/>
  <c r="X248" i="4" s="1"/>
  <c r="Y248" i="4" s="1"/>
  <c r="Z248" i="4" s="1"/>
  <c r="AA248" i="4" s="1"/>
  <c r="AB248" i="4" s="1"/>
  <c r="AC248" i="4" s="1"/>
  <c r="AD248" i="4" s="1"/>
  <c r="AE248" i="4" s="1"/>
  <c r="AF248" i="4" s="1"/>
  <c r="AG248" i="4" s="1"/>
  <c r="AH248" i="4" s="1"/>
  <c r="AI248" i="4" s="1"/>
  <c r="AJ248" i="4" s="1"/>
  <c r="AK248" i="4" s="1"/>
  <c r="AL248" i="4" s="1"/>
  <c r="AM248" i="4" s="1"/>
  <c r="AN248" i="4" s="1"/>
  <c r="AO248" i="4" s="1"/>
  <c r="AP248" i="4" s="1"/>
  <c r="AQ248" i="4" s="1"/>
  <c r="M287" i="4"/>
  <c r="Q315" i="4"/>
  <c r="Q316" i="4"/>
  <c r="P336" i="4"/>
  <c r="P349" i="4"/>
  <c r="R359" i="4"/>
  <c r="O372" i="4"/>
  <c r="L70" i="5"/>
  <c r="P272" i="4"/>
  <c r="O314" i="4"/>
  <c r="R297" i="4"/>
  <c r="P314" i="4"/>
  <c r="R317" i="4"/>
  <c r="N346" i="4"/>
  <c r="Q346" i="4" s="1"/>
  <c r="Q333" i="4"/>
  <c r="O373" i="4"/>
  <c r="R373" i="4" s="1"/>
  <c r="R360" i="4"/>
  <c r="F69" i="5"/>
  <c r="J69" i="5"/>
  <c r="N69" i="5"/>
  <c r="E69" i="5"/>
  <c r="I69" i="5"/>
  <c r="M69" i="5"/>
  <c r="H70" i="5"/>
  <c r="J8" i="6"/>
  <c r="F8" i="6"/>
  <c r="H8" i="6"/>
  <c r="C8" i="6"/>
  <c r="G8" i="6"/>
  <c r="I8" i="6"/>
  <c r="D8" i="6"/>
  <c r="K8" i="6"/>
  <c r="E8" i="6"/>
  <c r="M26" i="6"/>
  <c r="B5" i="6"/>
  <c r="K7" i="6"/>
  <c r="G7" i="6"/>
  <c r="C7" i="6"/>
  <c r="J7" i="6"/>
  <c r="E7" i="6"/>
  <c r="F7" i="6"/>
  <c r="L7" i="6"/>
  <c r="D7" i="6"/>
  <c r="L6" i="6"/>
  <c r="H6" i="6"/>
  <c r="D6" i="6"/>
  <c r="G6" i="6"/>
  <c r="K6" i="6"/>
  <c r="E6" i="6"/>
  <c r="F6" i="6"/>
  <c r="C6" i="6"/>
  <c r="H7" i="6"/>
  <c r="T332" i="4"/>
  <c r="T336" i="4" s="1"/>
  <c r="T338" i="4" s="1"/>
  <c r="T304" i="4"/>
  <c r="T302" i="4"/>
  <c r="T300" i="4"/>
  <c r="T298" i="4"/>
  <c r="T299" i="4"/>
  <c r="P315" i="4"/>
  <c r="R321" i="4"/>
  <c r="N373" i="4"/>
  <c r="Q373" i="4" s="1"/>
  <c r="Q360" i="4"/>
  <c r="P372" i="4"/>
  <c r="B39" i="5"/>
  <c r="B8" i="5"/>
  <c r="P70" i="5"/>
  <c r="G69" i="5"/>
  <c r="K69" i="5"/>
  <c r="O69" i="5"/>
  <c r="E5" i="6"/>
  <c r="A30" i="6" l="1"/>
  <c r="A31" i="6" s="1"/>
  <c r="W224" i="4"/>
  <c r="X224" i="4" s="1"/>
  <c r="Y224" i="4" s="1"/>
  <c r="Z224" i="4" s="1"/>
  <c r="AA224" i="4" s="1"/>
  <c r="AB224" i="4" s="1"/>
  <c r="AC224" i="4" s="1"/>
  <c r="AD224" i="4" s="1"/>
  <c r="AE224" i="4" s="1"/>
  <c r="AF224" i="4" s="1"/>
  <c r="AG224" i="4" s="1"/>
  <c r="AH224" i="4" s="1"/>
  <c r="AI224" i="4" s="1"/>
  <c r="AJ224" i="4" s="1"/>
  <c r="AK224" i="4" s="1"/>
  <c r="AL224" i="4" s="1"/>
  <c r="AM224" i="4" s="1"/>
  <c r="AN224" i="4" s="1"/>
  <c r="AO224" i="4" s="1"/>
  <c r="AP224" i="4" s="1"/>
  <c r="AQ224" i="4" s="1"/>
  <c r="P376" i="4"/>
  <c r="U26" i="4"/>
  <c r="R305" i="4"/>
  <c r="P287" i="4"/>
  <c r="T305" i="4"/>
  <c r="T307" i="4" s="1"/>
  <c r="P208" i="4"/>
  <c r="U99" i="4"/>
  <c r="U129" i="4" s="1"/>
  <c r="U131" i="4" s="1"/>
  <c r="U107" i="4"/>
  <c r="U91" i="4"/>
  <c r="Q138" i="4"/>
  <c r="U45" i="4"/>
  <c r="T376" i="4"/>
  <c r="T287" i="4"/>
  <c r="N322" i="4"/>
  <c r="Q314" i="4"/>
  <c r="Q322" i="4" s="1"/>
  <c r="U338" i="4"/>
  <c r="R39" i="3"/>
  <c r="R41" i="3" s="1"/>
  <c r="Q203" i="4"/>
  <c r="R204" i="4"/>
  <c r="T38" i="3"/>
  <c r="T36" i="3"/>
  <c r="T34" i="3"/>
  <c r="T32" i="3"/>
  <c r="U8" i="3"/>
  <c r="T37" i="3"/>
  <c r="T35" i="3"/>
  <c r="T33" i="3"/>
  <c r="T31" i="3"/>
  <c r="T30" i="3"/>
  <c r="T28" i="3"/>
  <c r="T26" i="3"/>
  <c r="T24" i="3"/>
  <c r="T22" i="3"/>
  <c r="T20" i="3"/>
  <c r="T18" i="3"/>
  <c r="T16" i="3"/>
  <c r="T14" i="3"/>
  <c r="T12" i="3"/>
  <c r="T10" i="3"/>
  <c r="T29" i="3"/>
  <c r="T27" i="3"/>
  <c r="T25" i="3"/>
  <c r="T23" i="3"/>
  <c r="T21" i="3"/>
  <c r="T19" i="3"/>
  <c r="T17" i="3"/>
  <c r="T15" i="3"/>
  <c r="T13" i="3"/>
  <c r="T11" i="3"/>
  <c r="T9" i="3"/>
  <c r="M5" i="6"/>
  <c r="O322" i="4"/>
  <c r="R314" i="4"/>
  <c r="R322" i="4" s="1"/>
  <c r="R281" i="4"/>
  <c r="V188" i="4"/>
  <c r="U360" i="4"/>
  <c r="U189" i="4"/>
  <c r="U194" i="4" s="1"/>
  <c r="U196" i="4" s="1"/>
  <c r="U359" i="4"/>
  <c r="R231" i="4"/>
  <c r="V376" i="4"/>
  <c r="W32" i="4"/>
  <c r="V208" i="4"/>
  <c r="V349" i="4"/>
  <c r="V78" i="4"/>
  <c r="V179" i="4"/>
  <c r="K70" i="5"/>
  <c r="T208" i="4"/>
  <c r="T349" i="4"/>
  <c r="Q305" i="4"/>
  <c r="V333" i="4"/>
  <c r="V303" i="4"/>
  <c r="V301" i="4"/>
  <c r="V299" i="4"/>
  <c r="V297" i="4"/>
  <c r="V266" i="4"/>
  <c r="V272" i="4" s="1"/>
  <c r="V274" i="4" s="1"/>
  <c r="W244" i="4"/>
  <c r="V332" i="4"/>
  <c r="V302" i="4"/>
  <c r="V300" i="4"/>
  <c r="V304" i="4"/>
  <c r="V298" i="4"/>
  <c r="S39" i="3"/>
  <c r="S41" i="3" s="1"/>
  <c r="O70" i="5"/>
  <c r="B9" i="5"/>
  <c r="B40" i="5"/>
  <c r="B7" i="6"/>
  <c r="M7" i="6" s="1"/>
  <c r="M28" i="6"/>
  <c r="I9" i="6"/>
  <c r="E9" i="6"/>
  <c r="K9" i="6"/>
  <c r="F9" i="6"/>
  <c r="H9" i="6"/>
  <c r="D9" i="6"/>
  <c r="C9" i="6"/>
  <c r="L9" i="6"/>
  <c r="J9" i="6"/>
  <c r="G9" i="6"/>
  <c r="I70" i="5"/>
  <c r="E70" i="5"/>
  <c r="N70" i="5"/>
  <c r="P322" i="4"/>
  <c r="U179" i="4"/>
  <c r="U235" i="4"/>
  <c r="V54" i="4"/>
  <c r="U56" i="4"/>
  <c r="U55" i="4"/>
  <c r="Q33" i="4"/>
  <c r="T78" i="4"/>
  <c r="R72" i="4"/>
  <c r="V12" i="4"/>
  <c r="W11" i="4"/>
  <c r="S119" i="3"/>
  <c r="S115" i="3"/>
  <c r="S111" i="3"/>
  <c r="S107" i="3"/>
  <c r="S103" i="3"/>
  <c r="S99" i="3"/>
  <c r="S95" i="3"/>
  <c r="S91" i="3"/>
  <c r="S87" i="3"/>
  <c r="S83" i="3"/>
  <c r="S79" i="3"/>
  <c r="S75" i="3"/>
  <c r="S71" i="3"/>
  <c r="S67" i="3"/>
  <c r="S63" i="3"/>
  <c r="S120" i="3"/>
  <c r="S116" i="3"/>
  <c r="S112" i="3"/>
  <c r="S108" i="3"/>
  <c r="S104" i="3"/>
  <c r="S100" i="3"/>
  <c r="S96" i="3"/>
  <c r="S92" i="3"/>
  <c r="S88" i="3"/>
  <c r="S84" i="3"/>
  <c r="S58" i="3"/>
  <c r="S54" i="3"/>
  <c r="S50" i="3"/>
  <c r="T47" i="3"/>
  <c r="S118" i="3"/>
  <c r="S117" i="3"/>
  <c r="S114" i="3"/>
  <c r="S113" i="3"/>
  <c r="S110" i="3"/>
  <c r="S109" i="3"/>
  <c r="S106" i="3"/>
  <c r="S105" i="3"/>
  <c r="S102" i="3"/>
  <c r="S101" i="3"/>
  <c r="S98" i="3"/>
  <c r="S97" i="3"/>
  <c r="S94" i="3"/>
  <c r="S93" i="3"/>
  <c r="S90" i="3"/>
  <c r="S89" i="3"/>
  <c r="S86" i="3"/>
  <c r="S85" i="3"/>
  <c r="S78" i="3"/>
  <c r="S77" i="3"/>
  <c r="S70" i="3"/>
  <c r="S69" i="3"/>
  <c r="S62" i="3"/>
  <c r="S61" i="3"/>
  <c r="S60" i="3"/>
  <c r="S57" i="3"/>
  <c r="S56" i="3"/>
  <c r="S53" i="3"/>
  <c r="S52" i="3"/>
  <c r="S49" i="3"/>
  <c r="S48" i="3"/>
  <c r="S76" i="3"/>
  <c r="S68" i="3"/>
  <c r="S59" i="3"/>
  <c r="S55" i="3"/>
  <c r="S51" i="3"/>
  <c r="S81" i="3"/>
  <c r="S74" i="3"/>
  <c r="S65" i="3"/>
  <c r="S72" i="3"/>
  <c r="S82" i="3"/>
  <c r="S73" i="3"/>
  <c r="S66" i="3"/>
  <c r="S80" i="3"/>
  <c r="S64" i="3"/>
  <c r="G70" i="5"/>
  <c r="J70" i="5"/>
  <c r="R33" i="4"/>
  <c r="R372" i="4"/>
  <c r="Q231" i="4"/>
  <c r="V103" i="4"/>
  <c r="V102" i="4"/>
  <c r="V95" i="4"/>
  <c r="V94" i="4"/>
  <c r="V105" i="4"/>
  <c r="V104" i="4"/>
  <c r="V97" i="4"/>
  <c r="V96" i="4"/>
  <c r="V89" i="4"/>
  <c r="V88" i="4"/>
  <c r="W87" i="4"/>
  <c r="V107" i="4"/>
  <c r="V106" i="4"/>
  <c r="V99" i="4"/>
  <c r="V98" i="4"/>
  <c r="V91" i="4"/>
  <c r="V90" i="4"/>
  <c r="V108" i="4"/>
  <c r="V92" i="4"/>
  <c r="V93" i="4"/>
  <c r="V100" i="4"/>
  <c r="V101" i="4"/>
  <c r="B71" i="5"/>
  <c r="O71" i="5" s="1"/>
  <c r="M27" i="6"/>
  <c r="B6" i="6"/>
  <c r="M6" i="6" s="1"/>
  <c r="B8" i="6"/>
  <c r="M8" i="6" s="1"/>
  <c r="M29" i="6"/>
  <c r="M70" i="5"/>
  <c r="F70" i="5"/>
  <c r="F71" i="5"/>
  <c r="Q345" i="4"/>
  <c r="Q281" i="4"/>
  <c r="T363" i="4"/>
  <c r="T365" i="4" s="1"/>
  <c r="U78" i="4"/>
  <c r="T45" i="4"/>
  <c r="T179" i="4"/>
  <c r="U305" i="4"/>
  <c r="U307" i="4" s="1"/>
  <c r="C8" i="1"/>
  <c r="A9" i="1"/>
  <c r="F8" i="1"/>
  <c r="R121" i="3"/>
  <c r="R123" i="3" s="1"/>
  <c r="R126" i="3" s="1"/>
  <c r="A12" i="2"/>
  <c r="G71" i="5" l="1"/>
  <c r="U62" i="4"/>
  <c r="U64" i="4" s="1"/>
  <c r="I71" i="5"/>
  <c r="K71" i="5"/>
  <c r="U363" i="4"/>
  <c r="M71" i="5"/>
  <c r="L10" i="6"/>
  <c r="H10" i="6"/>
  <c r="D10" i="6"/>
  <c r="A32" i="6"/>
  <c r="I10" i="6"/>
  <c r="C10" i="6"/>
  <c r="J10" i="6"/>
  <c r="K10" i="6"/>
  <c r="E10" i="6"/>
  <c r="G10" i="6"/>
  <c r="F10" i="6"/>
  <c r="V305" i="4"/>
  <c r="V307" i="4" s="1"/>
  <c r="S121" i="3"/>
  <c r="S123" i="3" s="1"/>
  <c r="S126" i="3" s="1"/>
  <c r="X11" i="4"/>
  <c r="W12" i="4"/>
  <c r="A13" i="2"/>
  <c r="A10" i="1"/>
  <c r="F9" i="1"/>
  <c r="C9" i="1"/>
  <c r="M30" i="6"/>
  <c r="B9" i="6"/>
  <c r="M9" i="6" s="1"/>
  <c r="I8" i="1"/>
  <c r="V129" i="4"/>
  <c r="V131" i="4" s="1"/>
  <c r="V56" i="4"/>
  <c r="W54" i="4"/>
  <c r="V55" i="4"/>
  <c r="V62" i="4" s="1"/>
  <c r="V64" i="4" s="1"/>
  <c r="B41" i="5"/>
  <c r="B10" i="5"/>
  <c r="W333" i="4"/>
  <c r="W304" i="4"/>
  <c r="W303" i="4"/>
  <c r="W298" i="4"/>
  <c r="W297" i="4"/>
  <c r="W332" i="4"/>
  <c r="W336" i="4" s="1"/>
  <c r="W338" i="4" s="1"/>
  <c r="W302" i="4"/>
  <c r="W301" i="4"/>
  <c r="W299" i="4"/>
  <c r="W266" i="4"/>
  <c r="W272" i="4" s="1"/>
  <c r="W274" i="4" s="1"/>
  <c r="X244" i="4"/>
  <c r="W300" i="4"/>
  <c r="L71" i="5"/>
  <c r="H71" i="5"/>
  <c r="P71" i="5"/>
  <c r="J71" i="5"/>
  <c r="T120" i="3"/>
  <c r="T116" i="3"/>
  <c r="T112" i="3"/>
  <c r="T108" i="3"/>
  <c r="T104" i="3"/>
  <c r="T100" i="3"/>
  <c r="T96" i="3"/>
  <c r="T92" i="3"/>
  <c r="T88" i="3"/>
  <c r="T84" i="3"/>
  <c r="T80" i="3"/>
  <c r="T76" i="3"/>
  <c r="T72" i="3"/>
  <c r="T68" i="3"/>
  <c r="T64" i="3"/>
  <c r="T119" i="3"/>
  <c r="T115" i="3"/>
  <c r="T111" i="3"/>
  <c r="T107" i="3"/>
  <c r="T103" i="3"/>
  <c r="T99" i="3"/>
  <c r="T95" i="3"/>
  <c r="T91" i="3"/>
  <c r="T87" i="3"/>
  <c r="T83" i="3"/>
  <c r="T79" i="3"/>
  <c r="T75" i="3"/>
  <c r="T71" i="3"/>
  <c r="T67" i="3"/>
  <c r="T63" i="3"/>
  <c r="T59" i="3"/>
  <c r="T55" i="3"/>
  <c r="T51" i="3"/>
  <c r="U47" i="3"/>
  <c r="T82" i="3"/>
  <c r="T81" i="3"/>
  <c r="T74" i="3"/>
  <c r="T73" i="3"/>
  <c r="T66" i="3"/>
  <c r="T65" i="3"/>
  <c r="T117" i="3"/>
  <c r="T109" i="3"/>
  <c r="T101" i="3"/>
  <c r="T90" i="3"/>
  <c r="T77" i="3"/>
  <c r="T114" i="3"/>
  <c r="T106" i="3"/>
  <c r="T98" i="3"/>
  <c r="T93" i="3"/>
  <c r="T85" i="3"/>
  <c r="T70" i="3"/>
  <c r="T60" i="3"/>
  <c r="T58" i="3"/>
  <c r="T56" i="3"/>
  <c r="T54" i="3"/>
  <c r="T52" i="3"/>
  <c r="T50" i="3"/>
  <c r="T48" i="3"/>
  <c r="T113" i="3"/>
  <c r="T105" i="3"/>
  <c r="T97" i="3"/>
  <c r="T86" i="3"/>
  <c r="T69" i="3"/>
  <c r="T61" i="3"/>
  <c r="T57" i="3"/>
  <c r="T53" i="3"/>
  <c r="T49" i="3"/>
  <c r="T118" i="3"/>
  <c r="T110" i="3"/>
  <c r="T102" i="3"/>
  <c r="T94" i="3"/>
  <c r="T89" i="3"/>
  <c r="T78" i="3"/>
  <c r="T62" i="3"/>
  <c r="N71" i="5"/>
  <c r="E71" i="5"/>
  <c r="U30" i="3"/>
  <c r="U28" i="3"/>
  <c r="U26" i="3"/>
  <c r="U24" i="3"/>
  <c r="U22" i="3"/>
  <c r="U20" i="3"/>
  <c r="U18" i="3"/>
  <c r="U16" i="3"/>
  <c r="U14" i="3"/>
  <c r="U12" i="3"/>
  <c r="U10" i="3"/>
  <c r="U38" i="3"/>
  <c r="U37" i="3"/>
  <c r="U36" i="3"/>
  <c r="U35" i="3"/>
  <c r="U34" i="3"/>
  <c r="U33" i="3"/>
  <c r="U32" i="3"/>
  <c r="U31" i="3"/>
  <c r="V8" i="3"/>
  <c r="U29" i="3"/>
  <c r="U27" i="3"/>
  <c r="U25" i="3"/>
  <c r="U23" i="3"/>
  <c r="U21" i="3"/>
  <c r="U19" i="3"/>
  <c r="U17" i="3"/>
  <c r="U15" i="3"/>
  <c r="U13" i="3"/>
  <c r="U11" i="3"/>
  <c r="U9" i="3"/>
  <c r="V287" i="4"/>
  <c r="V360" i="4"/>
  <c r="V189" i="4"/>
  <c r="V194" i="4" s="1"/>
  <c r="V196" i="4" s="1"/>
  <c r="V359" i="4"/>
  <c r="W188" i="4"/>
  <c r="V24" i="4"/>
  <c r="V26" i="4" s="1"/>
  <c r="D70" i="5"/>
  <c r="B72" i="5"/>
  <c r="V336" i="4"/>
  <c r="V338" i="4" s="1"/>
  <c r="X32" i="4"/>
  <c r="U365" i="4"/>
  <c r="T39" i="3"/>
  <c r="T41" i="3" s="1"/>
  <c r="W107" i="4"/>
  <c r="W105" i="4"/>
  <c r="W103" i="4"/>
  <c r="W101" i="4"/>
  <c r="W99" i="4"/>
  <c r="W97" i="4"/>
  <c r="W95" i="4"/>
  <c r="W93" i="4"/>
  <c r="W91" i="4"/>
  <c r="W89" i="4"/>
  <c r="X87" i="4"/>
  <c r="W104" i="4"/>
  <c r="W96" i="4"/>
  <c r="W88" i="4"/>
  <c r="W106" i="4"/>
  <c r="W98" i="4"/>
  <c r="W90" i="4"/>
  <c r="W108" i="4"/>
  <c r="W100" i="4"/>
  <c r="W92" i="4"/>
  <c r="W102" i="4"/>
  <c r="W94" i="4"/>
  <c r="V235" i="4"/>
  <c r="V45" i="4"/>
  <c r="I9" i="1" l="1"/>
  <c r="X376" i="4"/>
  <c r="X349" i="4"/>
  <c r="X208" i="4"/>
  <c r="X78" i="4"/>
  <c r="Y32" i="4"/>
  <c r="W235" i="4"/>
  <c r="U39" i="3"/>
  <c r="U41" i="3" s="1"/>
  <c r="D71" i="5"/>
  <c r="X332" i="4"/>
  <c r="X304" i="4"/>
  <c r="X302" i="4"/>
  <c r="X300" i="4"/>
  <c r="X298" i="4"/>
  <c r="X297" i="4"/>
  <c r="X266" i="4"/>
  <c r="X272" i="4" s="1"/>
  <c r="X274" i="4" s="1"/>
  <c r="Y244" i="4"/>
  <c r="X301" i="4"/>
  <c r="X333" i="4"/>
  <c r="X303" i="4"/>
  <c r="X299" i="4"/>
  <c r="B73" i="5"/>
  <c r="W179" i="4"/>
  <c r="W78" i="4"/>
  <c r="W287" i="4"/>
  <c r="W376" i="4"/>
  <c r="P72" i="5"/>
  <c r="L72" i="5"/>
  <c r="H72" i="5"/>
  <c r="J72" i="5"/>
  <c r="G72" i="5"/>
  <c r="F72" i="5"/>
  <c r="K72" i="5"/>
  <c r="O72" i="5"/>
  <c r="I72" i="5"/>
  <c r="M72" i="5"/>
  <c r="E72" i="5"/>
  <c r="N72" i="5"/>
  <c r="V363" i="4"/>
  <c r="V365" i="4" s="1"/>
  <c r="T121" i="3"/>
  <c r="T123" i="3" s="1"/>
  <c r="T126" i="3" s="1"/>
  <c r="U117" i="3"/>
  <c r="U113" i="3"/>
  <c r="U109" i="3"/>
  <c r="U105" i="3"/>
  <c r="U101" i="3"/>
  <c r="U97" i="3"/>
  <c r="U93" i="3"/>
  <c r="U89" i="3"/>
  <c r="U85" i="3"/>
  <c r="U81" i="3"/>
  <c r="U77" i="3"/>
  <c r="U73" i="3"/>
  <c r="U69" i="3"/>
  <c r="U65" i="3"/>
  <c r="U119" i="3"/>
  <c r="U115" i="3"/>
  <c r="U111" i="3"/>
  <c r="U107" i="3"/>
  <c r="U103" i="3"/>
  <c r="U99" i="3"/>
  <c r="U95" i="3"/>
  <c r="U91" i="3"/>
  <c r="U87" i="3"/>
  <c r="U118" i="3"/>
  <c r="U114" i="3"/>
  <c r="U110" i="3"/>
  <c r="U106" i="3"/>
  <c r="U102" i="3"/>
  <c r="U98" i="3"/>
  <c r="U94" i="3"/>
  <c r="U90" i="3"/>
  <c r="U86" i="3"/>
  <c r="U82" i="3"/>
  <c r="U78" i="3"/>
  <c r="U74" i="3"/>
  <c r="U70" i="3"/>
  <c r="U66" i="3"/>
  <c r="U62" i="3"/>
  <c r="U60" i="3"/>
  <c r="U56" i="3"/>
  <c r="U52" i="3"/>
  <c r="U48" i="3"/>
  <c r="U83" i="3"/>
  <c r="U76" i="3"/>
  <c r="U75" i="3"/>
  <c r="U68" i="3"/>
  <c r="U67" i="3"/>
  <c r="U59" i="3"/>
  <c r="U55" i="3"/>
  <c r="U51" i="3"/>
  <c r="U58" i="3"/>
  <c r="U54" i="3"/>
  <c r="U50" i="3"/>
  <c r="U92" i="3"/>
  <c r="U84" i="3"/>
  <c r="U79" i="3"/>
  <c r="U72" i="3"/>
  <c r="U63" i="3"/>
  <c r="V47" i="3"/>
  <c r="U116" i="3"/>
  <c r="U108" i="3"/>
  <c r="U100" i="3"/>
  <c r="U61" i="3"/>
  <c r="U57" i="3"/>
  <c r="U53" i="3"/>
  <c r="U49" i="3"/>
  <c r="U88" i="3"/>
  <c r="U80" i="3"/>
  <c r="U71" i="3"/>
  <c r="U64" i="3"/>
  <c r="U120" i="3"/>
  <c r="U112" i="3"/>
  <c r="U104" i="3"/>
  <c r="U96" i="3"/>
  <c r="W305" i="4"/>
  <c r="W307" i="4" s="1"/>
  <c r="W55" i="4"/>
  <c r="W62" i="4" s="1"/>
  <c r="W64" i="4" s="1"/>
  <c r="X54" i="4"/>
  <c r="W56" i="4"/>
  <c r="A14" i="2"/>
  <c r="X12" i="4"/>
  <c r="Y11" i="4"/>
  <c r="B10" i="6"/>
  <c r="M31" i="6"/>
  <c r="K11" i="6"/>
  <c r="G11" i="6"/>
  <c r="C11" i="6"/>
  <c r="L11" i="6"/>
  <c r="F11" i="6"/>
  <c r="J11" i="6"/>
  <c r="D11" i="6"/>
  <c r="H11" i="6"/>
  <c r="A33" i="6"/>
  <c r="E11" i="6"/>
  <c r="I11" i="6"/>
  <c r="W349" i="4"/>
  <c r="W359" i="4"/>
  <c r="W360" i="4"/>
  <c r="X188" i="4"/>
  <c r="W189" i="4"/>
  <c r="W194" i="4" s="1"/>
  <c r="W196" i="4" s="1"/>
  <c r="W24" i="4"/>
  <c r="W26" i="4" s="1"/>
  <c r="X106" i="4"/>
  <c r="X105" i="4"/>
  <c r="X98" i="4"/>
  <c r="X97" i="4"/>
  <c r="X90" i="4"/>
  <c r="X89" i="4"/>
  <c r="Y87" i="4"/>
  <c r="X108" i="4"/>
  <c r="X107" i="4"/>
  <c r="X100" i="4"/>
  <c r="X99" i="4"/>
  <c r="X92" i="4"/>
  <c r="X91" i="4"/>
  <c r="X102" i="4"/>
  <c r="X101" i="4"/>
  <c r="X94" i="4"/>
  <c r="X93" i="4"/>
  <c r="X104" i="4"/>
  <c r="X95" i="4"/>
  <c r="X88" i="4"/>
  <c r="X103" i="4"/>
  <c r="X96" i="4"/>
  <c r="W45" i="4"/>
  <c r="W129" i="4"/>
  <c r="W131" i="4" s="1"/>
  <c r="W208" i="4"/>
  <c r="V37" i="3"/>
  <c r="V35" i="3"/>
  <c r="V33" i="3"/>
  <c r="V31" i="3"/>
  <c r="V30" i="3"/>
  <c r="V29" i="3"/>
  <c r="V28" i="3"/>
  <c r="V27" i="3"/>
  <c r="V26" i="3"/>
  <c r="V25" i="3"/>
  <c r="V24" i="3"/>
  <c r="V23" i="3"/>
  <c r="V22" i="3"/>
  <c r="V21" i="3"/>
  <c r="V20" i="3"/>
  <c r="V19" i="3"/>
  <c r="V18" i="3"/>
  <c r="V17" i="3"/>
  <c r="V16" i="3"/>
  <c r="V15" i="3"/>
  <c r="V14" i="3"/>
  <c r="V13" i="3"/>
  <c r="V12" i="3"/>
  <c r="V11" i="3"/>
  <c r="V10" i="3"/>
  <c r="V9" i="3"/>
  <c r="V38" i="3"/>
  <c r="V34" i="3"/>
  <c r="W8" i="3"/>
  <c r="V36" i="3"/>
  <c r="V32" i="3"/>
  <c r="B11" i="5"/>
  <c r="B42" i="5"/>
  <c r="F10" i="1"/>
  <c r="A11" i="1"/>
  <c r="C10" i="1"/>
  <c r="I10" i="1" l="1"/>
  <c r="X129" i="4"/>
  <c r="X131" i="4" s="1"/>
  <c r="V118" i="3"/>
  <c r="V114" i="3"/>
  <c r="V110" i="3"/>
  <c r="V106" i="3"/>
  <c r="V102" i="3"/>
  <c r="V98" i="3"/>
  <c r="V94" i="3"/>
  <c r="V90" i="3"/>
  <c r="V86" i="3"/>
  <c r="V82" i="3"/>
  <c r="V78" i="3"/>
  <c r="V74" i="3"/>
  <c r="V70" i="3"/>
  <c r="V66" i="3"/>
  <c r="V62" i="3"/>
  <c r="V117" i="3"/>
  <c r="V113" i="3"/>
  <c r="V109" i="3"/>
  <c r="V105" i="3"/>
  <c r="V101" i="3"/>
  <c r="V97" i="3"/>
  <c r="V93" i="3"/>
  <c r="V89" i="3"/>
  <c r="V85" i="3"/>
  <c r="V81" i="3"/>
  <c r="V77" i="3"/>
  <c r="V73" i="3"/>
  <c r="V69" i="3"/>
  <c r="V65" i="3"/>
  <c r="V61" i="3"/>
  <c r="V57" i="3"/>
  <c r="V53" i="3"/>
  <c r="V49" i="3"/>
  <c r="V58" i="3"/>
  <c r="V54" i="3"/>
  <c r="V50" i="3"/>
  <c r="V80" i="3"/>
  <c r="V79" i="3"/>
  <c r="V72" i="3"/>
  <c r="V71" i="3"/>
  <c r="V64" i="3"/>
  <c r="V63" i="3"/>
  <c r="V119" i="3"/>
  <c r="V116" i="3"/>
  <c r="V115" i="3"/>
  <c r="V112" i="3"/>
  <c r="V111" i="3"/>
  <c r="V108" i="3"/>
  <c r="V107" i="3"/>
  <c r="V104" i="3"/>
  <c r="V103" i="3"/>
  <c r="V100" i="3"/>
  <c r="V99" i="3"/>
  <c r="V96" i="3"/>
  <c r="V95" i="3"/>
  <c r="V83" i="3"/>
  <c r="V67" i="3"/>
  <c r="V60" i="3"/>
  <c r="V59" i="3"/>
  <c r="V56" i="3"/>
  <c r="V55" i="3"/>
  <c r="V52" i="3"/>
  <c r="V51" i="3"/>
  <c r="V48" i="3"/>
  <c r="V88" i="3"/>
  <c r="V87" i="3"/>
  <c r="V76" i="3"/>
  <c r="V120" i="3"/>
  <c r="V75" i="3"/>
  <c r="V92" i="3"/>
  <c r="V91" i="3"/>
  <c r="V84" i="3"/>
  <c r="V68" i="3"/>
  <c r="W47" i="3"/>
  <c r="A12" i="1"/>
  <c r="C11" i="1"/>
  <c r="I11" i="1" s="1"/>
  <c r="F11" i="1"/>
  <c r="B74" i="5"/>
  <c r="Y108" i="4"/>
  <c r="Y106" i="4"/>
  <c r="Y104" i="4"/>
  <c r="Y102" i="4"/>
  <c r="Y100" i="4"/>
  <c r="Y98" i="4"/>
  <c r="Y96" i="4"/>
  <c r="Y94" i="4"/>
  <c r="Y92" i="4"/>
  <c r="Y90" i="4"/>
  <c r="Y88" i="4"/>
  <c r="Y107" i="4"/>
  <c r="Y99" i="4"/>
  <c r="Y91" i="4"/>
  <c r="Y101" i="4"/>
  <c r="Y93" i="4"/>
  <c r="Y103" i="4"/>
  <c r="Y95" i="4"/>
  <c r="Y97" i="4"/>
  <c r="Y105" i="4"/>
  <c r="Y89" i="4"/>
  <c r="Z87" i="4"/>
  <c r="X360" i="4"/>
  <c r="X189" i="4"/>
  <c r="X194" i="4" s="1"/>
  <c r="X196" i="4" s="1"/>
  <c r="X359" i="4"/>
  <c r="Y188" i="4"/>
  <c r="M10" i="6"/>
  <c r="U121" i="3"/>
  <c r="U123" i="3" s="1"/>
  <c r="U126" i="3" s="1"/>
  <c r="D72" i="5"/>
  <c r="X336" i="4"/>
  <c r="X338" i="4" s="1"/>
  <c r="Z32" i="4"/>
  <c r="X235" i="4"/>
  <c r="V39" i="3"/>
  <c r="V41" i="3" s="1"/>
  <c r="B11" i="6"/>
  <c r="M11" i="6" s="1"/>
  <c r="M32" i="6"/>
  <c r="X55" i="4"/>
  <c r="X62" i="4" s="1"/>
  <c r="X64" i="4" s="1"/>
  <c r="X56" i="4"/>
  <c r="Y54" i="4"/>
  <c r="W29" i="3"/>
  <c r="W27" i="3"/>
  <c r="W25" i="3"/>
  <c r="W23" i="3"/>
  <c r="W21" i="3"/>
  <c r="W19" i="3"/>
  <c r="W17" i="3"/>
  <c r="W15" i="3"/>
  <c r="W13" i="3"/>
  <c r="W11" i="3"/>
  <c r="W9" i="3"/>
  <c r="W38" i="3"/>
  <c r="W37" i="3"/>
  <c r="W34" i="3"/>
  <c r="W33" i="3"/>
  <c r="X8" i="3"/>
  <c r="W36" i="3"/>
  <c r="W35" i="3"/>
  <c r="W32" i="3"/>
  <c r="W31" i="3"/>
  <c r="W30" i="3"/>
  <c r="W28" i="3"/>
  <c r="W26" i="3"/>
  <c r="W24" i="3"/>
  <c r="W22" i="3"/>
  <c r="W20" i="3"/>
  <c r="W18" i="3"/>
  <c r="W16" i="3"/>
  <c r="W14" i="3"/>
  <c r="W12" i="3"/>
  <c r="W10" i="3"/>
  <c r="W363" i="4"/>
  <c r="W365" i="4" s="1"/>
  <c r="A34" i="6"/>
  <c r="J12" i="6"/>
  <c r="F12" i="6"/>
  <c r="I12" i="6"/>
  <c r="D12" i="6"/>
  <c r="L12" i="6"/>
  <c r="E12" i="6"/>
  <c r="C12" i="6"/>
  <c r="H12" i="6"/>
  <c r="G12" i="6"/>
  <c r="K12" i="6"/>
  <c r="Y12" i="4"/>
  <c r="Z11" i="4"/>
  <c r="X287" i="4"/>
  <c r="X179" i="4"/>
  <c r="L73" i="5"/>
  <c r="H73" i="5"/>
  <c r="P73" i="5"/>
  <c r="O73" i="5"/>
  <c r="G73" i="5"/>
  <c r="K73" i="5"/>
  <c r="I73" i="5"/>
  <c r="J73" i="5"/>
  <c r="M73" i="5"/>
  <c r="N73" i="5"/>
  <c r="E73" i="5"/>
  <c r="F73" i="5"/>
  <c r="Y299" i="4"/>
  <c r="Y298" i="4"/>
  <c r="Y332" i="4"/>
  <c r="Y304" i="4"/>
  <c r="Y266" i="4"/>
  <c r="Y272" i="4" s="1"/>
  <c r="Y274" i="4" s="1"/>
  <c r="Y303" i="4"/>
  <c r="Z244" i="4"/>
  <c r="Y333" i="4"/>
  <c r="Y302" i="4"/>
  <c r="Y301" i="4"/>
  <c r="Y300" i="4"/>
  <c r="Y297" i="4"/>
  <c r="B43" i="5"/>
  <c r="B12" i="5"/>
  <c r="X24" i="4"/>
  <c r="X26" i="4" s="1"/>
  <c r="A15" i="2"/>
  <c r="X305" i="4"/>
  <c r="X307" i="4" s="1"/>
  <c r="X45" i="4"/>
  <c r="Y305" i="4" l="1"/>
  <c r="Y307" i="4" s="1"/>
  <c r="Z12" i="4"/>
  <c r="AA11" i="4"/>
  <c r="X38" i="3"/>
  <c r="X36" i="3"/>
  <c r="X34" i="3"/>
  <c r="X32" i="3"/>
  <c r="Y8" i="3"/>
  <c r="X35" i="3"/>
  <c r="X31" i="3"/>
  <c r="X30" i="3"/>
  <c r="X28" i="3"/>
  <c r="X26" i="3"/>
  <c r="X24" i="3"/>
  <c r="X22" i="3"/>
  <c r="X20" i="3"/>
  <c r="X18" i="3"/>
  <c r="X16" i="3"/>
  <c r="X14" i="3"/>
  <c r="X12" i="3"/>
  <c r="X10" i="3"/>
  <c r="X29" i="3"/>
  <c r="X27" i="3"/>
  <c r="X25" i="3"/>
  <c r="X23" i="3"/>
  <c r="X21" i="3"/>
  <c r="X19" i="3"/>
  <c r="X17" i="3"/>
  <c r="X15" i="3"/>
  <c r="X13" i="3"/>
  <c r="X11" i="3"/>
  <c r="X9" i="3"/>
  <c r="X37" i="3"/>
  <c r="X33" i="3"/>
  <c r="Y55" i="4"/>
  <c r="Z54" i="4"/>
  <c r="Y56" i="4"/>
  <c r="Y208" i="4"/>
  <c r="Y179" i="4"/>
  <c r="X363" i="4"/>
  <c r="X365" i="4" s="1"/>
  <c r="Z108" i="4"/>
  <c r="Z101" i="4"/>
  <c r="Z100" i="4"/>
  <c r="Z93" i="4"/>
  <c r="Z92" i="4"/>
  <c r="Z103" i="4"/>
  <c r="Z102" i="4"/>
  <c r="Z95" i="4"/>
  <c r="Z94" i="4"/>
  <c r="Z105" i="4"/>
  <c r="Z104" i="4"/>
  <c r="Z97" i="4"/>
  <c r="Z96" i="4"/>
  <c r="Z89" i="4"/>
  <c r="Z88" i="4"/>
  <c r="AA87" i="4"/>
  <c r="Z99" i="4"/>
  <c r="Z106" i="4"/>
  <c r="Z90" i="4"/>
  <c r="Z107" i="4"/>
  <c r="Z91" i="4"/>
  <c r="Z98" i="4"/>
  <c r="C12" i="1"/>
  <c r="F12" i="1"/>
  <c r="A13" i="1"/>
  <c r="W119" i="3"/>
  <c r="W115" i="3"/>
  <c r="W111" i="3"/>
  <c r="W107" i="3"/>
  <c r="W103" i="3"/>
  <c r="W99" i="3"/>
  <c r="W95" i="3"/>
  <c r="W91" i="3"/>
  <c r="W87" i="3"/>
  <c r="W83" i="3"/>
  <c r="W79" i="3"/>
  <c r="W75" i="3"/>
  <c r="W71" i="3"/>
  <c r="W67" i="3"/>
  <c r="W63" i="3"/>
  <c r="W118" i="3"/>
  <c r="W117" i="3"/>
  <c r="W114" i="3"/>
  <c r="W113" i="3"/>
  <c r="W110" i="3"/>
  <c r="W109" i="3"/>
  <c r="W106" i="3"/>
  <c r="W105" i="3"/>
  <c r="W102" i="3"/>
  <c r="W101" i="3"/>
  <c r="W98" i="3"/>
  <c r="W97" i="3"/>
  <c r="W94" i="3"/>
  <c r="W93" i="3"/>
  <c r="W90" i="3"/>
  <c r="W89" i="3"/>
  <c r="W86" i="3"/>
  <c r="W85" i="3"/>
  <c r="W120" i="3"/>
  <c r="W116" i="3"/>
  <c r="W112" i="3"/>
  <c r="W108" i="3"/>
  <c r="W104" i="3"/>
  <c r="W100" i="3"/>
  <c r="W96" i="3"/>
  <c r="W92" i="3"/>
  <c r="W88" i="3"/>
  <c r="W84" i="3"/>
  <c r="W80" i="3"/>
  <c r="W76" i="3"/>
  <c r="W72" i="3"/>
  <c r="W68" i="3"/>
  <c r="W64" i="3"/>
  <c r="W58" i="3"/>
  <c r="W54" i="3"/>
  <c r="W50" i="3"/>
  <c r="X47" i="3"/>
  <c r="W82" i="3"/>
  <c r="W81" i="3"/>
  <c r="W74" i="3"/>
  <c r="W73" i="3"/>
  <c r="W66" i="3"/>
  <c r="W65" i="3"/>
  <c r="W61" i="3"/>
  <c r="W60" i="3"/>
  <c r="W57" i="3"/>
  <c r="W56" i="3"/>
  <c r="W53" i="3"/>
  <c r="W52" i="3"/>
  <c r="W49" i="3"/>
  <c r="W48" i="3"/>
  <c r="W70" i="3"/>
  <c r="W69" i="3"/>
  <c r="W78" i="3"/>
  <c r="W62" i="3"/>
  <c r="W77" i="3"/>
  <c r="W59" i="3"/>
  <c r="W55" i="3"/>
  <c r="W51" i="3"/>
  <c r="A16" i="2"/>
  <c r="Z333" i="4"/>
  <c r="Z303" i="4"/>
  <c r="Z301" i="4"/>
  <c r="Z299" i="4"/>
  <c r="Z297" i="4"/>
  <c r="Z266" i="4"/>
  <c r="Z272" i="4" s="1"/>
  <c r="Z274" i="4" s="1"/>
  <c r="AA244" i="4"/>
  <c r="Z300" i="4"/>
  <c r="Z302" i="4"/>
  <c r="Z298" i="4"/>
  <c r="Z332" i="4"/>
  <c r="Z336" i="4" s="1"/>
  <c r="Z338" i="4" s="1"/>
  <c r="Z304" i="4"/>
  <c r="Y336" i="4"/>
  <c r="Y338" i="4" s="1"/>
  <c r="D73" i="5"/>
  <c r="Y24" i="4"/>
  <c r="Y26" i="4" s="1"/>
  <c r="I13" i="6"/>
  <c r="E13" i="6"/>
  <c r="L13" i="6"/>
  <c r="G13" i="6"/>
  <c r="A35" i="6"/>
  <c r="F13" i="6"/>
  <c r="J13" i="6"/>
  <c r="C13" i="6"/>
  <c r="K13" i="6"/>
  <c r="H13" i="6"/>
  <c r="D13" i="6"/>
  <c r="W39" i="3"/>
  <c r="W41" i="3" s="1"/>
  <c r="Z349" i="4"/>
  <c r="AA32" i="4"/>
  <c r="Z376" i="4"/>
  <c r="Y349" i="4"/>
  <c r="B44" i="5"/>
  <c r="B13" i="5"/>
  <c r="B12" i="6"/>
  <c r="M12" i="6" s="1"/>
  <c r="M33" i="6"/>
  <c r="Y78" i="4"/>
  <c r="Y287" i="4"/>
  <c r="Y376" i="4"/>
  <c r="V121" i="3"/>
  <c r="V123" i="3" s="1"/>
  <c r="V126" i="3" s="1"/>
  <c r="B75" i="5"/>
  <c r="Y45" i="4"/>
  <c r="Y235" i="4"/>
  <c r="Z188" i="4"/>
  <c r="Y360" i="4"/>
  <c r="Y189" i="4"/>
  <c r="Y194" i="4" s="1"/>
  <c r="Y196" i="4" s="1"/>
  <c r="Y359" i="4"/>
  <c r="Y129" i="4"/>
  <c r="Y131" i="4" s="1"/>
  <c r="P74" i="5"/>
  <c r="L74" i="5"/>
  <c r="H74" i="5"/>
  <c r="G74" i="5"/>
  <c r="F74" i="5"/>
  <c r="E74" i="5"/>
  <c r="N74" i="5"/>
  <c r="K74" i="5"/>
  <c r="O74" i="5"/>
  <c r="J74" i="5"/>
  <c r="I74" i="5"/>
  <c r="M74" i="5"/>
  <c r="Y62" i="4" l="1"/>
  <c r="Y64" i="4" s="1"/>
  <c r="Z78" i="4"/>
  <c r="Z235" i="4"/>
  <c r="Z179" i="4"/>
  <c r="Z45" i="4"/>
  <c r="Z305" i="4"/>
  <c r="Z307" i="4" s="1"/>
  <c r="A17" i="2"/>
  <c r="AA107" i="4"/>
  <c r="AA105" i="4"/>
  <c r="AA103" i="4"/>
  <c r="AA101" i="4"/>
  <c r="AA99" i="4"/>
  <c r="AA97" i="4"/>
  <c r="AA95" i="4"/>
  <c r="AA93" i="4"/>
  <c r="AA91" i="4"/>
  <c r="AA89" i="4"/>
  <c r="AB87" i="4"/>
  <c r="AA102" i="4"/>
  <c r="AA94" i="4"/>
  <c r="AA104" i="4"/>
  <c r="AA96" i="4"/>
  <c r="AA88" i="4"/>
  <c r="AA106" i="4"/>
  <c r="AA98" i="4"/>
  <c r="AA90" i="4"/>
  <c r="AA100" i="4"/>
  <c r="AA108" i="4"/>
  <c r="AA92" i="4"/>
  <c r="AB11" i="4"/>
  <c r="AA12" i="4"/>
  <c r="Z360" i="4"/>
  <c r="AA188" i="4"/>
  <c r="Z359" i="4"/>
  <c r="Z363" i="4" s="1"/>
  <c r="Z189" i="4"/>
  <c r="Z194" i="4" s="1"/>
  <c r="Z196" i="4" s="1"/>
  <c r="L75" i="5"/>
  <c r="H75" i="5"/>
  <c r="P75" i="5"/>
  <c r="M75" i="5"/>
  <c r="K75" i="5"/>
  <c r="I75" i="5"/>
  <c r="J75" i="5"/>
  <c r="E75" i="5"/>
  <c r="N75" i="5"/>
  <c r="G75" i="5"/>
  <c r="F75" i="5"/>
  <c r="O75" i="5"/>
  <c r="Z287" i="4"/>
  <c r="L14" i="6"/>
  <c r="H14" i="6"/>
  <c r="D14" i="6"/>
  <c r="J14" i="6"/>
  <c r="E14" i="6"/>
  <c r="A36" i="6"/>
  <c r="G14" i="6"/>
  <c r="F14" i="6"/>
  <c r="K14" i="6"/>
  <c r="C14" i="6"/>
  <c r="I14" i="6"/>
  <c r="W121" i="3"/>
  <c r="W123" i="3" s="1"/>
  <c r="W126" i="3" s="1"/>
  <c r="I12" i="1"/>
  <c r="Z129" i="4"/>
  <c r="Z131" i="4" s="1"/>
  <c r="Z24" i="4"/>
  <c r="Z26" i="4" s="1"/>
  <c r="D74" i="5"/>
  <c r="Y363" i="4"/>
  <c r="Y365" i="4" s="1"/>
  <c r="B45" i="5"/>
  <c r="B14" i="5"/>
  <c r="Z208" i="4"/>
  <c r="M34" i="6"/>
  <c r="B13" i="6"/>
  <c r="M13" i="6" s="1"/>
  <c r="AA332" i="4"/>
  <c r="AA336" i="4" s="1"/>
  <c r="AA338" i="4" s="1"/>
  <c r="AA302" i="4"/>
  <c r="AA301" i="4"/>
  <c r="AA333" i="4"/>
  <c r="AA299" i="4"/>
  <c r="AA304" i="4"/>
  <c r="AA297" i="4"/>
  <c r="AA266" i="4"/>
  <c r="AA272" i="4" s="1"/>
  <c r="AA274" i="4" s="1"/>
  <c r="AA303" i="4"/>
  <c r="AB244" i="4"/>
  <c r="AA300" i="4"/>
  <c r="AA298" i="4"/>
  <c r="Z56" i="4"/>
  <c r="AA54" i="4"/>
  <c r="Z55" i="4"/>
  <c r="X39" i="3"/>
  <c r="X41" i="3" s="1"/>
  <c r="Y30" i="3"/>
  <c r="Y28" i="3"/>
  <c r="Y26" i="3"/>
  <c r="Y24" i="3"/>
  <c r="Y22" i="3"/>
  <c r="Y20" i="3"/>
  <c r="Y18" i="3"/>
  <c r="Y16" i="3"/>
  <c r="Y14" i="3"/>
  <c r="Y12" i="3"/>
  <c r="Y10" i="3"/>
  <c r="Y38" i="3"/>
  <c r="Y37" i="3"/>
  <c r="Y36" i="3"/>
  <c r="Y35" i="3"/>
  <c r="Y34" i="3"/>
  <c r="Y33" i="3"/>
  <c r="Y32" i="3"/>
  <c r="Y31" i="3"/>
  <c r="Z8" i="3"/>
  <c r="Y29" i="3"/>
  <c r="Y27" i="3"/>
  <c r="Y25" i="3"/>
  <c r="Y23" i="3"/>
  <c r="Y21" i="3"/>
  <c r="Y19" i="3"/>
  <c r="Y17" i="3"/>
  <c r="Y15" i="3"/>
  <c r="Y13" i="3"/>
  <c r="Y11" i="3"/>
  <c r="Y9" i="3"/>
  <c r="B76" i="5"/>
  <c r="AB32" i="4"/>
  <c r="AA179" i="4"/>
  <c r="AA287" i="4"/>
  <c r="X120" i="3"/>
  <c r="X116" i="3"/>
  <c r="X112" i="3"/>
  <c r="X108" i="3"/>
  <c r="X104" i="3"/>
  <c r="X100" i="3"/>
  <c r="X96" i="3"/>
  <c r="X92" i="3"/>
  <c r="X88" i="3"/>
  <c r="X84" i="3"/>
  <c r="X80" i="3"/>
  <c r="X76" i="3"/>
  <c r="X72" i="3"/>
  <c r="X68" i="3"/>
  <c r="X64" i="3"/>
  <c r="X59" i="3"/>
  <c r="X55" i="3"/>
  <c r="X51" i="3"/>
  <c r="X79" i="3"/>
  <c r="X71" i="3"/>
  <c r="X63" i="3"/>
  <c r="X61" i="3"/>
  <c r="X60" i="3"/>
  <c r="X57" i="3"/>
  <c r="X56" i="3"/>
  <c r="X53" i="3"/>
  <c r="X52" i="3"/>
  <c r="X49" i="3"/>
  <c r="X48" i="3"/>
  <c r="X119" i="3"/>
  <c r="X115" i="3"/>
  <c r="X111" i="3"/>
  <c r="X107" i="3"/>
  <c r="X103" i="3"/>
  <c r="X99" i="3"/>
  <c r="X95" i="3"/>
  <c r="X91" i="3"/>
  <c r="X87" i="3"/>
  <c r="X78" i="3"/>
  <c r="X77" i="3"/>
  <c r="X70" i="3"/>
  <c r="X69" i="3"/>
  <c r="X62" i="3"/>
  <c r="Y47" i="3"/>
  <c r="X118" i="3"/>
  <c r="X117" i="3"/>
  <c r="X114" i="3"/>
  <c r="X113" i="3"/>
  <c r="X110" i="3"/>
  <c r="X109" i="3"/>
  <c r="X106" i="3"/>
  <c r="X105" i="3"/>
  <c r="X102" i="3"/>
  <c r="X101" i="3"/>
  <c r="X98" i="3"/>
  <c r="X97" i="3"/>
  <c r="X94" i="3"/>
  <c r="X93" i="3"/>
  <c r="X85" i="3"/>
  <c r="X58" i="3"/>
  <c r="X54" i="3"/>
  <c r="X50" i="3"/>
  <c r="X86" i="3"/>
  <c r="X82" i="3"/>
  <c r="X75" i="3"/>
  <c r="X73" i="3"/>
  <c r="X66" i="3"/>
  <c r="X89" i="3"/>
  <c r="X90" i="3"/>
  <c r="X83" i="3"/>
  <c r="X81" i="3"/>
  <c r="X74" i="3"/>
  <c r="X67" i="3"/>
  <c r="X65" i="3"/>
  <c r="F13" i="1"/>
  <c r="A14" i="1"/>
  <c r="C13" i="1"/>
  <c r="I13" i="1" l="1"/>
  <c r="X121" i="3"/>
  <c r="X123" i="3" s="1"/>
  <c r="X126" i="3" s="1"/>
  <c r="F14" i="1"/>
  <c r="C14" i="1"/>
  <c r="A15" i="1"/>
  <c r="Y117" i="3"/>
  <c r="Y113" i="3"/>
  <c r="Y109" i="3"/>
  <c r="Y105" i="3"/>
  <c r="Y101" i="3"/>
  <c r="Y97" i="3"/>
  <c r="Y93" i="3"/>
  <c r="Y89" i="3"/>
  <c r="Y85" i="3"/>
  <c r="Y81" i="3"/>
  <c r="Y77" i="3"/>
  <c r="Y73" i="3"/>
  <c r="Y69" i="3"/>
  <c r="Y65" i="3"/>
  <c r="Y120" i="3"/>
  <c r="Y116" i="3"/>
  <c r="Y112" i="3"/>
  <c r="Y108" i="3"/>
  <c r="Y104" i="3"/>
  <c r="Y100" i="3"/>
  <c r="Y96" i="3"/>
  <c r="Y92" i="3"/>
  <c r="Y88" i="3"/>
  <c r="Y84" i="3"/>
  <c r="Y119" i="3"/>
  <c r="Y115" i="3"/>
  <c r="Y111" i="3"/>
  <c r="Y107" i="3"/>
  <c r="Y103" i="3"/>
  <c r="Y99" i="3"/>
  <c r="Y95" i="3"/>
  <c r="Y91" i="3"/>
  <c r="Y87" i="3"/>
  <c r="Y83" i="3"/>
  <c r="Y79" i="3"/>
  <c r="Y75" i="3"/>
  <c r="Y71" i="3"/>
  <c r="Y67" i="3"/>
  <c r="Y63" i="3"/>
  <c r="Y60" i="3"/>
  <c r="Y56" i="3"/>
  <c r="Y52" i="3"/>
  <c r="Y48" i="3"/>
  <c r="Y80" i="3"/>
  <c r="Y78" i="3"/>
  <c r="Y72" i="3"/>
  <c r="Y70" i="3"/>
  <c r="Y64" i="3"/>
  <c r="Y62" i="3"/>
  <c r="Z47" i="3"/>
  <c r="Y118" i="3"/>
  <c r="Y114" i="3"/>
  <c r="Y110" i="3"/>
  <c r="Y106" i="3"/>
  <c r="Y102" i="3"/>
  <c r="Y98" i="3"/>
  <c r="Y94" i="3"/>
  <c r="Y90" i="3"/>
  <c r="Y86" i="3"/>
  <c r="Y59" i="3"/>
  <c r="Y55" i="3"/>
  <c r="Y51" i="3"/>
  <c r="Y82" i="3"/>
  <c r="Y76" i="3"/>
  <c r="Y66" i="3"/>
  <c r="Y61" i="3"/>
  <c r="Y57" i="3"/>
  <c r="Y53" i="3"/>
  <c r="Y49" i="3"/>
  <c r="Y74" i="3"/>
  <c r="Y68" i="3"/>
  <c r="Y58" i="3"/>
  <c r="Y54" i="3"/>
  <c r="Y50" i="3"/>
  <c r="AB376" i="4"/>
  <c r="AC32" i="4"/>
  <c r="AB208" i="4"/>
  <c r="AB349" i="4"/>
  <c r="AB287" i="4"/>
  <c r="AB45" i="4"/>
  <c r="AA349" i="4"/>
  <c r="AA208" i="4"/>
  <c r="P76" i="5"/>
  <c r="H76" i="5"/>
  <c r="L76" i="5"/>
  <c r="J76" i="5"/>
  <c r="K76" i="5"/>
  <c r="O76" i="5"/>
  <c r="I76" i="5"/>
  <c r="M76" i="5"/>
  <c r="G76" i="5"/>
  <c r="F76" i="5"/>
  <c r="E76" i="5"/>
  <c r="N76" i="5"/>
  <c r="Z37" i="3"/>
  <c r="Z35" i="3"/>
  <c r="Z33" i="3"/>
  <c r="Z31" i="3"/>
  <c r="Z38" i="3"/>
  <c r="Z36" i="3"/>
  <c r="Z34" i="3"/>
  <c r="Z32" i="3"/>
  <c r="AA8" i="3"/>
  <c r="Z30" i="3"/>
  <c r="Z29" i="3"/>
  <c r="Z28" i="3"/>
  <c r="Z27" i="3"/>
  <c r="Z26" i="3"/>
  <c r="Z25" i="3"/>
  <c r="Z24" i="3"/>
  <c r="Z23" i="3"/>
  <c r="Z22" i="3"/>
  <c r="Z21" i="3"/>
  <c r="Z20" i="3"/>
  <c r="Z19" i="3"/>
  <c r="Z18" i="3"/>
  <c r="Z17" i="3"/>
  <c r="Z16" i="3"/>
  <c r="Z15" i="3"/>
  <c r="Z14" i="3"/>
  <c r="Z13" i="3"/>
  <c r="Z12" i="3"/>
  <c r="Z11" i="3"/>
  <c r="Z10" i="3"/>
  <c r="Z9" i="3"/>
  <c r="AA55" i="4"/>
  <c r="AB54" i="4"/>
  <c r="AA56" i="4"/>
  <c r="AA305" i="4"/>
  <c r="AA307" i="4" s="1"/>
  <c r="A18" i="2"/>
  <c r="AA78" i="4"/>
  <c r="Y39" i="3"/>
  <c r="Y41" i="3" s="1"/>
  <c r="AB332" i="4"/>
  <c r="AB304" i="4"/>
  <c r="AB302" i="4"/>
  <c r="AB300" i="4"/>
  <c r="AB298" i="4"/>
  <c r="AB333" i="4"/>
  <c r="AB303" i="4"/>
  <c r="AB299" i="4"/>
  <c r="AB266" i="4"/>
  <c r="AB272" i="4" s="1"/>
  <c r="AB274" i="4" s="1"/>
  <c r="AB301" i="4"/>
  <c r="AB297" i="4"/>
  <c r="AC244" i="4"/>
  <c r="D75" i="5"/>
  <c r="AA24" i="4"/>
  <c r="AA26" i="4" s="1"/>
  <c r="AA235" i="4"/>
  <c r="B46" i="5"/>
  <c r="B15" i="5"/>
  <c r="K15" i="6"/>
  <c r="G15" i="6"/>
  <c r="C15" i="6"/>
  <c r="H15" i="6"/>
  <c r="I15" i="6"/>
  <c r="L15" i="6"/>
  <c r="D15" i="6"/>
  <c r="A37" i="6"/>
  <c r="E15" i="6"/>
  <c r="J15" i="6"/>
  <c r="F15" i="6"/>
  <c r="Z365" i="4"/>
  <c r="AC11" i="4"/>
  <c r="AB12" i="4"/>
  <c r="AA129" i="4"/>
  <c r="AA131" i="4" s="1"/>
  <c r="AA45" i="4"/>
  <c r="AA376" i="4"/>
  <c r="Z62" i="4"/>
  <c r="Z64" i="4" s="1"/>
  <c r="B77" i="5"/>
  <c r="B14" i="6"/>
  <c r="M14" i="6" s="1"/>
  <c r="M35" i="6"/>
  <c r="AA359" i="4"/>
  <c r="AA189" i="4"/>
  <c r="AA194" i="4" s="1"/>
  <c r="AA196" i="4" s="1"/>
  <c r="AB188" i="4"/>
  <c r="AA360" i="4"/>
  <c r="AB104" i="4"/>
  <c r="AB103" i="4"/>
  <c r="AB96" i="4"/>
  <c r="AB95" i="4"/>
  <c r="AB88" i="4"/>
  <c r="AB106" i="4"/>
  <c r="AB105" i="4"/>
  <c r="AB98" i="4"/>
  <c r="AB97" i="4"/>
  <c r="AB90" i="4"/>
  <c r="AB89" i="4"/>
  <c r="AC87" i="4"/>
  <c r="AB108" i="4"/>
  <c r="AB107" i="4"/>
  <c r="AB100" i="4"/>
  <c r="AB99" i="4"/>
  <c r="AB92" i="4"/>
  <c r="AB91" i="4"/>
  <c r="AB93" i="4"/>
  <c r="AB94" i="4"/>
  <c r="AB101" i="4"/>
  <c r="AB102" i="4"/>
  <c r="AB336" i="4" l="1"/>
  <c r="AB338" i="4" s="1"/>
  <c r="H77" i="5"/>
  <c r="P77" i="5"/>
  <c r="L77" i="5"/>
  <c r="O77" i="5"/>
  <c r="G77" i="5"/>
  <c r="M77" i="5"/>
  <c r="F77" i="5"/>
  <c r="I77" i="5"/>
  <c r="E77" i="5"/>
  <c r="J77" i="5"/>
  <c r="K77" i="5"/>
  <c r="N77" i="5"/>
  <c r="AC12" i="4"/>
  <c r="AD11" i="4"/>
  <c r="AB129" i="4"/>
  <c r="AB131" i="4" s="1"/>
  <c r="AA363" i="4"/>
  <c r="AA365" i="4" s="1"/>
  <c r="A38" i="6"/>
  <c r="J16" i="6"/>
  <c r="F16" i="6"/>
  <c r="K16" i="6"/>
  <c r="E16" i="6"/>
  <c r="I16" i="6"/>
  <c r="C16" i="6"/>
  <c r="H16" i="6"/>
  <c r="G16" i="6"/>
  <c r="D16" i="6"/>
  <c r="L16" i="6"/>
  <c r="M36" i="6"/>
  <c r="B15" i="6"/>
  <c r="M15" i="6" s="1"/>
  <c r="B47" i="5"/>
  <c r="B16" i="5"/>
  <c r="AC304" i="4"/>
  <c r="AC297" i="4"/>
  <c r="AC266" i="4"/>
  <c r="AC272" i="4" s="1"/>
  <c r="AC274" i="4" s="1"/>
  <c r="AD244" i="4"/>
  <c r="AC303" i="4"/>
  <c r="AC300" i="4"/>
  <c r="AC332" i="4"/>
  <c r="AC302" i="4"/>
  <c r="AC301" i="4"/>
  <c r="AC299" i="4"/>
  <c r="AC298" i="4"/>
  <c r="AC333" i="4"/>
  <c r="A19" i="2"/>
  <c r="AA62" i="4"/>
  <c r="AA64" i="4" s="1"/>
  <c r="Z118" i="3"/>
  <c r="Z114" i="3"/>
  <c r="Z110" i="3"/>
  <c r="Z106" i="3"/>
  <c r="Z102" i="3"/>
  <c r="Z98" i="3"/>
  <c r="Z94" i="3"/>
  <c r="Z90" i="3"/>
  <c r="Z86" i="3"/>
  <c r="Z82" i="3"/>
  <c r="Z78" i="3"/>
  <c r="Z74" i="3"/>
  <c r="Z70" i="3"/>
  <c r="Z66" i="3"/>
  <c r="Z62" i="3"/>
  <c r="Z119" i="3"/>
  <c r="Z115" i="3"/>
  <c r="Z111" i="3"/>
  <c r="Z107" i="3"/>
  <c r="Z103" i="3"/>
  <c r="Z99" i="3"/>
  <c r="Z95" i="3"/>
  <c r="Z91" i="3"/>
  <c r="Z87" i="3"/>
  <c r="Z61" i="3"/>
  <c r="Z57" i="3"/>
  <c r="Z53" i="3"/>
  <c r="Z49" i="3"/>
  <c r="Z77" i="3"/>
  <c r="Z69" i="3"/>
  <c r="Z59" i="3"/>
  <c r="Z55" i="3"/>
  <c r="Z51" i="3"/>
  <c r="Z120" i="3"/>
  <c r="Z117" i="3"/>
  <c r="Z116" i="3"/>
  <c r="Z113" i="3"/>
  <c r="Z112" i="3"/>
  <c r="Z109" i="3"/>
  <c r="Z108" i="3"/>
  <c r="Z105" i="3"/>
  <c r="Z104" i="3"/>
  <c r="Z101" i="3"/>
  <c r="Z100" i="3"/>
  <c r="Z97" i="3"/>
  <c r="Z96" i="3"/>
  <c r="Z93" i="3"/>
  <c r="Z92" i="3"/>
  <c r="Z89" i="3"/>
  <c r="Z88" i="3"/>
  <c r="Z85" i="3"/>
  <c r="Z84" i="3"/>
  <c r="Z83" i="3"/>
  <c r="Z76" i="3"/>
  <c r="Z75" i="3"/>
  <c r="Z68" i="3"/>
  <c r="Z67" i="3"/>
  <c r="Z58" i="3"/>
  <c r="Z54" i="3"/>
  <c r="Z50" i="3"/>
  <c r="Z73" i="3"/>
  <c r="Z80" i="3"/>
  <c r="Z71" i="3"/>
  <c r="Z64" i="3"/>
  <c r="Z81" i="3"/>
  <c r="Z65" i="3"/>
  <c r="AA47" i="3"/>
  <c r="Z79" i="3"/>
  <c r="Z72" i="3"/>
  <c r="Z63" i="3"/>
  <c r="Z60" i="3"/>
  <c r="Z56" i="3"/>
  <c r="Z52" i="3"/>
  <c r="Z48" i="3"/>
  <c r="AC108" i="4"/>
  <c r="AC106" i="4"/>
  <c r="AC104" i="4"/>
  <c r="AC102" i="4"/>
  <c r="AC100" i="4"/>
  <c r="AC98" i="4"/>
  <c r="AC96" i="4"/>
  <c r="AC94" i="4"/>
  <c r="AC92" i="4"/>
  <c r="AC90" i="4"/>
  <c r="AC88" i="4"/>
  <c r="AC105" i="4"/>
  <c r="AC97" i="4"/>
  <c r="AC89" i="4"/>
  <c r="AD87" i="4"/>
  <c r="AC107" i="4"/>
  <c r="AC99" i="4"/>
  <c r="AC91" i="4"/>
  <c r="AC101" i="4"/>
  <c r="AC93" i="4"/>
  <c r="AC103" i="4"/>
  <c r="AC95" i="4"/>
  <c r="AB305" i="4"/>
  <c r="AB307" i="4" s="1"/>
  <c r="Z39" i="3"/>
  <c r="Z41" i="3" s="1"/>
  <c r="D76" i="5"/>
  <c r="AB78" i="4"/>
  <c r="AD32" i="4"/>
  <c r="AB24" i="4"/>
  <c r="AB26" i="4" s="1"/>
  <c r="B78" i="5"/>
  <c r="AB179" i="4"/>
  <c r="AB235" i="4"/>
  <c r="A16" i="1"/>
  <c r="F15" i="1"/>
  <c r="C15" i="1"/>
  <c r="I15" i="1" s="1"/>
  <c r="AB189" i="4"/>
  <c r="AB194" i="4" s="1"/>
  <c r="AB196" i="4" s="1"/>
  <c r="AB360" i="4"/>
  <c r="AB359" i="4"/>
  <c r="AC188" i="4"/>
  <c r="AB55" i="4"/>
  <c r="AC54" i="4"/>
  <c r="AB56" i="4"/>
  <c r="AA29" i="3"/>
  <c r="AA27" i="3"/>
  <c r="AA25" i="3"/>
  <c r="AA23" i="3"/>
  <c r="AA21" i="3"/>
  <c r="AA19" i="3"/>
  <c r="AA17" i="3"/>
  <c r="AA15" i="3"/>
  <c r="AA13" i="3"/>
  <c r="AA11" i="3"/>
  <c r="AA9" i="3"/>
  <c r="AA37" i="3"/>
  <c r="AA35" i="3"/>
  <c r="AA33" i="3"/>
  <c r="AA31" i="3"/>
  <c r="AA30" i="3"/>
  <c r="AA28" i="3"/>
  <c r="AA26" i="3"/>
  <c r="AA24" i="3"/>
  <c r="AA22" i="3"/>
  <c r="AA20" i="3"/>
  <c r="AA18" i="3"/>
  <c r="AA16" i="3"/>
  <c r="AA14" i="3"/>
  <c r="AA12" i="3"/>
  <c r="AA10" i="3"/>
  <c r="AB8" i="3"/>
  <c r="AA36" i="3"/>
  <c r="AA32" i="3"/>
  <c r="AA38" i="3"/>
  <c r="AA34" i="3"/>
  <c r="Y121" i="3"/>
  <c r="Y123" i="3" s="1"/>
  <c r="Y126" i="3" s="1"/>
  <c r="I14" i="1"/>
  <c r="AB363" i="4" l="1"/>
  <c r="AB365" i="4" s="1"/>
  <c r="AC208" i="4"/>
  <c r="AC78" i="4"/>
  <c r="AC349" i="4"/>
  <c r="Z121" i="3"/>
  <c r="Z123" i="3" s="1"/>
  <c r="Z126" i="3" s="1"/>
  <c r="AC305" i="4"/>
  <c r="AC307" i="4" s="1"/>
  <c r="B79" i="5"/>
  <c r="B16" i="6"/>
  <c r="M16" i="6" s="1"/>
  <c r="M37" i="6"/>
  <c r="AC360" i="4"/>
  <c r="AD188" i="4"/>
  <c r="AC359" i="4"/>
  <c r="AC189" i="4"/>
  <c r="AC194" i="4" s="1"/>
  <c r="AC196" i="4" s="1"/>
  <c r="AC287" i="4"/>
  <c r="AC376" i="4"/>
  <c r="AD107" i="4"/>
  <c r="AD106" i="4"/>
  <c r="AD99" i="4"/>
  <c r="AD98" i="4"/>
  <c r="AD91" i="4"/>
  <c r="AD90" i="4"/>
  <c r="AD108" i="4"/>
  <c r="AD101" i="4"/>
  <c r="AD100" i="4"/>
  <c r="AD93" i="4"/>
  <c r="AD92" i="4"/>
  <c r="AD103" i="4"/>
  <c r="AD102" i="4"/>
  <c r="AD95" i="4"/>
  <c r="AD94" i="4"/>
  <c r="AD105" i="4"/>
  <c r="AD96" i="4"/>
  <c r="AD89" i="4"/>
  <c r="AE87" i="4"/>
  <c r="AD104" i="4"/>
  <c r="AD97" i="4"/>
  <c r="AD88" i="4"/>
  <c r="AC129" i="4"/>
  <c r="AC131" i="4" s="1"/>
  <c r="A20" i="2"/>
  <c r="AD12" i="4"/>
  <c r="AE11" i="4"/>
  <c r="H78" i="5"/>
  <c r="P78" i="5"/>
  <c r="L78" i="5"/>
  <c r="I78" i="5"/>
  <c r="F78" i="5"/>
  <c r="G78" i="5"/>
  <c r="K78" i="5"/>
  <c r="O78" i="5"/>
  <c r="M78" i="5"/>
  <c r="E78" i="5"/>
  <c r="J78" i="5"/>
  <c r="N78" i="5"/>
  <c r="AC179" i="4"/>
  <c r="AC235" i="4"/>
  <c r="AD333" i="4"/>
  <c r="AD303" i="4"/>
  <c r="AD301" i="4"/>
  <c r="AD299" i="4"/>
  <c r="AD297" i="4"/>
  <c r="AD266" i="4"/>
  <c r="AD272" i="4" s="1"/>
  <c r="AD274" i="4" s="1"/>
  <c r="AE244" i="4"/>
  <c r="AD298" i="4"/>
  <c r="AD300" i="4"/>
  <c r="AD304" i="4"/>
  <c r="AD332" i="4"/>
  <c r="AD302" i="4"/>
  <c r="AC24" i="4"/>
  <c r="AC26" i="4" s="1"/>
  <c r="D77" i="5"/>
  <c r="AB38" i="3"/>
  <c r="AB36" i="3"/>
  <c r="AB34" i="3"/>
  <c r="AB32" i="3"/>
  <c r="AC8" i="3"/>
  <c r="AB29" i="3"/>
  <c r="AB27" i="3"/>
  <c r="AB25" i="3"/>
  <c r="AB23" i="3"/>
  <c r="AB21" i="3"/>
  <c r="AB19" i="3"/>
  <c r="AB17" i="3"/>
  <c r="AB15" i="3"/>
  <c r="AB13" i="3"/>
  <c r="AB11" i="3"/>
  <c r="AB9" i="3"/>
  <c r="AB35" i="3"/>
  <c r="AB31" i="3"/>
  <c r="AB30" i="3"/>
  <c r="AB28" i="3"/>
  <c r="AB26" i="3"/>
  <c r="AB24" i="3"/>
  <c r="AB22" i="3"/>
  <c r="AB20" i="3"/>
  <c r="AB18" i="3"/>
  <c r="AB16" i="3"/>
  <c r="AB14" i="3"/>
  <c r="AB12" i="3"/>
  <c r="AB10" i="3"/>
  <c r="AB37" i="3"/>
  <c r="AB33" i="3"/>
  <c r="AA39" i="3"/>
  <c r="AA41" i="3" s="1"/>
  <c r="AC56" i="4"/>
  <c r="AC55" i="4"/>
  <c r="AD54" i="4"/>
  <c r="AB62" i="4"/>
  <c r="AB64" i="4" s="1"/>
  <c r="F16" i="1"/>
  <c r="A17" i="1"/>
  <c r="C16" i="1"/>
  <c r="I16" i="1" s="1"/>
  <c r="AD376" i="4"/>
  <c r="AE32" i="4"/>
  <c r="AD349" i="4"/>
  <c r="AD235" i="4"/>
  <c r="AC45" i="4"/>
  <c r="AA119" i="3"/>
  <c r="AA115" i="3"/>
  <c r="AA111" i="3"/>
  <c r="AA107" i="3"/>
  <c r="AA103" i="3"/>
  <c r="AA99" i="3"/>
  <c r="AA95" i="3"/>
  <c r="AA91" i="3"/>
  <c r="AA87" i="3"/>
  <c r="AA83" i="3"/>
  <c r="AA79" i="3"/>
  <c r="AA75" i="3"/>
  <c r="AA71" i="3"/>
  <c r="AA67" i="3"/>
  <c r="AA63" i="3"/>
  <c r="AA118" i="3"/>
  <c r="AA117" i="3"/>
  <c r="AA114" i="3"/>
  <c r="AA113" i="3"/>
  <c r="AA110" i="3"/>
  <c r="AA109" i="3"/>
  <c r="AA106" i="3"/>
  <c r="AA105" i="3"/>
  <c r="AA102" i="3"/>
  <c r="AA101" i="3"/>
  <c r="AA98" i="3"/>
  <c r="AA97" i="3"/>
  <c r="AA94" i="3"/>
  <c r="AA93" i="3"/>
  <c r="AA90" i="3"/>
  <c r="AA89" i="3"/>
  <c r="AA86" i="3"/>
  <c r="AA85" i="3"/>
  <c r="AA82" i="3"/>
  <c r="AA81" i="3"/>
  <c r="AA78" i="3"/>
  <c r="AA77" i="3"/>
  <c r="AA74" i="3"/>
  <c r="AA73" i="3"/>
  <c r="AA70" i="3"/>
  <c r="AA69" i="3"/>
  <c r="AA66" i="3"/>
  <c r="AA65" i="3"/>
  <c r="AA62" i="3"/>
  <c r="AA58" i="3"/>
  <c r="AA54" i="3"/>
  <c r="AA50" i="3"/>
  <c r="AB47" i="3"/>
  <c r="AA120" i="3"/>
  <c r="AA116" i="3"/>
  <c r="AA112" i="3"/>
  <c r="AA108" i="3"/>
  <c r="AA104" i="3"/>
  <c r="AA100" i="3"/>
  <c r="AA96" i="3"/>
  <c r="AA92" i="3"/>
  <c r="AA88" i="3"/>
  <c r="AA84" i="3"/>
  <c r="AA76" i="3"/>
  <c r="AA68" i="3"/>
  <c r="AA80" i="3"/>
  <c r="AA64" i="3"/>
  <c r="AA72" i="3"/>
  <c r="AA60" i="3"/>
  <c r="AA59" i="3"/>
  <c r="AA56" i="3"/>
  <c r="AA55" i="3"/>
  <c r="AA52" i="3"/>
  <c r="AA51" i="3"/>
  <c r="AA48" i="3"/>
  <c r="AA61" i="3"/>
  <c r="AA57" i="3"/>
  <c r="AA53" i="3"/>
  <c r="AA49" i="3"/>
  <c r="AC336" i="4"/>
  <c r="AC338" i="4" s="1"/>
  <c r="B48" i="5"/>
  <c r="B17" i="5"/>
  <c r="I17" i="6"/>
  <c r="E17" i="6"/>
  <c r="H17" i="6"/>
  <c r="C17" i="6"/>
  <c r="K17" i="6"/>
  <c r="D17" i="6"/>
  <c r="F17" i="6"/>
  <c r="L17" i="6"/>
  <c r="J17" i="6"/>
  <c r="G17" i="6"/>
  <c r="AC62" i="4" l="1"/>
  <c r="AC64" i="4" s="1"/>
  <c r="D78" i="5"/>
  <c r="K21" i="6"/>
  <c r="K18" i="6"/>
  <c r="L21" i="6"/>
  <c r="L18" i="6"/>
  <c r="C21" i="6"/>
  <c r="C18" i="6"/>
  <c r="M38" i="6"/>
  <c r="B17" i="6"/>
  <c r="F21" i="6"/>
  <c r="F18" i="6"/>
  <c r="H21" i="6"/>
  <c r="H18" i="6"/>
  <c r="B80" i="5"/>
  <c r="AB120" i="3"/>
  <c r="AB116" i="3"/>
  <c r="AB112" i="3"/>
  <c r="AB108" i="3"/>
  <c r="AB104" i="3"/>
  <c r="AB100" i="3"/>
  <c r="AB96" i="3"/>
  <c r="AB92" i="3"/>
  <c r="AB88" i="3"/>
  <c r="AB84" i="3"/>
  <c r="AB80" i="3"/>
  <c r="AB76" i="3"/>
  <c r="AB72" i="3"/>
  <c r="AB68" i="3"/>
  <c r="AB64" i="3"/>
  <c r="AB118" i="3"/>
  <c r="AB117" i="3"/>
  <c r="AB114" i="3"/>
  <c r="AB113" i="3"/>
  <c r="AB110" i="3"/>
  <c r="AB109" i="3"/>
  <c r="AB106" i="3"/>
  <c r="AB105" i="3"/>
  <c r="AB102" i="3"/>
  <c r="AB101" i="3"/>
  <c r="AB98" i="3"/>
  <c r="AB97" i="3"/>
  <c r="AB94" i="3"/>
  <c r="AB93" i="3"/>
  <c r="AB90" i="3"/>
  <c r="AB89" i="3"/>
  <c r="AB86" i="3"/>
  <c r="AB85" i="3"/>
  <c r="AB59" i="3"/>
  <c r="AB55" i="3"/>
  <c r="AB51" i="3"/>
  <c r="AB119" i="3"/>
  <c r="AB115" i="3"/>
  <c r="AB111" i="3"/>
  <c r="AB107" i="3"/>
  <c r="AB103" i="3"/>
  <c r="AB99" i="3"/>
  <c r="AB95" i="3"/>
  <c r="AB91" i="3"/>
  <c r="AB87" i="3"/>
  <c r="AB83" i="3"/>
  <c r="AB75" i="3"/>
  <c r="AB67" i="3"/>
  <c r="AB58" i="3"/>
  <c r="AB54" i="3"/>
  <c r="AB50" i="3"/>
  <c r="AB82" i="3"/>
  <c r="AB81" i="3"/>
  <c r="AB74" i="3"/>
  <c r="AB73" i="3"/>
  <c r="AB66" i="3"/>
  <c r="AB65" i="3"/>
  <c r="AB61" i="3"/>
  <c r="AB60" i="3"/>
  <c r="AB57" i="3"/>
  <c r="AB56" i="3"/>
  <c r="AB53" i="3"/>
  <c r="AB52" i="3"/>
  <c r="AB49" i="3"/>
  <c r="AB48" i="3"/>
  <c r="AB71" i="3"/>
  <c r="AB69" i="3"/>
  <c r="AB78" i="3"/>
  <c r="AB62" i="3"/>
  <c r="AC47" i="3"/>
  <c r="AB79" i="3"/>
  <c r="AB77" i="3"/>
  <c r="AB63" i="3"/>
  <c r="AB70" i="3"/>
  <c r="F17" i="1"/>
  <c r="C17" i="1"/>
  <c r="A18" i="1"/>
  <c r="AF11" i="4"/>
  <c r="AE12" i="4"/>
  <c r="AC363" i="4"/>
  <c r="AC365" i="4" s="1"/>
  <c r="G21" i="6"/>
  <c r="G18" i="6"/>
  <c r="D21" i="6"/>
  <c r="D18" i="6"/>
  <c r="E21" i="6"/>
  <c r="E18" i="6"/>
  <c r="AD179" i="4"/>
  <c r="N269" i="4"/>
  <c r="N221" i="4"/>
  <c r="N128" i="4"/>
  <c r="N124" i="4"/>
  <c r="N60" i="4"/>
  <c r="N23" i="4"/>
  <c r="N19" i="4"/>
  <c r="N122" i="4"/>
  <c r="N118" i="4"/>
  <c r="N114" i="4"/>
  <c r="N127" i="4"/>
  <c r="N121" i="4"/>
  <c r="N116" i="4"/>
  <c r="N113" i="4"/>
  <c r="N271" i="4"/>
  <c r="N193" i="4"/>
  <c r="N126" i="4"/>
  <c r="N123" i="4"/>
  <c r="N115" i="4"/>
  <c r="N59" i="4"/>
  <c r="N22" i="4"/>
  <c r="N21" i="4"/>
  <c r="N20" i="4"/>
  <c r="N125" i="4"/>
  <c r="N120" i="4"/>
  <c r="N117" i="4"/>
  <c r="N112" i="4"/>
  <c r="N61" i="4"/>
  <c r="N220" i="4"/>
  <c r="AF32" i="4"/>
  <c r="N270" i="4"/>
  <c r="N111" i="4"/>
  <c r="N119" i="4"/>
  <c r="AC30" i="3"/>
  <c r="AC28" i="3"/>
  <c r="AC26" i="3"/>
  <c r="AC24" i="3"/>
  <c r="AC22" i="3"/>
  <c r="AC20" i="3"/>
  <c r="AC18" i="3"/>
  <c r="AC16" i="3"/>
  <c r="AC14" i="3"/>
  <c r="AC12" i="3"/>
  <c r="AC10" i="3"/>
  <c r="AC36" i="3"/>
  <c r="AC32" i="3"/>
  <c r="AC29" i="3"/>
  <c r="AC27" i="3"/>
  <c r="AC25" i="3"/>
  <c r="AC23" i="3"/>
  <c r="AC21" i="3"/>
  <c r="AC19" i="3"/>
  <c r="AC17" i="3"/>
  <c r="AC15" i="3"/>
  <c r="AC13" i="3"/>
  <c r="AC11" i="3"/>
  <c r="AC9" i="3"/>
  <c r="AC37" i="3"/>
  <c r="AC33" i="3"/>
  <c r="AC38" i="3"/>
  <c r="AC34" i="3"/>
  <c r="AC35" i="3"/>
  <c r="AC31" i="3"/>
  <c r="AD8" i="3"/>
  <c r="AD305" i="4"/>
  <c r="AD307" i="4" s="1"/>
  <c r="AD24" i="4"/>
  <c r="AD26" i="4" s="1"/>
  <c r="AE107" i="4"/>
  <c r="AE105" i="4"/>
  <c r="AE103" i="4"/>
  <c r="AE101" i="4"/>
  <c r="AE99" i="4"/>
  <c r="AE97" i="4"/>
  <c r="AE95" i="4"/>
  <c r="AE93" i="4"/>
  <c r="AE91" i="4"/>
  <c r="AE89" i="4"/>
  <c r="AF87" i="4"/>
  <c r="AE108" i="4"/>
  <c r="AE100" i="4"/>
  <c r="AE92" i="4"/>
  <c r="AE102" i="4"/>
  <c r="AE94" i="4"/>
  <c r="AE104" i="4"/>
  <c r="AE96" i="4"/>
  <c r="AE88" i="4"/>
  <c r="AE106" i="4"/>
  <c r="AE90" i="4"/>
  <c r="AE98" i="4"/>
  <c r="AD360" i="4"/>
  <c r="AD359" i="4"/>
  <c r="AE188" i="4"/>
  <c r="AD189" i="4"/>
  <c r="AD194" i="4" s="1"/>
  <c r="AD196" i="4" s="1"/>
  <c r="L79" i="5"/>
  <c r="P79" i="5"/>
  <c r="H79" i="5"/>
  <c r="K79" i="5"/>
  <c r="J79" i="5"/>
  <c r="O79" i="5"/>
  <c r="N79" i="5"/>
  <c r="G79" i="5"/>
  <c r="F79" i="5"/>
  <c r="M79" i="5"/>
  <c r="I79" i="5"/>
  <c r="E79" i="5"/>
  <c r="J21" i="6"/>
  <c r="J18" i="6"/>
  <c r="I21" i="6"/>
  <c r="I18" i="6"/>
  <c r="AA121" i="3"/>
  <c r="AA123" i="3" s="1"/>
  <c r="AA126" i="3" s="1"/>
  <c r="AD208" i="4"/>
  <c r="AD45" i="4"/>
  <c r="AD287" i="4"/>
  <c r="AB39" i="3"/>
  <c r="AB41" i="3" s="1"/>
  <c r="AD129" i="4"/>
  <c r="AD131" i="4" s="1"/>
  <c r="B49" i="5"/>
  <c r="B18" i="5"/>
  <c r="AD78" i="4"/>
  <c r="AD56" i="4"/>
  <c r="AE54" i="4"/>
  <c r="AD55" i="4"/>
  <c r="AD62" i="4" s="1"/>
  <c r="AD64" i="4" s="1"/>
  <c r="AD336" i="4"/>
  <c r="AD338" i="4" s="1"/>
  <c r="AE300" i="4"/>
  <c r="AE299" i="4"/>
  <c r="AE332" i="4"/>
  <c r="AE336" i="4" s="1"/>
  <c r="AE304" i="4"/>
  <c r="AE301" i="4"/>
  <c r="AE298" i="4"/>
  <c r="AE297" i="4"/>
  <c r="AE302" i="4"/>
  <c r="AE333" i="4"/>
  <c r="AF244" i="4"/>
  <c r="AE266" i="4"/>
  <c r="AE272" i="4" s="1"/>
  <c r="AE274" i="4" s="1"/>
  <c r="AE303" i="4"/>
  <c r="A21" i="2"/>
  <c r="AD363" i="4" l="1"/>
  <c r="AD365" i="4" s="1"/>
  <c r="AE305" i="4"/>
  <c r="AE307" i="4" s="1"/>
  <c r="AE338" i="4"/>
  <c r="AF332" i="4"/>
  <c r="AF304" i="4"/>
  <c r="AF302" i="4"/>
  <c r="AF300" i="4"/>
  <c r="AF298" i="4"/>
  <c r="AF301" i="4"/>
  <c r="AF266" i="4"/>
  <c r="AF272" i="4" s="1"/>
  <c r="AF274" i="4" s="1"/>
  <c r="AF333" i="4"/>
  <c r="AG244" i="4"/>
  <c r="AF297" i="4"/>
  <c r="AF299" i="4"/>
  <c r="AF303" i="4"/>
  <c r="AE55" i="4"/>
  <c r="AE56" i="4"/>
  <c r="AF54" i="4"/>
  <c r="B81" i="5"/>
  <c r="AE129" i="4"/>
  <c r="AE131" i="4" s="1"/>
  <c r="AF102" i="4"/>
  <c r="AF101" i="4"/>
  <c r="AF94" i="4"/>
  <c r="AF93" i="4"/>
  <c r="AF104" i="4"/>
  <c r="AF103" i="4"/>
  <c r="AF96" i="4"/>
  <c r="AF95" i="4"/>
  <c r="AF88" i="4"/>
  <c r="AF106" i="4"/>
  <c r="AF105" i="4"/>
  <c r="AF98" i="4"/>
  <c r="AF97" i="4"/>
  <c r="AF90" i="4"/>
  <c r="AF89" i="4"/>
  <c r="AG87" i="4"/>
  <c r="AF100" i="4"/>
  <c r="AF107" i="4"/>
  <c r="AF91" i="4"/>
  <c r="AF108" i="4"/>
  <c r="AF92" i="4"/>
  <c r="AF99" i="4"/>
  <c r="AC39" i="3"/>
  <c r="AC41" i="3" s="1"/>
  <c r="AE376" i="4"/>
  <c r="N362" i="4"/>
  <c r="AG32" i="4"/>
  <c r="Q117" i="4"/>
  <c r="N167" i="4"/>
  <c r="Q167" i="4" s="1"/>
  <c r="N42" i="4"/>
  <c r="Q42" i="4" s="1"/>
  <c r="Q21" i="4"/>
  <c r="Q115" i="4"/>
  <c r="N165" i="4"/>
  <c r="Q165" i="4" s="1"/>
  <c r="N286" i="4"/>
  <c r="Q286" i="4" s="1"/>
  <c r="Q271" i="4"/>
  <c r="N171" i="4"/>
  <c r="Q171" i="4" s="1"/>
  <c r="Q121" i="4"/>
  <c r="N168" i="4"/>
  <c r="Q168" i="4" s="1"/>
  <c r="Q118" i="4"/>
  <c r="N44" i="4"/>
  <c r="Q44" i="4" s="1"/>
  <c r="Q23" i="4"/>
  <c r="AE287" i="4"/>
  <c r="N268" i="4"/>
  <c r="N284" i="4"/>
  <c r="Q284" i="4" s="1"/>
  <c r="Q269" i="4"/>
  <c r="AG11" i="4"/>
  <c r="AF12" i="4"/>
  <c r="AC117" i="3"/>
  <c r="AC113" i="3"/>
  <c r="AC109" i="3"/>
  <c r="AC105" i="3"/>
  <c r="AC101" i="3"/>
  <c r="AC97" i="3"/>
  <c r="AC93" i="3"/>
  <c r="AC89" i="3"/>
  <c r="AC85" i="3"/>
  <c r="AC81" i="3"/>
  <c r="AC77" i="3"/>
  <c r="AC73" i="3"/>
  <c r="AC69" i="3"/>
  <c r="AC65" i="3"/>
  <c r="AC120" i="3"/>
  <c r="AC116" i="3"/>
  <c r="AC112" i="3"/>
  <c r="AC108" i="3"/>
  <c r="AC104" i="3"/>
  <c r="AC100" i="3"/>
  <c r="AC96" i="3"/>
  <c r="AC92" i="3"/>
  <c r="AC88" i="3"/>
  <c r="AC84" i="3"/>
  <c r="AC80" i="3"/>
  <c r="AC76" i="3"/>
  <c r="AC72" i="3"/>
  <c r="AC68" i="3"/>
  <c r="AC64" i="3"/>
  <c r="AC60" i="3"/>
  <c r="AC56" i="3"/>
  <c r="AC52" i="3"/>
  <c r="AC48" i="3"/>
  <c r="AC118" i="3"/>
  <c r="AC114" i="3"/>
  <c r="AC110" i="3"/>
  <c r="AC106" i="3"/>
  <c r="AC102" i="3"/>
  <c r="AC98" i="3"/>
  <c r="AC94" i="3"/>
  <c r="AC90" i="3"/>
  <c r="AC86" i="3"/>
  <c r="AC82" i="3"/>
  <c r="AC74" i="3"/>
  <c r="AC66" i="3"/>
  <c r="AC61" i="3"/>
  <c r="AC57" i="3"/>
  <c r="AC53" i="3"/>
  <c r="AC49" i="3"/>
  <c r="AC79" i="3"/>
  <c r="AC71" i="3"/>
  <c r="AC63" i="3"/>
  <c r="AD47" i="3"/>
  <c r="AC119" i="3"/>
  <c r="AC111" i="3"/>
  <c r="AC103" i="3"/>
  <c r="AC95" i="3"/>
  <c r="AC87" i="3"/>
  <c r="AC78" i="3"/>
  <c r="AC75" i="3"/>
  <c r="AC62" i="3"/>
  <c r="AC59" i="3"/>
  <c r="AC55" i="3"/>
  <c r="AC51" i="3"/>
  <c r="AC115" i="3"/>
  <c r="AC107" i="3"/>
  <c r="AC99" i="3"/>
  <c r="AC91" i="3"/>
  <c r="AC83" i="3"/>
  <c r="AC70" i="3"/>
  <c r="AC67" i="3"/>
  <c r="AC58" i="3"/>
  <c r="AC54" i="3"/>
  <c r="AC50" i="3"/>
  <c r="A22" i="2"/>
  <c r="AD37" i="3"/>
  <c r="AD35" i="3"/>
  <c r="AD33" i="3"/>
  <c r="AD31" i="3"/>
  <c r="AD38" i="3"/>
  <c r="AD36" i="3"/>
  <c r="AD34" i="3"/>
  <c r="AD32" i="3"/>
  <c r="AE8" i="3"/>
  <c r="AD30" i="3"/>
  <c r="AD29" i="3"/>
  <c r="AD28" i="3"/>
  <c r="AD27" i="3"/>
  <c r="AD26" i="3"/>
  <c r="AD25" i="3"/>
  <c r="AD24" i="3"/>
  <c r="AD23" i="3"/>
  <c r="AD22" i="3"/>
  <c r="AD21" i="3"/>
  <c r="AD20" i="3"/>
  <c r="AD19" i="3"/>
  <c r="AD18" i="3"/>
  <c r="AD17" i="3"/>
  <c r="AD16" i="3"/>
  <c r="AD15" i="3"/>
  <c r="AD14" i="3"/>
  <c r="AD13" i="3"/>
  <c r="AD12" i="3"/>
  <c r="AD11" i="3"/>
  <c r="AD10" i="3"/>
  <c r="AD9" i="3"/>
  <c r="N169" i="4"/>
  <c r="Q169" i="4" s="1"/>
  <c r="Q119" i="4"/>
  <c r="Q220" i="4"/>
  <c r="N233" i="4"/>
  <c r="Q233" i="4" s="1"/>
  <c r="Q120" i="4"/>
  <c r="N170" i="4"/>
  <c r="Q170" i="4" s="1"/>
  <c r="Q22" i="4"/>
  <c r="N43" i="4"/>
  <c r="Q43" i="4" s="1"/>
  <c r="Q123" i="4"/>
  <c r="N173" i="4"/>
  <c r="Q173" i="4" s="1"/>
  <c r="AE45" i="4"/>
  <c r="N18" i="4"/>
  <c r="N177" i="4"/>
  <c r="Q177" i="4" s="1"/>
  <c r="Q127" i="4"/>
  <c r="N172" i="4"/>
  <c r="Q172" i="4" s="1"/>
  <c r="Q122" i="4"/>
  <c r="N76" i="4"/>
  <c r="Q76" i="4" s="1"/>
  <c r="Q60" i="4"/>
  <c r="AE349" i="4"/>
  <c r="N335" i="4"/>
  <c r="C18" i="1"/>
  <c r="I18" i="1" s="1"/>
  <c r="F18" i="1"/>
  <c r="A19" i="1"/>
  <c r="AB121" i="3"/>
  <c r="AB123" i="3" s="1"/>
  <c r="AB126" i="3" s="1"/>
  <c r="D79" i="5"/>
  <c r="AE359" i="4"/>
  <c r="AF188" i="4"/>
  <c r="AE360" i="4"/>
  <c r="AE189" i="4"/>
  <c r="AE194" i="4" s="1"/>
  <c r="AE196" i="4" s="1"/>
  <c r="N161" i="4"/>
  <c r="Q161" i="4" s="1"/>
  <c r="Q111" i="4"/>
  <c r="Q61" i="4"/>
  <c r="N77" i="4"/>
  <c r="Q77" i="4" s="1"/>
  <c r="N175" i="4"/>
  <c r="Q175" i="4" s="1"/>
  <c r="Q125" i="4"/>
  <c r="AE78" i="4"/>
  <c r="N58" i="4"/>
  <c r="N176" i="4"/>
  <c r="Q176" i="4" s="1"/>
  <c r="Q126" i="4"/>
  <c r="N163" i="4"/>
  <c r="Q163" i="4" s="1"/>
  <c r="Q113" i="4"/>
  <c r="AE179" i="4"/>
  <c r="N110" i="4"/>
  <c r="AE235" i="4"/>
  <c r="N219" i="4"/>
  <c r="N174" i="4"/>
  <c r="Q174" i="4" s="1"/>
  <c r="Q124" i="4"/>
  <c r="AE208" i="4"/>
  <c r="N192" i="4"/>
  <c r="I17" i="1"/>
  <c r="P80" i="5"/>
  <c r="H80" i="5"/>
  <c r="L80" i="5"/>
  <c r="G80" i="5"/>
  <c r="I80" i="5"/>
  <c r="N80" i="5"/>
  <c r="M80" i="5"/>
  <c r="F80" i="5"/>
  <c r="E80" i="5"/>
  <c r="K80" i="5"/>
  <c r="O80" i="5"/>
  <c r="J80" i="5"/>
  <c r="B50" i="5"/>
  <c r="B19" i="5"/>
  <c r="Q270" i="4"/>
  <c r="N285" i="4"/>
  <c r="Q285" i="4" s="1"/>
  <c r="N162" i="4"/>
  <c r="Q162" i="4" s="1"/>
  <c r="Q112" i="4"/>
  <c r="Q20" i="4"/>
  <c r="N41" i="4"/>
  <c r="Q41" i="4" s="1"/>
  <c r="Q59" i="4"/>
  <c r="N75" i="4"/>
  <c r="Q75" i="4" s="1"/>
  <c r="Q193" i="4"/>
  <c r="N207" i="4"/>
  <c r="Q207" i="4" s="1"/>
  <c r="N166" i="4"/>
  <c r="Q166" i="4" s="1"/>
  <c r="Q116" i="4"/>
  <c r="N164" i="4"/>
  <c r="Q164" i="4" s="1"/>
  <c r="Q114" i="4"/>
  <c r="N40" i="4"/>
  <c r="Q40" i="4" s="1"/>
  <c r="Q19" i="4"/>
  <c r="N178" i="4"/>
  <c r="Q178" i="4" s="1"/>
  <c r="Q128" i="4"/>
  <c r="N234" i="4"/>
  <c r="Q234" i="4" s="1"/>
  <c r="Q221" i="4"/>
  <c r="AE24" i="4"/>
  <c r="AE26" i="4" s="1"/>
  <c r="M17" i="6"/>
  <c r="M18" i="6" s="1"/>
  <c r="B21" i="6"/>
  <c r="B18" i="6"/>
  <c r="AD39" i="3" l="1"/>
  <c r="AD41" i="3" s="1"/>
  <c r="AE62" i="4"/>
  <c r="AE64" i="4" s="1"/>
  <c r="A20" i="1"/>
  <c r="C19" i="1"/>
  <c r="F19" i="1"/>
  <c r="Q335" i="4"/>
  <c r="Q336" i="4" s="1"/>
  <c r="N348" i="4"/>
  <c r="N336" i="4"/>
  <c r="Q18" i="4"/>
  <c r="Q24" i="4" s="1"/>
  <c r="N39" i="4"/>
  <c r="N24" i="4"/>
  <c r="AH11" i="4"/>
  <c r="AG12" i="4"/>
  <c r="Q268" i="4"/>
  <c r="Q272" i="4" s="1"/>
  <c r="N283" i="4"/>
  <c r="N272" i="4"/>
  <c r="AF235" i="4"/>
  <c r="AF78" i="4"/>
  <c r="AF349" i="4"/>
  <c r="AF208" i="4"/>
  <c r="AF376" i="4"/>
  <c r="AF55" i="4"/>
  <c r="AG54" i="4"/>
  <c r="AF56" i="4"/>
  <c r="B51" i="5"/>
  <c r="B20" i="5"/>
  <c r="N160" i="4"/>
  <c r="Q110" i="4"/>
  <c r="Q129" i="4" s="1"/>
  <c r="N129" i="4"/>
  <c r="AF189" i="4"/>
  <c r="AF194" i="4" s="1"/>
  <c r="AF196" i="4" s="1"/>
  <c r="AF359" i="4"/>
  <c r="AF363" i="4" s="1"/>
  <c r="AG188" i="4"/>
  <c r="AF360" i="4"/>
  <c r="A23" i="2"/>
  <c r="AF45" i="4"/>
  <c r="AG376" i="4"/>
  <c r="AG349" i="4"/>
  <c r="AH32" i="4"/>
  <c r="AG208" i="4"/>
  <c r="AF179" i="4"/>
  <c r="Q362" i="4"/>
  <c r="Q363" i="4" s="1"/>
  <c r="N375" i="4"/>
  <c r="N363" i="4"/>
  <c r="AF129" i="4"/>
  <c r="AF131" i="4" s="1"/>
  <c r="AF305" i="4"/>
  <c r="AF307" i="4" s="1"/>
  <c r="AE363" i="4"/>
  <c r="AE365" i="4" s="1"/>
  <c r="AE29" i="3"/>
  <c r="AE27" i="3"/>
  <c r="AE25" i="3"/>
  <c r="AE23" i="3"/>
  <c r="AE21" i="3"/>
  <c r="AE19" i="3"/>
  <c r="AE17" i="3"/>
  <c r="AE15" i="3"/>
  <c r="AE13" i="3"/>
  <c r="AE11" i="3"/>
  <c r="AE9" i="3"/>
  <c r="AE38" i="3"/>
  <c r="AE36" i="3"/>
  <c r="AE34" i="3"/>
  <c r="AE32" i="3"/>
  <c r="AF8" i="3"/>
  <c r="AE37" i="3"/>
  <c r="AE35" i="3"/>
  <c r="AE33" i="3"/>
  <c r="AE31" i="3"/>
  <c r="AE30" i="3"/>
  <c r="AE28" i="3"/>
  <c r="AE26" i="3"/>
  <c r="AE24" i="3"/>
  <c r="AE22" i="3"/>
  <c r="AE20" i="3"/>
  <c r="AE18" i="3"/>
  <c r="AE16" i="3"/>
  <c r="AE14" i="3"/>
  <c r="AE12" i="3"/>
  <c r="AE10" i="3"/>
  <c r="AD118" i="3"/>
  <c r="AD114" i="3"/>
  <c r="AD110" i="3"/>
  <c r="AD106" i="3"/>
  <c r="AD102" i="3"/>
  <c r="AD98" i="3"/>
  <c r="AD94" i="3"/>
  <c r="AD90" i="3"/>
  <c r="AD86" i="3"/>
  <c r="AD82" i="3"/>
  <c r="AD78" i="3"/>
  <c r="AD74" i="3"/>
  <c r="AD70" i="3"/>
  <c r="AD66" i="3"/>
  <c r="AD62" i="3"/>
  <c r="AD120" i="3"/>
  <c r="AD116" i="3"/>
  <c r="AD112" i="3"/>
  <c r="AD108" i="3"/>
  <c r="AD104" i="3"/>
  <c r="AD100" i="3"/>
  <c r="AD96" i="3"/>
  <c r="AD92" i="3"/>
  <c r="AD88" i="3"/>
  <c r="AD84" i="3"/>
  <c r="AD119" i="3"/>
  <c r="AD115" i="3"/>
  <c r="AD111" i="3"/>
  <c r="AD107" i="3"/>
  <c r="AD103" i="3"/>
  <c r="AD99" i="3"/>
  <c r="AD95" i="3"/>
  <c r="AD91" i="3"/>
  <c r="AD87" i="3"/>
  <c r="AD83" i="3"/>
  <c r="AD79" i="3"/>
  <c r="AD75" i="3"/>
  <c r="AD71" i="3"/>
  <c r="AD67" i="3"/>
  <c r="AD63" i="3"/>
  <c r="AD61" i="3"/>
  <c r="AD57" i="3"/>
  <c r="AD53" i="3"/>
  <c r="AD49" i="3"/>
  <c r="AD117" i="3"/>
  <c r="AD113" i="3"/>
  <c r="AD109" i="3"/>
  <c r="AD105" i="3"/>
  <c r="AD101" i="3"/>
  <c r="AD97" i="3"/>
  <c r="AD93" i="3"/>
  <c r="AD89" i="3"/>
  <c r="AD85" i="3"/>
  <c r="AD81" i="3"/>
  <c r="AD73" i="3"/>
  <c r="AD65" i="3"/>
  <c r="AD60" i="3"/>
  <c r="AD56" i="3"/>
  <c r="AD52" i="3"/>
  <c r="AD48" i="3"/>
  <c r="AE47" i="3"/>
  <c r="AD80" i="3"/>
  <c r="AD72" i="3"/>
  <c r="AD64" i="3"/>
  <c r="AD59" i="3"/>
  <c r="AD55" i="3"/>
  <c r="AD51" i="3"/>
  <c r="AD77" i="3"/>
  <c r="AD68" i="3"/>
  <c r="AD58" i="3"/>
  <c r="AD54" i="3"/>
  <c r="AD50" i="3"/>
  <c r="AD76" i="3"/>
  <c r="AD69" i="3"/>
  <c r="AC121" i="3"/>
  <c r="AC123" i="3" s="1"/>
  <c r="AC126" i="3" s="1"/>
  <c r="AF287" i="4"/>
  <c r="AG108" i="4"/>
  <c r="AG106" i="4"/>
  <c r="AG104" i="4"/>
  <c r="AG102" i="4"/>
  <c r="AG100" i="4"/>
  <c r="AG98" i="4"/>
  <c r="AG96" i="4"/>
  <c r="AG94" i="4"/>
  <c r="AG92" i="4"/>
  <c r="AG90" i="4"/>
  <c r="AG88" i="4"/>
  <c r="AG103" i="4"/>
  <c r="AG95" i="4"/>
  <c r="AG105" i="4"/>
  <c r="AG97" i="4"/>
  <c r="AG89" i="4"/>
  <c r="AH87" i="4"/>
  <c r="AG107" i="4"/>
  <c r="AG99" i="4"/>
  <c r="AG91" i="4"/>
  <c r="AG101" i="4"/>
  <c r="AG93" i="4"/>
  <c r="AG333" i="4"/>
  <c r="AG332" i="4"/>
  <c r="AG336" i="4" s="1"/>
  <c r="AG338" i="4" s="1"/>
  <c r="AG303" i="4"/>
  <c r="AG302" i="4"/>
  <c r="AG299" i="4"/>
  <c r="AG301" i="4"/>
  <c r="AG300" i="4"/>
  <c r="AG304" i="4"/>
  <c r="AG298" i="4"/>
  <c r="AH244" i="4"/>
  <c r="AG266" i="4"/>
  <c r="AG272" i="4" s="1"/>
  <c r="AG274" i="4" s="1"/>
  <c r="AG297" i="4"/>
  <c r="AG305" i="4" s="1"/>
  <c r="AG307" i="4" s="1"/>
  <c r="AF336" i="4"/>
  <c r="AF338" i="4" s="1"/>
  <c r="B82" i="5"/>
  <c r="D80" i="5"/>
  <c r="N206" i="4"/>
  <c r="Q192" i="4"/>
  <c r="Q194" i="4" s="1"/>
  <c r="N194" i="4"/>
  <c r="Q219" i="4"/>
  <c r="Q222" i="4" s="1"/>
  <c r="N232" i="4"/>
  <c r="N222" i="4"/>
  <c r="N74" i="4"/>
  <c r="Q58" i="4"/>
  <c r="Q62" i="4" s="1"/>
  <c r="N62" i="4"/>
  <c r="AF24" i="4"/>
  <c r="AF26" i="4" s="1"/>
  <c r="H81" i="5"/>
  <c r="L81" i="5"/>
  <c r="P81" i="5"/>
  <c r="O81" i="5"/>
  <c r="G81" i="5"/>
  <c r="J81" i="5"/>
  <c r="M81" i="5"/>
  <c r="K81" i="5"/>
  <c r="E81" i="5"/>
  <c r="F81" i="5"/>
  <c r="I81" i="5"/>
  <c r="N81" i="5"/>
  <c r="I19" i="1" l="1"/>
  <c r="D81" i="5"/>
  <c r="Q232" i="4"/>
  <c r="Q235" i="4" s="1"/>
  <c r="N235" i="4"/>
  <c r="Q206" i="4"/>
  <c r="Q208" i="4" s="1"/>
  <c r="N208" i="4"/>
  <c r="AG287" i="4"/>
  <c r="AG78" i="4"/>
  <c r="AH54" i="4"/>
  <c r="AG56" i="4"/>
  <c r="AG55" i="4"/>
  <c r="AG24" i="4"/>
  <c r="AG26" i="4" s="1"/>
  <c r="AG129" i="4"/>
  <c r="AG131" i="4" s="1"/>
  <c r="AE119" i="3"/>
  <c r="AE115" i="3"/>
  <c r="AE111" i="3"/>
  <c r="AE107" i="3"/>
  <c r="AE103" i="3"/>
  <c r="AE99" i="3"/>
  <c r="AE95" i="3"/>
  <c r="AE91" i="3"/>
  <c r="AE87" i="3"/>
  <c r="AE83" i="3"/>
  <c r="AE79" i="3"/>
  <c r="AE75" i="3"/>
  <c r="AE71" i="3"/>
  <c r="AE67" i="3"/>
  <c r="AE63" i="3"/>
  <c r="AE58" i="3"/>
  <c r="AE54" i="3"/>
  <c r="AE50" i="3"/>
  <c r="AF47" i="3"/>
  <c r="AE80" i="3"/>
  <c r="AE72" i="3"/>
  <c r="AE64" i="3"/>
  <c r="AE59" i="3"/>
  <c r="AE55" i="3"/>
  <c r="AE51" i="3"/>
  <c r="AE78" i="3"/>
  <c r="AE77" i="3"/>
  <c r="AE70" i="3"/>
  <c r="AE69" i="3"/>
  <c r="AE62" i="3"/>
  <c r="AE116" i="3"/>
  <c r="AE114" i="3"/>
  <c r="AE108" i="3"/>
  <c r="AE106" i="3"/>
  <c r="AE100" i="3"/>
  <c r="AE98" i="3"/>
  <c r="AE88" i="3"/>
  <c r="AE86" i="3"/>
  <c r="AE68" i="3"/>
  <c r="AE120" i="3"/>
  <c r="AE113" i="3"/>
  <c r="AE105" i="3"/>
  <c r="AE97" i="3"/>
  <c r="AE89" i="3"/>
  <c r="AE81" i="3"/>
  <c r="AE74" i="3"/>
  <c r="AE65" i="3"/>
  <c r="AE60" i="3"/>
  <c r="AE56" i="3"/>
  <c r="AE52" i="3"/>
  <c r="AE48" i="3"/>
  <c r="AE118" i="3"/>
  <c r="AE112" i="3"/>
  <c r="AE110" i="3"/>
  <c r="AE104" i="3"/>
  <c r="AE102" i="3"/>
  <c r="AE96" i="3"/>
  <c r="AE94" i="3"/>
  <c r="AE92" i="3"/>
  <c r="AE90" i="3"/>
  <c r="AE84" i="3"/>
  <c r="AE76" i="3"/>
  <c r="AE61" i="3"/>
  <c r="AE57" i="3"/>
  <c r="AE53" i="3"/>
  <c r="AE49" i="3"/>
  <c r="AE117" i="3"/>
  <c r="AE109" i="3"/>
  <c r="AE101" i="3"/>
  <c r="AE93" i="3"/>
  <c r="AE85" i="3"/>
  <c r="AE82" i="3"/>
  <c r="AE73" i="3"/>
  <c r="AE66" i="3"/>
  <c r="AH235" i="4"/>
  <c r="AI32" i="4"/>
  <c r="AH376" i="4"/>
  <c r="AH349" i="4"/>
  <c r="AH208" i="4"/>
  <c r="AG179" i="4"/>
  <c r="B52" i="5"/>
  <c r="B21" i="5"/>
  <c r="AF62" i="4"/>
  <c r="AF64" i="4" s="1"/>
  <c r="AH12" i="4"/>
  <c r="AI11" i="4"/>
  <c r="Q74" i="4"/>
  <c r="Q78" i="4" s="1"/>
  <c r="N78" i="4"/>
  <c r="L82" i="5"/>
  <c r="H82" i="5"/>
  <c r="P82" i="5"/>
  <c r="K82" i="5"/>
  <c r="G82" i="5"/>
  <c r="O82" i="5"/>
  <c r="E82" i="5"/>
  <c r="F82" i="5"/>
  <c r="N82" i="5"/>
  <c r="I82" i="5"/>
  <c r="J82" i="5"/>
  <c r="M82" i="5"/>
  <c r="AH333" i="4"/>
  <c r="AH303" i="4"/>
  <c r="AH301" i="4"/>
  <c r="AH299" i="4"/>
  <c r="AH297" i="4"/>
  <c r="AH266" i="4"/>
  <c r="AH272" i="4" s="1"/>
  <c r="AH274" i="4" s="1"/>
  <c r="AI244" i="4"/>
  <c r="AH304" i="4"/>
  <c r="AH302" i="4"/>
  <c r="AH332" i="4"/>
  <c r="AH298" i="4"/>
  <c r="AH300" i="4"/>
  <c r="AD121" i="3"/>
  <c r="AD123" i="3" s="1"/>
  <c r="AD126" i="3" s="1"/>
  <c r="AF38" i="3"/>
  <c r="AF36" i="3"/>
  <c r="AF34" i="3"/>
  <c r="AF32" i="3"/>
  <c r="AG8" i="3"/>
  <c r="AF37" i="3"/>
  <c r="AF35" i="3"/>
  <c r="AF33" i="3"/>
  <c r="AF31" i="3"/>
  <c r="AF30" i="3"/>
  <c r="AF28" i="3"/>
  <c r="AF26" i="3"/>
  <c r="AF24" i="3"/>
  <c r="AF22" i="3"/>
  <c r="AF20" i="3"/>
  <c r="AF18" i="3"/>
  <c r="AF16" i="3"/>
  <c r="AF14" i="3"/>
  <c r="AF12" i="3"/>
  <c r="AF10" i="3"/>
  <c r="AF29" i="3"/>
  <c r="AF27" i="3"/>
  <c r="AF25" i="3"/>
  <c r="AF23" i="3"/>
  <c r="AF21" i="3"/>
  <c r="AF19" i="3"/>
  <c r="AF17" i="3"/>
  <c r="AF15" i="3"/>
  <c r="AF13" i="3"/>
  <c r="AF11" i="3"/>
  <c r="AF9" i="3"/>
  <c r="Q375" i="4"/>
  <c r="Q376" i="4" s="1"/>
  <c r="N376" i="4"/>
  <c r="AG45" i="4"/>
  <c r="AG235" i="4"/>
  <c r="AH188" i="4"/>
  <c r="AG189" i="4"/>
  <c r="AG194" i="4" s="1"/>
  <c r="AG196" i="4" s="1"/>
  <c r="AG360" i="4"/>
  <c r="AG359" i="4"/>
  <c r="B83" i="5"/>
  <c r="Q283" i="4"/>
  <c r="Q287" i="4" s="1"/>
  <c r="N287" i="4"/>
  <c r="Q348" i="4"/>
  <c r="Q349" i="4" s="1"/>
  <c r="N349" i="4"/>
  <c r="F20" i="1"/>
  <c r="C20" i="1"/>
  <c r="I20" i="1" s="1"/>
  <c r="A21" i="1"/>
  <c r="AH105" i="4"/>
  <c r="AH104" i="4"/>
  <c r="AH97" i="4"/>
  <c r="AH96" i="4"/>
  <c r="AH89" i="4"/>
  <c r="AH88" i="4"/>
  <c r="AI87" i="4"/>
  <c r="AH107" i="4"/>
  <c r="AH106" i="4"/>
  <c r="AH99" i="4"/>
  <c r="AH98" i="4"/>
  <c r="AH91" i="4"/>
  <c r="AH90" i="4"/>
  <c r="AH108" i="4"/>
  <c r="AH101" i="4"/>
  <c r="AH100" i="4"/>
  <c r="AH93" i="4"/>
  <c r="AH92" i="4"/>
  <c r="AH103" i="4"/>
  <c r="AH94" i="4"/>
  <c r="AH102" i="4"/>
  <c r="AH95" i="4"/>
  <c r="AE39" i="3"/>
  <c r="AE41" i="3" s="1"/>
  <c r="A24" i="2"/>
  <c r="AF365" i="4"/>
  <c r="Q160" i="4"/>
  <c r="Q179" i="4" s="1"/>
  <c r="N179" i="4"/>
  <c r="Q39" i="4"/>
  <c r="Q45" i="4" s="1"/>
  <c r="N45" i="4"/>
  <c r="AH336" i="4" l="1"/>
  <c r="AH338" i="4" s="1"/>
  <c r="A25" i="2"/>
  <c r="F21" i="1"/>
  <c r="A22" i="1"/>
  <c r="C21" i="1"/>
  <c r="L83" i="5"/>
  <c r="H83" i="5"/>
  <c r="P83" i="5"/>
  <c r="J83" i="5"/>
  <c r="K83" i="5"/>
  <c r="E83" i="5"/>
  <c r="M83" i="5"/>
  <c r="I83" i="5"/>
  <c r="F83" i="5"/>
  <c r="N83" i="5"/>
  <c r="G83" i="5"/>
  <c r="O83" i="5"/>
  <c r="AH360" i="4"/>
  <c r="AH359" i="4"/>
  <c r="AI188" i="4"/>
  <c r="AH189" i="4"/>
  <c r="AH194" i="4" s="1"/>
  <c r="AH196" i="4" s="1"/>
  <c r="AG30" i="3"/>
  <c r="AG28" i="3"/>
  <c r="AG26" i="3"/>
  <c r="AG24" i="3"/>
  <c r="AG22" i="3"/>
  <c r="AG20" i="3"/>
  <c r="AG18" i="3"/>
  <c r="AG16" i="3"/>
  <c r="AG14" i="3"/>
  <c r="AG12" i="3"/>
  <c r="AG10" i="3"/>
  <c r="AG29" i="3"/>
  <c r="AG27" i="3"/>
  <c r="AG25" i="3"/>
  <c r="AG23" i="3"/>
  <c r="AG21" i="3"/>
  <c r="AG19" i="3"/>
  <c r="AG17" i="3"/>
  <c r="AG15" i="3"/>
  <c r="AG13" i="3"/>
  <c r="AG11" i="3"/>
  <c r="AG9" i="3"/>
  <c r="AG37" i="3"/>
  <c r="AG33" i="3"/>
  <c r="AG38" i="3"/>
  <c r="AG34" i="3"/>
  <c r="AG35" i="3"/>
  <c r="AG31" i="3"/>
  <c r="AH8" i="3"/>
  <c r="AG36" i="3"/>
  <c r="AG32" i="3"/>
  <c r="AJ11" i="4"/>
  <c r="AI12" i="4"/>
  <c r="B53" i="5"/>
  <c r="B22" i="5"/>
  <c r="AH45" i="4"/>
  <c r="AG62" i="4"/>
  <c r="AG64" i="4" s="1"/>
  <c r="AI107" i="4"/>
  <c r="AI105" i="4"/>
  <c r="AI103" i="4"/>
  <c r="AI101" i="4"/>
  <c r="AI99" i="4"/>
  <c r="AI97" i="4"/>
  <c r="AI95" i="4"/>
  <c r="AI93" i="4"/>
  <c r="AI91" i="4"/>
  <c r="AI89" i="4"/>
  <c r="AJ87" i="4"/>
  <c r="AI106" i="4"/>
  <c r="AI98" i="4"/>
  <c r="AI90" i="4"/>
  <c r="AI108" i="4"/>
  <c r="AI100" i="4"/>
  <c r="AI92" i="4"/>
  <c r="AI102" i="4"/>
  <c r="AI94" i="4"/>
  <c r="AI96" i="4"/>
  <c r="AI104" i="4"/>
  <c r="AI88" i="4"/>
  <c r="AH129" i="4"/>
  <c r="AH131" i="4" s="1"/>
  <c r="AG363" i="4"/>
  <c r="AG365" i="4" s="1"/>
  <c r="AH305" i="4"/>
  <c r="AH307" i="4" s="1"/>
  <c r="AH24" i="4"/>
  <c r="AH26" i="4" s="1"/>
  <c r="B84" i="5"/>
  <c r="AH78" i="4"/>
  <c r="AF39" i="3"/>
  <c r="AF41" i="3" s="1"/>
  <c r="AH56" i="4"/>
  <c r="AI54" i="4"/>
  <c r="AH55" i="4"/>
  <c r="AI298" i="4"/>
  <c r="AI297" i="4"/>
  <c r="AI266" i="4"/>
  <c r="AI272" i="4" s="1"/>
  <c r="AI274" i="4" s="1"/>
  <c r="AJ244" i="4"/>
  <c r="AI333" i="4"/>
  <c r="AI300" i="4"/>
  <c r="AI303" i="4"/>
  <c r="AI304" i="4"/>
  <c r="AI299" i="4"/>
  <c r="AI332" i="4"/>
  <c r="AI302" i="4"/>
  <c r="AI301" i="4"/>
  <c r="D82" i="5"/>
  <c r="AH179" i="4"/>
  <c r="AI179" i="4"/>
  <c r="AJ32" i="4"/>
  <c r="AH287" i="4"/>
  <c r="AE121" i="3"/>
  <c r="AE123" i="3" s="1"/>
  <c r="AE126" i="3" s="1"/>
  <c r="AF120" i="3"/>
  <c r="AF116" i="3"/>
  <c r="AF112" i="3"/>
  <c r="AF108" i="3"/>
  <c r="AF104" i="3"/>
  <c r="AF100" i="3"/>
  <c r="AF96" i="3"/>
  <c r="AF92" i="3"/>
  <c r="AF88" i="3"/>
  <c r="AF84" i="3"/>
  <c r="AF80" i="3"/>
  <c r="AF76" i="3"/>
  <c r="AF72" i="3"/>
  <c r="AF68" i="3"/>
  <c r="AF64" i="3"/>
  <c r="AF119" i="3"/>
  <c r="AF115" i="3"/>
  <c r="AF111" i="3"/>
  <c r="AF107" i="3"/>
  <c r="AF103" i="3"/>
  <c r="AF99" i="3"/>
  <c r="AF95" i="3"/>
  <c r="AF91" i="3"/>
  <c r="AF87" i="3"/>
  <c r="AF83" i="3"/>
  <c r="AF118" i="3"/>
  <c r="AF117" i="3"/>
  <c r="AF114" i="3"/>
  <c r="AF113" i="3"/>
  <c r="AF110" i="3"/>
  <c r="AF109" i="3"/>
  <c r="AF106" i="3"/>
  <c r="AF105" i="3"/>
  <c r="AF102" i="3"/>
  <c r="AF101" i="3"/>
  <c r="AF98" i="3"/>
  <c r="AF97" i="3"/>
  <c r="AF94" i="3"/>
  <c r="AF93" i="3"/>
  <c r="AF90" i="3"/>
  <c r="AF89" i="3"/>
  <c r="AF86" i="3"/>
  <c r="AF85" i="3"/>
  <c r="AF82" i="3"/>
  <c r="AF81" i="3"/>
  <c r="AF78" i="3"/>
  <c r="AF77" i="3"/>
  <c r="AF74" i="3"/>
  <c r="AF73" i="3"/>
  <c r="AF70" i="3"/>
  <c r="AF69" i="3"/>
  <c r="AF66" i="3"/>
  <c r="AF65" i="3"/>
  <c r="AF62" i="3"/>
  <c r="AF59" i="3"/>
  <c r="AF55" i="3"/>
  <c r="AF51" i="3"/>
  <c r="AF79" i="3"/>
  <c r="AF71" i="3"/>
  <c r="AF63" i="3"/>
  <c r="AF58" i="3"/>
  <c r="AF54" i="3"/>
  <c r="AF50" i="3"/>
  <c r="AF60" i="3"/>
  <c r="AF56" i="3"/>
  <c r="AF52" i="3"/>
  <c r="AF48" i="3"/>
  <c r="AG47" i="3"/>
  <c r="AF67" i="3"/>
  <c r="AF61" i="3"/>
  <c r="AF57" i="3"/>
  <c r="AF53" i="3"/>
  <c r="AF49" i="3"/>
  <c r="AF75" i="3"/>
  <c r="AI129" i="4" l="1"/>
  <c r="AI131" i="4" s="1"/>
  <c r="AH62" i="4"/>
  <c r="AH64" i="4" s="1"/>
  <c r="I21" i="1"/>
  <c r="AF121" i="3"/>
  <c r="AF123" i="3" s="1"/>
  <c r="AF126" i="3" s="1"/>
  <c r="AI349" i="4"/>
  <c r="AJ332" i="4"/>
  <c r="AJ304" i="4"/>
  <c r="AJ302" i="4"/>
  <c r="AJ300" i="4"/>
  <c r="AJ298" i="4"/>
  <c r="AJ299" i="4"/>
  <c r="AJ303" i="4"/>
  <c r="AJ297" i="4"/>
  <c r="AJ266" i="4"/>
  <c r="AJ272" i="4" s="1"/>
  <c r="AJ274" i="4" s="1"/>
  <c r="AK244" i="4"/>
  <c r="AJ333" i="4"/>
  <c r="AJ301" i="4"/>
  <c r="AI360" i="4"/>
  <c r="AI359" i="4"/>
  <c r="AI189" i="4"/>
  <c r="AI194" i="4" s="1"/>
  <c r="AI196" i="4" s="1"/>
  <c r="AJ188" i="4"/>
  <c r="C22" i="1"/>
  <c r="A23" i="1"/>
  <c r="F22" i="1"/>
  <c r="A26" i="2"/>
  <c r="AI376" i="4"/>
  <c r="AI56" i="4"/>
  <c r="AJ54" i="4"/>
  <c r="AI55" i="4"/>
  <c r="AI62" i="4" s="1"/>
  <c r="AI64" i="4" s="1"/>
  <c r="B54" i="5"/>
  <c r="B23" i="5"/>
  <c r="AG39" i="3"/>
  <c r="AG41" i="3" s="1"/>
  <c r="AH363" i="4"/>
  <c r="AH365" i="4" s="1"/>
  <c r="D83" i="5"/>
  <c r="AI287" i="4"/>
  <c r="AI336" i="4"/>
  <c r="AI338" i="4" s="1"/>
  <c r="AI305" i="4"/>
  <c r="AI307" i="4" s="1"/>
  <c r="H84" i="5"/>
  <c r="P84" i="5"/>
  <c r="L84" i="5"/>
  <c r="J84" i="5"/>
  <c r="M84" i="5"/>
  <c r="N84" i="5"/>
  <c r="K84" i="5"/>
  <c r="F84" i="5"/>
  <c r="I84" i="5"/>
  <c r="E84" i="5"/>
  <c r="G84" i="5"/>
  <c r="O84" i="5"/>
  <c r="AJ108" i="4"/>
  <c r="AJ107" i="4"/>
  <c r="AJ100" i="4"/>
  <c r="AJ99" i="4"/>
  <c r="AJ92" i="4"/>
  <c r="AJ91" i="4"/>
  <c r="AJ102" i="4"/>
  <c r="AJ101" i="4"/>
  <c r="AJ94" i="4"/>
  <c r="AJ93" i="4"/>
  <c r="AJ104" i="4"/>
  <c r="AJ103" i="4"/>
  <c r="AJ96" i="4"/>
  <c r="AJ95" i="4"/>
  <c r="AJ88" i="4"/>
  <c r="AJ105" i="4"/>
  <c r="AJ89" i="4"/>
  <c r="AJ98" i="4"/>
  <c r="AK87" i="4"/>
  <c r="AJ97" i="4"/>
  <c r="AJ106" i="4"/>
  <c r="AJ90" i="4"/>
  <c r="B85" i="5"/>
  <c r="AI24" i="4"/>
  <c r="AI26" i="4" s="1"/>
  <c r="AH37" i="3"/>
  <c r="AH35" i="3"/>
  <c r="AH33" i="3"/>
  <c r="AH31" i="3"/>
  <c r="AH38" i="3"/>
  <c r="AH34" i="3"/>
  <c r="AI8" i="3"/>
  <c r="AH36" i="3"/>
  <c r="AH32" i="3"/>
  <c r="AH30" i="3"/>
  <c r="AH29" i="3"/>
  <c r="AH28" i="3"/>
  <c r="AH27" i="3"/>
  <c r="AH26" i="3"/>
  <c r="AH25" i="3"/>
  <c r="AH24" i="3"/>
  <c r="AH23" i="3"/>
  <c r="AH22" i="3"/>
  <c r="AH21" i="3"/>
  <c r="AH20" i="3"/>
  <c r="AH19" i="3"/>
  <c r="AH18" i="3"/>
  <c r="AH17" i="3"/>
  <c r="AH16" i="3"/>
  <c r="AH15" i="3"/>
  <c r="AH14" i="3"/>
  <c r="AH13" i="3"/>
  <c r="AH12" i="3"/>
  <c r="AH11" i="3"/>
  <c r="AH10" i="3"/>
  <c r="AH9" i="3"/>
  <c r="AG117" i="3"/>
  <c r="AG113" i="3"/>
  <c r="AG109" i="3"/>
  <c r="AG105" i="3"/>
  <c r="AG101" i="3"/>
  <c r="AG97" i="3"/>
  <c r="AG93" i="3"/>
  <c r="AG89" i="3"/>
  <c r="AG85" i="3"/>
  <c r="AG81" i="3"/>
  <c r="AG77" i="3"/>
  <c r="AG73" i="3"/>
  <c r="AG69" i="3"/>
  <c r="AG65" i="3"/>
  <c r="AG118" i="3"/>
  <c r="AG114" i="3"/>
  <c r="AG110" i="3"/>
  <c r="AG106" i="3"/>
  <c r="AG102" i="3"/>
  <c r="AG98" i="3"/>
  <c r="AG94" i="3"/>
  <c r="AG90" i="3"/>
  <c r="AG86" i="3"/>
  <c r="AG60" i="3"/>
  <c r="AG56" i="3"/>
  <c r="AG52" i="3"/>
  <c r="AG48" i="3"/>
  <c r="AG78" i="3"/>
  <c r="AG70" i="3"/>
  <c r="AG62" i="3"/>
  <c r="AG58" i="3"/>
  <c r="AG54" i="3"/>
  <c r="AG50" i="3"/>
  <c r="AG120" i="3"/>
  <c r="AG76" i="3"/>
  <c r="AG75" i="3"/>
  <c r="AG68" i="3"/>
  <c r="AG67" i="3"/>
  <c r="AG61" i="3"/>
  <c r="AG57" i="3"/>
  <c r="AG53" i="3"/>
  <c r="AG49" i="3"/>
  <c r="AG119" i="3"/>
  <c r="AG116" i="3"/>
  <c r="AG115" i="3"/>
  <c r="AG112" i="3"/>
  <c r="AG111" i="3"/>
  <c r="AG108" i="3"/>
  <c r="AG107" i="3"/>
  <c r="AG104" i="3"/>
  <c r="AG103" i="3"/>
  <c r="AG100" i="3"/>
  <c r="AG99" i="3"/>
  <c r="AG96" i="3"/>
  <c r="AG95" i="3"/>
  <c r="AG74" i="3"/>
  <c r="AG59" i="3"/>
  <c r="AG55" i="3"/>
  <c r="AG51" i="3"/>
  <c r="AG92" i="3"/>
  <c r="AG91" i="3"/>
  <c r="AG84" i="3"/>
  <c r="AG83" i="3"/>
  <c r="AG79" i="3"/>
  <c r="AG72" i="3"/>
  <c r="AG63" i="3"/>
  <c r="AG82" i="3"/>
  <c r="AG66" i="3"/>
  <c r="AG88" i="3"/>
  <c r="AG87" i="3"/>
  <c r="AG80" i="3"/>
  <c r="AG71" i="3"/>
  <c r="AG64" i="3"/>
  <c r="AH47" i="3"/>
  <c r="AJ376" i="4"/>
  <c r="AJ349" i="4"/>
  <c r="AK32" i="4"/>
  <c r="AI78" i="4"/>
  <c r="AI45" i="4"/>
  <c r="AI235" i="4"/>
  <c r="AI208" i="4"/>
  <c r="AJ12" i="4"/>
  <c r="AK11" i="4"/>
  <c r="D84" i="5" l="1"/>
  <c r="AJ24" i="4"/>
  <c r="AJ26" i="4" s="1"/>
  <c r="AL11" i="4"/>
  <c r="AK12" i="4"/>
  <c r="AK24" i="4" s="1"/>
  <c r="AK26" i="4" s="1"/>
  <c r="AK376" i="4"/>
  <c r="AK349" i="4"/>
  <c r="AL32" i="4"/>
  <c r="AK287" i="4"/>
  <c r="AH39" i="3"/>
  <c r="AH41" i="3" s="1"/>
  <c r="AI29" i="3"/>
  <c r="AI27" i="3"/>
  <c r="AI25" i="3"/>
  <c r="AI23" i="3"/>
  <c r="AI21" i="3"/>
  <c r="AI19" i="3"/>
  <c r="AI17" i="3"/>
  <c r="AI15" i="3"/>
  <c r="AI13" i="3"/>
  <c r="AI11" i="3"/>
  <c r="AI9" i="3"/>
  <c r="AI38" i="3"/>
  <c r="AI36" i="3"/>
  <c r="AI34" i="3"/>
  <c r="AI32" i="3"/>
  <c r="AJ8" i="3"/>
  <c r="AI35" i="3"/>
  <c r="AI31" i="3"/>
  <c r="AI30" i="3"/>
  <c r="AI28" i="3"/>
  <c r="AI26" i="3"/>
  <c r="AI24" i="3"/>
  <c r="AI22" i="3"/>
  <c r="AI20" i="3"/>
  <c r="AI18" i="3"/>
  <c r="AI16" i="3"/>
  <c r="AI14" i="3"/>
  <c r="AI12" i="3"/>
  <c r="AI10" i="3"/>
  <c r="AI37" i="3"/>
  <c r="AI33" i="3"/>
  <c r="L85" i="5"/>
  <c r="P85" i="5"/>
  <c r="H85" i="5"/>
  <c r="J85" i="5"/>
  <c r="O85" i="5"/>
  <c r="G85" i="5"/>
  <c r="E85" i="5"/>
  <c r="N85" i="5"/>
  <c r="M85" i="5"/>
  <c r="K85" i="5"/>
  <c r="I85" i="5"/>
  <c r="F85" i="5"/>
  <c r="AK108" i="4"/>
  <c r="AK106" i="4"/>
  <c r="AK104" i="4"/>
  <c r="AK102" i="4"/>
  <c r="AK100" i="4"/>
  <c r="AK98" i="4"/>
  <c r="AK96" i="4"/>
  <c r="AK94" i="4"/>
  <c r="AK92" i="4"/>
  <c r="AK90" i="4"/>
  <c r="AK88" i="4"/>
  <c r="AK101" i="4"/>
  <c r="AK93" i="4"/>
  <c r="AK103" i="4"/>
  <c r="AK95" i="4"/>
  <c r="AK105" i="4"/>
  <c r="AK97" i="4"/>
  <c r="AK89" i="4"/>
  <c r="AL87" i="4"/>
  <c r="AK107" i="4"/>
  <c r="AK91" i="4"/>
  <c r="AK99" i="4"/>
  <c r="AJ129" i="4"/>
  <c r="AJ131" i="4" s="1"/>
  <c r="B55" i="5"/>
  <c r="B24" i="5"/>
  <c r="A27" i="2"/>
  <c r="AJ189" i="4"/>
  <c r="AJ194" i="4" s="1"/>
  <c r="AJ196" i="4" s="1"/>
  <c r="AJ360" i="4"/>
  <c r="AK188" i="4"/>
  <c r="AJ359" i="4"/>
  <c r="AJ336" i="4"/>
  <c r="AJ338" i="4" s="1"/>
  <c r="AJ179" i="4"/>
  <c r="AG121" i="3"/>
  <c r="AG123" i="3" s="1"/>
  <c r="AG126" i="3" s="1"/>
  <c r="AJ55" i="4"/>
  <c r="AK54" i="4"/>
  <c r="AJ56" i="4"/>
  <c r="AJ305" i="4"/>
  <c r="AJ307" i="4" s="1"/>
  <c r="AJ78" i="4"/>
  <c r="AJ235" i="4"/>
  <c r="AJ287" i="4"/>
  <c r="AH118" i="3"/>
  <c r="AH114" i="3"/>
  <c r="AH110" i="3"/>
  <c r="AH106" i="3"/>
  <c r="AH102" i="3"/>
  <c r="AH98" i="3"/>
  <c r="AH94" i="3"/>
  <c r="AH90" i="3"/>
  <c r="AH86" i="3"/>
  <c r="AH82" i="3"/>
  <c r="AH78" i="3"/>
  <c r="AH74" i="3"/>
  <c r="AH70" i="3"/>
  <c r="AH66" i="3"/>
  <c r="AH62" i="3"/>
  <c r="AH117" i="3"/>
  <c r="AH113" i="3"/>
  <c r="AH109" i="3"/>
  <c r="AH105" i="3"/>
  <c r="AH101" i="3"/>
  <c r="AH97" i="3"/>
  <c r="AH93" i="3"/>
  <c r="AH89" i="3"/>
  <c r="AH85" i="3"/>
  <c r="AH120" i="3"/>
  <c r="AH116" i="3"/>
  <c r="AH112" i="3"/>
  <c r="AH108" i="3"/>
  <c r="AH104" i="3"/>
  <c r="AH100" i="3"/>
  <c r="AH96" i="3"/>
  <c r="AH92" i="3"/>
  <c r="AH88" i="3"/>
  <c r="AH84" i="3"/>
  <c r="AH80" i="3"/>
  <c r="AH76" i="3"/>
  <c r="AH72" i="3"/>
  <c r="AH68" i="3"/>
  <c r="AH64" i="3"/>
  <c r="AH61" i="3"/>
  <c r="AH57" i="3"/>
  <c r="AH53" i="3"/>
  <c r="AH49" i="3"/>
  <c r="AH77" i="3"/>
  <c r="AH75" i="3"/>
  <c r="AH69" i="3"/>
  <c r="AH67" i="3"/>
  <c r="AH119" i="3"/>
  <c r="AH115" i="3"/>
  <c r="AH111" i="3"/>
  <c r="AH107" i="3"/>
  <c r="AH103" i="3"/>
  <c r="AH99" i="3"/>
  <c r="AH95" i="3"/>
  <c r="AH91" i="3"/>
  <c r="AH87" i="3"/>
  <c r="AH83" i="3"/>
  <c r="AH60" i="3"/>
  <c r="AH56" i="3"/>
  <c r="AH52" i="3"/>
  <c r="AH48" i="3"/>
  <c r="AI47" i="3"/>
  <c r="AH81" i="3"/>
  <c r="AH79" i="3"/>
  <c r="AH65" i="3"/>
  <c r="AH63" i="3"/>
  <c r="AH58" i="3"/>
  <c r="AH54" i="3"/>
  <c r="AH50" i="3"/>
  <c r="AH73" i="3"/>
  <c r="AH71" i="3"/>
  <c r="AH59" i="3"/>
  <c r="AH55" i="3"/>
  <c r="AH51" i="3"/>
  <c r="B86" i="5"/>
  <c r="A24" i="1"/>
  <c r="F23" i="1"/>
  <c r="C23" i="1"/>
  <c r="AI363" i="4"/>
  <c r="AI365" i="4" s="1"/>
  <c r="AJ45" i="4"/>
  <c r="AJ208" i="4"/>
  <c r="I22" i="1"/>
  <c r="AK301" i="4"/>
  <c r="AK300" i="4"/>
  <c r="AK297" i="4"/>
  <c r="AK304" i="4"/>
  <c r="AK299" i="4"/>
  <c r="AK333" i="4"/>
  <c r="AK298" i="4"/>
  <c r="AK332" i="4"/>
  <c r="AK303" i="4"/>
  <c r="AK302" i="4"/>
  <c r="AK266" i="4"/>
  <c r="AK272" i="4" s="1"/>
  <c r="AK274" i="4" s="1"/>
  <c r="AL244" i="4"/>
  <c r="AK305" i="4" l="1"/>
  <c r="AK307" i="4" s="1"/>
  <c r="AL333" i="4"/>
  <c r="AL303" i="4"/>
  <c r="AL301" i="4"/>
  <c r="AL299" i="4"/>
  <c r="AL297" i="4"/>
  <c r="AL266" i="4"/>
  <c r="AL272" i="4" s="1"/>
  <c r="AL274" i="4" s="1"/>
  <c r="AM244" i="4"/>
  <c r="AL332" i="4"/>
  <c r="AL302" i="4"/>
  <c r="AL304" i="4"/>
  <c r="AL298" i="4"/>
  <c r="AL300" i="4"/>
  <c r="AK336" i="4"/>
  <c r="AK338" i="4" s="1"/>
  <c r="I23" i="1"/>
  <c r="AJ62" i="4"/>
  <c r="AJ64" i="4" s="1"/>
  <c r="AL188" i="4"/>
  <c r="AK189" i="4"/>
  <c r="AK194" i="4" s="1"/>
  <c r="AK196" i="4" s="1"/>
  <c r="AK360" i="4"/>
  <c r="AK359" i="4"/>
  <c r="AK363" i="4" s="1"/>
  <c r="B87" i="5"/>
  <c r="AI39" i="3"/>
  <c r="AI41" i="3" s="1"/>
  <c r="AM32" i="4"/>
  <c r="AK78" i="4"/>
  <c r="AL12" i="4"/>
  <c r="AM11" i="4"/>
  <c r="AI119" i="3"/>
  <c r="AI115" i="3"/>
  <c r="AI111" i="3"/>
  <c r="AI107" i="3"/>
  <c r="AI103" i="3"/>
  <c r="AI99" i="3"/>
  <c r="AI95" i="3"/>
  <c r="AI91" i="3"/>
  <c r="AI87" i="3"/>
  <c r="AI83" i="3"/>
  <c r="AI79" i="3"/>
  <c r="AI75" i="3"/>
  <c r="AI71" i="3"/>
  <c r="AI67" i="3"/>
  <c r="AI63" i="3"/>
  <c r="AI120" i="3"/>
  <c r="AI116" i="3"/>
  <c r="AI112" i="3"/>
  <c r="AI108" i="3"/>
  <c r="AI104" i="3"/>
  <c r="AI100" i="3"/>
  <c r="AI96" i="3"/>
  <c r="AI92" i="3"/>
  <c r="AI88" i="3"/>
  <c r="AI84" i="3"/>
  <c r="AI58" i="3"/>
  <c r="AI54" i="3"/>
  <c r="AI50" i="3"/>
  <c r="AJ47" i="3"/>
  <c r="AI76" i="3"/>
  <c r="AI68" i="3"/>
  <c r="AI61" i="3"/>
  <c r="AI60" i="3"/>
  <c r="AI57" i="3"/>
  <c r="AI56" i="3"/>
  <c r="AI53" i="3"/>
  <c r="AI52" i="3"/>
  <c r="AI49" i="3"/>
  <c r="AI48" i="3"/>
  <c r="AI82" i="3"/>
  <c r="AI81" i="3"/>
  <c r="AI74" i="3"/>
  <c r="AI73" i="3"/>
  <c r="AI66" i="3"/>
  <c r="AI65" i="3"/>
  <c r="AI59" i="3"/>
  <c r="AI55" i="3"/>
  <c r="AI51" i="3"/>
  <c r="AI118" i="3"/>
  <c r="AI117" i="3"/>
  <c r="AI114" i="3"/>
  <c r="AI113" i="3"/>
  <c r="AI110" i="3"/>
  <c r="AI109" i="3"/>
  <c r="AI106" i="3"/>
  <c r="AI105" i="3"/>
  <c r="AI102" i="3"/>
  <c r="AI101" i="3"/>
  <c r="AI98" i="3"/>
  <c r="AI97" i="3"/>
  <c r="AI94" i="3"/>
  <c r="AI93" i="3"/>
  <c r="AI89" i="3"/>
  <c r="AI77" i="3"/>
  <c r="AI72" i="3"/>
  <c r="AI90" i="3"/>
  <c r="AI70" i="3"/>
  <c r="AI85" i="3"/>
  <c r="AI80" i="3"/>
  <c r="AI69" i="3"/>
  <c r="AI64" i="3"/>
  <c r="AI86" i="3"/>
  <c r="AI78" i="3"/>
  <c r="AI62" i="3"/>
  <c r="A28" i="2"/>
  <c r="AK208" i="4"/>
  <c r="F24" i="1"/>
  <c r="A25" i="1"/>
  <c r="C24" i="1"/>
  <c r="AH121" i="3"/>
  <c r="AH123" i="3" s="1"/>
  <c r="AH126" i="3" s="1"/>
  <c r="AK45" i="4"/>
  <c r="AK179" i="4"/>
  <c r="L86" i="5"/>
  <c r="H86" i="5"/>
  <c r="P86" i="5"/>
  <c r="I86" i="5"/>
  <c r="G86" i="5"/>
  <c r="K86" i="5"/>
  <c r="J86" i="5"/>
  <c r="F86" i="5"/>
  <c r="O86" i="5"/>
  <c r="M86" i="5"/>
  <c r="E86" i="5"/>
  <c r="N86" i="5"/>
  <c r="AL54" i="4"/>
  <c r="AK55" i="4"/>
  <c r="AK62" i="4" s="1"/>
  <c r="AK56" i="4"/>
  <c r="AJ363" i="4"/>
  <c r="AJ365" i="4" s="1"/>
  <c r="B56" i="5"/>
  <c r="B25" i="5"/>
  <c r="AL103" i="4"/>
  <c r="AL102" i="4"/>
  <c r="AL95" i="4"/>
  <c r="AL94" i="4"/>
  <c r="AL105" i="4"/>
  <c r="AL104" i="4"/>
  <c r="AL97" i="4"/>
  <c r="AL96" i="4"/>
  <c r="AL89" i="4"/>
  <c r="AL88" i="4"/>
  <c r="AM87" i="4"/>
  <c r="AL107" i="4"/>
  <c r="AL106" i="4"/>
  <c r="AL99" i="4"/>
  <c r="AL98" i="4"/>
  <c r="AL91" i="4"/>
  <c r="AL90" i="4"/>
  <c r="AL101" i="4"/>
  <c r="AL108" i="4"/>
  <c r="AL92" i="4"/>
  <c r="AL93" i="4"/>
  <c r="AL100" i="4"/>
  <c r="AK129" i="4"/>
  <c r="AK131" i="4" s="1"/>
  <c r="D85" i="5"/>
  <c r="AJ38" i="3"/>
  <c r="AJ36" i="3"/>
  <c r="AJ34" i="3"/>
  <c r="AJ32" i="3"/>
  <c r="AK8" i="3"/>
  <c r="AJ37" i="3"/>
  <c r="AJ35" i="3"/>
  <c r="AJ33" i="3"/>
  <c r="AJ31" i="3"/>
  <c r="AJ30" i="3"/>
  <c r="AJ28" i="3"/>
  <c r="AJ26" i="3"/>
  <c r="AJ24" i="3"/>
  <c r="AJ22" i="3"/>
  <c r="AJ20" i="3"/>
  <c r="AJ18" i="3"/>
  <c r="AJ16" i="3"/>
  <c r="AJ14" i="3"/>
  <c r="AJ12" i="3"/>
  <c r="AJ10" i="3"/>
  <c r="AJ29" i="3"/>
  <c r="AJ27" i="3"/>
  <c r="AJ25" i="3"/>
  <c r="AJ23" i="3"/>
  <c r="AJ21" i="3"/>
  <c r="AJ19" i="3"/>
  <c r="AJ17" i="3"/>
  <c r="AJ15" i="3"/>
  <c r="AJ13" i="3"/>
  <c r="AJ11" i="3"/>
  <c r="AJ9" i="3"/>
  <c r="AK235" i="4"/>
  <c r="AK64" i="4" l="1"/>
  <c r="AL336" i="4"/>
  <c r="A26" i="1"/>
  <c r="C25" i="1"/>
  <c r="F25" i="1"/>
  <c r="AI121" i="3"/>
  <c r="AI123" i="3" s="1"/>
  <c r="AI126" i="3" s="1"/>
  <c r="AL208" i="4"/>
  <c r="AL287" i="4"/>
  <c r="AK365" i="4"/>
  <c r="AM333" i="4"/>
  <c r="AM304" i="4"/>
  <c r="AM303" i="4"/>
  <c r="AM332" i="4"/>
  <c r="AM301" i="4"/>
  <c r="AM266" i="4"/>
  <c r="AM272" i="4" s="1"/>
  <c r="AM274" i="4" s="1"/>
  <c r="AM300" i="4"/>
  <c r="AN244" i="4"/>
  <c r="AM302" i="4"/>
  <c r="AM297" i="4"/>
  <c r="AM298" i="4"/>
  <c r="AM299" i="4"/>
  <c r="B57" i="5"/>
  <c r="B26" i="5"/>
  <c r="AL56" i="4"/>
  <c r="AM54" i="4"/>
  <c r="AL55" i="4"/>
  <c r="AN11" i="4"/>
  <c r="AM12" i="4"/>
  <c r="AL179" i="4"/>
  <c r="AL235" i="4"/>
  <c r="AL376" i="4"/>
  <c r="AJ39" i="3"/>
  <c r="AJ41" i="3" s="1"/>
  <c r="AM107" i="4"/>
  <c r="AM105" i="4"/>
  <c r="AM103" i="4"/>
  <c r="AM101" i="4"/>
  <c r="AM99" i="4"/>
  <c r="AM97" i="4"/>
  <c r="AM95" i="4"/>
  <c r="AM93" i="4"/>
  <c r="AM91" i="4"/>
  <c r="AM89" i="4"/>
  <c r="AN87" i="4"/>
  <c r="AM104" i="4"/>
  <c r="AM96" i="4"/>
  <c r="AM88" i="4"/>
  <c r="AM106" i="4"/>
  <c r="AM98" i="4"/>
  <c r="AM90" i="4"/>
  <c r="AM108" i="4"/>
  <c r="AM100" i="4"/>
  <c r="AM92" i="4"/>
  <c r="AM102" i="4"/>
  <c r="AM94" i="4"/>
  <c r="AL129" i="4"/>
  <c r="AL131" i="4" s="1"/>
  <c r="B88" i="5"/>
  <c r="AJ120" i="3"/>
  <c r="AJ116" i="3"/>
  <c r="AJ112" i="3"/>
  <c r="AJ108" i="3"/>
  <c r="AJ104" i="3"/>
  <c r="AJ100" i="3"/>
  <c r="AJ96" i="3"/>
  <c r="AJ92" i="3"/>
  <c r="AJ88" i="3"/>
  <c r="AJ84" i="3"/>
  <c r="AJ80" i="3"/>
  <c r="AJ76" i="3"/>
  <c r="AJ72" i="3"/>
  <c r="AJ68" i="3"/>
  <c r="AJ64" i="3"/>
  <c r="AJ119" i="3"/>
  <c r="AJ115" i="3"/>
  <c r="AJ111" i="3"/>
  <c r="AJ107" i="3"/>
  <c r="AJ103" i="3"/>
  <c r="AJ99" i="3"/>
  <c r="AJ95" i="3"/>
  <c r="AJ91" i="3"/>
  <c r="AJ87" i="3"/>
  <c r="AJ83" i="3"/>
  <c r="AJ79" i="3"/>
  <c r="AJ75" i="3"/>
  <c r="AJ71" i="3"/>
  <c r="AJ67" i="3"/>
  <c r="AJ63" i="3"/>
  <c r="AJ59" i="3"/>
  <c r="AJ55" i="3"/>
  <c r="AJ51" i="3"/>
  <c r="AJ82" i="3"/>
  <c r="AJ81" i="3"/>
  <c r="AJ74" i="3"/>
  <c r="AJ73" i="3"/>
  <c r="AJ66" i="3"/>
  <c r="AJ65" i="3"/>
  <c r="AK47" i="3"/>
  <c r="AJ118" i="3"/>
  <c r="AJ117" i="3"/>
  <c r="AJ114" i="3"/>
  <c r="AJ113" i="3"/>
  <c r="AJ110" i="3"/>
  <c r="AJ109" i="3"/>
  <c r="AJ106" i="3"/>
  <c r="AJ105" i="3"/>
  <c r="AJ102" i="3"/>
  <c r="AJ101" i="3"/>
  <c r="AJ98" i="3"/>
  <c r="AJ97" i="3"/>
  <c r="AJ94" i="3"/>
  <c r="AJ93" i="3"/>
  <c r="AJ90" i="3"/>
  <c r="AJ89" i="3"/>
  <c r="AJ86" i="3"/>
  <c r="AJ85" i="3"/>
  <c r="AJ70" i="3"/>
  <c r="AJ61" i="3"/>
  <c r="AJ57" i="3"/>
  <c r="AJ53" i="3"/>
  <c r="AJ49" i="3"/>
  <c r="AJ69" i="3"/>
  <c r="AJ78" i="3"/>
  <c r="AJ62" i="3"/>
  <c r="AJ77" i="3"/>
  <c r="AJ60" i="3"/>
  <c r="AJ58" i="3"/>
  <c r="AJ56" i="3"/>
  <c r="AJ54" i="3"/>
  <c r="AJ52" i="3"/>
  <c r="AJ50" i="3"/>
  <c r="AJ48" i="3"/>
  <c r="AL24" i="4"/>
  <c r="AL26" i="4" s="1"/>
  <c r="AL78" i="4"/>
  <c r="AN32" i="4"/>
  <c r="AM376" i="4"/>
  <c r="AM349" i="4"/>
  <c r="AL305" i="4"/>
  <c r="AL307" i="4" s="1"/>
  <c r="AK30" i="3"/>
  <c r="AK28" i="3"/>
  <c r="AK26" i="3"/>
  <c r="AK24" i="3"/>
  <c r="AK22" i="3"/>
  <c r="AK20" i="3"/>
  <c r="AK18" i="3"/>
  <c r="AK16" i="3"/>
  <c r="AK14" i="3"/>
  <c r="AK12" i="3"/>
  <c r="AK10" i="3"/>
  <c r="AK38" i="3"/>
  <c r="AK37" i="3"/>
  <c r="AK36" i="3"/>
  <c r="AK35" i="3"/>
  <c r="AK34" i="3"/>
  <c r="AK33" i="3"/>
  <c r="AK32" i="3"/>
  <c r="AK31" i="3"/>
  <c r="AL8" i="3"/>
  <c r="AK29" i="3"/>
  <c r="AK27" i="3"/>
  <c r="AK25" i="3"/>
  <c r="AK23" i="3"/>
  <c r="AK21" i="3"/>
  <c r="AK19" i="3"/>
  <c r="AK17" i="3"/>
  <c r="AK15" i="3"/>
  <c r="AK13" i="3"/>
  <c r="AK11" i="3"/>
  <c r="AK9" i="3"/>
  <c r="D86" i="5"/>
  <c r="I24" i="1"/>
  <c r="AL349" i="4"/>
  <c r="AL45" i="4"/>
  <c r="P87" i="5"/>
  <c r="H87" i="5"/>
  <c r="L87" i="5"/>
  <c r="G87" i="5"/>
  <c r="K87" i="5"/>
  <c r="M87" i="5"/>
  <c r="O87" i="5"/>
  <c r="I87" i="5"/>
  <c r="E87" i="5"/>
  <c r="D87" i="5" s="1"/>
  <c r="N87" i="5"/>
  <c r="J87" i="5"/>
  <c r="F87" i="5"/>
  <c r="AL360" i="4"/>
  <c r="AL189" i="4"/>
  <c r="AL194" i="4" s="1"/>
  <c r="AL196" i="4" s="1"/>
  <c r="AL359" i="4"/>
  <c r="AM188" i="4"/>
  <c r="AL338" i="4"/>
  <c r="AL62" i="4" l="1"/>
  <c r="AL64" i="4" s="1"/>
  <c r="AJ121" i="3"/>
  <c r="AJ123" i="3" s="1"/>
  <c r="AJ126" i="3" s="1"/>
  <c r="AM45" i="4"/>
  <c r="AM208" i="4"/>
  <c r="AK117" i="3"/>
  <c r="AK113" i="3"/>
  <c r="AK109" i="3"/>
  <c r="AK105" i="3"/>
  <c r="AK101" i="3"/>
  <c r="AK97" i="3"/>
  <c r="AK93" i="3"/>
  <c r="AK89" i="3"/>
  <c r="AK85" i="3"/>
  <c r="AK81" i="3"/>
  <c r="AK77" i="3"/>
  <c r="AK73" i="3"/>
  <c r="AK69" i="3"/>
  <c r="AK65" i="3"/>
  <c r="AK119" i="3"/>
  <c r="AK115" i="3"/>
  <c r="AK111" i="3"/>
  <c r="AK107" i="3"/>
  <c r="AK103" i="3"/>
  <c r="AK99" i="3"/>
  <c r="AK95" i="3"/>
  <c r="AK91" i="3"/>
  <c r="AK87" i="3"/>
  <c r="AK83" i="3"/>
  <c r="AK118" i="3"/>
  <c r="AK114" i="3"/>
  <c r="AK110" i="3"/>
  <c r="AK106" i="3"/>
  <c r="AK102" i="3"/>
  <c r="AK98" i="3"/>
  <c r="AK94" i="3"/>
  <c r="AK90" i="3"/>
  <c r="AK86" i="3"/>
  <c r="AK82" i="3"/>
  <c r="AK78" i="3"/>
  <c r="AK74" i="3"/>
  <c r="AK70" i="3"/>
  <c r="AK66" i="3"/>
  <c r="AK62" i="3"/>
  <c r="AK60" i="3"/>
  <c r="AK56" i="3"/>
  <c r="AK52" i="3"/>
  <c r="AK48" i="3"/>
  <c r="AK59" i="3"/>
  <c r="AK55" i="3"/>
  <c r="AK51" i="3"/>
  <c r="AK120" i="3"/>
  <c r="AK116" i="3"/>
  <c r="AK112" i="3"/>
  <c r="AK108" i="3"/>
  <c r="AK104" i="3"/>
  <c r="AK100" i="3"/>
  <c r="AK96" i="3"/>
  <c r="AK92" i="3"/>
  <c r="AK88" i="3"/>
  <c r="AK84" i="3"/>
  <c r="AK80" i="3"/>
  <c r="AK79" i="3"/>
  <c r="AK72" i="3"/>
  <c r="AK71" i="3"/>
  <c r="AK64" i="3"/>
  <c r="AK63" i="3"/>
  <c r="AK58" i="3"/>
  <c r="AK54" i="3"/>
  <c r="AK50" i="3"/>
  <c r="AK67" i="3"/>
  <c r="AK76" i="3"/>
  <c r="AK75" i="3"/>
  <c r="AL47" i="3"/>
  <c r="AK68" i="3"/>
  <c r="AK61" i="3"/>
  <c r="AK57" i="3"/>
  <c r="AK53" i="3"/>
  <c r="AK49" i="3"/>
  <c r="L88" i="5"/>
  <c r="P88" i="5"/>
  <c r="H88" i="5"/>
  <c r="J88" i="5"/>
  <c r="O88" i="5"/>
  <c r="I88" i="5"/>
  <c r="M88" i="5"/>
  <c r="F88" i="5"/>
  <c r="K88" i="5"/>
  <c r="E88" i="5"/>
  <c r="N88" i="5"/>
  <c r="G88" i="5"/>
  <c r="AM24" i="4"/>
  <c r="AM26" i="4" s="1"/>
  <c r="I25" i="1"/>
  <c r="AM359" i="4"/>
  <c r="AN188" i="4"/>
  <c r="AM360" i="4"/>
  <c r="AM189" i="4"/>
  <c r="AM194" i="4" s="1"/>
  <c r="AM196" i="4" s="1"/>
  <c r="AM179" i="4"/>
  <c r="AM287" i="4"/>
  <c r="AN106" i="4"/>
  <c r="AN105" i="4"/>
  <c r="AN98" i="4"/>
  <c r="AN97" i="4"/>
  <c r="AN90" i="4"/>
  <c r="AN89" i="4"/>
  <c r="AO87" i="4"/>
  <c r="AN108" i="4"/>
  <c r="AN107" i="4"/>
  <c r="AN100" i="4"/>
  <c r="AN99" i="4"/>
  <c r="AN92" i="4"/>
  <c r="AN91" i="4"/>
  <c r="AN102" i="4"/>
  <c r="AN101" i="4"/>
  <c r="AN94" i="4"/>
  <c r="AN93" i="4"/>
  <c r="AN104" i="4"/>
  <c r="AN95" i="4"/>
  <c r="AN88" i="4"/>
  <c r="AN103" i="4"/>
  <c r="AN96" i="4"/>
  <c r="AN12" i="4"/>
  <c r="AO11" i="4"/>
  <c r="B58" i="5"/>
  <c r="B27" i="5"/>
  <c r="AM305" i="4"/>
  <c r="AM307" i="4" s="1"/>
  <c r="C26" i="1"/>
  <c r="A27" i="1"/>
  <c r="F26" i="1"/>
  <c r="AL363" i="4"/>
  <c r="AL365" i="4" s="1"/>
  <c r="AL37" i="3"/>
  <c r="AL35" i="3"/>
  <c r="AL33" i="3"/>
  <c r="AL31" i="3"/>
  <c r="AL30" i="3"/>
  <c r="AL29" i="3"/>
  <c r="AL28" i="3"/>
  <c r="AL27" i="3"/>
  <c r="AL26" i="3"/>
  <c r="AL25" i="3"/>
  <c r="AL24" i="3"/>
  <c r="AL23" i="3"/>
  <c r="AL22" i="3"/>
  <c r="AL21" i="3"/>
  <c r="AL20" i="3"/>
  <c r="AL19" i="3"/>
  <c r="AL18" i="3"/>
  <c r="AL17" i="3"/>
  <c r="AL16" i="3"/>
  <c r="AL15" i="3"/>
  <c r="AL14" i="3"/>
  <c r="AL13" i="3"/>
  <c r="AL12" i="3"/>
  <c r="AL11" i="3"/>
  <c r="AL10" i="3"/>
  <c r="AL9" i="3"/>
  <c r="AM8" i="3"/>
  <c r="AL36" i="3"/>
  <c r="AL32" i="3"/>
  <c r="AL38" i="3"/>
  <c r="AL34" i="3"/>
  <c r="AM235" i="4"/>
  <c r="AM129" i="4"/>
  <c r="AM131" i="4" s="1"/>
  <c r="B89" i="5"/>
  <c r="AK39" i="3"/>
  <c r="AK41" i="3" s="1"/>
  <c r="AM78" i="4"/>
  <c r="AN349" i="4"/>
  <c r="AN208" i="4"/>
  <c r="AN376" i="4"/>
  <c r="AN235" i="4"/>
  <c r="AO32" i="4"/>
  <c r="AM55" i="4"/>
  <c r="AN54" i="4"/>
  <c r="AM56" i="4"/>
  <c r="AN332" i="4"/>
  <c r="AN304" i="4"/>
  <c r="AN302" i="4"/>
  <c r="AN300" i="4"/>
  <c r="AN298" i="4"/>
  <c r="AN297" i="4"/>
  <c r="AN266" i="4"/>
  <c r="AN272" i="4" s="1"/>
  <c r="AN274" i="4" s="1"/>
  <c r="AO244" i="4"/>
  <c r="AN299" i="4"/>
  <c r="AN303" i="4"/>
  <c r="AN301" i="4"/>
  <c r="AN333" i="4"/>
  <c r="AM336" i="4"/>
  <c r="AM338" i="4" s="1"/>
  <c r="D88" i="5" l="1"/>
  <c r="AM62" i="4"/>
  <c r="AM64" i="4" s="1"/>
  <c r="AN336" i="4"/>
  <c r="I26" i="1"/>
  <c r="AN78" i="4"/>
  <c r="AN45" i="4"/>
  <c r="AN287" i="4"/>
  <c r="AN179" i="4"/>
  <c r="AM29" i="3"/>
  <c r="AM27" i="3"/>
  <c r="AM25" i="3"/>
  <c r="AM23" i="3"/>
  <c r="AM21" i="3"/>
  <c r="AM19" i="3"/>
  <c r="AM17" i="3"/>
  <c r="AM15" i="3"/>
  <c r="AM13" i="3"/>
  <c r="AM11" i="3"/>
  <c r="AM9" i="3"/>
  <c r="AM36" i="3"/>
  <c r="AM35" i="3"/>
  <c r="AM32" i="3"/>
  <c r="AM31" i="3"/>
  <c r="AM30" i="3"/>
  <c r="AM28" i="3"/>
  <c r="AM26" i="3"/>
  <c r="AM24" i="3"/>
  <c r="AM22" i="3"/>
  <c r="AM20" i="3"/>
  <c r="AM18" i="3"/>
  <c r="AM16" i="3"/>
  <c r="AM14" i="3"/>
  <c r="AM12" i="3"/>
  <c r="AM10" i="3"/>
  <c r="AM38" i="3"/>
  <c r="AM37" i="3"/>
  <c r="AM34" i="3"/>
  <c r="AM33" i="3"/>
  <c r="AN8" i="3"/>
  <c r="B90" i="5"/>
  <c r="AL118" i="3"/>
  <c r="AL114" i="3"/>
  <c r="AL110" i="3"/>
  <c r="AL106" i="3"/>
  <c r="AL102" i="3"/>
  <c r="AL98" i="3"/>
  <c r="AL94" i="3"/>
  <c r="AL90" i="3"/>
  <c r="AL86" i="3"/>
  <c r="AL82" i="3"/>
  <c r="AL78" i="3"/>
  <c r="AL74" i="3"/>
  <c r="AL70" i="3"/>
  <c r="AL66" i="3"/>
  <c r="AL62" i="3"/>
  <c r="AL117" i="3"/>
  <c r="AL113" i="3"/>
  <c r="AL109" i="3"/>
  <c r="AL105" i="3"/>
  <c r="AL101" i="3"/>
  <c r="AL97" i="3"/>
  <c r="AL93" i="3"/>
  <c r="AL89" i="3"/>
  <c r="AL85" i="3"/>
  <c r="AL81" i="3"/>
  <c r="AL77" i="3"/>
  <c r="AL73" i="3"/>
  <c r="AL69" i="3"/>
  <c r="AL65" i="3"/>
  <c r="AL61" i="3"/>
  <c r="AL57" i="3"/>
  <c r="AL53" i="3"/>
  <c r="AL49" i="3"/>
  <c r="AL120" i="3"/>
  <c r="AL119" i="3"/>
  <c r="AL116" i="3"/>
  <c r="AL115" i="3"/>
  <c r="AL112" i="3"/>
  <c r="AL111" i="3"/>
  <c r="AL108" i="3"/>
  <c r="AL107" i="3"/>
  <c r="AL104" i="3"/>
  <c r="AL103" i="3"/>
  <c r="AL100" i="3"/>
  <c r="AL99" i="3"/>
  <c r="AL96" i="3"/>
  <c r="AL95" i="3"/>
  <c r="AL92" i="3"/>
  <c r="AL91" i="3"/>
  <c r="AL88" i="3"/>
  <c r="AL87" i="3"/>
  <c r="AL84" i="3"/>
  <c r="AL83" i="3"/>
  <c r="AL80" i="3"/>
  <c r="AL79" i="3"/>
  <c r="AL72" i="3"/>
  <c r="AL71" i="3"/>
  <c r="AL64" i="3"/>
  <c r="AL63" i="3"/>
  <c r="AL58" i="3"/>
  <c r="AL54" i="3"/>
  <c r="AL50" i="3"/>
  <c r="AL76" i="3"/>
  <c r="AL75" i="3"/>
  <c r="AM47" i="3"/>
  <c r="AL68" i="3"/>
  <c r="AL60" i="3"/>
  <c r="AL59" i="3"/>
  <c r="AL56" i="3"/>
  <c r="AL55" i="3"/>
  <c r="AL52" i="3"/>
  <c r="AL51" i="3"/>
  <c r="AL48" i="3"/>
  <c r="AL67" i="3"/>
  <c r="P89" i="5"/>
  <c r="L89" i="5"/>
  <c r="H89" i="5"/>
  <c r="J89" i="5"/>
  <c r="O89" i="5"/>
  <c r="G89" i="5"/>
  <c r="K89" i="5"/>
  <c r="I89" i="5"/>
  <c r="M89" i="5"/>
  <c r="E89" i="5"/>
  <c r="N89" i="5"/>
  <c r="F89" i="5"/>
  <c r="AL39" i="3"/>
  <c r="AL41" i="3" s="1"/>
  <c r="A28" i="1"/>
  <c r="F27" i="1"/>
  <c r="C27" i="1"/>
  <c r="AN305" i="4"/>
  <c r="AN307" i="4" s="1"/>
  <c r="AN338" i="4"/>
  <c r="AO299" i="4"/>
  <c r="AO298" i="4"/>
  <c r="AO333" i="4"/>
  <c r="AO302" i="4"/>
  <c r="AO301" i="4"/>
  <c r="AO332" i="4"/>
  <c r="AO336" i="4" s="1"/>
  <c r="AO266" i="4"/>
  <c r="AO272" i="4" s="1"/>
  <c r="AO274" i="4" s="1"/>
  <c r="AO300" i="4"/>
  <c r="AO297" i="4"/>
  <c r="AO305" i="4" s="1"/>
  <c r="AO307" i="4" s="1"/>
  <c r="AP244" i="4"/>
  <c r="AO303" i="4"/>
  <c r="AO304" i="4"/>
  <c r="AN55" i="4"/>
  <c r="AN62" i="4" s="1"/>
  <c r="AN64" i="4" s="1"/>
  <c r="AN56" i="4"/>
  <c r="AO54" i="4"/>
  <c r="B59" i="5"/>
  <c r="B28" i="5"/>
  <c r="AO12" i="4"/>
  <c r="AP11" i="4"/>
  <c r="AN129" i="4"/>
  <c r="AN131" i="4" s="1"/>
  <c r="AN359" i="4"/>
  <c r="AN363" i="4" s="1"/>
  <c r="AN360" i="4"/>
  <c r="AN189" i="4"/>
  <c r="AN194" i="4" s="1"/>
  <c r="AN196" i="4" s="1"/>
  <c r="AO188" i="4"/>
  <c r="AK121" i="3"/>
  <c r="AK123" i="3" s="1"/>
  <c r="AK126" i="3" s="1"/>
  <c r="AO376" i="4"/>
  <c r="AO349" i="4"/>
  <c r="AP32" i="4"/>
  <c r="AO208" i="4"/>
  <c r="AN24" i="4"/>
  <c r="AN26" i="4" s="1"/>
  <c r="AO108" i="4"/>
  <c r="AO106" i="4"/>
  <c r="AO104" i="4"/>
  <c r="AO102" i="4"/>
  <c r="AO100" i="4"/>
  <c r="AO98" i="4"/>
  <c r="AO96" i="4"/>
  <c r="AO94" i="4"/>
  <c r="AO92" i="4"/>
  <c r="AO90" i="4"/>
  <c r="AO88" i="4"/>
  <c r="AO107" i="4"/>
  <c r="AO99" i="4"/>
  <c r="AO91" i="4"/>
  <c r="AO101" i="4"/>
  <c r="AO93" i="4"/>
  <c r="AO103" i="4"/>
  <c r="AO95" i="4"/>
  <c r="AP87" i="4"/>
  <c r="AO97" i="4"/>
  <c r="AO89" i="4"/>
  <c r="AO105" i="4"/>
  <c r="AM363" i="4"/>
  <c r="AM365" i="4" s="1"/>
  <c r="D89" i="5" l="1"/>
  <c r="I27" i="1"/>
  <c r="AO24" i="4"/>
  <c r="AO26" i="4" s="1"/>
  <c r="AP333" i="4"/>
  <c r="AP303" i="4"/>
  <c r="AP301" i="4"/>
  <c r="AP299" i="4"/>
  <c r="AP297" i="4"/>
  <c r="AP266" i="4"/>
  <c r="AP272" i="4" s="1"/>
  <c r="AP274" i="4" s="1"/>
  <c r="AQ244" i="4"/>
  <c r="AP300" i="4"/>
  <c r="AP332" i="4"/>
  <c r="AP336" i="4" s="1"/>
  <c r="AP302" i="4"/>
  <c r="AP304" i="4"/>
  <c r="AP298" i="4"/>
  <c r="AO338" i="4"/>
  <c r="AL121" i="3"/>
  <c r="AL123" i="3" s="1"/>
  <c r="AL126" i="3" s="1"/>
  <c r="AM119" i="3"/>
  <c r="AM115" i="3"/>
  <c r="AM111" i="3"/>
  <c r="AM107" i="3"/>
  <c r="AM103" i="3"/>
  <c r="AM99" i="3"/>
  <c r="AM95" i="3"/>
  <c r="AM91" i="3"/>
  <c r="AM87" i="3"/>
  <c r="AM83" i="3"/>
  <c r="AM79" i="3"/>
  <c r="AM75" i="3"/>
  <c r="AM71" i="3"/>
  <c r="AM67" i="3"/>
  <c r="AM63" i="3"/>
  <c r="AM118" i="3"/>
  <c r="AM117" i="3"/>
  <c r="AM114" i="3"/>
  <c r="AM113" i="3"/>
  <c r="AM110" i="3"/>
  <c r="AM109" i="3"/>
  <c r="AM106" i="3"/>
  <c r="AM105" i="3"/>
  <c r="AM102" i="3"/>
  <c r="AM101" i="3"/>
  <c r="AM98" i="3"/>
  <c r="AM97" i="3"/>
  <c r="AM94" i="3"/>
  <c r="AM93" i="3"/>
  <c r="AM90" i="3"/>
  <c r="AM89" i="3"/>
  <c r="AM86" i="3"/>
  <c r="AM85" i="3"/>
  <c r="AM120" i="3"/>
  <c r="AM116" i="3"/>
  <c r="AM112" i="3"/>
  <c r="AM108" i="3"/>
  <c r="AM104" i="3"/>
  <c r="AM100" i="3"/>
  <c r="AM96" i="3"/>
  <c r="AM92" i="3"/>
  <c r="AM88" i="3"/>
  <c r="AM84" i="3"/>
  <c r="AM80" i="3"/>
  <c r="AM76" i="3"/>
  <c r="AM72" i="3"/>
  <c r="AM68" i="3"/>
  <c r="AM64" i="3"/>
  <c r="AM58" i="3"/>
  <c r="AM54" i="3"/>
  <c r="AM50" i="3"/>
  <c r="AN47" i="3"/>
  <c r="AM78" i="3"/>
  <c r="AM77" i="3"/>
  <c r="AM70" i="3"/>
  <c r="AM69" i="3"/>
  <c r="AM62" i="3"/>
  <c r="AM61" i="3"/>
  <c r="AM60" i="3"/>
  <c r="AM57" i="3"/>
  <c r="AM56" i="3"/>
  <c r="AM53" i="3"/>
  <c r="AM52" i="3"/>
  <c r="AM49" i="3"/>
  <c r="AM48" i="3"/>
  <c r="AM82" i="3"/>
  <c r="AM73" i="3"/>
  <c r="AM66" i="3"/>
  <c r="AM59" i="3"/>
  <c r="AM55" i="3"/>
  <c r="AM51" i="3"/>
  <c r="AM81" i="3"/>
  <c r="AM74" i="3"/>
  <c r="AM65" i="3"/>
  <c r="AN38" i="3"/>
  <c r="AN36" i="3"/>
  <c r="AN34" i="3"/>
  <c r="AN32" i="3"/>
  <c r="AO8" i="3"/>
  <c r="AN29" i="3"/>
  <c r="AN27" i="3"/>
  <c r="AN25" i="3"/>
  <c r="AN23" i="3"/>
  <c r="AN21" i="3"/>
  <c r="AN19" i="3"/>
  <c r="AN17" i="3"/>
  <c r="AN15" i="3"/>
  <c r="AN13" i="3"/>
  <c r="AN11" i="3"/>
  <c r="AN9" i="3"/>
  <c r="AN37" i="3"/>
  <c r="AN33" i="3"/>
  <c r="AN35" i="3"/>
  <c r="AN31" i="3"/>
  <c r="AN30" i="3"/>
  <c r="AN28" i="3"/>
  <c r="AN26" i="3"/>
  <c r="AN24" i="3"/>
  <c r="AN22" i="3"/>
  <c r="AN20" i="3"/>
  <c r="AN18" i="3"/>
  <c r="AN16" i="3"/>
  <c r="AN14" i="3"/>
  <c r="AN12" i="3"/>
  <c r="AN10" i="3"/>
  <c r="AM39" i="3"/>
  <c r="AM41" i="3" s="1"/>
  <c r="AP108" i="4"/>
  <c r="AP101" i="4"/>
  <c r="AP100" i="4"/>
  <c r="AP93" i="4"/>
  <c r="AP92" i="4"/>
  <c r="AP103" i="4"/>
  <c r="AP102" i="4"/>
  <c r="AP95" i="4"/>
  <c r="AP94" i="4"/>
  <c r="AP105" i="4"/>
  <c r="AP104" i="4"/>
  <c r="AP97" i="4"/>
  <c r="AP96" i="4"/>
  <c r="AP89" i="4"/>
  <c r="AP88" i="4"/>
  <c r="AQ87" i="4"/>
  <c r="AP98" i="4"/>
  <c r="AP99" i="4"/>
  <c r="AP106" i="4"/>
  <c r="AP90" i="4"/>
  <c r="AP107" i="4"/>
  <c r="AP91" i="4"/>
  <c r="AO129" i="4"/>
  <c r="AO131" i="4" s="1"/>
  <c r="AO179" i="4"/>
  <c r="AP349" i="4"/>
  <c r="AQ32" i="4"/>
  <c r="AP376" i="4"/>
  <c r="AP235" i="4"/>
  <c r="AO78" i="4"/>
  <c r="AN365" i="4"/>
  <c r="B60" i="5"/>
  <c r="B29" i="5"/>
  <c r="F28" i="1"/>
  <c r="C28" i="1"/>
  <c r="AO287" i="4"/>
  <c r="AP188" i="4"/>
  <c r="AO359" i="4"/>
  <c r="AO360" i="4"/>
  <c r="AO189" i="4"/>
  <c r="AO194" i="4" s="1"/>
  <c r="AO196" i="4" s="1"/>
  <c r="B91" i="5"/>
  <c r="AO45" i="4"/>
  <c r="AO235" i="4"/>
  <c r="AP12" i="4"/>
  <c r="AQ11" i="4"/>
  <c r="AO56" i="4"/>
  <c r="AP54" i="4"/>
  <c r="AO55" i="4"/>
  <c r="P90" i="5"/>
  <c r="L90" i="5"/>
  <c r="H90" i="5"/>
  <c r="G90" i="5"/>
  <c r="O90" i="5"/>
  <c r="K90" i="5"/>
  <c r="E90" i="5"/>
  <c r="N90" i="5"/>
  <c r="I90" i="5"/>
  <c r="J90" i="5"/>
  <c r="M90" i="5"/>
  <c r="F90" i="5"/>
  <c r="AP360" i="4" l="1"/>
  <c r="AQ188" i="4"/>
  <c r="AP359" i="4"/>
  <c r="AP363" i="4" s="1"/>
  <c r="AP189" i="4"/>
  <c r="AP194" i="4" s="1"/>
  <c r="AP196" i="4" s="1"/>
  <c r="AP179" i="4"/>
  <c r="AP45" i="4"/>
  <c r="AP287" i="4"/>
  <c r="AO30" i="3"/>
  <c r="AO28" i="3"/>
  <c r="AO26" i="3"/>
  <c r="AO24" i="3"/>
  <c r="AO22" i="3"/>
  <c r="AO20" i="3"/>
  <c r="AO18" i="3"/>
  <c r="AO16" i="3"/>
  <c r="AO14" i="3"/>
  <c r="AO12" i="3"/>
  <c r="AO10" i="3"/>
  <c r="AO38" i="3"/>
  <c r="AO37" i="3"/>
  <c r="AO36" i="3"/>
  <c r="AO35" i="3"/>
  <c r="AO34" i="3"/>
  <c r="AO33" i="3"/>
  <c r="AO32" i="3"/>
  <c r="AO31" i="3"/>
  <c r="AO29" i="3"/>
  <c r="AO27" i="3"/>
  <c r="AO25" i="3"/>
  <c r="AO23" i="3"/>
  <c r="AO21" i="3"/>
  <c r="AO19" i="3"/>
  <c r="AO17" i="3"/>
  <c r="AO15" i="3"/>
  <c r="AO13" i="3"/>
  <c r="AO11" i="3"/>
  <c r="AO9" i="3"/>
  <c r="AP338" i="4"/>
  <c r="AP305" i="4"/>
  <c r="AP307" i="4" s="1"/>
  <c r="AQ12" i="4"/>
  <c r="AP208" i="4"/>
  <c r="AQ107" i="4"/>
  <c r="AQ105" i="4"/>
  <c r="AQ103" i="4"/>
  <c r="AQ101" i="4"/>
  <c r="AQ99" i="4"/>
  <c r="AQ97" i="4"/>
  <c r="AQ95" i="4"/>
  <c r="AQ93" i="4"/>
  <c r="AQ91" i="4"/>
  <c r="AQ89" i="4"/>
  <c r="AQ102" i="4"/>
  <c r="AQ94" i="4"/>
  <c r="AQ104" i="4"/>
  <c r="AQ96" i="4"/>
  <c r="AQ88" i="4"/>
  <c r="AQ106" i="4"/>
  <c r="AQ98" i="4"/>
  <c r="AQ90" i="4"/>
  <c r="AQ108" i="4"/>
  <c r="AQ92" i="4"/>
  <c r="AQ100" i="4"/>
  <c r="AN39" i="3"/>
  <c r="AN41" i="3" s="1"/>
  <c r="AM121" i="3"/>
  <c r="AM123" i="3" s="1"/>
  <c r="AM126" i="3" s="1"/>
  <c r="AP56" i="4"/>
  <c r="AQ54" i="4"/>
  <c r="AP55" i="4"/>
  <c r="AP62" i="4" s="1"/>
  <c r="AP24" i="4"/>
  <c r="AP26" i="4" s="1"/>
  <c r="H91" i="5"/>
  <c r="P91" i="5"/>
  <c r="L91" i="5"/>
  <c r="N91" i="5"/>
  <c r="K91" i="5"/>
  <c r="I91" i="5"/>
  <c r="J91" i="5"/>
  <c r="F91" i="5"/>
  <c r="O91" i="5"/>
  <c r="G91" i="5"/>
  <c r="E91" i="5"/>
  <c r="M91" i="5"/>
  <c r="B61" i="5"/>
  <c r="B30" i="5"/>
  <c r="AP129" i="4"/>
  <c r="AP131" i="4" s="1"/>
  <c r="AN120" i="3"/>
  <c r="AN116" i="3"/>
  <c r="AN112" i="3"/>
  <c r="AN108" i="3"/>
  <c r="AN104" i="3"/>
  <c r="AN100" i="3"/>
  <c r="AN96" i="3"/>
  <c r="AN92" i="3"/>
  <c r="AN88" i="3"/>
  <c r="AN84" i="3"/>
  <c r="AN80" i="3"/>
  <c r="AN76" i="3"/>
  <c r="AN72" i="3"/>
  <c r="AN68" i="3"/>
  <c r="AN64" i="3"/>
  <c r="AN59" i="3"/>
  <c r="AN55" i="3"/>
  <c r="AN51" i="3"/>
  <c r="AN118" i="3"/>
  <c r="AN117" i="3"/>
  <c r="AN114" i="3"/>
  <c r="AN113" i="3"/>
  <c r="AN110" i="3"/>
  <c r="AN109" i="3"/>
  <c r="AN106" i="3"/>
  <c r="AN105" i="3"/>
  <c r="AN102" i="3"/>
  <c r="AN101" i="3"/>
  <c r="AN98" i="3"/>
  <c r="AN97" i="3"/>
  <c r="AN94" i="3"/>
  <c r="AN93" i="3"/>
  <c r="AN90" i="3"/>
  <c r="AN89" i="3"/>
  <c r="AN86" i="3"/>
  <c r="AN85" i="3"/>
  <c r="AN78" i="3"/>
  <c r="AN77" i="3"/>
  <c r="AN70" i="3"/>
  <c r="AN69" i="3"/>
  <c r="AN62" i="3"/>
  <c r="AN61" i="3"/>
  <c r="AN60" i="3"/>
  <c r="AN57" i="3"/>
  <c r="AN56" i="3"/>
  <c r="AN53" i="3"/>
  <c r="AN52" i="3"/>
  <c r="AN49" i="3"/>
  <c r="AN48" i="3"/>
  <c r="AN75" i="3"/>
  <c r="AN67" i="3"/>
  <c r="AO47" i="3"/>
  <c r="AN91" i="3"/>
  <c r="AN83" i="3"/>
  <c r="AN82" i="3"/>
  <c r="AN73" i="3"/>
  <c r="AN66" i="3"/>
  <c r="AN115" i="3"/>
  <c r="AN107" i="3"/>
  <c r="AN99" i="3"/>
  <c r="AN71" i="3"/>
  <c r="AN87" i="3"/>
  <c r="AN81" i="3"/>
  <c r="AN74" i="3"/>
  <c r="AN65" i="3"/>
  <c r="AN58" i="3"/>
  <c r="AN54" i="3"/>
  <c r="AN50" i="3"/>
  <c r="AN119" i="3"/>
  <c r="AN111" i="3"/>
  <c r="AN103" i="3"/>
  <c r="AN95" i="3"/>
  <c r="AN79" i="3"/>
  <c r="AN63" i="3"/>
  <c r="AQ332" i="4"/>
  <c r="AQ302" i="4"/>
  <c r="AQ301" i="4"/>
  <c r="AQ303" i="4"/>
  <c r="AQ300" i="4"/>
  <c r="AQ333" i="4"/>
  <c r="AQ298" i="4"/>
  <c r="AQ297" i="4"/>
  <c r="AQ304" i="4"/>
  <c r="AQ299" i="4"/>
  <c r="AQ266" i="4"/>
  <c r="AQ272" i="4" s="1"/>
  <c r="AQ274" i="4" s="1"/>
  <c r="D90" i="5"/>
  <c r="AO62" i="4"/>
  <c r="AO64" i="4" s="1"/>
  <c r="AO363" i="4"/>
  <c r="AO365" i="4" s="1"/>
  <c r="I28" i="1"/>
  <c r="B92" i="5"/>
  <c r="AP78" i="4"/>
  <c r="O269" i="4"/>
  <c r="O221" i="4"/>
  <c r="O271" i="4"/>
  <c r="O270" i="4"/>
  <c r="O193" i="4"/>
  <c r="O125" i="4"/>
  <c r="O60" i="4"/>
  <c r="O23" i="4"/>
  <c r="O19" i="4"/>
  <c r="O127" i="4"/>
  <c r="O119" i="4"/>
  <c r="O115" i="4"/>
  <c r="O111" i="4"/>
  <c r="O126" i="4"/>
  <c r="O123" i="4"/>
  <c r="O122" i="4"/>
  <c r="O114" i="4"/>
  <c r="O59" i="4"/>
  <c r="O22" i="4"/>
  <c r="O21" i="4"/>
  <c r="O20" i="4"/>
  <c r="O121" i="4"/>
  <c r="O116" i="4"/>
  <c r="O113" i="4"/>
  <c r="O61" i="4"/>
  <c r="O220" i="4"/>
  <c r="O128" i="4"/>
  <c r="O118" i="4"/>
  <c r="O112" i="4"/>
  <c r="O120" i="4"/>
  <c r="O117" i="4"/>
  <c r="O124" i="4"/>
  <c r="O174" i="4" l="1"/>
  <c r="R174" i="4" s="1"/>
  <c r="R124" i="4"/>
  <c r="O162" i="4"/>
  <c r="R162" i="4" s="1"/>
  <c r="R112" i="4"/>
  <c r="O233" i="4"/>
  <c r="R233" i="4" s="1"/>
  <c r="R220" i="4"/>
  <c r="O166" i="4"/>
  <c r="R166" i="4" s="1"/>
  <c r="R116" i="4"/>
  <c r="O41" i="4"/>
  <c r="R41" i="4" s="1"/>
  <c r="R20" i="4"/>
  <c r="O75" i="4"/>
  <c r="R75" i="4" s="1"/>
  <c r="R59" i="4"/>
  <c r="R126" i="4"/>
  <c r="O176" i="4"/>
  <c r="R176" i="4" s="1"/>
  <c r="O177" i="4"/>
  <c r="R177" i="4" s="1"/>
  <c r="R127" i="4"/>
  <c r="O175" i="4"/>
  <c r="R175" i="4" s="1"/>
  <c r="R125" i="4"/>
  <c r="AQ208" i="4"/>
  <c r="O192" i="4"/>
  <c r="AN121" i="3"/>
  <c r="AN123" i="3" s="1"/>
  <c r="AN126" i="3" s="1"/>
  <c r="B93" i="5"/>
  <c r="AP64" i="4"/>
  <c r="AQ287" i="4"/>
  <c r="O268" i="4"/>
  <c r="R121" i="4"/>
  <c r="O171" i="4"/>
  <c r="R171" i="4" s="1"/>
  <c r="O42" i="4"/>
  <c r="R42" i="4" s="1"/>
  <c r="R21" i="4"/>
  <c r="O164" i="4"/>
  <c r="R164" i="4" s="1"/>
  <c r="R114" i="4"/>
  <c r="R111" i="4"/>
  <c r="O161" i="4"/>
  <c r="R161" i="4" s="1"/>
  <c r="O40" i="4"/>
  <c r="R40" i="4" s="1"/>
  <c r="R19" i="4"/>
  <c r="O207" i="4"/>
  <c r="R207" i="4" s="1"/>
  <c r="R193" i="4"/>
  <c r="R221" i="4"/>
  <c r="O234" i="4"/>
  <c r="R234" i="4" s="1"/>
  <c r="P92" i="5"/>
  <c r="H92" i="5"/>
  <c r="L92" i="5"/>
  <c r="G92" i="5"/>
  <c r="J92" i="5"/>
  <c r="M92" i="5"/>
  <c r="F92" i="5"/>
  <c r="N92" i="5"/>
  <c r="O92" i="5"/>
  <c r="I92" i="5"/>
  <c r="K92" i="5"/>
  <c r="E92" i="5"/>
  <c r="AO117" i="3"/>
  <c r="AO113" i="3"/>
  <c r="AO109" i="3"/>
  <c r="AO105" i="3"/>
  <c r="AO101" i="3"/>
  <c r="AO97" i="3"/>
  <c r="AO93" i="3"/>
  <c r="AO89" i="3"/>
  <c r="AO85" i="3"/>
  <c r="AO81" i="3"/>
  <c r="AO77" i="3"/>
  <c r="AO73" i="3"/>
  <c r="AO69" i="3"/>
  <c r="AO65" i="3"/>
  <c r="AO61" i="3"/>
  <c r="AO120" i="3"/>
  <c r="AO116" i="3"/>
  <c r="AO112" i="3"/>
  <c r="AO108" i="3"/>
  <c r="AO104" i="3"/>
  <c r="AO100" i="3"/>
  <c r="AO96" i="3"/>
  <c r="AO92" i="3"/>
  <c r="AO88" i="3"/>
  <c r="AO84" i="3"/>
  <c r="AO119" i="3"/>
  <c r="AO115" i="3"/>
  <c r="AO111" i="3"/>
  <c r="AO107" i="3"/>
  <c r="AO103" i="3"/>
  <c r="AO99" i="3"/>
  <c r="AO95" i="3"/>
  <c r="AO91" i="3"/>
  <c r="AO87" i="3"/>
  <c r="AO83" i="3"/>
  <c r="AO79" i="3"/>
  <c r="AO75" i="3"/>
  <c r="AO71" i="3"/>
  <c r="AO67" i="3"/>
  <c r="AO63" i="3"/>
  <c r="AO60" i="3"/>
  <c r="AO56" i="3"/>
  <c r="AO52" i="3"/>
  <c r="AO48" i="3"/>
  <c r="AO82" i="3"/>
  <c r="AO76" i="3"/>
  <c r="AO74" i="3"/>
  <c r="AO68" i="3"/>
  <c r="AO66" i="3"/>
  <c r="AO59" i="3"/>
  <c r="AO55" i="3"/>
  <c r="AO51" i="3"/>
  <c r="AO90" i="3"/>
  <c r="AO118" i="3"/>
  <c r="AO110" i="3"/>
  <c r="AO102" i="3"/>
  <c r="AO94" i="3"/>
  <c r="AO80" i="3"/>
  <c r="AO78" i="3"/>
  <c r="AO64" i="3"/>
  <c r="AO62" i="3"/>
  <c r="AO58" i="3"/>
  <c r="AO54" i="3"/>
  <c r="AO50" i="3"/>
  <c r="AO86" i="3"/>
  <c r="AO57" i="3"/>
  <c r="AO53" i="3"/>
  <c r="AO49" i="3"/>
  <c r="AO114" i="3"/>
  <c r="AO106" i="3"/>
  <c r="AO98" i="3"/>
  <c r="AO72" i="3"/>
  <c r="AO70" i="3"/>
  <c r="AQ55" i="4"/>
  <c r="AQ56" i="4"/>
  <c r="AQ129" i="4"/>
  <c r="AQ131" i="4" s="1"/>
  <c r="AQ24" i="4"/>
  <c r="AQ179" i="4"/>
  <c r="O110" i="4"/>
  <c r="O170" i="4"/>
  <c r="R170" i="4" s="1"/>
  <c r="R120" i="4"/>
  <c r="O168" i="4"/>
  <c r="R168" i="4" s="1"/>
  <c r="R118" i="4"/>
  <c r="O77" i="4"/>
  <c r="R77" i="4" s="1"/>
  <c r="R61" i="4"/>
  <c r="AQ235" i="4"/>
  <c r="O219" i="4"/>
  <c r="O43" i="4"/>
  <c r="R43" i="4" s="1"/>
  <c r="R22" i="4"/>
  <c r="O172" i="4"/>
  <c r="R172" i="4" s="1"/>
  <c r="R122" i="4"/>
  <c r="R115" i="4"/>
  <c r="O165" i="4"/>
  <c r="R165" i="4" s="1"/>
  <c r="R23" i="4"/>
  <c r="O44" i="4"/>
  <c r="R44" i="4" s="1"/>
  <c r="O285" i="4"/>
  <c r="R285" i="4" s="1"/>
  <c r="R270" i="4"/>
  <c r="O284" i="4"/>
  <c r="R284" i="4" s="1"/>
  <c r="R269" i="4"/>
  <c r="AQ336" i="4"/>
  <c r="AQ338" i="4" s="1"/>
  <c r="AP365" i="4"/>
  <c r="R117" i="4"/>
  <c r="O167" i="4"/>
  <c r="R167" i="4" s="1"/>
  <c r="AQ45" i="4"/>
  <c r="O18" i="4"/>
  <c r="O178" i="4"/>
  <c r="R178" i="4" s="1"/>
  <c r="R128" i="4"/>
  <c r="R113" i="4"/>
  <c r="O163" i="4"/>
  <c r="R163" i="4" s="1"/>
  <c r="AQ349" i="4"/>
  <c r="O335" i="4"/>
  <c r="AQ78" i="4"/>
  <c r="O58" i="4"/>
  <c r="R123" i="4"/>
  <c r="O173" i="4"/>
  <c r="R173" i="4" s="1"/>
  <c r="R119" i="4"/>
  <c r="O169" i="4"/>
  <c r="R169" i="4" s="1"/>
  <c r="R60" i="4"/>
  <c r="O76" i="4"/>
  <c r="R76" i="4" s="1"/>
  <c r="O286" i="4"/>
  <c r="R286" i="4" s="1"/>
  <c r="R271" i="4"/>
  <c r="AQ376" i="4"/>
  <c r="O362" i="4"/>
  <c r="AQ305" i="4"/>
  <c r="AQ307" i="4" s="1"/>
  <c r="B62" i="5"/>
  <c r="D91" i="5"/>
  <c r="AO39" i="3"/>
  <c r="AO41" i="3" s="1"/>
  <c r="AQ360" i="4"/>
  <c r="AQ189" i="4"/>
  <c r="AQ194" i="4" s="1"/>
  <c r="AQ196" i="4" s="1"/>
  <c r="AQ359" i="4"/>
  <c r="D92" i="5" l="1"/>
  <c r="O74" i="4"/>
  <c r="R58" i="4"/>
  <c r="R62" i="4" s="1"/>
  <c r="O62" i="4"/>
  <c r="R18" i="4"/>
  <c r="R24" i="4" s="1"/>
  <c r="O39" i="4"/>
  <c r="O24" i="4"/>
  <c r="O232" i="4"/>
  <c r="R219" i="4"/>
  <c r="R222" i="4" s="1"/>
  <c r="O222" i="4"/>
  <c r="O160" i="4"/>
  <c r="R110" i="4"/>
  <c r="R129" i="4" s="1"/>
  <c r="O129" i="4"/>
  <c r="AQ26" i="4"/>
  <c r="AQ62" i="4"/>
  <c r="AQ64" i="4" s="1"/>
  <c r="AO121" i="3"/>
  <c r="AO123" i="3" s="1"/>
  <c r="AO126" i="3" s="1"/>
  <c r="O348" i="4"/>
  <c r="R335" i="4"/>
  <c r="R336" i="4" s="1"/>
  <c r="O336" i="4"/>
  <c r="P27" i="5"/>
  <c r="O61" i="5"/>
  <c r="O206" i="4"/>
  <c r="R192" i="4"/>
  <c r="R194" i="4" s="1"/>
  <c r="O194" i="4"/>
  <c r="O26" i="5"/>
  <c r="AQ363" i="4"/>
  <c r="AQ365" i="4" s="1"/>
  <c r="P24" i="5" s="1"/>
  <c r="B94" i="5"/>
  <c r="N62" i="5"/>
  <c r="F62" i="5"/>
  <c r="H62" i="5"/>
  <c r="P62" i="5"/>
  <c r="G62" i="5"/>
  <c r="K62" i="5"/>
  <c r="M62" i="5"/>
  <c r="L62" i="5"/>
  <c r="O62" i="5"/>
  <c r="J62" i="5"/>
  <c r="I62" i="5"/>
  <c r="E62" i="5"/>
  <c r="O375" i="4"/>
  <c r="R362" i="4"/>
  <c r="R363" i="4" s="1"/>
  <c r="O363" i="4"/>
  <c r="R268" i="4"/>
  <c r="R272" i="4" s="1"/>
  <c r="O283" i="4"/>
  <c r="O272" i="4"/>
  <c r="E25" i="5"/>
  <c r="K28" i="5"/>
  <c r="I23" i="5"/>
  <c r="K54" i="5"/>
  <c r="L61" i="5"/>
  <c r="N61" i="5"/>
  <c r="P61" i="5"/>
  <c r="P93" i="5"/>
  <c r="H93" i="5"/>
  <c r="L93" i="5"/>
  <c r="O93" i="5"/>
  <c r="G93" i="5"/>
  <c r="F93" i="5"/>
  <c r="J93" i="5"/>
  <c r="I93" i="5"/>
  <c r="E93" i="5"/>
  <c r="K93" i="5"/>
  <c r="N93" i="5"/>
  <c r="M93" i="5"/>
  <c r="G25" i="5"/>
  <c r="J61" i="5" l="1"/>
  <c r="K61" i="5"/>
  <c r="J59" i="5"/>
  <c r="E61" i="5"/>
  <c r="R283" i="4"/>
  <c r="R287" i="4" s="1"/>
  <c r="O287" i="4"/>
  <c r="R375" i="4"/>
  <c r="R376" i="4" s="1"/>
  <c r="O376" i="4"/>
  <c r="R348" i="4"/>
  <c r="R349" i="4" s="1"/>
  <c r="O349" i="4"/>
  <c r="L39" i="5"/>
  <c r="H61" i="5"/>
  <c r="G60" i="5"/>
  <c r="L27" i="5"/>
  <c r="E29" i="5"/>
  <c r="I56" i="5"/>
  <c r="G27" i="5"/>
  <c r="O60" i="5"/>
  <c r="I27" i="5"/>
  <c r="I29" i="5"/>
  <c r="H58" i="5"/>
  <c r="P56" i="5"/>
  <c r="J23" i="5"/>
  <c r="G58" i="5"/>
  <c r="M27" i="5"/>
  <c r="M28" i="5"/>
  <c r="H25" i="5"/>
  <c r="K29" i="5"/>
  <c r="H24" i="5"/>
  <c r="O54" i="5"/>
  <c r="L60" i="5"/>
  <c r="P58" i="5"/>
  <c r="H29" i="5"/>
  <c r="E59" i="5"/>
  <c r="H23" i="5"/>
  <c r="D62" i="5"/>
  <c r="L94" i="5"/>
  <c r="P94" i="5"/>
  <c r="H94" i="5"/>
  <c r="I94" i="5"/>
  <c r="E94" i="5"/>
  <c r="F94" i="5"/>
  <c r="O94" i="5"/>
  <c r="G94" i="5"/>
  <c r="J94" i="5"/>
  <c r="N94" i="5"/>
  <c r="M94" i="5"/>
  <c r="K94" i="5"/>
  <c r="P25" i="5"/>
  <c r="L54" i="5"/>
  <c r="C5" i="2"/>
  <c r="C6" i="2" s="1"/>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F5" i="2"/>
  <c r="L23" i="5"/>
  <c r="P57" i="5"/>
  <c r="E60" i="5"/>
  <c r="N58" i="5"/>
  <c r="O29" i="5"/>
  <c r="K23" i="5"/>
  <c r="P54" i="5"/>
  <c r="H60" i="5"/>
  <c r="L25" i="5"/>
  <c r="N29" i="5"/>
  <c r="E58" i="5"/>
  <c r="J25" i="5"/>
  <c r="H27" i="5"/>
  <c r="N27" i="5"/>
  <c r="F60" i="5"/>
  <c r="L58" i="5"/>
  <c r="G57" i="5"/>
  <c r="N28" i="5"/>
  <c r="O23" i="5"/>
  <c r="J56" i="5"/>
  <c r="J60" i="5"/>
  <c r="J57" i="5"/>
  <c r="M29" i="5"/>
  <c r="P23" i="5"/>
  <c r="R232" i="4"/>
  <c r="R235" i="4" s="1"/>
  <c r="O235" i="4"/>
  <c r="K25" i="5"/>
  <c r="M25" i="5"/>
  <c r="N25" i="5"/>
  <c r="J27" i="5"/>
  <c r="O27" i="5"/>
  <c r="N26" i="5"/>
  <c r="N57" i="5"/>
  <c r="G59" i="5"/>
  <c r="E27" i="5"/>
  <c r="M58" i="5"/>
  <c r="M57" i="5"/>
  <c r="O57" i="5"/>
  <c r="M26" i="5"/>
  <c r="O25" i="5"/>
  <c r="H57" i="5"/>
  <c r="E57" i="5"/>
  <c r="R206" i="4"/>
  <c r="R208" i="4" s="1"/>
  <c r="O208" i="4"/>
  <c r="L24" i="5"/>
  <c r="G61" i="5"/>
  <c r="N23" i="5"/>
  <c r="F61" i="5"/>
  <c r="H22" i="5"/>
  <c r="O58" i="5"/>
  <c r="I60" i="5"/>
  <c r="K58" i="5"/>
  <c r="L29" i="5"/>
  <c r="N56" i="5"/>
  <c r="O56" i="5"/>
  <c r="K60" i="5"/>
  <c r="J26" i="5"/>
  <c r="J29" i="5"/>
  <c r="G56" i="5"/>
  <c r="K56" i="5"/>
  <c r="F57" i="5"/>
  <c r="O17" i="5"/>
  <c r="M60" i="5"/>
  <c r="O59" i="5"/>
  <c r="G29" i="5"/>
  <c r="N59" i="5"/>
  <c r="L56" i="5"/>
  <c r="F26" i="5"/>
  <c r="L28" i="5"/>
  <c r="E26" i="5"/>
  <c r="F29" i="5"/>
  <c r="M56" i="5"/>
  <c r="F24" i="5"/>
  <c r="R160" i="4"/>
  <c r="R179" i="4" s="1"/>
  <c r="O179" i="4"/>
  <c r="D93" i="5"/>
  <c r="I55" i="5"/>
  <c r="I61" i="5"/>
  <c r="P26" i="5"/>
  <c r="M61" i="5"/>
  <c r="F25" i="5"/>
  <c r="K26" i="5"/>
  <c r="G28" i="5"/>
  <c r="K57" i="5"/>
  <c r="K59" i="5"/>
  <c r="P55" i="5"/>
  <c r="L57" i="5"/>
  <c r="I59" i="5"/>
  <c r="I58" i="5"/>
  <c r="I28" i="5"/>
  <c r="H56" i="5"/>
  <c r="H54" i="5"/>
  <c r="H26" i="5"/>
  <c r="L26" i="5"/>
  <c r="N60" i="5"/>
  <c r="G26" i="5"/>
  <c r="P29" i="5"/>
  <c r="J24" i="5"/>
  <c r="E56" i="5"/>
  <c r="P60" i="5"/>
  <c r="F59" i="5"/>
  <c r="F27" i="5"/>
  <c r="H28" i="5"/>
  <c r="F56" i="5"/>
  <c r="G55" i="5"/>
  <c r="N54" i="5"/>
  <c r="J58" i="5"/>
  <c r="K24" i="5"/>
  <c r="M55" i="5"/>
  <c r="P28" i="5"/>
  <c r="K7" i="5"/>
  <c r="J39" i="5"/>
  <c r="F8" i="5"/>
  <c r="E6" i="5"/>
  <c r="F39" i="5"/>
  <c r="F7" i="5"/>
  <c r="N40" i="5"/>
  <c r="K6" i="5"/>
  <c r="I8" i="5"/>
  <c r="P9" i="5"/>
  <c r="M39" i="5"/>
  <c r="N39" i="5"/>
  <c r="P10" i="5"/>
  <c r="L7" i="5"/>
  <c r="K40" i="5"/>
  <c r="H10" i="5"/>
  <c r="H8" i="5"/>
  <c r="O41" i="5"/>
  <c r="M41" i="5"/>
  <c r="O42" i="5"/>
  <c r="O39" i="5"/>
  <c r="H42" i="5"/>
  <c r="O6" i="5"/>
  <c r="E42" i="5"/>
  <c r="E40" i="5"/>
  <c r="J10" i="5"/>
  <c r="J43" i="5"/>
  <c r="F42" i="5"/>
  <c r="L10" i="5"/>
  <c r="N10" i="5"/>
  <c r="P43" i="5"/>
  <c r="M11" i="5"/>
  <c r="O12" i="5"/>
  <c r="G12" i="5"/>
  <c r="O11" i="5"/>
  <c r="E14" i="5"/>
  <c r="M13" i="5"/>
  <c r="J44" i="5"/>
  <c r="J45" i="5"/>
  <c r="L11" i="5"/>
  <c r="H13" i="5"/>
  <c r="I47" i="5"/>
  <c r="N44" i="5"/>
  <c r="H44" i="5"/>
  <c r="M45" i="5"/>
  <c r="N47" i="5"/>
  <c r="H45" i="5"/>
  <c r="M47" i="5"/>
  <c r="F45" i="5"/>
  <c r="K16" i="5"/>
  <c r="F13" i="5"/>
  <c r="O13" i="5"/>
  <c r="N45" i="5"/>
  <c r="M48" i="5"/>
  <c r="L15" i="5"/>
  <c r="I14" i="5"/>
  <c r="P13" i="5"/>
  <c r="G46" i="5"/>
  <c r="G44" i="5"/>
  <c r="E16" i="5"/>
  <c r="H47" i="5"/>
  <c r="N48" i="5"/>
  <c r="J16" i="5"/>
  <c r="F15" i="5"/>
  <c r="H18" i="5"/>
  <c r="J49" i="5"/>
  <c r="L47" i="5"/>
  <c r="H48" i="5"/>
  <c r="L48" i="5"/>
  <c r="M49" i="5"/>
  <c r="N15" i="5"/>
  <c r="F20" i="5"/>
  <c r="H17" i="5"/>
  <c r="G20" i="5"/>
  <c r="N17" i="5"/>
  <c r="K50" i="5"/>
  <c r="J17" i="5"/>
  <c r="I18" i="5"/>
  <c r="M50" i="5"/>
  <c r="N19" i="5"/>
  <c r="L51" i="5"/>
  <c r="M51" i="5"/>
  <c r="H20" i="5"/>
  <c r="L21" i="5"/>
  <c r="H51" i="5"/>
  <c r="P51" i="5"/>
  <c r="K52" i="5"/>
  <c r="N21" i="5"/>
  <c r="P50" i="5"/>
  <c r="G53" i="5"/>
  <c r="P21" i="5"/>
  <c r="J53" i="5"/>
  <c r="K22" i="5"/>
  <c r="E53" i="5"/>
  <c r="F52" i="5"/>
  <c r="H55" i="5"/>
  <c r="F55" i="5"/>
  <c r="L30" i="5"/>
  <c r="E30" i="5"/>
  <c r="P30" i="5"/>
  <c r="I54" i="5"/>
  <c r="I26" i="5"/>
  <c r="L59" i="5"/>
  <c r="L55" i="5"/>
  <c r="O55" i="5"/>
  <c r="F58" i="5"/>
  <c r="N22" i="5"/>
  <c r="F54" i="5"/>
  <c r="G24" i="5"/>
  <c r="P59" i="5"/>
  <c r="O28" i="5"/>
  <c r="H38" i="5"/>
  <c r="L38" i="5"/>
  <c r="H40" i="5"/>
  <c r="N6" i="5"/>
  <c r="F38" i="5"/>
  <c r="F6" i="5"/>
  <c r="H6" i="5"/>
  <c r="E9" i="5"/>
  <c r="F40" i="5"/>
  <c r="P39" i="5"/>
  <c r="E39" i="5"/>
  <c r="P40" i="5"/>
  <c r="N9" i="5"/>
  <c r="G38" i="5"/>
  <c r="J9" i="5"/>
  <c r="H41" i="5"/>
  <c r="L9" i="5"/>
  <c r="P41" i="5"/>
  <c r="H7" i="5"/>
  <c r="G10" i="5"/>
  <c r="J42" i="5"/>
  <c r="O10" i="5"/>
  <c r="I42" i="5"/>
  <c r="J8" i="5"/>
  <c r="M7" i="5"/>
  <c r="E38" i="5"/>
  <c r="N42" i="5"/>
  <c r="F12" i="5"/>
  <c r="J11" i="5"/>
  <c r="G43" i="5"/>
  <c r="E10" i="5"/>
  <c r="J12" i="5"/>
  <c r="P11" i="5"/>
  <c r="M43" i="5"/>
  <c r="G42" i="5"/>
  <c r="N43" i="5"/>
  <c r="K13" i="5"/>
  <c r="I12" i="5"/>
  <c r="N13" i="5"/>
  <c r="O14" i="5"/>
  <c r="N12" i="5"/>
  <c r="E12" i="5"/>
  <c r="I44" i="5"/>
  <c r="H12" i="5"/>
  <c r="E43" i="5"/>
  <c r="P47" i="5"/>
  <c r="O45" i="5"/>
  <c r="L13" i="5"/>
  <c r="M14" i="5"/>
  <c r="N14" i="5"/>
  <c r="F44" i="5"/>
  <c r="K15" i="5"/>
  <c r="G48" i="5"/>
  <c r="F48" i="5"/>
  <c r="J47" i="5"/>
  <c r="E15" i="5"/>
  <c r="P46" i="5"/>
  <c r="F14" i="5"/>
  <c r="G15" i="5"/>
  <c r="E46" i="5"/>
  <c r="J48" i="5"/>
  <c r="K49" i="5"/>
  <c r="K46" i="5"/>
  <c r="P16" i="5"/>
  <c r="E49" i="5"/>
  <c r="M18" i="5"/>
  <c r="F49" i="5"/>
  <c r="O15" i="5"/>
  <c r="G49" i="5"/>
  <c r="F16" i="5"/>
  <c r="O49" i="5"/>
  <c r="H16" i="5"/>
  <c r="I49" i="5"/>
  <c r="J18" i="5"/>
  <c r="P18" i="5"/>
  <c r="L49" i="5"/>
  <c r="L19" i="5"/>
  <c r="E19" i="5"/>
  <c r="O19" i="5"/>
  <c r="M19" i="5"/>
  <c r="G21" i="5"/>
  <c r="F51" i="5"/>
  <c r="K51" i="5"/>
  <c r="H52" i="5"/>
  <c r="G50" i="5"/>
  <c r="G19" i="5"/>
  <c r="I20" i="5"/>
  <c r="K19" i="5"/>
  <c r="E21" i="5"/>
  <c r="F21" i="5"/>
  <c r="I52" i="5"/>
  <c r="P53" i="5"/>
  <c r="P22" i="5"/>
  <c r="P52" i="5"/>
  <c r="L53" i="5"/>
  <c r="K21" i="5"/>
  <c r="O53" i="5"/>
  <c r="N24" i="5"/>
  <c r="E55" i="5"/>
  <c r="F30" i="5"/>
  <c r="G30" i="5"/>
  <c r="O30" i="5"/>
  <c r="E54" i="5"/>
  <c r="O24" i="5"/>
  <c r="I16" i="5"/>
  <c r="G54" i="5"/>
  <c r="J55" i="5"/>
  <c r="H53" i="5"/>
  <c r="E24" i="5"/>
  <c r="M23" i="5"/>
  <c r="N55" i="5"/>
  <c r="I25" i="5"/>
  <c r="O50" i="5"/>
  <c r="N8" i="5"/>
  <c r="K39" i="5"/>
  <c r="M40" i="5"/>
  <c r="J7" i="5"/>
  <c r="O7" i="5"/>
  <c r="E7" i="5"/>
  <c r="L8" i="5"/>
  <c r="G7" i="5"/>
  <c r="P38" i="5"/>
  <c r="K8" i="5"/>
  <c r="M6" i="5"/>
  <c r="N7" i="5"/>
  <c r="I7" i="5"/>
  <c r="K41" i="5"/>
  <c r="O38" i="5"/>
  <c r="M9" i="5"/>
  <c r="K9" i="5"/>
  <c r="J40" i="5"/>
  <c r="G40" i="5"/>
  <c r="M42" i="5"/>
  <c r="P42" i="5"/>
  <c r="K10" i="5"/>
  <c r="P8" i="5"/>
  <c r="N41" i="5"/>
  <c r="O8" i="5"/>
  <c r="I41" i="5"/>
  <c r="F41" i="5"/>
  <c r="L43" i="5"/>
  <c r="I11" i="5"/>
  <c r="E41" i="5"/>
  <c r="K43" i="5"/>
  <c r="J41" i="5"/>
  <c r="I43" i="5"/>
  <c r="L42" i="5"/>
  <c r="G9" i="5"/>
  <c r="O43" i="5"/>
  <c r="P12" i="5"/>
  <c r="M12" i="5"/>
  <c r="I45" i="5"/>
  <c r="H43" i="5"/>
  <c r="M44" i="5"/>
  <c r="P45" i="5"/>
  <c r="N11" i="5"/>
  <c r="L14" i="5"/>
  <c r="E13" i="5"/>
  <c r="K45" i="5"/>
  <c r="E45" i="5"/>
  <c r="J13" i="5"/>
  <c r="I46" i="5"/>
  <c r="L45" i="5"/>
  <c r="M46" i="5"/>
  <c r="I15" i="5"/>
  <c r="N16" i="5"/>
  <c r="G47" i="5"/>
  <c r="O47" i="5"/>
  <c r="K47" i="5"/>
  <c r="H14" i="5"/>
  <c r="F47" i="5"/>
  <c r="J46" i="5"/>
  <c r="G16" i="5"/>
  <c r="P49" i="5"/>
  <c r="F17" i="5"/>
  <c r="H49" i="5"/>
  <c r="M17" i="5"/>
  <c r="L18" i="5"/>
  <c r="N46" i="5"/>
  <c r="O18" i="5"/>
  <c r="H15" i="5"/>
  <c r="P15" i="5"/>
  <c r="P17" i="5"/>
  <c r="N49" i="5"/>
  <c r="O48" i="5"/>
  <c r="F18" i="5"/>
  <c r="I19" i="5"/>
  <c r="I50" i="5"/>
  <c r="J50" i="5"/>
  <c r="J19" i="5"/>
  <c r="O20" i="5"/>
  <c r="K20" i="5"/>
  <c r="E20" i="5"/>
  <c r="O51" i="5"/>
  <c r="E51" i="5"/>
  <c r="J51" i="5"/>
  <c r="P19" i="5"/>
  <c r="H19" i="5"/>
  <c r="H21" i="5"/>
  <c r="O21" i="5"/>
  <c r="L50" i="5"/>
  <c r="I21" i="5"/>
  <c r="P20" i="5"/>
  <c r="O52" i="5"/>
  <c r="L52" i="5"/>
  <c r="J22" i="5"/>
  <c r="G22" i="5"/>
  <c r="E22" i="5"/>
  <c r="J21" i="5"/>
  <c r="O22" i="5"/>
  <c r="I24" i="5"/>
  <c r="K55" i="5"/>
  <c r="M30" i="5"/>
  <c r="J30" i="5"/>
  <c r="H30" i="5"/>
  <c r="J54" i="5"/>
  <c r="G23" i="5"/>
  <c r="K27" i="5"/>
  <c r="E28" i="5"/>
  <c r="I22" i="5"/>
  <c r="L22" i="5"/>
  <c r="I57" i="5"/>
  <c r="H59" i="5"/>
  <c r="E8" i="5"/>
  <c r="J38" i="5"/>
  <c r="P7" i="5"/>
  <c r="N38" i="5"/>
  <c r="K38" i="5"/>
  <c r="G6" i="5"/>
  <c r="I40" i="5"/>
  <c r="G8" i="5"/>
  <c r="P6" i="5"/>
  <c r="I38" i="5"/>
  <c r="L6" i="5"/>
  <c r="H9" i="5"/>
  <c r="G39" i="5"/>
  <c r="H39" i="5"/>
  <c r="M38" i="5"/>
  <c r="J6" i="5"/>
  <c r="O9" i="5"/>
  <c r="F9" i="5"/>
  <c r="G41" i="5"/>
  <c r="L41" i="5"/>
  <c r="O40" i="5"/>
  <c r="M10" i="5"/>
  <c r="I6" i="5"/>
  <c r="I39" i="5"/>
  <c r="I9" i="5"/>
  <c r="M8" i="5"/>
  <c r="I10" i="5"/>
  <c r="K42" i="5"/>
  <c r="K12" i="5"/>
  <c r="E11" i="5"/>
  <c r="F43" i="5"/>
  <c r="F10" i="5"/>
  <c r="L40" i="5"/>
  <c r="K11" i="5"/>
  <c r="L12" i="5"/>
  <c r="F11" i="5"/>
  <c r="H11" i="5"/>
  <c r="I13" i="5"/>
  <c r="G11" i="5"/>
  <c r="G14" i="5"/>
  <c r="K14" i="5"/>
  <c r="P44" i="5"/>
  <c r="J14" i="5"/>
  <c r="E44" i="5"/>
  <c r="P14" i="5"/>
  <c r="G45" i="5"/>
  <c r="O16" i="5"/>
  <c r="K44" i="5"/>
  <c r="G13" i="5"/>
  <c r="L16" i="5"/>
  <c r="M15" i="5"/>
  <c r="I48" i="5"/>
  <c r="E48" i="5"/>
  <c r="F46" i="5"/>
  <c r="L46" i="5"/>
  <c r="L44" i="5"/>
  <c r="P48" i="5"/>
  <c r="E47" i="5"/>
  <c r="D47" i="5" s="1"/>
  <c r="O44" i="5"/>
  <c r="K48" i="5"/>
  <c r="L17" i="5"/>
  <c r="G18" i="5"/>
  <c r="J15" i="5"/>
  <c r="E17" i="5"/>
  <c r="I17" i="5"/>
  <c r="H46" i="5"/>
  <c r="K17" i="5"/>
  <c r="L20" i="5"/>
  <c r="O46" i="5"/>
  <c r="M16" i="5"/>
  <c r="E18" i="5"/>
  <c r="K18" i="5"/>
  <c r="M20" i="5"/>
  <c r="N18" i="5"/>
  <c r="G17" i="5"/>
  <c r="F50" i="5"/>
  <c r="E50" i="5"/>
  <c r="N50" i="5"/>
  <c r="F19" i="5"/>
  <c r="G52" i="5"/>
  <c r="N51" i="5"/>
  <c r="G51" i="5"/>
  <c r="H50" i="5"/>
  <c r="N20" i="5"/>
  <c r="J52" i="5"/>
  <c r="J20" i="5"/>
  <c r="M52" i="5"/>
  <c r="E52" i="5"/>
  <c r="M21" i="5"/>
  <c r="N52" i="5"/>
  <c r="M22" i="5"/>
  <c r="F53" i="5"/>
  <c r="N53" i="5"/>
  <c r="I51" i="5"/>
  <c r="F22" i="5"/>
  <c r="K53" i="5"/>
  <c r="M53" i="5"/>
  <c r="M24" i="5"/>
  <c r="I30" i="5"/>
  <c r="N30" i="5"/>
  <c r="K30" i="5"/>
  <c r="I53" i="5"/>
  <c r="F23" i="5"/>
  <c r="M54" i="5"/>
  <c r="J28" i="5"/>
  <c r="E23" i="5"/>
  <c r="M59" i="5"/>
  <c r="F28" i="5"/>
  <c r="R39" i="4"/>
  <c r="R45" i="4" s="1"/>
  <c r="O45" i="4"/>
  <c r="R74" i="4"/>
  <c r="R78" i="4" s="1"/>
  <c r="O78" i="4"/>
  <c r="D61" i="5" l="1"/>
  <c r="D23" i="5"/>
  <c r="D25" i="5"/>
  <c r="D11" i="5"/>
  <c r="D20" i="5"/>
  <c r="D24" i="5"/>
  <c r="D21" i="5"/>
  <c r="D49" i="5"/>
  <c r="D43" i="5"/>
  <c r="D16" i="5"/>
  <c r="D14" i="5"/>
  <c r="D42" i="5"/>
  <c r="D6" i="5"/>
  <c r="D26" i="5"/>
  <c r="D57" i="5"/>
  <c r="D58" i="5"/>
  <c r="D60" i="5"/>
  <c r="D29" i="5"/>
  <c r="D50" i="5"/>
  <c r="D48" i="5"/>
  <c r="D8" i="5"/>
  <c r="D22" i="5"/>
  <c r="D45" i="5"/>
  <c r="D46" i="5"/>
  <c r="D15" i="5"/>
  <c r="D9" i="5"/>
  <c r="D30" i="5"/>
  <c r="D59" i="5"/>
  <c r="D52" i="5"/>
  <c r="D17" i="5"/>
  <c r="D44" i="5"/>
  <c r="D28" i="5"/>
  <c r="D51" i="5"/>
  <c r="D41" i="5"/>
  <c r="D7" i="5"/>
  <c r="D54" i="5"/>
  <c r="D55" i="5"/>
  <c r="D10" i="5"/>
  <c r="D39" i="5"/>
  <c r="B5" i="2" s="1"/>
  <c r="D53" i="5"/>
  <c r="D94" i="5"/>
  <c r="D18" i="5"/>
  <c r="D13" i="5"/>
  <c r="D19" i="5"/>
  <c r="D12" i="5"/>
  <c r="D38" i="5"/>
  <c r="D40" i="5"/>
  <c r="D56" i="5"/>
  <c r="D27" i="5"/>
  <c r="B5" i="1"/>
  <c r="F6" i="2"/>
  <c r="B6" i="2" l="1"/>
  <c r="B6" i="1"/>
  <c r="H6" i="1" s="1"/>
  <c r="F7" i="2"/>
  <c r="D6" i="2"/>
  <c r="H6" i="2" s="1"/>
  <c r="E6" i="1"/>
  <c r="E5" i="1"/>
  <c r="H5" i="1" s="1"/>
  <c r="D5" i="2"/>
  <c r="H5" i="2" s="1"/>
  <c r="B7" i="2"/>
  <c r="E7" i="1" l="1"/>
  <c r="D7" i="2"/>
  <c r="H7" i="2" s="1"/>
  <c r="B7" i="1"/>
  <c r="H7" i="1" s="1"/>
  <c r="F8" i="2"/>
  <c r="B8" i="2"/>
  <c r="D8" i="2" l="1"/>
  <c r="H8" i="2" s="1"/>
  <c r="E8" i="1"/>
  <c r="B9" i="2"/>
  <c r="B8" i="1"/>
  <c r="F9" i="2"/>
  <c r="H8" i="1" l="1"/>
  <c r="B9" i="1"/>
  <c r="F10" i="2"/>
  <c r="E9" i="1"/>
  <c r="D9" i="2"/>
  <c r="H9" i="2" s="1"/>
  <c r="B10" i="2"/>
  <c r="H9" i="1" l="1"/>
  <c r="B10" i="1"/>
  <c r="H10" i="1" s="1"/>
  <c r="F11" i="2"/>
  <c r="D10" i="2"/>
  <c r="H10" i="2" s="1"/>
  <c r="E10" i="1"/>
  <c r="B11" i="2"/>
  <c r="D11" i="2" l="1"/>
  <c r="H11" i="2" s="1"/>
  <c r="E11" i="1"/>
  <c r="B12" i="2"/>
  <c r="B11" i="1"/>
  <c r="H11" i="1" s="1"/>
  <c r="F12" i="2"/>
  <c r="D12" i="2" l="1"/>
  <c r="H12" i="2" s="1"/>
  <c r="E12" i="1"/>
  <c r="B13" i="2"/>
  <c r="B12" i="1"/>
  <c r="H12" i="1" s="1"/>
  <c r="F13" i="2"/>
  <c r="E13" i="1" l="1"/>
  <c r="D13" i="2"/>
  <c r="H13" i="2" s="1"/>
  <c r="B14" i="2"/>
  <c r="B13" i="1"/>
  <c r="H13" i="1" s="1"/>
  <c r="F14" i="2"/>
  <c r="B14" i="1" l="1"/>
  <c r="F15" i="2"/>
  <c r="D14" i="2"/>
  <c r="H14" i="2" s="1"/>
  <c r="E14" i="1"/>
  <c r="B15" i="2"/>
  <c r="H14" i="1" l="1"/>
  <c r="B15" i="1"/>
  <c r="H15" i="1" s="1"/>
  <c r="F16" i="2"/>
  <c r="E15" i="1"/>
  <c r="D15" i="2"/>
  <c r="H15" i="2" s="1"/>
  <c r="B16" i="2"/>
  <c r="D16" i="2" l="1"/>
  <c r="H16" i="2" s="1"/>
  <c r="E16" i="1"/>
  <c r="B17" i="2"/>
  <c r="B16" i="1"/>
  <c r="H16" i="1" s="1"/>
  <c r="F17" i="2"/>
  <c r="B17" i="1" l="1"/>
  <c r="F18" i="2"/>
  <c r="D17" i="2"/>
  <c r="H17" i="2" s="1"/>
  <c r="E17" i="1"/>
  <c r="B18" i="2"/>
  <c r="D18" i="2" l="1"/>
  <c r="H18" i="2" s="1"/>
  <c r="E18" i="1"/>
  <c r="B19" i="2"/>
  <c r="B18" i="1"/>
  <c r="F19" i="2"/>
  <c r="H17" i="1"/>
  <c r="H18" i="1" l="1"/>
  <c r="E19" i="1"/>
  <c r="D19" i="2"/>
  <c r="H19" i="2" s="1"/>
  <c r="B20" i="2"/>
  <c r="B19" i="1"/>
  <c r="H19" i="1" s="1"/>
  <c r="F20" i="2"/>
  <c r="B20" i="1" l="1"/>
  <c r="H20" i="1" s="1"/>
  <c r="F21" i="2"/>
  <c r="D20" i="2"/>
  <c r="H20" i="2" s="1"/>
  <c r="E20" i="1"/>
  <c r="B21" i="2"/>
  <c r="B21" i="1" l="1"/>
  <c r="F22" i="2"/>
  <c r="E21" i="1"/>
  <c r="D21" i="2"/>
  <c r="H21" i="2" s="1"/>
  <c r="B22" i="2"/>
  <c r="B22" i="1" l="1"/>
  <c r="F23" i="2"/>
  <c r="D22" i="2"/>
  <c r="H22" i="2" s="1"/>
  <c r="E22" i="1"/>
  <c r="B23" i="2"/>
  <c r="H21" i="1"/>
  <c r="H22" i="1" l="1"/>
  <c r="B23" i="1"/>
  <c r="F24" i="2"/>
  <c r="E23" i="1"/>
  <c r="D23" i="2"/>
  <c r="H23" i="2" s="1"/>
  <c r="B24" i="2"/>
  <c r="H23" i="1" l="1"/>
  <c r="D24" i="2"/>
  <c r="H24" i="2" s="1"/>
  <c r="E24" i="1"/>
  <c r="B25" i="2"/>
  <c r="B24" i="1"/>
  <c r="F25" i="2"/>
  <c r="H24" i="1" l="1"/>
  <c r="E25" i="1"/>
  <c r="D25" i="2"/>
  <c r="H25" i="2" s="1"/>
  <c r="B26" i="2"/>
  <c r="B25" i="1"/>
  <c r="H25" i="1" s="1"/>
  <c r="F26" i="2"/>
  <c r="B26" i="1" l="1"/>
  <c r="F27" i="2"/>
  <c r="D26" i="2"/>
  <c r="H26" i="2" s="1"/>
  <c r="E26" i="1"/>
  <c r="B27" i="2"/>
  <c r="B27" i="1" l="1"/>
  <c r="F28" i="2"/>
  <c r="E27" i="1"/>
  <c r="D27" i="2"/>
  <c r="H27" i="2" s="1"/>
  <c r="B28" i="2"/>
  <c r="H26" i="1"/>
  <c r="B28" i="1" l="1"/>
  <c r="D28" i="2"/>
  <c r="H28" i="2" s="1"/>
  <c r="E28" i="1"/>
  <c r="H27" i="1"/>
  <c r="H28" i="1" l="1"/>
</calcChain>
</file>

<file path=xl/sharedStrings.xml><?xml version="1.0" encoding="utf-8"?>
<sst xmlns="http://schemas.openxmlformats.org/spreadsheetml/2006/main" count="1191" uniqueCount="385">
  <si>
    <t>Forecast Additions to Net Plant</t>
  </si>
  <si>
    <t>Non-Incentive</t>
  </si>
  <si>
    <t>Incentive</t>
  </si>
  <si>
    <t>Total Non-Incentive and Incentive</t>
  </si>
  <si>
    <t>Forecast Period Mon-Yr</t>
  </si>
  <si>
    <t>Gross Additions</t>
  </si>
  <si>
    <t>CWIP</t>
  </si>
  <si>
    <t>Transmission High / Low Voltage Summary ($000)</t>
  </si>
  <si>
    <t>High Voltage</t>
  </si>
  <si>
    <t>Low Voltage</t>
  </si>
  <si>
    <t>Month</t>
  </si>
  <si>
    <t>Total</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</si>
  <si>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</si>
  <si>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</si>
  <si>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</si>
  <si>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</si>
  <si>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</si>
  <si>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</si>
  <si>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</si>
  <si>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</si>
  <si>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</si>
  <si>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</si>
  <si>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</si>
  <si>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</si>
  <si>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COS-00-RE-MA-NE7637</t>
  </si>
  <si>
    <t>Substation Capital Maintenance</t>
  </si>
  <si>
    <t>High</t>
  </si>
  <si>
    <t>Blanket</t>
  </si>
  <si>
    <t>TR-SUB</t>
  </si>
  <si>
    <t>COS-00-SP-BR-000000</t>
  </si>
  <si>
    <t>Seismic assessment and preliminary engineering</t>
  </si>
  <si>
    <t>COS-00-SP-TD-000000</t>
  </si>
  <si>
    <t xml:space="preserve">Seismic Mitigations for Transmission Substation Assets </t>
  </si>
  <si>
    <t>CET-ET-IR-CB-421100</t>
  </si>
  <si>
    <t>Replace Bulk Power Circuit Breakers</t>
  </si>
  <si>
    <t>CET-ET-IR-CB-432911</t>
  </si>
  <si>
    <t>Non-Bulk Circuit Breaker Replacement Program (115kV and Below)</t>
  </si>
  <si>
    <t>Low</t>
  </si>
  <si>
    <t>CET-OT-OT-ME-313800</t>
  </si>
  <si>
    <t>LADWP/Sylmar Miscellaneous Equipment</t>
  </si>
  <si>
    <t>CET-ET-IR-ME-619700</t>
  </si>
  <si>
    <t>On-line Dissolved Gas Analysis of Bulk Power Transformer Banks</t>
  </si>
  <si>
    <t>CET-ET-IR-RP-434301</t>
  </si>
  <si>
    <t>Non-Bulk Relay Replacement Program ("SRRP")</t>
  </si>
  <si>
    <t>CET-ET-IR-RP-508900</t>
  </si>
  <si>
    <t xml:space="preserve">Bulk Power 500kV Line Relay Replacement </t>
  </si>
  <si>
    <t>CET-ET-IR-ME-475600</t>
  </si>
  <si>
    <t>Substation Equipment Additions &amp; Betterment</t>
  </si>
  <si>
    <t>CET-ET-IR-TB-521001</t>
  </si>
  <si>
    <t>Substation Transformer Bank Replacement Program (AA-Bank &amp; A-Bank)</t>
  </si>
  <si>
    <t>CET-OT-OT-BP-642800</t>
  </si>
  <si>
    <t>Generation Interconnection RAS</t>
  </si>
  <si>
    <t>CET-ET-GA-EM-644600</t>
  </si>
  <si>
    <t>Phasor Measurement System Installations</t>
  </si>
  <si>
    <t>CET-PD-IR-SP-SUBSNW</t>
  </si>
  <si>
    <t>Substation Planned Maintenance Replacements</t>
  </si>
  <si>
    <t>CET-PD-BM-SU-SUBSNW</t>
  </si>
  <si>
    <t>Substation Unplanned Maintenance Replacements</t>
  </si>
  <si>
    <t>CET-PD-ST-SS-SUBSNW</t>
  </si>
  <si>
    <t>Substation - Storm</t>
  </si>
  <si>
    <t>CET-PD-IR-TP-TREAST</t>
  </si>
  <si>
    <t>Transmission Maintenance Planned - Eastern</t>
  </si>
  <si>
    <t>TR-LINE</t>
  </si>
  <si>
    <t>CET-PD-IR-TP-TRMETE</t>
  </si>
  <si>
    <t>Transmission Maintenance Planned - Metro West</t>
  </si>
  <si>
    <t>CET-PD-IR-TP-TRORAN</t>
  </si>
  <si>
    <t>Transmission Maintenance Planned - Orange</t>
  </si>
  <si>
    <t>CET-PD-IR-TP-HIGH</t>
  </si>
  <si>
    <t>Transmission Maintenance Planned - Highland</t>
  </si>
  <si>
    <t>CET-PD-BM-TU-TREAST</t>
  </si>
  <si>
    <t>Transmission Breakdown Maintenance Unplanned</t>
  </si>
  <si>
    <t>CET-PD-IR-TR-TREAST</t>
  </si>
  <si>
    <t>Transmission Deteriorated Pole Repl &amp; Restoration - Eastern</t>
  </si>
  <si>
    <t>CET-PD-IR-TR-TRMETW</t>
  </si>
  <si>
    <t>Transmission Deteriorated Pole Repl &amp; Restoration - Metro West</t>
  </si>
  <si>
    <t>CET-PD-IR-PT-TREAST</t>
  </si>
  <si>
    <t>Pole Loading Transmission Pole Replacements - Eastern</t>
  </si>
  <si>
    <t>CET-PD-IR-PT-TRMETW</t>
  </si>
  <si>
    <t>Pole Loading Transmission Pole Replacements - Metro West</t>
  </si>
  <si>
    <t>CET-PD-OT-PJ-729800</t>
  </si>
  <si>
    <t>Transmission Line Rating Remediation - Metro West, Highland &amp; Eastern Grids</t>
  </si>
  <si>
    <t>CET-PD-OT-PJ-TRSJAC</t>
  </si>
  <si>
    <t>Transmission Line Rating Remediation</t>
  </si>
  <si>
    <t>CET-PD-CL-SC-SUBSNW</t>
  </si>
  <si>
    <t>Substation Claim</t>
  </si>
  <si>
    <t>CET-PD-CL-TC-TREAST</t>
  </si>
  <si>
    <t>Transmission Claim</t>
  </si>
  <si>
    <t>CET-PD-ST-TS-TREAST</t>
  </si>
  <si>
    <t>Transmission Storm</t>
  </si>
  <si>
    <t>Total Blankets</t>
  </si>
  <si>
    <t>Total Incremental Blankets Plant Balance</t>
  </si>
  <si>
    <t>Non-Incentive Specifics Forecast</t>
  </si>
  <si>
    <t>WO</t>
  </si>
  <si>
    <t>N/A</t>
  </si>
  <si>
    <t>COS-00-RE-AD-SR0001</t>
  </si>
  <si>
    <t>Antelope: Substation Maintenance and Test Building Improvements program</t>
  </si>
  <si>
    <t>COS-00-RE-AD-SR0003</t>
  </si>
  <si>
    <t>Pardee: Substation Maintenance and Test Building Improvements program</t>
  </si>
  <si>
    <t>COS-00-RE-AD-SR0004</t>
  </si>
  <si>
    <t>Devers: Substation Maintenance and Test Building Improvements program</t>
  </si>
  <si>
    <t>COS-00-RE-AD-SR0005</t>
  </si>
  <si>
    <t>Santa Clara: Substation Maintenance and Test Building Improvements program</t>
  </si>
  <si>
    <t>COS-00-RE-AD-SR0006</t>
  </si>
  <si>
    <t>Rector: Substation Maintenance and Test Building Improvements program</t>
  </si>
  <si>
    <t>756300,801578589,801578590,801578592,801578594,801578595,801578597,801578598</t>
  </si>
  <si>
    <t>COS-00-CS-CS-782000</t>
  </si>
  <si>
    <t>NERC CIP-14 Physical Security Enhancements</t>
  </si>
  <si>
    <t>900250937; 901653468</t>
  </si>
  <si>
    <t>CET-OT-OT-ME-313802</t>
  </si>
  <si>
    <t>LADWP DC electrode replacement</t>
  </si>
  <si>
    <t>901333958;755620;755621;755622;755623</t>
  </si>
  <si>
    <t>CET-ET-IR-ME-768101</t>
  </si>
  <si>
    <t>Devers: NERC CIP-14 Physical Security Enhancements</t>
  </si>
  <si>
    <t>CET-ET-IR-ME-782001</t>
  </si>
  <si>
    <t>Mira Loma: NERC CIP-14 Physical Security Enhancements</t>
  </si>
  <si>
    <t>CET-ET-IR-ME-782002</t>
  </si>
  <si>
    <t>Pardee: NERC CIP-14 Physical Security Enhancements</t>
  </si>
  <si>
    <t>CET-ET-IR-ME-782005</t>
  </si>
  <si>
    <t>Vincent: NERC CIP-14 Physical Security Enhancements</t>
  </si>
  <si>
    <t>CET-ET-IR-ME-782008</t>
  </si>
  <si>
    <t>Eldorado: NERC CIP-14 Physical Security Enhancements</t>
  </si>
  <si>
    <t>CET-ET-GA-CR-766600</t>
  </si>
  <si>
    <t xml:space="preserve">Colorado River Substation: install Two (2) GE N60 relays (one for CRAS-A and one for CRAS-B) to monitor the status of the Colorado River-Red Bluff No. 1 500 kV transmission line; Two (2) GE N60 relays (one for CRAS-A and one for CRAS-B) to monitor the status of the Colorado River-Red Bluff No. 2 500 kV transmission line; One (1) SEL-2407 Satellite Synchronized Clock; and Two (2) GE D400S Gateways (one for CRAS-A and one for CRAS-B)
</t>
  </si>
  <si>
    <t>CET-ET-GA-CR-766601</t>
  </si>
  <si>
    <t xml:space="preserve">Devers Substation: install Two (2) GE N60 relays (one for CRAS-A and one for CRAS-B) to monitor the status of the Devers-Red Bluff No. 1 500 kV transmission line; Two (2) GE N60 relays (one for CRAS-A and one for CRAS-B) to monitor the status of the Devers-Red Bluff No. 2 500 kV transmission line; One (1) SEL-2407 Satellite Synchronized Clock; and Two (2) GE D400S Gateways (one for CRAS-A and one for CRAS-B).
</t>
  </si>
  <si>
    <t>CET-ET-GA-CR-766602</t>
  </si>
  <si>
    <t xml:space="preserve">Red Bluff Substation: install Two (2) GE N60 relays (one for CRAS-A and one for CRAS-B) to monitor the status of the Colorado River – Red Bluff No. 1 500 kV transmission line; and Two (2) GE N60 relays (one for CRAS-A and one for CRAS-B) to monitor 6the status of the Colorado River – Red Bluff No. 2 500 kV transmission line.
</t>
  </si>
  <si>
    <t>CET-ET-TP-RN-775602</t>
  </si>
  <si>
    <t>Whirlwind Sub (POS)
a. Equip one (1) 220 kV position at Whirlwind Substation to terminate the Rattlesnake-Whirlwind 220kV Transmission Line with the following Network Upgrades (plan of service):
 Two (2) 3000A – 63 kA 220 kV circuit breakers
 Four (4) 3000A – 80 kA horizontal –mounted group-operated disconnect switches
 One (1) grounding switch attachment
 2-1590 KCMIL ACSR conductors as required
 Two (2) G.E. C60 breaker management relays (breaker failure)
b. Power System Controls.
Expand the Whirlwind Substation RTU to provide additional points
required for the Project’s 220 kV generation tie-line position.</t>
  </si>
  <si>
    <t>CET-ET-TP-RN-777500</t>
  </si>
  <si>
    <t>Whirlwind Subsation (NU):
a. Equip one (1) 220 kV position at Whirlwind Substation to terminate the Desert Flower-Whirlwind 220kV Transmission Line with the following Network Upgrades (plan of service):
 -Two (2) 3000A – 63 kA 220 kV circuit breakers
 -Four (4) 3000A – 80 kA horizontal–mounted group-operated disconnect switches
 -One (1) grounding switch attachment
 2-1590 KCMIL ACSR conductors as required
- Two (2) G.E. C60 breaker management relays (breaker failure)
b. Power System Controls. Expand the Whirlwind Substation RTU to provide additional points required for the Project’s 220 kV generation tie-line position.</t>
  </si>
  <si>
    <t>CET-ET-LG-TS-538331</t>
  </si>
  <si>
    <t>Chino 220/66kV - Add a 4th 280MVA, 220/66kV Transformer Bank and Split the Chino 66kV System</t>
  </si>
  <si>
    <t>CET-ET-LG-TS-682400</t>
  </si>
  <si>
    <t>La Fresa Sub (Phase 2 Scope): Install new MEER building and cut over existing protection and upgrade CTs on existing banks.  Upgrade SAS from 5.5 to 6X.</t>
  </si>
  <si>
    <t>CET-ET-LG-TS-711300</t>
  </si>
  <si>
    <t xml:space="preserve">El Nido: Install 230 kV (63 kA) double breakers on No. 1 A bank at position 3 and No. 3A bank at position 6.  </t>
  </si>
  <si>
    <t>CET-ET-TP-RL-646800</t>
  </si>
  <si>
    <t>Victor Sub: Upgrade protection and install 4 SEL-351 relays</t>
  </si>
  <si>
    <t>CWIP Evenly Closed</t>
  </si>
  <si>
    <t>CET-ET-TP-RL-711200</t>
  </si>
  <si>
    <t>Devers:  Equip the 230 KV A-Bank positions (3 &amp; 4) with circuit breakers</t>
  </si>
  <si>
    <t>CET-ET-TP-RL-641503</t>
  </si>
  <si>
    <t>Devers Sub: PHASE 1 - Install relays, meters and logic controllers as necessary for IID's new SPS</t>
  </si>
  <si>
    <t>CET-ET-TP-RL-641504</t>
  </si>
  <si>
    <t>Mirage Sub: PHASE 1 - Install relays, meters and logic controllers as necessary for IID's new SPS</t>
  </si>
  <si>
    <t>CET-ET-TP-RL-768000</t>
  </si>
  <si>
    <t xml:space="preserve">Santiago Substation: 
Remove and replace following equipment to other locations within Santiago to vacate synchronous condenser footprint:
-	Existing 66 kV cap bank; install new 66 kV cap bank adjacent to the 66 kV switchrack.  
-	Relocate existing distribution facilities (underground circuits and station light and power).
Equip existing vacant 220 kV switchrack Position 2 with double breakers and disconnects and relocate 1A bank leads to terminate in newly equipped Position 2.    
Install one 225 MVAR synchronous condenser system.  SCE to install leads to interconnect condenser to 220 kV switchrack.  
</t>
  </si>
  <si>
    <t>CET-ET-TP-RL-745100</t>
  </si>
  <si>
    <t>Bailey Substation: Engineer and construct a new Mechanical Electrical Equipment Room (MEER) approximately 51' X 72'. Convert existing 66 kV switchrack to double-breaker (ultimate breaker-and-a-half) configuration. Expand 220 kV and 66 kV control cable trenches to the new MEER. Install new protection, control, and metering equipment for all station components. Install new station service AC switchboards. Provide new battery, battery charger, and station DC switchboard. Convert station DC system to radial type. Remove old protection, metering, and control equipment from the existing control house.</t>
  </si>
  <si>
    <t>CET-ET-TP-RL-745101</t>
  </si>
  <si>
    <t xml:space="preserve">Pastoria Substation: Replace relays due to work at Bailey Sub. </t>
  </si>
  <si>
    <t>CET-ET-TP-RL-751800</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</si>
  <si>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</si>
  <si>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CET-ET-TP-RL-711900</t>
  </si>
  <si>
    <t>Walnut Substation: 
1) Convert the Mesa 220 kV Line Position to Double Breaker.
2) Convert the No. 3A and 4A Bank High Side Positions to Double Breaker.
3) Remove the 220 kV North and South Bus Circuit Breakers.</t>
  </si>
  <si>
    <t>CET-ET-TP-RL-779000</t>
  </si>
  <si>
    <t>Eagle Mountain Substation:
Install a 45 MVAR tertiary reactor (effective 34 MVAR @ 12 kV)  on the 5A bank
at Eagle Mountain substation.
Extend Eagle Mountain 230 kV operating
bus and install a 45 MVAR shunt reactor at 
west end of the operating bus.
Build a new MEER.</t>
  </si>
  <si>
    <t>CET-ET-TP-RL-754700</t>
  </si>
  <si>
    <t>Eldorado Sub: Engineer, remove and install equipment for changing the 500kV line positions at Eldorado substation for the Eldorado – Mohave and Eldorado –Moenkopi 500kV lines.</t>
  </si>
  <si>
    <t>CET-ET-TP-RL-754701</t>
  </si>
  <si>
    <t>Eldorado-Mohave 500kV: Remove two (2) existing transmission structures.  Install three (3) new transmission structures.</t>
  </si>
  <si>
    <t>CET-ET-TP-RL-754702</t>
  </si>
  <si>
    <t>Eldorado-Moenkopi 500 kV: Remove one (1) existing transmission structure. Install one (1) new transmission structure.</t>
  </si>
  <si>
    <t>CET-ET-TP-RL-772700</t>
  </si>
  <si>
    <t>Inyokern Substation:
Expand existing MEER at Inyokern Substation. Install four (4) N60 relays and one (1) satellite clock in the expanded MEER at Inyokern Substation.
Replace legacy RTU with new RTU at Inyokern Substation. Program and test RAS.</t>
  </si>
  <si>
    <t>CET-ET-TP-RL-772701</t>
  </si>
  <si>
    <t xml:space="preserve">Control Substation:
Install 12 (12) N60 relays, one (1) satellite clock, and two (2) ethernet switches in the existing MEER at Control Substation.
Add points to existing RTU at Control Substation. Program and test RAS.
</t>
  </si>
  <si>
    <t>CET-ET-TP-RL-772704</t>
  </si>
  <si>
    <t>Kramer Substation Install six (6) N60 relays and one (1) satellite clock in the existing MEER at Kramer Substation.
Add points to existing RTU at Kramer Substation. Program and test RAS.</t>
  </si>
  <si>
    <t>801465575</t>
  </si>
  <si>
    <t>CIT-00-OP-NS-000475</t>
  </si>
  <si>
    <t>Cima-Pisgah Optical Ground Wire (OPGW) Cable</t>
  </si>
  <si>
    <t>CET-ET-TP-RN-776301</t>
  </si>
  <si>
    <t>Lugo 500/220 kV (T)
Install two (2) N60 relays
Install one (1) ethernet switch
Install one (1) satellite switch
PSC- RTU Point additions at Lugo
PSC-Modify Lugo-Victorville SPS program and test</t>
  </si>
  <si>
    <t>CET-ET-TP-RN-776304</t>
  </si>
  <si>
    <t>Eldorado-Lugo 500 kV line: California (CA) side - Install 85 miles of new OPGW between CA/NV border and Pisgah Substation.</t>
  </si>
  <si>
    <t>CET-ET-TP-RN-776305</t>
  </si>
  <si>
    <t>Eldorado-Lugo 500 kV line: Nevada (NV) Side -Install 2 miles of new OPGW between CA/NV border and MI52-T2</t>
  </si>
  <si>
    <t>CET-ET-TP-RL-776300</t>
  </si>
  <si>
    <t xml:space="preserve">Pisgah Sub: Install new telecommunication room. </t>
  </si>
  <si>
    <t>CET-ET-TP-RL-764500</t>
  </si>
  <si>
    <t>Loop Kramer-Lugo 230 kV #1 &amp; #2 lines into Victor substation</t>
  </si>
  <si>
    <t>CET-ET-TP-RL-764501</t>
  </si>
  <si>
    <t>Lugo Sub: Perform Protection upgrade</t>
  </si>
  <si>
    <t>CET-ET-TP-RL-764502</t>
  </si>
  <si>
    <t>Kramer Sub: Perform Protection upgrade</t>
  </si>
  <si>
    <t>CET-ET-TP-RL-764503</t>
  </si>
  <si>
    <t>Kramer-Lugo lines: Loop into Victor Sub</t>
  </si>
  <si>
    <t>CET-ET-TP-RL-780601</t>
  </si>
  <si>
    <t>Kramer Substation: Install One (1) 220kV, 45MVAR Bus Shunt Reactor at Pos. 1x</t>
  </si>
  <si>
    <t>CET-ET-TP-RL-712000</t>
  </si>
  <si>
    <t>Chino Sub: equip the No.1A 220kV A-Bank positions with circuit breakers</t>
  </si>
  <si>
    <t>TBD</t>
  </si>
  <si>
    <t>CET-ET-TP-RL-712002</t>
  </si>
  <si>
    <t>Mira Loma Sub: Upgrade protection as needed</t>
  </si>
  <si>
    <t>CET-ET-TP-RL-788402</t>
  </si>
  <si>
    <t>Tap the remaing Lighthipe 220kV line to Harborgen substation</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</si>
  <si>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</si>
  <si>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</si>
  <si>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</si>
  <si>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</si>
  <si>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</si>
  <si>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</si>
  <si>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</si>
  <si>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Projects</t>
  </si>
  <si>
    <t>Balance Type</t>
  </si>
  <si>
    <t>2016 CWIP</t>
  </si>
  <si>
    <t>2017 Total Expenditures</t>
  </si>
  <si>
    <t>2018 Total Expenditures</t>
  </si>
  <si>
    <t>2016 ISO CWIP Less Collectible</t>
  </si>
  <si>
    <t>2017 ISO Expenditures Less Collectible</t>
  </si>
  <si>
    <t>2018 ISO Expenditures Less Collectible</t>
  </si>
  <si>
    <t>800062846</t>
  </si>
  <si>
    <t>Closings</t>
  </si>
  <si>
    <t>CET-ET-TP-EC-484716</t>
  </si>
  <si>
    <t>Devers: Replace Eleven 230kV CB'S</t>
  </si>
  <si>
    <t>TR-SUBINC</t>
  </si>
  <si>
    <t>DCR</t>
  </si>
  <si>
    <t>CWIP Incentive Expenditure Forecast</t>
  </si>
  <si>
    <t>Note: Incentive CWIP is part of Rate Base as Expenditures are made, No AFUDC is applied, Includes Incentive LHFFU</t>
  </si>
  <si>
    <t>Expenditures</t>
  </si>
  <si>
    <t>Total Incentive CWIP Expenditures (Excludes OH)</t>
  </si>
  <si>
    <t>Tehachapi Segments 3B &amp; 3C</t>
  </si>
  <si>
    <t>800062547</t>
  </si>
  <si>
    <t>CET-ET-TP-RN-718300</t>
  </si>
  <si>
    <t>230 kV Transmission Line Between Highwind and Windhub Substations</t>
  </si>
  <si>
    <t>TR-LINEINC</t>
  </si>
  <si>
    <t>901374880</t>
  </si>
  <si>
    <t>CET-ET-TP-RN-718301</t>
  </si>
  <si>
    <t>Highwind Substation: Visual Mitigation Measures</t>
  </si>
  <si>
    <t>7183</t>
  </si>
  <si>
    <t>TRTP All Segments</t>
  </si>
  <si>
    <t>Tehachapi Segments 4-11</t>
  </si>
  <si>
    <t>800217116</t>
  </si>
  <si>
    <t>CET-ET-TP-RN-643500</t>
  </si>
  <si>
    <t xml:space="preserve">I: TRTP 4-1: Antelope-Whirlwind 500kV T/L: Construct new 14-mile single-circuit 500kV T/L. </t>
  </si>
  <si>
    <t>800051900</t>
  </si>
  <si>
    <t>CET-RP-TP-RN-643500</t>
  </si>
  <si>
    <t>TRTP Segment 4 Land &amp; Easements</t>
  </si>
  <si>
    <t>TR-LANDRGTINC</t>
  </si>
  <si>
    <t>800217232</t>
  </si>
  <si>
    <t>CET-ET-TP-RN-547202</t>
  </si>
  <si>
    <t>I: TRTP 5-3: Antelope-Vincent #2 500kV: Construct new 18-miles single-circuit T/L on existing right of way.</t>
  </si>
  <si>
    <t>5472</t>
  </si>
  <si>
    <t>800217316</t>
  </si>
  <si>
    <t>CET-ET-TP-RN-524301</t>
  </si>
  <si>
    <t xml:space="preserve">I: TRTP 6-2: New Vincent-Duarte 500kV: Construct new 27 miles single-circuit 500kV T/L on existing ROW vacated by Antelope-Mesa line. </t>
  </si>
  <si>
    <t>5243</t>
  </si>
  <si>
    <t>800218130</t>
  </si>
  <si>
    <t>CET-ET-TP-RN-643803</t>
  </si>
  <si>
    <t xml:space="preserve">I: TRTP 7-2: Vincent-Rio Hondo #2: Construct 0.61 mile DC 500kV T/L cutover to connect new 27-miles 500kV T/L to existing Vincent-Rio Hondo #2.  </t>
  </si>
  <si>
    <t>6438</t>
  </si>
  <si>
    <t>800218138</t>
  </si>
  <si>
    <t>CET-ET-TP-RN-643801</t>
  </si>
  <si>
    <t xml:space="preserve">I: TRTP 7-3: Antelope-Mesa 230kV T/L: Construct new 16-mile double-circuit 500kV T/L (2B-2156 ACSR)between the City of Duarte and near the Mesa SS.  </t>
  </si>
  <si>
    <t>800218645</t>
  </si>
  <si>
    <t>CET-ET-TP-RN-643907</t>
  </si>
  <si>
    <t xml:space="preserve">I: TRTP 8-8: Mira Loma-Vincent: Construct new 33 miles 500kV T/L between Mesa and Mira Loma (Section of Mira Loma and Vincent).  </t>
  </si>
  <si>
    <t>6439</t>
  </si>
  <si>
    <t>900610533</t>
  </si>
  <si>
    <t>CET-ET-TP-RN-755304</t>
  </si>
  <si>
    <t>Mira Loma-Vincent 500 kV T/L (UG): Civil &amp; Cable Portion</t>
  </si>
  <si>
    <t>7553</t>
  </si>
  <si>
    <t>901094247</t>
  </si>
  <si>
    <t>CET-ET-TP-RN-755300</t>
  </si>
  <si>
    <t>Mira Loma Substation</t>
  </si>
  <si>
    <t>901094249</t>
  </si>
  <si>
    <t>CET-ET-TP-RN-755301</t>
  </si>
  <si>
    <t>Vincent Substation</t>
  </si>
  <si>
    <t>801025887</t>
  </si>
  <si>
    <t>CET-RP-TP-RN-755300</t>
  </si>
  <si>
    <t>Acquire easements for CHUG - TRTP-Segment 8</t>
  </si>
  <si>
    <t>TR-FEELANDINC</t>
  </si>
  <si>
    <t>801479004</t>
  </si>
  <si>
    <t>TRTP-Segment 8A CHUG: Land/ Easements Acquisition/ Condemnation</t>
  </si>
  <si>
    <t>CET-ET-TP-RN-755302</t>
  </si>
  <si>
    <t>East Transition Station</t>
  </si>
  <si>
    <t>901109253</t>
  </si>
  <si>
    <t>CET-ET-TP-RN-755303</t>
  </si>
  <si>
    <t>West Transition Station</t>
  </si>
  <si>
    <t>901486465</t>
  </si>
  <si>
    <t>CET-ET-TP-RN-755305</t>
  </si>
  <si>
    <t>Chino Hills Related OH Line Work</t>
  </si>
  <si>
    <t>800216839</t>
  </si>
  <si>
    <t>CET-ET-TP-RN-644017</t>
  </si>
  <si>
    <t>TRTP SEGMENT 9: WHIRLWIND - CONSTRUCT NEW SUBSTATION</t>
  </si>
  <si>
    <t>6440</t>
  </si>
  <si>
    <t>800216929</t>
  </si>
  <si>
    <t>CET-ET-TP-RN-644006</t>
  </si>
  <si>
    <t>TRTP 9: VINCENT-UPGRADE 500KV &amp; 220KV POSITIONS</t>
  </si>
  <si>
    <t>800217239</t>
  </si>
  <si>
    <t>CET-ET-TP-RN-644100</t>
  </si>
  <si>
    <t xml:space="preserve">I: TRTP 10-1: Whirlwind-Windhub 500kV: Construct approx. 17 miles of new single-circuit 500kV T/L between Whirlwind and Windhub Substations. </t>
  </si>
  <si>
    <t>6441</t>
  </si>
  <si>
    <t>800217339</t>
  </si>
  <si>
    <t>CET-ET-TP-RN-644203</t>
  </si>
  <si>
    <t xml:space="preserve">I: TRTP 11-1: Mesa-Vincent #1 500kV: Construct 18.6 miles Mesa-Vincent #1 500kV T/L. Construct approx. 18 miles of new single-circuit 500kV T/L from Vincent SS to the Gould SS area. </t>
  </si>
  <si>
    <t>6442</t>
  </si>
  <si>
    <t>800217366</t>
  </si>
  <si>
    <t>CET-ET-TP-RN-644202</t>
  </si>
  <si>
    <t>I: TRTP 11-2: Mesa-Gould 220kV: String approx. 18 miles of new 220kV conductor on vacant position of existing 220kV double-circuit tower line between Mesa and Gould area.</t>
  </si>
  <si>
    <t>800217381</t>
  </si>
  <si>
    <t>CET-ET-TP-RN-644200</t>
  </si>
  <si>
    <t xml:space="preserve">I: TRTP 11-4: Eagle Rock-Pardee 230kV: Construct 2 miles of single-circuit T/L to terminate Eagle Rock-Pardee 230kV T/L into Vincent. Construct approx. 0.2 mile of single-circuit T/L to connect Eagle Rock-Pardee T/L into Gould SS. </t>
  </si>
  <si>
    <t>Red Bluff Substation</t>
  </si>
  <si>
    <t>901363478</t>
  </si>
  <si>
    <t>CET-ET-TP-RN-692900</t>
  </si>
  <si>
    <t>Remaining Red Bluff Substation Work (Minor Additions to Red Bluff)</t>
  </si>
  <si>
    <t>6929</t>
  </si>
  <si>
    <t>Red Bluff</t>
  </si>
  <si>
    <t>Eldorado - Ivanpah</t>
  </si>
  <si>
    <t>Eldorado-Ivanpah</t>
  </si>
  <si>
    <t>Lugo-Pisgah</t>
  </si>
  <si>
    <t>Calcite Southern (formerly Jasper; part of South of Kramer)</t>
  </si>
  <si>
    <t>900295954</t>
  </si>
  <si>
    <t>CET-ET-TP-RN-690200</t>
  </si>
  <si>
    <t>Jasper: LGIA Engineer and construct a new interconnection facility</t>
  </si>
  <si>
    <t>South of Kramer</t>
  </si>
  <si>
    <t>West of Devers</t>
  </si>
  <si>
    <t>Note: Incentive Specific Projects are loaded for OH and closed based on the specific date</t>
  </si>
  <si>
    <t>800062511</t>
  </si>
  <si>
    <t>CET-ET-TP-RN-642001</t>
  </si>
  <si>
    <t>Pre-Engineering (Morongo Transmission Relocation Project)</t>
  </si>
  <si>
    <t>901453922</t>
  </si>
  <si>
    <t>CET-ET-TP-RN-642012</t>
  </si>
  <si>
    <t>Devers Sub: Install 220kV CBs &amp; DSs</t>
  </si>
  <si>
    <t>6420</t>
  </si>
  <si>
    <t>901453923</t>
  </si>
  <si>
    <t>CET-ET-TP-RN-642013</t>
  </si>
  <si>
    <t>El Casco Sub: Install 220kV Terminal Equipment</t>
  </si>
  <si>
    <t>901453924</t>
  </si>
  <si>
    <t>CET-ET-TP-RN-642014</t>
  </si>
  <si>
    <t>Etiwanda Sub: Install 220kV Relay Equipment</t>
  </si>
  <si>
    <t>901453925</t>
  </si>
  <si>
    <t>CET-ET-TP-RN-642015</t>
  </si>
  <si>
    <t>San Bernardino : Install Disconnects</t>
  </si>
  <si>
    <t>901460764</t>
  </si>
  <si>
    <t>CET-ET-TP-RN-642017</t>
  </si>
  <si>
    <t>Rebuild Devers-El Casco &amp; El Casco-San Bernardino 220kV</t>
  </si>
  <si>
    <t>901453926</t>
  </si>
  <si>
    <t>CET-ET-TP-RN-642016</t>
  </si>
  <si>
    <t>Vista Sub: Install Disconnects</t>
  </si>
  <si>
    <t>801275175</t>
  </si>
  <si>
    <t>CET-RP-TP-RN-642000</t>
  </si>
  <si>
    <t>Acquire Easements for West of Devers</t>
  </si>
  <si>
    <t>Colorado River Substation</t>
  </si>
  <si>
    <t>800404139</t>
  </si>
  <si>
    <t>CET-ET-TP-RL-707600</t>
  </si>
  <si>
    <t>Colorado River Substation: Install Equipment to support Large Generation Interconnections.</t>
  </si>
  <si>
    <t>900603420</t>
  </si>
  <si>
    <t>CET-ET-TP-RN-706102</t>
  </si>
  <si>
    <t>Devers: Relays for D-RB 500kV N-2 SPS</t>
  </si>
  <si>
    <t>7061</t>
  </si>
  <si>
    <t>Colorado River</t>
  </si>
  <si>
    <t>Whirlwind Substation Expansion Project</t>
  </si>
  <si>
    <t>CET-ET-TP-RL-769500</t>
  </si>
  <si>
    <t>Install N60 relays to add generation to Whirlwind AA Bank SPS</t>
  </si>
  <si>
    <t>7695</t>
  </si>
  <si>
    <t>901307713</t>
  </si>
  <si>
    <t>CET-ET-TP-RN-765000</t>
  </si>
  <si>
    <t>Whirlwind 3rd AA bank and SPS</t>
  </si>
  <si>
    <t>7650</t>
  </si>
  <si>
    <t>Whirlwind</t>
  </si>
  <si>
    <t>Incentive Expenditures</t>
  </si>
  <si>
    <t>Incentive CWIP Expenditures</t>
  </si>
  <si>
    <t>Total All Projects</t>
  </si>
  <si>
    <t>Tehachapi Segments 1 - 3A</t>
  </si>
  <si>
    <t>Coolwater-Lugo (formerly South of Kramer)</t>
  </si>
  <si>
    <t>Rancho Vista</t>
  </si>
  <si>
    <t>Recorded</t>
  </si>
  <si>
    <t>Forecast</t>
  </si>
  <si>
    <t>Incentive Closings</t>
  </si>
  <si>
    <t>Incentive Plant Closings</t>
  </si>
  <si>
    <t>Beginning CWIP Closed to Plant in Service</t>
  </si>
  <si>
    <t>2016 CWIP Balances closed in Forecast Period</t>
  </si>
  <si>
    <t>Southern California Edison Company</t>
  </si>
  <si>
    <t>Incentive CWIP - FERC Projects Detail</t>
  </si>
  <si>
    <t>13 Mo. Avg</t>
  </si>
  <si>
    <t>Check</t>
  </si>
  <si>
    <t>South of Kramer and Coolwater-Lugo are being combined under South of Kramer</t>
  </si>
  <si>
    <t>Current 2015 File</t>
  </si>
  <si>
    <t xml:space="preserve">TRTP All Segments </t>
  </si>
  <si>
    <t>Coolwater-Lugo</t>
  </si>
  <si>
    <t>Adjustments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</si>
</sst>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_(* \(#,##0\);_(* &quot;-&quot;_);_(@_)"/>
    <numFmt numFmtId="43" formatCode="_(* #,##0.00_);_(* \(#,##0.00\);_(* &quot;-&quot;??_);_(@_)"/>
    <numFmt numFmtId="164" formatCode="_(* #,##0_);_(* \(#,##0\);_(* &quot;-&quot;??_);_(@_)"/>
    <numFmt numFmtId="165" formatCode="0.0%"/>
    <numFmt numFmtId="166" formatCode="[$-409]mmm\-yy;@"/>
    <numFmt numFmtId="167" formatCode="_(* #,##0_);_(* \(#,##0\);_(* &quot;-&quot;?_);_(@_)"/>
    <numFmt numFmtId="168" formatCode="_(* #,##0.000_);_(* \(#,##0.000\);_(* &quot;-&quot;??_);_(@_)"/>
    <numFmt numFmtId="169" formatCode="0_);[Red]\(0\)"/>
    <numFmt numFmtId="170" formatCode="_(* #,##0.0_);_(* \(#,##0.0\);_(* &quot;-&quot;?_);_(@_)"/>
    <numFmt numFmtId="171" formatCode="_(* #,##0.00000_);_(* \(#,##0.00000\);_(* &quot;-&quot;?_);_(@_)"/>
    <numFmt numFmtId="172" formatCode="#,##0.0"/>
    <numFmt numFmtId="173" formatCode="_(* #,##0.0_);_(* \(#,##0.0\);_(* &quot;-&quot;??_);_(@_)"/>
    <numFmt numFmtId="174" formatCode="_(* #,##0.000_);_(* \(#,##0.000\);_(* &quot;-&quot;?_);_(@_)"/>
    <numFmt numFmtId="175" formatCode="&quot;$&quot;#,##0"/>
  </numFmts>
  <fonts count="4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b/>
      <i/>
      <sz val="16"/>
      <name val="Calibri"/>
      <family val="2"/>
    </font>
    <font>
      <b/>
      <i/>
      <sz val="14"/>
      <name val="Calibri"/>
      <family val="2"/>
    </font>
    <font>
      <b/>
      <sz val="11"/>
      <name val="Calibri"/>
      <family val="2"/>
    </font>
    <font>
      <b/>
      <i/>
      <sz val="11"/>
      <name val="Calibri"/>
      <family val="2"/>
    </font>
    <font>
      <b/>
      <u/>
      <sz val="11"/>
      <name val="Calibri"/>
      <family val="2"/>
    </font>
    <font>
      <i/>
      <sz val="11"/>
      <name val="Calibri"/>
      <family val="2"/>
    </font>
    <font>
      <sz val="11"/>
      <color rgb="FF0000FF"/>
      <name val="Calibri"/>
      <family val="2"/>
    </font>
    <font>
      <sz val="11"/>
      <name val="Calibri"/>
      <family val="2"/>
    </font>
    <font>
      <sz val="11"/>
      <color rgb="FF0000FF"/>
      <name val="Calibri"/>
      <family val="2"/>
      <scheme val="minor"/>
    </font>
    <font>
      <sz val="11"/>
      <color indexed="8"/>
      <name val="Calibri"/>
      <family val="2"/>
    </font>
    <font>
      <sz val="11"/>
      <color theme="1"/>
      <name val="Calibri"/>
      <family val="2"/>
    </font>
    <font>
      <u/>
      <sz val="11"/>
      <name val="Calibri"/>
      <family val="2"/>
      <scheme val="minor"/>
    </font>
    <font>
      <sz val="10"/>
      <color theme="1"/>
      <name val="Segoe UI"/>
      <family val="2"/>
    </font>
    <font>
      <sz val="11"/>
      <color theme="0"/>
      <name val="Calibri"/>
      <family val="2"/>
    </font>
    <font>
      <sz val="11"/>
      <color theme="1"/>
      <name val="Segoe UI"/>
      <family val="2"/>
    </font>
    <font>
      <sz val="10"/>
      <name val="Segoe UI"/>
      <family val="2"/>
    </font>
    <font>
      <sz val="20"/>
      <color theme="1"/>
      <name val="Calibri"/>
      <family val="2"/>
      <scheme val="minor"/>
    </font>
    <font>
      <i/>
      <sz val="11"/>
      <color theme="0"/>
      <name val="Calibri"/>
      <family val="2"/>
      <scheme val="minor"/>
    </font>
    <font>
      <b/>
      <u/>
      <sz val="11"/>
      <color indexed="8"/>
      <name val="Calibri"/>
      <family val="2"/>
    </font>
    <font>
      <u/>
      <sz val="11"/>
      <color indexed="8"/>
      <name val="Calibri"/>
      <family val="2"/>
    </font>
    <font>
      <b/>
      <sz val="12"/>
      <name val="Arial"/>
      <family val="2"/>
    </font>
    <font>
      <sz val="12"/>
      <name val="Arial"/>
      <family val="2"/>
    </font>
    <font>
      <b/>
      <u val="singleAccounting"/>
      <sz val="10"/>
      <name val="Arial"/>
      <family val="2"/>
    </font>
    <font>
      <i/>
      <sz val="10"/>
      <name val="Arial"/>
      <family val="2"/>
    </font>
    <font>
      <u val="singleAccounting"/>
      <sz val="11"/>
      <color theme="1"/>
      <name val="Calibri"/>
      <family val="2"/>
      <scheme val="minor"/>
    </font>
    <font>
      <u val="singleAccounting"/>
      <sz val="10"/>
      <name val="Arial"/>
      <family val="2"/>
    </font>
    <font>
      <b/>
      <i/>
      <sz val="10"/>
      <name val="Arial"/>
      <family val="2"/>
    </font>
    <font>
      <b/>
      <sz val="10"/>
      <name val="Arial"/>
      <family val="2"/>
    </font>
    <font>
      <sz val="10"/>
      <name val="Arial"/>
      <family val="2"/>
    </font>
    <font>
      <b/>
      <sz val="14"/>
      <name val="Calibri"/>
      <family val="2"/>
    </font>
    <font>
      <b/>
      <sz val="12"/>
      <name val="Calibri"/>
      <family val="2"/>
      <scheme val="minor"/>
    </font>
    <font>
      <i/>
      <sz val="11"/>
      <name val="Calibri"/>
      <family val="2"/>
      <scheme val="minor"/>
    </font>
  </fonts>
  <fills count="6">
    <fill>
      <patternFill patternType="none"/>
    </fill>
    <fill>
      <patternFill patternType="gray125"/>
    </fill>
    <fill>
      <patternFill patternType="solid">
        <fgColor rgb="FFFFFFCC"/>
      </patternFill>
    </fill>
    <fill>
      <patternFill patternType="solid">
        <fgColor theme="4"/>
      </patternFill>
    </fill>
    <fill>
      <patternFill patternType="solid">
        <fgColor theme="5"/>
      </patternFill>
    </fill>
    <fill>
      <patternFill patternType="solid">
        <fgColor theme="4"/>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2" borderId="1" applyNumberFormat="0" applyFont="0" applyAlignment="0" applyProtection="0"/>
    <xf numFmtId="0" fontId="4" fillId="3" borderId="0" applyNumberFormat="0" applyBorder="0" applyAlignment="0" applyProtection="0"/>
    <xf numFmtId="0" fontId="4" fillId="4" borderId="0" applyNumberFormat="0" applyBorder="0" applyAlignment="0" applyProtection="0"/>
    <xf numFmtId="0" fontId="38" fillId="0" borderId="0"/>
  </cellStyleXfs>
  <cellXfs count="381">
    <xf numFmtId="0" fontId="0" fillId="0" borderId="0" xfId="0"/>
    <xf numFmtId="0" fontId="5" fillId="0" borderId="0" xfId="0" applyFont="1"/>
    <xf numFmtId="164" fontId="1" fillId="0" borderId="0" xfId="1" applyNumberFormat="1"/>
    <xf numFmtId="0" fontId="6" fillId="0" borderId="0" xfId="0" applyFont="1"/>
    <xf numFmtId="165" fontId="1" fillId="0" borderId="0" xfId="2" applyNumberFormat="1"/>
    <xf numFmtId="43" fontId="3" fillId="0" borderId="4" xfId="0" applyNumberFormat="1" applyFont="1" applyBorder="1" applyAlignment="1">
      <alignment horizontal="center" wrapText="1"/>
    </xf>
    <xf numFmtId="43" fontId="3" fillId="0" borderId="2" xfId="0" applyNumberFormat="1" applyFont="1" applyBorder="1" applyAlignment="1">
      <alignment horizontal="center" wrapText="1"/>
    </xf>
    <xf numFmtId="43" fontId="3" fillId="0" borderId="3" xfId="0" applyNumberFormat="1" applyFont="1" applyBorder="1" applyAlignment="1">
      <alignment horizontal="center" wrapText="1"/>
    </xf>
    <xf numFmtId="164" fontId="1" fillId="0" borderId="0" xfId="1" applyNumberFormat="1" applyFont="1"/>
    <xf numFmtId="0" fontId="1" fillId="0" borderId="0" xfId="0" applyFont="1"/>
    <xf numFmtId="164" fontId="0" fillId="0" borderId="0" xfId="1" applyNumberFormat="1" applyFont="1"/>
    <xf numFmtId="166" fontId="0" fillId="0" borderId="5" xfId="0" applyNumberFormat="1" applyBorder="1" applyAlignment="1">
      <alignment horizontal="center"/>
    </xf>
    <xf numFmtId="167" fontId="0" fillId="0" borderId="6" xfId="0" applyNumberFormat="1" applyBorder="1" applyAlignment="1"/>
    <xf numFmtId="167" fontId="0" fillId="0" borderId="7" xfId="0" applyNumberFormat="1" applyBorder="1" applyAlignment="1"/>
    <xf numFmtId="167" fontId="1" fillId="0" borderId="0" xfId="1" applyNumberFormat="1"/>
    <xf numFmtId="167" fontId="0" fillId="0" borderId="7" xfId="0" applyNumberFormat="1" applyFill="1" applyBorder="1" applyAlignment="1"/>
    <xf numFmtId="167" fontId="0" fillId="0" borderId="0" xfId="0" applyNumberFormat="1"/>
    <xf numFmtId="167" fontId="0" fillId="0" borderId="8" xfId="0" applyNumberFormat="1" applyBorder="1" applyAlignment="1"/>
    <xf numFmtId="167" fontId="0" fillId="0" borderId="9" xfId="0" applyNumberFormat="1" applyBorder="1" applyAlignment="1"/>
    <xf numFmtId="167" fontId="0" fillId="0" borderId="9" xfId="0" applyNumberFormat="1" applyFill="1" applyBorder="1" applyAlignment="1"/>
    <xf numFmtId="166" fontId="0" fillId="0" borderId="10" xfId="0" applyNumberFormat="1" applyBorder="1" applyAlignment="1">
      <alignment horizontal="center"/>
    </xf>
    <xf numFmtId="167" fontId="0" fillId="0" borderId="11" xfId="0" applyNumberFormat="1" applyBorder="1" applyAlignment="1"/>
    <xf numFmtId="167" fontId="0" fillId="0" borderId="12" xfId="0" applyNumberFormat="1" applyBorder="1" applyAlignment="1"/>
    <xf numFmtId="167" fontId="0" fillId="0" borderId="12" xfId="0" applyNumberFormat="1" applyFill="1" applyBorder="1" applyAlignment="1"/>
    <xf numFmtId="0" fontId="0" fillId="0" borderId="0" xfId="0" applyFont="1"/>
    <xf numFmtId="0" fontId="7" fillId="0" borderId="0" xfId="0" applyFont="1" applyBorder="1" applyAlignment="1">
      <alignment horizontal="center" vertical="center"/>
    </xf>
    <xf numFmtId="0" fontId="7" fillId="0" borderId="0" xfId="0" applyFont="1"/>
    <xf numFmtId="0" fontId="8" fillId="0" borderId="14" xfId="0" applyNumberFormat="1" applyFont="1" applyBorder="1" applyAlignment="1">
      <alignment horizontal="center"/>
    </xf>
    <xf numFmtId="0" fontId="7" fillId="0" borderId="0" xfId="0" applyFont="1" applyBorder="1"/>
    <xf numFmtId="164" fontId="7" fillId="0" borderId="0" xfId="0" applyNumberFormat="1" applyFont="1"/>
    <xf numFmtId="0" fontId="9" fillId="0" borderId="4" xfId="0" applyFont="1" applyBorder="1" applyAlignment="1">
      <alignment horizontal="center" vertical="center"/>
    </xf>
    <xf numFmtId="0" fontId="9" fillId="0" borderId="4" xfId="0" applyNumberFormat="1" applyFont="1" applyBorder="1" applyAlignment="1">
      <alignment horizontal="center"/>
    </xf>
    <xf numFmtId="0" fontId="9" fillId="0" borderId="10" xfId="0" applyNumberFormat="1" applyFont="1" applyBorder="1" applyAlignment="1">
      <alignment horizontal="center"/>
    </xf>
    <xf numFmtId="164" fontId="7" fillId="0" borderId="0" xfId="0" applyNumberFormat="1" applyFont="1" applyBorder="1"/>
    <xf numFmtId="166" fontId="7" fillId="0" borderId="14" xfId="0" applyNumberFormat="1" applyFont="1" applyBorder="1" applyAlignment="1">
      <alignment horizontal="center" vertical="center"/>
    </xf>
    <xf numFmtId="164" fontId="7" fillId="0" borderId="13" xfId="1" applyNumberFormat="1" applyFont="1" applyFill="1" applyBorder="1" applyAlignment="1">
      <alignment horizontal="center"/>
    </xf>
    <xf numFmtId="164" fontId="7" fillId="0" borderId="13" xfId="0" applyNumberFormat="1" applyFont="1" applyBorder="1"/>
    <xf numFmtId="164" fontId="7" fillId="0" borderId="14" xfId="0" applyNumberFormat="1" applyFont="1" applyBorder="1"/>
    <xf numFmtId="166" fontId="7" fillId="0" borderId="5" xfId="0" applyNumberFormat="1" applyFont="1" applyBorder="1" applyAlignment="1">
      <alignment horizontal="center" vertical="center"/>
    </xf>
    <xf numFmtId="164" fontId="7" fillId="0" borderId="0" xfId="1" applyNumberFormat="1" applyFont="1" applyFill="1" applyBorder="1" applyAlignment="1">
      <alignment horizontal="center"/>
    </xf>
    <xf numFmtId="164" fontId="7" fillId="0" borderId="5" xfId="0" applyNumberFormat="1" applyFont="1" applyBorder="1"/>
    <xf numFmtId="168" fontId="7" fillId="0" borderId="0" xfId="0" applyNumberFormat="1" applyFont="1" applyBorder="1"/>
    <xf numFmtId="166" fontId="7" fillId="0" borderId="10" xfId="0" applyNumberFormat="1" applyFont="1" applyBorder="1" applyAlignment="1">
      <alignment horizontal="center" vertical="center"/>
    </xf>
    <xf numFmtId="164" fontId="7" fillId="0" borderId="15" xfId="1" applyNumberFormat="1" applyFont="1" applyFill="1" applyBorder="1" applyAlignment="1">
      <alignment horizontal="center"/>
    </xf>
    <xf numFmtId="164" fontId="7" fillId="0" borderId="15" xfId="0" applyNumberFormat="1" applyFont="1" applyBorder="1"/>
    <xf numFmtId="164" fontId="7" fillId="0" borderId="10" xfId="0" applyNumberFormat="1" applyFont="1" applyBorder="1"/>
    <xf numFmtId="0" fontId="7" fillId="0" borderId="0" xfId="0" applyFont="1" applyFill="1" applyBorder="1" applyAlignment="1">
      <alignment horizontal="center"/>
    </xf>
    <xf numFmtId="43" fontId="0" fillId="0" borderId="0" xfId="0" applyNumberFormat="1"/>
    <xf numFmtId="0" fontId="0" fillId="0" borderId="0" xfId="0" applyNumberFormat="1"/>
    <xf numFmtId="0" fontId="10" fillId="0" borderId="0" xfId="0" applyFont="1" applyFill="1"/>
    <xf numFmtId="0" fontId="7" fillId="0" borderId="0" xfId="0" applyFont="1" applyFill="1"/>
    <xf numFmtId="0" fontId="7" fillId="0" borderId="0" xfId="0" applyFont="1" applyFill="1" applyAlignment="1">
      <alignment horizontal="center"/>
    </xf>
    <xf numFmtId="0" fontId="7" fillId="0" borderId="0" xfId="0" applyFont="1" applyFill="1" applyBorder="1"/>
    <xf numFmtId="0" fontId="11" fillId="0" borderId="0" xfId="0" applyFont="1" applyFill="1"/>
    <xf numFmtId="0" fontId="12" fillId="0" borderId="0" xfId="0" applyFont="1" applyFill="1"/>
    <xf numFmtId="14" fontId="12" fillId="0" borderId="0" xfId="0" applyNumberFormat="1" applyFont="1" applyFill="1" applyBorder="1" applyAlignment="1">
      <alignment horizontal="left"/>
    </xf>
    <xf numFmtId="0" fontId="13" fillId="0" borderId="0" xfId="0" applyFont="1" applyFill="1"/>
    <xf numFmtId="10" fontId="7" fillId="0" borderId="0" xfId="0" applyNumberFormat="1" applyFont="1" applyFill="1" applyAlignment="1">
      <alignment horizontal="left"/>
    </xf>
    <xf numFmtId="0" fontId="14" fillId="0" borderId="0" xfId="0" applyFont="1" applyFill="1"/>
    <xf numFmtId="0" fontId="14" fillId="0" borderId="0" xfId="0" applyFont="1" applyFill="1" applyAlignment="1">
      <alignment horizontal="center"/>
    </xf>
    <xf numFmtId="0" fontId="15" fillId="0" borderId="0" xfId="0" applyFont="1" applyFill="1" applyAlignment="1">
      <alignment wrapText="1"/>
    </xf>
    <xf numFmtId="166" fontId="14" fillId="0" borderId="16" xfId="0" quotePrefix="1" applyNumberFormat="1" applyFont="1" applyFill="1" applyBorder="1" applyAlignment="1">
      <alignment horizontal="center" wrapText="1"/>
    </xf>
    <xf numFmtId="166" fontId="14" fillId="0" borderId="17" xfId="0" quotePrefix="1" applyNumberFormat="1" applyFont="1" applyFill="1" applyBorder="1" applyAlignment="1">
      <alignment horizontal="center" wrapText="1"/>
    </xf>
    <xf numFmtId="166" fontId="14" fillId="0" borderId="18" xfId="0" quotePrefix="1" applyNumberFormat="1" applyFont="1" applyFill="1" applyBorder="1" applyAlignment="1">
      <alignment horizontal="center" wrapText="1"/>
    </xf>
    <xf numFmtId="166" fontId="14" fillId="0" borderId="19" xfId="0" quotePrefix="1" applyNumberFormat="1" applyFont="1" applyFill="1" applyBorder="1" applyAlignment="1">
      <alignment horizontal="center" wrapText="1"/>
    </xf>
    <xf numFmtId="166" fontId="14" fillId="0" borderId="0" xfId="0" quotePrefix="1" applyNumberFormat="1" applyFont="1" applyFill="1" applyBorder="1" applyAlignment="1">
      <alignment horizontal="center" wrapText="1"/>
    </xf>
    <xf numFmtId="166" fontId="14" fillId="0" borderId="16" xfId="0" applyNumberFormat="1" applyFont="1" applyFill="1" applyBorder="1" applyAlignment="1">
      <alignment wrapText="1"/>
    </xf>
    <xf numFmtId="166" fontId="14" fillId="0" borderId="17" xfId="0" applyNumberFormat="1" applyFont="1" applyFill="1" applyBorder="1" applyAlignment="1">
      <alignment wrapText="1"/>
    </xf>
    <xf numFmtId="166" fontId="14" fillId="0" borderId="18" xfId="0" applyNumberFormat="1" applyFont="1" applyFill="1" applyBorder="1" applyAlignment="1">
      <alignment wrapText="1"/>
    </xf>
    <xf numFmtId="0" fontId="7" fillId="0" borderId="0" xfId="0" applyFont="1" applyFill="1" applyAlignment="1">
      <alignment wrapText="1"/>
    </xf>
    <xf numFmtId="0" fontId="7" fillId="0" borderId="0" xfId="0" applyFont="1" applyFill="1" applyBorder="1" applyAlignment="1">
      <alignment wrapText="1"/>
    </xf>
    <xf numFmtId="165" fontId="17" fillId="0" borderId="0" xfId="0" applyNumberFormat="1" applyFont="1" applyFill="1" applyBorder="1"/>
    <xf numFmtId="165" fontId="17" fillId="0" borderId="19" xfId="0" applyNumberFormat="1" applyFont="1" applyFill="1" applyBorder="1"/>
    <xf numFmtId="170" fontId="7" fillId="0" borderId="0" xfId="0" applyNumberFormat="1" applyFont="1" applyFill="1" applyBorder="1"/>
    <xf numFmtId="170" fontId="7" fillId="0" borderId="20" xfId="0" applyNumberFormat="1" applyFont="1" applyFill="1" applyBorder="1"/>
    <xf numFmtId="170" fontId="7" fillId="0" borderId="0" xfId="0" applyNumberFormat="1" applyFont="1" applyFill="1"/>
    <xf numFmtId="170" fontId="7" fillId="0" borderId="19" xfId="0" applyNumberFormat="1" applyFont="1" applyFill="1" applyBorder="1"/>
    <xf numFmtId="164" fontId="7" fillId="0" borderId="0" xfId="0" applyNumberFormat="1" applyFont="1" applyFill="1" applyBorder="1"/>
    <xf numFmtId="170" fontId="18" fillId="0" borderId="19" xfId="0" applyNumberFormat="1" applyFont="1" applyFill="1" applyBorder="1"/>
    <xf numFmtId="170" fontId="12" fillId="0" borderId="21" xfId="0" applyNumberFormat="1" applyFont="1" applyFill="1" applyBorder="1"/>
    <xf numFmtId="170" fontId="12" fillId="0" borderId="22" xfId="0" applyNumberFormat="1" applyFont="1" applyFill="1" applyBorder="1"/>
    <xf numFmtId="170" fontId="12" fillId="0" borderId="23" xfId="0" applyNumberFormat="1" applyFont="1" applyFill="1" applyBorder="1"/>
    <xf numFmtId="170" fontId="12" fillId="0" borderId="0" xfId="0" applyNumberFormat="1" applyFont="1" applyFill="1"/>
    <xf numFmtId="170" fontId="12" fillId="0" borderId="0" xfId="0" applyNumberFormat="1" applyFont="1" applyFill="1" applyBorder="1"/>
    <xf numFmtId="9" fontId="7" fillId="0" borderId="0" xfId="2" applyNumberFormat="1" applyFont="1" applyFill="1" applyBorder="1"/>
    <xf numFmtId="171" fontId="8" fillId="0" borderId="0" xfId="0" applyNumberFormat="1" applyFont="1" applyFill="1" applyBorder="1"/>
    <xf numFmtId="164" fontId="7" fillId="0" borderId="0" xfId="0" applyNumberFormat="1" applyFont="1" applyFill="1"/>
    <xf numFmtId="10" fontId="7" fillId="0" borderId="0" xfId="2" applyNumberFormat="1" applyFont="1" applyFill="1"/>
    <xf numFmtId="171" fontId="7" fillId="0" borderId="0" xfId="0" applyNumberFormat="1" applyFont="1" applyFill="1" applyBorder="1"/>
    <xf numFmtId="170" fontId="7" fillId="0" borderId="0" xfId="0" applyNumberFormat="1" applyFont="1" applyFill="1" applyBorder="1" applyAlignment="1">
      <alignment horizontal="right"/>
    </xf>
    <xf numFmtId="10" fontId="7" fillId="0" borderId="0" xfId="2" applyNumberFormat="1" applyFont="1" applyFill="1" applyBorder="1"/>
    <xf numFmtId="0" fontId="7" fillId="0" borderId="0" xfId="0" applyFont="1" applyFill="1" applyAlignment="1">
      <alignment horizontal="right"/>
    </xf>
    <xf numFmtId="0" fontId="17" fillId="0" borderId="0" xfId="0" applyNumberFormat="1" applyFont="1" applyFill="1" applyBorder="1"/>
    <xf numFmtId="170" fontId="0" fillId="0" borderId="19" xfId="0" applyNumberFormat="1" applyBorder="1"/>
    <xf numFmtId="166" fontId="16" fillId="0" borderId="19" xfId="0" quotePrefix="1" applyNumberFormat="1" applyFont="1" applyFill="1" applyBorder="1"/>
    <xf numFmtId="166" fontId="20" fillId="0" borderId="0" xfId="0" quotePrefix="1" applyNumberFormat="1" applyFont="1" applyFill="1" applyBorder="1"/>
    <xf numFmtId="0" fontId="20" fillId="0" borderId="0" xfId="0" quotePrefix="1" applyNumberFormat="1" applyFont="1" applyFill="1" applyBorder="1" applyAlignment="1">
      <alignment horizontal="center"/>
    </xf>
    <xf numFmtId="169" fontId="17" fillId="0" borderId="0" xfId="0" applyNumberFormat="1" applyFont="1" applyFill="1" applyBorder="1" applyAlignment="1">
      <alignment horizontal="center"/>
    </xf>
    <xf numFmtId="14" fontId="17" fillId="0" borderId="0" xfId="0" quotePrefix="1" applyNumberFormat="1" applyFont="1" applyFill="1" applyBorder="1" applyAlignment="1">
      <alignment horizontal="center"/>
    </xf>
    <xf numFmtId="166" fontId="17" fillId="0" borderId="0" xfId="0" quotePrefix="1" applyNumberFormat="1" applyFont="1" applyFill="1" applyBorder="1" applyAlignment="1">
      <alignment horizontal="center"/>
    </xf>
    <xf numFmtId="10" fontId="20" fillId="0" borderId="0" xfId="0" quotePrefix="1" applyNumberFormat="1" applyFont="1" applyFill="1" applyBorder="1" applyAlignment="1">
      <alignment horizontal="center" vertical="center"/>
    </xf>
    <xf numFmtId="165" fontId="20" fillId="0" borderId="20" xfId="0" applyNumberFormat="1" applyFont="1" applyFill="1" applyBorder="1"/>
    <xf numFmtId="164" fontId="19" fillId="0" borderId="19" xfId="0" applyNumberFormat="1" applyFont="1" applyFill="1" applyBorder="1"/>
    <xf numFmtId="170" fontId="0" fillId="0" borderId="0" xfId="0" applyNumberFormat="1" applyFill="1"/>
    <xf numFmtId="170" fontId="0" fillId="0" borderId="0" xfId="0" applyNumberFormat="1" applyFill="1" applyBorder="1"/>
    <xf numFmtId="166" fontId="17" fillId="0" borderId="19" xfId="0" quotePrefix="1" applyNumberFormat="1" applyFont="1" applyFill="1" applyBorder="1"/>
    <xf numFmtId="166" fontId="17" fillId="0" borderId="0" xfId="0" quotePrefix="1" applyNumberFormat="1" applyFont="1" applyFill="1" applyBorder="1"/>
    <xf numFmtId="0" fontId="17" fillId="0" borderId="0" xfId="0" quotePrefix="1" applyNumberFormat="1" applyFont="1" applyFill="1" applyBorder="1" applyAlignment="1">
      <alignment horizontal="center"/>
    </xf>
    <xf numFmtId="166" fontId="17" fillId="0" borderId="0" xfId="0" applyNumberFormat="1" applyFont="1" applyFill="1" applyBorder="1"/>
    <xf numFmtId="10" fontId="17" fillId="0" borderId="0" xfId="0" quotePrefix="1" applyNumberFormat="1" applyFont="1" applyFill="1" applyBorder="1" applyAlignment="1">
      <alignment horizontal="center" vertical="center"/>
    </xf>
    <xf numFmtId="165" fontId="17" fillId="0" borderId="20" xfId="0" applyNumberFormat="1" applyFont="1" applyFill="1" applyBorder="1"/>
    <xf numFmtId="41" fontId="7" fillId="0" borderId="19" xfId="0" applyNumberFormat="1" applyFont="1" applyFill="1" applyBorder="1"/>
    <xf numFmtId="172" fontId="7" fillId="0" borderId="0" xfId="0" applyNumberFormat="1" applyFont="1" applyFill="1"/>
    <xf numFmtId="166" fontId="12" fillId="0" borderId="19" xfId="0" quotePrefix="1" applyNumberFormat="1" applyFont="1" applyFill="1" applyBorder="1"/>
    <xf numFmtId="166" fontId="12" fillId="0" borderId="0" xfId="0" quotePrefix="1" applyNumberFormat="1" applyFont="1" applyFill="1" applyBorder="1"/>
    <xf numFmtId="0" fontId="12" fillId="0" borderId="0" xfId="0" quotePrefix="1" applyNumberFormat="1" applyFont="1" applyFill="1" applyBorder="1" applyAlignment="1">
      <alignment horizontal="center"/>
    </xf>
    <xf numFmtId="166" fontId="12" fillId="0" borderId="0" xfId="0" applyNumberFormat="1" applyFont="1" applyFill="1" applyBorder="1"/>
    <xf numFmtId="14" fontId="12" fillId="0" borderId="0" xfId="0" quotePrefix="1" applyNumberFormat="1" applyFont="1" applyFill="1" applyBorder="1" applyAlignment="1">
      <alignment horizontal="center"/>
    </xf>
    <xf numFmtId="10" fontId="12" fillId="0" borderId="0" xfId="0" quotePrefix="1" applyNumberFormat="1" applyFont="1" applyFill="1" applyBorder="1" applyAlignment="1">
      <alignment horizontal="center" vertical="center"/>
    </xf>
    <xf numFmtId="165" fontId="12" fillId="0" borderId="20" xfId="0" applyNumberFormat="1" applyFont="1" applyFill="1" applyBorder="1"/>
    <xf numFmtId="164" fontId="12" fillId="0" borderId="19" xfId="0" applyNumberFormat="1" applyFont="1" applyFill="1" applyBorder="1"/>
    <xf numFmtId="172" fontId="8" fillId="0" borderId="0" xfId="0" applyNumberFormat="1" applyFont="1" applyFill="1"/>
    <xf numFmtId="170" fontId="8" fillId="0" borderId="0" xfId="0" applyNumberFormat="1" applyFont="1" applyFill="1" applyBorder="1"/>
    <xf numFmtId="170" fontId="8" fillId="0" borderId="0" xfId="0" applyNumberFormat="1" applyFont="1" applyFill="1"/>
    <xf numFmtId="170" fontId="8" fillId="0" borderId="20" xfId="0" applyNumberFormat="1" applyFont="1" applyFill="1" applyBorder="1"/>
    <xf numFmtId="166" fontId="12" fillId="0" borderId="0" xfId="0" applyNumberFormat="1" applyFont="1" applyFill="1" applyBorder="1" applyAlignment="1">
      <alignment horizontal="center" vertical="center"/>
    </xf>
    <xf numFmtId="0" fontId="12" fillId="0" borderId="0" xfId="0" applyFont="1" applyFill="1" applyBorder="1"/>
    <xf numFmtId="167" fontId="7" fillId="0" borderId="0" xfId="0" applyNumberFormat="1" applyFont="1" applyFill="1"/>
    <xf numFmtId="164" fontId="7" fillId="0" borderId="0" xfId="1" applyNumberFormat="1" applyFont="1" applyFill="1"/>
    <xf numFmtId="0" fontId="7" fillId="0" borderId="0" xfId="0" applyFont="1" applyFill="1" applyAlignment="1">
      <alignment horizontal="left"/>
    </xf>
    <xf numFmtId="0" fontId="7" fillId="0" borderId="0" xfId="0" applyFont="1" applyFill="1" applyAlignment="1"/>
    <xf numFmtId="0" fontId="10" fillId="0" borderId="0" xfId="0" applyNumberFormat="1" applyFont="1" applyFill="1"/>
    <xf numFmtId="0" fontId="7" fillId="0" borderId="0" xfId="0" applyNumberFormat="1" applyFont="1" applyFill="1" applyAlignment="1"/>
    <xf numFmtId="0" fontId="7" fillId="0" borderId="0" xfId="0" applyNumberFormat="1" applyFont="1" applyFill="1"/>
    <xf numFmtId="14" fontId="7" fillId="0" borderId="0" xfId="0" applyNumberFormat="1" applyFont="1" applyFill="1"/>
    <xf numFmtId="0" fontId="11" fillId="0" borderId="0" xfId="0" applyNumberFormat="1" applyFont="1" applyFill="1"/>
    <xf numFmtId="0" fontId="12" fillId="0" borderId="0" xfId="0" applyNumberFormat="1" applyFont="1" applyFill="1"/>
    <xf numFmtId="0" fontId="14" fillId="0" borderId="0" xfId="0" applyNumberFormat="1" applyFont="1" applyFill="1"/>
    <xf numFmtId="0" fontId="21" fillId="0" borderId="0" xfId="0" applyFont="1" applyFill="1" applyAlignment="1">
      <alignment horizontal="center" wrapText="1"/>
    </xf>
    <xf numFmtId="0" fontId="14" fillId="0" borderId="16" xfId="0" quotePrefix="1" applyNumberFormat="1" applyFont="1" applyFill="1" applyBorder="1" applyAlignment="1">
      <alignment horizontal="center" wrapText="1"/>
    </xf>
    <xf numFmtId="0" fontId="14" fillId="0" borderId="17" xfId="0" quotePrefix="1" applyNumberFormat="1" applyFont="1" applyFill="1" applyBorder="1" applyAlignment="1"/>
    <xf numFmtId="0" fontId="14" fillId="0" borderId="17" xfId="0" quotePrefix="1" applyNumberFormat="1" applyFont="1" applyFill="1" applyBorder="1" applyAlignment="1">
      <alignment horizontal="center" wrapText="1"/>
    </xf>
    <xf numFmtId="166" fontId="14" fillId="0" borderId="17" xfId="0" applyNumberFormat="1" applyFont="1" applyFill="1" applyBorder="1" applyAlignment="1">
      <alignment horizontal="center" wrapText="1"/>
    </xf>
    <xf numFmtId="14" fontId="14" fillId="0" borderId="0" xfId="0" quotePrefix="1" applyNumberFormat="1" applyFont="1" applyFill="1" applyBorder="1" applyAlignment="1">
      <alignment horizontal="center" wrapText="1"/>
    </xf>
    <xf numFmtId="0" fontId="14" fillId="0" borderId="0" xfId="0" quotePrefix="1" applyNumberFormat="1" applyFont="1" applyFill="1" applyBorder="1" applyAlignment="1">
      <alignment horizontal="center" wrapText="1"/>
    </xf>
    <xf numFmtId="166" fontId="14" fillId="0" borderId="16" xfId="0" applyNumberFormat="1" applyFont="1" applyFill="1" applyBorder="1" applyAlignment="1">
      <alignment horizontal="center" wrapText="1"/>
    </xf>
    <xf numFmtId="166" fontId="14" fillId="0" borderId="18" xfId="0" applyNumberFormat="1" applyFont="1" applyFill="1" applyBorder="1" applyAlignment="1">
      <alignment horizontal="center" wrapText="1"/>
    </xf>
    <xf numFmtId="0" fontId="16" fillId="0" borderId="0" xfId="0" applyFont="1" applyFill="1" applyAlignment="1">
      <alignment horizontal="center"/>
    </xf>
    <xf numFmtId="0" fontId="17" fillId="0" borderId="0" xfId="0" applyFont="1" applyFill="1" applyAlignment="1">
      <alignment horizontal="left"/>
    </xf>
    <xf numFmtId="0" fontId="17" fillId="0" borderId="0" xfId="0" applyFont="1" applyFill="1" applyAlignment="1"/>
    <xf numFmtId="164" fontId="17" fillId="0" borderId="0" xfId="1" quotePrefix="1" applyNumberFormat="1" applyFont="1" applyFill="1" applyBorder="1" applyAlignment="1">
      <alignment horizontal="center" wrapText="1"/>
    </xf>
    <xf numFmtId="170" fontId="17" fillId="0" borderId="0" xfId="0" quotePrefix="1" applyNumberFormat="1" applyFont="1" applyFill="1" applyBorder="1" applyAlignment="1">
      <alignment horizontal="center" wrapText="1"/>
    </xf>
    <xf numFmtId="170" fontId="17" fillId="0" borderId="20" xfId="0" quotePrefix="1" applyNumberFormat="1" applyFont="1" applyFill="1" applyBorder="1" applyAlignment="1">
      <alignment horizontal="center" wrapText="1"/>
    </xf>
    <xf numFmtId="14" fontId="17" fillId="0" borderId="0" xfId="0" quotePrefix="1" applyNumberFormat="1" applyFont="1" applyFill="1" applyBorder="1" applyAlignment="1">
      <alignment horizontal="center" wrapText="1"/>
    </xf>
    <xf numFmtId="170" fontId="17" fillId="0" borderId="19" xfId="0" applyNumberFormat="1" applyFont="1" applyFill="1" applyBorder="1" applyAlignment="1">
      <alignment horizontal="center" wrapText="1"/>
    </xf>
    <xf numFmtId="170" fontId="17" fillId="0" borderId="0" xfId="0" applyNumberFormat="1" applyFont="1" applyFill="1" applyBorder="1" applyAlignment="1">
      <alignment horizontal="center" wrapText="1"/>
    </xf>
    <xf numFmtId="170" fontId="17" fillId="0" borderId="20" xfId="0" applyNumberFormat="1" applyFont="1" applyFill="1" applyBorder="1" applyAlignment="1">
      <alignment horizontal="center" wrapText="1"/>
    </xf>
    <xf numFmtId="0" fontId="17" fillId="0" borderId="0" xfId="0" applyFont="1" applyFill="1" applyAlignment="1">
      <alignment wrapText="1"/>
    </xf>
    <xf numFmtId="0" fontId="20" fillId="0" borderId="19" xfId="0" quotePrefix="1" applyNumberFormat="1" applyFont="1" applyFill="1" applyBorder="1" applyAlignment="1">
      <alignment horizontal="center" wrapText="1"/>
    </xf>
    <xf numFmtId="0" fontId="20" fillId="0" borderId="0" xfId="0" quotePrefix="1" applyNumberFormat="1" applyFont="1" applyFill="1" applyBorder="1" applyAlignment="1"/>
    <xf numFmtId="0" fontId="17" fillId="0" borderId="0" xfId="0" quotePrefix="1" applyNumberFormat="1" applyFont="1" applyFill="1" applyBorder="1" applyAlignment="1">
      <alignment horizontal="center" wrapText="1"/>
    </xf>
    <xf numFmtId="166" fontId="17" fillId="0" borderId="0" xfId="0" applyNumberFormat="1" applyFont="1" applyFill="1" applyBorder="1" applyAlignment="1">
      <alignment horizontal="center" wrapText="1"/>
    </xf>
    <xf numFmtId="14" fontId="20" fillId="0" borderId="0" xfId="0" quotePrefix="1" applyNumberFormat="1" applyFont="1" applyFill="1" applyBorder="1" applyAlignment="1">
      <alignment horizontal="center" wrapText="1"/>
    </xf>
    <xf numFmtId="166" fontId="17" fillId="0" borderId="0" xfId="0" quotePrefix="1" applyNumberFormat="1" applyFont="1" applyFill="1" applyBorder="1" applyAlignment="1">
      <alignment horizontal="center" wrapText="1"/>
    </xf>
    <xf numFmtId="10" fontId="17" fillId="0" borderId="0" xfId="0" quotePrefix="1" applyNumberFormat="1" applyFont="1" applyFill="1" applyBorder="1" applyAlignment="1">
      <alignment horizontal="center" wrapText="1"/>
    </xf>
    <xf numFmtId="10" fontId="17" fillId="0" borderId="20" xfId="0" quotePrefix="1" applyNumberFormat="1" applyFont="1" applyFill="1" applyBorder="1" applyAlignment="1">
      <alignment horizontal="center" wrapText="1"/>
    </xf>
    <xf numFmtId="0" fontId="17" fillId="0" borderId="19" xfId="0" quotePrefix="1" applyNumberFormat="1" applyFont="1" applyFill="1" applyBorder="1" applyAlignment="1">
      <alignment horizontal="left" wrapText="1"/>
    </xf>
    <xf numFmtId="0" fontId="17" fillId="0" borderId="0" xfId="0" quotePrefix="1" applyNumberFormat="1" applyFont="1" applyFill="1" applyBorder="1" applyAlignment="1"/>
    <xf numFmtId="14" fontId="4" fillId="0" borderId="0" xfId="5" quotePrefix="1" applyNumberFormat="1" applyFill="1" applyBorder="1" applyAlignment="1">
      <alignment horizontal="center" wrapText="1"/>
    </xf>
    <xf numFmtId="0" fontId="4" fillId="0" borderId="19" xfId="4" quotePrefix="1" applyNumberFormat="1" applyFill="1" applyBorder="1" applyAlignment="1">
      <alignment horizontal="left" wrapText="1"/>
    </xf>
    <xf numFmtId="0" fontId="4" fillId="0" borderId="0" xfId="4" quotePrefix="1" applyNumberFormat="1" applyFill="1" applyBorder="1" applyAlignment="1"/>
    <xf numFmtId="14" fontId="4" fillId="0" borderId="0" xfId="4" quotePrefix="1" applyNumberFormat="1" applyFill="1" applyBorder="1" applyAlignment="1">
      <alignment horizontal="center" wrapText="1"/>
    </xf>
    <xf numFmtId="170" fontId="4" fillId="0" borderId="19" xfId="5" applyNumberFormat="1" applyFill="1" applyBorder="1"/>
    <xf numFmtId="170" fontId="7" fillId="0" borderId="0" xfId="4" quotePrefix="1" applyNumberFormat="1" applyFont="1" applyFill="1" applyBorder="1" applyAlignment="1">
      <alignment horizontal="center" wrapText="1"/>
    </xf>
    <xf numFmtId="166" fontId="12" fillId="0" borderId="21" xfId="0" applyNumberFormat="1" applyFont="1" applyFill="1" applyBorder="1" applyAlignment="1">
      <alignment vertical="center"/>
    </xf>
    <xf numFmtId="166" fontId="12" fillId="0" borderId="22" xfId="0" applyNumberFormat="1" applyFont="1" applyFill="1" applyBorder="1" applyAlignment="1">
      <alignment vertical="center"/>
    </xf>
    <xf numFmtId="166" fontId="12" fillId="0" borderId="23" xfId="0" applyNumberFormat="1" applyFont="1" applyFill="1" applyBorder="1" applyAlignment="1">
      <alignment vertical="center"/>
    </xf>
    <xf numFmtId="170" fontId="12" fillId="0" borderId="21" xfId="0" applyNumberFormat="1" applyFont="1" applyFill="1" applyBorder="1" applyAlignment="1">
      <alignment horizontal="center"/>
    </xf>
    <xf numFmtId="170" fontId="12" fillId="0" borderId="22" xfId="0" applyNumberFormat="1" applyFont="1" applyFill="1" applyBorder="1" applyAlignment="1">
      <alignment horizontal="center"/>
    </xf>
    <xf numFmtId="170" fontId="12" fillId="0" borderId="23" xfId="0" applyNumberFormat="1" applyFont="1" applyFill="1" applyBorder="1" applyAlignment="1">
      <alignment horizontal="center"/>
    </xf>
    <xf numFmtId="0" fontId="7" fillId="0" borderId="0" xfId="0" applyFont="1" applyFill="1" applyBorder="1" applyAlignment="1">
      <alignment horizontal="left"/>
    </xf>
    <xf numFmtId="0" fontId="7" fillId="0" borderId="0" xfId="0" applyFont="1" applyFill="1" applyBorder="1" applyAlignment="1"/>
    <xf numFmtId="0" fontId="14" fillId="0" borderId="0" xfId="0" applyNumberFormat="1" applyFont="1" applyFill="1" applyBorder="1"/>
    <xf numFmtId="0" fontId="7" fillId="0" borderId="0" xfId="0" applyNumberFormat="1" applyFont="1" applyFill="1" applyBorder="1" applyAlignment="1"/>
    <xf numFmtId="0" fontId="7" fillId="0" borderId="0" xfId="0" applyNumberFormat="1" applyFont="1" applyFill="1" applyBorder="1"/>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70" fontId="12" fillId="0" borderId="0" xfId="0" applyNumberFormat="1" applyFont="1" applyFill="1" applyBorder="1" applyAlignment="1">
      <alignment horizontal="center"/>
    </xf>
    <xf numFmtId="43" fontId="7" fillId="0" borderId="0" xfId="1" applyFont="1" applyFill="1" applyBorder="1" applyAlignment="1">
      <alignment horizontal="center"/>
    </xf>
    <xf numFmtId="43" fontId="7" fillId="0" borderId="0" xfId="1" applyFont="1" applyFill="1" applyAlignment="1">
      <alignment horizontal="center"/>
    </xf>
    <xf numFmtId="166" fontId="14" fillId="0" borderId="25" xfId="0" applyNumberFormat="1" applyFont="1" applyFill="1" applyBorder="1" applyAlignment="1">
      <alignment horizontal="center" wrapText="1"/>
    </xf>
    <xf numFmtId="166" fontId="14" fillId="0" borderId="24" xfId="0" applyNumberFormat="1" applyFont="1" applyFill="1" applyBorder="1" applyAlignment="1">
      <alignment horizontal="center" wrapText="1"/>
    </xf>
    <xf numFmtId="166" fontId="14" fillId="0" borderId="26" xfId="0" applyNumberFormat="1" applyFont="1" applyFill="1" applyBorder="1" applyAlignment="1">
      <alignment horizontal="center" wrapText="1"/>
    </xf>
    <xf numFmtId="0" fontId="17" fillId="0" borderId="19" xfId="0" applyFont="1" applyFill="1" applyBorder="1" applyAlignment="1">
      <alignment wrapText="1"/>
    </xf>
    <xf numFmtId="0" fontId="17" fillId="0" borderId="19" xfId="0" quotePrefix="1" applyNumberFormat="1" applyFont="1" applyFill="1" applyBorder="1" applyAlignment="1">
      <alignment horizontal="center" wrapText="1"/>
    </xf>
    <xf numFmtId="0" fontId="17" fillId="0" borderId="24" xfId="0" quotePrefix="1" applyNumberFormat="1" applyFont="1" applyFill="1" applyBorder="1" applyAlignment="1"/>
    <xf numFmtId="170" fontId="17" fillId="0" borderId="19" xfId="0" quotePrefix="1" applyNumberFormat="1" applyFont="1" applyFill="1" applyBorder="1" applyAlignment="1">
      <alignment horizontal="center" wrapText="1"/>
    </xf>
    <xf numFmtId="170" fontId="19" fillId="0" borderId="19" xfId="0" applyNumberFormat="1" applyFont="1" applyFill="1" applyBorder="1" applyAlignment="1">
      <alignment horizontal="center" wrapText="1"/>
    </xf>
    <xf numFmtId="170" fontId="19" fillId="0" borderId="0" xfId="0" applyNumberFormat="1" applyFont="1" applyFill="1" applyBorder="1" applyAlignment="1">
      <alignment horizontal="center" wrapText="1"/>
    </xf>
    <xf numFmtId="170" fontId="19" fillId="0" borderId="20" xfId="0" applyNumberFormat="1" applyFont="1" applyFill="1" applyBorder="1" applyAlignment="1">
      <alignment horizontal="center" wrapText="1"/>
    </xf>
    <xf numFmtId="14" fontId="7" fillId="0" borderId="0" xfId="5" quotePrefix="1" applyNumberFormat="1" applyFont="1" applyFill="1" applyBorder="1" applyAlignment="1">
      <alignment horizontal="center" wrapText="1"/>
    </xf>
    <xf numFmtId="170" fontId="7" fillId="0" borderId="19" xfId="5" quotePrefix="1" applyNumberFormat="1" applyFont="1" applyFill="1" applyBorder="1" applyAlignment="1">
      <alignment horizontal="center" wrapText="1"/>
    </xf>
    <xf numFmtId="170" fontId="17" fillId="0" borderId="27" xfId="0" applyNumberFormat="1" applyFont="1" applyFill="1" applyBorder="1" applyAlignment="1">
      <alignment horizontal="center" wrapText="1"/>
    </xf>
    <xf numFmtId="170" fontId="17" fillId="0" borderId="28" xfId="0" applyNumberFormat="1" applyFont="1" applyFill="1" applyBorder="1" applyAlignment="1">
      <alignment horizontal="center" wrapText="1"/>
    </xf>
    <xf numFmtId="170" fontId="17" fillId="0" borderId="29" xfId="0" applyNumberFormat="1" applyFont="1" applyFill="1" applyBorder="1" applyAlignment="1">
      <alignment horizontal="center" wrapText="1"/>
    </xf>
    <xf numFmtId="170" fontId="12" fillId="0" borderId="30" xfId="0" applyNumberFormat="1" applyFont="1" applyFill="1" applyBorder="1" applyAlignment="1">
      <alignment horizontal="center"/>
    </xf>
    <xf numFmtId="170" fontId="12" fillId="0" borderId="31" xfId="0" applyNumberFormat="1" applyFont="1" applyFill="1" applyBorder="1" applyAlignment="1">
      <alignment horizontal="center"/>
    </xf>
    <xf numFmtId="170" fontId="12" fillId="0" borderId="32" xfId="0" applyNumberFormat="1" applyFont="1" applyFill="1" applyBorder="1" applyAlignment="1">
      <alignment horizontal="center"/>
    </xf>
    <xf numFmtId="170" fontId="7" fillId="0" borderId="0" xfId="0" applyNumberFormat="1" applyFont="1" applyFill="1" applyAlignment="1">
      <alignment horizontal="center"/>
    </xf>
    <xf numFmtId="164" fontId="12" fillId="0" borderId="0" xfId="0" applyNumberFormat="1" applyFont="1" applyFill="1" applyBorder="1" applyAlignment="1">
      <alignment horizont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horizontal="center"/>
    </xf>
    <xf numFmtId="0" fontId="16" fillId="0" borderId="0" xfId="0" applyFont="1" applyFill="1" applyAlignment="1">
      <alignment horizontal="center" vertical="center" wrapText="1"/>
    </xf>
    <xf numFmtId="0" fontId="17" fillId="0" borderId="0" xfId="0" applyFont="1" applyFill="1" applyAlignment="1">
      <alignment horizontal="left" vertical="center"/>
    </xf>
    <xf numFmtId="170" fontId="17" fillId="0" borderId="0" xfId="0" quotePrefix="1" applyNumberFormat="1" applyFont="1" applyFill="1" applyBorder="1" applyAlignment="1">
      <alignment horizontal="center" vertical="center" wrapText="1"/>
    </xf>
    <xf numFmtId="170" fontId="17" fillId="0" borderId="19" xfId="0" applyNumberFormat="1" applyFont="1" applyFill="1" applyBorder="1" applyAlignment="1">
      <alignment horizontal="center" vertical="center" wrapText="1"/>
    </xf>
    <xf numFmtId="170" fontId="17" fillId="0" borderId="0" xfId="0" applyNumberFormat="1" applyFont="1" applyFill="1" applyBorder="1" applyAlignment="1">
      <alignment horizontal="center" vertical="center" wrapText="1"/>
    </xf>
    <xf numFmtId="170" fontId="17" fillId="0" borderId="20" xfId="0" applyNumberFormat="1" applyFont="1" applyFill="1" applyBorder="1" applyAlignment="1">
      <alignment horizontal="center" vertical="center" wrapText="1"/>
    </xf>
    <xf numFmtId="0" fontId="17" fillId="0" borderId="0" xfId="0" applyFont="1" applyFill="1" applyAlignment="1">
      <alignment vertical="center" wrapText="1"/>
    </xf>
    <xf numFmtId="0" fontId="17" fillId="0" borderId="19" xfId="0" quotePrefix="1" applyNumberFormat="1" applyFont="1" applyFill="1" applyBorder="1" applyAlignment="1">
      <alignment horizontal="center" vertical="center" wrapText="1"/>
    </xf>
    <xf numFmtId="0" fontId="17" fillId="0" borderId="0" xfId="0" quotePrefix="1" applyNumberFormat="1" applyFont="1" applyFill="1" applyBorder="1" applyAlignment="1">
      <alignment vertical="center"/>
    </xf>
    <xf numFmtId="0" fontId="17" fillId="0" borderId="0" xfId="0" quotePrefix="1" applyNumberFormat="1" applyFont="1" applyFill="1" applyBorder="1" applyAlignment="1">
      <alignment horizontal="center" vertical="center" wrapText="1"/>
    </xf>
    <xf numFmtId="166" fontId="17" fillId="0" borderId="0" xfId="0" applyNumberFormat="1" applyFont="1" applyFill="1" applyBorder="1" applyAlignment="1">
      <alignment horizontal="center" vertical="center" wrapText="1"/>
    </xf>
    <xf numFmtId="14" fontId="20" fillId="0" borderId="0" xfId="0" quotePrefix="1" applyNumberFormat="1" applyFont="1" applyFill="1" applyBorder="1" applyAlignment="1">
      <alignment horizontal="center" vertical="center" wrapText="1"/>
    </xf>
    <xf numFmtId="10" fontId="17" fillId="0" borderId="0" xfId="0" quotePrefix="1" applyNumberFormat="1" applyFont="1" applyFill="1" applyBorder="1" applyAlignment="1">
      <alignment horizontal="center" vertical="center" wrapText="1"/>
    </xf>
    <xf numFmtId="10" fontId="17" fillId="0" borderId="20" xfId="0" quotePrefix="1" applyNumberFormat="1" applyFont="1" applyFill="1" applyBorder="1" applyAlignment="1">
      <alignment horizontal="center" vertical="center" wrapText="1"/>
    </xf>
    <xf numFmtId="0" fontId="17" fillId="0" borderId="0" xfId="1" quotePrefix="1" applyNumberFormat="1" applyFont="1" applyFill="1" applyBorder="1" applyAlignment="1">
      <alignment horizontal="center" wrapText="1"/>
    </xf>
    <xf numFmtId="170" fontId="7" fillId="0" borderId="19" xfId="5" applyNumberFormat="1" applyFont="1" applyFill="1" applyBorder="1"/>
    <xf numFmtId="14" fontId="17" fillId="0" borderId="0" xfId="0" quotePrefix="1" applyNumberFormat="1" applyFont="1" applyFill="1" applyBorder="1" applyAlignment="1">
      <alignment horizontal="center" vertical="center" wrapText="1"/>
    </xf>
    <xf numFmtId="166" fontId="17" fillId="0" borderId="0" xfId="0" quotePrefix="1" applyNumberFormat="1" applyFont="1" applyFill="1" applyBorder="1" applyAlignment="1">
      <alignment horizontal="center" vertical="center" wrapText="1"/>
    </xf>
    <xf numFmtId="170" fontId="4" fillId="0" borderId="19" xfId="5" quotePrefix="1" applyNumberFormat="1" applyFill="1" applyBorder="1" applyAlignment="1">
      <alignment horizontal="center" wrapText="1"/>
    </xf>
    <xf numFmtId="0" fontId="7" fillId="0" borderId="0" xfId="0" applyNumberFormat="1" applyFont="1" applyFill="1" applyAlignment="1">
      <alignment horizontal="center"/>
    </xf>
    <xf numFmtId="0" fontId="16" fillId="0" borderId="0" xfId="0" applyFont="1" applyFill="1" applyAlignment="1">
      <alignment horizontal="center" wrapText="1"/>
    </xf>
    <xf numFmtId="170" fontId="17" fillId="0" borderId="25" xfId="0" applyNumberFormat="1" applyFont="1" applyFill="1" applyBorder="1" applyAlignment="1">
      <alignment horizontal="center" wrapText="1"/>
    </xf>
    <xf numFmtId="170" fontId="17" fillId="0" borderId="24" xfId="0" applyNumberFormat="1" applyFont="1" applyFill="1" applyBorder="1" applyAlignment="1">
      <alignment horizontal="center" wrapText="1"/>
    </xf>
    <xf numFmtId="170" fontId="17" fillId="0" borderId="26" xfId="0" applyNumberFormat="1" applyFont="1" applyFill="1" applyBorder="1" applyAlignment="1">
      <alignment horizontal="center" wrapText="1"/>
    </xf>
    <xf numFmtId="0" fontId="0" fillId="0" borderId="0" xfId="0" applyFill="1" applyAlignment="1">
      <alignment horizontal="center"/>
    </xf>
    <xf numFmtId="173" fontId="7" fillId="0" borderId="19" xfId="1" applyNumberFormat="1" applyFont="1" applyFill="1" applyBorder="1"/>
    <xf numFmtId="174" fontId="17" fillId="0" borderId="19" xfId="0" quotePrefix="1" applyNumberFormat="1" applyFont="1" applyFill="1" applyBorder="1" applyAlignment="1">
      <alignment horizontal="left" vertical="center" wrapText="1"/>
    </xf>
    <xf numFmtId="174" fontId="4" fillId="0" borderId="19" xfId="4" quotePrefix="1" applyNumberFormat="1" applyFill="1" applyBorder="1" applyAlignment="1">
      <alignment horizontal="left" vertical="center" wrapText="1"/>
    </xf>
    <xf numFmtId="174" fontId="4" fillId="0" borderId="19" xfId="5" quotePrefix="1" applyNumberFormat="1" applyFill="1" applyBorder="1" applyAlignment="1">
      <alignment horizontal="left" vertical="center" wrapText="1"/>
    </xf>
    <xf numFmtId="0" fontId="4" fillId="0" borderId="19" xfId="4" quotePrefix="1" applyNumberFormat="1" applyFill="1" applyBorder="1" applyAlignment="1">
      <alignment horizontal="center" wrapText="1"/>
    </xf>
    <xf numFmtId="0" fontId="4" fillId="0" borderId="0" xfId="4" quotePrefix="1" applyNumberFormat="1" applyFill="1" applyBorder="1" applyAlignment="1">
      <alignment horizontal="center" wrapText="1"/>
    </xf>
    <xf numFmtId="166" fontId="4" fillId="0" borderId="0" xfId="4" applyNumberFormat="1" applyFill="1" applyBorder="1" applyAlignment="1">
      <alignment horizontal="center" wrapText="1"/>
    </xf>
    <xf numFmtId="166" fontId="4" fillId="0" borderId="0" xfId="4" quotePrefix="1" applyNumberFormat="1" applyFill="1" applyBorder="1" applyAlignment="1">
      <alignment horizontal="center" wrapText="1"/>
    </xf>
    <xf numFmtId="10" fontId="4" fillId="0" borderId="0" xfId="4" quotePrefix="1" applyNumberFormat="1" applyFill="1" applyBorder="1" applyAlignment="1">
      <alignment horizontal="center" wrapText="1"/>
    </xf>
    <xf numFmtId="10" fontId="4" fillId="0" borderId="20" xfId="4" quotePrefix="1" applyNumberFormat="1" applyFill="1" applyBorder="1" applyAlignment="1">
      <alignment horizontal="center" wrapText="1"/>
    </xf>
    <xf numFmtId="170" fontId="22" fillId="0" borderId="19" xfId="0" applyNumberFormat="1" applyFont="1" applyFill="1" applyBorder="1" applyAlignment="1">
      <alignment horizontal="center" wrapText="1"/>
    </xf>
    <xf numFmtId="170" fontId="22" fillId="0" borderId="0" xfId="0" applyNumberFormat="1" applyFont="1" applyFill="1" applyBorder="1" applyAlignment="1">
      <alignment horizontal="center" wrapText="1"/>
    </xf>
    <xf numFmtId="170" fontId="22" fillId="0" borderId="20" xfId="0" applyNumberFormat="1" applyFont="1" applyFill="1" applyBorder="1" applyAlignment="1">
      <alignment horizontal="center" wrapText="1"/>
    </xf>
    <xf numFmtId="170" fontId="24" fillId="0" borderId="0" xfId="0" applyNumberFormat="1" applyFont="1" applyFill="1" applyBorder="1" applyAlignment="1">
      <alignment horizontal="center" wrapText="1"/>
    </xf>
    <xf numFmtId="170" fontId="24" fillId="0" borderId="20" xfId="0" applyNumberFormat="1" applyFont="1" applyFill="1" applyBorder="1" applyAlignment="1">
      <alignment horizontal="center" wrapText="1"/>
    </xf>
    <xf numFmtId="170" fontId="4" fillId="0" borderId="19" xfId="4" quotePrefix="1" applyNumberFormat="1" applyFill="1" applyBorder="1" applyAlignment="1">
      <alignment horizontal="center" wrapText="1"/>
    </xf>
    <xf numFmtId="170" fontId="17" fillId="0" borderId="0" xfId="0" quotePrefix="1" applyNumberFormat="1" applyFont="1" applyFill="1" applyBorder="1" applyAlignment="1">
      <alignment horizontal="left" vertical="center" wrapText="1"/>
    </xf>
    <xf numFmtId="0" fontId="17" fillId="0" borderId="0" xfId="0" applyFont="1" applyFill="1" applyAlignment="1">
      <alignment horizontal="left" vertical="center" wrapText="1"/>
    </xf>
    <xf numFmtId="0" fontId="17" fillId="0" borderId="19" xfId="0" quotePrefix="1" applyNumberFormat="1" applyFont="1" applyFill="1" applyBorder="1" applyAlignment="1">
      <alignment horizontal="left" vertical="center" wrapText="1"/>
    </xf>
    <xf numFmtId="14" fontId="23" fillId="0" borderId="0" xfId="0" quotePrefix="1" applyNumberFormat="1" applyFont="1" applyFill="1" applyBorder="1" applyAlignment="1">
      <alignment horizontal="center" wrapText="1"/>
    </xf>
    <xf numFmtId="0" fontId="17" fillId="0" borderId="0" xfId="0" quotePrefix="1" applyNumberFormat="1" applyFont="1" applyFill="1" applyBorder="1" applyAlignment="1">
      <alignment horizontal="left" vertical="center" wrapText="1"/>
    </xf>
    <xf numFmtId="170" fontId="17" fillId="0" borderId="19" xfId="0" quotePrefix="1" applyNumberFormat="1" applyFont="1" applyFill="1" applyBorder="1" applyAlignment="1">
      <alignment horizontal="left" vertical="center" wrapText="1"/>
    </xf>
    <xf numFmtId="170" fontId="7" fillId="0" borderId="25" xfId="0" applyNumberFormat="1" applyFont="1" applyFill="1" applyBorder="1"/>
    <xf numFmtId="170" fontId="17" fillId="0" borderId="25" xfId="0" quotePrefix="1" applyNumberFormat="1" applyFont="1" applyFill="1" applyBorder="1" applyAlignment="1">
      <alignment horizontal="center" wrapText="1"/>
    </xf>
    <xf numFmtId="170" fontId="7" fillId="0" borderId="19" xfId="4" quotePrefix="1" applyNumberFormat="1" applyFont="1" applyFill="1" applyBorder="1" applyAlignment="1">
      <alignment horizontal="center" wrapText="1"/>
    </xf>
    <xf numFmtId="0" fontId="17" fillId="0" borderId="33" xfId="0" quotePrefix="1" applyNumberFormat="1" applyFont="1" applyFill="1" applyBorder="1" applyAlignment="1">
      <alignment horizontal="center" wrapText="1"/>
    </xf>
    <xf numFmtId="14" fontId="7" fillId="0" borderId="0" xfId="4" quotePrefix="1" applyNumberFormat="1" applyFont="1" applyFill="1" applyBorder="1" applyAlignment="1">
      <alignment horizontal="center" wrapText="1"/>
    </xf>
    <xf numFmtId="0" fontId="7" fillId="0" borderId="0" xfId="0" applyFont="1" applyFill="1" applyAlignment="1">
      <alignment horizontal="center" wrapText="1"/>
    </xf>
    <xf numFmtId="0" fontId="7" fillId="0" borderId="19" xfId="5" quotePrefix="1" applyNumberFormat="1" applyFont="1" applyFill="1" applyBorder="1" applyAlignment="1">
      <alignment horizontal="center" wrapText="1"/>
    </xf>
    <xf numFmtId="0" fontId="7" fillId="0" borderId="24" xfId="5" quotePrefix="1" applyNumberFormat="1" applyFont="1" applyFill="1" applyBorder="1" applyAlignment="1"/>
    <xf numFmtId="0" fontId="7" fillId="0" borderId="0" xfId="0" applyFont="1" applyFill="1" applyAlignment="1">
      <alignment horizontal="left" vertical="center"/>
    </xf>
    <xf numFmtId="0" fontId="7" fillId="0" borderId="0" xfId="0" applyFont="1" applyFill="1" applyAlignment="1">
      <alignment horizontal="center" vertical="center"/>
    </xf>
    <xf numFmtId="0" fontId="14" fillId="0" borderId="25" xfId="0" quotePrefix="1" applyNumberFormat="1" applyFont="1" applyFill="1" applyBorder="1" applyAlignment="1">
      <alignment horizontal="center" wrapText="1"/>
    </xf>
    <xf numFmtId="0" fontId="14" fillId="0" borderId="24" xfId="0" quotePrefix="1" applyNumberFormat="1" applyFont="1" applyFill="1" applyBorder="1" applyAlignment="1"/>
    <xf numFmtId="0" fontId="14" fillId="0" borderId="24" xfId="0" quotePrefix="1" applyNumberFormat="1" applyFont="1" applyFill="1" applyBorder="1" applyAlignment="1">
      <alignment horizontal="center" wrapText="1"/>
    </xf>
    <xf numFmtId="166" fontId="14" fillId="0" borderId="24" xfId="0" quotePrefix="1" applyNumberFormat="1" applyFont="1" applyFill="1" applyBorder="1" applyAlignment="1">
      <alignment horizontal="center" wrapText="1"/>
    </xf>
    <xf numFmtId="166" fontId="14" fillId="0" borderId="26" xfId="0" quotePrefix="1" applyNumberFormat="1" applyFont="1" applyFill="1" applyBorder="1" applyAlignment="1">
      <alignment horizontal="center" wrapText="1"/>
    </xf>
    <xf numFmtId="0" fontId="17" fillId="0" borderId="25" xfId="0" quotePrefix="1" applyNumberFormat="1" applyFont="1" applyFill="1" applyBorder="1" applyAlignment="1">
      <alignment horizontal="center" wrapText="1"/>
    </xf>
    <xf numFmtId="0" fontId="17" fillId="0" borderId="24" xfId="0" quotePrefix="1" applyNumberFormat="1" applyFont="1" applyFill="1" applyBorder="1" applyAlignment="1">
      <alignment horizontal="center" wrapText="1"/>
    </xf>
    <xf numFmtId="166" fontId="17" fillId="0" borderId="24" xfId="0" quotePrefix="1" applyNumberFormat="1" applyFont="1" applyFill="1" applyBorder="1" applyAlignment="1">
      <alignment horizontal="center" wrapText="1"/>
    </xf>
    <xf numFmtId="14" fontId="17" fillId="0" borderId="24" xfId="0" quotePrefix="1" applyNumberFormat="1" applyFont="1" applyFill="1" applyBorder="1" applyAlignment="1">
      <alignment horizontal="center" wrapText="1"/>
    </xf>
    <xf numFmtId="10" fontId="17" fillId="0" borderId="24" xfId="0" quotePrefix="1" applyNumberFormat="1" applyFont="1" applyFill="1" applyBorder="1" applyAlignment="1">
      <alignment horizontal="center" wrapText="1"/>
    </xf>
    <xf numFmtId="10" fontId="17" fillId="0" borderId="26" xfId="0" quotePrefix="1" applyNumberFormat="1" applyFont="1" applyFill="1" applyBorder="1" applyAlignment="1">
      <alignment horizontal="center" wrapText="1"/>
    </xf>
    <xf numFmtId="0" fontId="17" fillId="0" borderId="27" xfId="0" quotePrefix="1" applyNumberFormat="1" applyFont="1" applyFill="1" applyBorder="1" applyAlignment="1">
      <alignment horizontal="center" wrapText="1"/>
    </xf>
    <xf numFmtId="0" fontId="17" fillId="0" borderId="28" xfId="0" quotePrefix="1" applyNumberFormat="1" applyFont="1" applyFill="1" applyBorder="1" applyAlignment="1"/>
    <xf numFmtId="0" fontId="17" fillId="0" borderId="28" xfId="0" quotePrefix="1" applyNumberFormat="1" applyFont="1" applyFill="1" applyBorder="1" applyAlignment="1">
      <alignment horizontal="center" wrapText="1"/>
    </xf>
    <xf numFmtId="166" fontId="17" fillId="0" borderId="28" xfId="0" quotePrefix="1" applyNumberFormat="1" applyFont="1" applyFill="1" applyBorder="1" applyAlignment="1">
      <alignment horizontal="center" wrapText="1"/>
    </xf>
    <xf numFmtId="14" fontId="17" fillId="0" borderId="28" xfId="0" quotePrefix="1" applyNumberFormat="1" applyFont="1" applyFill="1" applyBorder="1" applyAlignment="1">
      <alignment horizontal="center" wrapText="1"/>
    </xf>
    <xf numFmtId="10" fontId="17" fillId="0" borderId="28" xfId="0" quotePrefix="1" applyNumberFormat="1" applyFont="1" applyFill="1" applyBorder="1" applyAlignment="1">
      <alignment horizontal="center" wrapText="1"/>
    </xf>
    <xf numFmtId="10" fontId="17" fillId="0" borderId="29" xfId="0" quotePrefix="1" applyNumberFormat="1" applyFont="1" applyFill="1" applyBorder="1" applyAlignment="1">
      <alignment horizontal="center" wrapText="1"/>
    </xf>
    <xf numFmtId="166" fontId="12" fillId="0" borderId="30" xfId="0" applyNumberFormat="1" applyFont="1" applyFill="1" applyBorder="1" applyAlignment="1">
      <alignment vertical="center"/>
    </xf>
    <xf numFmtId="166" fontId="12" fillId="0" borderId="31" xfId="0" applyNumberFormat="1" applyFont="1" applyFill="1" applyBorder="1" applyAlignment="1">
      <alignment vertical="center"/>
    </xf>
    <xf numFmtId="166" fontId="12" fillId="0" borderId="32" xfId="0" applyNumberFormat="1" applyFont="1" applyFill="1" applyBorder="1" applyAlignment="1">
      <alignment vertical="center"/>
    </xf>
    <xf numFmtId="43" fontId="7" fillId="0" borderId="0" xfId="1" applyFont="1" applyFill="1"/>
    <xf numFmtId="43" fontId="7" fillId="0" borderId="0" xfId="1" applyFont="1" applyFill="1" applyAlignment="1"/>
    <xf numFmtId="0" fontId="7" fillId="0" borderId="0" xfId="1" applyNumberFormat="1" applyFont="1" applyFill="1"/>
    <xf numFmtId="43" fontId="17" fillId="0" borderId="0" xfId="1" applyFont="1" applyFill="1" applyAlignment="1">
      <alignment wrapText="1"/>
    </xf>
    <xf numFmtId="14" fontId="7" fillId="0" borderId="0" xfId="0" applyNumberFormat="1" applyFont="1" applyFill="1" applyAlignment="1">
      <alignment horizontal="center"/>
    </xf>
    <xf numFmtId="43" fontId="7" fillId="0" borderId="0" xfId="0" applyNumberFormat="1" applyFont="1" applyFill="1" applyAlignment="1">
      <alignment horizontal="center"/>
    </xf>
    <xf numFmtId="43" fontId="7" fillId="0" borderId="0" xfId="0" applyNumberFormat="1" applyFont="1" applyFill="1"/>
    <xf numFmtId="3" fontId="7" fillId="0" borderId="0" xfId="0" applyNumberFormat="1" applyFont="1" applyFill="1" applyAlignment="1">
      <alignment horizontal="center"/>
    </xf>
    <xf numFmtId="0" fontId="0" fillId="0" borderId="0" xfId="0" applyFont="1" applyFill="1" applyBorder="1" applyAlignment="1">
      <alignment horizontal="left" vertical="center"/>
    </xf>
    <xf numFmtId="0" fontId="26" fillId="0" borderId="0" xfId="0" applyFont="1" applyFill="1" applyBorder="1" applyAlignment="1">
      <alignment horizontal="left" vertical="center"/>
    </xf>
    <xf numFmtId="164" fontId="1" fillId="0" borderId="0" xfId="1" applyNumberFormat="1" applyFont="1" applyFill="1" applyBorder="1" applyAlignment="1">
      <alignment horizontal="left" vertical="center"/>
    </xf>
    <xf numFmtId="165" fontId="1" fillId="0" borderId="0" xfId="2" applyNumberFormat="1" applyFont="1" applyFill="1" applyBorder="1" applyAlignment="1">
      <alignment horizontal="left" vertical="center"/>
    </xf>
    <xf numFmtId="0" fontId="27" fillId="5" borderId="0" xfId="0" applyFont="1" applyFill="1" applyBorder="1" applyAlignment="1">
      <alignment horizontal="centerContinuous" vertical="center"/>
    </xf>
    <xf numFmtId="0" fontId="0" fillId="0" borderId="0"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3" fillId="2" borderId="1" xfId="3" applyFont="1" applyAlignment="1">
      <alignment horizontal="center" vertical="center" wrapText="1"/>
    </xf>
    <xf numFmtId="166" fontId="0" fillId="0" borderId="1" xfId="3" applyNumberFormat="1" applyFont="1" applyFill="1" applyAlignment="1">
      <alignment horizontal="left" vertical="center"/>
    </xf>
    <xf numFmtId="166" fontId="0" fillId="0" borderId="0" xfId="0" applyNumberFormat="1" applyFont="1" applyFill="1" applyBorder="1" applyAlignment="1">
      <alignment horizontal="left" vertical="center"/>
    </xf>
    <xf numFmtId="164" fontId="1" fillId="0" borderId="35" xfId="1" applyNumberFormat="1" applyFont="1" applyFill="1" applyBorder="1" applyAlignment="1">
      <alignment horizontal="left" vertical="center"/>
    </xf>
    <xf numFmtId="164" fontId="1" fillId="0" borderId="13" xfId="1" applyNumberFormat="1" applyFont="1" applyFill="1" applyBorder="1" applyAlignment="1">
      <alignment horizontal="left" vertical="center"/>
    </xf>
    <xf numFmtId="168" fontId="1" fillId="0" borderId="13" xfId="1" applyNumberFormat="1" applyFont="1" applyFill="1" applyBorder="1" applyAlignment="1">
      <alignment horizontal="left" vertical="center"/>
    </xf>
    <xf numFmtId="164" fontId="1" fillId="0" borderId="33" xfId="1" applyNumberFormat="1" applyFont="1" applyFill="1" applyBorder="1" applyAlignment="1">
      <alignment horizontal="left" vertical="center"/>
    </xf>
    <xf numFmtId="168" fontId="1" fillId="0" borderId="0" xfId="1" applyNumberFormat="1" applyFont="1" applyFill="1" applyBorder="1" applyAlignment="1">
      <alignment horizontal="left" vertical="center"/>
    </xf>
    <xf numFmtId="164" fontId="1" fillId="0" borderId="36" xfId="1" applyNumberFormat="1" applyFont="1" applyFill="1" applyBorder="1" applyAlignment="1">
      <alignment horizontal="left" vertical="center"/>
    </xf>
    <xf numFmtId="164" fontId="0" fillId="0" borderId="0" xfId="0" applyNumberFormat="1" applyFont="1" applyFill="1" applyBorder="1" applyAlignment="1">
      <alignment horizontal="left" vertical="center"/>
    </xf>
    <xf numFmtId="0" fontId="29" fillId="0" borderId="0" xfId="0" applyFont="1" applyFill="1" applyBorder="1" applyAlignment="1">
      <alignment horizontal="left" vertical="center" wrapText="1"/>
    </xf>
    <xf numFmtId="0" fontId="3" fillId="0" borderId="37"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0" fillId="0" borderId="0" xfId="0" applyFont="1" applyFill="1" applyAlignment="1">
      <alignment horizontal="centerContinuous" vertical="center"/>
    </xf>
    <xf numFmtId="0" fontId="0" fillId="0" borderId="0" xfId="0" applyFill="1" applyAlignment="1">
      <alignment horizontal="centerContinuous" vertical="center"/>
    </xf>
    <xf numFmtId="0" fontId="0" fillId="0" borderId="0" xfId="0" applyFill="1"/>
    <xf numFmtId="0" fontId="31" fillId="0" borderId="0" xfId="0" applyFont="1" applyFill="1" applyAlignment="1">
      <alignment horizontal="centerContinuous" vertical="center" wrapText="1"/>
    </xf>
    <xf numFmtId="0" fontId="0" fillId="0" borderId="0" xfId="0" applyFill="1" applyAlignment="1">
      <alignment horizontal="centerContinuous" vertical="center" wrapText="1"/>
    </xf>
    <xf numFmtId="43" fontId="32" fillId="0" borderId="0" xfId="0" applyNumberFormat="1" applyFont="1" applyFill="1" applyAlignment="1">
      <alignment horizontal="center"/>
    </xf>
    <xf numFmtId="166" fontId="33" fillId="0" borderId="0" xfId="0" quotePrefix="1" applyNumberFormat="1" applyFont="1" applyFill="1" applyAlignment="1">
      <alignment horizontal="center"/>
    </xf>
    <xf numFmtId="41" fontId="0" fillId="0" borderId="0" xfId="0" applyNumberFormat="1" applyFill="1"/>
    <xf numFmtId="175" fontId="0" fillId="0" borderId="0" xfId="0" applyNumberFormat="1" applyFill="1"/>
    <xf numFmtId="41" fontId="34" fillId="0" borderId="0" xfId="0" applyNumberFormat="1" applyFont="1" applyFill="1"/>
    <xf numFmtId="41" fontId="35" fillId="0" borderId="0" xfId="0" applyNumberFormat="1" applyFont="1" applyFill="1"/>
    <xf numFmtId="0" fontId="36" fillId="0" borderId="0" xfId="0" applyFont="1" applyFill="1" applyAlignment="1">
      <alignment horizontal="left" indent="1"/>
    </xf>
    <xf numFmtId="41" fontId="37" fillId="0" borderId="0" xfId="0" applyNumberFormat="1" applyFont="1" applyFill="1"/>
    <xf numFmtId="0" fontId="38" fillId="0" borderId="0" xfId="6"/>
    <xf numFmtId="0" fontId="33" fillId="0" borderId="0" xfId="0" applyFont="1" applyFill="1"/>
    <xf numFmtId="0" fontId="2" fillId="0" borderId="0" xfId="0" applyFont="1" applyFill="1"/>
    <xf numFmtId="164" fontId="0" fillId="0" borderId="0" xfId="1" applyNumberFormat="1" applyFont="1" applyFill="1"/>
    <xf numFmtId="0" fontId="37" fillId="0" borderId="0" xfId="0" applyFont="1" applyFill="1"/>
    <xf numFmtId="164" fontId="38" fillId="0" borderId="0" xfId="1" applyNumberFormat="1" applyFont="1" applyFill="1"/>
    <xf numFmtId="164" fontId="0" fillId="0" borderId="0" xfId="0" applyNumberFormat="1" applyFill="1"/>
    <xf numFmtId="0" fontId="37" fillId="0" borderId="0" xfId="0" applyFont="1" applyFill="1" applyAlignment="1">
      <alignment horizontal="center"/>
    </xf>
    <xf numFmtId="166" fontId="17" fillId="0" borderId="0" xfId="0" quotePrefix="1" applyNumberFormat="1" applyFont="1" applyFill="1" applyBorder="1" applyAlignment="1"/>
    <xf numFmtId="172" fontId="0" fillId="0" borderId="0" xfId="0" applyNumberFormat="1" applyFill="1"/>
    <xf numFmtId="0" fontId="7" fillId="0" borderId="0" xfId="0" applyFont="1" applyAlignment="1">
      <alignment horizontal="left"/>
    </xf>
    <xf numFmtId="0" fontId="39" fillId="0" borderId="0" xfId="0" applyNumberFormat="1" applyFont="1" applyFill="1" applyAlignment="1">
      <alignment horizontal="centerContinuous" vertical="center"/>
    </xf>
    <xf numFmtId="0" fontId="7" fillId="0" borderId="0" xfId="0" applyNumberFormat="1" applyFont="1" applyFill="1" applyAlignment="1">
      <alignment horizontal="centerContinuous"/>
    </xf>
    <xf numFmtId="0" fontId="7" fillId="0" borderId="0" xfId="0" applyFont="1" applyFill="1" applyAlignment="1">
      <alignment horizontal="centerContinuous"/>
    </xf>
    <xf numFmtId="0" fontId="20" fillId="0" borderId="24" xfId="0" quotePrefix="1" applyNumberFormat="1" applyFont="1" applyFill="1" applyBorder="1" applyAlignment="1"/>
    <xf numFmtId="0" fontId="4" fillId="0" borderId="0" xfId="0" applyNumberFormat="1" applyFont="1" applyFill="1" applyAlignment="1">
      <alignment horizontal="centerContinuous"/>
    </xf>
    <xf numFmtId="0" fontId="4" fillId="0" borderId="0" xfId="0" applyFont="1" applyFill="1" applyAlignment="1">
      <alignment horizontal="centerContinuous"/>
    </xf>
    <xf numFmtId="0" fontId="17" fillId="0" borderId="24" xfId="0" quotePrefix="1" applyNumberFormat="1" applyFont="1" applyFill="1" applyBorder="1" applyAlignment="1">
      <alignment vertical="center"/>
    </xf>
    <xf numFmtId="170" fontId="19" fillId="0" borderId="25" xfId="0" applyNumberFormat="1" applyFont="1" applyFill="1" applyBorder="1" applyAlignment="1">
      <alignment horizontal="center" wrapText="1"/>
    </xf>
    <xf numFmtId="170" fontId="19" fillId="0" borderId="24" xfId="0" applyNumberFormat="1" applyFont="1" applyFill="1" applyBorder="1" applyAlignment="1">
      <alignment horizontal="center" wrapText="1"/>
    </xf>
    <xf numFmtId="170" fontId="19" fillId="0" borderId="26" xfId="0" applyNumberFormat="1" applyFont="1" applyFill="1" applyBorder="1" applyAlignment="1">
      <alignment horizontal="center" wrapText="1"/>
    </xf>
    <xf numFmtId="173" fontId="7" fillId="0" borderId="25" xfId="1" applyNumberFormat="1" applyFont="1" applyFill="1" applyBorder="1"/>
    <xf numFmtId="14" fontId="22" fillId="0" borderId="0" xfId="0" quotePrefix="1" applyNumberFormat="1" applyFont="1" applyFill="1" applyBorder="1" applyAlignment="1">
      <alignment horizontal="center" wrapText="1"/>
    </xf>
    <xf numFmtId="43" fontId="25" fillId="0" borderId="19" xfId="0" applyNumberFormat="1" applyFont="1" applyFill="1" applyBorder="1" applyAlignment="1">
      <alignment horizontal="center" wrapText="1"/>
    </xf>
    <xf numFmtId="43" fontId="25" fillId="0" borderId="0" xfId="0" applyNumberFormat="1" applyFont="1" applyFill="1" applyBorder="1" applyAlignment="1">
      <alignment horizontal="center" wrapText="1"/>
    </xf>
    <xf numFmtId="170" fontId="25" fillId="0" borderId="20" xfId="0" applyNumberFormat="1" applyFont="1" applyFill="1" applyBorder="1" applyAlignment="1">
      <alignment horizontal="center" wrapText="1"/>
    </xf>
    <xf numFmtId="0" fontId="18" fillId="0" borderId="0" xfId="0" applyFont="1" applyFill="1" applyAlignment="1">
      <alignment horizontal="center"/>
    </xf>
    <xf numFmtId="170" fontId="0" fillId="0" borderId="19" xfId="0" applyNumberFormat="1" applyFill="1" applyBorder="1"/>
    <xf numFmtId="0" fontId="7" fillId="0" borderId="19" xfId="4" quotePrefix="1" applyNumberFormat="1" applyFont="1" applyFill="1" applyBorder="1" applyAlignment="1">
      <alignment horizontal="center" wrapText="1"/>
    </xf>
    <xf numFmtId="0" fontId="7" fillId="0" borderId="0" xfId="4" quotePrefix="1" applyNumberFormat="1" applyFont="1" applyFill="1" applyBorder="1" applyAlignment="1"/>
    <xf numFmtId="170" fontId="0" fillId="0" borderId="25" xfId="0" applyNumberFormat="1" applyFill="1" applyBorder="1"/>
    <xf numFmtId="0" fontId="18" fillId="0" borderId="0" xfId="0" applyFont="1" applyFill="1" applyAlignment="1">
      <alignment horizontal="center" vertical="center"/>
    </xf>
    <xf numFmtId="14" fontId="12" fillId="0" borderId="1" xfId="3" applyNumberFormat="1" applyFont="1" applyFill="1" applyAlignment="1"/>
    <xf numFmtId="0" fontId="40" fillId="0" borderId="0" xfId="0" applyFont="1" applyFill="1" applyBorder="1" applyAlignment="1">
      <alignment horizontal="centerContinuous" vertical="center"/>
    </xf>
    <xf numFmtId="0" fontId="41" fillId="0" borderId="0" xfId="0" applyFont="1" applyFill="1" applyBorder="1" applyAlignment="1">
      <alignment horizontal="centerContinuous" vertical="center"/>
    </xf>
    <xf numFmtId="0" fontId="3" fillId="0" borderId="34" xfId="0" applyFont="1" applyFill="1" applyBorder="1" applyAlignment="1">
      <alignment horizontal="center" vertical="center" wrapText="1"/>
    </xf>
    <xf numFmtId="0" fontId="3" fillId="0" borderId="1" xfId="3" applyFont="1" applyFill="1" applyAlignment="1">
      <alignment horizontal="center" vertical="center" wrapText="1"/>
    </xf>
    <xf numFmtId="0" fontId="7" fillId="0" borderId="0" xfId="0" applyFont="1" applyFill="1" applyBorder="1" applyAlignment="1">
      <alignment horizontal="left" vertical="center"/>
    </xf>
    <xf numFmtId="0" fontId="27" fillId="0" borderId="0" xfId="0" applyFont="1" applyFill="1" applyBorder="1" applyAlignment="1">
      <alignment horizontal="centerContinuous" vertical="center"/>
    </xf>
    <xf numFmtId="0" fontId="7" fillId="0" borderId="28" xfId="0" applyFont="1" applyFill="1" applyBorder="1" applyAlignment="1">
      <alignment horizontal="center"/>
    </xf>
    <xf numFmtId="0" fontId="17" fillId="0" borderId="0" xfId="0" applyFont="1" applyFill="1" applyBorder="1" applyAlignment="1">
      <alignment wrapText="1"/>
    </xf>
    <xf numFmtId="0" fontId="3" fillId="0" borderId="2" xfId="0" applyFont="1" applyBorder="1" applyAlignment="1">
      <alignment horizontal="center"/>
    </xf>
    <xf numFmtId="0" fontId="3" fillId="0" borderId="3" xfId="0" applyFont="1" applyBorder="1" applyAlignment="1">
      <alignment horizontal="center"/>
    </xf>
    <xf numFmtId="0" fontId="8" fillId="0" borderId="6" xfId="0" applyNumberFormat="1" applyFont="1" applyBorder="1" applyAlignment="1">
      <alignment horizontal="center"/>
    </xf>
    <xf numFmtId="0" fontId="8" fillId="0" borderId="13" xfId="0" applyNumberFormat="1" applyFont="1" applyBorder="1" applyAlignment="1">
      <alignment horizontal="center"/>
    </xf>
    <xf numFmtId="0" fontId="8" fillId="0" borderId="7" xfId="0" applyNumberFormat="1" applyFont="1" applyBorder="1" applyAlignment="1">
      <alignment horizontal="center"/>
    </xf>
    <xf numFmtId="166" fontId="12" fillId="0" borderId="21" xfId="0" applyNumberFormat="1" applyFont="1" applyFill="1" applyBorder="1" applyAlignment="1">
      <alignment horizontal="center" vertical="center"/>
    </xf>
    <xf numFmtId="166" fontId="12" fillId="0" borderId="22" xfId="0" applyNumberFormat="1" applyFont="1" applyFill="1" applyBorder="1" applyAlignment="1">
      <alignment horizontal="center" vertical="center"/>
    </xf>
    <xf numFmtId="166" fontId="12" fillId="0" borderId="23" xfId="0" applyNumberFormat="1" applyFont="1" applyFill="1" applyBorder="1" applyAlignment="1">
      <alignment horizontal="center" vertical="center"/>
    </xf>
    <xf numFmtId="166" fontId="12" fillId="0" borderId="0" xfId="0" applyNumberFormat="1" applyFont="1" applyFill="1" applyBorder="1" applyAlignment="1">
      <alignment horizontal="center" vertical="center"/>
    </xf>
  </cellXfs>
  <cellStyles count="7">
    <cellStyle name="Accent1" xfId="4" builtinId="29"/>
    <cellStyle name="Accent2" xfId="5" builtinId="33"/>
    <cellStyle name="Comma" xfId="1" builtinId="3"/>
    <cellStyle name="Normal" xfId="0" builtinId="0"/>
    <cellStyle name="Normal 2" xfId="6"/>
    <cellStyle name="Note" xfId="3" builtin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N29"/>
  <sheetViews>
    <sheetView tabSelected="1" zoomScaleNormal="100" workbookViewId="0"/>
  </sheetViews>
  <sheetFormatPr defaultColWidth="9.140625" defaultRowHeight="15" x14ac:dyDescent="0.25"/>
  <cols>
    <col min="1" max="1" width="16.140625" customWidth="1"/>
    <col min="2" max="3" width="16.28515625" customWidth="1"/>
    <col min="4" max="4" width="1" style="2" customWidth="1"/>
    <col min="5" max="6" width="17.28515625" customWidth="1"/>
    <col min="7" max="7" width="1.140625" customWidth="1"/>
    <col min="8" max="9" width="16.140625" customWidth="1"/>
    <col min="10" max="10" width="7" customWidth="1"/>
    <col min="11" max="11" width="17" style="2" bestFit="1" customWidth="1"/>
    <col min="12" max="12" width="14.42578125" style="2" customWidth="1"/>
    <col min="13" max="13" width="12.28515625" bestFit="1" customWidth="1"/>
    <col min="14" max="14" width="13.85546875" style="2" customWidth="1"/>
  </cols>
  <sheetData>
    <row r="1" spans="1:14" ht="18.75" x14ac:dyDescent="0.3">
      <c r="A1" s="1" t="s">
        <v>0</v>
      </c>
    </row>
    <row r="2" spans="1:14" x14ac:dyDescent="0.25">
      <c r="A2" s="3"/>
      <c r="B2" s="4"/>
      <c r="C2" s="320"/>
    </row>
    <row r="3" spans="1:14" x14ac:dyDescent="0.25">
      <c r="B3" s="372" t="s">
        <v>1</v>
      </c>
      <c r="C3" s="373"/>
      <c r="E3" s="372" t="s">
        <v>2</v>
      </c>
      <c r="F3" s="373"/>
      <c r="H3" s="372" t="s">
        <v>3</v>
      </c>
      <c r="I3" s="373"/>
    </row>
    <row r="4" spans="1:14" s="9" customFormat="1" ht="37.5" customHeight="1" x14ac:dyDescent="0.25">
      <c r="A4" s="5" t="s">
        <v>4</v>
      </c>
      <c r="B4" s="6" t="s">
        <v>5</v>
      </c>
      <c r="C4" s="7" t="s">
        <v>6</v>
      </c>
      <c r="D4" s="8"/>
      <c r="E4" s="6" t="str">
        <f>B4</f>
        <v>Gross Additions</v>
      </c>
      <c r="F4" s="7" t="str">
        <f>C4</f>
        <v>CWIP</v>
      </c>
      <c r="H4" s="6" t="str">
        <f>B4</f>
        <v>Gross Additions</v>
      </c>
      <c r="I4" s="7" t="str">
        <f>C4</f>
        <v>CWIP</v>
      </c>
      <c r="K4" s="10"/>
      <c r="L4"/>
      <c r="M4"/>
      <c r="N4" s="8"/>
    </row>
    <row r="5" spans="1:14" x14ac:dyDescent="0.25">
      <c r="A5" s="11">
        <f>'Non-Inc Plant'!C3</f>
        <v>42736</v>
      </c>
      <c r="B5" s="12">
        <f ca="1">('Load Summary'!F5+'Load Summary'!C5)*1000</f>
        <v>13541793.952044757</v>
      </c>
      <c r="C5" s="13">
        <f>SUMIF('Non-Inc Plant'!$F:$F,A5,'Non-Inc Plant'!$N:$N)*1000
+SUMIFS('Non-Inc Plant'!$N:$N,'Non-Inc Plant'!$J:$J,"CWIP Evenly Closed")/12*1000*(YEAR(A5)=2017)</f>
        <v>0</v>
      </c>
      <c r="D5" s="14"/>
      <c r="E5" s="12">
        <f>'Load Summary'!B5*1000</f>
        <v>1056402.04</v>
      </c>
      <c r="F5" s="15">
        <f>+SUMIFS('Inc CWIP &amp; Plant'!$M:$M,'Inc CWIP &amp; Plant'!$H:$H,'Net Plant'!$A5,'Inc CWIP &amp; Plant'!$C:$C,"Closings")*1000</f>
        <v>908846.64999999991</v>
      </c>
      <c r="G5" s="16"/>
      <c r="H5" s="17">
        <f t="shared" ref="H5:I28" ca="1" si="0">B5+E5</f>
        <v>14598195.992044758</v>
      </c>
      <c r="I5" s="18">
        <f t="shared" si="0"/>
        <v>908846.64999999991</v>
      </c>
      <c r="L5"/>
    </row>
    <row r="6" spans="1:14" x14ac:dyDescent="0.25">
      <c r="A6" s="11">
        <f>DATE(YEAR(A5),MONTH(A5)+1,1)</f>
        <v>42767</v>
      </c>
      <c r="B6" s="17">
        <f ca="1">('Load Summary'!F6+'Load Summary'!C6)*1000-('Load Summary'!F5+'Load Summary'!C5)*1000</f>
        <v>30873517.912044674</v>
      </c>
      <c r="C6" s="18">
        <f>SUMIF('Non-Inc Plant'!$F:$F,A6,'Non-Inc Plant'!$N:$N)*1000
+SUMIFS('Non-Inc Plant'!$N:$N,'Non-Inc Plant'!$J:$J,"CWIP Evenly Closed")/12*1000*(YEAR(A6)=2017)</f>
        <v>16245059.959999923</v>
      </c>
      <c r="D6" s="14"/>
      <c r="E6" s="17">
        <f>'Load Summary'!B6*1000-'Load Summary'!B5*1000</f>
        <v>1350043.13</v>
      </c>
      <c r="F6" s="19">
        <f>+SUMIFS('Inc CWIP &amp; Plant'!$M:$M,'Inc CWIP &amp; Plant'!$H:$H,'Net Plant'!$A6,'Inc CWIP &amp; Plant'!$C:$C,"Closings")*1000</f>
        <v>0</v>
      </c>
      <c r="G6" s="16"/>
      <c r="H6" s="17">
        <f t="shared" ca="1" si="0"/>
        <v>32223561.042044673</v>
      </c>
      <c r="I6" s="18">
        <f t="shared" si="0"/>
        <v>16245059.959999923</v>
      </c>
      <c r="L6"/>
    </row>
    <row r="7" spans="1:14" x14ac:dyDescent="0.25">
      <c r="A7" s="11">
        <f t="shared" ref="A7:A28" si="1">DATE(YEAR(A6),MONTH(A6)+1,1)</f>
        <v>42795</v>
      </c>
      <c r="B7" s="17">
        <f ca="1">('Load Summary'!F7+'Load Summary'!C7)*1000-('Load Summary'!F6+'Load Summary'!C6)*1000</f>
        <v>13541793.952044755</v>
      </c>
      <c r="C7" s="18">
        <f>SUMIF('Non-Inc Plant'!$F:$F,A7,'Non-Inc Plant'!$N:$N)*1000
+SUMIFS('Non-Inc Plant'!$N:$N,'Non-Inc Plant'!$J:$J,"CWIP Evenly Closed")/12*1000*(YEAR(A7)=2017)</f>
        <v>0</v>
      </c>
      <c r="D7" s="14"/>
      <c r="E7" s="17">
        <f>'Load Summary'!B7*1000-'Load Summary'!B6*1000</f>
        <v>1328767.6400000006</v>
      </c>
      <c r="F7" s="19">
        <f>+SUMIFS('Inc CWIP &amp; Plant'!$M:$M,'Inc CWIP &amp; Plant'!$H:$H,'Net Plant'!$A7,'Inc CWIP &amp; Plant'!$C:$C,"Closings")*1000</f>
        <v>0</v>
      </c>
      <c r="G7" s="16"/>
      <c r="H7" s="17">
        <f t="shared" ca="1" si="0"/>
        <v>14870561.592044756</v>
      </c>
      <c r="I7" s="18">
        <f t="shared" si="0"/>
        <v>0</v>
      </c>
      <c r="L7"/>
    </row>
    <row r="8" spans="1:14" x14ac:dyDescent="0.25">
      <c r="A8" s="11">
        <f t="shared" si="1"/>
        <v>42826</v>
      </c>
      <c r="B8" s="17">
        <f ca="1">('Load Summary'!F8+'Load Summary'!C8)*1000-('Load Summary'!F7+'Load Summary'!C7)*1000</f>
        <v>32433206.977206051</v>
      </c>
      <c r="C8" s="18">
        <f>SUMIF('Non-Inc Plant'!$F:$F,A8,'Non-Inc Plant'!$N:$N)*1000
+SUMIFS('Non-Inc Plant'!$N:$N,'Non-Inc Plant'!$J:$J,"CWIP Evenly Closed")/12*1000*(YEAR(A8)=2017)</f>
        <v>17148056.025161289</v>
      </c>
      <c r="D8" s="14"/>
      <c r="E8" s="17">
        <f>'Load Summary'!B8*1000-'Load Summary'!B7*1000</f>
        <v>32542039.549999997</v>
      </c>
      <c r="F8" s="19">
        <f>+SUMIFS('Inc CWIP &amp; Plant'!$M:$M,'Inc CWIP &amp; Plant'!$H:$H,'Net Plant'!$A8,'Inc CWIP &amp; Plant'!$C:$C,"Closings")*1000</f>
        <v>26336912.5</v>
      </c>
      <c r="G8" s="16"/>
      <c r="H8" s="17">
        <f t="shared" ca="1" si="0"/>
        <v>64975246.527206048</v>
      </c>
      <c r="I8" s="18">
        <f t="shared" si="0"/>
        <v>43484968.525161289</v>
      </c>
      <c r="L8"/>
    </row>
    <row r="9" spans="1:14" x14ac:dyDescent="0.25">
      <c r="A9" s="11">
        <f t="shared" si="1"/>
        <v>42856</v>
      </c>
      <c r="B9" s="17">
        <f ca="1">('Load Summary'!F9+'Load Summary'!C9)*1000-('Load Summary'!F8+'Load Summary'!C8)*1000</f>
        <v>13541793.952044755</v>
      </c>
      <c r="C9" s="18">
        <f>SUMIF('Non-Inc Plant'!$F:$F,A9,'Non-Inc Plant'!$N:$N)*1000
+SUMIFS('Non-Inc Plant'!$N:$N,'Non-Inc Plant'!$J:$J,"CWIP Evenly Closed")/12*1000*(YEAR(A9)=2017)</f>
        <v>0</v>
      </c>
      <c r="D9" s="14"/>
      <c r="E9" s="17">
        <f>'Load Summary'!B9*1000-'Load Summary'!B8*1000</f>
        <v>936909.1400000006</v>
      </c>
      <c r="F9" s="19">
        <f>+SUMIFS('Inc CWIP &amp; Plant'!$M:$M,'Inc CWIP &amp; Plant'!$H:$H,'Net Plant'!$A9,'Inc CWIP &amp; Plant'!$C:$C,"Closings")*1000</f>
        <v>0</v>
      </c>
      <c r="G9" s="16"/>
      <c r="H9" s="17">
        <f t="shared" ca="1" si="0"/>
        <v>14478703.092044756</v>
      </c>
      <c r="I9" s="18">
        <f t="shared" si="0"/>
        <v>0</v>
      </c>
      <c r="L9"/>
    </row>
    <row r="10" spans="1:14" x14ac:dyDescent="0.25">
      <c r="A10" s="11">
        <f t="shared" si="1"/>
        <v>42887</v>
      </c>
      <c r="B10" s="17">
        <f ca="1">('Load Summary'!F10+'Load Summary'!C10)*1000-('Load Summary'!F9+'Load Summary'!C9)*1000</f>
        <v>31733978.002044797</v>
      </c>
      <c r="C10" s="18">
        <f>SUMIF('Non-Inc Plant'!$F:$F,A10,'Non-Inc Plant'!$N:$N)*1000
+SUMIFS('Non-Inc Plant'!$N:$N,'Non-Inc Plant'!$J:$J,"CWIP Evenly Closed")/12*1000*(YEAR(A10)=2017)</f>
        <v>15805218.050000023</v>
      </c>
      <c r="D10" s="14"/>
      <c r="E10" s="17">
        <f>'Load Summary'!B10*1000-'Load Summary'!B9*1000</f>
        <v>23124445.829999998</v>
      </c>
      <c r="F10" s="19">
        <f>+SUMIFS('Inc CWIP &amp; Plant'!$M:$M,'Inc CWIP &amp; Plant'!$H:$H,'Net Plant'!$A10,'Inc CWIP &amp; Plant'!$C:$C,"Closings")*1000</f>
        <v>14613775.41</v>
      </c>
      <c r="G10" s="16"/>
      <c r="H10" s="17">
        <f t="shared" ca="1" si="0"/>
        <v>54858423.832044795</v>
      </c>
      <c r="I10" s="18">
        <f t="shared" si="0"/>
        <v>30418993.460000023</v>
      </c>
      <c r="L10"/>
    </row>
    <row r="11" spans="1:14" x14ac:dyDescent="0.25">
      <c r="A11" s="11">
        <f t="shared" si="1"/>
        <v>42917</v>
      </c>
      <c r="B11" s="17">
        <f ca="1">('Load Summary'!F11+'Load Summary'!C11)*1000-('Load Summary'!F10+'Load Summary'!C10)*1000</f>
        <v>13541793.952044755</v>
      </c>
      <c r="C11" s="18">
        <f>SUMIF('Non-Inc Plant'!$F:$F,A11,'Non-Inc Plant'!$N:$N)*1000
+SUMIFS('Non-Inc Plant'!$N:$N,'Non-Inc Plant'!$J:$J,"CWIP Evenly Closed")/12*1000*(YEAR(A11)=2017)</f>
        <v>0</v>
      </c>
      <c r="D11" s="14"/>
      <c r="E11" s="17">
        <f>'Load Summary'!B11*1000-'Load Summary'!B10*1000</f>
        <v>2155272.4033333361</v>
      </c>
      <c r="F11" s="19">
        <f>+SUMIFS('Inc CWIP &amp; Plant'!$M:$M,'Inc CWIP &amp; Plant'!$H:$H,'Net Plant'!$A11,'Inc CWIP &amp; Plant'!$C:$C,"Closings")*1000</f>
        <v>0</v>
      </c>
      <c r="G11" s="16"/>
      <c r="H11" s="17">
        <f t="shared" ca="1" si="0"/>
        <v>15697066.355378091</v>
      </c>
      <c r="I11" s="18">
        <f t="shared" si="0"/>
        <v>0</v>
      </c>
      <c r="L11"/>
    </row>
    <row r="12" spans="1:14" x14ac:dyDescent="0.25">
      <c r="A12" s="11">
        <f t="shared" si="1"/>
        <v>42948</v>
      </c>
      <c r="B12" s="17">
        <f ca="1">('Load Summary'!F12+'Load Summary'!C12)*1000-('Load Summary'!F11+'Load Summary'!C11)*1000</f>
        <v>13541793.952044755</v>
      </c>
      <c r="C12" s="18">
        <f>SUMIF('Non-Inc Plant'!$F:$F,A12,'Non-Inc Plant'!$N:$N)*1000
+SUMIFS('Non-Inc Plant'!$N:$N,'Non-Inc Plant'!$J:$J,"CWIP Evenly Closed")/12*1000*(YEAR(A12)=2017)</f>
        <v>0</v>
      </c>
      <c r="D12" s="14"/>
      <c r="E12" s="17">
        <f>'Load Summary'!B12*1000-'Load Summary'!B11*1000</f>
        <v>1484272.4033333361</v>
      </c>
      <c r="F12" s="19">
        <f>+SUMIFS('Inc CWIP &amp; Plant'!$M:$M,'Inc CWIP &amp; Plant'!$H:$H,'Net Plant'!$A12,'Inc CWIP &amp; Plant'!$C:$C,"Closings")*1000</f>
        <v>0</v>
      </c>
      <c r="G12" s="16"/>
      <c r="H12" s="17">
        <f t="shared" ca="1" si="0"/>
        <v>15026066.355378091</v>
      </c>
      <c r="I12" s="18">
        <f t="shared" si="0"/>
        <v>0</v>
      </c>
      <c r="L12"/>
    </row>
    <row r="13" spans="1:14" x14ac:dyDescent="0.25">
      <c r="A13" s="11">
        <f t="shared" si="1"/>
        <v>42979</v>
      </c>
      <c r="B13" s="17">
        <f ca="1">('Load Summary'!F13+'Load Summary'!C13)*1000-('Load Summary'!F12+'Load Summary'!C12)*1000</f>
        <v>13541793.952044755</v>
      </c>
      <c r="C13" s="18">
        <f>SUMIF('Non-Inc Plant'!$F:$F,A13,'Non-Inc Plant'!$N:$N)*1000
+SUMIFS('Non-Inc Plant'!$N:$N,'Non-Inc Plant'!$J:$J,"CWIP Evenly Closed")/12*1000*(YEAR(A13)=2017)</f>
        <v>0</v>
      </c>
      <c r="D13" s="14"/>
      <c r="E13" s="17">
        <f>'Load Summary'!B13*1000-'Load Summary'!B12*1000</f>
        <v>1798475.523333326</v>
      </c>
      <c r="F13" s="19">
        <f>+SUMIFS('Inc CWIP &amp; Plant'!$M:$M,'Inc CWIP &amp; Plant'!$H:$H,'Net Plant'!$A13,'Inc CWIP &amp; Plant'!$C:$C,"Closings")*1000</f>
        <v>0</v>
      </c>
      <c r="G13" s="16"/>
      <c r="H13" s="17">
        <f t="shared" ca="1" si="0"/>
        <v>15340269.475378081</v>
      </c>
      <c r="I13" s="18">
        <f t="shared" si="0"/>
        <v>0</v>
      </c>
      <c r="L13"/>
    </row>
    <row r="14" spans="1:14" x14ac:dyDescent="0.25">
      <c r="A14" s="11">
        <f t="shared" si="1"/>
        <v>43009</v>
      </c>
      <c r="B14" s="17">
        <f ca="1">('Load Summary'!F14+'Load Summary'!C14)*1000-('Load Summary'!F13+'Load Summary'!C13)*1000</f>
        <v>13541793.952044755</v>
      </c>
      <c r="C14" s="18">
        <f>SUMIF('Non-Inc Plant'!$F:$F,A14,'Non-Inc Plant'!$N:$N)*1000
+SUMIFS('Non-Inc Plant'!$N:$N,'Non-Inc Plant'!$J:$J,"CWIP Evenly Closed")/12*1000*(YEAR(A14)=2017)</f>
        <v>0</v>
      </c>
      <c r="D14" s="14"/>
      <c r="E14" s="17">
        <f>'Load Summary'!B14*1000-'Load Summary'!B13*1000</f>
        <v>1172272.4033333361</v>
      </c>
      <c r="F14" s="19">
        <f>+SUMIFS('Inc CWIP &amp; Plant'!$M:$M,'Inc CWIP &amp; Plant'!$H:$H,'Net Plant'!$A14,'Inc CWIP &amp; Plant'!$C:$C,"Closings")*1000</f>
        <v>0</v>
      </c>
      <c r="G14" s="16"/>
      <c r="H14" s="17">
        <f t="shared" ca="1" si="0"/>
        <v>14714066.355378091</v>
      </c>
      <c r="I14" s="18">
        <f t="shared" si="0"/>
        <v>0</v>
      </c>
      <c r="L14"/>
    </row>
    <row r="15" spans="1:14" x14ac:dyDescent="0.25">
      <c r="A15" s="11">
        <f t="shared" si="1"/>
        <v>43040</v>
      </c>
      <c r="B15" s="17">
        <f ca="1">('Load Summary'!F15+'Load Summary'!C15)*1000-('Load Summary'!F14+'Load Summary'!C14)*1000</f>
        <v>52466251.952044755</v>
      </c>
      <c r="C15" s="18">
        <f>SUMIF('Non-Inc Plant'!$F:$F,A15,'Non-Inc Plant'!$N:$N)*1000
+SUMIFS('Non-Inc Plant'!$N:$N,'Non-Inc Plant'!$J:$J,"CWIP Evenly Closed")/12*1000*(YEAR(A15)=2017)</f>
        <v>14761958</v>
      </c>
      <c r="D15" s="14"/>
      <c r="E15" s="17">
        <f>'Load Summary'!B15*1000-'Load Summary'!B14*1000</f>
        <v>853384.24333333969</v>
      </c>
      <c r="F15" s="19">
        <f>+SUMIFS('Inc CWIP &amp; Plant'!$M:$M,'Inc CWIP &amp; Plant'!$H:$H,'Net Plant'!$A15,'Inc CWIP &amp; Plant'!$C:$C,"Closings")*1000</f>
        <v>0</v>
      </c>
      <c r="G15" s="16"/>
      <c r="H15" s="17">
        <f t="shared" ca="1" si="0"/>
        <v>53319636.195378095</v>
      </c>
      <c r="I15" s="18">
        <f t="shared" si="0"/>
        <v>14761958</v>
      </c>
      <c r="L15"/>
    </row>
    <row r="16" spans="1:14" x14ac:dyDescent="0.25">
      <c r="A16" s="11">
        <f t="shared" si="1"/>
        <v>43070</v>
      </c>
      <c r="B16" s="17">
        <f ca="1">('Load Summary'!F16+'Load Summary'!C16)*1000-('Load Summary'!F15+'Load Summary'!C15)*1000</f>
        <v>146431450.7178838</v>
      </c>
      <c r="C16" s="18">
        <f>SUMIF('Non-Inc Plant'!$F:$F,A16,'Non-Inc Plant'!$N:$N)*1000
+SUMIFS('Non-Inc Plant'!$N:$N,'Non-Inc Plant'!$J:$J,"CWIP Evenly Closed")/12*1000*(YEAR(A16)=2017)</f>
        <v>52405915.344172806</v>
      </c>
      <c r="D16" s="14"/>
      <c r="E16" s="17">
        <f>'Load Summary'!B16*1000-'Load Summary'!B15*1000</f>
        <v>4713015.3133333325</v>
      </c>
      <c r="F16" s="19">
        <f>+SUMIFS('Inc CWIP &amp; Plant'!$M:$M,'Inc CWIP &amp; Plant'!$H:$H,'Net Plant'!$A16,'Inc CWIP &amp; Plant'!$C:$C,"Closings")*1000</f>
        <v>0</v>
      </c>
      <c r="G16" s="16"/>
      <c r="H16" s="17">
        <f t="shared" ca="1" si="0"/>
        <v>151144466.03121713</v>
      </c>
      <c r="I16" s="18">
        <f t="shared" si="0"/>
        <v>52405915.344172806</v>
      </c>
      <c r="L16"/>
    </row>
    <row r="17" spans="1:12" x14ac:dyDescent="0.25">
      <c r="A17" s="11">
        <f t="shared" si="1"/>
        <v>43101</v>
      </c>
      <c r="B17" s="17">
        <f ca="1">('Load Summary'!F17+'Load Summary'!C17)*1000-('Load Summary'!F16+'Load Summary'!C16)*1000</f>
        <v>19600304.337940693</v>
      </c>
      <c r="C17" s="18">
        <f>SUMIF('Non-Inc Plant'!$F:$F,A17,'Non-Inc Plant'!$N:$N)*1000
+SUMIFS('Non-Inc Plant'!$N:$N,'Non-Inc Plant'!$J:$J,"CWIP Evenly Closed")/12*1000*(YEAR(A17)=2017)</f>
        <v>0</v>
      </c>
      <c r="D17" s="14"/>
      <c r="E17" s="17">
        <f>'Load Summary'!B17*1000-'Load Summary'!B16*1000</f>
        <v>0</v>
      </c>
      <c r="F17" s="19">
        <f>+SUMIFS('Inc CWIP &amp; Plant'!$M:$M,'Inc CWIP &amp; Plant'!$H:$H,'Net Plant'!$A17,'Inc CWIP &amp; Plant'!$C:$C,"Closings")*1000</f>
        <v>0</v>
      </c>
      <c r="G17" s="16"/>
      <c r="H17" s="17">
        <f t="shared" ca="1" si="0"/>
        <v>19600304.337940693</v>
      </c>
      <c r="I17" s="18">
        <f t="shared" si="0"/>
        <v>0</v>
      </c>
      <c r="L17"/>
    </row>
    <row r="18" spans="1:12" x14ac:dyDescent="0.25">
      <c r="A18" s="11">
        <f t="shared" si="1"/>
        <v>43132</v>
      </c>
      <c r="B18" s="17">
        <f ca="1">('Load Summary'!F18+'Load Summary'!C18)*1000-('Load Summary'!F17+'Load Summary'!C17)*1000</f>
        <v>19600304.337940633</v>
      </c>
      <c r="C18" s="18">
        <f>SUMIF('Non-Inc Plant'!$F:$F,A18,'Non-Inc Plant'!$N:$N)*1000
+SUMIFS('Non-Inc Plant'!$N:$N,'Non-Inc Plant'!$J:$J,"CWIP Evenly Closed")/12*1000*(YEAR(A18)=2017)</f>
        <v>0</v>
      </c>
      <c r="D18" s="14"/>
      <c r="E18" s="17">
        <f>'Load Summary'!B18*1000-'Load Summary'!B17*1000</f>
        <v>0</v>
      </c>
      <c r="F18" s="19">
        <f>+SUMIFS('Inc CWIP &amp; Plant'!$M:$M,'Inc CWIP &amp; Plant'!$H:$H,'Net Plant'!$A18,'Inc CWIP &amp; Plant'!$C:$C,"Closings")*1000</f>
        <v>0</v>
      </c>
      <c r="G18" s="16"/>
      <c r="H18" s="17">
        <f t="shared" ca="1" si="0"/>
        <v>19600304.337940633</v>
      </c>
      <c r="I18" s="18">
        <f t="shared" si="0"/>
        <v>0</v>
      </c>
      <c r="L18"/>
    </row>
    <row r="19" spans="1:12" x14ac:dyDescent="0.25">
      <c r="A19" s="11">
        <f t="shared" si="1"/>
        <v>43160</v>
      </c>
      <c r="B19" s="17">
        <f ca="1">('Load Summary'!F19+'Load Summary'!C19)*1000-('Load Summary'!F18+'Load Summary'!C18)*1000</f>
        <v>19600304.337940633</v>
      </c>
      <c r="C19" s="18">
        <f>SUMIF('Non-Inc Plant'!$F:$F,A19,'Non-Inc Plant'!$N:$N)*1000
+SUMIFS('Non-Inc Plant'!$N:$N,'Non-Inc Plant'!$J:$J,"CWIP Evenly Closed")/12*1000*(YEAR(A19)=2017)</f>
        <v>0</v>
      </c>
      <c r="D19" s="14"/>
      <c r="E19" s="17">
        <f>'Load Summary'!B19*1000-'Load Summary'!B18*1000</f>
        <v>0</v>
      </c>
      <c r="F19" s="19">
        <f>+SUMIFS('Inc CWIP &amp; Plant'!$M:$M,'Inc CWIP &amp; Plant'!$H:$H,'Net Plant'!$A19,'Inc CWIP &amp; Plant'!$C:$C,"Closings")*1000</f>
        <v>0</v>
      </c>
      <c r="G19" s="16"/>
      <c r="H19" s="17">
        <f t="shared" ca="1" si="0"/>
        <v>19600304.337940633</v>
      </c>
      <c r="I19" s="18">
        <f t="shared" si="0"/>
        <v>0</v>
      </c>
      <c r="L19"/>
    </row>
    <row r="20" spans="1:12" x14ac:dyDescent="0.25">
      <c r="A20" s="11">
        <f t="shared" si="1"/>
        <v>43191</v>
      </c>
      <c r="B20" s="17">
        <f ca="1">('Load Summary'!F20+'Load Summary'!C20)*1000-('Load Summary'!F19+'Load Summary'!C19)*1000</f>
        <v>19600304.337940633</v>
      </c>
      <c r="C20" s="18">
        <f>SUMIF('Non-Inc Plant'!$F:$F,A20,'Non-Inc Plant'!$N:$N)*1000
+SUMIFS('Non-Inc Plant'!$N:$N,'Non-Inc Plant'!$J:$J,"CWIP Evenly Closed")/12*1000*(YEAR(A20)=2017)</f>
        <v>0</v>
      </c>
      <c r="D20" s="14"/>
      <c r="E20" s="17">
        <f>'Load Summary'!B20*1000-'Load Summary'!B19*1000</f>
        <v>0</v>
      </c>
      <c r="F20" s="19">
        <f>+SUMIFS('Inc CWIP &amp; Plant'!$M:$M,'Inc CWIP &amp; Plant'!$H:$H,'Net Plant'!$A20,'Inc CWIP &amp; Plant'!$C:$C,"Closings")*1000</f>
        <v>0</v>
      </c>
      <c r="G20" s="16"/>
      <c r="H20" s="17">
        <f t="shared" ca="1" si="0"/>
        <v>19600304.337940633</v>
      </c>
      <c r="I20" s="18">
        <f t="shared" si="0"/>
        <v>0</v>
      </c>
      <c r="L20"/>
    </row>
    <row r="21" spans="1:12" x14ac:dyDescent="0.25">
      <c r="A21" s="11">
        <f t="shared" si="1"/>
        <v>43221</v>
      </c>
      <c r="B21" s="17">
        <f ca="1">('Load Summary'!F21+'Load Summary'!C21)*1000-('Load Summary'!F20+'Load Summary'!C20)*1000</f>
        <v>19600304.337940633</v>
      </c>
      <c r="C21" s="18">
        <f>SUMIF('Non-Inc Plant'!$F:$F,A21,'Non-Inc Plant'!$N:$N)*1000
+SUMIFS('Non-Inc Plant'!$N:$N,'Non-Inc Plant'!$J:$J,"CWIP Evenly Closed")/12*1000*(YEAR(A21)=2017)</f>
        <v>0</v>
      </c>
      <c r="D21" s="14"/>
      <c r="E21" s="17">
        <f>'Load Summary'!B21*1000-'Load Summary'!B20*1000</f>
        <v>0</v>
      </c>
      <c r="F21" s="19">
        <f>+SUMIFS('Inc CWIP &amp; Plant'!$M:$M,'Inc CWIP &amp; Plant'!$H:$H,'Net Plant'!$A21,'Inc CWIP &amp; Plant'!$C:$C,"Closings")*1000</f>
        <v>0</v>
      </c>
      <c r="G21" s="16"/>
      <c r="H21" s="17">
        <f t="shared" ca="1" si="0"/>
        <v>19600304.337940633</v>
      </c>
      <c r="I21" s="18">
        <f t="shared" si="0"/>
        <v>0</v>
      </c>
      <c r="L21"/>
    </row>
    <row r="22" spans="1:12" x14ac:dyDescent="0.25">
      <c r="A22" s="11">
        <f t="shared" si="1"/>
        <v>43252</v>
      </c>
      <c r="B22" s="17">
        <f ca="1">('Load Summary'!F22+'Load Summary'!C22)*1000-('Load Summary'!F21+'Load Summary'!C21)*1000</f>
        <v>71448147.500040591</v>
      </c>
      <c r="C22" s="18">
        <f>SUMIF('Non-Inc Plant'!$F:$F,A22,'Non-Inc Plant'!$N:$N)*1000
+SUMIFS('Non-Inc Plant'!$N:$N,'Non-Inc Plant'!$J:$J,"CWIP Evenly Closed")/12*1000*(YEAR(A22)=2017)</f>
        <v>17086758.800000001</v>
      </c>
      <c r="D22" s="14"/>
      <c r="E22" s="17">
        <f>'Load Summary'!B22*1000-'Load Summary'!B21*1000</f>
        <v>0</v>
      </c>
      <c r="F22" s="19">
        <f>+SUMIFS('Inc CWIP &amp; Plant'!$M:$M,'Inc CWIP &amp; Plant'!$H:$H,'Net Plant'!$A22,'Inc CWIP &amp; Plant'!$C:$C,"Closings")*1000</f>
        <v>0</v>
      </c>
      <c r="G22" s="16"/>
      <c r="H22" s="17">
        <f t="shared" ca="1" si="0"/>
        <v>71448147.500040591</v>
      </c>
      <c r="I22" s="18">
        <f t="shared" si="0"/>
        <v>17086758.800000001</v>
      </c>
      <c r="L22"/>
    </row>
    <row r="23" spans="1:12" x14ac:dyDescent="0.25">
      <c r="A23" s="11">
        <f t="shared" si="1"/>
        <v>43282</v>
      </c>
      <c r="B23" s="17">
        <f ca="1">('Load Summary'!F23+'Load Summary'!C23)*1000-('Load Summary'!F22+'Load Summary'!C22)*1000</f>
        <v>19600304.337940574</v>
      </c>
      <c r="C23" s="18">
        <f>SUMIF('Non-Inc Plant'!$F:$F,A23,'Non-Inc Plant'!$N:$N)*1000
+SUMIFS('Non-Inc Plant'!$N:$N,'Non-Inc Plant'!$J:$J,"CWIP Evenly Closed")/12*1000*(YEAR(A23)=2017)</f>
        <v>0</v>
      </c>
      <c r="D23" s="14"/>
      <c r="E23" s="17">
        <f>'Load Summary'!B23*1000-'Load Summary'!B22*1000</f>
        <v>0</v>
      </c>
      <c r="F23" s="19">
        <f>+SUMIFS('Inc CWIP &amp; Plant'!$M:$M,'Inc CWIP &amp; Plant'!$H:$H,'Net Plant'!$A23,'Inc CWIP &amp; Plant'!$C:$C,"Closings")*1000</f>
        <v>0</v>
      </c>
      <c r="G23" s="16"/>
      <c r="H23" s="17">
        <f t="shared" ca="1" si="0"/>
        <v>19600304.337940574</v>
      </c>
      <c r="I23" s="18">
        <f t="shared" si="0"/>
        <v>0</v>
      </c>
      <c r="L23"/>
    </row>
    <row r="24" spans="1:12" x14ac:dyDescent="0.25">
      <c r="A24" s="11">
        <f t="shared" si="1"/>
        <v>43313</v>
      </c>
      <c r="B24" s="17">
        <f ca="1">('Load Summary'!F24+'Load Summary'!C24)*1000-('Load Summary'!F23+'Load Summary'!C23)*1000</f>
        <v>19600304.337940693</v>
      </c>
      <c r="C24" s="18">
        <f>SUMIF('Non-Inc Plant'!$F:$F,A24,'Non-Inc Plant'!$N:$N)*1000
+SUMIFS('Non-Inc Plant'!$N:$N,'Non-Inc Plant'!$J:$J,"CWIP Evenly Closed")/12*1000*(YEAR(A24)=2017)</f>
        <v>0</v>
      </c>
      <c r="D24" s="14"/>
      <c r="E24" s="17">
        <f>'Load Summary'!B24*1000-'Load Summary'!B23*1000</f>
        <v>0</v>
      </c>
      <c r="F24" s="19">
        <f>+SUMIFS('Inc CWIP &amp; Plant'!$M:$M,'Inc CWIP &amp; Plant'!$H:$H,'Net Plant'!$A24,'Inc CWIP &amp; Plant'!$C:$C,"Closings")*1000</f>
        <v>0</v>
      </c>
      <c r="G24" s="16"/>
      <c r="H24" s="17">
        <f t="shared" ca="1" si="0"/>
        <v>19600304.337940693</v>
      </c>
      <c r="I24" s="18">
        <f t="shared" si="0"/>
        <v>0</v>
      </c>
      <c r="L24"/>
    </row>
    <row r="25" spans="1:12" x14ac:dyDescent="0.25">
      <c r="A25" s="11">
        <f t="shared" si="1"/>
        <v>43344</v>
      </c>
      <c r="B25" s="17">
        <f ca="1">('Load Summary'!F25+'Load Summary'!C25)*1000-('Load Summary'!F24+'Load Summary'!C24)*1000</f>
        <v>19600304.337940693</v>
      </c>
      <c r="C25" s="18">
        <f>SUMIF('Non-Inc Plant'!$F:$F,A25,'Non-Inc Plant'!$N:$N)*1000
+SUMIFS('Non-Inc Plant'!$N:$N,'Non-Inc Plant'!$J:$J,"CWIP Evenly Closed")/12*1000*(YEAR(A25)=2017)</f>
        <v>0</v>
      </c>
      <c r="D25" s="14"/>
      <c r="E25" s="17">
        <f>'Load Summary'!B25*1000-'Load Summary'!B24*1000</f>
        <v>0</v>
      </c>
      <c r="F25" s="19">
        <f>+SUMIFS('Inc CWIP &amp; Plant'!$M:$M,'Inc CWIP &amp; Plant'!$H:$H,'Net Plant'!$A25,'Inc CWIP &amp; Plant'!$C:$C,"Closings")*1000</f>
        <v>0</v>
      </c>
      <c r="G25" s="16"/>
      <c r="H25" s="17">
        <f t="shared" ca="1" si="0"/>
        <v>19600304.337940693</v>
      </c>
      <c r="I25" s="18">
        <f t="shared" si="0"/>
        <v>0</v>
      </c>
      <c r="L25"/>
    </row>
    <row r="26" spans="1:12" x14ac:dyDescent="0.25">
      <c r="A26" s="11">
        <f t="shared" si="1"/>
        <v>43374</v>
      </c>
      <c r="B26" s="17">
        <f ca="1">('Load Summary'!F26+'Load Summary'!C26)*1000-('Load Summary'!F25+'Load Summary'!C25)*1000</f>
        <v>19600304.337940574</v>
      </c>
      <c r="C26" s="18">
        <f>SUMIF('Non-Inc Plant'!$F:$F,A26,'Non-Inc Plant'!$N:$N)*1000
+SUMIFS('Non-Inc Plant'!$N:$N,'Non-Inc Plant'!$J:$J,"CWIP Evenly Closed")/12*1000*(YEAR(A26)=2017)</f>
        <v>0</v>
      </c>
      <c r="D26" s="14"/>
      <c r="E26" s="17">
        <f>'Load Summary'!B26*1000-'Load Summary'!B25*1000</f>
        <v>0</v>
      </c>
      <c r="F26" s="19">
        <f>+SUMIFS('Inc CWIP &amp; Plant'!$M:$M,'Inc CWIP &amp; Plant'!$H:$H,'Net Plant'!$A26,'Inc CWIP &amp; Plant'!$C:$C,"Closings")*1000</f>
        <v>0</v>
      </c>
      <c r="G26" s="16"/>
      <c r="H26" s="17">
        <f t="shared" ca="1" si="0"/>
        <v>19600304.337940574</v>
      </c>
      <c r="I26" s="18">
        <f t="shared" si="0"/>
        <v>0</v>
      </c>
      <c r="L26"/>
    </row>
    <row r="27" spans="1:12" x14ac:dyDescent="0.25">
      <c r="A27" s="11">
        <f t="shared" si="1"/>
        <v>43405</v>
      </c>
      <c r="B27" s="17">
        <f ca="1">('Load Summary'!F27+'Load Summary'!C27)*1000-('Load Summary'!F26+'Load Summary'!C26)*1000</f>
        <v>19600304.337940693</v>
      </c>
      <c r="C27" s="18">
        <f>SUMIF('Non-Inc Plant'!$F:$F,A27,'Non-Inc Plant'!$N:$N)*1000
+SUMIFS('Non-Inc Plant'!$N:$N,'Non-Inc Plant'!$J:$J,"CWIP Evenly Closed")/12*1000*(YEAR(A27)=2017)</f>
        <v>0</v>
      </c>
      <c r="D27" s="14"/>
      <c r="E27" s="17">
        <f>'Load Summary'!B27*1000-'Load Summary'!B26*1000</f>
        <v>0</v>
      </c>
      <c r="F27" s="19">
        <f>+SUMIFS('Inc CWIP &amp; Plant'!$M:$M,'Inc CWIP &amp; Plant'!$H:$H,'Net Plant'!$A27,'Inc CWIP &amp; Plant'!$C:$C,"Closings")*1000</f>
        <v>0</v>
      </c>
      <c r="G27" s="16"/>
      <c r="H27" s="17">
        <f t="shared" ca="1" si="0"/>
        <v>19600304.337940693</v>
      </c>
      <c r="I27" s="18">
        <f t="shared" si="0"/>
        <v>0</v>
      </c>
      <c r="L27"/>
    </row>
    <row r="28" spans="1:12" x14ac:dyDescent="0.25">
      <c r="A28" s="20">
        <f t="shared" si="1"/>
        <v>43435</v>
      </c>
      <c r="B28" s="21">
        <f ca="1">('Load Summary'!F28+'Load Summary'!C28)*1000-('Load Summary'!F27+'Load Summary'!C27)*1000</f>
        <v>103959611.96518886</v>
      </c>
      <c r="C28" s="22">
        <f>SUMIF('Non-Inc Plant'!$F:$F,A28,'Non-Inc Plant'!$N:$N)*1000
+SUMIFS('Non-Inc Plant'!$N:$N,'Non-Inc Plant'!$J:$J,"CWIP Evenly Closed")/12*1000*(YEAR(A28)=2017)</f>
        <v>5717664.2363000019</v>
      </c>
      <c r="D28" s="14"/>
      <c r="E28" s="21">
        <f>'Load Summary'!B28*1000-'Load Summary'!B27*1000</f>
        <v>0</v>
      </c>
      <c r="F28" s="23">
        <f>+SUMIFS('Inc CWIP &amp; Plant'!$M:$M,'Inc CWIP &amp; Plant'!$H:$H,'Net Plant'!$A28,'Inc CWIP &amp; Plant'!$C:$C,"Closings")*1000</f>
        <v>0</v>
      </c>
      <c r="G28" s="16"/>
      <c r="H28" s="21">
        <f t="shared" ca="1" si="0"/>
        <v>103959611.96518886</v>
      </c>
      <c r="I28" s="22">
        <f>C28+F28</f>
        <v>5717664.2363000019</v>
      </c>
      <c r="L28"/>
    </row>
    <row r="29" spans="1:12" x14ac:dyDescent="0.25">
      <c r="L29"/>
    </row>
  </sheetData>
  <mergeCells count="3">
    <mergeCell ref="B3:C3"/>
    <mergeCell ref="E3:F3"/>
    <mergeCell ref="H3:I3"/>
  </mergeCells>
  <printOptions horizontalCentered="1"/>
  <pageMargins left="0.7" right="0.7" top="0.75" bottom="0.75" header="0.3" footer="0.3"/>
  <pageSetup fitToHeight="3" orientation="landscape" r:id="rId1"/>
  <headerFooter>
    <oddHeader>&amp;RTO12 Draft Annual Update
Attachment 4
WP-Schedule 10 and 16
Page &amp;P of &amp;N</oddHeader>
  </headerFooter>
  <rowBreaks count="2" manualBreakCount="2">
    <brk id="29"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Y34"/>
  <sheetViews>
    <sheetView zoomScaleNormal="100" workbookViewId="0"/>
  </sheetViews>
  <sheetFormatPr defaultColWidth="9.140625" defaultRowHeight="15" x14ac:dyDescent="0.25"/>
  <cols>
    <col min="1" max="1" width="14.28515625" style="48" customWidth="1"/>
    <col min="2" max="4" width="14.42578125" style="48" customWidth="1"/>
    <col min="5" max="5" width="0.85546875" style="48" customWidth="1"/>
    <col min="6" max="6" width="14.42578125" style="48" customWidth="1"/>
    <col min="7" max="7" width="0.85546875" style="48" customWidth="1"/>
    <col min="8" max="8" width="14.42578125" style="48" customWidth="1"/>
    <col min="9" max="9" width="13.85546875" style="48" bestFit="1" customWidth="1"/>
    <col min="10" max="10" width="19.5703125" style="48" bestFit="1" customWidth="1"/>
    <col min="11" max="12" width="13.85546875" style="48" bestFit="1" customWidth="1"/>
    <col min="13" max="13" width="19.28515625" style="48" customWidth="1"/>
    <col min="14" max="22" width="13.85546875" style="48" bestFit="1" customWidth="1"/>
    <col min="23" max="23" width="13.85546875" style="48" customWidth="1"/>
    <col min="24" max="24" width="11.5703125" style="48" bestFit="1" customWidth="1"/>
    <col min="25" max="16384" width="9.140625" style="48"/>
  </cols>
  <sheetData>
    <row r="1" spans="1:25" customFormat="1" ht="18.75" x14ac:dyDescent="0.3">
      <c r="A1" s="1" t="s">
        <v>7</v>
      </c>
    </row>
    <row r="2" spans="1:25" customFormat="1" x14ac:dyDescent="0.25">
      <c r="A2" s="24"/>
    </row>
    <row r="3" spans="1:25" s="26" customFormat="1" x14ac:dyDescent="0.25">
      <c r="A3" s="25"/>
      <c r="B3" s="374" t="s">
        <v>8</v>
      </c>
      <c r="C3" s="375"/>
      <c r="D3" s="376"/>
      <c r="F3" s="27" t="s">
        <v>9</v>
      </c>
      <c r="G3" s="28"/>
      <c r="H3" s="28"/>
      <c r="I3" s="28"/>
      <c r="J3" s="28"/>
      <c r="K3" s="28"/>
      <c r="L3" s="28"/>
      <c r="M3" s="28"/>
      <c r="N3" s="28"/>
      <c r="O3" s="28"/>
      <c r="P3" s="28"/>
      <c r="Q3" s="28"/>
      <c r="R3" s="28"/>
      <c r="S3" s="28"/>
      <c r="T3" s="28"/>
      <c r="U3" s="28"/>
      <c r="V3" s="28"/>
      <c r="W3" s="28"/>
      <c r="X3" s="29"/>
      <c r="Y3" s="29"/>
    </row>
    <row r="4" spans="1:25" s="26" customFormat="1" x14ac:dyDescent="0.25">
      <c r="A4" s="30" t="s">
        <v>10</v>
      </c>
      <c r="B4" s="31" t="s">
        <v>2</v>
      </c>
      <c r="C4" s="31" t="s">
        <v>1</v>
      </c>
      <c r="D4" s="31" t="s">
        <v>11</v>
      </c>
      <c r="F4" s="32" t="s">
        <v>1</v>
      </c>
      <c r="G4" s="28"/>
      <c r="H4" s="31" t="s">
        <v>12</v>
      </c>
      <c r="I4" s="33"/>
      <c r="J4" s="28"/>
      <c r="K4" s="28"/>
      <c r="L4" s="28"/>
      <c r="M4" s="28"/>
      <c r="N4" s="28"/>
      <c r="O4" s="28"/>
      <c r="P4" s="28"/>
      <c r="Q4" s="28"/>
      <c r="R4" s="28"/>
      <c r="S4" s="28"/>
      <c r="T4" s="28"/>
      <c r="U4" s="28"/>
      <c r="V4" s="28"/>
      <c r="W4" s="28"/>
      <c r="X4" s="29"/>
      <c r="Y4" s="29"/>
    </row>
    <row r="5" spans="1:25" s="26" customFormat="1" x14ac:dyDescent="0.25">
      <c r="A5" s="34">
        <f>'Non-Inc Plant'!C3</f>
        <v>42736</v>
      </c>
      <c r="B5" s="35">
        <f>'Inc CWIP &amp; Plant Summary'!D39</f>
        <v>1056.4020399999999</v>
      </c>
      <c r="C5" s="36">
        <f ca="1">(SUMPRODUCT(('Non-Inc Plant'!$R$8:$AO$8=$A5)*('Non-Inc Plant'!$E$9:$E$234="High")*'Non-Inc Plant'!$R$9:$AO$234))</f>
        <v>13499.476035378089</v>
      </c>
      <c r="D5" s="37">
        <f ca="1">B5+C5</f>
        <v>14555.878075378088</v>
      </c>
      <c r="E5" s="28"/>
      <c r="F5" s="37">
        <f ca="1">SUMPRODUCT(('Non-Inc Plant'!$R$8:$AO$8=$A5)*('Non-Inc Plant'!$E$9:$E$234="Low")*'Non-Inc Plant'!$R$9:$AO$234)</f>
        <v>42.317916666666669</v>
      </c>
      <c r="G5" s="33"/>
      <c r="H5" s="37">
        <f ca="1">F5+D5</f>
        <v>14598.195992044755</v>
      </c>
      <c r="I5" s="33"/>
      <c r="J5" s="33"/>
      <c r="K5" s="33"/>
      <c r="L5" s="33"/>
      <c r="M5" s="33"/>
      <c r="N5" s="28"/>
      <c r="O5" s="28"/>
      <c r="P5" s="28"/>
      <c r="Q5" s="28"/>
      <c r="R5" s="28"/>
      <c r="S5" s="28"/>
      <c r="T5" s="28"/>
      <c r="U5" s="28"/>
      <c r="V5" s="28"/>
      <c r="W5" s="28"/>
      <c r="X5" s="29"/>
      <c r="Y5" s="29"/>
    </row>
    <row r="6" spans="1:25" s="26" customFormat="1" x14ac:dyDescent="0.25">
      <c r="A6" s="38">
        <f>DATE(YEAR(A5),MONTH(A5)+1,1)</f>
        <v>42767</v>
      </c>
      <c r="B6" s="39">
        <f>'Inc CWIP &amp; Plant Summary'!D40+B5</f>
        <v>2406.44517</v>
      </c>
      <c r="C6" s="33">
        <f ca="1">(SUMPRODUCT(('Non-Inc Plant'!$R$8:$AO$8=$A6)*('Non-Inc Plant'!$E$9:$E$234="High")*'Non-Inc Plant'!$R$9:$AO$234))+C5</f>
        <v>44330.676030756098</v>
      </c>
      <c r="D6" s="40">
        <f t="shared" ref="D6:D28" ca="1" si="0">B6+C6</f>
        <v>46737.121200756097</v>
      </c>
      <c r="F6" s="40">
        <f ca="1">SUMPRODUCT(('Non-Inc Plant'!$R$8:$AO$8=$A6)*('Non-Inc Plant'!$E$9:$E$234="Low")*'Non-Inc Plant'!$R$9:$AO$234)+F5</f>
        <v>84.635833333333338</v>
      </c>
      <c r="G6" s="33"/>
      <c r="H6" s="40">
        <f ca="1">F6+D6</f>
        <v>46821.757034089431</v>
      </c>
      <c r="I6" s="33"/>
      <c r="J6" s="33"/>
      <c r="K6" s="33"/>
      <c r="L6" s="33"/>
      <c r="M6" s="33"/>
      <c r="N6" s="28"/>
      <c r="O6" s="28"/>
      <c r="P6" s="28"/>
      <c r="Q6" s="28"/>
      <c r="R6" s="28"/>
      <c r="S6" s="28"/>
      <c r="T6" s="28"/>
      <c r="U6" s="28"/>
      <c r="V6" s="28"/>
      <c r="W6" s="28"/>
      <c r="X6" s="29"/>
      <c r="Y6" s="29"/>
    </row>
    <row r="7" spans="1:25" s="26" customFormat="1" x14ac:dyDescent="0.25">
      <c r="A7" s="38">
        <f t="shared" ref="A7:A28" si="1">DATE(YEAR(A6),MONTH(A6)+1,1)</f>
        <v>42795</v>
      </c>
      <c r="B7" s="39">
        <f>'Inc CWIP &amp; Plant Summary'!D41+B6</f>
        <v>3735.2128100000004</v>
      </c>
      <c r="C7" s="33">
        <f ca="1">(SUMPRODUCT(('Non-Inc Plant'!$R$8:$AO$8=$A7)*('Non-Inc Plant'!$E$9:$E$234="High")*'Non-Inc Plant'!$R$9:$AO$234))+C6</f>
        <v>57830.152066134186</v>
      </c>
      <c r="D7" s="40">
        <f t="shared" ca="1" si="0"/>
        <v>61565.364876134183</v>
      </c>
      <c r="F7" s="40">
        <f ca="1">SUMPRODUCT(('Non-Inc Plant'!$R$8:$AO$8=$A7)*('Non-Inc Plant'!$E$9:$E$234="Low")*'Non-Inc Plant'!$R$9:$AO$234)+F6</f>
        <v>126.95375000000001</v>
      </c>
      <c r="G7" s="33"/>
      <c r="H7" s="40">
        <f t="shared" ref="H7:H28" ca="1" si="2">F7+D7</f>
        <v>61692.318626134183</v>
      </c>
      <c r="I7" s="33"/>
      <c r="J7" s="33"/>
      <c r="K7" s="33"/>
      <c r="L7" s="33"/>
      <c r="M7" s="33"/>
      <c r="N7" s="28"/>
      <c r="O7" s="28"/>
      <c r="P7" s="28"/>
      <c r="Q7" s="28"/>
      <c r="R7" s="28"/>
      <c r="S7" s="28"/>
      <c r="T7" s="28"/>
      <c r="U7" s="28"/>
      <c r="V7" s="28"/>
      <c r="W7" s="28"/>
      <c r="X7" s="29"/>
      <c r="Y7" s="29"/>
    </row>
    <row r="8" spans="1:25" s="26" customFormat="1" x14ac:dyDescent="0.25">
      <c r="A8" s="38">
        <f t="shared" si="1"/>
        <v>42826</v>
      </c>
      <c r="B8" s="39">
        <f>'Inc CWIP &amp; Plant Summary'!D42+B7</f>
        <v>36277.252359999999</v>
      </c>
      <c r="C8" s="33">
        <f ca="1">(SUMPRODUCT(('Non-Inc Plant'!$R$8:$AO$8=$A8)*('Non-Inc Plant'!$E$9:$E$234="High")*'Non-Inc Plant'!$R$9:$AO$234))+C7</f>
        <v>90221.041126673575</v>
      </c>
      <c r="D8" s="40">
        <f t="shared" ca="1" si="0"/>
        <v>126498.29348667357</v>
      </c>
      <c r="E8" s="28"/>
      <c r="F8" s="40">
        <f ca="1">SUMPRODUCT(('Non-Inc Plant'!$R$8:$AO$8=$A8)*('Non-Inc Plant'!$E$9:$E$234="Low")*'Non-Inc Plant'!$R$9:$AO$234)+F7</f>
        <v>169.27166666666668</v>
      </c>
      <c r="G8" s="33"/>
      <c r="H8" s="40">
        <f ca="1">F8+D8</f>
        <v>126667.56515334024</v>
      </c>
      <c r="I8" s="33"/>
      <c r="J8" s="33"/>
      <c r="K8" s="33"/>
      <c r="L8" s="33"/>
      <c r="M8" s="33"/>
      <c r="N8" s="28"/>
      <c r="O8" s="28"/>
      <c r="P8" s="28"/>
      <c r="Q8" s="28"/>
      <c r="R8" s="28"/>
      <c r="S8" s="28"/>
      <c r="T8" s="28"/>
      <c r="U8" s="28"/>
      <c r="V8" s="28"/>
      <c r="W8" s="28"/>
      <c r="X8" s="29"/>
      <c r="Y8" s="29"/>
    </row>
    <row r="9" spans="1:25" s="26" customFormat="1" x14ac:dyDescent="0.25">
      <c r="A9" s="38">
        <f t="shared" si="1"/>
        <v>42856</v>
      </c>
      <c r="B9" s="39">
        <f>'Inc CWIP &amp; Plant Summary'!D43+B8</f>
        <v>37214.161500000002</v>
      </c>
      <c r="C9" s="33">
        <f ca="1">(SUMPRODUCT(('Non-Inc Plant'!$R$8:$AO$8=$A9)*('Non-Inc Plant'!$E$9:$E$234="High")*'Non-Inc Plant'!$R$9:$AO$234))+C8</f>
        <v>103720.51716205166</v>
      </c>
      <c r="D9" s="40">
        <f t="shared" ca="1" si="0"/>
        <v>140934.67866205168</v>
      </c>
      <c r="E9" s="28"/>
      <c r="F9" s="40">
        <f ca="1">SUMPRODUCT(('Non-Inc Plant'!$R$8:$AO$8=$A9)*('Non-Inc Plant'!$E$9:$E$234="Low")*'Non-Inc Plant'!$R$9:$AO$234)+F8</f>
        <v>211.58958333333334</v>
      </c>
      <c r="G9" s="33"/>
      <c r="H9" s="40">
        <f t="shared" ca="1" si="2"/>
        <v>141146.268245385</v>
      </c>
      <c r="I9" s="33"/>
      <c r="J9" s="33"/>
      <c r="K9" s="33"/>
      <c r="L9" s="33"/>
      <c r="M9" s="33"/>
      <c r="N9" s="28"/>
      <c r="O9" s="28"/>
      <c r="P9" s="28"/>
      <c r="Q9" s="28"/>
      <c r="R9" s="28"/>
      <c r="S9" s="28"/>
      <c r="T9" s="28"/>
      <c r="U9" s="28"/>
      <c r="V9" s="28"/>
      <c r="W9" s="28"/>
      <c r="X9" s="29"/>
      <c r="Y9" s="29"/>
    </row>
    <row r="10" spans="1:25" s="26" customFormat="1" x14ac:dyDescent="0.25">
      <c r="A10" s="38">
        <f t="shared" si="1"/>
        <v>42887</v>
      </c>
      <c r="B10" s="39">
        <f>'Inc CWIP &amp; Plant Summary'!D44+B9</f>
        <v>60338.607329999999</v>
      </c>
      <c r="C10" s="33">
        <f ca="1">(SUMPRODUCT(('Non-Inc Plant'!$R$8:$AO$8=$A10)*('Non-Inc Plant'!$E$9:$E$234="High")*'Non-Inc Plant'!$R$9:$AO$234))+C9</f>
        <v>135412.17724742979</v>
      </c>
      <c r="D10" s="40">
        <f t="shared" ca="1" si="0"/>
        <v>195750.78457742979</v>
      </c>
      <c r="E10" s="28"/>
      <c r="F10" s="40">
        <f ca="1">SUMPRODUCT(('Non-Inc Plant'!$R$8:$AO$8=$A10)*('Non-Inc Plant'!$E$9:$E$234="Low")*'Non-Inc Plant'!$R$9:$AO$234)+F9</f>
        <v>253.9075</v>
      </c>
      <c r="G10" s="33"/>
      <c r="H10" s="40">
        <f t="shared" ca="1" si="2"/>
        <v>196004.69207742979</v>
      </c>
      <c r="I10" s="33"/>
      <c r="J10" s="33"/>
      <c r="K10" s="33"/>
      <c r="L10" s="33"/>
      <c r="M10" s="33"/>
      <c r="N10" s="28"/>
      <c r="O10" s="28"/>
      <c r="P10" s="28"/>
      <c r="Q10" s="28"/>
      <c r="R10" s="28"/>
      <c r="S10" s="28"/>
      <c r="T10" s="28"/>
      <c r="U10" s="28"/>
      <c r="V10" s="28"/>
      <c r="W10" s="28"/>
      <c r="X10" s="29"/>
      <c r="Y10" s="29"/>
    </row>
    <row r="11" spans="1:25" s="26" customFormat="1" x14ac:dyDescent="0.25">
      <c r="A11" s="38">
        <f t="shared" si="1"/>
        <v>42917</v>
      </c>
      <c r="B11" s="39">
        <f>'Inc CWIP &amp; Plant Summary'!D45+B10</f>
        <v>62493.879733333335</v>
      </c>
      <c r="C11" s="33">
        <f ca="1">(SUMPRODUCT(('Non-Inc Plant'!$R$8:$AO$8=$A11)*('Non-Inc Plant'!$E$9:$E$234="High")*'Non-Inc Plant'!$R$9:$AO$234))+C10</f>
        <v>148911.65328280788</v>
      </c>
      <c r="D11" s="40">
        <f t="shared" ca="1" si="0"/>
        <v>211405.53301614121</v>
      </c>
      <c r="E11" s="28"/>
      <c r="F11" s="40">
        <f ca="1">SUMPRODUCT(('Non-Inc Plant'!$R$8:$AO$8=$A11)*('Non-Inc Plant'!$E$9:$E$234="Low")*'Non-Inc Plant'!$R$9:$AO$234)+F10</f>
        <v>296.22541666666666</v>
      </c>
      <c r="G11" s="33"/>
      <c r="H11" s="40">
        <f t="shared" ca="1" si="2"/>
        <v>211701.75843280787</v>
      </c>
      <c r="I11" s="33"/>
      <c r="J11" s="33"/>
      <c r="K11" s="33"/>
      <c r="L11" s="33"/>
      <c r="M11" s="33"/>
      <c r="N11" s="28"/>
      <c r="O11" s="28"/>
      <c r="P11" s="28"/>
      <c r="Q11" s="28"/>
      <c r="R11" s="28"/>
      <c r="S11" s="28"/>
      <c r="T11" s="28"/>
      <c r="U11" s="28"/>
      <c r="V11" s="28"/>
      <c r="W11" s="28"/>
      <c r="X11" s="29"/>
      <c r="Y11" s="29"/>
    </row>
    <row r="12" spans="1:25" s="26" customFormat="1" x14ac:dyDescent="0.25">
      <c r="A12" s="38">
        <f t="shared" si="1"/>
        <v>42948</v>
      </c>
      <c r="B12" s="39">
        <f>'Inc CWIP &amp; Plant Summary'!D46+B11</f>
        <v>63978.152136666671</v>
      </c>
      <c r="C12" s="33">
        <f ca="1">(SUMPRODUCT(('Non-Inc Plant'!$R$8:$AO$8=$A12)*('Non-Inc Plant'!$E$9:$E$234="High")*'Non-Inc Plant'!$R$9:$AO$234))+C11</f>
        <v>162411.12931818597</v>
      </c>
      <c r="D12" s="40">
        <f t="shared" ca="1" si="0"/>
        <v>226389.28145485264</v>
      </c>
      <c r="E12" s="28"/>
      <c r="F12" s="40">
        <f ca="1">SUMPRODUCT(('Non-Inc Plant'!$R$8:$AO$8=$A12)*('Non-Inc Plant'!$E$9:$E$234="Low")*'Non-Inc Plant'!$R$9:$AO$234)+F11</f>
        <v>338.54333333333335</v>
      </c>
      <c r="G12" s="33"/>
      <c r="H12" s="40">
        <f t="shared" ca="1" si="2"/>
        <v>226727.82478818597</v>
      </c>
      <c r="I12" s="33"/>
      <c r="J12" s="33"/>
      <c r="K12" s="33"/>
      <c r="L12" s="33"/>
      <c r="M12" s="33"/>
      <c r="N12" s="28"/>
      <c r="O12" s="28"/>
      <c r="P12" s="28"/>
      <c r="Q12" s="28"/>
      <c r="R12" s="28"/>
      <c r="S12" s="28"/>
      <c r="T12" s="28"/>
      <c r="U12" s="28"/>
      <c r="V12" s="28"/>
      <c r="W12" s="28"/>
      <c r="X12" s="29"/>
      <c r="Y12" s="29"/>
    </row>
    <row r="13" spans="1:25" s="26" customFormat="1" x14ac:dyDescent="0.25">
      <c r="A13" s="38">
        <f t="shared" si="1"/>
        <v>42979</v>
      </c>
      <c r="B13" s="39">
        <f>'Inc CWIP &amp; Plant Summary'!D47+B12</f>
        <v>65776.627659999998</v>
      </c>
      <c r="C13" s="33">
        <f ca="1">(SUMPRODUCT(('Non-Inc Plant'!$R$8:$AO$8=$A13)*('Non-Inc Plant'!$E$9:$E$234="High")*'Non-Inc Plant'!$R$9:$AO$234))+C12</f>
        <v>175910.60535356405</v>
      </c>
      <c r="D13" s="40">
        <f t="shared" ca="1" si="0"/>
        <v>241687.23301356405</v>
      </c>
      <c r="E13" s="28"/>
      <c r="F13" s="40">
        <f ca="1">SUMPRODUCT(('Non-Inc Plant'!$R$8:$AO$8=$A13)*('Non-Inc Plant'!$E$9:$E$234="Low")*'Non-Inc Plant'!$R$9:$AO$234)+F12</f>
        <v>380.86125000000004</v>
      </c>
      <c r="G13" s="33"/>
      <c r="H13" s="40">
        <f t="shared" ca="1" si="2"/>
        <v>242068.09426356404</v>
      </c>
      <c r="I13" s="33"/>
      <c r="J13" s="33"/>
      <c r="K13" s="33"/>
      <c r="L13" s="33"/>
      <c r="M13" s="33"/>
      <c r="N13" s="28"/>
      <c r="O13" s="28"/>
      <c r="P13" s="28"/>
      <c r="Q13" s="28"/>
      <c r="R13" s="28"/>
      <c r="S13" s="28"/>
      <c r="T13" s="28"/>
      <c r="U13" s="28"/>
      <c r="V13" s="28"/>
      <c r="W13" s="28"/>
      <c r="X13" s="29"/>
      <c r="Y13" s="29"/>
    </row>
    <row r="14" spans="1:25" s="26" customFormat="1" x14ac:dyDescent="0.25">
      <c r="A14" s="38">
        <f t="shared" si="1"/>
        <v>43009</v>
      </c>
      <c r="B14" s="39">
        <f>'Inc CWIP &amp; Plant Summary'!D48+B13</f>
        <v>66948.900063333334</v>
      </c>
      <c r="C14" s="33">
        <f ca="1">(SUMPRODUCT(('Non-Inc Plant'!$R$8:$AO$8=$A14)*('Non-Inc Plant'!$E$9:$E$234="High")*'Non-Inc Plant'!$R$9:$AO$234))+C13</f>
        <v>189410.08138894214</v>
      </c>
      <c r="D14" s="40">
        <f t="shared" ca="1" si="0"/>
        <v>256358.98145227548</v>
      </c>
      <c r="E14" s="28"/>
      <c r="F14" s="40">
        <f ca="1">SUMPRODUCT(('Non-Inc Plant'!$R$8:$AO$8=$A14)*('Non-Inc Plant'!$E$9:$E$234="Low")*'Non-Inc Plant'!$R$9:$AO$234)+F13</f>
        <v>423.17916666666673</v>
      </c>
      <c r="G14" s="33"/>
      <c r="H14" s="40">
        <f t="shared" ca="1" si="2"/>
        <v>256782.16061894214</v>
      </c>
      <c r="I14" s="33"/>
      <c r="J14" s="33"/>
      <c r="K14" s="33"/>
      <c r="L14" s="33"/>
      <c r="M14" s="33"/>
      <c r="N14" s="28"/>
      <c r="O14" s="28"/>
      <c r="P14" s="28"/>
      <c r="Q14" s="28"/>
      <c r="R14" s="28"/>
      <c r="S14" s="28"/>
      <c r="T14" s="28"/>
      <c r="U14" s="28"/>
      <c r="V14" s="28"/>
      <c r="W14" s="28"/>
      <c r="X14" s="29"/>
      <c r="Y14" s="29"/>
    </row>
    <row r="15" spans="1:25" s="26" customFormat="1" x14ac:dyDescent="0.25">
      <c r="A15" s="38">
        <f t="shared" si="1"/>
        <v>43040</v>
      </c>
      <c r="B15" s="39">
        <f>'Inc CWIP &amp; Plant Summary'!D49+B14</f>
        <v>67802.284306666668</v>
      </c>
      <c r="C15" s="33">
        <f ca="1">(SUMPRODUCT(('Non-Inc Plant'!$R$8:$AO$8=$A15)*('Non-Inc Plant'!$E$9:$E$234="High")*'Non-Inc Plant'!$R$9:$AO$234))+C14</f>
        <v>241834.01542432024</v>
      </c>
      <c r="D15" s="40">
        <f t="shared" ca="1" si="0"/>
        <v>309636.29973098694</v>
      </c>
      <c r="E15" s="28"/>
      <c r="F15" s="40">
        <f ca="1">SUMPRODUCT(('Non-Inc Plant'!$R$8:$AO$8=$A15)*('Non-Inc Plant'!$E$9:$E$234="Low")*'Non-Inc Plant'!$R$9:$AO$234)+F14</f>
        <v>465.49708333333342</v>
      </c>
      <c r="G15" s="33"/>
      <c r="H15" s="40">
        <f t="shared" ca="1" si="2"/>
        <v>310101.79681432026</v>
      </c>
      <c r="I15" s="33"/>
      <c r="J15" s="33"/>
      <c r="K15" s="33"/>
      <c r="L15" s="33"/>
      <c r="M15" s="33"/>
      <c r="N15" s="28"/>
      <c r="O15" s="28"/>
      <c r="P15" s="28"/>
      <c r="Q15" s="28"/>
      <c r="R15" s="28"/>
      <c r="S15" s="28"/>
      <c r="T15" s="28"/>
      <c r="U15" s="28"/>
      <c r="V15" s="28"/>
      <c r="W15" s="28"/>
      <c r="X15" s="29"/>
      <c r="Y15" s="29"/>
    </row>
    <row r="16" spans="1:25" s="26" customFormat="1" x14ac:dyDescent="0.25">
      <c r="A16" s="38">
        <f t="shared" si="1"/>
        <v>43070</v>
      </c>
      <c r="B16" s="39">
        <f>'Inc CWIP &amp; Plant Summary'!D50+B15</f>
        <v>72515.299620000005</v>
      </c>
      <c r="C16" s="33">
        <f ca="1">(SUMPRODUCT(('Non-Inc Plant'!$R$8:$AO$8=$A16)*('Non-Inc Plant'!$E$9:$E$234="High")*'Non-Inc Plant'!$R$9:$AO$234))+C15</f>
        <v>388223.14822553738</v>
      </c>
      <c r="D16" s="40">
        <f t="shared" ca="1" si="0"/>
        <v>460738.44784553739</v>
      </c>
      <c r="E16" s="28"/>
      <c r="F16" s="40">
        <f ca="1">SUMPRODUCT(('Non-Inc Plant'!$R$8:$AO$8=$A16)*('Non-Inc Plant'!$E$9:$E$234="Low")*'Non-Inc Plant'!$R$9:$AO$234)+F15</f>
        <v>507.81500000000011</v>
      </c>
      <c r="G16" s="33"/>
      <c r="H16" s="40">
        <f t="shared" ca="1" si="2"/>
        <v>461246.26284553739</v>
      </c>
      <c r="I16" s="33"/>
      <c r="J16" s="33"/>
      <c r="K16" s="33"/>
      <c r="L16" s="33"/>
      <c r="M16" s="33"/>
      <c r="N16" s="28"/>
      <c r="O16" s="28"/>
      <c r="P16" s="28"/>
      <c r="Q16" s="28"/>
      <c r="R16" s="28"/>
      <c r="S16" s="28"/>
      <c r="T16" s="28"/>
      <c r="U16" s="28"/>
      <c r="V16" s="28"/>
      <c r="W16" s="28"/>
      <c r="X16" s="29"/>
      <c r="Y16" s="29"/>
    </row>
    <row r="17" spans="1:25" s="26" customFormat="1" x14ac:dyDescent="0.25">
      <c r="A17" s="38">
        <f t="shared" si="1"/>
        <v>43101</v>
      </c>
      <c r="B17" s="39">
        <f>'Inc CWIP &amp; Plant Summary'!D51+B16</f>
        <v>72515.299620000005</v>
      </c>
      <c r="C17" s="33">
        <f ca="1">(SUMPRODUCT(('Non-Inc Plant'!$R$8:$AO$8=$A17)*('Non-Inc Plant'!$E$9:$E$234="High")*'Non-Inc Plant'!$R$9:$AO$234))+C16</f>
        <v>407823.45256347803</v>
      </c>
      <c r="D17" s="40">
        <f t="shared" ca="1" si="0"/>
        <v>480338.75218347803</v>
      </c>
      <c r="E17" s="28"/>
      <c r="F17" s="40">
        <f ca="1">SUMPRODUCT(('Non-Inc Plant'!$R$8:$AO$8=$A17)*('Non-Inc Plant'!$E$9:$E$234="Low")*'Non-Inc Plant'!$R$9:$AO$234)+F16</f>
        <v>507.81500000000011</v>
      </c>
      <c r="G17" s="33"/>
      <c r="H17" s="40">
        <f t="shared" ca="1" si="2"/>
        <v>480846.56718347804</v>
      </c>
      <c r="I17" s="33"/>
      <c r="J17" s="33"/>
      <c r="K17" s="33"/>
      <c r="L17" s="33"/>
      <c r="M17" s="33"/>
      <c r="N17" s="28"/>
      <c r="O17" s="28"/>
      <c r="P17" s="28"/>
      <c r="Q17" s="28"/>
      <c r="R17" s="28"/>
      <c r="S17" s="28"/>
      <c r="T17" s="28"/>
      <c r="U17" s="28"/>
      <c r="V17" s="28"/>
      <c r="W17" s="28"/>
      <c r="X17" s="29"/>
      <c r="Y17" s="29"/>
    </row>
    <row r="18" spans="1:25" s="26" customFormat="1" x14ac:dyDescent="0.25">
      <c r="A18" s="38">
        <f t="shared" si="1"/>
        <v>43132</v>
      </c>
      <c r="B18" s="39">
        <f>'Inc CWIP &amp; Plant Summary'!D52+B17</f>
        <v>72515.299620000005</v>
      </c>
      <c r="C18" s="33">
        <f ca="1">(SUMPRODUCT(('Non-Inc Plant'!$R$8:$AO$8=$A18)*('Non-Inc Plant'!$E$9:$E$234="High")*'Non-Inc Plant'!$R$9:$AO$234))+C17</f>
        <v>427423.75690141867</v>
      </c>
      <c r="D18" s="40">
        <f t="shared" ca="1" si="0"/>
        <v>499939.05652141868</v>
      </c>
      <c r="E18" s="28"/>
      <c r="F18" s="40">
        <f ca="1">SUMPRODUCT(('Non-Inc Plant'!$R$8:$AO$8=$A18)*('Non-Inc Plant'!$E$9:$E$234="Low")*'Non-Inc Plant'!$R$9:$AO$234)+F17</f>
        <v>507.81500000000011</v>
      </c>
      <c r="G18" s="33"/>
      <c r="H18" s="40">
        <f t="shared" ca="1" si="2"/>
        <v>500446.87152141868</v>
      </c>
      <c r="I18" s="33"/>
      <c r="J18" s="33"/>
      <c r="K18" s="33"/>
      <c r="L18" s="33"/>
      <c r="M18" s="33"/>
      <c r="N18" s="28"/>
      <c r="O18" s="28"/>
      <c r="P18" s="28"/>
      <c r="Q18" s="28"/>
      <c r="R18" s="28"/>
      <c r="S18" s="28"/>
      <c r="T18" s="28"/>
      <c r="U18" s="28"/>
      <c r="V18" s="28"/>
      <c r="W18" s="28"/>
      <c r="X18" s="29"/>
      <c r="Y18" s="29"/>
    </row>
    <row r="19" spans="1:25" s="26" customFormat="1" x14ac:dyDescent="0.25">
      <c r="A19" s="38">
        <f t="shared" si="1"/>
        <v>43160</v>
      </c>
      <c r="B19" s="39">
        <f>'Inc CWIP &amp; Plant Summary'!D53+B18</f>
        <v>72515.299620000005</v>
      </c>
      <c r="C19" s="33">
        <f ca="1">(SUMPRODUCT(('Non-Inc Plant'!$R$8:$AO$8=$A19)*('Non-Inc Plant'!$E$9:$E$234="High")*'Non-Inc Plant'!$R$9:$AO$234))+C18</f>
        <v>447024.06123935932</v>
      </c>
      <c r="D19" s="40">
        <f t="shared" ca="1" si="0"/>
        <v>519539.36085935932</v>
      </c>
      <c r="E19" s="28"/>
      <c r="F19" s="40">
        <f ca="1">SUMPRODUCT(('Non-Inc Plant'!$R$8:$AO$8=$A19)*('Non-Inc Plant'!$E$9:$E$234="Low")*'Non-Inc Plant'!$R$9:$AO$234)+F18</f>
        <v>507.81500000000011</v>
      </c>
      <c r="G19" s="33"/>
      <c r="H19" s="40">
        <f t="shared" ca="1" si="2"/>
        <v>520047.17585935933</v>
      </c>
      <c r="I19" s="33"/>
      <c r="J19" s="33"/>
      <c r="K19" s="33"/>
      <c r="L19" s="33"/>
      <c r="M19" s="33"/>
      <c r="N19" s="28"/>
      <c r="O19" s="28"/>
      <c r="P19" s="28"/>
      <c r="Q19" s="28"/>
      <c r="R19" s="28"/>
      <c r="S19" s="28"/>
      <c r="T19" s="28"/>
      <c r="U19" s="28"/>
      <c r="V19" s="28"/>
      <c r="W19" s="28"/>
      <c r="X19" s="29"/>
      <c r="Y19" s="29"/>
    </row>
    <row r="20" spans="1:25" s="26" customFormat="1" x14ac:dyDescent="0.25">
      <c r="A20" s="38">
        <f t="shared" si="1"/>
        <v>43191</v>
      </c>
      <c r="B20" s="39">
        <f>'Inc CWIP &amp; Plant Summary'!D54+B19</f>
        <v>72515.299620000005</v>
      </c>
      <c r="C20" s="33">
        <f ca="1">(SUMPRODUCT(('Non-Inc Plant'!$R$8:$AO$8=$A20)*('Non-Inc Plant'!$E$9:$E$234="High")*'Non-Inc Plant'!$R$9:$AO$234))+C19</f>
        <v>466624.36557729996</v>
      </c>
      <c r="D20" s="40">
        <f t="shared" ca="1" si="0"/>
        <v>539139.66519730003</v>
      </c>
      <c r="E20" s="28"/>
      <c r="F20" s="40">
        <f ca="1">SUMPRODUCT(('Non-Inc Plant'!$R$8:$AO$8=$A20)*('Non-Inc Plant'!$E$9:$E$234="Low")*'Non-Inc Plant'!$R$9:$AO$234)+F19</f>
        <v>507.81500000000011</v>
      </c>
      <c r="G20" s="33"/>
      <c r="H20" s="40">
        <f t="shared" ca="1" si="2"/>
        <v>539647.48019729997</v>
      </c>
      <c r="I20" s="33"/>
      <c r="J20" s="33"/>
      <c r="K20" s="33"/>
      <c r="L20" s="33"/>
      <c r="M20" s="33"/>
      <c r="N20" s="28"/>
      <c r="O20" s="28"/>
      <c r="P20" s="28"/>
      <c r="Q20" s="28"/>
      <c r="R20" s="28"/>
      <c r="S20" s="28"/>
      <c r="T20" s="28"/>
      <c r="U20" s="28"/>
      <c r="V20" s="28"/>
      <c r="W20" s="28"/>
      <c r="X20" s="29"/>
      <c r="Y20" s="29"/>
    </row>
    <row r="21" spans="1:25" s="26" customFormat="1" x14ac:dyDescent="0.25">
      <c r="A21" s="38">
        <f t="shared" si="1"/>
        <v>43221</v>
      </c>
      <c r="B21" s="39">
        <f>'Inc CWIP &amp; Plant Summary'!D55+B20</f>
        <v>72515.299620000005</v>
      </c>
      <c r="C21" s="33">
        <f ca="1">(SUMPRODUCT(('Non-Inc Plant'!$R$8:$AO$8=$A21)*('Non-Inc Plant'!$E$9:$E$234="High")*'Non-Inc Plant'!$R$9:$AO$234))+C20</f>
        <v>486224.66991524061</v>
      </c>
      <c r="D21" s="40">
        <f t="shared" ca="1" si="0"/>
        <v>558739.96953524067</v>
      </c>
      <c r="E21" s="28"/>
      <c r="F21" s="40">
        <f ca="1">SUMPRODUCT(('Non-Inc Plant'!$R$8:$AO$8=$A21)*('Non-Inc Plant'!$E$9:$E$234="Low")*'Non-Inc Plant'!$R$9:$AO$234)+F20</f>
        <v>507.81500000000011</v>
      </c>
      <c r="G21" s="33"/>
      <c r="H21" s="40">
        <f t="shared" ca="1" si="2"/>
        <v>559247.78453524061</v>
      </c>
      <c r="I21" s="33"/>
      <c r="J21" s="33"/>
      <c r="K21" s="33"/>
      <c r="L21" s="33"/>
      <c r="M21" s="33"/>
      <c r="N21" s="28"/>
      <c r="O21" s="28"/>
      <c r="P21" s="28"/>
      <c r="Q21" s="28"/>
      <c r="R21" s="28"/>
      <c r="S21" s="28"/>
      <c r="T21" s="28"/>
      <c r="U21" s="28"/>
      <c r="V21" s="28"/>
      <c r="W21" s="28"/>
      <c r="X21" s="29"/>
      <c r="Y21" s="29"/>
    </row>
    <row r="22" spans="1:25" s="26" customFormat="1" x14ac:dyDescent="0.25">
      <c r="A22" s="38">
        <f t="shared" si="1"/>
        <v>43252</v>
      </c>
      <c r="B22" s="39">
        <f>'Inc CWIP &amp; Plant Summary'!D56+B21</f>
        <v>72515.299620000005</v>
      </c>
      <c r="C22" s="33">
        <f ca="1">(SUMPRODUCT(('Non-Inc Plant'!$R$8:$AO$8=$A22)*('Non-Inc Plant'!$E$9:$E$234="High")*'Non-Inc Plant'!$R$9:$AO$234))+C21</f>
        <v>557672.8174152812</v>
      </c>
      <c r="D22" s="40">
        <f t="shared" ca="1" si="0"/>
        <v>630188.11703528115</v>
      </c>
      <c r="E22" s="28"/>
      <c r="F22" s="40">
        <f ca="1">SUMPRODUCT(('Non-Inc Plant'!$R$8:$AO$8=$A22)*('Non-Inc Plant'!$E$9:$E$234="Low")*'Non-Inc Plant'!$R$9:$AO$234)+F21</f>
        <v>507.81500000000011</v>
      </c>
      <c r="G22" s="33"/>
      <c r="H22" s="40">
        <f t="shared" ca="1" si="2"/>
        <v>630695.93203528109</v>
      </c>
      <c r="I22" s="33"/>
      <c r="J22" s="33"/>
      <c r="K22" s="33"/>
      <c r="L22" s="33"/>
      <c r="M22" s="33"/>
      <c r="N22" s="28"/>
      <c r="O22" s="28"/>
      <c r="P22" s="28"/>
      <c r="Q22" s="28"/>
      <c r="R22" s="28"/>
      <c r="S22" s="28"/>
      <c r="T22" s="28"/>
      <c r="U22" s="28"/>
      <c r="V22" s="28"/>
      <c r="W22" s="28"/>
      <c r="X22" s="29"/>
      <c r="Y22" s="29"/>
    </row>
    <row r="23" spans="1:25" s="26" customFormat="1" x14ac:dyDescent="0.25">
      <c r="A23" s="38">
        <f t="shared" si="1"/>
        <v>43282</v>
      </c>
      <c r="B23" s="39">
        <f>'Inc CWIP &amp; Plant Summary'!D57+B22</f>
        <v>72515.299620000005</v>
      </c>
      <c r="C23" s="33">
        <f ca="1">(SUMPRODUCT(('Non-Inc Plant'!$R$8:$AO$8=$A23)*('Non-Inc Plant'!$E$9:$E$234="High")*'Non-Inc Plant'!$R$9:$AO$234))+C22</f>
        <v>577273.12175322184</v>
      </c>
      <c r="D23" s="40">
        <f t="shared" ca="1" si="0"/>
        <v>649788.42137322179</v>
      </c>
      <c r="E23" s="28"/>
      <c r="F23" s="40">
        <f ca="1">SUMPRODUCT(('Non-Inc Plant'!$R$8:$AO$8=$A23)*('Non-Inc Plant'!$E$9:$E$234="Low")*'Non-Inc Plant'!$R$9:$AO$234)+F22</f>
        <v>507.81500000000011</v>
      </c>
      <c r="G23" s="33"/>
      <c r="H23" s="40">
        <f t="shared" ca="1" si="2"/>
        <v>650296.23637322173</v>
      </c>
      <c r="I23" s="33"/>
      <c r="J23" s="33"/>
      <c r="K23" s="33"/>
      <c r="L23" s="33"/>
      <c r="M23" s="33"/>
      <c r="N23" s="28"/>
      <c r="O23" s="28"/>
      <c r="P23" s="28"/>
      <c r="Q23" s="28"/>
      <c r="R23" s="28"/>
      <c r="S23" s="28"/>
      <c r="T23" s="28"/>
      <c r="U23" s="28"/>
      <c r="V23" s="28"/>
      <c r="W23" s="28"/>
      <c r="X23" s="29"/>
      <c r="Y23" s="29"/>
    </row>
    <row r="24" spans="1:25" s="26" customFormat="1" x14ac:dyDescent="0.25">
      <c r="A24" s="38">
        <f t="shared" si="1"/>
        <v>43313</v>
      </c>
      <c r="B24" s="39">
        <f>'Inc CWIP &amp; Plant Summary'!D58+B23</f>
        <v>72515.299620000005</v>
      </c>
      <c r="C24" s="33">
        <f ca="1">(SUMPRODUCT(('Non-Inc Plant'!$R$8:$AO$8=$A24)*('Non-Inc Plant'!$E$9:$E$234="High")*'Non-Inc Plant'!$R$9:$AO$234))+C23</f>
        <v>596873.42609116249</v>
      </c>
      <c r="D24" s="40">
        <f t="shared" ca="1" si="0"/>
        <v>669388.72571116243</v>
      </c>
      <c r="E24" s="28"/>
      <c r="F24" s="40">
        <f ca="1">SUMPRODUCT(('Non-Inc Plant'!$R$8:$AO$8=$A24)*('Non-Inc Plant'!$E$9:$E$234="Low")*'Non-Inc Plant'!$R$9:$AO$234)+F23</f>
        <v>507.81500000000011</v>
      </c>
      <c r="G24" s="33"/>
      <c r="H24" s="40">
        <f t="shared" ca="1" si="2"/>
        <v>669896.54071116238</v>
      </c>
      <c r="I24" s="33"/>
      <c r="J24" s="33"/>
      <c r="K24" s="33"/>
      <c r="L24" s="33"/>
      <c r="M24" s="33"/>
      <c r="N24" s="28"/>
      <c r="O24" s="28"/>
      <c r="P24" s="28"/>
      <c r="Q24" s="28"/>
      <c r="R24" s="28"/>
      <c r="S24" s="28"/>
      <c r="T24" s="28"/>
      <c r="U24" s="28"/>
      <c r="V24" s="28"/>
      <c r="W24" s="28"/>
      <c r="X24" s="29"/>
      <c r="Y24" s="29"/>
    </row>
    <row r="25" spans="1:25" s="26" customFormat="1" x14ac:dyDescent="0.25">
      <c r="A25" s="38">
        <f t="shared" si="1"/>
        <v>43344</v>
      </c>
      <c r="B25" s="39">
        <f>'Inc CWIP &amp; Plant Summary'!D59+B24</f>
        <v>72515.299620000005</v>
      </c>
      <c r="C25" s="33">
        <f ca="1">(SUMPRODUCT(('Non-Inc Plant'!$R$8:$AO$8=$A25)*('Non-Inc Plant'!$E$9:$E$234="High")*'Non-Inc Plant'!$R$9:$AO$234))+C24</f>
        <v>616473.73042910313</v>
      </c>
      <c r="D25" s="40">
        <f t="shared" ca="1" si="0"/>
        <v>688989.03004910308</v>
      </c>
      <c r="E25" s="28"/>
      <c r="F25" s="40">
        <f ca="1">SUMPRODUCT(('Non-Inc Plant'!$R$8:$AO$8=$A25)*('Non-Inc Plant'!$E$9:$E$234="Low")*'Non-Inc Plant'!$R$9:$AO$234)+F24</f>
        <v>507.81500000000011</v>
      </c>
      <c r="G25" s="33"/>
      <c r="H25" s="40">
        <f t="shared" ca="1" si="2"/>
        <v>689496.84504910302</v>
      </c>
      <c r="I25" s="33"/>
      <c r="J25" s="33"/>
      <c r="K25" s="33"/>
      <c r="L25" s="33"/>
      <c r="M25" s="33"/>
      <c r="N25" s="28"/>
      <c r="O25" s="28"/>
      <c r="P25" s="28"/>
      <c r="Q25" s="28"/>
      <c r="R25" s="28"/>
      <c r="S25" s="28"/>
      <c r="T25" s="28"/>
      <c r="U25" s="28"/>
      <c r="V25" s="28"/>
      <c r="W25" s="28"/>
      <c r="X25" s="29"/>
      <c r="Y25" s="29"/>
    </row>
    <row r="26" spans="1:25" s="26" customFormat="1" x14ac:dyDescent="0.25">
      <c r="A26" s="38">
        <f t="shared" si="1"/>
        <v>43374</v>
      </c>
      <c r="B26" s="39">
        <f>'Inc CWIP &amp; Plant Summary'!D60+B25</f>
        <v>72515.299620000005</v>
      </c>
      <c r="C26" s="33">
        <f ca="1">(SUMPRODUCT(('Non-Inc Plant'!$R$8:$AO$8=$A26)*('Non-Inc Plant'!$E$9:$E$234="High")*'Non-Inc Plant'!$R$9:$AO$234))+C25</f>
        <v>636074.03476704378</v>
      </c>
      <c r="D26" s="40">
        <f t="shared" ca="1" si="0"/>
        <v>708589.33438704372</v>
      </c>
      <c r="E26" s="28"/>
      <c r="F26" s="40">
        <f ca="1">SUMPRODUCT(('Non-Inc Plant'!$R$8:$AO$8=$A26)*('Non-Inc Plant'!$E$9:$E$234="Low")*'Non-Inc Plant'!$R$9:$AO$234)+F25</f>
        <v>507.81500000000011</v>
      </c>
      <c r="G26" s="33"/>
      <c r="H26" s="40">
        <f t="shared" ca="1" si="2"/>
        <v>709097.14938704367</v>
      </c>
      <c r="I26" s="33"/>
      <c r="J26" s="33"/>
      <c r="K26" s="33"/>
      <c r="L26" s="41"/>
      <c r="M26" s="33"/>
      <c r="N26" s="28"/>
      <c r="O26" s="28"/>
      <c r="P26" s="28"/>
      <c r="Q26" s="28"/>
      <c r="R26" s="28"/>
      <c r="S26" s="28"/>
      <c r="T26" s="28"/>
      <c r="U26" s="28"/>
      <c r="V26" s="28"/>
      <c r="W26" s="28"/>
      <c r="X26" s="29"/>
      <c r="Y26" s="29"/>
    </row>
    <row r="27" spans="1:25" s="26" customFormat="1" x14ac:dyDescent="0.25">
      <c r="A27" s="38">
        <f t="shared" si="1"/>
        <v>43405</v>
      </c>
      <c r="B27" s="39">
        <f>'Inc CWIP &amp; Plant Summary'!D61+B26</f>
        <v>72515.299620000005</v>
      </c>
      <c r="C27" s="33">
        <f ca="1">(SUMPRODUCT(('Non-Inc Plant'!$R$8:$AO$8=$A27)*('Non-Inc Plant'!$E$9:$E$234="High")*'Non-Inc Plant'!$R$9:$AO$234))+C26</f>
        <v>655674.33910498442</v>
      </c>
      <c r="D27" s="40">
        <f t="shared" ca="1" si="0"/>
        <v>728189.63872498437</v>
      </c>
      <c r="E27" s="28"/>
      <c r="F27" s="40">
        <f ca="1">SUMPRODUCT(('Non-Inc Plant'!$R$8:$AO$8=$A27)*('Non-Inc Plant'!$E$9:$E$234="Low")*'Non-Inc Plant'!$R$9:$AO$234)+F26</f>
        <v>507.81500000000011</v>
      </c>
      <c r="G27" s="33"/>
      <c r="H27" s="40">
        <f t="shared" ca="1" si="2"/>
        <v>728697.45372498431</v>
      </c>
      <c r="I27" s="33"/>
      <c r="J27" s="33"/>
      <c r="K27" s="33"/>
      <c r="L27" s="41"/>
      <c r="M27" s="33"/>
      <c r="N27" s="28"/>
      <c r="O27" s="28"/>
      <c r="P27" s="28"/>
      <c r="Q27" s="28"/>
      <c r="R27" s="28"/>
      <c r="S27" s="28"/>
      <c r="T27" s="28"/>
      <c r="U27" s="28"/>
      <c r="V27" s="28"/>
      <c r="W27" s="28"/>
      <c r="X27" s="29"/>
      <c r="Y27" s="29"/>
    </row>
    <row r="28" spans="1:25" s="26" customFormat="1" x14ac:dyDescent="0.25">
      <c r="A28" s="42">
        <f t="shared" si="1"/>
        <v>43435</v>
      </c>
      <c r="B28" s="43">
        <f>'Inc CWIP &amp; Plant Summary'!D62+B27</f>
        <v>72515.299620000005</v>
      </c>
      <c r="C28" s="44">
        <f ca="1">(SUMPRODUCT(('Non-Inc Plant'!$R$8:$AO$8=$A28)*('Non-Inc Plant'!$E$9:$E$234="High")*'Non-Inc Plant'!$R$9:$AO$234))+C27</f>
        <v>759633.95107017329</v>
      </c>
      <c r="D28" s="45">
        <f t="shared" ca="1" si="0"/>
        <v>832149.25069017336</v>
      </c>
      <c r="E28" s="28"/>
      <c r="F28" s="45">
        <f ca="1">SUMPRODUCT(('Non-Inc Plant'!$R$8:$AO$8=$A28)*('Non-Inc Plant'!$E$9:$E$234="Low")*'Non-Inc Plant'!$R$9:$AO$234)+F27</f>
        <v>507.81500000000011</v>
      </c>
      <c r="G28" s="33"/>
      <c r="H28" s="45">
        <f t="shared" ca="1" si="2"/>
        <v>832657.0656901733</v>
      </c>
      <c r="I28" s="33"/>
      <c r="J28" s="33"/>
      <c r="K28" s="33"/>
      <c r="L28" s="41"/>
      <c r="M28" s="33"/>
      <c r="N28" s="28"/>
      <c r="O28" s="28"/>
      <c r="P28" s="28"/>
      <c r="Q28" s="28"/>
      <c r="R28" s="28"/>
      <c r="S28" s="28"/>
      <c r="T28" s="28"/>
      <c r="U28" s="28"/>
      <c r="V28" s="28"/>
      <c r="W28" s="28"/>
      <c r="X28" s="29"/>
      <c r="Y28" s="29"/>
    </row>
    <row r="29" spans="1:25" s="26" customFormat="1" x14ac:dyDescent="0.25">
      <c r="A29" s="25"/>
      <c r="B29" s="46"/>
      <c r="C29" s="33"/>
      <c r="D29" s="28"/>
      <c r="E29" s="28"/>
      <c r="F29" s="28"/>
      <c r="G29" s="28"/>
      <c r="H29" s="28"/>
      <c r="I29" s="28"/>
      <c r="J29" s="28"/>
      <c r="K29" s="28"/>
      <c r="L29" s="28"/>
      <c r="M29" s="28"/>
      <c r="N29" s="28"/>
      <c r="O29" s="28"/>
      <c r="P29" s="28"/>
      <c r="Q29" s="28"/>
      <c r="R29" s="28"/>
      <c r="S29" s="28"/>
      <c r="T29" s="28"/>
      <c r="U29" s="28"/>
      <c r="V29" s="28"/>
      <c r="W29" s="28"/>
      <c r="X29" s="29"/>
      <c r="Y29" s="29"/>
    </row>
    <row r="30" spans="1:25" customFormat="1" x14ac:dyDescent="0.25">
      <c r="C30" s="2"/>
      <c r="D30" s="2"/>
      <c r="E30" s="2"/>
      <c r="F30" s="2"/>
      <c r="G30" s="2"/>
      <c r="H30" s="2"/>
      <c r="I30" s="2"/>
      <c r="J30" s="2"/>
      <c r="K30" s="2"/>
      <c r="L30" s="2"/>
      <c r="M30" s="2"/>
      <c r="N30" s="2"/>
      <c r="O30" s="2"/>
      <c r="P30" s="2"/>
      <c r="Q30" s="2"/>
      <c r="R30" s="2"/>
      <c r="S30" s="2"/>
      <c r="T30" s="2"/>
      <c r="U30" s="2"/>
      <c r="V30" s="2"/>
      <c r="W30" s="2"/>
    </row>
    <row r="31" spans="1:25" customFormat="1" x14ac:dyDescent="0.25">
      <c r="C31" s="2"/>
      <c r="D31" s="2"/>
      <c r="E31" s="2"/>
      <c r="F31" s="2"/>
      <c r="G31" s="2"/>
      <c r="H31" s="2"/>
      <c r="I31" s="2"/>
      <c r="J31" s="2"/>
      <c r="K31" s="2"/>
      <c r="L31" s="2"/>
      <c r="M31" s="2"/>
      <c r="N31" s="2"/>
      <c r="O31" s="2"/>
      <c r="P31" s="2"/>
      <c r="Q31" s="2"/>
      <c r="R31" s="2"/>
      <c r="S31" s="2"/>
      <c r="T31" s="2"/>
      <c r="U31" s="2"/>
      <c r="V31" s="2"/>
      <c r="W31" s="2"/>
    </row>
    <row r="33" spans="3:23" x14ac:dyDescent="0.25">
      <c r="C33" s="47"/>
      <c r="D33" s="47"/>
      <c r="E33" s="47"/>
      <c r="F33" s="47"/>
      <c r="G33" s="47"/>
      <c r="H33" s="47"/>
      <c r="I33" s="47"/>
      <c r="J33" s="47"/>
      <c r="K33" s="47"/>
      <c r="L33" s="47"/>
      <c r="M33" s="47"/>
      <c r="N33" s="47"/>
      <c r="O33" s="47"/>
      <c r="P33" s="47"/>
      <c r="Q33" s="47"/>
      <c r="R33" s="47"/>
      <c r="S33" s="47"/>
      <c r="T33" s="47"/>
      <c r="U33" s="47"/>
      <c r="V33" s="47"/>
      <c r="W33" s="47"/>
    </row>
    <row r="34" spans="3:23" x14ac:dyDescent="0.25">
      <c r="C34" s="47"/>
      <c r="D34" s="47"/>
      <c r="E34" s="47"/>
      <c r="F34" s="47"/>
      <c r="G34" s="47"/>
      <c r="H34" s="47"/>
      <c r="I34" s="47"/>
      <c r="J34" s="47"/>
      <c r="K34" s="47"/>
      <c r="L34" s="47"/>
      <c r="M34" s="47"/>
      <c r="N34" s="47"/>
      <c r="O34" s="47"/>
      <c r="P34" s="47"/>
      <c r="Q34" s="47"/>
      <c r="R34" s="47"/>
      <c r="S34" s="47"/>
      <c r="T34" s="47"/>
      <c r="U34" s="47"/>
      <c r="V34" s="47"/>
      <c r="W34" s="47"/>
    </row>
  </sheetData>
  <mergeCells count="1">
    <mergeCell ref="B3:D3"/>
  </mergeCells>
  <printOptions horizontalCentered="1"/>
  <pageMargins left="0.25" right="0.25" top="0.75" bottom="0.75" header="0.3" footer="0.3"/>
  <pageSetup fitToWidth="2" orientation="landscape" r:id="rId1"/>
  <headerFooter>
    <oddHeader>&amp;RTO12 Draft Annual Update
Attachment 4
WP-Schedule 10 and 16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S149"/>
  <sheetViews>
    <sheetView showGridLines="0" topLeftCell="B1" zoomScale="70" zoomScaleNormal="70" zoomScaleSheetLayoutView="48" workbookViewId="0">
      <selection activeCell="I31" sqref="I31"/>
    </sheetView>
  </sheetViews>
  <sheetFormatPr defaultColWidth="9.140625" defaultRowHeight="14.25" customHeight="1" x14ac:dyDescent="0.25"/>
  <cols>
    <col min="1" max="1" width="16.140625" style="50" hidden="1" customWidth="1"/>
    <col min="2" max="2" width="35.42578125" style="50" customWidth="1"/>
    <col min="3" max="3" width="48.85546875" style="50" customWidth="1"/>
    <col min="4" max="4" width="9.28515625" style="51" bestFit="1" customWidth="1"/>
    <col min="5" max="5" width="9.140625" style="50"/>
    <col min="6" max="6" width="14" style="51" bestFit="1" customWidth="1"/>
    <col min="7" max="8" width="17.7109375" style="50" customWidth="1"/>
    <col min="9" max="9" width="9.28515625" style="50" bestFit="1" customWidth="1"/>
    <col min="10" max="10" width="8.5703125" style="50" bestFit="1" customWidth="1"/>
    <col min="11" max="16" width="15.28515625" style="50" customWidth="1"/>
    <col min="17" max="17" width="8.7109375" style="50" bestFit="1" customWidth="1"/>
    <col min="18" max="41" width="13.42578125" style="50" customWidth="1"/>
    <col min="42" max="42" width="12" style="50" bestFit="1" customWidth="1"/>
    <col min="43" max="43" width="9.140625" style="50"/>
    <col min="44" max="44" width="10.140625" style="52" bestFit="1" customWidth="1"/>
    <col min="45" max="45" width="9.140625" style="52"/>
    <col min="46" max="16384" width="9.140625" style="50"/>
  </cols>
  <sheetData>
    <row r="1" spans="2:45" ht="21" x14ac:dyDescent="0.35">
      <c r="B1" s="49" t="s">
        <v>13</v>
      </c>
    </row>
    <row r="2" spans="2:45" ht="18.75" x14ac:dyDescent="0.3">
      <c r="B2" s="53"/>
    </row>
    <row r="3" spans="2:45" ht="15" x14ac:dyDescent="0.25">
      <c r="B3" s="54" t="s">
        <v>14</v>
      </c>
      <c r="C3" s="55">
        <v>42736</v>
      </c>
    </row>
    <row r="4" spans="2:45" ht="15" x14ac:dyDescent="0.25">
      <c r="B4" s="56"/>
      <c r="C4" s="57"/>
    </row>
    <row r="5" spans="2:45" ht="15" x14ac:dyDescent="0.25">
      <c r="B5" s="58" t="s">
        <v>15</v>
      </c>
      <c r="C5" s="58"/>
      <c r="D5" s="59"/>
      <c r="E5" s="58"/>
      <c r="F5" s="59"/>
    </row>
    <row r="6" spans="2:45" ht="30" customHeight="1" x14ac:dyDescent="0.25">
      <c r="B6" s="60"/>
      <c r="C6" s="60"/>
      <c r="D6" s="60"/>
      <c r="E6" s="60"/>
      <c r="F6" s="60"/>
      <c r="G6" s="60"/>
      <c r="H6" s="60"/>
      <c r="I6" s="60"/>
    </row>
    <row r="7" spans="2:45" ht="15.75" thickBot="1" x14ac:dyDescent="0.3">
      <c r="B7" s="58"/>
      <c r="C7" s="58"/>
      <c r="D7" s="59"/>
      <c r="E7" s="58"/>
      <c r="F7" s="59"/>
    </row>
    <row r="8" spans="2:45" s="69" customFormat="1" ht="75.75" thickBot="1" x14ac:dyDescent="0.3">
      <c r="B8" s="61" t="s">
        <v>16</v>
      </c>
      <c r="C8" s="62" t="s">
        <v>17</v>
      </c>
      <c r="D8" s="62" t="s">
        <v>18</v>
      </c>
      <c r="E8" s="62" t="s">
        <v>19</v>
      </c>
      <c r="F8" s="62" t="s">
        <v>20</v>
      </c>
      <c r="G8" s="62" t="s">
        <v>21</v>
      </c>
      <c r="H8" s="62" t="s">
        <v>22</v>
      </c>
      <c r="I8" s="63" t="s">
        <v>23</v>
      </c>
      <c r="J8" s="64"/>
      <c r="K8" s="61" t="str">
        <f>YEAR($C$3)-1&amp;" CWIP"</f>
        <v>2016 CWIP</v>
      </c>
      <c r="L8" s="62" t="str">
        <f>YEAR($C$3)&amp;" Total Expenditures"</f>
        <v>2017 Total Expenditures</v>
      </c>
      <c r="M8" s="62" t="str">
        <f>YEAR($C$3)+1&amp;" Total Expenditures"</f>
        <v>2018 Total Expenditures</v>
      </c>
      <c r="N8" s="62" t="str">
        <f>YEAR($C$3)-1&amp;" ISO CWIP Less Collectible"</f>
        <v>2016 ISO CWIP Less Collectible</v>
      </c>
      <c r="O8" s="62" t="str">
        <f>YEAR($C$3)&amp;" ISO Expenditures Less COR/Collectible"</f>
        <v>2017 ISO Expenditures Less COR/Collectible</v>
      </c>
      <c r="P8" s="63" t="str">
        <f>YEAR($C$3)+1&amp;" ISO Expenditures Less COR/Collectible"</f>
        <v>2018 ISO Expenditures Less COR/Collectible</v>
      </c>
      <c r="Q8" s="65"/>
      <c r="R8" s="66">
        <f>$C$3</f>
        <v>42736</v>
      </c>
      <c r="S8" s="67">
        <f t="shared" ref="S8:AK8" si="0">DATE(YEAR(R8),MONTH(R8)+1,DAY(R8))</f>
        <v>42767</v>
      </c>
      <c r="T8" s="67">
        <f t="shared" si="0"/>
        <v>42795</v>
      </c>
      <c r="U8" s="67">
        <f t="shared" si="0"/>
        <v>42826</v>
      </c>
      <c r="V8" s="67">
        <f t="shared" si="0"/>
        <v>42856</v>
      </c>
      <c r="W8" s="67">
        <f t="shared" si="0"/>
        <v>42887</v>
      </c>
      <c r="X8" s="67">
        <f t="shared" si="0"/>
        <v>42917</v>
      </c>
      <c r="Y8" s="67">
        <f t="shared" si="0"/>
        <v>42948</v>
      </c>
      <c r="Z8" s="67">
        <f t="shared" si="0"/>
        <v>42979</v>
      </c>
      <c r="AA8" s="67">
        <f t="shared" si="0"/>
        <v>43009</v>
      </c>
      <c r="AB8" s="67">
        <f t="shared" si="0"/>
        <v>43040</v>
      </c>
      <c r="AC8" s="68">
        <f t="shared" si="0"/>
        <v>43070</v>
      </c>
      <c r="AD8" s="67">
        <f t="shared" si="0"/>
        <v>43101</v>
      </c>
      <c r="AE8" s="67">
        <f t="shared" si="0"/>
        <v>43132</v>
      </c>
      <c r="AF8" s="67">
        <f t="shared" si="0"/>
        <v>43160</v>
      </c>
      <c r="AG8" s="67">
        <f t="shared" si="0"/>
        <v>43191</v>
      </c>
      <c r="AH8" s="67">
        <f t="shared" si="0"/>
        <v>43221</v>
      </c>
      <c r="AI8" s="67">
        <f t="shared" si="0"/>
        <v>43252</v>
      </c>
      <c r="AJ8" s="67">
        <f t="shared" si="0"/>
        <v>43282</v>
      </c>
      <c r="AK8" s="67">
        <f t="shared" si="0"/>
        <v>43313</v>
      </c>
      <c r="AL8" s="67">
        <f>DATE(YEAR(AK8),MONTH(AK8)+1,DAY(AK8))</f>
        <v>43344</v>
      </c>
      <c r="AM8" s="67">
        <f>DATE(YEAR(AL8),MONTH(AL8)+1,DAY(AL8))</f>
        <v>43374</v>
      </c>
      <c r="AN8" s="67">
        <f>DATE(YEAR(AM8),MONTH(AM8)+1,DAY(AM8))</f>
        <v>43405</v>
      </c>
      <c r="AO8" s="68">
        <f>DATE(YEAR(AN8),MONTH(AN8)+1,DAY(AN8))</f>
        <v>43435</v>
      </c>
      <c r="AR8" s="70"/>
      <c r="AS8" s="70"/>
    </row>
    <row r="9" spans="2:45" ht="15" x14ac:dyDescent="0.25">
      <c r="B9" s="105" t="s">
        <v>24</v>
      </c>
      <c r="C9" s="106" t="s">
        <v>25</v>
      </c>
      <c r="D9" s="107">
        <v>7637</v>
      </c>
      <c r="E9" s="97" t="s">
        <v>26</v>
      </c>
      <c r="F9" s="98" t="s">
        <v>27</v>
      </c>
      <c r="G9" s="99" t="s">
        <v>28</v>
      </c>
      <c r="H9" s="109">
        <v>0</v>
      </c>
      <c r="I9" s="110">
        <v>0.1002</v>
      </c>
      <c r="J9" s="71"/>
      <c r="K9" s="72"/>
      <c r="L9" s="73">
        <v>13300.18835</v>
      </c>
      <c r="M9" s="73">
        <v>15635.27346</v>
      </c>
      <c r="N9" s="73"/>
      <c r="O9" s="73">
        <f>$L9*$I9*(1-$H9)</f>
        <v>1332.6788726699999</v>
      </c>
      <c r="P9" s="74">
        <f t="shared" ref="P9:P38" si="1">$M9*$I9*(1-$H9)</f>
        <v>1566.6544006920001</v>
      </c>
      <c r="Q9" s="75"/>
      <c r="R9" s="76">
        <f t="shared" ref="R9:AG24" si="2">IF(YEAR(R$8)=YEAR($C$3),$O9/12,$P9/12)</f>
        <v>111.05657272249999</v>
      </c>
      <c r="S9" s="73">
        <f t="shared" si="2"/>
        <v>111.05657272249999</v>
      </c>
      <c r="T9" s="73">
        <f t="shared" si="2"/>
        <v>111.05657272249999</v>
      </c>
      <c r="U9" s="73">
        <f t="shared" si="2"/>
        <v>111.05657272249999</v>
      </c>
      <c r="V9" s="73">
        <f t="shared" si="2"/>
        <v>111.05657272249999</v>
      </c>
      <c r="W9" s="73">
        <f t="shared" si="2"/>
        <v>111.05657272249999</v>
      </c>
      <c r="X9" s="73">
        <f t="shared" si="2"/>
        <v>111.05657272249999</v>
      </c>
      <c r="Y9" s="73">
        <f t="shared" si="2"/>
        <v>111.05657272249999</v>
      </c>
      <c r="Z9" s="73">
        <f t="shared" si="2"/>
        <v>111.05657272249999</v>
      </c>
      <c r="AA9" s="73">
        <f t="shared" si="2"/>
        <v>111.05657272249999</v>
      </c>
      <c r="AB9" s="73">
        <f t="shared" si="2"/>
        <v>111.05657272249999</v>
      </c>
      <c r="AC9" s="74">
        <f t="shared" si="2"/>
        <v>111.05657272249999</v>
      </c>
      <c r="AD9" s="75">
        <f t="shared" si="2"/>
        <v>130.55453339100001</v>
      </c>
      <c r="AE9" s="75">
        <f t="shared" si="2"/>
        <v>130.55453339100001</v>
      </c>
      <c r="AF9" s="75">
        <f t="shared" si="2"/>
        <v>130.55453339100001</v>
      </c>
      <c r="AG9" s="75">
        <f t="shared" si="2"/>
        <v>130.55453339100001</v>
      </c>
      <c r="AH9" s="75">
        <f t="shared" ref="AH9:AO26" si="3">IF(YEAR(AH$8)=YEAR($C$3),$O9/12,$P9/12)</f>
        <v>130.55453339100001</v>
      </c>
      <c r="AI9" s="75">
        <f t="shared" si="3"/>
        <v>130.55453339100001</v>
      </c>
      <c r="AJ9" s="75">
        <f t="shared" si="3"/>
        <v>130.55453339100001</v>
      </c>
      <c r="AK9" s="75">
        <f t="shared" si="3"/>
        <v>130.55453339100001</v>
      </c>
      <c r="AL9" s="75">
        <f t="shared" si="3"/>
        <v>130.55453339100001</v>
      </c>
      <c r="AM9" s="75">
        <f t="shared" si="3"/>
        <v>130.55453339100001</v>
      </c>
      <c r="AN9" s="75">
        <f t="shared" si="3"/>
        <v>130.55453339100001</v>
      </c>
      <c r="AO9" s="74">
        <f t="shared" si="3"/>
        <v>130.55453339100001</v>
      </c>
      <c r="AR9" s="77"/>
      <c r="AS9" s="77"/>
    </row>
    <row r="10" spans="2:45" ht="15" x14ac:dyDescent="0.25">
      <c r="B10" s="105" t="s">
        <v>29</v>
      </c>
      <c r="C10" s="106" t="s">
        <v>30</v>
      </c>
      <c r="D10" s="107">
        <v>7392</v>
      </c>
      <c r="E10" s="97" t="s">
        <v>26</v>
      </c>
      <c r="F10" s="98" t="s">
        <v>27</v>
      </c>
      <c r="G10" s="99" t="s">
        <v>28</v>
      </c>
      <c r="H10" s="109">
        <v>0</v>
      </c>
      <c r="I10" s="110">
        <v>1</v>
      </c>
      <c r="J10" s="71"/>
      <c r="K10" s="72"/>
      <c r="L10" s="73">
        <v>445.58166999999997</v>
      </c>
      <c r="M10" s="73">
        <v>0</v>
      </c>
      <c r="N10" s="73"/>
      <c r="O10" s="73">
        <f t="shared" ref="O10:O38" si="4">$L10*$I10*(1-$H10)</f>
        <v>445.58166999999997</v>
      </c>
      <c r="P10" s="74">
        <f t="shared" si="1"/>
        <v>0</v>
      </c>
      <c r="Q10" s="75"/>
      <c r="R10" s="76">
        <f t="shared" si="2"/>
        <v>37.131805833333331</v>
      </c>
      <c r="S10" s="73">
        <f t="shared" si="2"/>
        <v>37.131805833333331</v>
      </c>
      <c r="T10" s="73">
        <f t="shared" si="2"/>
        <v>37.131805833333331</v>
      </c>
      <c r="U10" s="73">
        <f t="shared" si="2"/>
        <v>37.131805833333331</v>
      </c>
      <c r="V10" s="73">
        <f t="shared" si="2"/>
        <v>37.131805833333331</v>
      </c>
      <c r="W10" s="73">
        <f t="shared" si="2"/>
        <v>37.131805833333331</v>
      </c>
      <c r="X10" s="73">
        <f t="shared" si="2"/>
        <v>37.131805833333331</v>
      </c>
      <c r="Y10" s="73">
        <f t="shared" si="2"/>
        <v>37.131805833333331</v>
      </c>
      <c r="Z10" s="73">
        <f t="shared" si="2"/>
        <v>37.131805833333331</v>
      </c>
      <c r="AA10" s="73">
        <f t="shared" si="2"/>
        <v>37.131805833333331</v>
      </c>
      <c r="AB10" s="73">
        <f t="shared" si="2"/>
        <v>37.131805833333331</v>
      </c>
      <c r="AC10" s="74">
        <f t="shared" si="2"/>
        <v>37.131805833333331</v>
      </c>
      <c r="AD10" s="75">
        <f t="shared" si="2"/>
        <v>0</v>
      </c>
      <c r="AE10" s="75">
        <f t="shared" si="2"/>
        <v>0</v>
      </c>
      <c r="AF10" s="75">
        <f t="shared" si="2"/>
        <v>0</v>
      </c>
      <c r="AG10" s="75">
        <f t="shared" si="2"/>
        <v>0</v>
      </c>
      <c r="AH10" s="75">
        <f t="shared" si="3"/>
        <v>0</v>
      </c>
      <c r="AI10" s="75">
        <f t="shared" si="3"/>
        <v>0</v>
      </c>
      <c r="AJ10" s="75">
        <f t="shared" si="3"/>
        <v>0</v>
      </c>
      <c r="AK10" s="75">
        <f t="shared" si="3"/>
        <v>0</v>
      </c>
      <c r="AL10" s="75">
        <f t="shared" si="3"/>
        <v>0</v>
      </c>
      <c r="AM10" s="75">
        <f t="shared" si="3"/>
        <v>0</v>
      </c>
      <c r="AN10" s="75">
        <f t="shared" si="3"/>
        <v>0</v>
      </c>
      <c r="AO10" s="74">
        <f t="shared" si="3"/>
        <v>0</v>
      </c>
      <c r="AR10" s="77"/>
      <c r="AS10" s="77"/>
    </row>
    <row r="11" spans="2:45" ht="15" x14ac:dyDescent="0.25">
      <c r="B11" s="105" t="s">
        <v>31</v>
      </c>
      <c r="C11" s="106" t="s">
        <v>32</v>
      </c>
      <c r="D11" s="107">
        <v>7392</v>
      </c>
      <c r="E11" s="97" t="s">
        <v>26</v>
      </c>
      <c r="F11" s="98" t="s">
        <v>27</v>
      </c>
      <c r="G11" s="99" t="s">
        <v>28</v>
      </c>
      <c r="H11" s="109">
        <v>0</v>
      </c>
      <c r="I11" s="110">
        <v>1</v>
      </c>
      <c r="J11" s="71"/>
      <c r="K11" s="72"/>
      <c r="L11" s="73">
        <v>0</v>
      </c>
      <c r="M11" s="73">
        <v>13117.200289999999</v>
      </c>
      <c r="N11" s="73"/>
      <c r="O11" s="73">
        <f t="shared" si="4"/>
        <v>0</v>
      </c>
      <c r="P11" s="74">
        <f t="shared" si="1"/>
        <v>13117.200289999999</v>
      </c>
      <c r="Q11" s="75"/>
      <c r="R11" s="76">
        <f t="shared" si="2"/>
        <v>0</v>
      </c>
      <c r="S11" s="73">
        <f t="shared" si="2"/>
        <v>0</v>
      </c>
      <c r="T11" s="73">
        <f t="shared" si="2"/>
        <v>0</v>
      </c>
      <c r="U11" s="73">
        <f t="shared" si="2"/>
        <v>0</v>
      </c>
      <c r="V11" s="73">
        <f t="shared" si="2"/>
        <v>0</v>
      </c>
      <c r="W11" s="73">
        <f t="shared" si="2"/>
        <v>0</v>
      </c>
      <c r="X11" s="73">
        <f t="shared" si="2"/>
        <v>0</v>
      </c>
      <c r="Y11" s="73">
        <f t="shared" si="2"/>
        <v>0</v>
      </c>
      <c r="Z11" s="73">
        <f t="shared" si="2"/>
        <v>0</v>
      </c>
      <c r="AA11" s="73">
        <f t="shared" si="2"/>
        <v>0</v>
      </c>
      <c r="AB11" s="73">
        <f t="shared" si="2"/>
        <v>0</v>
      </c>
      <c r="AC11" s="74">
        <f t="shared" si="2"/>
        <v>0</v>
      </c>
      <c r="AD11" s="75">
        <f t="shared" si="2"/>
        <v>1093.1000241666666</v>
      </c>
      <c r="AE11" s="75">
        <f t="shared" si="2"/>
        <v>1093.1000241666666</v>
      </c>
      <c r="AF11" s="75">
        <f t="shared" si="2"/>
        <v>1093.1000241666666</v>
      </c>
      <c r="AG11" s="75">
        <f t="shared" si="2"/>
        <v>1093.1000241666666</v>
      </c>
      <c r="AH11" s="75">
        <f t="shared" si="3"/>
        <v>1093.1000241666666</v>
      </c>
      <c r="AI11" s="75">
        <f t="shared" si="3"/>
        <v>1093.1000241666666</v>
      </c>
      <c r="AJ11" s="75">
        <f t="shared" si="3"/>
        <v>1093.1000241666666</v>
      </c>
      <c r="AK11" s="75">
        <f t="shared" si="3"/>
        <v>1093.1000241666666</v>
      </c>
      <c r="AL11" s="75">
        <f t="shared" si="3"/>
        <v>1093.1000241666666</v>
      </c>
      <c r="AM11" s="75">
        <f t="shared" si="3"/>
        <v>1093.1000241666666</v>
      </c>
      <c r="AN11" s="75">
        <f t="shared" si="3"/>
        <v>1093.1000241666666</v>
      </c>
      <c r="AO11" s="74">
        <f t="shared" si="3"/>
        <v>1093.1000241666666</v>
      </c>
      <c r="AR11" s="77"/>
      <c r="AS11" s="77"/>
    </row>
    <row r="12" spans="2:45" ht="15" x14ac:dyDescent="0.25">
      <c r="B12" s="105" t="s">
        <v>33</v>
      </c>
      <c r="C12" s="106" t="s">
        <v>34</v>
      </c>
      <c r="D12" s="107">
        <v>4211</v>
      </c>
      <c r="E12" s="97" t="s">
        <v>26</v>
      </c>
      <c r="F12" s="98" t="s">
        <v>27</v>
      </c>
      <c r="G12" s="99" t="s">
        <v>28</v>
      </c>
      <c r="H12" s="109">
        <v>0</v>
      </c>
      <c r="I12" s="110">
        <v>1</v>
      </c>
      <c r="J12" s="71"/>
      <c r="K12" s="72"/>
      <c r="L12" s="73">
        <v>2558.8399999999997</v>
      </c>
      <c r="M12" s="73">
        <v>6020.6998608833092</v>
      </c>
      <c r="N12" s="73"/>
      <c r="O12" s="73">
        <f t="shared" si="4"/>
        <v>2558.8399999999997</v>
      </c>
      <c r="P12" s="74">
        <f t="shared" si="1"/>
        <v>6020.6998608833092</v>
      </c>
      <c r="Q12" s="75"/>
      <c r="R12" s="76">
        <f t="shared" si="2"/>
        <v>213.23666666666665</v>
      </c>
      <c r="S12" s="73">
        <f t="shared" si="2"/>
        <v>213.23666666666665</v>
      </c>
      <c r="T12" s="73">
        <f t="shared" si="2"/>
        <v>213.23666666666665</v>
      </c>
      <c r="U12" s="73">
        <f t="shared" si="2"/>
        <v>213.23666666666665</v>
      </c>
      <c r="V12" s="73">
        <f t="shared" si="2"/>
        <v>213.23666666666665</v>
      </c>
      <c r="W12" s="73">
        <f t="shared" si="2"/>
        <v>213.23666666666665</v>
      </c>
      <c r="X12" s="73">
        <f t="shared" si="2"/>
        <v>213.23666666666665</v>
      </c>
      <c r="Y12" s="73">
        <f t="shared" si="2"/>
        <v>213.23666666666665</v>
      </c>
      <c r="Z12" s="73">
        <f t="shared" si="2"/>
        <v>213.23666666666665</v>
      </c>
      <c r="AA12" s="73">
        <f t="shared" si="2"/>
        <v>213.23666666666665</v>
      </c>
      <c r="AB12" s="73">
        <f t="shared" si="2"/>
        <v>213.23666666666665</v>
      </c>
      <c r="AC12" s="74">
        <f t="shared" si="2"/>
        <v>213.23666666666665</v>
      </c>
      <c r="AD12" s="75">
        <f t="shared" si="2"/>
        <v>501.72498840694243</v>
      </c>
      <c r="AE12" s="75">
        <f t="shared" si="2"/>
        <v>501.72498840694243</v>
      </c>
      <c r="AF12" s="75">
        <f t="shared" si="2"/>
        <v>501.72498840694243</v>
      </c>
      <c r="AG12" s="75">
        <f t="shared" si="2"/>
        <v>501.72498840694243</v>
      </c>
      <c r="AH12" s="75">
        <f t="shared" si="3"/>
        <v>501.72498840694243</v>
      </c>
      <c r="AI12" s="75">
        <f t="shared" si="3"/>
        <v>501.72498840694243</v>
      </c>
      <c r="AJ12" s="75">
        <f t="shared" si="3"/>
        <v>501.72498840694243</v>
      </c>
      <c r="AK12" s="75">
        <f t="shared" si="3"/>
        <v>501.72498840694243</v>
      </c>
      <c r="AL12" s="75">
        <f t="shared" si="3"/>
        <v>501.72498840694243</v>
      </c>
      <c r="AM12" s="75">
        <f t="shared" si="3"/>
        <v>501.72498840694243</v>
      </c>
      <c r="AN12" s="75">
        <f t="shared" si="3"/>
        <v>501.72498840694243</v>
      </c>
      <c r="AO12" s="74">
        <f t="shared" si="3"/>
        <v>501.72498840694243</v>
      </c>
      <c r="AR12" s="77"/>
      <c r="AS12" s="77"/>
    </row>
    <row r="13" spans="2:45" ht="15" x14ac:dyDescent="0.25">
      <c r="B13" s="105" t="s">
        <v>35</v>
      </c>
      <c r="C13" s="106" t="s">
        <v>36</v>
      </c>
      <c r="D13" s="107">
        <v>4329</v>
      </c>
      <c r="E13" s="97" t="s">
        <v>37</v>
      </c>
      <c r="F13" s="98" t="s">
        <v>27</v>
      </c>
      <c r="G13" s="99" t="s">
        <v>28</v>
      </c>
      <c r="H13" s="109">
        <v>0</v>
      </c>
      <c r="I13" s="110">
        <v>1</v>
      </c>
      <c r="J13" s="71"/>
      <c r="K13" s="72"/>
      <c r="L13" s="73">
        <v>507.81500000000005</v>
      </c>
      <c r="M13" s="73">
        <v>0</v>
      </c>
      <c r="N13" s="73"/>
      <c r="O13" s="73">
        <f t="shared" si="4"/>
        <v>507.81500000000005</v>
      </c>
      <c r="P13" s="74">
        <f t="shared" si="1"/>
        <v>0</v>
      </c>
      <c r="Q13" s="75"/>
      <c r="R13" s="76">
        <f t="shared" si="2"/>
        <v>42.317916666666669</v>
      </c>
      <c r="S13" s="73">
        <f t="shared" si="2"/>
        <v>42.317916666666669</v>
      </c>
      <c r="T13" s="73">
        <f t="shared" si="2"/>
        <v>42.317916666666669</v>
      </c>
      <c r="U13" s="73">
        <f t="shared" si="2"/>
        <v>42.317916666666669</v>
      </c>
      <c r="V13" s="73">
        <f t="shared" si="2"/>
        <v>42.317916666666669</v>
      </c>
      <c r="W13" s="73">
        <f t="shared" si="2"/>
        <v>42.317916666666669</v>
      </c>
      <c r="X13" s="73">
        <f t="shared" si="2"/>
        <v>42.317916666666669</v>
      </c>
      <c r="Y13" s="73">
        <f t="shared" si="2"/>
        <v>42.317916666666669</v>
      </c>
      <c r="Z13" s="73">
        <f t="shared" si="2"/>
        <v>42.317916666666669</v>
      </c>
      <c r="AA13" s="73">
        <f t="shared" si="2"/>
        <v>42.317916666666669</v>
      </c>
      <c r="AB13" s="73">
        <f t="shared" si="2"/>
        <v>42.317916666666669</v>
      </c>
      <c r="AC13" s="74">
        <f t="shared" si="2"/>
        <v>42.317916666666669</v>
      </c>
      <c r="AD13" s="75">
        <f t="shared" si="2"/>
        <v>0</v>
      </c>
      <c r="AE13" s="75">
        <f t="shared" si="2"/>
        <v>0</v>
      </c>
      <c r="AF13" s="75">
        <f t="shared" si="2"/>
        <v>0</v>
      </c>
      <c r="AG13" s="75">
        <f t="shared" si="2"/>
        <v>0</v>
      </c>
      <c r="AH13" s="75">
        <f t="shared" si="3"/>
        <v>0</v>
      </c>
      <c r="AI13" s="75">
        <f t="shared" si="3"/>
        <v>0</v>
      </c>
      <c r="AJ13" s="75">
        <f t="shared" si="3"/>
        <v>0</v>
      </c>
      <c r="AK13" s="75">
        <f t="shared" si="3"/>
        <v>0</v>
      </c>
      <c r="AL13" s="75">
        <f t="shared" si="3"/>
        <v>0</v>
      </c>
      <c r="AM13" s="75">
        <f t="shared" si="3"/>
        <v>0</v>
      </c>
      <c r="AN13" s="75">
        <f t="shared" si="3"/>
        <v>0</v>
      </c>
      <c r="AO13" s="74">
        <f t="shared" si="3"/>
        <v>0</v>
      </c>
      <c r="AR13" s="77"/>
      <c r="AS13" s="77"/>
    </row>
    <row r="14" spans="2:45" ht="15" x14ac:dyDescent="0.25">
      <c r="B14" s="105" t="s">
        <v>38</v>
      </c>
      <c r="C14" s="106" t="s">
        <v>39</v>
      </c>
      <c r="D14" s="107">
        <v>3138</v>
      </c>
      <c r="E14" s="97" t="s">
        <v>26</v>
      </c>
      <c r="F14" s="98" t="s">
        <v>27</v>
      </c>
      <c r="G14" s="99" t="s">
        <v>28</v>
      </c>
      <c r="H14" s="109">
        <v>0</v>
      </c>
      <c r="I14" s="110">
        <v>1</v>
      </c>
      <c r="J14" s="71"/>
      <c r="K14" s="72"/>
      <c r="L14" s="73">
        <v>3317.401985</v>
      </c>
      <c r="M14" s="73">
        <v>0</v>
      </c>
      <c r="N14" s="73"/>
      <c r="O14" s="73">
        <f t="shared" si="4"/>
        <v>3317.401985</v>
      </c>
      <c r="P14" s="74">
        <f t="shared" si="1"/>
        <v>0</v>
      </c>
      <c r="Q14" s="75"/>
      <c r="R14" s="76">
        <f t="shared" si="2"/>
        <v>276.45016541666666</v>
      </c>
      <c r="S14" s="73">
        <f t="shared" si="2"/>
        <v>276.45016541666666</v>
      </c>
      <c r="T14" s="73">
        <f t="shared" si="2"/>
        <v>276.45016541666666</v>
      </c>
      <c r="U14" s="73">
        <f t="shared" si="2"/>
        <v>276.45016541666666</v>
      </c>
      <c r="V14" s="73">
        <f t="shared" si="2"/>
        <v>276.45016541666666</v>
      </c>
      <c r="W14" s="73">
        <f t="shared" si="2"/>
        <v>276.45016541666666</v>
      </c>
      <c r="X14" s="73">
        <f t="shared" si="2"/>
        <v>276.45016541666666</v>
      </c>
      <c r="Y14" s="73">
        <f t="shared" si="2"/>
        <v>276.45016541666666</v>
      </c>
      <c r="Z14" s="73">
        <f t="shared" si="2"/>
        <v>276.45016541666666</v>
      </c>
      <c r="AA14" s="73">
        <f t="shared" si="2"/>
        <v>276.45016541666666</v>
      </c>
      <c r="AB14" s="73">
        <f t="shared" si="2"/>
        <v>276.45016541666666</v>
      </c>
      <c r="AC14" s="74">
        <f t="shared" si="2"/>
        <v>276.45016541666666</v>
      </c>
      <c r="AD14" s="75">
        <f t="shared" si="2"/>
        <v>0</v>
      </c>
      <c r="AE14" s="75">
        <f t="shared" si="2"/>
        <v>0</v>
      </c>
      <c r="AF14" s="75">
        <f t="shared" si="2"/>
        <v>0</v>
      </c>
      <c r="AG14" s="75">
        <f t="shared" si="2"/>
        <v>0</v>
      </c>
      <c r="AH14" s="75">
        <f t="shared" si="3"/>
        <v>0</v>
      </c>
      <c r="AI14" s="75">
        <f t="shared" si="3"/>
        <v>0</v>
      </c>
      <c r="AJ14" s="75">
        <f t="shared" si="3"/>
        <v>0</v>
      </c>
      <c r="AK14" s="75">
        <f t="shared" si="3"/>
        <v>0</v>
      </c>
      <c r="AL14" s="75">
        <f t="shared" si="3"/>
        <v>0</v>
      </c>
      <c r="AM14" s="75">
        <f t="shared" si="3"/>
        <v>0</v>
      </c>
      <c r="AN14" s="75">
        <f t="shared" si="3"/>
        <v>0</v>
      </c>
      <c r="AO14" s="74">
        <f t="shared" si="3"/>
        <v>0</v>
      </c>
      <c r="AR14" s="77"/>
      <c r="AS14" s="77"/>
    </row>
    <row r="15" spans="2:45" ht="15" x14ac:dyDescent="0.25">
      <c r="B15" s="105" t="s">
        <v>40</v>
      </c>
      <c r="C15" s="106" t="s">
        <v>41</v>
      </c>
      <c r="D15" s="107">
        <v>6197</v>
      </c>
      <c r="E15" s="97" t="s">
        <v>26</v>
      </c>
      <c r="F15" s="98" t="s">
        <v>27</v>
      </c>
      <c r="G15" s="99" t="s">
        <v>28</v>
      </c>
      <c r="H15" s="109">
        <v>0</v>
      </c>
      <c r="I15" s="110">
        <v>1</v>
      </c>
      <c r="J15" s="71"/>
      <c r="K15" s="72"/>
      <c r="L15" s="73">
        <v>1026.3</v>
      </c>
      <c r="M15" s="73">
        <v>2129.2197603172785</v>
      </c>
      <c r="N15" s="73"/>
      <c r="O15" s="73">
        <f t="shared" si="4"/>
        <v>1026.3</v>
      </c>
      <c r="P15" s="74">
        <f t="shared" si="1"/>
        <v>2129.2197603172785</v>
      </c>
      <c r="Q15" s="75"/>
      <c r="R15" s="76">
        <f t="shared" si="2"/>
        <v>85.524999999999991</v>
      </c>
      <c r="S15" s="73">
        <f t="shared" si="2"/>
        <v>85.524999999999991</v>
      </c>
      <c r="T15" s="73">
        <f t="shared" si="2"/>
        <v>85.524999999999991</v>
      </c>
      <c r="U15" s="73">
        <f t="shared" si="2"/>
        <v>85.524999999999991</v>
      </c>
      <c r="V15" s="73">
        <f t="shared" si="2"/>
        <v>85.524999999999991</v>
      </c>
      <c r="W15" s="73">
        <f t="shared" si="2"/>
        <v>85.524999999999991</v>
      </c>
      <c r="X15" s="73">
        <f t="shared" si="2"/>
        <v>85.524999999999991</v>
      </c>
      <c r="Y15" s="73">
        <f t="shared" si="2"/>
        <v>85.524999999999991</v>
      </c>
      <c r="Z15" s="73">
        <f t="shared" si="2"/>
        <v>85.524999999999991</v>
      </c>
      <c r="AA15" s="73">
        <f t="shared" si="2"/>
        <v>85.524999999999991</v>
      </c>
      <c r="AB15" s="73">
        <f t="shared" si="2"/>
        <v>85.524999999999991</v>
      </c>
      <c r="AC15" s="74">
        <f t="shared" si="2"/>
        <v>85.524999999999991</v>
      </c>
      <c r="AD15" s="75">
        <f t="shared" si="2"/>
        <v>177.43498002643989</v>
      </c>
      <c r="AE15" s="75">
        <f t="shared" si="2"/>
        <v>177.43498002643989</v>
      </c>
      <c r="AF15" s="75">
        <f t="shared" si="2"/>
        <v>177.43498002643989</v>
      </c>
      <c r="AG15" s="75">
        <f t="shared" si="2"/>
        <v>177.43498002643989</v>
      </c>
      <c r="AH15" s="75">
        <f t="shared" si="3"/>
        <v>177.43498002643989</v>
      </c>
      <c r="AI15" s="75">
        <f t="shared" si="3"/>
        <v>177.43498002643989</v>
      </c>
      <c r="AJ15" s="75">
        <f t="shared" si="3"/>
        <v>177.43498002643989</v>
      </c>
      <c r="AK15" s="75">
        <f t="shared" si="3"/>
        <v>177.43498002643989</v>
      </c>
      <c r="AL15" s="75">
        <f t="shared" si="3"/>
        <v>177.43498002643989</v>
      </c>
      <c r="AM15" s="75">
        <f t="shared" si="3"/>
        <v>177.43498002643989</v>
      </c>
      <c r="AN15" s="75">
        <f t="shared" si="3"/>
        <v>177.43498002643989</v>
      </c>
      <c r="AO15" s="74">
        <f t="shared" si="3"/>
        <v>177.43498002643989</v>
      </c>
      <c r="AR15" s="77"/>
      <c r="AS15" s="77"/>
    </row>
    <row r="16" spans="2:45" ht="15" x14ac:dyDescent="0.25">
      <c r="B16" s="105" t="s">
        <v>42</v>
      </c>
      <c r="C16" s="106" t="s">
        <v>43</v>
      </c>
      <c r="D16" s="107">
        <v>4343</v>
      </c>
      <c r="E16" s="97" t="s">
        <v>26</v>
      </c>
      <c r="F16" s="98" t="s">
        <v>27</v>
      </c>
      <c r="G16" s="99" t="s">
        <v>28</v>
      </c>
      <c r="H16" s="109">
        <v>0</v>
      </c>
      <c r="I16" s="110">
        <v>1</v>
      </c>
      <c r="J16" s="71"/>
      <c r="K16" s="72"/>
      <c r="L16" s="73">
        <v>2042.6880000000001</v>
      </c>
      <c r="M16" s="73">
        <v>1209.5125</v>
      </c>
      <c r="N16" s="73"/>
      <c r="O16" s="73">
        <f t="shared" si="4"/>
        <v>2042.6880000000001</v>
      </c>
      <c r="P16" s="74">
        <f t="shared" si="1"/>
        <v>1209.5125</v>
      </c>
      <c r="Q16" s="75"/>
      <c r="R16" s="76">
        <f t="shared" si="2"/>
        <v>170.22400000000002</v>
      </c>
      <c r="S16" s="73">
        <f t="shared" si="2"/>
        <v>170.22400000000002</v>
      </c>
      <c r="T16" s="73">
        <f t="shared" si="2"/>
        <v>170.22400000000002</v>
      </c>
      <c r="U16" s="73">
        <f t="shared" si="2"/>
        <v>170.22400000000002</v>
      </c>
      <c r="V16" s="73">
        <f t="shared" si="2"/>
        <v>170.22400000000002</v>
      </c>
      <c r="W16" s="73">
        <f t="shared" si="2"/>
        <v>170.22400000000002</v>
      </c>
      <c r="X16" s="73">
        <f t="shared" si="2"/>
        <v>170.22400000000002</v>
      </c>
      <c r="Y16" s="73">
        <f t="shared" si="2"/>
        <v>170.22400000000002</v>
      </c>
      <c r="Z16" s="73">
        <f t="shared" si="2"/>
        <v>170.22400000000002</v>
      </c>
      <c r="AA16" s="73">
        <f t="shared" si="2"/>
        <v>170.22400000000002</v>
      </c>
      <c r="AB16" s="73">
        <f t="shared" si="2"/>
        <v>170.22400000000002</v>
      </c>
      <c r="AC16" s="74">
        <f t="shared" si="2"/>
        <v>170.22400000000002</v>
      </c>
      <c r="AD16" s="75">
        <f t="shared" si="2"/>
        <v>100.79270833333334</v>
      </c>
      <c r="AE16" s="75">
        <f t="shared" si="2"/>
        <v>100.79270833333334</v>
      </c>
      <c r="AF16" s="75">
        <f t="shared" si="2"/>
        <v>100.79270833333334</v>
      </c>
      <c r="AG16" s="75">
        <f t="shared" si="2"/>
        <v>100.79270833333334</v>
      </c>
      <c r="AH16" s="75">
        <f t="shared" si="3"/>
        <v>100.79270833333334</v>
      </c>
      <c r="AI16" s="75">
        <f t="shared" si="3"/>
        <v>100.79270833333334</v>
      </c>
      <c r="AJ16" s="75">
        <f t="shared" si="3"/>
        <v>100.79270833333334</v>
      </c>
      <c r="AK16" s="75">
        <f t="shared" si="3"/>
        <v>100.79270833333334</v>
      </c>
      <c r="AL16" s="75">
        <f t="shared" si="3"/>
        <v>100.79270833333334</v>
      </c>
      <c r="AM16" s="75">
        <f t="shared" si="3"/>
        <v>100.79270833333334</v>
      </c>
      <c r="AN16" s="75">
        <f t="shared" si="3"/>
        <v>100.79270833333334</v>
      </c>
      <c r="AO16" s="74">
        <f t="shared" si="3"/>
        <v>100.79270833333334</v>
      </c>
      <c r="AR16" s="77"/>
      <c r="AS16" s="77"/>
    </row>
    <row r="17" spans="2:45" ht="15" x14ac:dyDescent="0.25">
      <c r="B17" s="105" t="s">
        <v>44</v>
      </c>
      <c r="C17" s="106" t="s">
        <v>45</v>
      </c>
      <c r="D17" s="107">
        <v>5089</v>
      </c>
      <c r="E17" s="97" t="s">
        <v>26</v>
      </c>
      <c r="F17" s="98" t="s">
        <v>27</v>
      </c>
      <c r="G17" s="99" t="s">
        <v>28</v>
      </c>
      <c r="H17" s="109">
        <v>0</v>
      </c>
      <c r="I17" s="110">
        <v>1</v>
      </c>
      <c r="J17" s="71"/>
      <c r="K17" s="72"/>
      <c r="L17" s="73">
        <v>9121.8721008929333</v>
      </c>
      <c r="M17" s="73">
        <v>17248.225438812653</v>
      </c>
      <c r="N17" s="73"/>
      <c r="O17" s="73">
        <f t="shared" si="4"/>
        <v>9121.8721008929333</v>
      </c>
      <c r="P17" s="74">
        <f t="shared" si="1"/>
        <v>17248.225438812653</v>
      </c>
      <c r="Q17" s="75"/>
      <c r="R17" s="76">
        <f t="shared" si="2"/>
        <v>760.15600840774448</v>
      </c>
      <c r="S17" s="73">
        <f t="shared" si="2"/>
        <v>760.15600840774448</v>
      </c>
      <c r="T17" s="73">
        <f t="shared" si="2"/>
        <v>760.15600840774448</v>
      </c>
      <c r="U17" s="73">
        <f t="shared" si="2"/>
        <v>760.15600840774448</v>
      </c>
      <c r="V17" s="73">
        <f t="shared" si="2"/>
        <v>760.15600840774448</v>
      </c>
      <c r="W17" s="73">
        <f t="shared" si="2"/>
        <v>760.15600840774448</v>
      </c>
      <c r="X17" s="73">
        <f t="shared" si="2"/>
        <v>760.15600840774448</v>
      </c>
      <c r="Y17" s="73">
        <f t="shared" si="2"/>
        <v>760.15600840774448</v>
      </c>
      <c r="Z17" s="73">
        <f t="shared" si="2"/>
        <v>760.15600840774448</v>
      </c>
      <c r="AA17" s="73">
        <f t="shared" si="2"/>
        <v>760.15600840774448</v>
      </c>
      <c r="AB17" s="73">
        <f t="shared" si="2"/>
        <v>760.15600840774448</v>
      </c>
      <c r="AC17" s="74">
        <f t="shared" si="2"/>
        <v>760.15600840774448</v>
      </c>
      <c r="AD17" s="75">
        <f t="shared" si="2"/>
        <v>1437.3521199010545</v>
      </c>
      <c r="AE17" s="75">
        <f t="shared" si="2"/>
        <v>1437.3521199010545</v>
      </c>
      <c r="AF17" s="75">
        <f t="shared" si="2"/>
        <v>1437.3521199010545</v>
      </c>
      <c r="AG17" s="75">
        <f t="shared" si="2"/>
        <v>1437.3521199010545</v>
      </c>
      <c r="AH17" s="75">
        <f t="shared" si="3"/>
        <v>1437.3521199010545</v>
      </c>
      <c r="AI17" s="75">
        <f t="shared" si="3"/>
        <v>1437.3521199010545</v>
      </c>
      <c r="AJ17" s="75">
        <f t="shared" si="3"/>
        <v>1437.3521199010545</v>
      </c>
      <c r="AK17" s="75">
        <f t="shared" si="3"/>
        <v>1437.3521199010545</v>
      </c>
      <c r="AL17" s="75">
        <f t="shared" si="3"/>
        <v>1437.3521199010545</v>
      </c>
      <c r="AM17" s="75">
        <f t="shared" si="3"/>
        <v>1437.3521199010545</v>
      </c>
      <c r="AN17" s="75">
        <f t="shared" si="3"/>
        <v>1437.3521199010545</v>
      </c>
      <c r="AO17" s="74">
        <f t="shared" si="3"/>
        <v>1437.3521199010545</v>
      </c>
      <c r="AR17" s="77"/>
      <c r="AS17" s="77"/>
    </row>
    <row r="18" spans="2:45" ht="15" x14ac:dyDescent="0.25">
      <c r="B18" s="105" t="s">
        <v>46</v>
      </c>
      <c r="C18" s="106" t="s">
        <v>47</v>
      </c>
      <c r="D18" s="107">
        <v>4756</v>
      </c>
      <c r="E18" s="97" t="s">
        <v>26</v>
      </c>
      <c r="F18" s="98" t="s">
        <v>27</v>
      </c>
      <c r="G18" s="99" t="s">
        <v>28</v>
      </c>
      <c r="H18" s="109">
        <v>0</v>
      </c>
      <c r="I18" s="110">
        <v>1</v>
      </c>
      <c r="J18" s="71"/>
      <c r="K18" s="72"/>
      <c r="L18" s="73">
        <v>8656.5669999999991</v>
      </c>
      <c r="M18" s="73">
        <v>11253.084985825408</v>
      </c>
      <c r="N18" s="73"/>
      <c r="O18" s="73">
        <f t="shared" si="4"/>
        <v>8656.5669999999991</v>
      </c>
      <c r="P18" s="74">
        <f t="shared" si="1"/>
        <v>11253.084985825408</v>
      </c>
      <c r="Q18" s="75"/>
      <c r="R18" s="76">
        <f t="shared" si="2"/>
        <v>721.38058333333322</v>
      </c>
      <c r="S18" s="73">
        <f t="shared" si="2"/>
        <v>721.38058333333322</v>
      </c>
      <c r="T18" s="73">
        <f t="shared" si="2"/>
        <v>721.38058333333322</v>
      </c>
      <c r="U18" s="73">
        <f t="shared" si="2"/>
        <v>721.38058333333322</v>
      </c>
      <c r="V18" s="73">
        <f t="shared" si="2"/>
        <v>721.38058333333322</v>
      </c>
      <c r="W18" s="73">
        <f t="shared" si="2"/>
        <v>721.38058333333322</v>
      </c>
      <c r="X18" s="73">
        <f t="shared" si="2"/>
        <v>721.38058333333322</v>
      </c>
      <c r="Y18" s="73">
        <f t="shared" si="2"/>
        <v>721.38058333333322</v>
      </c>
      <c r="Z18" s="73">
        <f t="shared" si="2"/>
        <v>721.38058333333322</v>
      </c>
      <c r="AA18" s="73">
        <f t="shared" si="2"/>
        <v>721.38058333333322</v>
      </c>
      <c r="AB18" s="73">
        <f t="shared" si="2"/>
        <v>721.38058333333322</v>
      </c>
      <c r="AC18" s="74">
        <f t="shared" si="2"/>
        <v>721.38058333333322</v>
      </c>
      <c r="AD18" s="75">
        <f t="shared" si="2"/>
        <v>937.75708215211728</v>
      </c>
      <c r="AE18" s="75">
        <f t="shared" si="2"/>
        <v>937.75708215211728</v>
      </c>
      <c r="AF18" s="75">
        <f t="shared" si="2"/>
        <v>937.75708215211728</v>
      </c>
      <c r="AG18" s="75">
        <f t="shared" si="2"/>
        <v>937.75708215211728</v>
      </c>
      <c r="AH18" s="75">
        <f t="shared" si="3"/>
        <v>937.75708215211728</v>
      </c>
      <c r="AI18" s="75">
        <f t="shared" si="3"/>
        <v>937.75708215211728</v>
      </c>
      <c r="AJ18" s="75">
        <f t="shared" si="3"/>
        <v>937.75708215211728</v>
      </c>
      <c r="AK18" s="75">
        <f t="shared" si="3"/>
        <v>937.75708215211728</v>
      </c>
      <c r="AL18" s="75">
        <f t="shared" si="3"/>
        <v>937.75708215211728</v>
      </c>
      <c r="AM18" s="75">
        <f t="shared" si="3"/>
        <v>937.75708215211728</v>
      </c>
      <c r="AN18" s="75">
        <f t="shared" si="3"/>
        <v>937.75708215211728</v>
      </c>
      <c r="AO18" s="74">
        <f t="shared" si="3"/>
        <v>937.75708215211728</v>
      </c>
      <c r="AR18" s="77"/>
      <c r="AS18" s="77"/>
    </row>
    <row r="19" spans="2:45" ht="15" x14ac:dyDescent="0.25">
      <c r="B19" s="105" t="s">
        <v>48</v>
      </c>
      <c r="C19" s="106" t="s">
        <v>49</v>
      </c>
      <c r="D19" s="107">
        <v>5210</v>
      </c>
      <c r="E19" s="97" t="s">
        <v>26</v>
      </c>
      <c r="F19" s="98" t="s">
        <v>27</v>
      </c>
      <c r="G19" s="99" t="s">
        <v>28</v>
      </c>
      <c r="H19" s="109">
        <v>0</v>
      </c>
      <c r="I19" s="110">
        <v>1</v>
      </c>
      <c r="J19" s="71"/>
      <c r="K19" s="72"/>
      <c r="L19" s="73">
        <v>17485.801711999997</v>
      </c>
      <c r="M19" s="73">
        <v>16325.033227557089</v>
      </c>
      <c r="N19" s="73"/>
      <c r="O19" s="73">
        <f t="shared" si="4"/>
        <v>17485.801711999997</v>
      </c>
      <c r="P19" s="74">
        <f t="shared" si="1"/>
        <v>16325.033227557089</v>
      </c>
      <c r="Q19" s="75"/>
      <c r="R19" s="76">
        <f t="shared" si="2"/>
        <v>1457.1501426666664</v>
      </c>
      <c r="S19" s="73">
        <f t="shared" si="2"/>
        <v>1457.1501426666664</v>
      </c>
      <c r="T19" s="73">
        <f t="shared" si="2"/>
        <v>1457.1501426666664</v>
      </c>
      <c r="U19" s="73">
        <f t="shared" si="2"/>
        <v>1457.1501426666664</v>
      </c>
      <c r="V19" s="73">
        <f t="shared" si="2"/>
        <v>1457.1501426666664</v>
      </c>
      <c r="W19" s="73">
        <f t="shared" si="2"/>
        <v>1457.1501426666664</v>
      </c>
      <c r="X19" s="73">
        <f t="shared" si="2"/>
        <v>1457.1501426666664</v>
      </c>
      <c r="Y19" s="73">
        <f t="shared" si="2"/>
        <v>1457.1501426666664</v>
      </c>
      <c r="Z19" s="73">
        <f t="shared" si="2"/>
        <v>1457.1501426666664</v>
      </c>
      <c r="AA19" s="73">
        <f t="shared" si="2"/>
        <v>1457.1501426666664</v>
      </c>
      <c r="AB19" s="73">
        <f t="shared" si="2"/>
        <v>1457.1501426666664</v>
      </c>
      <c r="AC19" s="74">
        <f t="shared" si="2"/>
        <v>1457.1501426666664</v>
      </c>
      <c r="AD19" s="75">
        <f t="shared" si="2"/>
        <v>1360.4194356297573</v>
      </c>
      <c r="AE19" s="75">
        <f t="shared" si="2"/>
        <v>1360.4194356297573</v>
      </c>
      <c r="AF19" s="75">
        <f t="shared" si="2"/>
        <v>1360.4194356297573</v>
      </c>
      <c r="AG19" s="75">
        <f t="shared" si="2"/>
        <v>1360.4194356297573</v>
      </c>
      <c r="AH19" s="75">
        <f t="shared" si="3"/>
        <v>1360.4194356297573</v>
      </c>
      <c r="AI19" s="75">
        <f t="shared" si="3"/>
        <v>1360.4194356297573</v>
      </c>
      <c r="AJ19" s="75">
        <f t="shared" si="3"/>
        <v>1360.4194356297573</v>
      </c>
      <c r="AK19" s="75">
        <f t="shared" si="3"/>
        <v>1360.4194356297573</v>
      </c>
      <c r="AL19" s="75">
        <f t="shared" si="3"/>
        <v>1360.4194356297573</v>
      </c>
      <c r="AM19" s="75">
        <f t="shared" si="3"/>
        <v>1360.4194356297573</v>
      </c>
      <c r="AN19" s="75">
        <f t="shared" si="3"/>
        <v>1360.4194356297573</v>
      </c>
      <c r="AO19" s="74">
        <f t="shared" si="3"/>
        <v>1360.4194356297573</v>
      </c>
      <c r="AR19" s="77"/>
      <c r="AS19" s="77"/>
    </row>
    <row r="20" spans="2:45" ht="15" x14ac:dyDescent="0.25">
      <c r="B20" s="105" t="s">
        <v>50</v>
      </c>
      <c r="C20" s="106" t="s">
        <v>51</v>
      </c>
      <c r="D20" s="107">
        <v>6428</v>
      </c>
      <c r="E20" s="97" t="s">
        <v>26</v>
      </c>
      <c r="F20" s="98" t="s">
        <v>27</v>
      </c>
      <c r="G20" s="99" t="s">
        <v>28</v>
      </c>
      <c r="H20" s="109">
        <v>0</v>
      </c>
      <c r="I20" s="110">
        <v>1</v>
      </c>
      <c r="J20" s="71"/>
      <c r="K20" s="72"/>
      <c r="L20" s="73">
        <v>0</v>
      </c>
      <c r="M20" s="73">
        <v>12658.351130339341</v>
      </c>
      <c r="N20" s="73"/>
      <c r="O20" s="73">
        <f t="shared" si="4"/>
        <v>0</v>
      </c>
      <c r="P20" s="74">
        <f t="shared" si="1"/>
        <v>12658.351130339341</v>
      </c>
      <c r="Q20" s="75"/>
      <c r="R20" s="76">
        <f t="shared" si="2"/>
        <v>0</v>
      </c>
      <c r="S20" s="73">
        <f t="shared" si="2"/>
        <v>0</v>
      </c>
      <c r="T20" s="73">
        <f t="shared" si="2"/>
        <v>0</v>
      </c>
      <c r="U20" s="73">
        <f t="shared" si="2"/>
        <v>0</v>
      </c>
      <c r="V20" s="73">
        <f t="shared" si="2"/>
        <v>0</v>
      </c>
      <c r="W20" s="73">
        <f t="shared" si="2"/>
        <v>0</v>
      </c>
      <c r="X20" s="73">
        <f t="shared" si="2"/>
        <v>0</v>
      </c>
      <c r="Y20" s="73">
        <f t="shared" si="2"/>
        <v>0</v>
      </c>
      <c r="Z20" s="73">
        <f t="shared" si="2"/>
        <v>0</v>
      </c>
      <c r="AA20" s="73">
        <f t="shared" si="2"/>
        <v>0</v>
      </c>
      <c r="AB20" s="73">
        <f t="shared" si="2"/>
        <v>0</v>
      </c>
      <c r="AC20" s="74">
        <f t="shared" si="2"/>
        <v>0</v>
      </c>
      <c r="AD20" s="75">
        <f t="shared" si="2"/>
        <v>1054.8625941949451</v>
      </c>
      <c r="AE20" s="75">
        <f t="shared" si="2"/>
        <v>1054.8625941949451</v>
      </c>
      <c r="AF20" s="75">
        <f t="shared" si="2"/>
        <v>1054.8625941949451</v>
      </c>
      <c r="AG20" s="75">
        <f t="shared" si="2"/>
        <v>1054.8625941949451</v>
      </c>
      <c r="AH20" s="75">
        <f t="shared" si="3"/>
        <v>1054.8625941949451</v>
      </c>
      <c r="AI20" s="75">
        <f t="shared" si="3"/>
        <v>1054.8625941949451</v>
      </c>
      <c r="AJ20" s="75">
        <f t="shared" si="3"/>
        <v>1054.8625941949451</v>
      </c>
      <c r="AK20" s="75">
        <f t="shared" si="3"/>
        <v>1054.8625941949451</v>
      </c>
      <c r="AL20" s="75">
        <f t="shared" si="3"/>
        <v>1054.8625941949451</v>
      </c>
      <c r="AM20" s="75">
        <f t="shared" si="3"/>
        <v>1054.8625941949451</v>
      </c>
      <c r="AN20" s="75">
        <f t="shared" si="3"/>
        <v>1054.8625941949451</v>
      </c>
      <c r="AO20" s="74">
        <f t="shared" si="3"/>
        <v>1054.8625941949451</v>
      </c>
      <c r="AR20" s="77"/>
      <c r="AS20" s="77"/>
    </row>
    <row r="21" spans="2:45" ht="15" x14ac:dyDescent="0.25">
      <c r="B21" s="105" t="s">
        <v>52</v>
      </c>
      <c r="C21" s="106" t="s">
        <v>53</v>
      </c>
      <c r="D21" s="107">
        <v>6446</v>
      </c>
      <c r="E21" s="97" t="s">
        <v>26</v>
      </c>
      <c r="F21" s="98" t="s">
        <v>27</v>
      </c>
      <c r="G21" s="99" t="s">
        <v>28</v>
      </c>
      <c r="H21" s="109">
        <v>0</v>
      </c>
      <c r="I21" s="110">
        <v>0.15059866898974597</v>
      </c>
      <c r="J21" s="71"/>
      <c r="K21" s="72"/>
      <c r="L21" s="73">
        <v>10193.50008</v>
      </c>
      <c r="M21" s="73">
        <v>5827.7500016499998</v>
      </c>
      <c r="N21" s="73"/>
      <c r="O21" s="73">
        <f t="shared" si="4"/>
        <v>1535.1275443948691</v>
      </c>
      <c r="P21" s="74">
        <f t="shared" si="1"/>
        <v>877.65139345347984</v>
      </c>
      <c r="Q21" s="75"/>
      <c r="R21" s="76">
        <f t="shared" si="2"/>
        <v>127.92729536623909</v>
      </c>
      <c r="S21" s="73">
        <f t="shared" si="2"/>
        <v>127.92729536623909</v>
      </c>
      <c r="T21" s="73">
        <f t="shared" si="2"/>
        <v>127.92729536623909</v>
      </c>
      <c r="U21" s="73">
        <f t="shared" si="2"/>
        <v>127.92729536623909</v>
      </c>
      <c r="V21" s="73">
        <f t="shared" si="2"/>
        <v>127.92729536623909</v>
      </c>
      <c r="W21" s="73">
        <f t="shared" si="2"/>
        <v>127.92729536623909</v>
      </c>
      <c r="X21" s="73">
        <f t="shared" si="2"/>
        <v>127.92729536623909</v>
      </c>
      <c r="Y21" s="73">
        <f t="shared" si="2"/>
        <v>127.92729536623909</v>
      </c>
      <c r="Z21" s="73">
        <f t="shared" si="2"/>
        <v>127.92729536623909</v>
      </c>
      <c r="AA21" s="73">
        <f t="shared" si="2"/>
        <v>127.92729536623909</v>
      </c>
      <c r="AB21" s="73">
        <f t="shared" si="2"/>
        <v>127.92729536623909</v>
      </c>
      <c r="AC21" s="74">
        <f t="shared" si="2"/>
        <v>127.92729536623909</v>
      </c>
      <c r="AD21" s="75">
        <f t="shared" si="2"/>
        <v>73.137616121123315</v>
      </c>
      <c r="AE21" s="75">
        <f t="shared" si="2"/>
        <v>73.137616121123315</v>
      </c>
      <c r="AF21" s="75">
        <f t="shared" si="2"/>
        <v>73.137616121123315</v>
      </c>
      <c r="AG21" s="75">
        <f t="shared" si="2"/>
        <v>73.137616121123315</v>
      </c>
      <c r="AH21" s="75">
        <f t="shared" si="3"/>
        <v>73.137616121123315</v>
      </c>
      <c r="AI21" s="75">
        <f t="shared" si="3"/>
        <v>73.137616121123315</v>
      </c>
      <c r="AJ21" s="75">
        <f t="shared" si="3"/>
        <v>73.137616121123315</v>
      </c>
      <c r="AK21" s="75">
        <f t="shared" si="3"/>
        <v>73.137616121123315</v>
      </c>
      <c r="AL21" s="75">
        <f t="shared" si="3"/>
        <v>73.137616121123315</v>
      </c>
      <c r="AM21" s="75">
        <f t="shared" si="3"/>
        <v>73.137616121123315</v>
      </c>
      <c r="AN21" s="75">
        <f t="shared" si="3"/>
        <v>73.137616121123315</v>
      </c>
      <c r="AO21" s="74">
        <f t="shared" si="3"/>
        <v>73.137616121123315</v>
      </c>
      <c r="AR21" s="77"/>
      <c r="AS21" s="77"/>
    </row>
    <row r="22" spans="2:45" ht="15" x14ac:dyDescent="0.25">
      <c r="B22" s="105" t="s">
        <v>54</v>
      </c>
      <c r="C22" s="106" t="s">
        <v>55</v>
      </c>
      <c r="D22" s="107">
        <v>3363</v>
      </c>
      <c r="E22" s="97" t="s">
        <v>26</v>
      </c>
      <c r="F22" s="98" t="s">
        <v>27</v>
      </c>
      <c r="G22" s="99" t="s">
        <v>28</v>
      </c>
      <c r="H22" s="109">
        <v>0</v>
      </c>
      <c r="I22" s="110">
        <v>0.120617746483176</v>
      </c>
      <c r="J22" s="71"/>
      <c r="K22" s="72"/>
      <c r="L22" s="73">
        <v>18223.311669999992</v>
      </c>
      <c r="M22" s="73">
        <v>18672.711693270383</v>
      </c>
      <c r="N22" s="73"/>
      <c r="O22" s="73">
        <f t="shared" si="4"/>
        <v>2198.0547870959617</v>
      </c>
      <c r="P22" s="74">
        <f t="shared" si="1"/>
        <v>2252.2604051723229</v>
      </c>
      <c r="Q22" s="75"/>
      <c r="R22" s="76">
        <f t="shared" si="2"/>
        <v>183.17123225799682</v>
      </c>
      <c r="S22" s="73">
        <f t="shared" si="2"/>
        <v>183.17123225799682</v>
      </c>
      <c r="T22" s="73">
        <f t="shared" si="2"/>
        <v>183.17123225799682</v>
      </c>
      <c r="U22" s="73">
        <f t="shared" si="2"/>
        <v>183.17123225799682</v>
      </c>
      <c r="V22" s="73">
        <f t="shared" si="2"/>
        <v>183.17123225799682</v>
      </c>
      <c r="W22" s="73">
        <f t="shared" si="2"/>
        <v>183.17123225799682</v>
      </c>
      <c r="X22" s="73">
        <f t="shared" si="2"/>
        <v>183.17123225799682</v>
      </c>
      <c r="Y22" s="73">
        <f t="shared" si="2"/>
        <v>183.17123225799682</v>
      </c>
      <c r="Z22" s="73">
        <f t="shared" si="2"/>
        <v>183.17123225799682</v>
      </c>
      <c r="AA22" s="73">
        <f t="shared" si="2"/>
        <v>183.17123225799682</v>
      </c>
      <c r="AB22" s="73">
        <f t="shared" si="2"/>
        <v>183.17123225799682</v>
      </c>
      <c r="AC22" s="74">
        <f t="shared" si="2"/>
        <v>183.17123225799682</v>
      </c>
      <c r="AD22" s="75">
        <f t="shared" si="2"/>
        <v>187.68836709769357</v>
      </c>
      <c r="AE22" s="75">
        <f t="shared" si="2"/>
        <v>187.68836709769357</v>
      </c>
      <c r="AF22" s="75">
        <f t="shared" si="2"/>
        <v>187.68836709769357</v>
      </c>
      <c r="AG22" s="75">
        <f t="shared" si="2"/>
        <v>187.68836709769357</v>
      </c>
      <c r="AH22" s="75">
        <f t="shared" si="3"/>
        <v>187.68836709769357</v>
      </c>
      <c r="AI22" s="75">
        <f t="shared" si="3"/>
        <v>187.68836709769357</v>
      </c>
      <c r="AJ22" s="75">
        <f t="shared" si="3"/>
        <v>187.68836709769357</v>
      </c>
      <c r="AK22" s="75">
        <f t="shared" si="3"/>
        <v>187.68836709769357</v>
      </c>
      <c r="AL22" s="75">
        <f t="shared" si="3"/>
        <v>187.68836709769357</v>
      </c>
      <c r="AM22" s="75">
        <f t="shared" si="3"/>
        <v>187.68836709769357</v>
      </c>
      <c r="AN22" s="75">
        <f t="shared" si="3"/>
        <v>187.68836709769357</v>
      </c>
      <c r="AO22" s="74">
        <f t="shared" si="3"/>
        <v>187.68836709769357</v>
      </c>
      <c r="AR22" s="77"/>
      <c r="AS22" s="77"/>
    </row>
    <row r="23" spans="2:45" ht="15" x14ac:dyDescent="0.25">
      <c r="B23" s="105" t="s">
        <v>56</v>
      </c>
      <c r="C23" s="106" t="s">
        <v>57</v>
      </c>
      <c r="D23" s="107">
        <v>3363</v>
      </c>
      <c r="E23" s="97" t="s">
        <v>26</v>
      </c>
      <c r="F23" s="98" t="s">
        <v>27</v>
      </c>
      <c r="G23" s="99" t="s">
        <v>28</v>
      </c>
      <c r="H23" s="109">
        <v>0</v>
      </c>
      <c r="I23" s="110">
        <v>9.4601351530444203E-2</v>
      </c>
      <c r="J23" s="71"/>
      <c r="K23" s="72"/>
      <c r="L23" s="73">
        <v>8282.6101500000041</v>
      </c>
      <c r="M23" s="73">
        <v>8486.8652948401286</v>
      </c>
      <c r="N23" s="73"/>
      <c r="O23" s="73">
        <f t="shared" si="4"/>
        <v>783.54611438977554</v>
      </c>
      <c r="P23" s="74">
        <f t="shared" si="1"/>
        <v>802.86892714869794</v>
      </c>
      <c r="Q23" s="75"/>
      <c r="R23" s="76">
        <f t="shared" si="2"/>
        <v>65.29550953248129</v>
      </c>
      <c r="S23" s="73">
        <f t="shared" si="2"/>
        <v>65.29550953248129</v>
      </c>
      <c r="T23" s="73">
        <f t="shared" si="2"/>
        <v>65.29550953248129</v>
      </c>
      <c r="U23" s="73">
        <f t="shared" si="2"/>
        <v>65.29550953248129</v>
      </c>
      <c r="V23" s="73">
        <f t="shared" si="2"/>
        <v>65.29550953248129</v>
      </c>
      <c r="W23" s="73">
        <f t="shared" si="2"/>
        <v>65.29550953248129</v>
      </c>
      <c r="X23" s="73">
        <f t="shared" si="2"/>
        <v>65.29550953248129</v>
      </c>
      <c r="Y23" s="73">
        <f t="shared" si="2"/>
        <v>65.29550953248129</v>
      </c>
      <c r="Z23" s="73">
        <f t="shared" si="2"/>
        <v>65.29550953248129</v>
      </c>
      <c r="AA23" s="73">
        <f t="shared" si="2"/>
        <v>65.29550953248129</v>
      </c>
      <c r="AB23" s="73">
        <f t="shared" si="2"/>
        <v>65.29550953248129</v>
      </c>
      <c r="AC23" s="74">
        <f t="shared" si="2"/>
        <v>65.29550953248129</v>
      </c>
      <c r="AD23" s="75">
        <f t="shared" si="2"/>
        <v>66.905743929058161</v>
      </c>
      <c r="AE23" s="75">
        <f t="shared" si="2"/>
        <v>66.905743929058161</v>
      </c>
      <c r="AF23" s="75">
        <f t="shared" si="2"/>
        <v>66.905743929058161</v>
      </c>
      <c r="AG23" s="75">
        <f t="shared" si="2"/>
        <v>66.905743929058161</v>
      </c>
      <c r="AH23" s="75">
        <f t="shared" si="3"/>
        <v>66.905743929058161</v>
      </c>
      <c r="AI23" s="75">
        <f t="shared" si="3"/>
        <v>66.905743929058161</v>
      </c>
      <c r="AJ23" s="75">
        <f t="shared" si="3"/>
        <v>66.905743929058161</v>
      </c>
      <c r="AK23" s="75">
        <f t="shared" si="3"/>
        <v>66.905743929058161</v>
      </c>
      <c r="AL23" s="75">
        <f t="shared" si="3"/>
        <v>66.905743929058161</v>
      </c>
      <c r="AM23" s="75">
        <f t="shared" si="3"/>
        <v>66.905743929058161</v>
      </c>
      <c r="AN23" s="75">
        <f t="shared" si="3"/>
        <v>66.905743929058161</v>
      </c>
      <c r="AO23" s="74">
        <f t="shared" si="3"/>
        <v>66.905743929058161</v>
      </c>
      <c r="AR23" s="77"/>
      <c r="AS23" s="77"/>
    </row>
    <row r="24" spans="2:45" ht="15" x14ac:dyDescent="0.25">
      <c r="B24" s="105" t="s">
        <v>58</v>
      </c>
      <c r="C24" s="106" t="s">
        <v>59</v>
      </c>
      <c r="D24" s="107">
        <v>3363</v>
      </c>
      <c r="E24" s="97" t="s">
        <v>26</v>
      </c>
      <c r="F24" s="98" t="s">
        <v>27</v>
      </c>
      <c r="G24" s="99" t="s">
        <v>28</v>
      </c>
      <c r="H24" s="109">
        <v>0</v>
      </c>
      <c r="I24" s="110">
        <v>7.9511024582448603E-2</v>
      </c>
      <c r="J24" s="71"/>
      <c r="K24" s="72"/>
      <c r="L24" s="73">
        <v>1109.4622099999999</v>
      </c>
      <c r="M24" s="73">
        <v>1136.8223466552199</v>
      </c>
      <c r="N24" s="73"/>
      <c r="O24" s="73">
        <f t="shared" si="4"/>
        <v>88.214477052607748</v>
      </c>
      <c r="P24" s="74">
        <f t="shared" si="1"/>
        <v>90.389909550780104</v>
      </c>
      <c r="Q24" s="75"/>
      <c r="R24" s="76">
        <f t="shared" si="2"/>
        <v>7.3512064210506454</v>
      </c>
      <c r="S24" s="73">
        <f t="shared" si="2"/>
        <v>7.3512064210506454</v>
      </c>
      <c r="T24" s="73">
        <f t="shared" si="2"/>
        <v>7.3512064210506454</v>
      </c>
      <c r="U24" s="73">
        <f t="shared" si="2"/>
        <v>7.3512064210506454</v>
      </c>
      <c r="V24" s="73">
        <f t="shared" si="2"/>
        <v>7.3512064210506454</v>
      </c>
      <c r="W24" s="73">
        <f t="shared" si="2"/>
        <v>7.3512064210506454</v>
      </c>
      <c r="X24" s="73">
        <f t="shared" si="2"/>
        <v>7.3512064210506454</v>
      </c>
      <c r="Y24" s="73">
        <f t="shared" si="2"/>
        <v>7.3512064210506454</v>
      </c>
      <c r="Z24" s="73">
        <f t="shared" si="2"/>
        <v>7.3512064210506454</v>
      </c>
      <c r="AA24" s="73">
        <f t="shared" si="2"/>
        <v>7.3512064210506454</v>
      </c>
      <c r="AB24" s="73">
        <f t="shared" si="2"/>
        <v>7.3512064210506454</v>
      </c>
      <c r="AC24" s="74">
        <f t="shared" si="2"/>
        <v>7.3512064210506454</v>
      </c>
      <c r="AD24" s="75">
        <f t="shared" si="2"/>
        <v>7.5324924625650089</v>
      </c>
      <c r="AE24" s="75">
        <f t="shared" si="2"/>
        <v>7.5324924625650089</v>
      </c>
      <c r="AF24" s="75">
        <f t="shared" si="2"/>
        <v>7.5324924625650089</v>
      </c>
      <c r="AG24" s="75">
        <f t="shared" ref="AG24" si="5">IF(YEAR(AG$8)=YEAR($C$3),$O24/12,$P24/12)</f>
        <v>7.5324924625650089</v>
      </c>
      <c r="AH24" s="75">
        <f t="shared" si="3"/>
        <v>7.5324924625650089</v>
      </c>
      <c r="AI24" s="75">
        <f t="shared" si="3"/>
        <v>7.5324924625650089</v>
      </c>
      <c r="AJ24" s="75">
        <f t="shared" si="3"/>
        <v>7.5324924625650089</v>
      </c>
      <c r="AK24" s="75">
        <f t="shared" si="3"/>
        <v>7.5324924625650089</v>
      </c>
      <c r="AL24" s="75">
        <f t="shared" si="3"/>
        <v>7.5324924625650089</v>
      </c>
      <c r="AM24" s="75">
        <f t="shared" si="3"/>
        <v>7.5324924625650089</v>
      </c>
      <c r="AN24" s="75">
        <f t="shared" si="3"/>
        <v>7.5324924625650089</v>
      </c>
      <c r="AO24" s="74">
        <f t="shared" si="3"/>
        <v>7.5324924625650089</v>
      </c>
      <c r="AR24" s="77"/>
      <c r="AS24" s="77"/>
    </row>
    <row r="25" spans="2:45" ht="15" x14ac:dyDescent="0.25">
      <c r="B25" s="105" t="s">
        <v>60</v>
      </c>
      <c r="C25" s="106" t="s">
        <v>61</v>
      </c>
      <c r="D25" s="107">
        <v>3364</v>
      </c>
      <c r="E25" s="97" t="s">
        <v>26</v>
      </c>
      <c r="F25" s="98" t="s">
        <v>27</v>
      </c>
      <c r="G25" s="99" t="s">
        <v>62</v>
      </c>
      <c r="H25" s="109">
        <v>0</v>
      </c>
      <c r="I25" s="110">
        <v>0.13652378537000001</v>
      </c>
      <c r="J25" s="71"/>
      <c r="K25" s="72"/>
      <c r="L25" s="73">
        <v>16693.061900000001</v>
      </c>
      <c r="M25" s="73">
        <v>0</v>
      </c>
      <c r="N25" s="73"/>
      <c r="O25" s="73">
        <f t="shared" si="4"/>
        <v>2279.0000000037248</v>
      </c>
      <c r="P25" s="74">
        <f t="shared" si="1"/>
        <v>0</v>
      </c>
      <c r="Q25" s="75"/>
      <c r="R25" s="76">
        <f t="shared" ref="R25:AG38" si="6">IF(YEAR(R$8)=YEAR($C$3),$O25/12,$P25/12)</f>
        <v>189.91666666697708</v>
      </c>
      <c r="S25" s="73">
        <f t="shared" si="6"/>
        <v>189.91666666697708</v>
      </c>
      <c r="T25" s="73">
        <f t="shared" si="6"/>
        <v>189.91666666697708</v>
      </c>
      <c r="U25" s="73">
        <f t="shared" si="6"/>
        <v>189.91666666697708</v>
      </c>
      <c r="V25" s="73">
        <f t="shared" si="6"/>
        <v>189.91666666697708</v>
      </c>
      <c r="W25" s="73">
        <f t="shared" si="6"/>
        <v>189.91666666697708</v>
      </c>
      <c r="X25" s="73">
        <f t="shared" si="6"/>
        <v>189.91666666697708</v>
      </c>
      <c r="Y25" s="73">
        <f t="shared" si="6"/>
        <v>189.91666666697708</v>
      </c>
      <c r="Z25" s="73">
        <f t="shared" si="6"/>
        <v>189.91666666697708</v>
      </c>
      <c r="AA25" s="73">
        <f t="shared" si="6"/>
        <v>189.91666666697708</v>
      </c>
      <c r="AB25" s="73">
        <f t="shared" si="6"/>
        <v>189.91666666697708</v>
      </c>
      <c r="AC25" s="74">
        <f t="shared" si="6"/>
        <v>189.91666666697708</v>
      </c>
      <c r="AD25" s="75">
        <f t="shared" si="6"/>
        <v>0</v>
      </c>
      <c r="AE25" s="75">
        <f t="shared" si="6"/>
        <v>0</v>
      </c>
      <c r="AF25" s="75">
        <f t="shared" si="6"/>
        <v>0</v>
      </c>
      <c r="AG25" s="75">
        <f t="shared" si="6"/>
        <v>0</v>
      </c>
      <c r="AH25" s="75">
        <f t="shared" si="3"/>
        <v>0</v>
      </c>
      <c r="AI25" s="75">
        <f t="shared" si="3"/>
        <v>0</v>
      </c>
      <c r="AJ25" s="75">
        <f t="shared" si="3"/>
        <v>0</v>
      </c>
      <c r="AK25" s="75">
        <f t="shared" si="3"/>
        <v>0</v>
      </c>
      <c r="AL25" s="75">
        <f t="shared" si="3"/>
        <v>0</v>
      </c>
      <c r="AM25" s="75">
        <f t="shared" si="3"/>
        <v>0</v>
      </c>
      <c r="AN25" s="75">
        <f t="shared" si="3"/>
        <v>0</v>
      </c>
      <c r="AO25" s="74">
        <f t="shared" si="3"/>
        <v>0</v>
      </c>
      <c r="AR25" s="77"/>
      <c r="AS25" s="77"/>
    </row>
    <row r="26" spans="2:45" ht="15" x14ac:dyDescent="0.25">
      <c r="B26" s="105" t="s">
        <v>63</v>
      </c>
      <c r="C26" s="106" t="s">
        <v>64</v>
      </c>
      <c r="D26" s="107">
        <v>3364</v>
      </c>
      <c r="E26" s="97" t="s">
        <v>26</v>
      </c>
      <c r="F26" s="98" t="s">
        <v>27</v>
      </c>
      <c r="G26" s="99" t="s">
        <v>62</v>
      </c>
      <c r="H26" s="109">
        <v>0</v>
      </c>
      <c r="I26" s="110">
        <v>0.73</v>
      </c>
      <c r="J26" s="71"/>
      <c r="K26" s="72"/>
      <c r="L26" s="73">
        <v>3000</v>
      </c>
      <c r="M26" s="73">
        <v>0</v>
      </c>
      <c r="N26" s="73"/>
      <c r="O26" s="73">
        <f t="shared" si="4"/>
        <v>2190</v>
      </c>
      <c r="P26" s="74">
        <f t="shared" si="1"/>
        <v>0</v>
      </c>
      <c r="Q26" s="75"/>
      <c r="R26" s="76">
        <f t="shared" si="6"/>
        <v>182.5</v>
      </c>
      <c r="S26" s="73">
        <f t="shared" si="6"/>
        <v>182.5</v>
      </c>
      <c r="T26" s="73">
        <f t="shared" si="6"/>
        <v>182.5</v>
      </c>
      <c r="U26" s="73">
        <f t="shared" si="6"/>
        <v>182.5</v>
      </c>
      <c r="V26" s="73">
        <f t="shared" si="6"/>
        <v>182.5</v>
      </c>
      <c r="W26" s="73">
        <f t="shared" si="6"/>
        <v>182.5</v>
      </c>
      <c r="X26" s="73">
        <f t="shared" si="6"/>
        <v>182.5</v>
      </c>
      <c r="Y26" s="73">
        <f t="shared" si="6"/>
        <v>182.5</v>
      </c>
      <c r="Z26" s="73">
        <f t="shared" si="6"/>
        <v>182.5</v>
      </c>
      <c r="AA26" s="73">
        <f t="shared" si="6"/>
        <v>182.5</v>
      </c>
      <c r="AB26" s="73">
        <f t="shared" si="6"/>
        <v>182.5</v>
      </c>
      <c r="AC26" s="74">
        <f t="shared" si="6"/>
        <v>182.5</v>
      </c>
      <c r="AD26" s="75">
        <f t="shared" si="6"/>
        <v>0</v>
      </c>
      <c r="AE26" s="75">
        <f t="shared" si="6"/>
        <v>0</v>
      </c>
      <c r="AF26" s="75">
        <f t="shared" si="6"/>
        <v>0</v>
      </c>
      <c r="AG26" s="75">
        <f t="shared" si="6"/>
        <v>0</v>
      </c>
      <c r="AH26" s="75">
        <f t="shared" si="3"/>
        <v>0</v>
      </c>
      <c r="AI26" s="75">
        <f t="shared" si="3"/>
        <v>0</v>
      </c>
      <c r="AJ26" s="75">
        <f t="shared" si="3"/>
        <v>0</v>
      </c>
      <c r="AK26" s="75">
        <f t="shared" si="3"/>
        <v>0</v>
      </c>
      <c r="AL26" s="75">
        <f t="shared" si="3"/>
        <v>0</v>
      </c>
      <c r="AM26" s="75">
        <f t="shared" si="3"/>
        <v>0</v>
      </c>
      <c r="AN26" s="75">
        <f t="shared" si="3"/>
        <v>0</v>
      </c>
      <c r="AO26" s="74">
        <f t="shared" si="3"/>
        <v>0</v>
      </c>
      <c r="AR26" s="77"/>
      <c r="AS26" s="77"/>
    </row>
    <row r="27" spans="2:45" ht="15" x14ac:dyDescent="0.25">
      <c r="B27" s="105" t="s">
        <v>65</v>
      </c>
      <c r="C27" s="106" t="s">
        <v>66</v>
      </c>
      <c r="D27" s="107">
        <v>3364</v>
      </c>
      <c r="E27" s="97" t="s">
        <v>26</v>
      </c>
      <c r="F27" s="98" t="s">
        <v>27</v>
      </c>
      <c r="G27" s="99" t="s">
        <v>62</v>
      </c>
      <c r="H27" s="109">
        <v>0</v>
      </c>
      <c r="I27" s="110">
        <v>0.02</v>
      </c>
      <c r="J27" s="71"/>
      <c r="K27" s="72"/>
      <c r="L27" s="73">
        <v>3250.7640000000001</v>
      </c>
      <c r="M27" s="73">
        <v>0</v>
      </c>
      <c r="N27" s="73"/>
      <c r="O27" s="73">
        <f t="shared" si="4"/>
        <v>65.015280000000004</v>
      </c>
      <c r="P27" s="74">
        <f t="shared" si="1"/>
        <v>0</v>
      </c>
      <c r="Q27" s="75"/>
      <c r="R27" s="76">
        <f t="shared" si="6"/>
        <v>5.4179400000000006</v>
      </c>
      <c r="S27" s="73">
        <f t="shared" si="6"/>
        <v>5.4179400000000006</v>
      </c>
      <c r="T27" s="73">
        <f t="shared" si="6"/>
        <v>5.4179400000000006</v>
      </c>
      <c r="U27" s="73">
        <f t="shared" si="6"/>
        <v>5.4179400000000006</v>
      </c>
      <c r="V27" s="73">
        <f t="shared" si="6"/>
        <v>5.4179400000000006</v>
      </c>
      <c r="W27" s="73">
        <f t="shared" si="6"/>
        <v>5.4179400000000006</v>
      </c>
      <c r="X27" s="73">
        <f t="shared" si="6"/>
        <v>5.4179400000000006</v>
      </c>
      <c r="Y27" s="73">
        <f t="shared" si="6"/>
        <v>5.4179400000000006</v>
      </c>
      <c r="Z27" s="73">
        <f t="shared" si="6"/>
        <v>5.4179400000000006</v>
      </c>
      <c r="AA27" s="73">
        <f t="shared" si="6"/>
        <v>5.4179400000000006</v>
      </c>
      <c r="AB27" s="73">
        <f t="shared" si="6"/>
        <v>5.4179400000000006</v>
      </c>
      <c r="AC27" s="74">
        <f t="shared" si="6"/>
        <v>5.4179400000000006</v>
      </c>
      <c r="AD27" s="75">
        <f t="shared" si="6"/>
        <v>0</v>
      </c>
      <c r="AE27" s="75">
        <f t="shared" si="6"/>
        <v>0</v>
      </c>
      <c r="AF27" s="75">
        <f t="shared" si="6"/>
        <v>0</v>
      </c>
      <c r="AG27" s="75">
        <f t="shared" si="6"/>
        <v>0</v>
      </c>
      <c r="AH27" s="75">
        <f t="shared" ref="AH27:AO38" si="7">IF(YEAR(AH$8)=YEAR($C$3),$O27/12,$P27/12)</f>
        <v>0</v>
      </c>
      <c r="AI27" s="75">
        <f t="shared" si="7"/>
        <v>0</v>
      </c>
      <c r="AJ27" s="75">
        <f t="shared" si="7"/>
        <v>0</v>
      </c>
      <c r="AK27" s="75">
        <f t="shared" si="7"/>
        <v>0</v>
      </c>
      <c r="AL27" s="75">
        <f t="shared" si="7"/>
        <v>0</v>
      </c>
      <c r="AM27" s="75">
        <f t="shared" si="7"/>
        <v>0</v>
      </c>
      <c r="AN27" s="75">
        <f t="shared" si="7"/>
        <v>0</v>
      </c>
      <c r="AO27" s="74">
        <f t="shared" si="7"/>
        <v>0</v>
      </c>
      <c r="AR27" s="77"/>
      <c r="AS27" s="77"/>
    </row>
    <row r="28" spans="2:45" ht="15" x14ac:dyDescent="0.25">
      <c r="B28" s="105" t="s">
        <v>67</v>
      </c>
      <c r="C28" s="106" t="s">
        <v>68</v>
      </c>
      <c r="D28" s="107">
        <v>3364</v>
      </c>
      <c r="E28" s="97" t="s">
        <v>26</v>
      </c>
      <c r="F28" s="98" t="s">
        <v>27</v>
      </c>
      <c r="G28" s="99" t="s">
        <v>62</v>
      </c>
      <c r="H28" s="109">
        <v>0</v>
      </c>
      <c r="I28" s="110">
        <v>0.24724158081979783</v>
      </c>
      <c r="J28" s="71"/>
      <c r="K28" s="72"/>
      <c r="L28" s="73">
        <v>0</v>
      </c>
      <c r="M28" s="73">
        <v>33585.177216674972</v>
      </c>
      <c r="N28" s="73"/>
      <c r="O28" s="73">
        <f t="shared" si="4"/>
        <v>0</v>
      </c>
      <c r="P28" s="74">
        <f t="shared" si="1"/>
        <v>8303.6523071637785</v>
      </c>
      <c r="Q28" s="75"/>
      <c r="R28" s="76">
        <f t="shared" si="6"/>
        <v>0</v>
      </c>
      <c r="S28" s="73">
        <f t="shared" si="6"/>
        <v>0</v>
      </c>
      <c r="T28" s="73">
        <f t="shared" si="6"/>
        <v>0</v>
      </c>
      <c r="U28" s="73">
        <f t="shared" si="6"/>
        <v>0</v>
      </c>
      <c r="V28" s="73">
        <f t="shared" si="6"/>
        <v>0</v>
      </c>
      <c r="W28" s="73">
        <f t="shared" si="6"/>
        <v>0</v>
      </c>
      <c r="X28" s="73">
        <f t="shared" si="6"/>
        <v>0</v>
      </c>
      <c r="Y28" s="73">
        <f t="shared" si="6"/>
        <v>0</v>
      </c>
      <c r="Z28" s="73">
        <f t="shared" si="6"/>
        <v>0</v>
      </c>
      <c r="AA28" s="73">
        <f t="shared" si="6"/>
        <v>0</v>
      </c>
      <c r="AB28" s="73">
        <f t="shared" si="6"/>
        <v>0</v>
      </c>
      <c r="AC28" s="74">
        <f t="shared" si="6"/>
        <v>0</v>
      </c>
      <c r="AD28" s="75">
        <f t="shared" si="6"/>
        <v>691.97102559698158</v>
      </c>
      <c r="AE28" s="75">
        <f t="shared" si="6"/>
        <v>691.97102559698158</v>
      </c>
      <c r="AF28" s="75">
        <f t="shared" si="6"/>
        <v>691.97102559698158</v>
      </c>
      <c r="AG28" s="75">
        <f t="shared" si="6"/>
        <v>691.97102559698158</v>
      </c>
      <c r="AH28" s="75">
        <f t="shared" si="7"/>
        <v>691.97102559698158</v>
      </c>
      <c r="AI28" s="75">
        <f t="shared" si="7"/>
        <v>691.97102559698158</v>
      </c>
      <c r="AJ28" s="75">
        <f t="shared" si="7"/>
        <v>691.97102559698158</v>
      </c>
      <c r="AK28" s="75">
        <f t="shared" si="7"/>
        <v>691.97102559698158</v>
      </c>
      <c r="AL28" s="75">
        <f t="shared" si="7"/>
        <v>691.97102559698158</v>
      </c>
      <c r="AM28" s="75">
        <f t="shared" si="7"/>
        <v>691.97102559698158</v>
      </c>
      <c r="AN28" s="75">
        <f t="shared" si="7"/>
        <v>691.97102559698158</v>
      </c>
      <c r="AO28" s="74">
        <f t="shared" si="7"/>
        <v>691.97102559698158</v>
      </c>
      <c r="AR28" s="77"/>
      <c r="AS28" s="77"/>
    </row>
    <row r="29" spans="2:45" ht="15" x14ac:dyDescent="0.25">
      <c r="B29" s="105" t="s">
        <v>69</v>
      </c>
      <c r="C29" s="106" t="s">
        <v>70</v>
      </c>
      <c r="D29" s="107">
        <v>3364</v>
      </c>
      <c r="E29" s="97" t="s">
        <v>26</v>
      </c>
      <c r="F29" s="98" t="s">
        <v>27</v>
      </c>
      <c r="G29" s="99" t="s">
        <v>62</v>
      </c>
      <c r="H29" s="109">
        <v>0</v>
      </c>
      <c r="I29" s="110">
        <v>0.24953626330161899</v>
      </c>
      <c r="J29" s="71"/>
      <c r="K29" s="72"/>
      <c r="L29" s="73">
        <v>2257.473029999996</v>
      </c>
      <c r="M29" s="73">
        <v>2313.1439408706428</v>
      </c>
      <c r="N29" s="73"/>
      <c r="O29" s="73">
        <f t="shared" si="4"/>
        <v>563.32138441038262</v>
      </c>
      <c r="P29" s="74">
        <f t="shared" si="1"/>
        <v>577.21329548364133</v>
      </c>
      <c r="Q29" s="75"/>
      <c r="R29" s="76">
        <f t="shared" si="6"/>
        <v>46.943448700865218</v>
      </c>
      <c r="S29" s="73">
        <f t="shared" si="6"/>
        <v>46.943448700865218</v>
      </c>
      <c r="T29" s="73">
        <f t="shared" si="6"/>
        <v>46.943448700865218</v>
      </c>
      <c r="U29" s="73">
        <f t="shared" si="6"/>
        <v>46.943448700865218</v>
      </c>
      <c r="V29" s="73">
        <f t="shared" si="6"/>
        <v>46.943448700865218</v>
      </c>
      <c r="W29" s="73">
        <f t="shared" si="6"/>
        <v>46.943448700865218</v>
      </c>
      <c r="X29" s="73">
        <f t="shared" si="6"/>
        <v>46.943448700865218</v>
      </c>
      <c r="Y29" s="73">
        <f t="shared" si="6"/>
        <v>46.943448700865218</v>
      </c>
      <c r="Z29" s="73">
        <f t="shared" si="6"/>
        <v>46.943448700865218</v>
      </c>
      <c r="AA29" s="73">
        <f t="shared" si="6"/>
        <v>46.943448700865218</v>
      </c>
      <c r="AB29" s="73">
        <f t="shared" si="6"/>
        <v>46.943448700865218</v>
      </c>
      <c r="AC29" s="74">
        <f t="shared" si="6"/>
        <v>46.943448700865218</v>
      </c>
      <c r="AD29" s="75">
        <f t="shared" si="6"/>
        <v>48.101107956970111</v>
      </c>
      <c r="AE29" s="75">
        <f t="shared" si="6"/>
        <v>48.101107956970111</v>
      </c>
      <c r="AF29" s="75">
        <f t="shared" si="6"/>
        <v>48.101107956970111</v>
      </c>
      <c r="AG29" s="75">
        <f t="shared" si="6"/>
        <v>48.101107956970111</v>
      </c>
      <c r="AH29" s="75">
        <f t="shared" si="7"/>
        <v>48.101107956970111</v>
      </c>
      <c r="AI29" s="75">
        <f t="shared" si="7"/>
        <v>48.101107956970111</v>
      </c>
      <c r="AJ29" s="75">
        <f t="shared" si="7"/>
        <v>48.101107956970111</v>
      </c>
      <c r="AK29" s="75">
        <f t="shared" si="7"/>
        <v>48.101107956970111</v>
      </c>
      <c r="AL29" s="75">
        <f t="shared" si="7"/>
        <v>48.101107956970111</v>
      </c>
      <c r="AM29" s="75">
        <f t="shared" si="7"/>
        <v>48.101107956970111</v>
      </c>
      <c r="AN29" s="75">
        <f t="shared" si="7"/>
        <v>48.101107956970111</v>
      </c>
      <c r="AO29" s="74">
        <f t="shared" si="7"/>
        <v>48.101107956970111</v>
      </c>
      <c r="AR29" s="77"/>
      <c r="AS29" s="77"/>
    </row>
    <row r="30" spans="2:45" ht="15" x14ac:dyDescent="0.25">
      <c r="B30" s="105" t="s">
        <v>71</v>
      </c>
      <c r="C30" s="106" t="s">
        <v>72</v>
      </c>
      <c r="D30" s="107">
        <v>3364</v>
      </c>
      <c r="E30" s="97" t="s">
        <v>26</v>
      </c>
      <c r="F30" s="98" t="s">
        <v>27</v>
      </c>
      <c r="G30" s="99" t="s">
        <v>62</v>
      </c>
      <c r="H30" s="109">
        <v>0</v>
      </c>
      <c r="I30" s="110">
        <v>7.9920000000000005E-2</v>
      </c>
      <c r="J30" s="71"/>
      <c r="K30" s="72"/>
      <c r="L30" s="73">
        <v>80937.57470970467</v>
      </c>
      <c r="M30" s="73">
        <v>0</v>
      </c>
      <c r="N30" s="73"/>
      <c r="O30" s="73">
        <f t="shared" si="4"/>
        <v>6468.5309707995975</v>
      </c>
      <c r="P30" s="74">
        <f t="shared" si="1"/>
        <v>0</v>
      </c>
      <c r="Q30" s="75"/>
      <c r="R30" s="76">
        <f t="shared" si="6"/>
        <v>539.04424756663309</v>
      </c>
      <c r="S30" s="73">
        <f t="shared" si="6"/>
        <v>539.04424756663309</v>
      </c>
      <c r="T30" s="73">
        <f t="shared" si="6"/>
        <v>539.04424756663309</v>
      </c>
      <c r="U30" s="73">
        <f t="shared" si="6"/>
        <v>539.04424756663309</v>
      </c>
      <c r="V30" s="73">
        <f t="shared" si="6"/>
        <v>539.04424756663309</v>
      </c>
      <c r="W30" s="73">
        <f t="shared" si="6"/>
        <v>539.04424756663309</v>
      </c>
      <c r="X30" s="73">
        <f t="shared" si="6"/>
        <v>539.04424756663309</v>
      </c>
      <c r="Y30" s="73">
        <f t="shared" si="6"/>
        <v>539.04424756663309</v>
      </c>
      <c r="Z30" s="73">
        <f t="shared" si="6"/>
        <v>539.04424756663309</v>
      </c>
      <c r="AA30" s="73">
        <f t="shared" si="6"/>
        <v>539.04424756663309</v>
      </c>
      <c r="AB30" s="73">
        <f t="shared" si="6"/>
        <v>539.04424756663309</v>
      </c>
      <c r="AC30" s="74">
        <f t="shared" si="6"/>
        <v>539.04424756663309</v>
      </c>
      <c r="AD30" s="75">
        <f t="shared" si="6"/>
        <v>0</v>
      </c>
      <c r="AE30" s="75">
        <f t="shared" si="6"/>
        <v>0</v>
      </c>
      <c r="AF30" s="75">
        <f t="shared" si="6"/>
        <v>0</v>
      </c>
      <c r="AG30" s="75">
        <f t="shared" si="6"/>
        <v>0</v>
      </c>
      <c r="AH30" s="75">
        <f t="shared" si="7"/>
        <v>0</v>
      </c>
      <c r="AI30" s="75">
        <f t="shared" si="7"/>
        <v>0</v>
      </c>
      <c r="AJ30" s="75">
        <f t="shared" si="7"/>
        <v>0</v>
      </c>
      <c r="AK30" s="75">
        <f t="shared" si="7"/>
        <v>0</v>
      </c>
      <c r="AL30" s="75">
        <f t="shared" si="7"/>
        <v>0</v>
      </c>
      <c r="AM30" s="75">
        <f t="shared" si="7"/>
        <v>0</v>
      </c>
      <c r="AN30" s="75">
        <f t="shared" si="7"/>
        <v>0</v>
      </c>
      <c r="AO30" s="74">
        <f t="shared" si="7"/>
        <v>0</v>
      </c>
      <c r="AR30" s="77"/>
      <c r="AS30" s="77"/>
    </row>
    <row r="31" spans="2:45" ht="14.25" customHeight="1" x14ac:dyDescent="0.25">
      <c r="B31" s="105" t="s">
        <v>73</v>
      </c>
      <c r="C31" s="106" t="s">
        <v>74</v>
      </c>
      <c r="D31" s="107">
        <v>3364</v>
      </c>
      <c r="E31" s="97" t="s">
        <v>26</v>
      </c>
      <c r="F31" s="98" t="s">
        <v>27</v>
      </c>
      <c r="G31" s="99" t="s">
        <v>62</v>
      </c>
      <c r="H31" s="109">
        <v>0</v>
      </c>
      <c r="I31" s="110">
        <v>1.12792733758227E-2</v>
      </c>
      <c r="J31" s="71"/>
      <c r="K31" s="78"/>
      <c r="L31" s="73">
        <v>0</v>
      </c>
      <c r="M31" s="73">
        <v>64361.815509472428</v>
      </c>
      <c r="N31" s="75">
        <f>K31</f>
        <v>0</v>
      </c>
      <c r="O31" s="73">
        <f t="shared" si="4"/>
        <v>0</v>
      </c>
      <c r="P31" s="74">
        <f t="shared" si="1"/>
        <v>725.95451209560497</v>
      </c>
      <c r="Q31" s="75"/>
      <c r="R31" s="76">
        <f t="shared" si="6"/>
        <v>0</v>
      </c>
      <c r="S31" s="73">
        <f t="shared" si="6"/>
        <v>0</v>
      </c>
      <c r="T31" s="73">
        <f t="shared" si="6"/>
        <v>0</v>
      </c>
      <c r="U31" s="73">
        <f t="shared" si="6"/>
        <v>0</v>
      </c>
      <c r="V31" s="73">
        <f t="shared" si="6"/>
        <v>0</v>
      </c>
      <c r="W31" s="73">
        <f t="shared" si="6"/>
        <v>0</v>
      </c>
      <c r="X31" s="73">
        <f t="shared" si="6"/>
        <v>0</v>
      </c>
      <c r="Y31" s="73">
        <f t="shared" si="6"/>
        <v>0</v>
      </c>
      <c r="Z31" s="73">
        <f t="shared" si="6"/>
        <v>0</v>
      </c>
      <c r="AA31" s="73">
        <f t="shared" si="6"/>
        <v>0</v>
      </c>
      <c r="AB31" s="73">
        <f t="shared" si="6"/>
        <v>0</v>
      </c>
      <c r="AC31" s="74">
        <f t="shared" si="6"/>
        <v>0</v>
      </c>
      <c r="AD31" s="75">
        <f t="shared" si="6"/>
        <v>60.496209341300414</v>
      </c>
      <c r="AE31" s="75">
        <f t="shared" si="6"/>
        <v>60.496209341300414</v>
      </c>
      <c r="AF31" s="75">
        <f t="shared" si="6"/>
        <v>60.496209341300414</v>
      </c>
      <c r="AG31" s="75">
        <f t="shared" si="6"/>
        <v>60.496209341300414</v>
      </c>
      <c r="AH31" s="75">
        <f t="shared" si="7"/>
        <v>60.496209341300414</v>
      </c>
      <c r="AI31" s="75">
        <f t="shared" si="7"/>
        <v>60.496209341300414</v>
      </c>
      <c r="AJ31" s="75">
        <f t="shared" si="7"/>
        <v>60.496209341300414</v>
      </c>
      <c r="AK31" s="75">
        <f t="shared" si="7"/>
        <v>60.496209341300414</v>
      </c>
      <c r="AL31" s="75">
        <f t="shared" si="7"/>
        <v>60.496209341300414</v>
      </c>
      <c r="AM31" s="75">
        <f t="shared" si="7"/>
        <v>60.496209341300414</v>
      </c>
      <c r="AN31" s="75">
        <f t="shared" si="7"/>
        <v>60.496209341300414</v>
      </c>
      <c r="AO31" s="74">
        <f t="shared" si="7"/>
        <v>60.496209341300414</v>
      </c>
    </row>
    <row r="32" spans="2:45" ht="15" x14ac:dyDescent="0.25">
      <c r="B32" s="105" t="s">
        <v>75</v>
      </c>
      <c r="C32" s="106" t="s">
        <v>76</v>
      </c>
      <c r="D32" s="107">
        <v>3364</v>
      </c>
      <c r="E32" s="97" t="s">
        <v>26</v>
      </c>
      <c r="F32" s="98" t="s">
        <v>27</v>
      </c>
      <c r="G32" s="99" t="s">
        <v>62</v>
      </c>
      <c r="H32" s="109">
        <v>0</v>
      </c>
      <c r="I32" s="110">
        <v>7.9920000000000005E-2</v>
      </c>
      <c r="J32" s="71"/>
      <c r="K32" s="72"/>
      <c r="L32" s="73">
        <v>14654.938614954501</v>
      </c>
      <c r="M32" s="73">
        <v>0</v>
      </c>
      <c r="N32" s="73"/>
      <c r="O32" s="73">
        <f t="shared" si="4"/>
        <v>1171.2226941071638</v>
      </c>
      <c r="P32" s="74">
        <f t="shared" si="1"/>
        <v>0</v>
      </c>
      <c r="Q32" s="75"/>
      <c r="R32" s="76">
        <f t="shared" si="6"/>
        <v>97.601891175596975</v>
      </c>
      <c r="S32" s="73">
        <f t="shared" si="6"/>
        <v>97.601891175596975</v>
      </c>
      <c r="T32" s="73">
        <f t="shared" si="6"/>
        <v>97.601891175596975</v>
      </c>
      <c r="U32" s="73">
        <f t="shared" si="6"/>
        <v>97.601891175596975</v>
      </c>
      <c r="V32" s="73">
        <f t="shared" si="6"/>
        <v>97.601891175596975</v>
      </c>
      <c r="W32" s="73">
        <f t="shared" si="6"/>
        <v>97.601891175596975</v>
      </c>
      <c r="X32" s="73">
        <f t="shared" si="6"/>
        <v>97.601891175596975</v>
      </c>
      <c r="Y32" s="73">
        <f t="shared" si="6"/>
        <v>97.601891175596975</v>
      </c>
      <c r="Z32" s="73">
        <f t="shared" si="6"/>
        <v>97.601891175596975</v>
      </c>
      <c r="AA32" s="73">
        <f t="shared" si="6"/>
        <v>97.601891175596975</v>
      </c>
      <c r="AB32" s="73">
        <f t="shared" si="6"/>
        <v>97.601891175596975</v>
      </c>
      <c r="AC32" s="74">
        <f t="shared" si="6"/>
        <v>97.601891175596975</v>
      </c>
      <c r="AD32" s="75">
        <f t="shared" si="6"/>
        <v>0</v>
      </c>
      <c r="AE32" s="75">
        <f t="shared" si="6"/>
        <v>0</v>
      </c>
      <c r="AF32" s="75">
        <f t="shared" si="6"/>
        <v>0</v>
      </c>
      <c r="AG32" s="75">
        <f t="shared" si="6"/>
        <v>0</v>
      </c>
      <c r="AH32" s="75">
        <f t="shared" si="7"/>
        <v>0</v>
      </c>
      <c r="AI32" s="75">
        <f t="shared" si="7"/>
        <v>0</v>
      </c>
      <c r="AJ32" s="75">
        <f t="shared" si="7"/>
        <v>0</v>
      </c>
      <c r="AK32" s="75">
        <f t="shared" si="7"/>
        <v>0</v>
      </c>
      <c r="AL32" s="75">
        <f t="shared" si="7"/>
        <v>0</v>
      </c>
      <c r="AM32" s="75">
        <f t="shared" si="7"/>
        <v>0</v>
      </c>
      <c r="AN32" s="75">
        <f t="shared" si="7"/>
        <v>0</v>
      </c>
      <c r="AO32" s="74">
        <f t="shared" si="7"/>
        <v>0</v>
      </c>
      <c r="AR32" s="77"/>
      <c r="AS32" s="77"/>
    </row>
    <row r="33" spans="1:45" ht="15" x14ac:dyDescent="0.25">
      <c r="B33" s="105" t="s">
        <v>77</v>
      </c>
      <c r="C33" s="106" t="s">
        <v>78</v>
      </c>
      <c r="D33" s="107">
        <v>3364</v>
      </c>
      <c r="E33" s="97" t="s">
        <v>26</v>
      </c>
      <c r="F33" s="98" t="s">
        <v>27</v>
      </c>
      <c r="G33" s="99" t="s">
        <v>62</v>
      </c>
      <c r="H33" s="109">
        <v>0</v>
      </c>
      <c r="I33" s="110">
        <v>1.12792733758227E-2</v>
      </c>
      <c r="J33" s="71"/>
      <c r="K33" s="72"/>
      <c r="L33" s="73">
        <v>0</v>
      </c>
      <c r="M33" s="73">
        <v>24628.463451522064</v>
      </c>
      <c r="N33" s="73"/>
      <c r="O33" s="73">
        <f t="shared" si="4"/>
        <v>0</v>
      </c>
      <c r="P33" s="74">
        <f t="shared" si="1"/>
        <v>277.79117209617527</v>
      </c>
      <c r="Q33" s="75"/>
      <c r="R33" s="76">
        <f t="shared" si="6"/>
        <v>0</v>
      </c>
      <c r="S33" s="73">
        <f t="shared" si="6"/>
        <v>0</v>
      </c>
      <c r="T33" s="73">
        <f t="shared" si="6"/>
        <v>0</v>
      </c>
      <c r="U33" s="73">
        <f t="shared" si="6"/>
        <v>0</v>
      </c>
      <c r="V33" s="73">
        <f t="shared" si="6"/>
        <v>0</v>
      </c>
      <c r="W33" s="73">
        <f t="shared" si="6"/>
        <v>0</v>
      </c>
      <c r="X33" s="73">
        <f t="shared" si="6"/>
        <v>0</v>
      </c>
      <c r="Y33" s="73">
        <f t="shared" si="6"/>
        <v>0</v>
      </c>
      <c r="Z33" s="73">
        <f t="shared" si="6"/>
        <v>0</v>
      </c>
      <c r="AA33" s="73">
        <f t="shared" si="6"/>
        <v>0</v>
      </c>
      <c r="AB33" s="73">
        <f t="shared" si="6"/>
        <v>0</v>
      </c>
      <c r="AC33" s="74">
        <f t="shared" si="6"/>
        <v>0</v>
      </c>
      <c r="AD33" s="75">
        <f t="shared" si="6"/>
        <v>23.149264341347941</v>
      </c>
      <c r="AE33" s="75">
        <f t="shared" si="6"/>
        <v>23.149264341347941</v>
      </c>
      <c r="AF33" s="75">
        <f t="shared" si="6"/>
        <v>23.149264341347941</v>
      </c>
      <c r="AG33" s="75">
        <f t="shared" si="6"/>
        <v>23.149264341347941</v>
      </c>
      <c r="AH33" s="75">
        <f t="shared" si="7"/>
        <v>23.149264341347941</v>
      </c>
      <c r="AI33" s="75">
        <f t="shared" si="7"/>
        <v>23.149264341347941</v>
      </c>
      <c r="AJ33" s="75">
        <f t="shared" si="7"/>
        <v>23.149264341347941</v>
      </c>
      <c r="AK33" s="75">
        <f t="shared" si="7"/>
        <v>23.149264341347941</v>
      </c>
      <c r="AL33" s="75">
        <f t="shared" si="7"/>
        <v>23.149264341347941</v>
      </c>
      <c r="AM33" s="75">
        <f t="shared" si="7"/>
        <v>23.149264341347941</v>
      </c>
      <c r="AN33" s="75">
        <f t="shared" si="7"/>
        <v>23.149264341347941</v>
      </c>
      <c r="AO33" s="74">
        <f t="shared" si="7"/>
        <v>23.149264341347941</v>
      </c>
      <c r="AR33" s="77"/>
      <c r="AS33" s="77"/>
    </row>
    <row r="34" spans="1:45" ht="15" x14ac:dyDescent="0.25">
      <c r="B34" s="105" t="s">
        <v>79</v>
      </c>
      <c r="C34" s="106" t="s">
        <v>80</v>
      </c>
      <c r="D34" s="107">
        <v>7298</v>
      </c>
      <c r="E34" s="97" t="s">
        <v>26</v>
      </c>
      <c r="F34" s="98" t="s">
        <v>27</v>
      </c>
      <c r="G34" s="99" t="s">
        <v>62</v>
      </c>
      <c r="H34" s="109">
        <v>0</v>
      </c>
      <c r="I34" s="110">
        <v>0.871</v>
      </c>
      <c r="J34" s="71"/>
      <c r="K34" s="72"/>
      <c r="L34" s="73">
        <v>54454.904331879603</v>
      </c>
      <c r="M34" s="73">
        <v>0</v>
      </c>
      <c r="N34" s="73"/>
      <c r="O34" s="73">
        <f t="shared" si="4"/>
        <v>47430.221673067135</v>
      </c>
      <c r="P34" s="74">
        <f t="shared" si="1"/>
        <v>0</v>
      </c>
      <c r="Q34" s="75"/>
      <c r="R34" s="76">
        <f t="shared" si="6"/>
        <v>3952.5184727555948</v>
      </c>
      <c r="S34" s="73">
        <f t="shared" si="6"/>
        <v>3952.5184727555948</v>
      </c>
      <c r="T34" s="73">
        <f t="shared" si="6"/>
        <v>3952.5184727555948</v>
      </c>
      <c r="U34" s="73">
        <f t="shared" si="6"/>
        <v>3952.5184727555948</v>
      </c>
      <c r="V34" s="73">
        <f t="shared" si="6"/>
        <v>3952.5184727555948</v>
      </c>
      <c r="W34" s="73">
        <f t="shared" si="6"/>
        <v>3952.5184727555948</v>
      </c>
      <c r="X34" s="73">
        <f t="shared" si="6"/>
        <v>3952.5184727555948</v>
      </c>
      <c r="Y34" s="73">
        <f t="shared" si="6"/>
        <v>3952.5184727555948</v>
      </c>
      <c r="Z34" s="73">
        <f t="shared" si="6"/>
        <v>3952.5184727555948</v>
      </c>
      <c r="AA34" s="73">
        <f t="shared" si="6"/>
        <v>3952.5184727555948</v>
      </c>
      <c r="AB34" s="73">
        <f t="shared" si="6"/>
        <v>3952.5184727555948</v>
      </c>
      <c r="AC34" s="74">
        <f t="shared" si="6"/>
        <v>3952.5184727555948</v>
      </c>
      <c r="AD34" s="75">
        <f t="shared" si="6"/>
        <v>0</v>
      </c>
      <c r="AE34" s="75">
        <f t="shared" si="6"/>
        <v>0</v>
      </c>
      <c r="AF34" s="75">
        <f t="shared" si="6"/>
        <v>0</v>
      </c>
      <c r="AG34" s="75">
        <f t="shared" si="6"/>
        <v>0</v>
      </c>
      <c r="AH34" s="75">
        <f t="shared" si="7"/>
        <v>0</v>
      </c>
      <c r="AI34" s="75">
        <f t="shared" si="7"/>
        <v>0</v>
      </c>
      <c r="AJ34" s="75">
        <f t="shared" si="7"/>
        <v>0</v>
      </c>
      <c r="AK34" s="75">
        <f t="shared" si="7"/>
        <v>0</v>
      </c>
      <c r="AL34" s="75">
        <f t="shared" si="7"/>
        <v>0</v>
      </c>
      <c r="AM34" s="75">
        <f t="shared" si="7"/>
        <v>0</v>
      </c>
      <c r="AN34" s="75">
        <f t="shared" si="7"/>
        <v>0</v>
      </c>
      <c r="AO34" s="74">
        <f t="shared" si="7"/>
        <v>0</v>
      </c>
      <c r="AR34" s="77"/>
      <c r="AS34" s="77"/>
    </row>
    <row r="35" spans="1:45" ht="15" x14ac:dyDescent="0.25">
      <c r="B35" s="105" t="s">
        <v>81</v>
      </c>
      <c r="C35" s="106" t="s">
        <v>82</v>
      </c>
      <c r="D35" s="107">
        <v>7298</v>
      </c>
      <c r="E35" s="97" t="s">
        <v>26</v>
      </c>
      <c r="F35" s="98" t="s">
        <v>27</v>
      </c>
      <c r="G35" s="99" t="s">
        <v>62</v>
      </c>
      <c r="H35" s="109">
        <v>0</v>
      </c>
      <c r="I35" s="110">
        <v>0.871</v>
      </c>
      <c r="J35" s="71"/>
      <c r="K35" s="72"/>
      <c r="L35" s="73">
        <v>55545.145378172099</v>
      </c>
      <c r="M35" s="73">
        <v>146418.220687464</v>
      </c>
      <c r="N35" s="73"/>
      <c r="O35" s="73">
        <f t="shared" si="4"/>
        <v>48379.8216243879</v>
      </c>
      <c r="P35" s="74">
        <f t="shared" si="1"/>
        <v>127530.27021878114</v>
      </c>
      <c r="Q35" s="75"/>
      <c r="R35" s="76">
        <f t="shared" si="6"/>
        <v>4031.6518020323251</v>
      </c>
      <c r="S35" s="73">
        <f t="shared" si="6"/>
        <v>4031.6518020323251</v>
      </c>
      <c r="T35" s="73">
        <f t="shared" si="6"/>
        <v>4031.6518020323251</v>
      </c>
      <c r="U35" s="73">
        <f t="shared" si="6"/>
        <v>4031.6518020323251</v>
      </c>
      <c r="V35" s="73">
        <f t="shared" si="6"/>
        <v>4031.6518020323251</v>
      </c>
      <c r="W35" s="73">
        <f t="shared" si="6"/>
        <v>4031.6518020323251</v>
      </c>
      <c r="X35" s="73">
        <f t="shared" si="6"/>
        <v>4031.6518020323251</v>
      </c>
      <c r="Y35" s="73">
        <f t="shared" si="6"/>
        <v>4031.6518020323251</v>
      </c>
      <c r="Z35" s="73">
        <f t="shared" si="6"/>
        <v>4031.6518020323251</v>
      </c>
      <c r="AA35" s="73">
        <f t="shared" si="6"/>
        <v>4031.6518020323251</v>
      </c>
      <c r="AB35" s="73">
        <f t="shared" si="6"/>
        <v>4031.6518020323251</v>
      </c>
      <c r="AC35" s="74">
        <f t="shared" si="6"/>
        <v>4031.6518020323251</v>
      </c>
      <c r="AD35" s="75">
        <f t="shared" si="6"/>
        <v>10627.522518231761</v>
      </c>
      <c r="AE35" s="75">
        <f t="shared" si="6"/>
        <v>10627.522518231761</v>
      </c>
      <c r="AF35" s="75">
        <f t="shared" si="6"/>
        <v>10627.522518231761</v>
      </c>
      <c r="AG35" s="75">
        <f t="shared" si="6"/>
        <v>10627.522518231761</v>
      </c>
      <c r="AH35" s="75">
        <f t="shared" si="7"/>
        <v>10627.522518231761</v>
      </c>
      <c r="AI35" s="75">
        <f t="shared" si="7"/>
        <v>10627.522518231761</v>
      </c>
      <c r="AJ35" s="75">
        <f t="shared" si="7"/>
        <v>10627.522518231761</v>
      </c>
      <c r="AK35" s="75">
        <f t="shared" si="7"/>
        <v>10627.522518231761</v>
      </c>
      <c r="AL35" s="75">
        <f t="shared" si="7"/>
        <v>10627.522518231761</v>
      </c>
      <c r="AM35" s="75">
        <f t="shared" si="7"/>
        <v>10627.522518231761</v>
      </c>
      <c r="AN35" s="75">
        <f t="shared" si="7"/>
        <v>10627.522518231761</v>
      </c>
      <c r="AO35" s="74">
        <f t="shared" si="7"/>
        <v>10627.522518231761</v>
      </c>
      <c r="AR35" s="77"/>
      <c r="AS35" s="77"/>
    </row>
    <row r="36" spans="1:45" ht="15" x14ac:dyDescent="0.25">
      <c r="B36" s="105" t="s">
        <v>83</v>
      </c>
      <c r="C36" s="106" t="s">
        <v>84</v>
      </c>
      <c r="D36" s="107">
        <v>3367</v>
      </c>
      <c r="E36" s="97" t="s">
        <v>26</v>
      </c>
      <c r="F36" s="98" t="s">
        <v>27</v>
      </c>
      <c r="G36" s="99" t="s">
        <v>28</v>
      </c>
      <c r="H36" s="109">
        <v>0.5</v>
      </c>
      <c r="I36" s="110">
        <v>7.2289730340379998E-2</v>
      </c>
      <c r="J36" s="71"/>
      <c r="K36" s="72"/>
      <c r="L36" s="73">
        <v>908.55112999999926</v>
      </c>
      <c r="M36" s="73">
        <v>930.95665380704895</v>
      </c>
      <c r="N36" s="73"/>
      <c r="O36" s="73">
        <f t="shared" si="4"/>
        <v>32.839458094073741</v>
      </c>
      <c r="P36" s="74">
        <f t="shared" si="1"/>
        <v>33.649302731147031</v>
      </c>
      <c r="Q36" s="75"/>
      <c r="R36" s="76">
        <f t="shared" si="6"/>
        <v>2.7366215078394784</v>
      </c>
      <c r="S36" s="73">
        <f t="shared" si="6"/>
        <v>2.7366215078394784</v>
      </c>
      <c r="T36" s="73">
        <f t="shared" si="6"/>
        <v>2.7366215078394784</v>
      </c>
      <c r="U36" s="73">
        <f t="shared" si="6"/>
        <v>2.7366215078394784</v>
      </c>
      <c r="V36" s="73">
        <f t="shared" si="6"/>
        <v>2.7366215078394784</v>
      </c>
      <c r="W36" s="73">
        <f t="shared" si="6"/>
        <v>2.7366215078394784</v>
      </c>
      <c r="X36" s="73">
        <f t="shared" si="6"/>
        <v>2.7366215078394784</v>
      </c>
      <c r="Y36" s="73">
        <f t="shared" si="6"/>
        <v>2.7366215078394784</v>
      </c>
      <c r="Z36" s="73">
        <f t="shared" si="6"/>
        <v>2.7366215078394784</v>
      </c>
      <c r="AA36" s="73">
        <f t="shared" si="6"/>
        <v>2.7366215078394784</v>
      </c>
      <c r="AB36" s="73">
        <f t="shared" si="6"/>
        <v>2.7366215078394784</v>
      </c>
      <c r="AC36" s="74">
        <f t="shared" si="6"/>
        <v>2.7366215078394784</v>
      </c>
      <c r="AD36" s="75">
        <f t="shared" si="6"/>
        <v>2.8041085609289191</v>
      </c>
      <c r="AE36" s="75">
        <f t="shared" si="6"/>
        <v>2.8041085609289191</v>
      </c>
      <c r="AF36" s="75">
        <f t="shared" si="6"/>
        <v>2.8041085609289191</v>
      </c>
      <c r="AG36" s="75">
        <f t="shared" si="6"/>
        <v>2.8041085609289191</v>
      </c>
      <c r="AH36" s="75">
        <f t="shared" si="7"/>
        <v>2.8041085609289191</v>
      </c>
      <c r="AI36" s="75">
        <f t="shared" si="7"/>
        <v>2.8041085609289191</v>
      </c>
      <c r="AJ36" s="75">
        <f t="shared" si="7"/>
        <v>2.8041085609289191</v>
      </c>
      <c r="AK36" s="75">
        <f t="shared" si="7"/>
        <v>2.8041085609289191</v>
      </c>
      <c r="AL36" s="75">
        <f t="shared" si="7"/>
        <v>2.8041085609289191</v>
      </c>
      <c r="AM36" s="75">
        <f t="shared" si="7"/>
        <v>2.8041085609289191</v>
      </c>
      <c r="AN36" s="75">
        <f t="shared" si="7"/>
        <v>2.8041085609289191</v>
      </c>
      <c r="AO36" s="74">
        <f t="shared" si="7"/>
        <v>2.8041085609289191</v>
      </c>
      <c r="AR36" s="77"/>
      <c r="AS36" s="77"/>
    </row>
    <row r="37" spans="1:45" ht="15" x14ac:dyDescent="0.25">
      <c r="B37" s="105" t="s">
        <v>85</v>
      </c>
      <c r="C37" s="106" t="s">
        <v>86</v>
      </c>
      <c r="D37" s="107">
        <v>3367</v>
      </c>
      <c r="E37" s="97" t="s">
        <v>26</v>
      </c>
      <c r="F37" s="98" t="s">
        <v>27</v>
      </c>
      <c r="G37" s="99" t="s">
        <v>62</v>
      </c>
      <c r="H37" s="109">
        <v>0.5</v>
      </c>
      <c r="I37" s="110">
        <v>6.2735397164453796E-2</v>
      </c>
      <c r="J37" s="71"/>
      <c r="K37" s="72"/>
      <c r="L37" s="73">
        <v>2814.9624200000003</v>
      </c>
      <c r="M37" s="73">
        <v>2884.3814291816229</v>
      </c>
      <c r="N37" s="73"/>
      <c r="O37" s="73">
        <f t="shared" si="4"/>
        <v>88.298892710856009</v>
      </c>
      <c r="P37" s="74">
        <f t="shared" si="1"/>
        <v>90.476407266741987</v>
      </c>
      <c r="Q37" s="75"/>
      <c r="R37" s="76">
        <f t="shared" si="6"/>
        <v>7.3582410592380008</v>
      </c>
      <c r="S37" s="73">
        <f t="shared" si="6"/>
        <v>7.3582410592380008</v>
      </c>
      <c r="T37" s="73">
        <f t="shared" si="6"/>
        <v>7.3582410592380008</v>
      </c>
      <c r="U37" s="73">
        <f t="shared" si="6"/>
        <v>7.3582410592380008</v>
      </c>
      <c r="V37" s="73">
        <f t="shared" si="6"/>
        <v>7.3582410592380008</v>
      </c>
      <c r="W37" s="73">
        <f t="shared" si="6"/>
        <v>7.3582410592380008</v>
      </c>
      <c r="X37" s="73">
        <f t="shared" si="6"/>
        <v>7.3582410592380008</v>
      </c>
      <c r="Y37" s="73">
        <f t="shared" si="6"/>
        <v>7.3582410592380008</v>
      </c>
      <c r="Z37" s="73">
        <f t="shared" si="6"/>
        <v>7.3582410592380008</v>
      </c>
      <c r="AA37" s="73">
        <f t="shared" si="6"/>
        <v>7.3582410592380008</v>
      </c>
      <c r="AB37" s="73">
        <f t="shared" si="6"/>
        <v>7.3582410592380008</v>
      </c>
      <c r="AC37" s="74">
        <f t="shared" si="6"/>
        <v>7.3582410592380008</v>
      </c>
      <c r="AD37" s="75">
        <f t="shared" si="6"/>
        <v>7.5397006055618325</v>
      </c>
      <c r="AE37" s="75">
        <f t="shared" si="6"/>
        <v>7.5397006055618325</v>
      </c>
      <c r="AF37" s="75">
        <f t="shared" si="6"/>
        <v>7.5397006055618325</v>
      </c>
      <c r="AG37" s="75">
        <f t="shared" si="6"/>
        <v>7.5397006055618325</v>
      </c>
      <c r="AH37" s="75">
        <f t="shared" si="7"/>
        <v>7.5397006055618325</v>
      </c>
      <c r="AI37" s="75">
        <f t="shared" si="7"/>
        <v>7.5397006055618325</v>
      </c>
      <c r="AJ37" s="75">
        <f t="shared" si="7"/>
        <v>7.5397006055618325</v>
      </c>
      <c r="AK37" s="75">
        <f t="shared" si="7"/>
        <v>7.5397006055618325</v>
      </c>
      <c r="AL37" s="75">
        <f t="shared" si="7"/>
        <v>7.5397006055618325</v>
      </c>
      <c r="AM37" s="75">
        <f t="shared" si="7"/>
        <v>7.5397006055618325</v>
      </c>
      <c r="AN37" s="75">
        <f t="shared" si="7"/>
        <v>7.5397006055618325</v>
      </c>
      <c r="AO37" s="74">
        <f t="shared" si="7"/>
        <v>7.5397006055618325</v>
      </c>
      <c r="AR37" s="77"/>
      <c r="AS37" s="77"/>
    </row>
    <row r="38" spans="1:45" ht="15" x14ac:dyDescent="0.25">
      <c r="B38" s="105" t="s">
        <v>87</v>
      </c>
      <c r="C38" s="106" t="s">
        <v>88</v>
      </c>
      <c r="D38" s="107">
        <v>3367</v>
      </c>
      <c r="E38" s="97" t="s">
        <v>26</v>
      </c>
      <c r="F38" s="98" t="s">
        <v>27</v>
      </c>
      <c r="G38" s="99" t="s">
        <v>62</v>
      </c>
      <c r="H38" s="109">
        <v>0</v>
      </c>
      <c r="I38" s="110">
        <v>0.188904312902205</v>
      </c>
      <c r="J38" s="71"/>
      <c r="K38" s="72"/>
      <c r="L38" s="73">
        <v>4796.3315900000043</v>
      </c>
      <c r="M38" s="73">
        <v>4914.6125930841654</v>
      </c>
      <c r="N38" s="73"/>
      <c r="O38" s="73">
        <f t="shared" si="4"/>
        <v>906.04772346009122</v>
      </c>
      <c r="P38" s="74">
        <f t="shared" si="1"/>
        <v>928.39151507708823</v>
      </c>
      <c r="Q38" s="75"/>
      <c r="R38" s="76">
        <f t="shared" si="6"/>
        <v>75.503976955007602</v>
      </c>
      <c r="S38" s="73">
        <f t="shared" si="6"/>
        <v>75.503976955007602</v>
      </c>
      <c r="T38" s="73">
        <f t="shared" si="6"/>
        <v>75.503976955007602</v>
      </c>
      <c r="U38" s="73">
        <f t="shared" si="6"/>
        <v>75.503976955007602</v>
      </c>
      <c r="V38" s="73">
        <f t="shared" si="6"/>
        <v>75.503976955007602</v>
      </c>
      <c r="W38" s="73">
        <f t="shared" si="6"/>
        <v>75.503976955007602</v>
      </c>
      <c r="X38" s="73">
        <f t="shared" si="6"/>
        <v>75.503976955007602</v>
      </c>
      <c r="Y38" s="73">
        <f t="shared" si="6"/>
        <v>75.503976955007602</v>
      </c>
      <c r="Z38" s="73">
        <f t="shared" si="6"/>
        <v>75.503976955007602</v>
      </c>
      <c r="AA38" s="73">
        <f t="shared" si="6"/>
        <v>75.503976955007602</v>
      </c>
      <c r="AB38" s="73">
        <f t="shared" si="6"/>
        <v>75.503976955007602</v>
      </c>
      <c r="AC38" s="74">
        <f t="shared" si="6"/>
        <v>75.503976955007602</v>
      </c>
      <c r="AD38" s="75">
        <f t="shared" si="6"/>
        <v>77.365959589757352</v>
      </c>
      <c r="AE38" s="75">
        <f t="shared" si="6"/>
        <v>77.365959589757352</v>
      </c>
      <c r="AF38" s="75">
        <f t="shared" si="6"/>
        <v>77.365959589757352</v>
      </c>
      <c r="AG38" s="75">
        <f t="shared" si="6"/>
        <v>77.365959589757352</v>
      </c>
      <c r="AH38" s="75">
        <f t="shared" si="7"/>
        <v>77.365959589757352</v>
      </c>
      <c r="AI38" s="75">
        <f t="shared" si="7"/>
        <v>77.365959589757352</v>
      </c>
      <c r="AJ38" s="75">
        <f t="shared" si="7"/>
        <v>77.365959589757352</v>
      </c>
      <c r="AK38" s="75">
        <f t="shared" si="7"/>
        <v>77.365959589757352</v>
      </c>
      <c r="AL38" s="75">
        <f t="shared" si="7"/>
        <v>77.365959589757352</v>
      </c>
      <c r="AM38" s="75">
        <f t="shared" si="7"/>
        <v>77.365959589757352</v>
      </c>
      <c r="AN38" s="75">
        <f t="shared" si="7"/>
        <v>77.365959589757352</v>
      </c>
      <c r="AO38" s="74">
        <f t="shared" si="7"/>
        <v>77.365959589757352</v>
      </c>
      <c r="AR38" s="77"/>
      <c r="AS38" s="77"/>
    </row>
    <row r="39" spans="1:45" s="54" customFormat="1" ht="15.75" thickBot="1" x14ac:dyDescent="0.3">
      <c r="B39" s="377" t="s">
        <v>89</v>
      </c>
      <c r="C39" s="378"/>
      <c r="D39" s="378"/>
      <c r="E39" s="378"/>
      <c r="F39" s="378"/>
      <c r="G39" s="378"/>
      <c r="H39" s="378"/>
      <c r="I39" s="379"/>
      <c r="K39" s="79">
        <f t="shared" ref="K39:P39" si="8">SUM(K9:K38)</f>
        <v>0</v>
      </c>
      <c r="L39" s="80">
        <f t="shared" si="8"/>
        <v>335585.6470326038</v>
      </c>
      <c r="M39" s="80">
        <f t="shared" si="8"/>
        <v>409757.5214722277</v>
      </c>
      <c r="N39" s="80">
        <f t="shared" si="8"/>
        <v>0</v>
      </c>
      <c r="O39" s="80">
        <f t="shared" si="8"/>
        <v>160674.80896453708</v>
      </c>
      <c r="P39" s="81">
        <f t="shared" si="8"/>
        <v>224018.55096044767</v>
      </c>
      <c r="Q39" s="82"/>
      <c r="R39" s="79">
        <f t="shared" ref="R39:AO39" si="9">SUM(R9:R38)</f>
        <v>13389.567413711424</v>
      </c>
      <c r="S39" s="80">
        <f t="shared" si="9"/>
        <v>13389.567413711424</v>
      </c>
      <c r="T39" s="80">
        <f t="shared" si="9"/>
        <v>13389.567413711424</v>
      </c>
      <c r="U39" s="80">
        <f t="shared" si="9"/>
        <v>13389.567413711424</v>
      </c>
      <c r="V39" s="80">
        <f t="shared" si="9"/>
        <v>13389.567413711424</v>
      </c>
      <c r="W39" s="80">
        <f t="shared" si="9"/>
        <v>13389.567413711424</v>
      </c>
      <c r="X39" s="80">
        <f t="shared" si="9"/>
        <v>13389.567413711424</v>
      </c>
      <c r="Y39" s="80">
        <f t="shared" si="9"/>
        <v>13389.567413711424</v>
      </c>
      <c r="Z39" s="80">
        <f t="shared" si="9"/>
        <v>13389.567413711424</v>
      </c>
      <c r="AA39" s="80">
        <f t="shared" si="9"/>
        <v>13389.567413711424</v>
      </c>
      <c r="AB39" s="80">
        <f t="shared" si="9"/>
        <v>13389.567413711424</v>
      </c>
      <c r="AC39" s="81">
        <f t="shared" si="9"/>
        <v>13389.567413711424</v>
      </c>
      <c r="AD39" s="80">
        <f t="shared" si="9"/>
        <v>18668.212580037307</v>
      </c>
      <c r="AE39" s="80">
        <f t="shared" si="9"/>
        <v>18668.212580037307</v>
      </c>
      <c r="AF39" s="80">
        <f t="shared" si="9"/>
        <v>18668.212580037307</v>
      </c>
      <c r="AG39" s="80">
        <f t="shared" si="9"/>
        <v>18668.212580037307</v>
      </c>
      <c r="AH39" s="80">
        <f t="shared" si="9"/>
        <v>18668.212580037307</v>
      </c>
      <c r="AI39" s="80">
        <f t="shared" si="9"/>
        <v>18668.212580037307</v>
      </c>
      <c r="AJ39" s="80">
        <f t="shared" si="9"/>
        <v>18668.212580037307</v>
      </c>
      <c r="AK39" s="80">
        <f t="shared" si="9"/>
        <v>18668.212580037307</v>
      </c>
      <c r="AL39" s="80">
        <f t="shared" si="9"/>
        <v>18668.212580037307</v>
      </c>
      <c r="AM39" s="80">
        <f t="shared" si="9"/>
        <v>18668.212580037307</v>
      </c>
      <c r="AN39" s="80">
        <f t="shared" si="9"/>
        <v>18668.212580037307</v>
      </c>
      <c r="AO39" s="81">
        <f t="shared" si="9"/>
        <v>18668.212580037307</v>
      </c>
      <c r="AP39" s="82"/>
      <c r="AR39" s="83"/>
      <c r="AS39" s="83"/>
    </row>
    <row r="40" spans="1:45" ht="15.75" thickTop="1" x14ac:dyDescent="0.25"/>
    <row r="41" spans="1:45" ht="15.75" thickBot="1" x14ac:dyDescent="0.3">
      <c r="B41" s="377" t="s">
        <v>90</v>
      </c>
      <c r="C41" s="378"/>
      <c r="D41" s="378"/>
      <c r="E41" s="378"/>
      <c r="F41" s="378"/>
      <c r="G41" s="378"/>
      <c r="H41" s="378"/>
      <c r="I41" s="379"/>
      <c r="J41" s="54"/>
      <c r="K41" s="79"/>
      <c r="L41" s="80"/>
      <c r="M41" s="80"/>
      <c r="N41" s="80"/>
      <c r="O41" s="80"/>
      <c r="P41" s="81"/>
      <c r="Q41" s="82"/>
      <c r="R41" s="79">
        <f>R39</f>
        <v>13389.567413711424</v>
      </c>
      <c r="S41" s="80">
        <f t="shared" ref="S41:AK41" si="10">S39+R41</f>
        <v>26779.134827422848</v>
      </c>
      <c r="T41" s="80">
        <f t="shared" si="10"/>
        <v>40168.70224113427</v>
      </c>
      <c r="U41" s="80">
        <f t="shared" si="10"/>
        <v>53558.269654845695</v>
      </c>
      <c r="V41" s="80">
        <f t="shared" si="10"/>
        <v>66947.837068557114</v>
      </c>
      <c r="W41" s="80">
        <f t="shared" si="10"/>
        <v>80337.404482268539</v>
      </c>
      <c r="X41" s="80">
        <f t="shared" si="10"/>
        <v>93726.971895979965</v>
      </c>
      <c r="Y41" s="80">
        <f t="shared" si="10"/>
        <v>107116.53930969139</v>
      </c>
      <c r="Z41" s="80">
        <f t="shared" si="10"/>
        <v>120506.10672340282</v>
      </c>
      <c r="AA41" s="80">
        <f t="shared" si="10"/>
        <v>133895.67413711423</v>
      </c>
      <c r="AB41" s="80">
        <f t="shared" si="10"/>
        <v>147285.24155082565</v>
      </c>
      <c r="AC41" s="81">
        <f t="shared" si="10"/>
        <v>160674.80896453708</v>
      </c>
      <c r="AD41" s="80">
        <f t="shared" si="10"/>
        <v>179343.02154457438</v>
      </c>
      <c r="AE41" s="80">
        <f t="shared" si="10"/>
        <v>198011.23412461168</v>
      </c>
      <c r="AF41" s="80">
        <f t="shared" si="10"/>
        <v>216679.44670464899</v>
      </c>
      <c r="AG41" s="80">
        <f t="shared" si="10"/>
        <v>235347.65928468629</v>
      </c>
      <c r="AH41" s="80">
        <f t="shared" si="10"/>
        <v>254015.87186472359</v>
      </c>
      <c r="AI41" s="80">
        <f t="shared" si="10"/>
        <v>272684.08444476093</v>
      </c>
      <c r="AJ41" s="80">
        <f t="shared" si="10"/>
        <v>291352.29702479823</v>
      </c>
      <c r="AK41" s="80">
        <f t="shared" si="10"/>
        <v>310020.50960483553</v>
      </c>
      <c r="AL41" s="80">
        <f>AL39+AK41</f>
        <v>328688.72218487284</v>
      </c>
      <c r="AM41" s="80">
        <f>AM39+AL41</f>
        <v>347356.93476491014</v>
      </c>
      <c r="AN41" s="80">
        <f>AN39+AM41</f>
        <v>366025.14734494744</v>
      </c>
      <c r="AO41" s="81">
        <f>AO39+AN41</f>
        <v>384693.35992498475</v>
      </c>
      <c r="AP41" s="75"/>
    </row>
    <row r="42" spans="1:45" ht="15.75" thickTop="1" x14ac:dyDescent="0.2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row>
    <row r="43" spans="1:45" ht="15" x14ac:dyDescent="0.25">
      <c r="U43" s="84"/>
      <c r="V43" s="84"/>
      <c r="W43" s="84"/>
      <c r="X43" s="84"/>
      <c r="Y43" s="84"/>
      <c r="Z43" s="84"/>
      <c r="AA43" s="84"/>
      <c r="AB43" s="84"/>
      <c r="AD43" s="85"/>
      <c r="AI43" s="86"/>
      <c r="AJ43" s="86"/>
      <c r="AK43" s="86"/>
      <c r="AL43" s="86"/>
      <c r="AM43" s="86"/>
      <c r="AN43" s="86"/>
    </row>
    <row r="44" spans="1:45" ht="15" x14ac:dyDescent="0.25">
      <c r="B44" s="58" t="s">
        <v>91</v>
      </c>
      <c r="R44" s="84"/>
      <c r="S44" s="84"/>
      <c r="T44" s="84"/>
      <c r="U44" s="73"/>
      <c r="V44" s="73"/>
      <c r="W44" s="73"/>
      <c r="X44" s="73"/>
      <c r="Y44" s="73"/>
      <c r="Z44" s="73"/>
      <c r="AA44" s="73"/>
      <c r="AB44" s="73"/>
      <c r="AC44" s="87"/>
      <c r="AD44" s="88"/>
      <c r="AI44" s="86"/>
      <c r="AJ44" s="86"/>
      <c r="AK44" s="86"/>
      <c r="AL44" s="86"/>
      <c r="AM44" s="86"/>
      <c r="AN44" s="86"/>
    </row>
    <row r="45" spans="1:45" ht="15" x14ac:dyDescent="0.25">
      <c r="B45" s="60"/>
      <c r="C45" s="60"/>
      <c r="D45" s="60"/>
      <c r="E45" s="60"/>
      <c r="F45" s="60"/>
      <c r="G45" s="60"/>
      <c r="H45" s="60"/>
      <c r="I45" s="60"/>
      <c r="P45" s="73"/>
      <c r="R45" s="73"/>
      <c r="S45" s="73"/>
      <c r="T45" s="73"/>
      <c r="U45" s="73"/>
      <c r="V45" s="89"/>
      <c r="W45" s="73"/>
      <c r="Y45" s="73"/>
      <c r="Z45" s="73"/>
      <c r="AA45" s="73"/>
      <c r="AB45" s="73"/>
      <c r="AC45" s="90"/>
      <c r="AD45" s="88"/>
      <c r="AE45" s="73"/>
      <c r="AF45" s="73"/>
      <c r="AG45" s="73"/>
      <c r="AH45" s="73"/>
      <c r="AI45" s="86"/>
      <c r="AJ45" s="86"/>
      <c r="AK45" s="86"/>
      <c r="AL45" s="86"/>
      <c r="AM45" s="86"/>
      <c r="AN45" s="86"/>
      <c r="AO45" s="73"/>
    </row>
    <row r="46" spans="1:45" ht="15.75" thickBot="1" x14ac:dyDescent="0.3">
      <c r="V46" s="91"/>
      <c r="W46" s="73"/>
      <c r="X46" s="73"/>
      <c r="Z46" s="73"/>
      <c r="AA46" s="73"/>
      <c r="AB46" s="73"/>
      <c r="AC46" s="73"/>
      <c r="AD46" s="73"/>
      <c r="AE46" s="73"/>
    </row>
    <row r="47" spans="1:45" s="69" customFormat="1" ht="76.5" customHeight="1" thickBot="1" x14ac:dyDescent="0.3">
      <c r="A47" s="69" t="s">
        <v>92</v>
      </c>
      <c r="B47" s="61" t="s">
        <v>16</v>
      </c>
      <c r="C47" s="62" t="s">
        <v>17</v>
      </c>
      <c r="D47" s="62" t="s">
        <v>18</v>
      </c>
      <c r="E47" s="62" t="s">
        <v>19</v>
      </c>
      <c r="F47" s="62" t="s">
        <v>20</v>
      </c>
      <c r="G47" s="62" t="s">
        <v>21</v>
      </c>
      <c r="H47" s="62" t="s">
        <v>22</v>
      </c>
      <c r="I47" s="63" t="s">
        <v>23</v>
      </c>
      <c r="J47" s="64"/>
      <c r="K47" s="61" t="str">
        <f t="shared" ref="K47:P47" si="11">K8</f>
        <v>2016 CWIP</v>
      </c>
      <c r="L47" s="62" t="str">
        <f t="shared" si="11"/>
        <v>2017 Total Expenditures</v>
      </c>
      <c r="M47" s="62" t="str">
        <f t="shared" si="11"/>
        <v>2018 Total Expenditures</v>
      </c>
      <c r="N47" s="62" t="str">
        <f t="shared" si="11"/>
        <v>2016 ISO CWIP Less Collectible</v>
      </c>
      <c r="O47" s="62" t="str">
        <f t="shared" si="11"/>
        <v>2017 ISO Expenditures Less COR/Collectible</v>
      </c>
      <c r="P47" s="63" t="str">
        <f t="shared" si="11"/>
        <v>2018 ISO Expenditures Less COR/Collectible</v>
      </c>
      <c r="Q47" s="65"/>
      <c r="R47" s="66">
        <f>$C$3</f>
        <v>42736</v>
      </c>
      <c r="S47" s="67">
        <f t="shared" ref="S47:AK47" si="12">DATE(YEAR(R47),MONTH(R47)+1,DAY(R47))</f>
        <v>42767</v>
      </c>
      <c r="T47" s="67">
        <f t="shared" si="12"/>
        <v>42795</v>
      </c>
      <c r="U47" s="67">
        <f t="shared" si="12"/>
        <v>42826</v>
      </c>
      <c r="V47" s="67">
        <f t="shared" si="12"/>
        <v>42856</v>
      </c>
      <c r="W47" s="67">
        <f t="shared" si="12"/>
        <v>42887</v>
      </c>
      <c r="X47" s="67">
        <f t="shared" si="12"/>
        <v>42917</v>
      </c>
      <c r="Y47" s="67">
        <f t="shared" si="12"/>
        <v>42948</v>
      </c>
      <c r="Z47" s="67">
        <f t="shared" si="12"/>
        <v>42979</v>
      </c>
      <c r="AA47" s="67">
        <f t="shared" si="12"/>
        <v>43009</v>
      </c>
      <c r="AB47" s="67">
        <f t="shared" si="12"/>
        <v>43040</v>
      </c>
      <c r="AC47" s="68">
        <f t="shared" si="12"/>
        <v>43070</v>
      </c>
      <c r="AD47" s="67">
        <f t="shared" si="12"/>
        <v>43101</v>
      </c>
      <c r="AE47" s="67">
        <f t="shared" si="12"/>
        <v>43132</v>
      </c>
      <c r="AF47" s="67">
        <f t="shared" si="12"/>
        <v>43160</v>
      </c>
      <c r="AG47" s="67">
        <f t="shared" si="12"/>
        <v>43191</v>
      </c>
      <c r="AH47" s="67">
        <f t="shared" si="12"/>
        <v>43221</v>
      </c>
      <c r="AI47" s="67">
        <f t="shared" si="12"/>
        <v>43252</v>
      </c>
      <c r="AJ47" s="67">
        <f t="shared" si="12"/>
        <v>43282</v>
      </c>
      <c r="AK47" s="67">
        <f t="shared" si="12"/>
        <v>43313</v>
      </c>
      <c r="AL47" s="67">
        <f>DATE(YEAR(AK47),MONTH(AK47)+1,DAY(AK47))</f>
        <v>43344</v>
      </c>
      <c r="AM47" s="67">
        <f>DATE(YEAR(AL47),MONTH(AL47)+1,DAY(AL47))</f>
        <v>43374</v>
      </c>
      <c r="AN47" s="67">
        <f>DATE(YEAR(AM47),MONTH(AM47)+1,DAY(AM47))</f>
        <v>43405</v>
      </c>
      <c r="AO47" s="68">
        <f>DATE(YEAR(AN47),MONTH(AN47)+1,DAY(AN47))</f>
        <v>43435</v>
      </c>
      <c r="AR47" s="70"/>
      <c r="AS47" s="70"/>
    </row>
    <row r="48" spans="1:45" ht="15" x14ac:dyDescent="0.25">
      <c r="A48" s="341" t="s">
        <v>93</v>
      </c>
      <c r="B48" s="105" t="s">
        <v>94</v>
      </c>
      <c r="C48" s="106" t="s">
        <v>95</v>
      </c>
      <c r="D48" s="107">
        <v>7924</v>
      </c>
      <c r="E48" s="97" t="s">
        <v>26</v>
      </c>
      <c r="F48" s="98">
        <v>43070</v>
      </c>
      <c r="G48" s="99" t="s">
        <v>28</v>
      </c>
      <c r="H48" s="109">
        <v>0</v>
      </c>
      <c r="I48" s="110">
        <v>1</v>
      </c>
      <c r="J48" s="92"/>
      <c r="K48" s="102">
        <v>0</v>
      </c>
      <c r="L48" s="340">
        <v>5802.9240599999994</v>
      </c>
      <c r="M48" s="104">
        <v>304.11311999999998</v>
      </c>
      <c r="N48" s="73">
        <f t="shared" ref="N48:N120" si="13">$K48*$I48*(1-$H48)</f>
        <v>0</v>
      </c>
      <c r="O48" s="75">
        <f t="shared" ref="O48:O120" si="14">$L48*$I48*(1-$H48)</f>
        <v>5802.9240599999994</v>
      </c>
      <c r="P48" s="74">
        <f t="shared" ref="P48:P120" si="15">$M48*$I48*(1-$H48)</f>
        <v>304.11311999999998</v>
      </c>
      <c r="Q48" s="75"/>
      <c r="R48" s="76">
        <f ca="1">+IF($F48=R$47,SUM($N48:OFFSET($N48,0,IF(YEAR(R$47)=VALUE(LEFT($L$47,4)),1,2))),
IF(YEAR($F48)&lt;VALUE(LEFT($L$47,4)),($N48+$O48)/12,0))</f>
        <v>0</v>
      </c>
      <c r="S48" s="73">
        <f ca="1">+IF($F48=S$47,SUM($N48:OFFSET($N48,0,IF(YEAR(S$47)=VALUE(LEFT($L$47,4)),1,2))),
IF(YEAR($F48)&lt;VALUE(LEFT($L$47,4)),($N48+$O48)/12,0))</f>
        <v>0</v>
      </c>
      <c r="T48" s="73">
        <f ca="1">+IF($F48=T$47,SUM($N48:OFFSET($N48,0,IF(YEAR(T$47)=VALUE(LEFT($L$47,4)),1,2))),
IF(YEAR($F48)&lt;VALUE(LEFT($L$47,4)),($N48+$O48)/12,0))</f>
        <v>0</v>
      </c>
      <c r="U48" s="73">
        <f ca="1">+IF($F48=U$47,SUM($N48:OFFSET($N48,0,IF(YEAR(U$47)=VALUE(LEFT($L$47,4)),1,2))),
IF(YEAR($F48)&lt;VALUE(LEFT($L$47,4)),($N48+$O48)/12,0))</f>
        <v>0</v>
      </c>
      <c r="V48" s="73">
        <f ca="1">+IF($F48=V$47,SUM($N48:OFFSET($N48,0,IF(YEAR(V$47)=VALUE(LEFT($L$47,4)),1,2))),
IF(YEAR($F48)&lt;VALUE(LEFT($L$47,4)),($N48+$O48)/12,0))</f>
        <v>0</v>
      </c>
      <c r="W48" s="73">
        <f ca="1">+IF($F48=W$47,SUM($N48:OFFSET($N48,0,IF(YEAR(W$47)=VALUE(LEFT($L$47,4)),1,2))),
IF(YEAR($F48)&lt;VALUE(LEFT($L$47,4)),($N48+$O48)/12,0))</f>
        <v>0</v>
      </c>
      <c r="X48" s="73">
        <f ca="1">+IF($F48=X$47,SUM($N48:OFFSET($N48,0,IF(YEAR(X$47)=VALUE(LEFT($L$47,4)),1,2))),
IF(YEAR($F48)&lt;VALUE(LEFT($L$47,4)),($N48+$O48)/12,0))</f>
        <v>0</v>
      </c>
      <c r="Y48" s="73">
        <f ca="1">+IF($F48=Y$47,SUM($N48:OFFSET($N48,0,IF(YEAR(Y$47)=VALUE(LEFT($L$47,4)),1,2))),
IF(YEAR($F48)&lt;VALUE(LEFT($L$47,4)),($N48+$O48)/12,0))</f>
        <v>0</v>
      </c>
      <c r="Z48" s="73">
        <f ca="1">+IF($F48=Z$47,SUM($N48:OFFSET($N48,0,IF(YEAR(Z$47)=VALUE(LEFT($L$47,4)),1,2))),
IF(YEAR($F48)&lt;VALUE(LEFT($L$47,4)),($N48+$O48)/12,0))</f>
        <v>0</v>
      </c>
      <c r="AA48" s="73">
        <f ca="1">+IF($F48=AA$47,SUM($N48:OFFSET($N48,0,IF(YEAR(AA$47)=VALUE(LEFT($L$47,4)),1,2))),
IF(YEAR($F48)&lt;VALUE(LEFT($L$47,4)),($N48+$O48)/12,0))</f>
        <v>0</v>
      </c>
      <c r="AB48" s="73">
        <f ca="1">+IF($F48=AB$47,SUM($N48:OFFSET($N48,0,IF(YEAR(AB$47)=VALUE(LEFT($L$47,4)),1,2))),
IF(YEAR($F48)&lt;VALUE(LEFT($L$47,4)),($N48+$O48)/12,0))</f>
        <v>0</v>
      </c>
      <c r="AC48" s="74">
        <f ca="1">+IF($F48=AC$47,SUM($N48:OFFSET($N48,0,IF(YEAR(AC$47)=VALUE(LEFT($L$47,4)),1,2))),
IF(YEAR($F48)&lt;VALUE(LEFT($L$47,4)),($N48+$O48)/12,0))</f>
        <v>5802.9240599999994</v>
      </c>
      <c r="AD48" s="76">
        <f ca="1">+IF($F48=AD$47,SUM($N48:OFFSET($N48,0,IF(YEAR(AD$47)=VALUE(LEFT($L$47,4)),1,2))),
IF(YEAR($F48)&lt;=2017,$P48/12,0))</f>
        <v>25.342759999999998</v>
      </c>
      <c r="AE48" s="73">
        <f ca="1">+IF($F48=AE$47,SUM($N48:OFFSET($N48,0,IF(YEAR(AE$47)=VALUE(LEFT($L$47,4)),1,2))),
IF(YEAR($F48)&lt;=2017,$P48/12,0))</f>
        <v>25.342759999999998</v>
      </c>
      <c r="AF48" s="73">
        <f ca="1">+IF($F48=AF$47,SUM($N48:OFFSET($N48,0,IF(YEAR(AF$47)=VALUE(LEFT($L$47,4)),1,2))),
IF(YEAR($F48)&lt;=2017,$P48/12,0))</f>
        <v>25.342759999999998</v>
      </c>
      <c r="AG48" s="73">
        <f ca="1">+IF($F48=AG$47,SUM($N48:OFFSET($N48,0,IF(YEAR(AG$47)=VALUE(LEFT($L$47,4)),1,2))),
IF(YEAR($F48)&lt;=2017,$P48/12,0))</f>
        <v>25.342759999999998</v>
      </c>
      <c r="AH48" s="73">
        <f ca="1">+IF($F48=AH$47,SUM($N48:OFFSET($N48,0,IF(YEAR(AH$47)=VALUE(LEFT($L$47,4)),1,2))),
IF(YEAR($F48)&lt;=2017,$P48/12,0))</f>
        <v>25.342759999999998</v>
      </c>
      <c r="AI48" s="73">
        <f ca="1">+IF($F48=AI$47,SUM($N48:OFFSET($N48,0,IF(YEAR(AI$47)=VALUE(LEFT($L$47,4)),1,2))),
IF(YEAR($F48)&lt;=2017,$P48/12,0))</f>
        <v>25.342759999999998</v>
      </c>
      <c r="AJ48" s="73">
        <f ca="1">+IF($F48=AJ$47,SUM($N48:OFFSET($N48,0,IF(YEAR(AJ$47)=VALUE(LEFT($L$47,4)),1,2))),
IF(YEAR($F48)&lt;=2017,$P48/12,0))</f>
        <v>25.342759999999998</v>
      </c>
      <c r="AK48" s="73">
        <f ca="1">+IF($F48=AK$47,SUM($N48:OFFSET($N48,0,IF(YEAR(AK$47)=VALUE(LEFT($L$47,4)),1,2))),
IF(YEAR($F48)&lt;=2017,$P48/12,0))</f>
        <v>25.342759999999998</v>
      </c>
      <c r="AL48" s="73">
        <f ca="1">+IF($F48=AL$47,SUM($N48:OFFSET($N48,0,IF(YEAR(AL$47)=VALUE(LEFT($L$47,4)),1,2))),
IF(YEAR($F48)&lt;=2017,$P48/12,0))</f>
        <v>25.342759999999998</v>
      </c>
      <c r="AM48" s="73">
        <f ca="1">+IF($F48=AM$47,SUM($N48:OFFSET($N48,0,IF(YEAR(AM$47)=VALUE(LEFT($L$47,4)),1,2))),
IF(YEAR($F48)&lt;=2017,$P48/12,0))</f>
        <v>25.342759999999998</v>
      </c>
      <c r="AN48" s="73">
        <f ca="1">+IF($F48=AN$47,SUM($N48:OFFSET($N48,0,IF(YEAR(AN$47)=VALUE(LEFT($L$47,4)),1,2))),
IF(YEAR($F48)&lt;=2017,$P48/12,0))</f>
        <v>25.342759999999998</v>
      </c>
      <c r="AO48" s="74">
        <f ca="1">+IF($F48=AO$47,SUM($N48:OFFSET($N48,0,IF(YEAR(AO$47)=VALUE(LEFT($L$47,4)),1,2))),
IF(YEAR($F48)&lt;=2017,$P48/12,0))</f>
        <v>25.342759999999998</v>
      </c>
      <c r="AP48" s="75"/>
    </row>
    <row r="49" spans="1:42" ht="15" x14ac:dyDescent="0.25">
      <c r="A49" s="341" t="s">
        <v>93</v>
      </c>
      <c r="B49" s="105" t="s">
        <v>96</v>
      </c>
      <c r="C49" s="106" t="s">
        <v>97</v>
      </c>
      <c r="D49" s="107">
        <v>7956</v>
      </c>
      <c r="E49" s="97" t="s">
        <v>26</v>
      </c>
      <c r="F49" s="98">
        <v>43070</v>
      </c>
      <c r="G49" s="99" t="s">
        <v>28</v>
      </c>
      <c r="H49" s="109">
        <v>0</v>
      </c>
      <c r="I49" s="110">
        <v>0.89100000000000001</v>
      </c>
      <c r="J49" s="92"/>
      <c r="K49" s="102">
        <v>0</v>
      </c>
      <c r="L49" s="340">
        <v>5595.6767800000007</v>
      </c>
      <c r="M49" s="104">
        <v>304.11311999999998</v>
      </c>
      <c r="N49" s="73">
        <f t="shared" si="13"/>
        <v>0</v>
      </c>
      <c r="O49" s="75">
        <f t="shared" si="14"/>
        <v>4985.7480109800008</v>
      </c>
      <c r="P49" s="74">
        <f t="shared" si="15"/>
        <v>270.96478991999999</v>
      </c>
      <c r="Q49" s="75"/>
      <c r="R49" s="93">
        <f ca="1">+IF($F49=R$47,SUM($N49:OFFSET($N49,0,IF(YEAR(R$47)=VALUE(LEFT($L$47,4)),1,2))),
IF(YEAR($F49)&lt;VALUE(LEFT($L$47,4)),($N49+$O49)/12,0))</f>
        <v>0</v>
      </c>
      <c r="S49" s="73">
        <f ca="1">+IF($F49=S$47,SUM($N49:OFFSET($N49,0,IF(YEAR(S$47)=VALUE(LEFT($L$47,4)),1,2))),
IF(YEAR($F49)&lt;VALUE(LEFT($L$47,4)),($N49+$O49)/12,0))</f>
        <v>0</v>
      </c>
      <c r="T49" s="73">
        <f ca="1">+IF($F49=T$47,SUM($N49:OFFSET($N49,0,IF(YEAR(T$47)=VALUE(LEFT($L$47,4)),1,2))),
IF(YEAR($F49)&lt;VALUE(LEFT($L$47,4)),($N49+$O49)/12,0))</f>
        <v>0</v>
      </c>
      <c r="U49" s="73">
        <f ca="1">+IF($F49=U$47,SUM($N49:OFFSET($N49,0,IF(YEAR(U$47)=VALUE(LEFT($L$47,4)),1,2))),
IF(YEAR($F49)&lt;VALUE(LEFT($L$47,4)),($N49+$O49)/12,0))</f>
        <v>0</v>
      </c>
      <c r="V49" s="73">
        <f ca="1">+IF($F49=V$47,SUM($N49:OFFSET($N49,0,IF(YEAR(V$47)=VALUE(LEFT($L$47,4)),1,2))),
IF(YEAR($F49)&lt;VALUE(LEFT($L$47,4)),($N49+$O49)/12,0))</f>
        <v>0</v>
      </c>
      <c r="W49" s="73">
        <f ca="1">+IF($F49=W$47,SUM($N49:OFFSET($N49,0,IF(YEAR(W$47)=VALUE(LEFT($L$47,4)),1,2))),
IF(YEAR($F49)&lt;VALUE(LEFT($L$47,4)),($N49+$O49)/12,0))</f>
        <v>0</v>
      </c>
      <c r="X49" s="73">
        <f ca="1">+IF($F49=X$47,SUM($N49:OFFSET($N49,0,IF(YEAR(X$47)=VALUE(LEFT($L$47,4)),1,2))),
IF(YEAR($F49)&lt;VALUE(LEFT($L$47,4)),($N49+$O49)/12,0))</f>
        <v>0</v>
      </c>
      <c r="Y49" s="73">
        <f ca="1">+IF($F49=Y$47,SUM($N49:OFFSET($N49,0,IF(YEAR(Y$47)=VALUE(LEFT($L$47,4)),1,2))),
IF(YEAR($F49)&lt;VALUE(LEFT($L$47,4)),($N49+$O49)/12,0))</f>
        <v>0</v>
      </c>
      <c r="Z49" s="73">
        <f ca="1">+IF($F49=Z$47,SUM($N49:OFFSET($N49,0,IF(YEAR(Z$47)=VALUE(LEFT($L$47,4)),1,2))),
IF(YEAR($F49)&lt;VALUE(LEFT($L$47,4)),($N49+$O49)/12,0))</f>
        <v>0</v>
      </c>
      <c r="AA49" s="73">
        <f ca="1">+IF($F49=AA$47,SUM($N49:OFFSET($N49,0,IF(YEAR(AA$47)=VALUE(LEFT($L$47,4)),1,2))),
IF(YEAR($F49)&lt;VALUE(LEFT($L$47,4)),($N49+$O49)/12,0))</f>
        <v>0</v>
      </c>
      <c r="AB49" s="73">
        <f ca="1">+IF($F49=AB$47,SUM($N49:OFFSET($N49,0,IF(YEAR(AB$47)=VALUE(LEFT($L$47,4)),1,2))),
IF(YEAR($F49)&lt;VALUE(LEFT($L$47,4)),($N49+$O49)/12,0))</f>
        <v>0</v>
      </c>
      <c r="AC49" s="74">
        <f ca="1">+IF($F49=AC$47,SUM($N49:OFFSET($N49,0,IF(YEAR(AC$47)=VALUE(LEFT($L$47,4)),1,2))),
IF(YEAR($F49)&lt;VALUE(LEFT($L$47,4)),($N49+$O49)/12,0))</f>
        <v>4985.7480109800008</v>
      </c>
      <c r="AD49" s="76">
        <f ca="1">+IF($F49=AD$47,SUM($N49:OFFSET($N49,0,IF(YEAR(AD$47)=VALUE(LEFT($L$47,4)),1,2))),
IF(YEAR($F49)&lt;=2017,$P49/12,0))</f>
        <v>22.580399159999999</v>
      </c>
      <c r="AE49" s="73">
        <f ca="1">+IF($F49=AE$47,SUM($N49:OFFSET($N49,0,IF(YEAR(AE$47)=VALUE(LEFT($L$47,4)),1,2))),
IF(YEAR($F49)&lt;=2017,$P49/12,0))</f>
        <v>22.580399159999999</v>
      </c>
      <c r="AF49" s="73">
        <f ca="1">+IF($F49=AF$47,SUM($N49:OFFSET($N49,0,IF(YEAR(AF$47)=VALUE(LEFT($L$47,4)),1,2))),
IF(YEAR($F49)&lt;=2017,$P49/12,0))</f>
        <v>22.580399159999999</v>
      </c>
      <c r="AG49" s="73">
        <f ca="1">+IF($F49=AG$47,SUM($N49:OFFSET($N49,0,IF(YEAR(AG$47)=VALUE(LEFT($L$47,4)),1,2))),
IF(YEAR($F49)&lt;=2017,$P49/12,0))</f>
        <v>22.580399159999999</v>
      </c>
      <c r="AH49" s="73">
        <f ca="1">+IF($F49=AH$47,SUM($N49:OFFSET($N49,0,IF(YEAR(AH$47)=VALUE(LEFT($L$47,4)),1,2))),
IF(YEAR($F49)&lt;=2017,$P49/12,0))</f>
        <v>22.580399159999999</v>
      </c>
      <c r="AI49" s="73">
        <f ca="1">+IF($F49=AI$47,SUM($N49:OFFSET($N49,0,IF(YEAR(AI$47)=VALUE(LEFT($L$47,4)),1,2))),
IF(YEAR($F49)&lt;=2017,$P49/12,0))</f>
        <v>22.580399159999999</v>
      </c>
      <c r="AJ49" s="73">
        <f ca="1">+IF($F49=AJ$47,SUM($N49:OFFSET($N49,0,IF(YEAR(AJ$47)=VALUE(LEFT($L$47,4)),1,2))),
IF(YEAR($F49)&lt;=2017,$P49/12,0))</f>
        <v>22.580399159999999</v>
      </c>
      <c r="AK49" s="73">
        <f ca="1">+IF($F49=AK$47,SUM($N49:OFFSET($N49,0,IF(YEAR(AK$47)=VALUE(LEFT($L$47,4)),1,2))),
IF(YEAR($F49)&lt;=2017,$P49/12,0))</f>
        <v>22.580399159999999</v>
      </c>
      <c r="AL49" s="73">
        <f ca="1">+IF($F49=AL$47,SUM($N49:OFFSET($N49,0,IF(YEAR(AL$47)=VALUE(LEFT($L$47,4)),1,2))),
IF(YEAR($F49)&lt;=2017,$P49/12,0))</f>
        <v>22.580399159999999</v>
      </c>
      <c r="AM49" s="73">
        <f ca="1">+IF($F49=AM$47,SUM($N49:OFFSET($N49,0,IF(YEAR(AM$47)=VALUE(LEFT($L$47,4)),1,2))),
IF(YEAR($F49)&lt;=2017,$P49/12,0))</f>
        <v>22.580399159999999</v>
      </c>
      <c r="AN49" s="73">
        <f ca="1">+IF($F49=AN$47,SUM($N49:OFFSET($N49,0,IF(YEAR(AN$47)=VALUE(LEFT($L$47,4)),1,2))),
IF(YEAR($F49)&lt;=2017,$P49/12,0))</f>
        <v>22.580399159999999</v>
      </c>
      <c r="AO49" s="74">
        <f ca="1">+IF($F49=AO$47,SUM($N49:OFFSET($N49,0,IF(YEAR(AO$47)=VALUE(LEFT($L$47,4)),1,2))),
IF(YEAR($F49)&lt;=2017,$P49/12,0))</f>
        <v>22.580399159999999</v>
      </c>
      <c r="AP49" s="75"/>
    </row>
    <row r="50" spans="1:42" ht="15" x14ac:dyDescent="0.25">
      <c r="A50" s="341" t="s">
        <v>93</v>
      </c>
      <c r="B50" s="105" t="s">
        <v>98</v>
      </c>
      <c r="C50" s="106" t="s">
        <v>99</v>
      </c>
      <c r="D50" s="107">
        <v>7957</v>
      </c>
      <c r="E50" s="97" t="s">
        <v>26</v>
      </c>
      <c r="F50" s="98">
        <v>43070</v>
      </c>
      <c r="G50" s="99" t="s">
        <v>28</v>
      </c>
      <c r="H50" s="109">
        <v>0</v>
      </c>
      <c r="I50" s="110">
        <v>0.84060000000000001</v>
      </c>
      <c r="J50" s="92"/>
      <c r="K50" s="102">
        <v>0</v>
      </c>
      <c r="L50" s="340">
        <v>6113.7950000000001</v>
      </c>
      <c r="M50" s="104">
        <v>304.11311999999998</v>
      </c>
      <c r="N50" s="73">
        <f t="shared" si="13"/>
        <v>0</v>
      </c>
      <c r="O50" s="75">
        <f t="shared" si="14"/>
        <v>5139.256077</v>
      </c>
      <c r="P50" s="74">
        <f t="shared" si="15"/>
        <v>255.63748867199999</v>
      </c>
      <c r="Q50" s="75"/>
      <c r="R50" s="76">
        <f ca="1">+IF($F50=R$47,SUM($N50:OFFSET($N50,0,IF(YEAR(R$47)=VALUE(LEFT($L$47,4)),1,2))),
IF(YEAR($F50)&lt;VALUE(LEFT($L$47,4)),($N50+$O50)/12,0))</f>
        <v>0</v>
      </c>
      <c r="S50" s="73">
        <f ca="1">+IF($F50=S$47,SUM($N50:OFFSET($N50,0,IF(YEAR(S$47)=VALUE(LEFT($L$47,4)),1,2))),
IF(YEAR($F50)&lt;VALUE(LEFT($L$47,4)),($N50+$O50)/12,0))</f>
        <v>0</v>
      </c>
      <c r="T50" s="73">
        <f ca="1">+IF($F50=T$47,SUM($N50:OFFSET($N50,0,IF(YEAR(T$47)=VALUE(LEFT($L$47,4)),1,2))),
IF(YEAR($F50)&lt;VALUE(LEFT($L$47,4)),($N50+$O50)/12,0))</f>
        <v>0</v>
      </c>
      <c r="U50" s="73">
        <f ca="1">+IF($F50=U$47,SUM($N50:OFFSET($N50,0,IF(YEAR(U$47)=VALUE(LEFT($L$47,4)),1,2))),
IF(YEAR($F50)&lt;VALUE(LEFT($L$47,4)),($N50+$O50)/12,0))</f>
        <v>0</v>
      </c>
      <c r="V50" s="73">
        <f ca="1">+IF($F50=V$47,SUM($N50:OFFSET($N50,0,IF(YEAR(V$47)=VALUE(LEFT($L$47,4)),1,2))),
IF(YEAR($F50)&lt;VALUE(LEFT($L$47,4)),($N50+$O50)/12,0))</f>
        <v>0</v>
      </c>
      <c r="W50" s="73">
        <f ca="1">+IF($F50=W$47,SUM($N50:OFFSET($N50,0,IF(YEAR(W$47)=VALUE(LEFT($L$47,4)),1,2))),
IF(YEAR($F50)&lt;VALUE(LEFT($L$47,4)),($N50+$O50)/12,0))</f>
        <v>0</v>
      </c>
      <c r="X50" s="73">
        <f ca="1">+IF($F50=X$47,SUM($N50:OFFSET($N50,0,IF(YEAR(X$47)=VALUE(LEFT($L$47,4)),1,2))),
IF(YEAR($F50)&lt;VALUE(LEFT($L$47,4)),($N50+$O50)/12,0))</f>
        <v>0</v>
      </c>
      <c r="Y50" s="73">
        <f ca="1">+IF($F50=Y$47,SUM($N50:OFFSET($N50,0,IF(YEAR(Y$47)=VALUE(LEFT($L$47,4)),1,2))),
IF(YEAR($F50)&lt;VALUE(LEFT($L$47,4)),($N50+$O50)/12,0))</f>
        <v>0</v>
      </c>
      <c r="Z50" s="73">
        <f ca="1">+IF($F50=Z$47,SUM($N50:OFFSET($N50,0,IF(YEAR(Z$47)=VALUE(LEFT($L$47,4)),1,2))),
IF(YEAR($F50)&lt;VALUE(LEFT($L$47,4)),($N50+$O50)/12,0))</f>
        <v>0</v>
      </c>
      <c r="AA50" s="73">
        <f ca="1">+IF($F50=AA$47,SUM($N50:OFFSET($N50,0,IF(YEAR(AA$47)=VALUE(LEFT($L$47,4)),1,2))),
IF(YEAR($F50)&lt;VALUE(LEFT($L$47,4)),($N50+$O50)/12,0))</f>
        <v>0</v>
      </c>
      <c r="AB50" s="73">
        <f ca="1">+IF($F50=AB$47,SUM($N50:OFFSET($N50,0,IF(YEAR(AB$47)=VALUE(LEFT($L$47,4)),1,2))),
IF(YEAR($F50)&lt;VALUE(LEFT($L$47,4)),($N50+$O50)/12,0))</f>
        <v>0</v>
      </c>
      <c r="AC50" s="74">
        <f ca="1">+IF($F50=AC$47,SUM($N50:OFFSET($N50,0,IF(YEAR(AC$47)=VALUE(LEFT($L$47,4)),1,2))),
IF(YEAR($F50)&lt;VALUE(LEFT($L$47,4)),($N50+$O50)/12,0))</f>
        <v>5139.256077</v>
      </c>
      <c r="AD50" s="76">
        <f ca="1">+IF($F50=AD$47,SUM($N50:OFFSET($N50,0,IF(YEAR(AD$47)=VALUE(LEFT($L$47,4)),1,2))),
IF(YEAR($F50)&lt;=2017,$P50/12,0))</f>
        <v>21.303124055999998</v>
      </c>
      <c r="AE50" s="73">
        <f ca="1">+IF($F50=AE$47,SUM($N50:OFFSET($N50,0,IF(YEAR(AE$47)=VALUE(LEFT($L$47,4)),1,2))),
IF(YEAR($F50)&lt;=2017,$P50/12,0))</f>
        <v>21.303124055999998</v>
      </c>
      <c r="AF50" s="73">
        <f ca="1">+IF($F50=AF$47,SUM($N50:OFFSET($N50,0,IF(YEAR(AF$47)=VALUE(LEFT($L$47,4)),1,2))),
IF(YEAR($F50)&lt;=2017,$P50/12,0))</f>
        <v>21.303124055999998</v>
      </c>
      <c r="AG50" s="73">
        <f ca="1">+IF($F50=AG$47,SUM($N50:OFFSET($N50,0,IF(YEAR(AG$47)=VALUE(LEFT($L$47,4)),1,2))),
IF(YEAR($F50)&lt;=2017,$P50/12,0))</f>
        <v>21.303124055999998</v>
      </c>
      <c r="AH50" s="73">
        <f ca="1">+IF($F50=AH$47,SUM($N50:OFFSET($N50,0,IF(YEAR(AH$47)=VALUE(LEFT($L$47,4)),1,2))),
IF(YEAR($F50)&lt;=2017,$P50/12,0))</f>
        <v>21.303124055999998</v>
      </c>
      <c r="AI50" s="73">
        <f ca="1">+IF($F50=AI$47,SUM($N50:OFFSET($N50,0,IF(YEAR(AI$47)=VALUE(LEFT($L$47,4)),1,2))),
IF(YEAR($F50)&lt;=2017,$P50/12,0))</f>
        <v>21.303124055999998</v>
      </c>
      <c r="AJ50" s="73">
        <f ca="1">+IF($F50=AJ$47,SUM($N50:OFFSET($N50,0,IF(YEAR(AJ$47)=VALUE(LEFT($L$47,4)),1,2))),
IF(YEAR($F50)&lt;=2017,$P50/12,0))</f>
        <v>21.303124055999998</v>
      </c>
      <c r="AK50" s="73">
        <f ca="1">+IF($F50=AK$47,SUM($N50:OFFSET($N50,0,IF(YEAR(AK$47)=VALUE(LEFT($L$47,4)),1,2))),
IF(YEAR($F50)&lt;=2017,$P50/12,0))</f>
        <v>21.303124055999998</v>
      </c>
      <c r="AL50" s="73">
        <f ca="1">+IF($F50=AL$47,SUM($N50:OFFSET($N50,0,IF(YEAR(AL$47)=VALUE(LEFT($L$47,4)),1,2))),
IF(YEAR($F50)&lt;=2017,$P50/12,0))</f>
        <v>21.303124055999998</v>
      </c>
      <c r="AM50" s="73">
        <f ca="1">+IF($F50=AM$47,SUM($N50:OFFSET($N50,0,IF(YEAR(AM$47)=VALUE(LEFT($L$47,4)),1,2))),
IF(YEAR($F50)&lt;=2017,$P50/12,0))</f>
        <v>21.303124055999998</v>
      </c>
      <c r="AN50" s="73">
        <f ca="1">+IF($F50=AN$47,SUM($N50:OFFSET($N50,0,IF(YEAR(AN$47)=VALUE(LEFT($L$47,4)),1,2))),
IF(YEAR($F50)&lt;=2017,$P50/12,0))</f>
        <v>21.303124055999998</v>
      </c>
      <c r="AO50" s="74">
        <f ca="1">+IF($F50=AO$47,SUM($N50:OFFSET($N50,0,IF(YEAR(AO$47)=VALUE(LEFT($L$47,4)),1,2))),
IF(YEAR($F50)&lt;=2017,$P50/12,0))</f>
        <v>21.303124055999998</v>
      </c>
      <c r="AP50" s="75"/>
    </row>
    <row r="51" spans="1:42" ht="15" x14ac:dyDescent="0.25">
      <c r="A51" s="341" t="s">
        <v>93</v>
      </c>
      <c r="B51" s="105" t="s">
        <v>100</v>
      </c>
      <c r="C51" s="106" t="s">
        <v>101</v>
      </c>
      <c r="D51" s="107">
        <v>7958</v>
      </c>
      <c r="E51" s="97" t="s">
        <v>26</v>
      </c>
      <c r="F51" s="98">
        <v>43070</v>
      </c>
      <c r="G51" s="99" t="s">
        <v>28</v>
      </c>
      <c r="H51" s="109">
        <v>0</v>
      </c>
      <c r="I51" s="110">
        <v>0.26150000000000001</v>
      </c>
      <c r="J51" s="92"/>
      <c r="K51" s="102">
        <v>0</v>
      </c>
      <c r="L51" s="340">
        <v>5751.1122400000004</v>
      </c>
      <c r="M51" s="104">
        <v>354.79864000000003</v>
      </c>
      <c r="N51" s="73">
        <f t="shared" si="13"/>
        <v>0</v>
      </c>
      <c r="O51" s="75">
        <f t="shared" si="14"/>
        <v>1503.9158507600002</v>
      </c>
      <c r="P51" s="74">
        <f t="shared" si="15"/>
        <v>92.779844360000013</v>
      </c>
      <c r="Q51" s="75"/>
      <c r="R51" s="76">
        <f ca="1">+IF($F51=R$47,SUM($N51:OFFSET($N51,0,IF(YEAR(R$47)=VALUE(LEFT($L$47,4)),1,2))),
IF(YEAR($F51)&lt;VALUE(LEFT($L$47,4)),($N51+$O51)/12,0))</f>
        <v>0</v>
      </c>
      <c r="S51" s="73">
        <f ca="1">+IF($F51=S$47,SUM($N51:OFFSET($N51,0,IF(YEAR(S$47)=VALUE(LEFT($L$47,4)),1,2))),
IF(YEAR($F51)&lt;VALUE(LEFT($L$47,4)),($N51+$O51)/12,0))</f>
        <v>0</v>
      </c>
      <c r="T51" s="73">
        <f ca="1">+IF($F51=T$47,SUM($N51:OFFSET($N51,0,IF(YEAR(T$47)=VALUE(LEFT($L$47,4)),1,2))),
IF(YEAR($F51)&lt;VALUE(LEFT($L$47,4)),($N51+$O51)/12,0))</f>
        <v>0</v>
      </c>
      <c r="U51" s="73">
        <f ca="1">+IF($F51=U$47,SUM($N51:OFFSET($N51,0,IF(YEAR(U$47)=VALUE(LEFT($L$47,4)),1,2))),
IF(YEAR($F51)&lt;VALUE(LEFT($L$47,4)),($N51+$O51)/12,0))</f>
        <v>0</v>
      </c>
      <c r="V51" s="73">
        <f ca="1">+IF($F51=V$47,SUM($N51:OFFSET($N51,0,IF(YEAR(V$47)=VALUE(LEFT($L$47,4)),1,2))),
IF(YEAR($F51)&lt;VALUE(LEFT($L$47,4)),($N51+$O51)/12,0))</f>
        <v>0</v>
      </c>
      <c r="W51" s="73">
        <f ca="1">+IF($F51=W$47,SUM($N51:OFFSET($N51,0,IF(YEAR(W$47)=VALUE(LEFT($L$47,4)),1,2))),
IF(YEAR($F51)&lt;VALUE(LEFT($L$47,4)),($N51+$O51)/12,0))</f>
        <v>0</v>
      </c>
      <c r="X51" s="73">
        <f ca="1">+IF($F51=X$47,SUM($N51:OFFSET($N51,0,IF(YEAR(X$47)=VALUE(LEFT($L$47,4)),1,2))),
IF(YEAR($F51)&lt;VALUE(LEFT($L$47,4)),($N51+$O51)/12,0))</f>
        <v>0</v>
      </c>
      <c r="Y51" s="73">
        <f ca="1">+IF($F51=Y$47,SUM($N51:OFFSET($N51,0,IF(YEAR(Y$47)=VALUE(LEFT($L$47,4)),1,2))),
IF(YEAR($F51)&lt;VALUE(LEFT($L$47,4)),($N51+$O51)/12,0))</f>
        <v>0</v>
      </c>
      <c r="Z51" s="73">
        <f ca="1">+IF($F51=Z$47,SUM($N51:OFFSET($N51,0,IF(YEAR(Z$47)=VALUE(LEFT($L$47,4)),1,2))),
IF(YEAR($F51)&lt;VALUE(LEFT($L$47,4)),($N51+$O51)/12,0))</f>
        <v>0</v>
      </c>
      <c r="AA51" s="73">
        <f ca="1">+IF($F51=AA$47,SUM($N51:OFFSET($N51,0,IF(YEAR(AA$47)=VALUE(LEFT($L$47,4)),1,2))),
IF(YEAR($F51)&lt;VALUE(LEFT($L$47,4)),($N51+$O51)/12,0))</f>
        <v>0</v>
      </c>
      <c r="AB51" s="73">
        <f ca="1">+IF($F51=AB$47,SUM($N51:OFFSET($N51,0,IF(YEAR(AB$47)=VALUE(LEFT($L$47,4)),1,2))),
IF(YEAR($F51)&lt;VALUE(LEFT($L$47,4)),($N51+$O51)/12,0))</f>
        <v>0</v>
      </c>
      <c r="AC51" s="74">
        <f ca="1">+IF($F51=AC$47,SUM($N51:OFFSET($N51,0,IF(YEAR(AC$47)=VALUE(LEFT($L$47,4)),1,2))),
IF(YEAR($F51)&lt;VALUE(LEFT($L$47,4)),($N51+$O51)/12,0))</f>
        <v>1503.9158507600002</v>
      </c>
      <c r="AD51" s="76">
        <f ca="1">+IF($F51=AD$47,SUM($N51:OFFSET($N51,0,IF(YEAR(AD$47)=VALUE(LEFT($L$47,4)),1,2))),
IF(YEAR($F51)&lt;=2017,$P51/12,0))</f>
        <v>7.731653696666668</v>
      </c>
      <c r="AE51" s="73">
        <f ca="1">+IF($F51=AE$47,SUM($N51:OFFSET($N51,0,IF(YEAR(AE$47)=VALUE(LEFT($L$47,4)),1,2))),
IF(YEAR($F51)&lt;=2017,$P51/12,0))</f>
        <v>7.731653696666668</v>
      </c>
      <c r="AF51" s="73">
        <f ca="1">+IF($F51=AF$47,SUM($N51:OFFSET($N51,0,IF(YEAR(AF$47)=VALUE(LEFT($L$47,4)),1,2))),
IF(YEAR($F51)&lt;=2017,$P51/12,0))</f>
        <v>7.731653696666668</v>
      </c>
      <c r="AG51" s="73">
        <f ca="1">+IF($F51=AG$47,SUM($N51:OFFSET($N51,0,IF(YEAR(AG$47)=VALUE(LEFT($L$47,4)),1,2))),
IF(YEAR($F51)&lt;=2017,$P51/12,0))</f>
        <v>7.731653696666668</v>
      </c>
      <c r="AH51" s="73">
        <f ca="1">+IF($F51=AH$47,SUM($N51:OFFSET($N51,0,IF(YEAR(AH$47)=VALUE(LEFT($L$47,4)),1,2))),
IF(YEAR($F51)&lt;=2017,$P51/12,0))</f>
        <v>7.731653696666668</v>
      </c>
      <c r="AI51" s="73">
        <f ca="1">+IF($F51=AI$47,SUM($N51:OFFSET($N51,0,IF(YEAR(AI$47)=VALUE(LEFT($L$47,4)),1,2))),
IF(YEAR($F51)&lt;=2017,$P51/12,0))</f>
        <v>7.731653696666668</v>
      </c>
      <c r="AJ51" s="73">
        <f ca="1">+IF($F51=AJ$47,SUM($N51:OFFSET($N51,0,IF(YEAR(AJ$47)=VALUE(LEFT($L$47,4)),1,2))),
IF(YEAR($F51)&lt;=2017,$P51/12,0))</f>
        <v>7.731653696666668</v>
      </c>
      <c r="AK51" s="73">
        <f ca="1">+IF($F51=AK$47,SUM($N51:OFFSET($N51,0,IF(YEAR(AK$47)=VALUE(LEFT($L$47,4)),1,2))),
IF(YEAR($F51)&lt;=2017,$P51/12,0))</f>
        <v>7.731653696666668</v>
      </c>
      <c r="AL51" s="73">
        <f ca="1">+IF($F51=AL$47,SUM($N51:OFFSET($N51,0,IF(YEAR(AL$47)=VALUE(LEFT($L$47,4)),1,2))),
IF(YEAR($F51)&lt;=2017,$P51/12,0))</f>
        <v>7.731653696666668</v>
      </c>
      <c r="AM51" s="73">
        <f ca="1">+IF($F51=AM$47,SUM($N51:OFFSET($N51,0,IF(YEAR(AM$47)=VALUE(LEFT($L$47,4)),1,2))),
IF(YEAR($F51)&lt;=2017,$P51/12,0))</f>
        <v>7.731653696666668</v>
      </c>
      <c r="AN51" s="73">
        <f ca="1">+IF($F51=AN$47,SUM($N51:OFFSET($N51,0,IF(YEAR(AN$47)=VALUE(LEFT($L$47,4)),1,2))),
IF(YEAR($F51)&lt;=2017,$P51/12,0))</f>
        <v>7.731653696666668</v>
      </c>
      <c r="AO51" s="74">
        <f ca="1">+IF($F51=AO$47,SUM($N51:OFFSET($N51,0,IF(YEAR(AO$47)=VALUE(LEFT($L$47,4)),1,2))),
IF(YEAR($F51)&lt;=2017,$P51/12,0))</f>
        <v>7.731653696666668</v>
      </c>
      <c r="AP51" s="75"/>
    </row>
    <row r="52" spans="1:42" ht="15" x14ac:dyDescent="0.25">
      <c r="A52" s="341" t="s">
        <v>93</v>
      </c>
      <c r="B52" s="105" t="s">
        <v>102</v>
      </c>
      <c r="C52" s="106" t="s">
        <v>103</v>
      </c>
      <c r="D52" s="107">
        <v>7959</v>
      </c>
      <c r="E52" s="97" t="s">
        <v>26</v>
      </c>
      <c r="F52" s="98">
        <v>43070</v>
      </c>
      <c r="G52" s="99" t="s">
        <v>28</v>
      </c>
      <c r="H52" s="109">
        <v>0</v>
      </c>
      <c r="I52" s="110">
        <v>0.57830000000000004</v>
      </c>
      <c r="J52" s="92"/>
      <c r="K52" s="102">
        <v>0</v>
      </c>
      <c r="L52" s="340">
        <v>6787.3486800000001</v>
      </c>
      <c r="M52" s="104">
        <v>912.33935999999994</v>
      </c>
      <c r="N52" s="73">
        <f t="shared" si="13"/>
        <v>0</v>
      </c>
      <c r="O52" s="75">
        <f t="shared" si="14"/>
        <v>3925.1237416440003</v>
      </c>
      <c r="P52" s="74">
        <f t="shared" si="15"/>
        <v>527.60585188799996</v>
      </c>
      <c r="Q52" s="75"/>
      <c r="R52" s="76">
        <f ca="1">+IF($F52=R$47,SUM($N52:OFFSET($N52,0,IF(YEAR(R$47)=VALUE(LEFT($L$47,4)),1,2))),
IF(YEAR($F52)&lt;VALUE(LEFT($L$47,4)),($N52+$O52)/12,0))</f>
        <v>0</v>
      </c>
      <c r="S52" s="73">
        <f ca="1">+IF($F52=S$47,SUM($N52:OFFSET($N52,0,IF(YEAR(S$47)=VALUE(LEFT($L$47,4)),1,2))),
IF(YEAR($F52)&lt;VALUE(LEFT($L$47,4)),($N52+$O52)/12,0))</f>
        <v>0</v>
      </c>
      <c r="T52" s="73">
        <f ca="1">+IF($F52=T$47,SUM($N52:OFFSET($N52,0,IF(YEAR(T$47)=VALUE(LEFT($L$47,4)),1,2))),
IF(YEAR($F52)&lt;VALUE(LEFT($L$47,4)),($N52+$O52)/12,0))</f>
        <v>0</v>
      </c>
      <c r="U52" s="73">
        <f ca="1">+IF($F52=U$47,SUM($N52:OFFSET($N52,0,IF(YEAR(U$47)=VALUE(LEFT($L$47,4)),1,2))),
IF(YEAR($F52)&lt;VALUE(LEFT($L$47,4)),($N52+$O52)/12,0))</f>
        <v>0</v>
      </c>
      <c r="V52" s="73">
        <f ca="1">+IF($F52=V$47,SUM($N52:OFFSET($N52,0,IF(YEAR(V$47)=VALUE(LEFT($L$47,4)),1,2))),
IF(YEAR($F52)&lt;VALUE(LEFT($L$47,4)),($N52+$O52)/12,0))</f>
        <v>0</v>
      </c>
      <c r="W52" s="73">
        <f ca="1">+IF($F52=W$47,SUM($N52:OFFSET($N52,0,IF(YEAR(W$47)=VALUE(LEFT($L$47,4)),1,2))),
IF(YEAR($F52)&lt;VALUE(LEFT($L$47,4)),($N52+$O52)/12,0))</f>
        <v>0</v>
      </c>
      <c r="X52" s="73">
        <f ca="1">+IF($F52=X$47,SUM($N52:OFFSET($N52,0,IF(YEAR(X$47)=VALUE(LEFT($L$47,4)),1,2))),
IF(YEAR($F52)&lt;VALUE(LEFT($L$47,4)),($N52+$O52)/12,0))</f>
        <v>0</v>
      </c>
      <c r="Y52" s="73">
        <f ca="1">+IF($F52=Y$47,SUM($N52:OFFSET($N52,0,IF(YEAR(Y$47)=VALUE(LEFT($L$47,4)),1,2))),
IF(YEAR($F52)&lt;VALUE(LEFT($L$47,4)),($N52+$O52)/12,0))</f>
        <v>0</v>
      </c>
      <c r="Z52" s="73">
        <f ca="1">+IF($F52=Z$47,SUM($N52:OFFSET($N52,0,IF(YEAR(Z$47)=VALUE(LEFT($L$47,4)),1,2))),
IF(YEAR($F52)&lt;VALUE(LEFT($L$47,4)),($N52+$O52)/12,0))</f>
        <v>0</v>
      </c>
      <c r="AA52" s="73">
        <f ca="1">+IF($F52=AA$47,SUM($N52:OFFSET($N52,0,IF(YEAR(AA$47)=VALUE(LEFT($L$47,4)),1,2))),
IF(YEAR($F52)&lt;VALUE(LEFT($L$47,4)),($N52+$O52)/12,0))</f>
        <v>0</v>
      </c>
      <c r="AB52" s="73">
        <f ca="1">+IF($F52=AB$47,SUM($N52:OFFSET($N52,0,IF(YEAR(AB$47)=VALUE(LEFT($L$47,4)),1,2))),
IF(YEAR($F52)&lt;VALUE(LEFT($L$47,4)),($N52+$O52)/12,0))</f>
        <v>0</v>
      </c>
      <c r="AC52" s="74">
        <f ca="1">+IF($F52=AC$47,SUM($N52:OFFSET($N52,0,IF(YEAR(AC$47)=VALUE(LEFT($L$47,4)),1,2))),
IF(YEAR($F52)&lt;VALUE(LEFT($L$47,4)),($N52+$O52)/12,0))</f>
        <v>3925.1237416440003</v>
      </c>
      <c r="AD52" s="76">
        <f ca="1">+IF($F52=AD$47,SUM($N52:OFFSET($N52,0,IF(YEAR(AD$47)=VALUE(LEFT($L$47,4)),1,2))),
IF(YEAR($F52)&lt;=2017,$P52/12,0))</f>
        <v>43.967154323999999</v>
      </c>
      <c r="AE52" s="73">
        <f ca="1">+IF($F52=AE$47,SUM($N52:OFFSET($N52,0,IF(YEAR(AE$47)=VALUE(LEFT($L$47,4)),1,2))),
IF(YEAR($F52)&lt;=2017,$P52/12,0))</f>
        <v>43.967154323999999</v>
      </c>
      <c r="AF52" s="73">
        <f ca="1">+IF($F52=AF$47,SUM($N52:OFFSET($N52,0,IF(YEAR(AF$47)=VALUE(LEFT($L$47,4)),1,2))),
IF(YEAR($F52)&lt;=2017,$P52/12,0))</f>
        <v>43.967154323999999</v>
      </c>
      <c r="AG52" s="73">
        <f ca="1">+IF($F52=AG$47,SUM($N52:OFFSET($N52,0,IF(YEAR(AG$47)=VALUE(LEFT($L$47,4)),1,2))),
IF(YEAR($F52)&lt;=2017,$P52/12,0))</f>
        <v>43.967154323999999</v>
      </c>
      <c r="AH52" s="73">
        <f ca="1">+IF($F52=AH$47,SUM($N52:OFFSET($N52,0,IF(YEAR(AH$47)=VALUE(LEFT($L$47,4)),1,2))),
IF(YEAR($F52)&lt;=2017,$P52/12,0))</f>
        <v>43.967154323999999</v>
      </c>
      <c r="AI52" s="73">
        <f ca="1">+IF($F52=AI$47,SUM($N52:OFFSET($N52,0,IF(YEAR(AI$47)=VALUE(LEFT($L$47,4)),1,2))),
IF(YEAR($F52)&lt;=2017,$P52/12,0))</f>
        <v>43.967154323999999</v>
      </c>
      <c r="AJ52" s="73">
        <f ca="1">+IF($F52=AJ$47,SUM($N52:OFFSET($N52,0,IF(YEAR(AJ$47)=VALUE(LEFT($L$47,4)),1,2))),
IF(YEAR($F52)&lt;=2017,$P52/12,0))</f>
        <v>43.967154323999999</v>
      </c>
      <c r="AK52" s="73">
        <f ca="1">+IF($F52=AK$47,SUM($N52:OFFSET($N52,0,IF(YEAR(AK$47)=VALUE(LEFT($L$47,4)),1,2))),
IF(YEAR($F52)&lt;=2017,$P52/12,0))</f>
        <v>43.967154323999999</v>
      </c>
      <c r="AL52" s="73">
        <f ca="1">+IF($F52=AL$47,SUM($N52:OFFSET($N52,0,IF(YEAR(AL$47)=VALUE(LEFT($L$47,4)),1,2))),
IF(YEAR($F52)&lt;=2017,$P52/12,0))</f>
        <v>43.967154323999999</v>
      </c>
      <c r="AM52" s="73">
        <f ca="1">+IF($F52=AM$47,SUM($N52:OFFSET($N52,0,IF(YEAR(AM$47)=VALUE(LEFT($L$47,4)),1,2))),
IF(YEAR($F52)&lt;=2017,$P52/12,0))</f>
        <v>43.967154323999999</v>
      </c>
      <c r="AN52" s="73">
        <f ca="1">+IF($F52=AN$47,SUM($N52:OFFSET($N52,0,IF(YEAR(AN$47)=VALUE(LEFT($L$47,4)),1,2))),
IF(YEAR($F52)&lt;=2017,$P52/12,0))</f>
        <v>43.967154323999999</v>
      </c>
      <c r="AO52" s="74">
        <f ca="1">+IF($F52=AO$47,SUM($N52:OFFSET($N52,0,IF(YEAR(AO$47)=VALUE(LEFT($L$47,4)),1,2))),
IF(YEAR($F52)&lt;=2017,$P52/12,0))</f>
        <v>43.967154323999999</v>
      </c>
      <c r="AP52" s="75"/>
    </row>
    <row r="53" spans="1:42" ht="15" x14ac:dyDescent="0.25">
      <c r="A53" s="341" t="s">
        <v>104</v>
      </c>
      <c r="B53" s="105" t="s">
        <v>105</v>
      </c>
      <c r="C53" s="106" t="s">
        <v>106</v>
      </c>
      <c r="D53" s="107">
        <v>7820</v>
      </c>
      <c r="E53" s="97" t="s">
        <v>26</v>
      </c>
      <c r="F53" s="98">
        <v>43070</v>
      </c>
      <c r="G53" s="99" t="s">
        <v>28</v>
      </c>
      <c r="H53" s="109">
        <v>0</v>
      </c>
      <c r="I53" s="110">
        <v>0.89</v>
      </c>
      <c r="J53" s="92"/>
      <c r="K53" s="102">
        <v>3.8952000000000002E-4</v>
      </c>
      <c r="L53" s="340">
        <v>16494.28</v>
      </c>
      <c r="M53" s="104">
        <v>0</v>
      </c>
      <c r="N53" s="73">
        <f t="shared" si="13"/>
        <v>3.4667280000000002E-4</v>
      </c>
      <c r="O53" s="75">
        <f t="shared" si="14"/>
        <v>14679.9092</v>
      </c>
      <c r="P53" s="74">
        <f t="shared" si="15"/>
        <v>0</v>
      </c>
      <c r="Q53" s="75"/>
      <c r="R53" s="76">
        <f ca="1">+IF($F53=R$47,SUM($N53:OFFSET($N53,0,IF(YEAR(R$47)=VALUE(LEFT($L$47,4)),1,2))),
IF(YEAR($F53)&lt;VALUE(LEFT($L$47,4)),($N53+$O53)/12,0))</f>
        <v>0</v>
      </c>
      <c r="S53" s="73">
        <f ca="1">+IF($F53=S$47,SUM($N53:OFFSET($N53,0,IF(YEAR(S$47)=VALUE(LEFT($L$47,4)),1,2))),
IF(YEAR($F53)&lt;VALUE(LEFT($L$47,4)),($N53+$O53)/12,0))</f>
        <v>0</v>
      </c>
      <c r="T53" s="73">
        <f ca="1">+IF($F53=T$47,SUM($N53:OFFSET($N53,0,IF(YEAR(T$47)=VALUE(LEFT($L$47,4)),1,2))),
IF(YEAR($F53)&lt;VALUE(LEFT($L$47,4)),($N53+$O53)/12,0))</f>
        <v>0</v>
      </c>
      <c r="U53" s="73">
        <f ca="1">+IF($F53=U$47,SUM($N53:OFFSET($N53,0,IF(YEAR(U$47)=VALUE(LEFT($L$47,4)),1,2))),
IF(YEAR($F53)&lt;VALUE(LEFT($L$47,4)),($N53+$O53)/12,0))</f>
        <v>0</v>
      </c>
      <c r="V53" s="73">
        <f ca="1">+IF($F53=V$47,SUM($N53:OFFSET($N53,0,IF(YEAR(V$47)=VALUE(LEFT($L$47,4)),1,2))),
IF(YEAR($F53)&lt;VALUE(LEFT($L$47,4)),($N53+$O53)/12,0))</f>
        <v>0</v>
      </c>
      <c r="W53" s="73">
        <f ca="1">+IF($F53=W$47,SUM($N53:OFFSET($N53,0,IF(YEAR(W$47)=VALUE(LEFT($L$47,4)),1,2))),
IF(YEAR($F53)&lt;VALUE(LEFT($L$47,4)),($N53+$O53)/12,0))</f>
        <v>0</v>
      </c>
      <c r="X53" s="73">
        <f ca="1">+IF($F53=X$47,SUM($N53:OFFSET($N53,0,IF(YEAR(X$47)=VALUE(LEFT($L$47,4)),1,2))),
IF(YEAR($F53)&lt;VALUE(LEFT($L$47,4)),($N53+$O53)/12,0))</f>
        <v>0</v>
      </c>
      <c r="Y53" s="73">
        <f ca="1">+IF($F53=Y$47,SUM($N53:OFFSET($N53,0,IF(YEAR(Y$47)=VALUE(LEFT($L$47,4)),1,2))),
IF(YEAR($F53)&lt;VALUE(LEFT($L$47,4)),($N53+$O53)/12,0))</f>
        <v>0</v>
      </c>
      <c r="Z53" s="73">
        <f ca="1">+IF($F53=Z$47,SUM($N53:OFFSET($N53,0,IF(YEAR(Z$47)=VALUE(LEFT($L$47,4)),1,2))),
IF(YEAR($F53)&lt;VALUE(LEFT($L$47,4)),($N53+$O53)/12,0))</f>
        <v>0</v>
      </c>
      <c r="AA53" s="73">
        <f ca="1">+IF($F53=AA$47,SUM($N53:OFFSET($N53,0,IF(YEAR(AA$47)=VALUE(LEFT($L$47,4)),1,2))),
IF(YEAR($F53)&lt;VALUE(LEFT($L$47,4)),($N53+$O53)/12,0))</f>
        <v>0</v>
      </c>
      <c r="AB53" s="73">
        <f ca="1">+IF($F53=AB$47,SUM($N53:OFFSET($N53,0,IF(YEAR(AB$47)=VALUE(LEFT($L$47,4)),1,2))),
IF(YEAR($F53)&lt;VALUE(LEFT($L$47,4)),($N53+$O53)/12,0))</f>
        <v>0</v>
      </c>
      <c r="AC53" s="74">
        <f ca="1">+IF($F53=AC$47,SUM($N53:OFFSET($N53,0,IF(YEAR(AC$47)=VALUE(LEFT($L$47,4)),1,2))),
IF(YEAR($F53)&lt;VALUE(LEFT($L$47,4)),($N53+$O53)/12,0))</f>
        <v>14679.909546672799</v>
      </c>
      <c r="AD53" s="76">
        <f ca="1">+IF($F53=AD$47,SUM($N53:OFFSET($N53,0,IF(YEAR(AD$47)=VALUE(LEFT($L$47,4)),1,2))),
IF(YEAR($F53)&lt;=2017,$P53/12,0))</f>
        <v>0</v>
      </c>
      <c r="AE53" s="73">
        <f ca="1">+IF($F53=AE$47,SUM($N53:OFFSET($N53,0,IF(YEAR(AE$47)=VALUE(LEFT($L$47,4)),1,2))),
IF(YEAR($F53)&lt;=2017,$P53/12,0))</f>
        <v>0</v>
      </c>
      <c r="AF53" s="73">
        <f ca="1">+IF($F53=AF$47,SUM($N53:OFFSET($N53,0,IF(YEAR(AF$47)=VALUE(LEFT($L$47,4)),1,2))),
IF(YEAR($F53)&lt;=2017,$P53/12,0))</f>
        <v>0</v>
      </c>
      <c r="AG53" s="73">
        <f ca="1">+IF($F53=AG$47,SUM($N53:OFFSET($N53,0,IF(YEAR(AG$47)=VALUE(LEFT($L$47,4)),1,2))),
IF(YEAR($F53)&lt;=2017,$P53/12,0))</f>
        <v>0</v>
      </c>
      <c r="AH53" s="73">
        <f ca="1">+IF($F53=AH$47,SUM($N53:OFFSET($N53,0,IF(YEAR(AH$47)=VALUE(LEFT($L$47,4)),1,2))),
IF(YEAR($F53)&lt;=2017,$P53/12,0))</f>
        <v>0</v>
      </c>
      <c r="AI53" s="73">
        <f ca="1">+IF($F53=AI$47,SUM($N53:OFFSET($N53,0,IF(YEAR(AI$47)=VALUE(LEFT($L$47,4)),1,2))),
IF(YEAR($F53)&lt;=2017,$P53/12,0))</f>
        <v>0</v>
      </c>
      <c r="AJ53" s="73">
        <f ca="1">+IF($F53=AJ$47,SUM($N53:OFFSET($N53,0,IF(YEAR(AJ$47)=VALUE(LEFT($L$47,4)),1,2))),
IF(YEAR($F53)&lt;=2017,$P53/12,0))</f>
        <v>0</v>
      </c>
      <c r="AK53" s="73">
        <f ca="1">+IF($F53=AK$47,SUM($N53:OFFSET($N53,0,IF(YEAR(AK$47)=VALUE(LEFT($L$47,4)),1,2))),
IF(YEAR($F53)&lt;=2017,$P53/12,0))</f>
        <v>0</v>
      </c>
      <c r="AL53" s="73">
        <f ca="1">+IF($F53=AL$47,SUM($N53:OFFSET($N53,0,IF(YEAR(AL$47)=VALUE(LEFT($L$47,4)),1,2))),
IF(YEAR($F53)&lt;=2017,$P53/12,0))</f>
        <v>0</v>
      </c>
      <c r="AM53" s="73">
        <f ca="1">+IF($F53=AM$47,SUM($N53:OFFSET($N53,0,IF(YEAR(AM$47)=VALUE(LEFT($L$47,4)),1,2))),
IF(YEAR($F53)&lt;=2017,$P53/12,0))</f>
        <v>0</v>
      </c>
      <c r="AN53" s="73">
        <f ca="1">+IF($F53=AN$47,SUM($N53:OFFSET($N53,0,IF(YEAR(AN$47)=VALUE(LEFT($L$47,4)),1,2))),
IF(YEAR($F53)&lt;=2017,$P53/12,0))</f>
        <v>0</v>
      </c>
      <c r="AO53" s="74">
        <f ca="1">+IF($F53=AO$47,SUM($N53:OFFSET($N53,0,IF(YEAR(AO$47)=VALUE(LEFT($L$47,4)),1,2))),
IF(YEAR($F53)&lt;=2017,$P53/12,0))</f>
        <v>0</v>
      </c>
      <c r="AP53" s="75"/>
    </row>
    <row r="54" spans="1:42" ht="15" x14ac:dyDescent="0.25">
      <c r="A54" s="341" t="s">
        <v>107</v>
      </c>
      <c r="B54" s="105" t="s">
        <v>108</v>
      </c>
      <c r="C54" s="106" t="s">
        <v>109</v>
      </c>
      <c r="D54" s="107">
        <v>3138</v>
      </c>
      <c r="E54" s="97" t="s">
        <v>26</v>
      </c>
      <c r="F54" s="98">
        <v>43040</v>
      </c>
      <c r="G54" s="99" t="s">
        <v>62</v>
      </c>
      <c r="H54" s="109">
        <v>0</v>
      </c>
      <c r="I54" s="110">
        <v>1</v>
      </c>
      <c r="J54" s="92"/>
      <c r="K54" s="102">
        <v>14761.958000000001</v>
      </c>
      <c r="L54" s="340">
        <v>24162.5</v>
      </c>
      <c r="M54" s="104">
        <v>5000</v>
      </c>
      <c r="N54" s="73">
        <f t="shared" si="13"/>
        <v>14761.958000000001</v>
      </c>
      <c r="O54" s="75">
        <f t="shared" si="14"/>
        <v>24162.5</v>
      </c>
      <c r="P54" s="74">
        <f t="shared" si="15"/>
        <v>5000</v>
      </c>
      <c r="Q54" s="75"/>
      <c r="R54" s="76">
        <f ca="1">+IF($F54=R$47,SUM($N54:OFFSET($N54,0,IF(YEAR(R$47)=VALUE(LEFT($L$47,4)),1,2))),
IF(YEAR($F54)&lt;VALUE(LEFT($L$47,4)),($N54+$O54)/12,0))</f>
        <v>0</v>
      </c>
      <c r="S54" s="73">
        <f ca="1">+IF($F54=S$47,SUM($N54:OFFSET($N54,0,IF(YEAR(S$47)=VALUE(LEFT($L$47,4)),1,2))),
IF(YEAR($F54)&lt;VALUE(LEFT($L$47,4)),($N54+$O54)/12,0))</f>
        <v>0</v>
      </c>
      <c r="T54" s="73">
        <f ca="1">+IF($F54=T$47,SUM($N54:OFFSET($N54,0,IF(YEAR(T$47)=VALUE(LEFT($L$47,4)),1,2))),
IF(YEAR($F54)&lt;VALUE(LEFT($L$47,4)),($N54+$O54)/12,0))</f>
        <v>0</v>
      </c>
      <c r="U54" s="73">
        <f ca="1">+IF($F54=U$47,SUM($N54:OFFSET($N54,0,IF(YEAR(U$47)=VALUE(LEFT($L$47,4)),1,2))),
IF(YEAR($F54)&lt;VALUE(LEFT($L$47,4)),($N54+$O54)/12,0))</f>
        <v>0</v>
      </c>
      <c r="V54" s="73">
        <f ca="1">+IF($F54=V$47,SUM($N54:OFFSET($N54,0,IF(YEAR(V$47)=VALUE(LEFT($L$47,4)),1,2))),
IF(YEAR($F54)&lt;VALUE(LEFT($L$47,4)),($N54+$O54)/12,0))</f>
        <v>0</v>
      </c>
      <c r="W54" s="73">
        <f ca="1">+IF($F54=W$47,SUM($N54:OFFSET($N54,0,IF(YEAR(W$47)=VALUE(LEFT($L$47,4)),1,2))),
IF(YEAR($F54)&lt;VALUE(LEFT($L$47,4)),($N54+$O54)/12,0))</f>
        <v>0</v>
      </c>
      <c r="X54" s="73">
        <f ca="1">+IF($F54=X$47,SUM($N54:OFFSET($N54,0,IF(YEAR(X$47)=VALUE(LEFT($L$47,4)),1,2))),
IF(YEAR($F54)&lt;VALUE(LEFT($L$47,4)),($N54+$O54)/12,0))</f>
        <v>0</v>
      </c>
      <c r="Y54" s="73">
        <f ca="1">+IF($F54=Y$47,SUM($N54:OFFSET($N54,0,IF(YEAR(Y$47)=VALUE(LEFT($L$47,4)),1,2))),
IF(YEAR($F54)&lt;VALUE(LEFT($L$47,4)),($N54+$O54)/12,0))</f>
        <v>0</v>
      </c>
      <c r="Z54" s="73">
        <f ca="1">+IF($F54=Z$47,SUM($N54:OFFSET($N54,0,IF(YEAR(Z$47)=VALUE(LEFT($L$47,4)),1,2))),
IF(YEAR($F54)&lt;VALUE(LEFT($L$47,4)),($N54+$O54)/12,0))</f>
        <v>0</v>
      </c>
      <c r="AA54" s="73">
        <f ca="1">+IF($F54=AA$47,SUM($N54:OFFSET($N54,0,IF(YEAR(AA$47)=VALUE(LEFT($L$47,4)),1,2))),
IF(YEAR($F54)&lt;VALUE(LEFT($L$47,4)),($N54+$O54)/12,0))</f>
        <v>0</v>
      </c>
      <c r="AB54" s="73">
        <f ca="1">+IF($F54=AB$47,SUM($N54:OFFSET($N54,0,IF(YEAR(AB$47)=VALUE(LEFT($L$47,4)),1,2))),
IF(YEAR($F54)&lt;VALUE(LEFT($L$47,4)),($N54+$O54)/12,0))</f>
        <v>38924.457999999999</v>
      </c>
      <c r="AC54" s="74">
        <f ca="1">+IF($F54=AC$47,SUM($N54:OFFSET($N54,0,IF(YEAR(AC$47)=VALUE(LEFT($L$47,4)),1,2))),
IF(YEAR($F54)&lt;VALUE(LEFT($L$47,4)),($N54+$O54)/12,0))</f>
        <v>0</v>
      </c>
      <c r="AD54" s="76">
        <f ca="1">+IF($F54=AD$47,SUM($N54:OFFSET($N54,0,IF(YEAR(AD$47)=VALUE(LEFT($L$47,4)),1,2))),
IF(YEAR($F54)&lt;=2017,$P54/12,0))</f>
        <v>416.66666666666669</v>
      </c>
      <c r="AE54" s="73">
        <f ca="1">+IF($F54=AE$47,SUM($N54:OFFSET($N54,0,IF(YEAR(AE$47)=VALUE(LEFT($L$47,4)),1,2))),
IF(YEAR($F54)&lt;=2017,$P54/12,0))</f>
        <v>416.66666666666669</v>
      </c>
      <c r="AF54" s="73">
        <f ca="1">+IF($F54=AF$47,SUM($N54:OFFSET($N54,0,IF(YEAR(AF$47)=VALUE(LEFT($L$47,4)),1,2))),
IF(YEAR($F54)&lt;=2017,$P54/12,0))</f>
        <v>416.66666666666669</v>
      </c>
      <c r="AG54" s="73">
        <f ca="1">+IF($F54=AG$47,SUM($N54:OFFSET($N54,0,IF(YEAR(AG$47)=VALUE(LEFT($L$47,4)),1,2))),
IF(YEAR($F54)&lt;=2017,$P54/12,0))</f>
        <v>416.66666666666669</v>
      </c>
      <c r="AH54" s="73">
        <f ca="1">+IF($F54=AH$47,SUM($N54:OFFSET($N54,0,IF(YEAR(AH$47)=VALUE(LEFT($L$47,4)),1,2))),
IF(YEAR($F54)&lt;=2017,$P54/12,0))</f>
        <v>416.66666666666669</v>
      </c>
      <c r="AI54" s="73">
        <f ca="1">+IF($F54=AI$47,SUM($N54:OFFSET($N54,0,IF(YEAR(AI$47)=VALUE(LEFT($L$47,4)),1,2))),
IF(YEAR($F54)&lt;=2017,$P54/12,0))</f>
        <v>416.66666666666669</v>
      </c>
      <c r="AJ54" s="73">
        <f ca="1">+IF($F54=AJ$47,SUM($N54:OFFSET($N54,0,IF(YEAR(AJ$47)=VALUE(LEFT($L$47,4)),1,2))),
IF(YEAR($F54)&lt;=2017,$P54/12,0))</f>
        <v>416.66666666666669</v>
      </c>
      <c r="AK54" s="73">
        <f ca="1">+IF($F54=AK$47,SUM($N54:OFFSET($N54,0,IF(YEAR(AK$47)=VALUE(LEFT($L$47,4)),1,2))),
IF(YEAR($F54)&lt;=2017,$P54/12,0))</f>
        <v>416.66666666666669</v>
      </c>
      <c r="AL54" s="73">
        <f ca="1">+IF($F54=AL$47,SUM($N54:OFFSET($N54,0,IF(YEAR(AL$47)=VALUE(LEFT($L$47,4)),1,2))),
IF(YEAR($F54)&lt;=2017,$P54/12,0))</f>
        <v>416.66666666666669</v>
      </c>
      <c r="AM54" s="73">
        <f ca="1">+IF($F54=AM$47,SUM($N54:OFFSET($N54,0,IF(YEAR(AM$47)=VALUE(LEFT($L$47,4)),1,2))),
IF(YEAR($F54)&lt;=2017,$P54/12,0))</f>
        <v>416.66666666666669</v>
      </c>
      <c r="AN54" s="73">
        <f ca="1">+IF($F54=AN$47,SUM($N54:OFFSET($N54,0,IF(YEAR(AN$47)=VALUE(LEFT($L$47,4)),1,2))),
IF(YEAR($F54)&lt;=2017,$P54/12,0))</f>
        <v>416.66666666666669</v>
      </c>
      <c r="AO54" s="74">
        <f ca="1">+IF($F54=AO$47,SUM($N54:OFFSET($N54,0,IF(YEAR(AO$47)=VALUE(LEFT($L$47,4)),1,2))),
IF(YEAR($F54)&lt;=2017,$P54/12,0))</f>
        <v>416.66666666666669</v>
      </c>
      <c r="AP54" s="75"/>
    </row>
    <row r="55" spans="1:42" ht="15" x14ac:dyDescent="0.25">
      <c r="A55" s="341" t="s">
        <v>110</v>
      </c>
      <c r="B55" s="105" t="s">
        <v>111</v>
      </c>
      <c r="C55" s="106" t="s">
        <v>112</v>
      </c>
      <c r="D55" s="107">
        <v>7681</v>
      </c>
      <c r="E55" s="97" t="s">
        <v>26</v>
      </c>
      <c r="F55" s="98">
        <v>42826</v>
      </c>
      <c r="G55" s="99" t="s">
        <v>28</v>
      </c>
      <c r="H55" s="109">
        <v>0</v>
      </c>
      <c r="I55" s="110">
        <v>0.8821362249467436</v>
      </c>
      <c r="J55" s="92"/>
      <c r="K55" s="102">
        <v>19439.238000000001</v>
      </c>
      <c r="L55" s="340">
        <v>1976.29</v>
      </c>
      <c r="M55" s="104">
        <v>0</v>
      </c>
      <c r="N55" s="73">
        <f t="shared" si="13"/>
        <v>17148.056025161288</v>
      </c>
      <c r="O55" s="75">
        <f t="shared" si="14"/>
        <v>1743.357</v>
      </c>
      <c r="P55" s="74">
        <f t="shared" si="15"/>
        <v>0</v>
      </c>
      <c r="Q55" s="75"/>
      <c r="R55" s="76">
        <f ca="1">+IF($F55=R$47,SUM($N55:OFFSET($N55,0,IF(YEAR(R$47)=VALUE(LEFT($L$47,4)),1,2))),
IF(YEAR($F55)&lt;VALUE(LEFT($L$47,4)),($N55+$O55)/12,0))</f>
        <v>0</v>
      </c>
      <c r="S55" s="73">
        <f ca="1">+IF($F55=S$47,SUM($N55:OFFSET($N55,0,IF(YEAR(S$47)=VALUE(LEFT($L$47,4)),1,2))),
IF(YEAR($F55)&lt;VALUE(LEFT($L$47,4)),($N55+$O55)/12,0))</f>
        <v>0</v>
      </c>
      <c r="T55" s="73">
        <f ca="1">+IF($F55=T$47,SUM($N55:OFFSET($N55,0,IF(YEAR(T$47)=VALUE(LEFT($L$47,4)),1,2))),
IF(YEAR($F55)&lt;VALUE(LEFT($L$47,4)),($N55+$O55)/12,0))</f>
        <v>0</v>
      </c>
      <c r="U55" s="73">
        <f ca="1">+IF($F55=U$47,SUM($N55:OFFSET($N55,0,IF(YEAR(U$47)=VALUE(LEFT($L$47,4)),1,2))),
IF(YEAR($F55)&lt;VALUE(LEFT($L$47,4)),($N55+$O55)/12,0))</f>
        <v>18891.413025161288</v>
      </c>
      <c r="V55" s="73">
        <f ca="1">+IF($F55=V$47,SUM($N55:OFFSET($N55,0,IF(YEAR(V$47)=VALUE(LEFT($L$47,4)),1,2))),
IF(YEAR($F55)&lt;VALUE(LEFT($L$47,4)),($N55+$O55)/12,0))</f>
        <v>0</v>
      </c>
      <c r="W55" s="73">
        <f ca="1">+IF($F55=W$47,SUM($N55:OFFSET($N55,0,IF(YEAR(W$47)=VALUE(LEFT($L$47,4)),1,2))),
IF(YEAR($F55)&lt;VALUE(LEFT($L$47,4)),($N55+$O55)/12,0))</f>
        <v>0</v>
      </c>
      <c r="X55" s="73">
        <f ca="1">+IF($F55=X$47,SUM($N55:OFFSET($N55,0,IF(YEAR(X$47)=VALUE(LEFT($L$47,4)),1,2))),
IF(YEAR($F55)&lt;VALUE(LEFT($L$47,4)),($N55+$O55)/12,0))</f>
        <v>0</v>
      </c>
      <c r="Y55" s="73">
        <f ca="1">+IF($F55=Y$47,SUM($N55:OFFSET($N55,0,IF(YEAR(Y$47)=VALUE(LEFT($L$47,4)),1,2))),
IF(YEAR($F55)&lt;VALUE(LEFT($L$47,4)),($N55+$O55)/12,0))</f>
        <v>0</v>
      </c>
      <c r="Z55" s="73">
        <f ca="1">+IF($F55=Z$47,SUM($N55:OFFSET($N55,0,IF(YEAR(Z$47)=VALUE(LEFT($L$47,4)),1,2))),
IF(YEAR($F55)&lt;VALUE(LEFT($L$47,4)),($N55+$O55)/12,0))</f>
        <v>0</v>
      </c>
      <c r="AA55" s="73">
        <f ca="1">+IF($F55=AA$47,SUM($N55:OFFSET($N55,0,IF(YEAR(AA$47)=VALUE(LEFT($L$47,4)),1,2))),
IF(YEAR($F55)&lt;VALUE(LEFT($L$47,4)),($N55+$O55)/12,0))</f>
        <v>0</v>
      </c>
      <c r="AB55" s="73">
        <f ca="1">+IF($F55=AB$47,SUM($N55:OFFSET($N55,0,IF(YEAR(AB$47)=VALUE(LEFT($L$47,4)),1,2))),
IF(YEAR($F55)&lt;VALUE(LEFT($L$47,4)),($N55+$O55)/12,0))</f>
        <v>0</v>
      </c>
      <c r="AC55" s="74">
        <f ca="1">+IF($F55=AC$47,SUM($N55:OFFSET($N55,0,IF(YEAR(AC$47)=VALUE(LEFT($L$47,4)),1,2))),
IF(YEAR($F55)&lt;VALUE(LEFT($L$47,4)),($N55+$O55)/12,0))</f>
        <v>0</v>
      </c>
      <c r="AD55" s="76">
        <f ca="1">+IF($F55=AD$47,SUM($N55:OFFSET($N55,0,IF(YEAR(AD$47)=VALUE(LEFT($L$47,4)),1,2))),
IF(YEAR($F55)&lt;=2017,$P55/12,0))</f>
        <v>0</v>
      </c>
      <c r="AE55" s="73">
        <f ca="1">+IF($F55=AE$47,SUM($N55:OFFSET($N55,0,IF(YEAR(AE$47)=VALUE(LEFT($L$47,4)),1,2))),
IF(YEAR($F55)&lt;=2017,$P55/12,0))</f>
        <v>0</v>
      </c>
      <c r="AF55" s="73">
        <f ca="1">+IF($F55=AF$47,SUM($N55:OFFSET($N55,0,IF(YEAR(AF$47)=VALUE(LEFT($L$47,4)),1,2))),
IF(YEAR($F55)&lt;=2017,$P55/12,0))</f>
        <v>0</v>
      </c>
      <c r="AG55" s="73">
        <f ca="1">+IF($F55=AG$47,SUM($N55:OFFSET($N55,0,IF(YEAR(AG$47)=VALUE(LEFT($L$47,4)),1,2))),
IF(YEAR($F55)&lt;=2017,$P55/12,0))</f>
        <v>0</v>
      </c>
      <c r="AH55" s="73">
        <f ca="1">+IF($F55=AH$47,SUM($N55:OFFSET($N55,0,IF(YEAR(AH$47)=VALUE(LEFT($L$47,4)),1,2))),
IF(YEAR($F55)&lt;=2017,$P55/12,0))</f>
        <v>0</v>
      </c>
      <c r="AI55" s="73">
        <f ca="1">+IF($F55=AI$47,SUM($N55:OFFSET($N55,0,IF(YEAR(AI$47)=VALUE(LEFT($L$47,4)),1,2))),
IF(YEAR($F55)&lt;=2017,$P55/12,0))</f>
        <v>0</v>
      </c>
      <c r="AJ55" s="73">
        <f ca="1">+IF($F55=AJ$47,SUM($N55:OFFSET($N55,0,IF(YEAR(AJ$47)=VALUE(LEFT($L$47,4)),1,2))),
IF(YEAR($F55)&lt;=2017,$P55/12,0))</f>
        <v>0</v>
      </c>
      <c r="AK55" s="73">
        <f ca="1">+IF($F55=AK$47,SUM($N55:OFFSET($N55,0,IF(YEAR(AK$47)=VALUE(LEFT($L$47,4)),1,2))),
IF(YEAR($F55)&lt;=2017,$P55/12,0))</f>
        <v>0</v>
      </c>
      <c r="AL55" s="73">
        <f ca="1">+IF($F55=AL$47,SUM($N55:OFFSET($N55,0,IF(YEAR(AL$47)=VALUE(LEFT($L$47,4)),1,2))),
IF(YEAR($F55)&lt;=2017,$P55/12,0))</f>
        <v>0</v>
      </c>
      <c r="AM55" s="73">
        <f ca="1">+IF($F55=AM$47,SUM($N55:OFFSET($N55,0,IF(YEAR(AM$47)=VALUE(LEFT($L$47,4)),1,2))),
IF(YEAR($F55)&lt;=2017,$P55/12,0))</f>
        <v>0</v>
      </c>
      <c r="AN55" s="73">
        <f ca="1">+IF($F55=AN$47,SUM($N55:OFFSET($N55,0,IF(YEAR(AN$47)=VALUE(LEFT($L$47,4)),1,2))),
IF(YEAR($F55)&lt;=2017,$P55/12,0))</f>
        <v>0</v>
      </c>
      <c r="AO55" s="74">
        <f ca="1">+IF($F55=AO$47,SUM($N55:OFFSET($N55,0,IF(YEAR(AO$47)=VALUE(LEFT($L$47,4)),1,2))),
IF(YEAR($F55)&lt;=2017,$P55/12,0))</f>
        <v>0</v>
      </c>
      <c r="AP55" s="75"/>
    </row>
    <row r="56" spans="1:42" ht="15" x14ac:dyDescent="0.25">
      <c r="A56" s="341">
        <v>901656354</v>
      </c>
      <c r="B56" s="105" t="s">
        <v>113</v>
      </c>
      <c r="C56" s="106" t="s">
        <v>114</v>
      </c>
      <c r="D56" s="107">
        <v>7820</v>
      </c>
      <c r="E56" s="97" t="s">
        <v>26</v>
      </c>
      <c r="F56" s="98">
        <v>43435</v>
      </c>
      <c r="G56" s="99" t="s">
        <v>28</v>
      </c>
      <c r="H56" s="109">
        <v>0</v>
      </c>
      <c r="I56" s="110">
        <v>0.85029999999999994</v>
      </c>
      <c r="J56" s="92"/>
      <c r="K56" s="102">
        <v>349.72699999999998</v>
      </c>
      <c r="L56" s="340">
        <v>2247.7608608</v>
      </c>
      <c r="M56" s="104">
        <v>16988.319</v>
      </c>
      <c r="N56" s="73">
        <f t="shared" si="13"/>
        <v>297.37286809999995</v>
      </c>
      <c r="O56" s="75">
        <f t="shared" si="14"/>
        <v>1911.2710599382399</v>
      </c>
      <c r="P56" s="74">
        <f t="shared" si="15"/>
        <v>14445.167645699999</v>
      </c>
      <c r="Q56" s="75"/>
      <c r="R56" s="76">
        <f ca="1">+IF($F56=R$47,SUM($N56:OFFSET($N56,0,IF(YEAR(R$47)=VALUE(LEFT($L$47,4)),1,2))),
IF(YEAR($F56)&lt;VALUE(LEFT($L$47,4)),($N56+$O56)/12,0))</f>
        <v>0</v>
      </c>
      <c r="S56" s="73">
        <f ca="1">+IF($F56=S$47,SUM($N56:OFFSET($N56,0,IF(YEAR(S$47)=VALUE(LEFT($L$47,4)),1,2))),
IF(YEAR($F56)&lt;VALUE(LEFT($L$47,4)),($N56+$O56)/12,0))</f>
        <v>0</v>
      </c>
      <c r="T56" s="73">
        <f ca="1">+IF($F56=T$47,SUM($N56:OFFSET($N56,0,IF(YEAR(T$47)=VALUE(LEFT($L$47,4)),1,2))),
IF(YEAR($F56)&lt;VALUE(LEFT($L$47,4)),($N56+$O56)/12,0))</f>
        <v>0</v>
      </c>
      <c r="U56" s="73">
        <f ca="1">+IF($F56=U$47,SUM($N56:OFFSET($N56,0,IF(YEAR(U$47)=VALUE(LEFT($L$47,4)),1,2))),
IF(YEAR($F56)&lt;VALUE(LEFT($L$47,4)),($N56+$O56)/12,0))</f>
        <v>0</v>
      </c>
      <c r="V56" s="73">
        <f ca="1">+IF($F56=V$47,SUM($N56:OFFSET($N56,0,IF(YEAR(V$47)=VALUE(LEFT($L$47,4)),1,2))),
IF(YEAR($F56)&lt;VALUE(LEFT($L$47,4)),($N56+$O56)/12,0))</f>
        <v>0</v>
      </c>
      <c r="W56" s="73">
        <f ca="1">+IF($F56=W$47,SUM($N56:OFFSET($N56,0,IF(YEAR(W$47)=VALUE(LEFT($L$47,4)),1,2))),
IF(YEAR($F56)&lt;VALUE(LEFT($L$47,4)),($N56+$O56)/12,0))</f>
        <v>0</v>
      </c>
      <c r="X56" s="73">
        <f ca="1">+IF($F56=X$47,SUM($N56:OFFSET($N56,0,IF(YEAR(X$47)=VALUE(LEFT($L$47,4)),1,2))),
IF(YEAR($F56)&lt;VALUE(LEFT($L$47,4)),($N56+$O56)/12,0))</f>
        <v>0</v>
      </c>
      <c r="Y56" s="73">
        <f ca="1">+IF($F56=Y$47,SUM($N56:OFFSET($N56,0,IF(YEAR(Y$47)=VALUE(LEFT($L$47,4)),1,2))),
IF(YEAR($F56)&lt;VALUE(LEFT($L$47,4)),($N56+$O56)/12,0))</f>
        <v>0</v>
      </c>
      <c r="Z56" s="73">
        <f ca="1">+IF($F56=Z$47,SUM($N56:OFFSET($N56,0,IF(YEAR(Z$47)=VALUE(LEFT($L$47,4)),1,2))),
IF(YEAR($F56)&lt;VALUE(LEFT($L$47,4)),($N56+$O56)/12,0))</f>
        <v>0</v>
      </c>
      <c r="AA56" s="73">
        <f ca="1">+IF($F56=AA$47,SUM($N56:OFFSET($N56,0,IF(YEAR(AA$47)=VALUE(LEFT($L$47,4)),1,2))),
IF(YEAR($F56)&lt;VALUE(LEFT($L$47,4)),($N56+$O56)/12,0))</f>
        <v>0</v>
      </c>
      <c r="AB56" s="73">
        <f ca="1">+IF($F56=AB$47,SUM($N56:OFFSET($N56,0,IF(YEAR(AB$47)=VALUE(LEFT($L$47,4)),1,2))),
IF(YEAR($F56)&lt;VALUE(LEFT($L$47,4)),($N56+$O56)/12,0))</f>
        <v>0</v>
      </c>
      <c r="AC56" s="74">
        <f ca="1">+IF($F56=AC$47,SUM($N56:OFFSET($N56,0,IF(YEAR(AC$47)=VALUE(LEFT($L$47,4)),1,2))),
IF(YEAR($F56)&lt;VALUE(LEFT($L$47,4)),($N56+$O56)/12,0))</f>
        <v>0</v>
      </c>
      <c r="AD56" s="76">
        <f ca="1">+IF($F56=AD$47,SUM($N56:OFFSET($N56,0,IF(YEAR(AD$47)=VALUE(LEFT($L$47,4)),1,2))),
IF(YEAR($F56)&lt;=2017,$P56/12,0))</f>
        <v>0</v>
      </c>
      <c r="AE56" s="73">
        <f ca="1">+IF($F56=AE$47,SUM($N56:OFFSET($N56,0,IF(YEAR(AE$47)=VALUE(LEFT($L$47,4)),1,2))),
IF(YEAR($F56)&lt;=2017,$P56/12,0))</f>
        <v>0</v>
      </c>
      <c r="AF56" s="73">
        <f ca="1">+IF($F56=AF$47,SUM($N56:OFFSET($N56,0,IF(YEAR(AF$47)=VALUE(LEFT($L$47,4)),1,2))),
IF(YEAR($F56)&lt;=2017,$P56/12,0))</f>
        <v>0</v>
      </c>
      <c r="AG56" s="73">
        <f ca="1">+IF($F56=AG$47,SUM($N56:OFFSET($N56,0,IF(YEAR(AG$47)=VALUE(LEFT($L$47,4)),1,2))),
IF(YEAR($F56)&lt;=2017,$P56/12,0))</f>
        <v>0</v>
      </c>
      <c r="AH56" s="73">
        <f ca="1">+IF($F56=AH$47,SUM($N56:OFFSET($N56,0,IF(YEAR(AH$47)=VALUE(LEFT($L$47,4)),1,2))),
IF(YEAR($F56)&lt;=2017,$P56/12,0))</f>
        <v>0</v>
      </c>
      <c r="AI56" s="73">
        <f ca="1">+IF($F56=AI$47,SUM($N56:OFFSET($N56,0,IF(YEAR(AI$47)=VALUE(LEFT($L$47,4)),1,2))),
IF(YEAR($F56)&lt;=2017,$P56/12,0))</f>
        <v>0</v>
      </c>
      <c r="AJ56" s="73">
        <f ca="1">+IF($F56=AJ$47,SUM($N56:OFFSET($N56,0,IF(YEAR(AJ$47)=VALUE(LEFT($L$47,4)),1,2))),
IF(YEAR($F56)&lt;=2017,$P56/12,0))</f>
        <v>0</v>
      </c>
      <c r="AK56" s="73">
        <f ca="1">+IF($F56=AK$47,SUM($N56:OFFSET($N56,0,IF(YEAR(AK$47)=VALUE(LEFT($L$47,4)),1,2))),
IF(YEAR($F56)&lt;=2017,$P56/12,0))</f>
        <v>0</v>
      </c>
      <c r="AL56" s="73">
        <f ca="1">+IF($F56=AL$47,SUM($N56:OFFSET($N56,0,IF(YEAR(AL$47)=VALUE(LEFT($L$47,4)),1,2))),
IF(YEAR($F56)&lt;=2017,$P56/12,0))</f>
        <v>0</v>
      </c>
      <c r="AM56" s="73">
        <f ca="1">+IF($F56=AM$47,SUM($N56:OFFSET($N56,0,IF(YEAR(AM$47)=VALUE(LEFT($L$47,4)),1,2))),
IF(YEAR($F56)&lt;=2017,$P56/12,0))</f>
        <v>0</v>
      </c>
      <c r="AN56" s="73">
        <f ca="1">+IF($F56=AN$47,SUM($N56:OFFSET($N56,0,IF(YEAR(AN$47)=VALUE(LEFT($L$47,4)),1,2))),
IF(YEAR($F56)&lt;=2017,$P56/12,0))</f>
        <v>0</v>
      </c>
      <c r="AO56" s="74">
        <f ca="1">+IF($F56=AO$47,SUM($N56:OFFSET($N56,0,IF(YEAR(AO$47)=VALUE(LEFT($L$47,4)),1,2))),
IF(YEAR($F56)&lt;=2017,$P56/12,0))</f>
        <v>16653.81157373824</v>
      </c>
      <c r="AP56" s="75"/>
    </row>
    <row r="57" spans="1:42" ht="15" x14ac:dyDescent="0.25">
      <c r="A57" s="341">
        <v>901656355</v>
      </c>
      <c r="B57" s="105" t="s">
        <v>115</v>
      </c>
      <c r="C57" s="106" t="s">
        <v>116</v>
      </c>
      <c r="D57" s="107">
        <v>7820</v>
      </c>
      <c r="E57" s="97" t="s">
        <v>26</v>
      </c>
      <c r="F57" s="98">
        <v>43435</v>
      </c>
      <c r="G57" s="99" t="s">
        <v>28</v>
      </c>
      <c r="H57" s="109">
        <v>0</v>
      </c>
      <c r="I57" s="110">
        <v>0.89100000000000001</v>
      </c>
      <c r="J57" s="92"/>
      <c r="K57" s="102">
        <v>271.41399999999999</v>
      </c>
      <c r="L57" s="340">
        <v>1328.3628100000001</v>
      </c>
      <c r="M57" s="104">
        <v>10787.036</v>
      </c>
      <c r="N57" s="73">
        <f t="shared" si="13"/>
        <v>241.82987399999999</v>
      </c>
      <c r="O57" s="75">
        <f t="shared" si="14"/>
        <v>1183.57126371</v>
      </c>
      <c r="P57" s="74">
        <f t="shared" si="15"/>
        <v>9611.2490760000001</v>
      </c>
      <c r="Q57" s="75"/>
      <c r="R57" s="76">
        <f ca="1">+IF($F57=R$47,SUM($N57:OFFSET($N57,0,IF(YEAR(R$47)=VALUE(LEFT($L$47,4)),1,2))),
IF(YEAR($F57)&lt;VALUE(LEFT($L$47,4)),($N57+$O57)/12,0))</f>
        <v>0</v>
      </c>
      <c r="S57" s="73">
        <f ca="1">+IF($F57=S$47,SUM($N57:OFFSET($N57,0,IF(YEAR(S$47)=VALUE(LEFT($L$47,4)),1,2))),
IF(YEAR($F57)&lt;VALUE(LEFT($L$47,4)),($N57+$O57)/12,0))</f>
        <v>0</v>
      </c>
      <c r="T57" s="73">
        <f ca="1">+IF($F57=T$47,SUM($N57:OFFSET($N57,0,IF(YEAR(T$47)=VALUE(LEFT($L$47,4)),1,2))),
IF(YEAR($F57)&lt;VALUE(LEFT($L$47,4)),($N57+$O57)/12,0))</f>
        <v>0</v>
      </c>
      <c r="U57" s="73">
        <f ca="1">+IF($F57=U$47,SUM($N57:OFFSET($N57,0,IF(YEAR(U$47)=VALUE(LEFT($L$47,4)),1,2))),
IF(YEAR($F57)&lt;VALUE(LEFT($L$47,4)),($N57+$O57)/12,0))</f>
        <v>0</v>
      </c>
      <c r="V57" s="73">
        <f ca="1">+IF($F57=V$47,SUM($N57:OFFSET($N57,0,IF(YEAR(V$47)=VALUE(LEFT($L$47,4)),1,2))),
IF(YEAR($F57)&lt;VALUE(LEFT($L$47,4)),($N57+$O57)/12,0))</f>
        <v>0</v>
      </c>
      <c r="W57" s="73">
        <f ca="1">+IF($F57=W$47,SUM($N57:OFFSET($N57,0,IF(YEAR(W$47)=VALUE(LEFT($L$47,4)),1,2))),
IF(YEAR($F57)&lt;VALUE(LEFT($L$47,4)),($N57+$O57)/12,0))</f>
        <v>0</v>
      </c>
      <c r="X57" s="73">
        <f ca="1">+IF($F57=X$47,SUM($N57:OFFSET($N57,0,IF(YEAR(X$47)=VALUE(LEFT($L$47,4)),1,2))),
IF(YEAR($F57)&lt;VALUE(LEFT($L$47,4)),($N57+$O57)/12,0))</f>
        <v>0</v>
      </c>
      <c r="Y57" s="73">
        <f ca="1">+IF($F57=Y$47,SUM($N57:OFFSET($N57,0,IF(YEAR(Y$47)=VALUE(LEFT($L$47,4)),1,2))),
IF(YEAR($F57)&lt;VALUE(LEFT($L$47,4)),($N57+$O57)/12,0))</f>
        <v>0</v>
      </c>
      <c r="Z57" s="73">
        <f ca="1">+IF($F57=Z$47,SUM($N57:OFFSET($N57,0,IF(YEAR(Z$47)=VALUE(LEFT($L$47,4)),1,2))),
IF(YEAR($F57)&lt;VALUE(LEFT($L$47,4)),($N57+$O57)/12,0))</f>
        <v>0</v>
      </c>
      <c r="AA57" s="73">
        <f ca="1">+IF($F57=AA$47,SUM($N57:OFFSET($N57,0,IF(YEAR(AA$47)=VALUE(LEFT($L$47,4)),1,2))),
IF(YEAR($F57)&lt;VALUE(LEFT($L$47,4)),($N57+$O57)/12,0))</f>
        <v>0</v>
      </c>
      <c r="AB57" s="73">
        <f ca="1">+IF($F57=AB$47,SUM($N57:OFFSET($N57,0,IF(YEAR(AB$47)=VALUE(LEFT($L$47,4)),1,2))),
IF(YEAR($F57)&lt;VALUE(LEFT($L$47,4)),($N57+$O57)/12,0))</f>
        <v>0</v>
      </c>
      <c r="AC57" s="74">
        <f ca="1">+IF($F57=AC$47,SUM($N57:OFFSET($N57,0,IF(YEAR(AC$47)=VALUE(LEFT($L$47,4)),1,2))),
IF(YEAR($F57)&lt;VALUE(LEFT($L$47,4)),($N57+$O57)/12,0))</f>
        <v>0</v>
      </c>
      <c r="AD57" s="76">
        <f ca="1">+IF($F57=AD$47,SUM($N57:OFFSET($N57,0,IF(YEAR(AD$47)=VALUE(LEFT($L$47,4)),1,2))),
IF(YEAR($F57)&lt;=2017,$P57/12,0))</f>
        <v>0</v>
      </c>
      <c r="AE57" s="73">
        <f ca="1">+IF($F57=AE$47,SUM($N57:OFFSET($N57,0,IF(YEAR(AE$47)=VALUE(LEFT($L$47,4)),1,2))),
IF(YEAR($F57)&lt;=2017,$P57/12,0))</f>
        <v>0</v>
      </c>
      <c r="AF57" s="73">
        <f ca="1">+IF($F57=AF$47,SUM($N57:OFFSET($N57,0,IF(YEAR(AF$47)=VALUE(LEFT($L$47,4)),1,2))),
IF(YEAR($F57)&lt;=2017,$P57/12,0))</f>
        <v>0</v>
      </c>
      <c r="AG57" s="73">
        <f ca="1">+IF($F57=AG$47,SUM($N57:OFFSET($N57,0,IF(YEAR(AG$47)=VALUE(LEFT($L$47,4)),1,2))),
IF(YEAR($F57)&lt;=2017,$P57/12,0))</f>
        <v>0</v>
      </c>
      <c r="AH57" s="73">
        <f ca="1">+IF($F57=AH$47,SUM($N57:OFFSET($N57,0,IF(YEAR(AH$47)=VALUE(LEFT($L$47,4)),1,2))),
IF(YEAR($F57)&lt;=2017,$P57/12,0))</f>
        <v>0</v>
      </c>
      <c r="AI57" s="73">
        <f ca="1">+IF($F57=AI$47,SUM($N57:OFFSET($N57,0,IF(YEAR(AI$47)=VALUE(LEFT($L$47,4)),1,2))),
IF(YEAR($F57)&lt;=2017,$P57/12,0))</f>
        <v>0</v>
      </c>
      <c r="AJ57" s="73">
        <f ca="1">+IF($F57=AJ$47,SUM($N57:OFFSET($N57,0,IF(YEAR(AJ$47)=VALUE(LEFT($L$47,4)),1,2))),
IF(YEAR($F57)&lt;=2017,$P57/12,0))</f>
        <v>0</v>
      </c>
      <c r="AK57" s="73">
        <f ca="1">+IF($F57=AK$47,SUM($N57:OFFSET($N57,0,IF(YEAR(AK$47)=VALUE(LEFT($L$47,4)),1,2))),
IF(YEAR($F57)&lt;=2017,$P57/12,0))</f>
        <v>0</v>
      </c>
      <c r="AL57" s="73">
        <f ca="1">+IF($F57=AL$47,SUM($N57:OFFSET($N57,0,IF(YEAR(AL$47)=VALUE(LEFT($L$47,4)),1,2))),
IF(YEAR($F57)&lt;=2017,$P57/12,0))</f>
        <v>0</v>
      </c>
      <c r="AM57" s="73">
        <f ca="1">+IF($F57=AM$47,SUM($N57:OFFSET($N57,0,IF(YEAR(AM$47)=VALUE(LEFT($L$47,4)),1,2))),
IF(YEAR($F57)&lt;=2017,$P57/12,0))</f>
        <v>0</v>
      </c>
      <c r="AN57" s="73">
        <f ca="1">+IF($F57=AN$47,SUM($N57:OFFSET($N57,0,IF(YEAR(AN$47)=VALUE(LEFT($L$47,4)),1,2))),
IF(YEAR($F57)&lt;=2017,$P57/12,0))</f>
        <v>0</v>
      </c>
      <c r="AO57" s="74">
        <f ca="1">+IF($F57=AO$47,SUM($N57:OFFSET($N57,0,IF(YEAR(AO$47)=VALUE(LEFT($L$47,4)),1,2))),
IF(YEAR($F57)&lt;=2017,$P57/12,0))</f>
        <v>11036.65021371</v>
      </c>
      <c r="AP57" s="75"/>
    </row>
    <row r="58" spans="1:42" ht="15" x14ac:dyDescent="0.25">
      <c r="A58" s="341">
        <v>901656358</v>
      </c>
      <c r="B58" s="105" t="s">
        <v>117</v>
      </c>
      <c r="C58" s="106" t="s">
        <v>118</v>
      </c>
      <c r="D58" s="107">
        <v>7820</v>
      </c>
      <c r="E58" s="97" t="s">
        <v>26</v>
      </c>
      <c r="F58" s="98">
        <v>43435</v>
      </c>
      <c r="G58" s="99" t="s">
        <v>28</v>
      </c>
      <c r="H58" s="109">
        <v>0</v>
      </c>
      <c r="I58" s="110">
        <v>1</v>
      </c>
      <c r="J58" s="92"/>
      <c r="K58" s="102">
        <v>322.58575000000002</v>
      </c>
      <c r="L58" s="340">
        <v>2657.6136755999996</v>
      </c>
      <c r="M58" s="104">
        <v>12898.764999999999</v>
      </c>
      <c r="N58" s="73">
        <f t="shared" si="13"/>
        <v>322.58575000000002</v>
      </c>
      <c r="O58" s="75">
        <f t="shared" si="14"/>
        <v>2657.6136755999996</v>
      </c>
      <c r="P58" s="74">
        <f t="shared" si="15"/>
        <v>12898.764999999999</v>
      </c>
      <c r="Q58" s="75"/>
      <c r="R58" s="76">
        <f ca="1">+IF($F58=R$47,SUM($N58:OFFSET($N58,0,IF(YEAR(R$47)=VALUE(LEFT($L$47,4)),1,2))),
IF(YEAR($F58)&lt;VALUE(LEFT($L$47,4)),($N58+$O58)/12,0))</f>
        <v>0</v>
      </c>
      <c r="S58" s="73">
        <f ca="1">+IF($F58=S$47,SUM($N58:OFFSET($N58,0,IF(YEAR(S$47)=VALUE(LEFT($L$47,4)),1,2))),
IF(YEAR($F58)&lt;VALUE(LEFT($L$47,4)),($N58+$O58)/12,0))</f>
        <v>0</v>
      </c>
      <c r="T58" s="73">
        <f ca="1">+IF($F58=T$47,SUM($N58:OFFSET($N58,0,IF(YEAR(T$47)=VALUE(LEFT($L$47,4)),1,2))),
IF(YEAR($F58)&lt;VALUE(LEFT($L$47,4)),($N58+$O58)/12,0))</f>
        <v>0</v>
      </c>
      <c r="U58" s="73">
        <f ca="1">+IF($F58=U$47,SUM($N58:OFFSET($N58,0,IF(YEAR(U$47)=VALUE(LEFT($L$47,4)),1,2))),
IF(YEAR($F58)&lt;VALUE(LEFT($L$47,4)),($N58+$O58)/12,0))</f>
        <v>0</v>
      </c>
      <c r="V58" s="73">
        <f ca="1">+IF($F58=V$47,SUM($N58:OFFSET($N58,0,IF(YEAR(V$47)=VALUE(LEFT($L$47,4)),1,2))),
IF(YEAR($F58)&lt;VALUE(LEFT($L$47,4)),($N58+$O58)/12,0))</f>
        <v>0</v>
      </c>
      <c r="W58" s="73">
        <f ca="1">+IF($F58=W$47,SUM($N58:OFFSET($N58,0,IF(YEAR(W$47)=VALUE(LEFT($L$47,4)),1,2))),
IF(YEAR($F58)&lt;VALUE(LEFT($L$47,4)),($N58+$O58)/12,0))</f>
        <v>0</v>
      </c>
      <c r="X58" s="73">
        <f ca="1">+IF($F58=X$47,SUM($N58:OFFSET($N58,0,IF(YEAR(X$47)=VALUE(LEFT($L$47,4)),1,2))),
IF(YEAR($F58)&lt;VALUE(LEFT($L$47,4)),($N58+$O58)/12,0))</f>
        <v>0</v>
      </c>
      <c r="Y58" s="73">
        <f ca="1">+IF($F58=Y$47,SUM($N58:OFFSET($N58,0,IF(YEAR(Y$47)=VALUE(LEFT($L$47,4)),1,2))),
IF(YEAR($F58)&lt;VALUE(LEFT($L$47,4)),($N58+$O58)/12,0))</f>
        <v>0</v>
      </c>
      <c r="Z58" s="73">
        <f ca="1">+IF($F58=Z$47,SUM($N58:OFFSET($N58,0,IF(YEAR(Z$47)=VALUE(LEFT($L$47,4)),1,2))),
IF(YEAR($F58)&lt;VALUE(LEFT($L$47,4)),($N58+$O58)/12,0))</f>
        <v>0</v>
      </c>
      <c r="AA58" s="73">
        <f ca="1">+IF($F58=AA$47,SUM($N58:OFFSET($N58,0,IF(YEAR(AA$47)=VALUE(LEFT($L$47,4)),1,2))),
IF(YEAR($F58)&lt;VALUE(LEFT($L$47,4)),($N58+$O58)/12,0))</f>
        <v>0</v>
      </c>
      <c r="AB58" s="73">
        <f ca="1">+IF($F58=AB$47,SUM($N58:OFFSET($N58,0,IF(YEAR(AB$47)=VALUE(LEFT($L$47,4)),1,2))),
IF(YEAR($F58)&lt;VALUE(LEFT($L$47,4)),($N58+$O58)/12,0))</f>
        <v>0</v>
      </c>
      <c r="AC58" s="74">
        <f ca="1">+IF($F58=AC$47,SUM($N58:OFFSET($N58,0,IF(YEAR(AC$47)=VALUE(LEFT($L$47,4)),1,2))),
IF(YEAR($F58)&lt;VALUE(LEFT($L$47,4)),($N58+$O58)/12,0))</f>
        <v>0</v>
      </c>
      <c r="AD58" s="76">
        <f ca="1">+IF($F58=AD$47,SUM($N58:OFFSET($N58,0,IF(YEAR(AD$47)=VALUE(LEFT($L$47,4)),1,2))),
IF(YEAR($F58)&lt;=2017,$P58/12,0))</f>
        <v>0</v>
      </c>
      <c r="AE58" s="73">
        <f ca="1">+IF($F58=AE$47,SUM($N58:OFFSET($N58,0,IF(YEAR(AE$47)=VALUE(LEFT($L$47,4)),1,2))),
IF(YEAR($F58)&lt;=2017,$P58/12,0))</f>
        <v>0</v>
      </c>
      <c r="AF58" s="73">
        <f ca="1">+IF($F58=AF$47,SUM($N58:OFFSET($N58,0,IF(YEAR(AF$47)=VALUE(LEFT($L$47,4)),1,2))),
IF(YEAR($F58)&lt;=2017,$P58/12,0))</f>
        <v>0</v>
      </c>
      <c r="AG58" s="73">
        <f ca="1">+IF($F58=AG$47,SUM($N58:OFFSET($N58,0,IF(YEAR(AG$47)=VALUE(LEFT($L$47,4)),1,2))),
IF(YEAR($F58)&lt;=2017,$P58/12,0))</f>
        <v>0</v>
      </c>
      <c r="AH58" s="73">
        <f ca="1">+IF($F58=AH$47,SUM($N58:OFFSET($N58,0,IF(YEAR(AH$47)=VALUE(LEFT($L$47,4)),1,2))),
IF(YEAR($F58)&lt;=2017,$P58/12,0))</f>
        <v>0</v>
      </c>
      <c r="AI58" s="73">
        <f ca="1">+IF($F58=AI$47,SUM($N58:OFFSET($N58,0,IF(YEAR(AI$47)=VALUE(LEFT($L$47,4)),1,2))),
IF(YEAR($F58)&lt;=2017,$P58/12,0))</f>
        <v>0</v>
      </c>
      <c r="AJ58" s="73">
        <f ca="1">+IF($F58=AJ$47,SUM($N58:OFFSET($N58,0,IF(YEAR(AJ$47)=VALUE(LEFT($L$47,4)),1,2))),
IF(YEAR($F58)&lt;=2017,$P58/12,0))</f>
        <v>0</v>
      </c>
      <c r="AK58" s="73">
        <f ca="1">+IF($F58=AK$47,SUM($N58:OFFSET($N58,0,IF(YEAR(AK$47)=VALUE(LEFT($L$47,4)),1,2))),
IF(YEAR($F58)&lt;=2017,$P58/12,0))</f>
        <v>0</v>
      </c>
      <c r="AL58" s="73">
        <f ca="1">+IF($F58=AL$47,SUM($N58:OFFSET($N58,0,IF(YEAR(AL$47)=VALUE(LEFT($L$47,4)),1,2))),
IF(YEAR($F58)&lt;=2017,$P58/12,0))</f>
        <v>0</v>
      </c>
      <c r="AM58" s="73">
        <f ca="1">+IF($F58=AM$47,SUM($N58:OFFSET($N58,0,IF(YEAR(AM$47)=VALUE(LEFT($L$47,4)),1,2))),
IF(YEAR($F58)&lt;=2017,$P58/12,0))</f>
        <v>0</v>
      </c>
      <c r="AN58" s="73">
        <f ca="1">+IF($F58=AN$47,SUM($N58:OFFSET($N58,0,IF(YEAR(AN$47)=VALUE(LEFT($L$47,4)),1,2))),
IF(YEAR($F58)&lt;=2017,$P58/12,0))</f>
        <v>0</v>
      </c>
      <c r="AO58" s="74">
        <f ca="1">+IF($F58=AO$47,SUM($N58:OFFSET($N58,0,IF(YEAR(AO$47)=VALUE(LEFT($L$47,4)),1,2))),
IF(YEAR($F58)&lt;=2017,$P58/12,0))</f>
        <v>15878.964425599999</v>
      </c>
      <c r="AP58" s="75"/>
    </row>
    <row r="59" spans="1:42" ht="15" x14ac:dyDescent="0.25">
      <c r="A59" s="341">
        <v>901657121</v>
      </c>
      <c r="B59" s="105" t="s">
        <v>119</v>
      </c>
      <c r="C59" s="106" t="s">
        <v>120</v>
      </c>
      <c r="D59" s="107">
        <v>7820</v>
      </c>
      <c r="E59" s="97" t="s">
        <v>26</v>
      </c>
      <c r="F59" s="98">
        <v>43435</v>
      </c>
      <c r="G59" s="99" t="s">
        <v>28</v>
      </c>
      <c r="H59" s="109">
        <v>0</v>
      </c>
      <c r="I59" s="110">
        <v>1</v>
      </c>
      <c r="J59" s="92"/>
      <c r="K59" s="102">
        <v>91.821539999999999</v>
      </c>
      <c r="L59" s="340">
        <v>3746.05357</v>
      </c>
      <c r="M59" s="104">
        <v>4317.3959999999997</v>
      </c>
      <c r="N59" s="73">
        <f t="shared" si="13"/>
        <v>91.821539999999999</v>
      </c>
      <c r="O59" s="75">
        <f t="shared" si="14"/>
        <v>3746.05357</v>
      </c>
      <c r="P59" s="74">
        <f t="shared" si="15"/>
        <v>4317.3959999999997</v>
      </c>
      <c r="Q59" s="75"/>
      <c r="R59" s="76">
        <f ca="1">+IF($F59=R$47,SUM($N59:OFFSET($N59,0,IF(YEAR(R$47)=VALUE(LEFT($L$47,4)),1,2))),
IF(YEAR($F59)&lt;VALUE(LEFT($L$47,4)),($N59+$O59)/12,0))</f>
        <v>0</v>
      </c>
      <c r="S59" s="73">
        <f ca="1">+IF($F59=S$47,SUM($N59:OFFSET($N59,0,IF(YEAR(S$47)=VALUE(LEFT($L$47,4)),1,2))),
IF(YEAR($F59)&lt;VALUE(LEFT($L$47,4)),($N59+$O59)/12,0))</f>
        <v>0</v>
      </c>
      <c r="T59" s="73">
        <f ca="1">+IF($F59=T$47,SUM($N59:OFFSET($N59,0,IF(YEAR(T$47)=VALUE(LEFT($L$47,4)),1,2))),
IF(YEAR($F59)&lt;VALUE(LEFT($L$47,4)),($N59+$O59)/12,0))</f>
        <v>0</v>
      </c>
      <c r="U59" s="73">
        <f ca="1">+IF($F59=U$47,SUM($N59:OFFSET($N59,0,IF(YEAR(U$47)=VALUE(LEFT($L$47,4)),1,2))),
IF(YEAR($F59)&lt;VALUE(LEFT($L$47,4)),($N59+$O59)/12,0))</f>
        <v>0</v>
      </c>
      <c r="V59" s="73">
        <f ca="1">+IF($F59=V$47,SUM($N59:OFFSET($N59,0,IF(YEAR(V$47)=VALUE(LEFT($L$47,4)),1,2))),
IF(YEAR($F59)&lt;VALUE(LEFT($L$47,4)),($N59+$O59)/12,0))</f>
        <v>0</v>
      </c>
      <c r="W59" s="73">
        <f ca="1">+IF($F59=W$47,SUM($N59:OFFSET($N59,0,IF(YEAR(W$47)=VALUE(LEFT($L$47,4)),1,2))),
IF(YEAR($F59)&lt;VALUE(LEFT($L$47,4)),($N59+$O59)/12,0))</f>
        <v>0</v>
      </c>
      <c r="X59" s="73">
        <f ca="1">+IF($F59=X$47,SUM($N59:OFFSET($N59,0,IF(YEAR(X$47)=VALUE(LEFT($L$47,4)),1,2))),
IF(YEAR($F59)&lt;VALUE(LEFT($L$47,4)),($N59+$O59)/12,0))</f>
        <v>0</v>
      </c>
      <c r="Y59" s="73">
        <f ca="1">+IF($F59=Y$47,SUM($N59:OFFSET($N59,0,IF(YEAR(Y$47)=VALUE(LEFT($L$47,4)),1,2))),
IF(YEAR($F59)&lt;VALUE(LEFT($L$47,4)),($N59+$O59)/12,0))</f>
        <v>0</v>
      </c>
      <c r="Z59" s="73">
        <f ca="1">+IF($F59=Z$47,SUM($N59:OFFSET($N59,0,IF(YEAR(Z$47)=VALUE(LEFT($L$47,4)),1,2))),
IF(YEAR($F59)&lt;VALUE(LEFT($L$47,4)),($N59+$O59)/12,0))</f>
        <v>0</v>
      </c>
      <c r="AA59" s="73">
        <f ca="1">+IF($F59=AA$47,SUM($N59:OFFSET($N59,0,IF(YEAR(AA$47)=VALUE(LEFT($L$47,4)),1,2))),
IF(YEAR($F59)&lt;VALUE(LEFT($L$47,4)),($N59+$O59)/12,0))</f>
        <v>0</v>
      </c>
      <c r="AB59" s="73">
        <f ca="1">+IF($F59=AB$47,SUM($N59:OFFSET($N59,0,IF(YEAR(AB$47)=VALUE(LEFT($L$47,4)),1,2))),
IF(YEAR($F59)&lt;VALUE(LEFT($L$47,4)),($N59+$O59)/12,0))</f>
        <v>0</v>
      </c>
      <c r="AC59" s="74">
        <f ca="1">+IF($F59=AC$47,SUM($N59:OFFSET($N59,0,IF(YEAR(AC$47)=VALUE(LEFT($L$47,4)),1,2))),
IF(YEAR($F59)&lt;VALUE(LEFT($L$47,4)),($N59+$O59)/12,0))</f>
        <v>0</v>
      </c>
      <c r="AD59" s="76">
        <f ca="1">+IF($F59=AD$47,SUM($N59:OFFSET($N59,0,IF(YEAR(AD$47)=VALUE(LEFT($L$47,4)),1,2))),
IF(YEAR($F59)&lt;=2017,$P59/12,0))</f>
        <v>0</v>
      </c>
      <c r="AE59" s="73">
        <f ca="1">+IF($F59=AE$47,SUM($N59:OFFSET($N59,0,IF(YEAR(AE$47)=VALUE(LEFT($L$47,4)),1,2))),
IF(YEAR($F59)&lt;=2017,$P59/12,0))</f>
        <v>0</v>
      </c>
      <c r="AF59" s="73">
        <f ca="1">+IF($F59=AF$47,SUM($N59:OFFSET($N59,0,IF(YEAR(AF$47)=VALUE(LEFT($L$47,4)),1,2))),
IF(YEAR($F59)&lt;=2017,$P59/12,0))</f>
        <v>0</v>
      </c>
      <c r="AG59" s="73">
        <f ca="1">+IF($F59=AG$47,SUM($N59:OFFSET($N59,0,IF(YEAR(AG$47)=VALUE(LEFT($L$47,4)),1,2))),
IF(YEAR($F59)&lt;=2017,$P59/12,0))</f>
        <v>0</v>
      </c>
      <c r="AH59" s="73">
        <f ca="1">+IF($F59=AH$47,SUM($N59:OFFSET($N59,0,IF(YEAR(AH$47)=VALUE(LEFT($L$47,4)),1,2))),
IF(YEAR($F59)&lt;=2017,$P59/12,0))</f>
        <v>0</v>
      </c>
      <c r="AI59" s="73">
        <f ca="1">+IF($F59=AI$47,SUM($N59:OFFSET($N59,0,IF(YEAR(AI$47)=VALUE(LEFT($L$47,4)),1,2))),
IF(YEAR($F59)&lt;=2017,$P59/12,0))</f>
        <v>0</v>
      </c>
      <c r="AJ59" s="73">
        <f ca="1">+IF($F59=AJ$47,SUM($N59:OFFSET($N59,0,IF(YEAR(AJ$47)=VALUE(LEFT($L$47,4)),1,2))),
IF(YEAR($F59)&lt;=2017,$P59/12,0))</f>
        <v>0</v>
      </c>
      <c r="AK59" s="73">
        <f ca="1">+IF($F59=AK$47,SUM($N59:OFFSET($N59,0,IF(YEAR(AK$47)=VALUE(LEFT($L$47,4)),1,2))),
IF(YEAR($F59)&lt;=2017,$P59/12,0))</f>
        <v>0</v>
      </c>
      <c r="AL59" s="73">
        <f ca="1">+IF($F59=AL$47,SUM($N59:OFFSET($N59,0,IF(YEAR(AL$47)=VALUE(LEFT($L$47,4)),1,2))),
IF(YEAR($F59)&lt;=2017,$P59/12,0))</f>
        <v>0</v>
      </c>
      <c r="AM59" s="73">
        <f ca="1">+IF($F59=AM$47,SUM($N59:OFFSET($N59,0,IF(YEAR(AM$47)=VALUE(LEFT($L$47,4)),1,2))),
IF(YEAR($F59)&lt;=2017,$P59/12,0))</f>
        <v>0</v>
      </c>
      <c r="AN59" s="73">
        <f ca="1">+IF($F59=AN$47,SUM($N59:OFFSET($N59,0,IF(YEAR(AN$47)=VALUE(LEFT($L$47,4)),1,2))),
IF(YEAR($F59)&lt;=2017,$P59/12,0))</f>
        <v>0</v>
      </c>
      <c r="AO59" s="74">
        <f ca="1">+IF($F59=AO$47,SUM($N59:OFFSET($N59,0,IF(YEAR(AO$47)=VALUE(LEFT($L$47,4)),1,2))),
IF(YEAR($F59)&lt;=2017,$P59/12,0))</f>
        <v>8155.2711099999997</v>
      </c>
      <c r="AP59" s="75"/>
    </row>
    <row r="60" spans="1:42" ht="15" x14ac:dyDescent="0.25">
      <c r="A60" s="341">
        <v>901292691</v>
      </c>
      <c r="B60" s="105" t="s">
        <v>121</v>
      </c>
      <c r="C60" s="106" t="s">
        <v>122</v>
      </c>
      <c r="D60" s="107">
        <v>7666</v>
      </c>
      <c r="E60" s="97" t="s">
        <v>26</v>
      </c>
      <c r="F60" s="98">
        <v>43070</v>
      </c>
      <c r="G60" s="99" t="s">
        <v>28</v>
      </c>
      <c r="H60" s="109">
        <v>0</v>
      </c>
      <c r="I60" s="110">
        <v>1</v>
      </c>
      <c r="J60" s="92"/>
      <c r="K60" s="102">
        <v>40.866</v>
      </c>
      <c r="L60" s="340">
        <v>3691.7990007392209</v>
      </c>
      <c r="M60" s="104">
        <v>0</v>
      </c>
      <c r="N60" s="73">
        <f t="shared" si="13"/>
        <v>40.866</v>
      </c>
      <c r="O60" s="75">
        <f t="shared" si="14"/>
        <v>3691.7990007392209</v>
      </c>
      <c r="P60" s="74">
        <f t="shared" si="15"/>
        <v>0</v>
      </c>
      <c r="Q60" s="75"/>
      <c r="R60" s="76">
        <f ca="1">+IF($F60=R$47,SUM($N60:OFFSET($N60,0,IF(YEAR(R$47)=VALUE(LEFT($L$47,4)),1,2))),
IF(YEAR($F60)&lt;VALUE(LEFT($L$47,4)),($N60+$O60)/12,0))</f>
        <v>0</v>
      </c>
      <c r="S60" s="73">
        <f ca="1">+IF($F60=S$47,SUM($N60:OFFSET($N60,0,IF(YEAR(S$47)=VALUE(LEFT($L$47,4)),1,2))),
IF(YEAR($F60)&lt;VALUE(LEFT($L$47,4)),($N60+$O60)/12,0))</f>
        <v>0</v>
      </c>
      <c r="T60" s="73">
        <f ca="1">+IF($F60=T$47,SUM($N60:OFFSET($N60,0,IF(YEAR(T$47)=VALUE(LEFT($L$47,4)),1,2))),
IF(YEAR($F60)&lt;VALUE(LEFT($L$47,4)),($N60+$O60)/12,0))</f>
        <v>0</v>
      </c>
      <c r="U60" s="73">
        <f ca="1">+IF($F60=U$47,SUM($N60:OFFSET($N60,0,IF(YEAR(U$47)=VALUE(LEFT($L$47,4)),1,2))),
IF(YEAR($F60)&lt;VALUE(LEFT($L$47,4)),($N60+$O60)/12,0))</f>
        <v>0</v>
      </c>
      <c r="V60" s="73">
        <f ca="1">+IF($F60=V$47,SUM($N60:OFFSET($N60,0,IF(YEAR(V$47)=VALUE(LEFT($L$47,4)),1,2))),
IF(YEAR($F60)&lt;VALUE(LEFT($L$47,4)),($N60+$O60)/12,0))</f>
        <v>0</v>
      </c>
      <c r="W60" s="73">
        <f ca="1">+IF($F60=W$47,SUM($N60:OFFSET($N60,0,IF(YEAR(W$47)=VALUE(LEFT($L$47,4)),1,2))),
IF(YEAR($F60)&lt;VALUE(LEFT($L$47,4)),($N60+$O60)/12,0))</f>
        <v>0</v>
      </c>
      <c r="X60" s="73">
        <f ca="1">+IF($F60=X$47,SUM($N60:OFFSET($N60,0,IF(YEAR(X$47)=VALUE(LEFT($L$47,4)),1,2))),
IF(YEAR($F60)&lt;VALUE(LEFT($L$47,4)),($N60+$O60)/12,0))</f>
        <v>0</v>
      </c>
      <c r="Y60" s="73">
        <f ca="1">+IF($F60=Y$47,SUM($N60:OFFSET($N60,0,IF(YEAR(Y$47)=VALUE(LEFT($L$47,4)),1,2))),
IF(YEAR($F60)&lt;VALUE(LEFT($L$47,4)),($N60+$O60)/12,0))</f>
        <v>0</v>
      </c>
      <c r="Z60" s="73">
        <f ca="1">+IF($F60=Z$47,SUM($N60:OFFSET($N60,0,IF(YEAR(Z$47)=VALUE(LEFT($L$47,4)),1,2))),
IF(YEAR($F60)&lt;VALUE(LEFT($L$47,4)),($N60+$O60)/12,0))</f>
        <v>0</v>
      </c>
      <c r="AA60" s="73">
        <f ca="1">+IF($F60=AA$47,SUM($N60:OFFSET($N60,0,IF(YEAR(AA$47)=VALUE(LEFT($L$47,4)),1,2))),
IF(YEAR($F60)&lt;VALUE(LEFT($L$47,4)),($N60+$O60)/12,0))</f>
        <v>0</v>
      </c>
      <c r="AB60" s="73">
        <f ca="1">+IF($F60=AB$47,SUM($N60:OFFSET($N60,0,IF(YEAR(AB$47)=VALUE(LEFT($L$47,4)),1,2))),
IF(YEAR($F60)&lt;VALUE(LEFT($L$47,4)),($N60+$O60)/12,0))</f>
        <v>0</v>
      </c>
      <c r="AC60" s="74">
        <f ca="1">+IF($F60=AC$47,SUM($N60:OFFSET($N60,0,IF(YEAR(AC$47)=VALUE(LEFT($L$47,4)),1,2))),
IF(YEAR($F60)&lt;VALUE(LEFT($L$47,4)),($N60+$O60)/12,0))</f>
        <v>3732.6650007392209</v>
      </c>
      <c r="AD60" s="76">
        <f ca="1">+IF($F60=AD$47,SUM($N60:OFFSET($N60,0,IF(YEAR(AD$47)=VALUE(LEFT($L$47,4)),1,2))),
IF(YEAR($F60)&lt;=2017,$P60/12,0))</f>
        <v>0</v>
      </c>
      <c r="AE60" s="73">
        <f ca="1">+IF($F60=AE$47,SUM($N60:OFFSET($N60,0,IF(YEAR(AE$47)=VALUE(LEFT($L$47,4)),1,2))),
IF(YEAR($F60)&lt;=2017,$P60/12,0))</f>
        <v>0</v>
      </c>
      <c r="AF60" s="73">
        <f ca="1">+IF($F60=AF$47,SUM($N60:OFFSET($N60,0,IF(YEAR(AF$47)=VALUE(LEFT($L$47,4)),1,2))),
IF(YEAR($F60)&lt;=2017,$P60/12,0))</f>
        <v>0</v>
      </c>
      <c r="AG60" s="73">
        <f ca="1">+IF($F60=AG$47,SUM($N60:OFFSET($N60,0,IF(YEAR(AG$47)=VALUE(LEFT($L$47,4)),1,2))),
IF(YEAR($F60)&lt;=2017,$P60/12,0))</f>
        <v>0</v>
      </c>
      <c r="AH60" s="73">
        <f ca="1">+IF($F60=AH$47,SUM($N60:OFFSET($N60,0,IF(YEAR(AH$47)=VALUE(LEFT($L$47,4)),1,2))),
IF(YEAR($F60)&lt;=2017,$P60/12,0))</f>
        <v>0</v>
      </c>
      <c r="AI60" s="73">
        <f ca="1">+IF($F60=AI$47,SUM($N60:OFFSET($N60,0,IF(YEAR(AI$47)=VALUE(LEFT($L$47,4)),1,2))),
IF(YEAR($F60)&lt;=2017,$P60/12,0))</f>
        <v>0</v>
      </c>
      <c r="AJ60" s="73">
        <f ca="1">+IF($F60=AJ$47,SUM($N60:OFFSET($N60,0,IF(YEAR(AJ$47)=VALUE(LEFT($L$47,4)),1,2))),
IF(YEAR($F60)&lt;=2017,$P60/12,0))</f>
        <v>0</v>
      </c>
      <c r="AK60" s="73">
        <f ca="1">+IF($F60=AK$47,SUM($N60:OFFSET($N60,0,IF(YEAR(AK$47)=VALUE(LEFT($L$47,4)),1,2))),
IF(YEAR($F60)&lt;=2017,$P60/12,0))</f>
        <v>0</v>
      </c>
      <c r="AL60" s="73">
        <f ca="1">+IF($F60=AL$47,SUM($N60:OFFSET($N60,0,IF(YEAR(AL$47)=VALUE(LEFT($L$47,4)),1,2))),
IF(YEAR($F60)&lt;=2017,$P60/12,0))</f>
        <v>0</v>
      </c>
      <c r="AM60" s="73">
        <f ca="1">+IF($F60=AM$47,SUM($N60:OFFSET($N60,0,IF(YEAR(AM$47)=VALUE(LEFT($L$47,4)),1,2))),
IF(YEAR($F60)&lt;=2017,$P60/12,0))</f>
        <v>0</v>
      </c>
      <c r="AN60" s="73">
        <f ca="1">+IF($F60=AN$47,SUM($N60:OFFSET($N60,0,IF(YEAR(AN$47)=VALUE(LEFT($L$47,4)),1,2))),
IF(YEAR($F60)&lt;=2017,$P60/12,0))</f>
        <v>0</v>
      </c>
      <c r="AO60" s="74">
        <f ca="1">+IF($F60=AO$47,SUM($N60:OFFSET($N60,0,IF(YEAR(AO$47)=VALUE(LEFT($L$47,4)),1,2))),
IF(YEAR($F60)&lt;=2017,$P60/12,0))</f>
        <v>0</v>
      </c>
      <c r="AP60" s="75"/>
    </row>
    <row r="61" spans="1:42" ht="15" x14ac:dyDescent="0.25">
      <c r="A61" s="341">
        <v>901292692</v>
      </c>
      <c r="B61" s="105" t="s">
        <v>123</v>
      </c>
      <c r="C61" s="106" t="s">
        <v>124</v>
      </c>
      <c r="D61" s="107">
        <v>7666</v>
      </c>
      <c r="E61" s="97" t="s">
        <v>26</v>
      </c>
      <c r="F61" s="98">
        <v>43070</v>
      </c>
      <c r="G61" s="99" t="s">
        <v>28</v>
      </c>
      <c r="H61" s="109">
        <v>0</v>
      </c>
      <c r="I61" s="110">
        <v>1</v>
      </c>
      <c r="J61" s="92"/>
      <c r="K61" s="102">
        <v>32.177999999999997</v>
      </c>
      <c r="L61" s="340">
        <v>645.47900012924617</v>
      </c>
      <c r="M61" s="104">
        <v>0</v>
      </c>
      <c r="N61" s="73">
        <f t="shared" si="13"/>
        <v>32.177999999999997</v>
      </c>
      <c r="O61" s="75">
        <f t="shared" si="14"/>
        <v>645.47900012924617</v>
      </c>
      <c r="P61" s="74">
        <f t="shared" si="15"/>
        <v>0</v>
      </c>
      <c r="Q61" s="75"/>
      <c r="R61" s="76">
        <f ca="1">+IF($F61=R$47,SUM($N61:OFFSET($N61,0,IF(YEAR(R$47)=VALUE(LEFT($L$47,4)),1,2))),
IF(YEAR($F61)&lt;VALUE(LEFT($L$47,4)),($N61+$O61)/12,0))</f>
        <v>0</v>
      </c>
      <c r="S61" s="73">
        <f ca="1">+IF($F61=S$47,SUM($N61:OFFSET($N61,0,IF(YEAR(S$47)=VALUE(LEFT($L$47,4)),1,2))),
IF(YEAR($F61)&lt;VALUE(LEFT($L$47,4)),($N61+$O61)/12,0))</f>
        <v>0</v>
      </c>
      <c r="T61" s="73">
        <f ca="1">+IF($F61=T$47,SUM($N61:OFFSET($N61,0,IF(YEAR(T$47)=VALUE(LEFT($L$47,4)),1,2))),
IF(YEAR($F61)&lt;VALUE(LEFT($L$47,4)),($N61+$O61)/12,0))</f>
        <v>0</v>
      </c>
      <c r="U61" s="73">
        <f ca="1">+IF($F61=U$47,SUM($N61:OFFSET($N61,0,IF(YEAR(U$47)=VALUE(LEFT($L$47,4)),1,2))),
IF(YEAR($F61)&lt;VALUE(LEFT($L$47,4)),($N61+$O61)/12,0))</f>
        <v>0</v>
      </c>
      <c r="V61" s="73">
        <f ca="1">+IF($F61=V$47,SUM($N61:OFFSET($N61,0,IF(YEAR(V$47)=VALUE(LEFT($L$47,4)),1,2))),
IF(YEAR($F61)&lt;VALUE(LEFT($L$47,4)),($N61+$O61)/12,0))</f>
        <v>0</v>
      </c>
      <c r="W61" s="73">
        <f ca="1">+IF($F61=W$47,SUM($N61:OFFSET($N61,0,IF(YEAR(W$47)=VALUE(LEFT($L$47,4)),1,2))),
IF(YEAR($F61)&lt;VALUE(LEFT($L$47,4)),($N61+$O61)/12,0))</f>
        <v>0</v>
      </c>
      <c r="X61" s="73">
        <f ca="1">+IF($F61=X$47,SUM($N61:OFFSET($N61,0,IF(YEAR(X$47)=VALUE(LEFT($L$47,4)),1,2))),
IF(YEAR($F61)&lt;VALUE(LEFT($L$47,4)),($N61+$O61)/12,0))</f>
        <v>0</v>
      </c>
      <c r="Y61" s="73">
        <f ca="1">+IF($F61=Y$47,SUM($N61:OFFSET($N61,0,IF(YEAR(Y$47)=VALUE(LEFT($L$47,4)),1,2))),
IF(YEAR($F61)&lt;VALUE(LEFT($L$47,4)),($N61+$O61)/12,0))</f>
        <v>0</v>
      </c>
      <c r="Z61" s="73">
        <f ca="1">+IF($F61=Z$47,SUM($N61:OFFSET($N61,0,IF(YEAR(Z$47)=VALUE(LEFT($L$47,4)),1,2))),
IF(YEAR($F61)&lt;VALUE(LEFT($L$47,4)),($N61+$O61)/12,0))</f>
        <v>0</v>
      </c>
      <c r="AA61" s="73">
        <f ca="1">+IF($F61=AA$47,SUM($N61:OFFSET($N61,0,IF(YEAR(AA$47)=VALUE(LEFT($L$47,4)),1,2))),
IF(YEAR($F61)&lt;VALUE(LEFT($L$47,4)),($N61+$O61)/12,0))</f>
        <v>0</v>
      </c>
      <c r="AB61" s="73">
        <f ca="1">+IF($F61=AB$47,SUM($N61:OFFSET($N61,0,IF(YEAR(AB$47)=VALUE(LEFT($L$47,4)),1,2))),
IF(YEAR($F61)&lt;VALUE(LEFT($L$47,4)),($N61+$O61)/12,0))</f>
        <v>0</v>
      </c>
      <c r="AC61" s="74">
        <f ca="1">+IF($F61=AC$47,SUM($N61:OFFSET($N61,0,IF(YEAR(AC$47)=VALUE(LEFT($L$47,4)),1,2))),
IF(YEAR($F61)&lt;VALUE(LEFT($L$47,4)),($N61+$O61)/12,0))</f>
        <v>677.65700012924617</v>
      </c>
      <c r="AD61" s="76">
        <f ca="1">+IF($F61=AD$47,SUM($N61:OFFSET($N61,0,IF(YEAR(AD$47)=VALUE(LEFT($L$47,4)),1,2))),
IF(YEAR($F61)&lt;=2017,$P61/12,0))</f>
        <v>0</v>
      </c>
      <c r="AE61" s="73">
        <f ca="1">+IF($F61=AE$47,SUM($N61:OFFSET($N61,0,IF(YEAR(AE$47)=VALUE(LEFT($L$47,4)),1,2))),
IF(YEAR($F61)&lt;=2017,$P61/12,0))</f>
        <v>0</v>
      </c>
      <c r="AF61" s="73">
        <f ca="1">+IF($F61=AF$47,SUM($N61:OFFSET($N61,0,IF(YEAR(AF$47)=VALUE(LEFT($L$47,4)),1,2))),
IF(YEAR($F61)&lt;=2017,$P61/12,0))</f>
        <v>0</v>
      </c>
      <c r="AG61" s="73">
        <f ca="1">+IF($F61=AG$47,SUM($N61:OFFSET($N61,0,IF(YEAR(AG$47)=VALUE(LEFT($L$47,4)),1,2))),
IF(YEAR($F61)&lt;=2017,$P61/12,0))</f>
        <v>0</v>
      </c>
      <c r="AH61" s="73">
        <f ca="1">+IF($F61=AH$47,SUM($N61:OFFSET($N61,0,IF(YEAR(AH$47)=VALUE(LEFT($L$47,4)),1,2))),
IF(YEAR($F61)&lt;=2017,$P61/12,0))</f>
        <v>0</v>
      </c>
      <c r="AI61" s="73">
        <f ca="1">+IF($F61=AI$47,SUM($N61:OFFSET($N61,0,IF(YEAR(AI$47)=VALUE(LEFT($L$47,4)),1,2))),
IF(YEAR($F61)&lt;=2017,$P61/12,0))</f>
        <v>0</v>
      </c>
      <c r="AJ61" s="73">
        <f ca="1">+IF($F61=AJ$47,SUM($N61:OFFSET($N61,0,IF(YEAR(AJ$47)=VALUE(LEFT($L$47,4)),1,2))),
IF(YEAR($F61)&lt;=2017,$P61/12,0))</f>
        <v>0</v>
      </c>
      <c r="AK61" s="73">
        <f ca="1">+IF($F61=AK$47,SUM($N61:OFFSET($N61,0,IF(YEAR(AK$47)=VALUE(LEFT($L$47,4)),1,2))),
IF(YEAR($F61)&lt;=2017,$P61/12,0))</f>
        <v>0</v>
      </c>
      <c r="AL61" s="73">
        <f ca="1">+IF($F61=AL$47,SUM($N61:OFFSET($N61,0,IF(YEAR(AL$47)=VALUE(LEFT($L$47,4)),1,2))),
IF(YEAR($F61)&lt;=2017,$P61/12,0))</f>
        <v>0</v>
      </c>
      <c r="AM61" s="73">
        <f ca="1">+IF($F61=AM$47,SUM($N61:OFFSET($N61,0,IF(YEAR(AM$47)=VALUE(LEFT($L$47,4)),1,2))),
IF(YEAR($F61)&lt;=2017,$P61/12,0))</f>
        <v>0</v>
      </c>
      <c r="AN61" s="73">
        <f ca="1">+IF($F61=AN$47,SUM($N61:OFFSET($N61,0,IF(YEAR(AN$47)=VALUE(LEFT($L$47,4)),1,2))),
IF(YEAR($F61)&lt;=2017,$P61/12,0))</f>
        <v>0</v>
      </c>
      <c r="AO61" s="74">
        <f ca="1">+IF($F61=AO$47,SUM($N61:OFFSET($N61,0,IF(YEAR(AO$47)=VALUE(LEFT($L$47,4)),1,2))),
IF(YEAR($F61)&lt;=2017,$P61/12,0))</f>
        <v>0</v>
      </c>
      <c r="AP61" s="75"/>
    </row>
    <row r="62" spans="1:42" ht="15" x14ac:dyDescent="0.25">
      <c r="A62" s="341">
        <v>901292693</v>
      </c>
      <c r="B62" s="105" t="s">
        <v>125</v>
      </c>
      <c r="C62" s="106" t="s">
        <v>126</v>
      </c>
      <c r="D62" s="107">
        <v>7666</v>
      </c>
      <c r="E62" s="97" t="s">
        <v>26</v>
      </c>
      <c r="F62" s="98">
        <v>43070</v>
      </c>
      <c r="G62" s="99" t="s">
        <v>28</v>
      </c>
      <c r="H62" s="109">
        <v>0</v>
      </c>
      <c r="I62" s="110">
        <v>1</v>
      </c>
      <c r="J62" s="92"/>
      <c r="K62" s="102">
        <v>24.353999999999999</v>
      </c>
      <c r="L62" s="340">
        <v>2066.4380004137674</v>
      </c>
      <c r="M62" s="104">
        <v>0</v>
      </c>
      <c r="N62" s="73">
        <f t="shared" si="13"/>
        <v>24.353999999999999</v>
      </c>
      <c r="O62" s="75">
        <f t="shared" si="14"/>
        <v>2066.4380004137674</v>
      </c>
      <c r="P62" s="74">
        <f t="shared" si="15"/>
        <v>0</v>
      </c>
      <c r="Q62" s="75"/>
      <c r="R62" s="76">
        <f ca="1">+IF($F62=R$47,SUM($N62:OFFSET($N62,0,IF(YEAR(R$47)=VALUE(LEFT($L$47,4)),1,2))),
IF(YEAR($F62)&lt;VALUE(LEFT($L$47,4)),($N62+$O62)/12,0))</f>
        <v>0</v>
      </c>
      <c r="S62" s="73">
        <f ca="1">+IF($F62=S$47,SUM($N62:OFFSET($N62,0,IF(YEAR(S$47)=VALUE(LEFT($L$47,4)),1,2))),
IF(YEAR($F62)&lt;VALUE(LEFT($L$47,4)),($N62+$O62)/12,0))</f>
        <v>0</v>
      </c>
      <c r="T62" s="73">
        <f ca="1">+IF($F62=T$47,SUM($N62:OFFSET($N62,0,IF(YEAR(T$47)=VALUE(LEFT($L$47,4)),1,2))),
IF(YEAR($F62)&lt;VALUE(LEFT($L$47,4)),($N62+$O62)/12,0))</f>
        <v>0</v>
      </c>
      <c r="U62" s="73">
        <f ca="1">+IF($F62=U$47,SUM($N62:OFFSET($N62,0,IF(YEAR(U$47)=VALUE(LEFT($L$47,4)),1,2))),
IF(YEAR($F62)&lt;VALUE(LEFT($L$47,4)),($N62+$O62)/12,0))</f>
        <v>0</v>
      </c>
      <c r="V62" s="73">
        <f ca="1">+IF($F62=V$47,SUM($N62:OFFSET($N62,0,IF(YEAR(V$47)=VALUE(LEFT($L$47,4)),1,2))),
IF(YEAR($F62)&lt;VALUE(LEFT($L$47,4)),($N62+$O62)/12,0))</f>
        <v>0</v>
      </c>
      <c r="W62" s="73">
        <f ca="1">+IF($F62=W$47,SUM($N62:OFFSET($N62,0,IF(YEAR(W$47)=VALUE(LEFT($L$47,4)),1,2))),
IF(YEAR($F62)&lt;VALUE(LEFT($L$47,4)),($N62+$O62)/12,0))</f>
        <v>0</v>
      </c>
      <c r="X62" s="73">
        <f ca="1">+IF($F62=X$47,SUM($N62:OFFSET($N62,0,IF(YEAR(X$47)=VALUE(LEFT($L$47,4)),1,2))),
IF(YEAR($F62)&lt;VALUE(LEFT($L$47,4)),($N62+$O62)/12,0))</f>
        <v>0</v>
      </c>
      <c r="Y62" s="73">
        <f ca="1">+IF($F62=Y$47,SUM($N62:OFFSET($N62,0,IF(YEAR(Y$47)=VALUE(LEFT($L$47,4)),1,2))),
IF(YEAR($F62)&lt;VALUE(LEFT($L$47,4)),($N62+$O62)/12,0))</f>
        <v>0</v>
      </c>
      <c r="Z62" s="73">
        <f ca="1">+IF($F62=Z$47,SUM($N62:OFFSET($N62,0,IF(YEAR(Z$47)=VALUE(LEFT($L$47,4)),1,2))),
IF(YEAR($F62)&lt;VALUE(LEFT($L$47,4)),($N62+$O62)/12,0))</f>
        <v>0</v>
      </c>
      <c r="AA62" s="73">
        <f ca="1">+IF($F62=AA$47,SUM($N62:OFFSET($N62,0,IF(YEAR(AA$47)=VALUE(LEFT($L$47,4)),1,2))),
IF(YEAR($F62)&lt;VALUE(LEFT($L$47,4)),($N62+$O62)/12,0))</f>
        <v>0</v>
      </c>
      <c r="AB62" s="73">
        <f ca="1">+IF($F62=AB$47,SUM($N62:OFFSET($N62,0,IF(YEAR(AB$47)=VALUE(LEFT($L$47,4)),1,2))),
IF(YEAR($F62)&lt;VALUE(LEFT($L$47,4)),($N62+$O62)/12,0))</f>
        <v>0</v>
      </c>
      <c r="AC62" s="74">
        <f ca="1">+IF($F62=AC$47,SUM($N62:OFFSET($N62,0,IF(YEAR(AC$47)=VALUE(LEFT($L$47,4)),1,2))),
IF(YEAR($F62)&lt;VALUE(LEFT($L$47,4)),($N62+$O62)/12,0))</f>
        <v>2090.7920004137673</v>
      </c>
      <c r="AD62" s="76">
        <f ca="1">+IF($F62=AD$47,SUM($N62:OFFSET($N62,0,IF(YEAR(AD$47)=VALUE(LEFT($L$47,4)),1,2))),
IF(YEAR($F62)&lt;=2017,$P62/12,0))</f>
        <v>0</v>
      </c>
      <c r="AE62" s="73">
        <f ca="1">+IF($F62=AE$47,SUM($N62:OFFSET($N62,0,IF(YEAR(AE$47)=VALUE(LEFT($L$47,4)),1,2))),
IF(YEAR($F62)&lt;=2017,$P62/12,0))</f>
        <v>0</v>
      </c>
      <c r="AF62" s="73">
        <f ca="1">+IF($F62=AF$47,SUM($N62:OFFSET($N62,0,IF(YEAR(AF$47)=VALUE(LEFT($L$47,4)),1,2))),
IF(YEAR($F62)&lt;=2017,$P62/12,0))</f>
        <v>0</v>
      </c>
      <c r="AG62" s="73">
        <f ca="1">+IF($F62=AG$47,SUM($N62:OFFSET($N62,0,IF(YEAR(AG$47)=VALUE(LEFT($L$47,4)),1,2))),
IF(YEAR($F62)&lt;=2017,$P62/12,0))</f>
        <v>0</v>
      </c>
      <c r="AH62" s="73">
        <f ca="1">+IF($F62=AH$47,SUM($N62:OFFSET($N62,0,IF(YEAR(AH$47)=VALUE(LEFT($L$47,4)),1,2))),
IF(YEAR($F62)&lt;=2017,$P62/12,0))</f>
        <v>0</v>
      </c>
      <c r="AI62" s="73">
        <f ca="1">+IF($F62=AI$47,SUM($N62:OFFSET($N62,0,IF(YEAR(AI$47)=VALUE(LEFT($L$47,4)),1,2))),
IF(YEAR($F62)&lt;=2017,$P62/12,0))</f>
        <v>0</v>
      </c>
      <c r="AJ62" s="73">
        <f ca="1">+IF($F62=AJ$47,SUM($N62:OFFSET($N62,0,IF(YEAR(AJ$47)=VALUE(LEFT($L$47,4)),1,2))),
IF(YEAR($F62)&lt;=2017,$P62/12,0))</f>
        <v>0</v>
      </c>
      <c r="AK62" s="73">
        <f ca="1">+IF($F62=AK$47,SUM($N62:OFFSET($N62,0,IF(YEAR(AK$47)=VALUE(LEFT($L$47,4)),1,2))),
IF(YEAR($F62)&lt;=2017,$P62/12,0))</f>
        <v>0</v>
      </c>
      <c r="AL62" s="73">
        <f ca="1">+IF($F62=AL$47,SUM($N62:OFFSET($N62,0,IF(YEAR(AL$47)=VALUE(LEFT($L$47,4)),1,2))),
IF(YEAR($F62)&lt;=2017,$P62/12,0))</f>
        <v>0</v>
      </c>
      <c r="AM62" s="73">
        <f ca="1">+IF($F62=AM$47,SUM($N62:OFFSET($N62,0,IF(YEAR(AM$47)=VALUE(LEFT($L$47,4)),1,2))),
IF(YEAR($F62)&lt;=2017,$P62/12,0))</f>
        <v>0</v>
      </c>
      <c r="AN62" s="73">
        <f ca="1">+IF($F62=AN$47,SUM($N62:OFFSET($N62,0,IF(YEAR(AN$47)=VALUE(LEFT($L$47,4)),1,2))),
IF(YEAR($F62)&lt;=2017,$P62/12,0))</f>
        <v>0</v>
      </c>
      <c r="AO62" s="74">
        <f ca="1">+IF($F62=AO$47,SUM($N62:OFFSET($N62,0,IF(YEAR(AO$47)=VALUE(LEFT($L$47,4)),1,2))),
IF(YEAR($F62)&lt;=2017,$P62/12,0))</f>
        <v>0</v>
      </c>
      <c r="AP62" s="75"/>
    </row>
    <row r="63" spans="1:42" ht="15" x14ac:dyDescent="0.25">
      <c r="A63" s="341">
        <v>901458993</v>
      </c>
      <c r="B63" s="105" t="s">
        <v>127</v>
      </c>
      <c r="C63" s="106" t="s">
        <v>128</v>
      </c>
      <c r="D63" s="107">
        <v>7756</v>
      </c>
      <c r="E63" s="97" t="s">
        <v>26</v>
      </c>
      <c r="F63" s="98">
        <v>43252</v>
      </c>
      <c r="G63" s="99" t="s">
        <v>28</v>
      </c>
      <c r="H63" s="109">
        <v>0</v>
      </c>
      <c r="I63" s="110">
        <v>1</v>
      </c>
      <c r="J63" s="92"/>
      <c r="K63" s="102">
        <v>57.116</v>
      </c>
      <c r="L63" s="340">
        <v>1200</v>
      </c>
      <c r="M63" s="104">
        <v>1000</v>
      </c>
      <c r="N63" s="73">
        <f t="shared" si="13"/>
        <v>57.116</v>
      </c>
      <c r="O63" s="75">
        <f t="shared" si="14"/>
        <v>1200</v>
      </c>
      <c r="P63" s="74">
        <f t="shared" si="15"/>
        <v>1000</v>
      </c>
      <c r="Q63" s="75"/>
      <c r="R63" s="76">
        <f ca="1">+IF($F63=R$47,SUM($N63:OFFSET($N63,0,IF(YEAR(R$47)=VALUE(LEFT($L$47,4)),1,2))),
IF(YEAR($F63)&lt;VALUE(LEFT($L$47,4)),($N63+$O63)/12,0))</f>
        <v>0</v>
      </c>
      <c r="S63" s="73">
        <f ca="1">+IF($F63=S$47,SUM($N63:OFFSET($N63,0,IF(YEAR(S$47)=VALUE(LEFT($L$47,4)),1,2))),
IF(YEAR($F63)&lt;VALUE(LEFT($L$47,4)),($N63+$O63)/12,0))</f>
        <v>0</v>
      </c>
      <c r="T63" s="73">
        <f ca="1">+IF($F63=T$47,SUM($N63:OFFSET($N63,0,IF(YEAR(T$47)=VALUE(LEFT($L$47,4)),1,2))),
IF(YEAR($F63)&lt;VALUE(LEFT($L$47,4)),($N63+$O63)/12,0))</f>
        <v>0</v>
      </c>
      <c r="U63" s="73">
        <f ca="1">+IF($F63=U$47,SUM($N63:OFFSET($N63,0,IF(YEAR(U$47)=VALUE(LEFT($L$47,4)),1,2))),
IF(YEAR($F63)&lt;VALUE(LEFT($L$47,4)),($N63+$O63)/12,0))</f>
        <v>0</v>
      </c>
      <c r="V63" s="73">
        <f ca="1">+IF($F63=V$47,SUM($N63:OFFSET($N63,0,IF(YEAR(V$47)=VALUE(LEFT($L$47,4)),1,2))),
IF(YEAR($F63)&lt;VALUE(LEFT($L$47,4)),($N63+$O63)/12,0))</f>
        <v>0</v>
      </c>
      <c r="W63" s="73">
        <f ca="1">+IF($F63=W$47,SUM($N63:OFFSET($N63,0,IF(YEAR(W$47)=VALUE(LEFT($L$47,4)),1,2))),
IF(YEAR($F63)&lt;VALUE(LEFT($L$47,4)),($N63+$O63)/12,0))</f>
        <v>0</v>
      </c>
      <c r="X63" s="73">
        <f ca="1">+IF($F63=X$47,SUM($N63:OFFSET($N63,0,IF(YEAR(X$47)=VALUE(LEFT($L$47,4)),1,2))),
IF(YEAR($F63)&lt;VALUE(LEFT($L$47,4)),($N63+$O63)/12,0))</f>
        <v>0</v>
      </c>
      <c r="Y63" s="73">
        <f ca="1">+IF($F63=Y$47,SUM($N63:OFFSET($N63,0,IF(YEAR(Y$47)=VALUE(LEFT($L$47,4)),1,2))),
IF(YEAR($F63)&lt;VALUE(LEFT($L$47,4)),($N63+$O63)/12,0))</f>
        <v>0</v>
      </c>
      <c r="Z63" s="73">
        <f ca="1">+IF($F63=Z$47,SUM($N63:OFFSET($N63,0,IF(YEAR(Z$47)=VALUE(LEFT($L$47,4)),1,2))),
IF(YEAR($F63)&lt;VALUE(LEFT($L$47,4)),($N63+$O63)/12,0))</f>
        <v>0</v>
      </c>
      <c r="AA63" s="73">
        <f ca="1">+IF($F63=AA$47,SUM($N63:OFFSET($N63,0,IF(YEAR(AA$47)=VALUE(LEFT($L$47,4)),1,2))),
IF(YEAR($F63)&lt;VALUE(LEFT($L$47,4)),($N63+$O63)/12,0))</f>
        <v>0</v>
      </c>
      <c r="AB63" s="73">
        <f ca="1">+IF($F63=AB$47,SUM($N63:OFFSET($N63,0,IF(YEAR(AB$47)=VALUE(LEFT($L$47,4)),1,2))),
IF(YEAR($F63)&lt;VALUE(LEFT($L$47,4)),($N63+$O63)/12,0))</f>
        <v>0</v>
      </c>
      <c r="AC63" s="74">
        <f ca="1">+IF($F63=AC$47,SUM($N63:OFFSET($N63,0,IF(YEAR(AC$47)=VALUE(LEFT($L$47,4)),1,2))),
IF(YEAR($F63)&lt;VALUE(LEFT($L$47,4)),($N63+$O63)/12,0))</f>
        <v>0</v>
      </c>
      <c r="AD63" s="76">
        <f ca="1">+IF($F63=AD$47,SUM($N63:OFFSET($N63,0,IF(YEAR(AD$47)=VALUE(LEFT($L$47,4)),1,2))),
IF(YEAR($F63)&lt;=2017,$P63/12,0))</f>
        <v>0</v>
      </c>
      <c r="AE63" s="73">
        <f ca="1">+IF($F63=AE$47,SUM($N63:OFFSET($N63,0,IF(YEAR(AE$47)=VALUE(LEFT($L$47,4)),1,2))),
IF(YEAR($F63)&lt;=2017,$P63/12,0))</f>
        <v>0</v>
      </c>
      <c r="AF63" s="73">
        <f ca="1">+IF($F63=AF$47,SUM($N63:OFFSET($N63,0,IF(YEAR(AF$47)=VALUE(LEFT($L$47,4)),1,2))),
IF(YEAR($F63)&lt;=2017,$P63/12,0))</f>
        <v>0</v>
      </c>
      <c r="AG63" s="73">
        <f ca="1">+IF($F63=AG$47,SUM($N63:OFFSET($N63,0,IF(YEAR(AG$47)=VALUE(LEFT($L$47,4)),1,2))),
IF(YEAR($F63)&lt;=2017,$P63/12,0))</f>
        <v>0</v>
      </c>
      <c r="AH63" s="73">
        <f ca="1">+IF($F63=AH$47,SUM($N63:OFFSET($N63,0,IF(YEAR(AH$47)=VALUE(LEFT($L$47,4)),1,2))),
IF(YEAR($F63)&lt;=2017,$P63/12,0))</f>
        <v>0</v>
      </c>
      <c r="AI63" s="73">
        <f ca="1">+IF($F63=AI$47,SUM($N63:OFFSET($N63,0,IF(YEAR(AI$47)=VALUE(LEFT($L$47,4)),1,2))),
IF(YEAR($F63)&lt;=2017,$P63/12,0))</f>
        <v>2257.116</v>
      </c>
      <c r="AJ63" s="73">
        <f ca="1">+IF($F63=AJ$47,SUM($N63:OFFSET($N63,0,IF(YEAR(AJ$47)=VALUE(LEFT($L$47,4)),1,2))),
IF(YEAR($F63)&lt;=2017,$P63/12,0))</f>
        <v>0</v>
      </c>
      <c r="AK63" s="73">
        <f ca="1">+IF($F63=AK$47,SUM($N63:OFFSET($N63,0,IF(YEAR(AK$47)=VALUE(LEFT($L$47,4)),1,2))),
IF(YEAR($F63)&lt;=2017,$P63/12,0))</f>
        <v>0</v>
      </c>
      <c r="AL63" s="73">
        <f ca="1">+IF($F63=AL$47,SUM($N63:OFFSET($N63,0,IF(YEAR(AL$47)=VALUE(LEFT($L$47,4)),1,2))),
IF(YEAR($F63)&lt;=2017,$P63/12,0))</f>
        <v>0</v>
      </c>
      <c r="AM63" s="73">
        <f ca="1">+IF($F63=AM$47,SUM($N63:OFFSET($N63,0,IF(YEAR(AM$47)=VALUE(LEFT($L$47,4)),1,2))),
IF(YEAR($F63)&lt;=2017,$P63/12,0))</f>
        <v>0</v>
      </c>
      <c r="AN63" s="73">
        <f ca="1">+IF($F63=AN$47,SUM($N63:OFFSET($N63,0,IF(YEAR(AN$47)=VALUE(LEFT($L$47,4)),1,2))),
IF(YEAR($F63)&lt;=2017,$P63/12,0))</f>
        <v>0</v>
      </c>
      <c r="AO63" s="74">
        <f ca="1">+IF($F63=AO$47,SUM($N63:OFFSET($N63,0,IF(YEAR(AO$47)=VALUE(LEFT($L$47,4)),1,2))),
IF(YEAR($F63)&lt;=2017,$P63/12,0))</f>
        <v>0</v>
      </c>
      <c r="AP63" s="75"/>
    </row>
    <row r="64" spans="1:42" ht="15" x14ac:dyDescent="0.25">
      <c r="A64" s="341">
        <v>901515853</v>
      </c>
      <c r="B64" s="105" t="s">
        <v>129</v>
      </c>
      <c r="C64" s="106" t="s">
        <v>130</v>
      </c>
      <c r="D64" s="107">
        <v>7775</v>
      </c>
      <c r="E64" s="97" t="s">
        <v>26</v>
      </c>
      <c r="F64" s="98">
        <v>43252</v>
      </c>
      <c r="G64" s="99" t="s">
        <v>28</v>
      </c>
      <c r="H64" s="109">
        <v>0</v>
      </c>
      <c r="I64" s="110">
        <v>1</v>
      </c>
      <c r="J64" s="92"/>
      <c r="K64" s="102">
        <v>0.55200000000000005</v>
      </c>
      <c r="L64" s="340">
        <v>50</v>
      </c>
      <c r="M64" s="104">
        <v>150</v>
      </c>
      <c r="N64" s="73">
        <f t="shared" si="13"/>
        <v>0.55200000000000005</v>
      </c>
      <c r="O64" s="75">
        <f t="shared" si="14"/>
        <v>50</v>
      </c>
      <c r="P64" s="74">
        <f t="shared" si="15"/>
        <v>150</v>
      </c>
      <c r="Q64" s="75"/>
      <c r="R64" s="76">
        <f ca="1">+IF($F64=R$47,SUM($N64:OFFSET($N64,0,IF(YEAR(R$47)=VALUE(LEFT($L$47,4)),1,2))),
IF(YEAR($F64)&lt;VALUE(LEFT($L$47,4)),($N64+$O64)/12,0))</f>
        <v>0</v>
      </c>
      <c r="S64" s="73">
        <f ca="1">+IF($F64=S$47,SUM($N64:OFFSET($N64,0,IF(YEAR(S$47)=VALUE(LEFT($L$47,4)),1,2))),
IF(YEAR($F64)&lt;VALUE(LEFT($L$47,4)),($N64+$O64)/12,0))</f>
        <v>0</v>
      </c>
      <c r="T64" s="73">
        <f ca="1">+IF($F64=T$47,SUM($N64:OFFSET($N64,0,IF(YEAR(T$47)=VALUE(LEFT($L$47,4)),1,2))),
IF(YEAR($F64)&lt;VALUE(LEFT($L$47,4)),($N64+$O64)/12,0))</f>
        <v>0</v>
      </c>
      <c r="U64" s="73">
        <f ca="1">+IF($F64=U$47,SUM($N64:OFFSET($N64,0,IF(YEAR(U$47)=VALUE(LEFT($L$47,4)),1,2))),
IF(YEAR($F64)&lt;VALUE(LEFT($L$47,4)),($N64+$O64)/12,0))</f>
        <v>0</v>
      </c>
      <c r="V64" s="73">
        <f ca="1">+IF($F64=V$47,SUM($N64:OFFSET($N64,0,IF(YEAR(V$47)=VALUE(LEFT($L$47,4)),1,2))),
IF(YEAR($F64)&lt;VALUE(LEFT($L$47,4)),($N64+$O64)/12,0))</f>
        <v>0</v>
      </c>
      <c r="W64" s="73">
        <f ca="1">+IF($F64=W$47,SUM($N64:OFFSET($N64,0,IF(YEAR(W$47)=VALUE(LEFT($L$47,4)),1,2))),
IF(YEAR($F64)&lt;VALUE(LEFT($L$47,4)),($N64+$O64)/12,0))</f>
        <v>0</v>
      </c>
      <c r="X64" s="73">
        <f ca="1">+IF($F64=X$47,SUM($N64:OFFSET($N64,0,IF(YEAR(X$47)=VALUE(LEFT($L$47,4)),1,2))),
IF(YEAR($F64)&lt;VALUE(LEFT($L$47,4)),($N64+$O64)/12,0))</f>
        <v>0</v>
      </c>
      <c r="Y64" s="73">
        <f ca="1">+IF($F64=Y$47,SUM($N64:OFFSET($N64,0,IF(YEAR(Y$47)=VALUE(LEFT($L$47,4)),1,2))),
IF(YEAR($F64)&lt;VALUE(LEFT($L$47,4)),($N64+$O64)/12,0))</f>
        <v>0</v>
      </c>
      <c r="Z64" s="73">
        <f ca="1">+IF($F64=Z$47,SUM($N64:OFFSET($N64,0,IF(YEAR(Z$47)=VALUE(LEFT($L$47,4)),1,2))),
IF(YEAR($F64)&lt;VALUE(LEFT($L$47,4)),($N64+$O64)/12,0))</f>
        <v>0</v>
      </c>
      <c r="AA64" s="73">
        <f ca="1">+IF($F64=AA$47,SUM($N64:OFFSET($N64,0,IF(YEAR(AA$47)=VALUE(LEFT($L$47,4)),1,2))),
IF(YEAR($F64)&lt;VALUE(LEFT($L$47,4)),($N64+$O64)/12,0))</f>
        <v>0</v>
      </c>
      <c r="AB64" s="73">
        <f ca="1">+IF($F64=AB$47,SUM($N64:OFFSET($N64,0,IF(YEAR(AB$47)=VALUE(LEFT($L$47,4)),1,2))),
IF(YEAR($F64)&lt;VALUE(LEFT($L$47,4)),($N64+$O64)/12,0))</f>
        <v>0</v>
      </c>
      <c r="AC64" s="74">
        <f ca="1">+IF($F64=AC$47,SUM($N64:OFFSET($N64,0,IF(YEAR(AC$47)=VALUE(LEFT($L$47,4)),1,2))),
IF(YEAR($F64)&lt;VALUE(LEFT($L$47,4)),($N64+$O64)/12,0))</f>
        <v>0</v>
      </c>
      <c r="AD64" s="76">
        <f ca="1">+IF($F64=AD$47,SUM($N64:OFFSET($N64,0,IF(YEAR(AD$47)=VALUE(LEFT($L$47,4)),1,2))),
IF(YEAR($F64)&lt;=2017,$P64/12,0))</f>
        <v>0</v>
      </c>
      <c r="AE64" s="73">
        <f ca="1">+IF($F64=AE$47,SUM($N64:OFFSET($N64,0,IF(YEAR(AE$47)=VALUE(LEFT($L$47,4)),1,2))),
IF(YEAR($F64)&lt;=2017,$P64/12,0))</f>
        <v>0</v>
      </c>
      <c r="AF64" s="73">
        <f ca="1">+IF($F64=AF$47,SUM($N64:OFFSET($N64,0,IF(YEAR(AF$47)=VALUE(LEFT($L$47,4)),1,2))),
IF(YEAR($F64)&lt;=2017,$P64/12,0))</f>
        <v>0</v>
      </c>
      <c r="AG64" s="73">
        <f ca="1">+IF($F64=AG$47,SUM($N64:OFFSET($N64,0,IF(YEAR(AG$47)=VALUE(LEFT($L$47,4)),1,2))),
IF(YEAR($F64)&lt;=2017,$P64/12,0))</f>
        <v>0</v>
      </c>
      <c r="AH64" s="73">
        <f ca="1">+IF($F64=AH$47,SUM($N64:OFFSET($N64,0,IF(YEAR(AH$47)=VALUE(LEFT($L$47,4)),1,2))),
IF(YEAR($F64)&lt;=2017,$P64/12,0))</f>
        <v>0</v>
      </c>
      <c r="AI64" s="73">
        <f ca="1">+IF($F64=AI$47,SUM($N64:OFFSET($N64,0,IF(YEAR(AI$47)=VALUE(LEFT($L$47,4)),1,2))),
IF(YEAR($F64)&lt;=2017,$P64/12,0))</f>
        <v>200.55199999999999</v>
      </c>
      <c r="AJ64" s="73">
        <f ca="1">+IF($F64=AJ$47,SUM($N64:OFFSET($N64,0,IF(YEAR(AJ$47)=VALUE(LEFT($L$47,4)),1,2))),
IF(YEAR($F64)&lt;=2017,$P64/12,0))</f>
        <v>0</v>
      </c>
      <c r="AK64" s="73">
        <f ca="1">+IF($F64=AK$47,SUM($N64:OFFSET($N64,0,IF(YEAR(AK$47)=VALUE(LEFT($L$47,4)),1,2))),
IF(YEAR($F64)&lt;=2017,$P64/12,0))</f>
        <v>0</v>
      </c>
      <c r="AL64" s="73">
        <f ca="1">+IF($F64=AL$47,SUM($N64:OFFSET($N64,0,IF(YEAR(AL$47)=VALUE(LEFT($L$47,4)),1,2))),
IF(YEAR($F64)&lt;=2017,$P64/12,0))</f>
        <v>0</v>
      </c>
      <c r="AM64" s="73">
        <f ca="1">+IF($F64=AM$47,SUM($N64:OFFSET($N64,0,IF(YEAR(AM$47)=VALUE(LEFT($L$47,4)),1,2))),
IF(YEAR($F64)&lt;=2017,$P64/12,0))</f>
        <v>0</v>
      </c>
      <c r="AN64" s="73">
        <f ca="1">+IF($F64=AN$47,SUM($N64:OFFSET($N64,0,IF(YEAR(AN$47)=VALUE(LEFT($L$47,4)),1,2))),
IF(YEAR($F64)&lt;=2017,$P64/12,0))</f>
        <v>0</v>
      </c>
      <c r="AO64" s="74">
        <f ca="1">+IF($F64=AO$47,SUM($N64:OFFSET($N64,0,IF(YEAR(AO$47)=VALUE(LEFT($L$47,4)),1,2))),
IF(YEAR($F64)&lt;=2017,$P64/12,0))</f>
        <v>0</v>
      </c>
      <c r="AP64" s="75"/>
    </row>
    <row r="65" spans="1:45" ht="15" x14ac:dyDescent="0.25">
      <c r="A65" s="341">
        <v>901191112</v>
      </c>
      <c r="B65" s="105" t="s">
        <v>131</v>
      </c>
      <c r="C65" s="106" t="s">
        <v>132</v>
      </c>
      <c r="D65" s="107">
        <v>5383</v>
      </c>
      <c r="E65" s="97" t="s">
        <v>26</v>
      </c>
      <c r="F65" s="98">
        <v>43070</v>
      </c>
      <c r="G65" s="99" t="s">
        <v>28</v>
      </c>
      <c r="H65" s="109">
        <v>0</v>
      </c>
      <c r="I65" s="110">
        <v>0.35</v>
      </c>
      <c r="J65" s="92"/>
      <c r="K65" s="102">
        <v>2724.835</v>
      </c>
      <c r="L65" s="340">
        <v>1600</v>
      </c>
      <c r="M65" s="104">
        <v>600</v>
      </c>
      <c r="N65" s="73">
        <f t="shared" si="13"/>
        <v>953.69224999999994</v>
      </c>
      <c r="O65" s="75">
        <f t="shared" si="14"/>
        <v>560</v>
      </c>
      <c r="P65" s="74">
        <f t="shared" si="15"/>
        <v>210</v>
      </c>
      <c r="Q65" s="75"/>
      <c r="R65" s="76">
        <f ca="1">+IF($F65=R$47,SUM($N65:OFFSET($N65,0,IF(YEAR(R$47)=VALUE(LEFT($L$47,4)),1,2))),
IF(YEAR($F65)&lt;VALUE(LEFT($L$47,4)),($N65+$O65)/12,0))</f>
        <v>0</v>
      </c>
      <c r="S65" s="73">
        <f ca="1">+IF($F65=S$47,SUM($N65:OFFSET($N65,0,IF(YEAR(S$47)=VALUE(LEFT($L$47,4)),1,2))),
IF(YEAR($F65)&lt;VALUE(LEFT($L$47,4)),($N65+$O65)/12,0))</f>
        <v>0</v>
      </c>
      <c r="T65" s="73">
        <f ca="1">+IF($F65=T$47,SUM($N65:OFFSET($N65,0,IF(YEAR(T$47)=VALUE(LEFT($L$47,4)),1,2))),
IF(YEAR($F65)&lt;VALUE(LEFT($L$47,4)),($N65+$O65)/12,0))</f>
        <v>0</v>
      </c>
      <c r="U65" s="73">
        <f ca="1">+IF($F65=U$47,SUM($N65:OFFSET($N65,0,IF(YEAR(U$47)=VALUE(LEFT($L$47,4)),1,2))),
IF(YEAR($F65)&lt;VALUE(LEFT($L$47,4)),($N65+$O65)/12,0))</f>
        <v>0</v>
      </c>
      <c r="V65" s="73">
        <f ca="1">+IF($F65=V$47,SUM($N65:OFFSET($N65,0,IF(YEAR(V$47)=VALUE(LEFT($L$47,4)),1,2))),
IF(YEAR($F65)&lt;VALUE(LEFT($L$47,4)),($N65+$O65)/12,0))</f>
        <v>0</v>
      </c>
      <c r="W65" s="73">
        <f ca="1">+IF($F65=W$47,SUM($N65:OFFSET($N65,0,IF(YEAR(W$47)=VALUE(LEFT($L$47,4)),1,2))),
IF(YEAR($F65)&lt;VALUE(LEFT($L$47,4)),($N65+$O65)/12,0))</f>
        <v>0</v>
      </c>
      <c r="X65" s="73">
        <f ca="1">+IF($F65=X$47,SUM($N65:OFFSET($N65,0,IF(YEAR(X$47)=VALUE(LEFT($L$47,4)),1,2))),
IF(YEAR($F65)&lt;VALUE(LEFT($L$47,4)),($N65+$O65)/12,0))</f>
        <v>0</v>
      </c>
      <c r="Y65" s="73">
        <f ca="1">+IF($F65=Y$47,SUM($N65:OFFSET($N65,0,IF(YEAR(Y$47)=VALUE(LEFT($L$47,4)),1,2))),
IF(YEAR($F65)&lt;VALUE(LEFT($L$47,4)),($N65+$O65)/12,0))</f>
        <v>0</v>
      </c>
      <c r="Z65" s="73">
        <f ca="1">+IF($F65=Z$47,SUM($N65:OFFSET($N65,0,IF(YEAR(Z$47)=VALUE(LEFT($L$47,4)),1,2))),
IF(YEAR($F65)&lt;VALUE(LEFT($L$47,4)),($N65+$O65)/12,0))</f>
        <v>0</v>
      </c>
      <c r="AA65" s="73">
        <f ca="1">+IF($F65=AA$47,SUM($N65:OFFSET($N65,0,IF(YEAR(AA$47)=VALUE(LEFT($L$47,4)),1,2))),
IF(YEAR($F65)&lt;VALUE(LEFT($L$47,4)),($N65+$O65)/12,0))</f>
        <v>0</v>
      </c>
      <c r="AB65" s="73">
        <f ca="1">+IF($F65=AB$47,SUM($N65:OFFSET($N65,0,IF(YEAR(AB$47)=VALUE(LEFT($L$47,4)),1,2))),
IF(YEAR($F65)&lt;VALUE(LEFT($L$47,4)),($N65+$O65)/12,0))</f>
        <v>0</v>
      </c>
      <c r="AC65" s="74">
        <f ca="1">+IF($F65=AC$47,SUM($N65:OFFSET($N65,0,IF(YEAR(AC$47)=VALUE(LEFT($L$47,4)),1,2))),
IF(YEAR($F65)&lt;VALUE(LEFT($L$47,4)),($N65+$O65)/12,0))</f>
        <v>1513.6922500000001</v>
      </c>
      <c r="AD65" s="76">
        <f ca="1">+IF($F65=AD$47,SUM($N65:OFFSET($N65,0,IF(YEAR(AD$47)=VALUE(LEFT($L$47,4)),1,2))),
IF(YEAR($F65)&lt;=2017,$P65/12,0))</f>
        <v>17.5</v>
      </c>
      <c r="AE65" s="73">
        <f ca="1">+IF($F65=AE$47,SUM($N65:OFFSET($N65,0,IF(YEAR(AE$47)=VALUE(LEFT($L$47,4)),1,2))),
IF(YEAR($F65)&lt;=2017,$P65/12,0))</f>
        <v>17.5</v>
      </c>
      <c r="AF65" s="73">
        <f ca="1">+IF($F65=AF$47,SUM($N65:OFFSET($N65,0,IF(YEAR(AF$47)=VALUE(LEFT($L$47,4)),1,2))),
IF(YEAR($F65)&lt;=2017,$P65/12,0))</f>
        <v>17.5</v>
      </c>
      <c r="AG65" s="73">
        <f ca="1">+IF($F65=AG$47,SUM($N65:OFFSET($N65,0,IF(YEAR(AG$47)=VALUE(LEFT($L$47,4)),1,2))),
IF(YEAR($F65)&lt;=2017,$P65/12,0))</f>
        <v>17.5</v>
      </c>
      <c r="AH65" s="73">
        <f ca="1">+IF($F65=AH$47,SUM($N65:OFFSET($N65,0,IF(YEAR(AH$47)=VALUE(LEFT($L$47,4)),1,2))),
IF(YEAR($F65)&lt;=2017,$P65/12,0))</f>
        <v>17.5</v>
      </c>
      <c r="AI65" s="73">
        <f ca="1">+IF($F65=AI$47,SUM($N65:OFFSET($N65,0,IF(YEAR(AI$47)=VALUE(LEFT($L$47,4)),1,2))),
IF(YEAR($F65)&lt;=2017,$P65/12,0))</f>
        <v>17.5</v>
      </c>
      <c r="AJ65" s="73">
        <f ca="1">+IF($F65=AJ$47,SUM($N65:OFFSET($N65,0,IF(YEAR(AJ$47)=VALUE(LEFT($L$47,4)),1,2))),
IF(YEAR($F65)&lt;=2017,$P65/12,0))</f>
        <v>17.5</v>
      </c>
      <c r="AK65" s="73">
        <f ca="1">+IF($F65=AK$47,SUM($N65:OFFSET($N65,0,IF(YEAR(AK$47)=VALUE(LEFT($L$47,4)),1,2))),
IF(YEAR($F65)&lt;=2017,$P65/12,0))</f>
        <v>17.5</v>
      </c>
      <c r="AL65" s="73">
        <f ca="1">+IF($F65=AL$47,SUM($N65:OFFSET($N65,0,IF(YEAR(AL$47)=VALUE(LEFT($L$47,4)),1,2))),
IF(YEAR($F65)&lt;=2017,$P65/12,0))</f>
        <v>17.5</v>
      </c>
      <c r="AM65" s="73">
        <f ca="1">+IF($F65=AM$47,SUM($N65:OFFSET($N65,0,IF(YEAR(AM$47)=VALUE(LEFT($L$47,4)),1,2))),
IF(YEAR($F65)&lt;=2017,$P65/12,0))</f>
        <v>17.5</v>
      </c>
      <c r="AN65" s="73">
        <f ca="1">+IF($F65=AN$47,SUM($N65:OFFSET($N65,0,IF(YEAR(AN$47)=VALUE(LEFT($L$47,4)),1,2))),
IF(YEAR($F65)&lt;=2017,$P65/12,0))</f>
        <v>17.5</v>
      </c>
      <c r="AO65" s="74">
        <f ca="1">+IF($F65=AO$47,SUM($N65:OFFSET($N65,0,IF(YEAR(AO$47)=VALUE(LEFT($L$47,4)),1,2))),
IF(YEAR($F65)&lt;=2017,$P65/12,0))</f>
        <v>17.5</v>
      </c>
      <c r="AP65" s="75"/>
    </row>
    <row r="66" spans="1:45" ht="15" x14ac:dyDescent="0.25">
      <c r="A66" s="341">
        <v>900522611</v>
      </c>
      <c r="B66" s="105" t="s">
        <v>133</v>
      </c>
      <c r="C66" s="106" t="s">
        <v>134</v>
      </c>
      <c r="D66" s="107">
        <v>6824</v>
      </c>
      <c r="E66" s="97" t="s">
        <v>26</v>
      </c>
      <c r="F66" s="98">
        <v>43070</v>
      </c>
      <c r="G66" s="99" t="s">
        <v>28</v>
      </c>
      <c r="H66" s="109">
        <v>0</v>
      </c>
      <c r="I66" s="110">
        <v>0.37</v>
      </c>
      <c r="J66" s="92"/>
      <c r="K66" s="102">
        <v>31048.031430000025</v>
      </c>
      <c r="L66" s="340">
        <v>1600</v>
      </c>
      <c r="M66" s="104">
        <v>600</v>
      </c>
      <c r="N66" s="73">
        <f t="shared" si="13"/>
        <v>11487.771629100009</v>
      </c>
      <c r="O66" s="75">
        <f t="shared" si="14"/>
        <v>592</v>
      </c>
      <c r="P66" s="74">
        <f t="shared" si="15"/>
        <v>222</v>
      </c>
      <c r="Q66" s="75"/>
      <c r="R66" s="76">
        <f ca="1">+IF($F66=R$47,SUM($N66:OFFSET($N66,0,IF(YEAR(R$47)=VALUE(LEFT($L$47,4)),1,2))),
IF(YEAR($F66)&lt;VALUE(LEFT($L$47,4)),($N66+$O66)/12,0))</f>
        <v>0</v>
      </c>
      <c r="S66" s="73">
        <f ca="1">+IF($F66=S$47,SUM($N66:OFFSET($N66,0,IF(YEAR(S$47)=VALUE(LEFT($L$47,4)),1,2))),
IF(YEAR($F66)&lt;VALUE(LEFT($L$47,4)),($N66+$O66)/12,0))</f>
        <v>0</v>
      </c>
      <c r="T66" s="73">
        <f ca="1">+IF($F66=T$47,SUM($N66:OFFSET($N66,0,IF(YEAR(T$47)=VALUE(LEFT($L$47,4)),1,2))),
IF(YEAR($F66)&lt;VALUE(LEFT($L$47,4)),($N66+$O66)/12,0))</f>
        <v>0</v>
      </c>
      <c r="U66" s="73">
        <f ca="1">+IF($F66=U$47,SUM($N66:OFFSET($N66,0,IF(YEAR(U$47)=VALUE(LEFT($L$47,4)),1,2))),
IF(YEAR($F66)&lt;VALUE(LEFT($L$47,4)),($N66+$O66)/12,0))</f>
        <v>0</v>
      </c>
      <c r="V66" s="73">
        <f ca="1">+IF($F66=V$47,SUM($N66:OFFSET($N66,0,IF(YEAR(V$47)=VALUE(LEFT($L$47,4)),1,2))),
IF(YEAR($F66)&lt;VALUE(LEFT($L$47,4)),($N66+$O66)/12,0))</f>
        <v>0</v>
      </c>
      <c r="W66" s="73">
        <f ca="1">+IF($F66=W$47,SUM($N66:OFFSET($N66,0,IF(YEAR(W$47)=VALUE(LEFT($L$47,4)),1,2))),
IF(YEAR($F66)&lt;VALUE(LEFT($L$47,4)),($N66+$O66)/12,0))</f>
        <v>0</v>
      </c>
      <c r="X66" s="73">
        <f ca="1">+IF($F66=X$47,SUM($N66:OFFSET($N66,0,IF(YEAR(X$47)=VALUE(LEFT($L$47,4)),1,2))),
IF(YEAR($F66)&lt;VALUE(LEFT($L$47,4)),($N66+$O66)/12,0))</f>
        <v>0</v>
      </c>
      <c r="Y66" s="73">
        <f ca="1">+IF($F66=Y$47,SUM($N66:OFFSET($N66,0,IF(YEAR(Y$47)=VALUE(LEFT($L$47,4)),1,2))),
IF(YEAR($F66)&lt;VALUE(LEFT($L$47,4)),($N66+$O66)/12,0))</f>
        <v>0</v>
      </c>
      <c r="Z66" s="73">
        <f ca="1">+IF($F66=Z$47,SUM($N66:OFFSET($N66,0,IF(YEAR(Z$47)=VALUE(LEFT($L$47,4)),1,2))),
IF(YEAR($F66)&lt;VALUE(LEFT($L$47,4)),($N66+$O66)/12,0))</f>
        <v>0</v>
      </c>
      <c r="AA66" s="73">
        <f ca="1">+IF($F66=AA$47,SUM($N66:OFFSET($N66,0,IF(YEAR(AA$47)=VALUE(LEFT($L$47,4)),1,2))),
IF(YEAR($F66)&lt;VALUE(LEFT($L$47,4)),($N66+$O66)/12,0))</f>
        <v>0</v>
      </c>
      <c r="AB66" s="73">
        <f ca="1">+IF($F66=AB$47,SUM($N66:OFFSET($N66,0,IF(YEAR(AB$47)=VALUE(LEFT($L$47,4)),1,2))),
IF(YEAR($F66)&lt;VALUE(LEFT($L$47,4)),($N66+$O66)/12,0))</f>
        <v>0</v>
      </c>
      <c r="AC66" s="74">
        <f ca="1">+IF($F66=AC$47,SUM($N66:OFFSET($N66,0,IF(YEAR(AC$47)=VALUE(LEFT($L$47,4)),1,2))),
IF(YEAR($F66)&lt;VALUE(LEFT($L$47,4)),($N66+$O66)/12,0))</f>
        <v>12079.771629100009</v>
      </c>
      <c r="AD66" s="76">
        <f ca="1">+IF($F66=AD$47,SUM($N66:OFFSET($N66,0,IF(YEAR(AD$47)=VALUE(LEFT($L$47,4)),1,2))),
IF(YEAR($F66)&lt;=2017,$P66/12,0))</f>
        <v>18.5</v>
      </c>
      <c r="AE66" s="73">
        <f ca="1">+IF($F66=AE$47,SUM($N66:OFFSET($N66,0,IF(YEAR(AE$47)=VALUE(LEFT($L$47,4)),1,2))),
IF(YEAR($F66)&lt;=2017,$P66/12,0))</f>
        <v>18.5</v>
      </c>
      <c r="AF66" s="73">
        <f ca="1">+IF($F66=AF$47,SUM($N66:OFFSET($N66,0,IF(YEAR(AF$47)=VALUE(LEFT($L$47,4)),1,2))),
IF(YEAR($F66)&lt;=2017,$P66/12,0))</f>
        <v>18.5</v>
      </c>
      <c r="AG66" s="73">
        <f ca="1">+IF($F66=AG$47,SUM($N66:OFFSET($N66,0,IF(YEAR(AG$47)=VALUE(LEFT($L$47,4)),1,2))),
IF(YEAR($F66)&lt;=2017,$P66/12,0))</f>
        <v>18.5</v>
      </c>
      <c r="AH66" s="73">
        <f ca="1">+IF($F66=AH$47,SUM($N66:OFFSET($N66,0,IF(YEAR(AH$47)=VALUE(LEFT($L$47,4)),1,2))),
IF(YEAR($F66)&lt;=2017,$P66/12,0))</f>
        <v>18.5</v>
      </c>
      <c r="AI66" s="73">
        <f ca="1">+IF($F66=AI$47,SUM($N66:OFFSET($N66,0,IF(YEAR(AI$47)=VALUE(LEFT($L$47,4)),1,2))),
IF(YEAR($F66)&lt;=2017,$P66/12,0))</f>
        <v>18.5</v>
      </c>
      <c r="AJ66" s="73">
        <f ca="1">+IF($F66=AJ$47,SUM($N66:OFFSET($N66,0,IF(YEAR(AJ$47)=VALUE(LEFT($L$47,4)),1,2))),
IF(YEAR($F66)&lt;=2017,$P66/12,0))</f>
        <v>18.5</v>
      </c>
      <c r="AK66" s="73">
        <f ca="1">+IF($F66=AK$47,SUM($N66:OFFSET($N66,0,IF(YEAR(AK$47)=VALUE(LEFT($L$47,4)),1,2))),
IF(YEAR($F66)&lt;=2017,$P66/12,0))</f>
        <v>18.5</v>
      </c>
      <c r="AL66" s="73">
        <f ca="1">+IF($F66=AL$47,SUM($N66:OFFSET($N66,0,IF(YEAR(AL$47)=VALUE(LEFT($L$47,4)),1,2))),
IF(YEAR($F66)&lt;=2017,$P66/12,0))</f>
        <v>18.5</v>
      </c>
      <c r="AM66" s="73">
        <f ca="1">+IF($F66=AM$47,SUM($N66:OFFSET($N66,0,IF(YEAR(AM$47)=VALUE(LEFT($L$47,4)),1,2))),
IF(YEAR($F66)&lt;=2017,$P66/12,0))</f>
        <v>18.5</v>
      </c>
      <c r="AN66" s="73">
        <f ca="1">+IF($F66=AN$47,SUM($N66:OFFSET($N66,0,IF(YEAR(AN$47)=VALUE(LEFT($L$47,4)),1,2))),
IF(YEAR($F66)&lt;=2017,$P66/12,0))</f>
        <v>18.5</v>
      </c>
      <c r="AO66" s="74">
        <f ca="1">+IF($F66=AO$47,SUM($N66:OFFSET($N66,0,IF(YEAR(AO$47)=VALUE(LEFT($L$47,4)),1,2))),
IF(YEAR($F66)&lt;=2017,$P66/12,0))</f>
        <v>18.5</v>
      </c>
      <c r="AP66" s="75"/>
    </row>
    <row r="67" spans="1:45" ht="15" x14ac:dyDescent="0.25">
      <c r="A67" s="341">
        <v>901241164</v>
      </c>
      <c r="B67" s="105" t="s">
        <v>135</v>
      </c>
      <c r="C67" s="106" t="s">
        <v>136</v>
      </c>
      <c r="D67" s="107">
        <v>7113</v>
      </c>
      <c r="E67" s="97" t="s">
        <v>26</v>
      </c>
      <c r="F67" s="98">
        <v>43070</v>
      </c>
      <c r="G67" s="99" t="s">
        <v>28</v>
      </c>
      <c r="H67" s="109">
        <v>0</v>
      </c>
      <c r="I67" s="110">
        <v>1</v>
      </c>
      <c r="J67" s="92"/>
      <c r="K67" s="102">
        <v>4805.7222900000006</v>
      </c>
      <c r="L67" s="340">
        <v>3617.88</v>
      </c>
      <c r="M67" s="104">
        <v>0</v>
      </c>
      <c r="N67" s="73">
        <f t="shared" si="13"/>
        <v>4805.7222900000006</v>
      </c>
      <c r="O67" s="75">
        <f t="shared" si="14"/>
        <v>3617.88</v>
      </c>
      <c r="P67" s="74">
        <f t="shared" si="15"/>
        <v>0</v>
      </c>
      <c r="Q67" s="75"/>
      <c r="R67" s="76">
        <f ca="1">+IF($F67=R$47,SUM($N67:OFFSET($N67,0,IF(YEAR(R$47)=VALUE(LEFT($L$47,4)),1,2))),
IF(YEAR($F67)&lt;VALUE(LEFT($L$47,4)),($N67+$O67)/12,0))</f>
        <v>0</v>
      </c>
      <c r="S67" s="73">
        <f ca="1">+IF($F67=S$47,SUM($N67:OFFSET($N67,0,IF(YEAR(S$47)=VALUE(LEFT($L$47,4)),1,2))),
IF(YEAR($F67)&lt;VALUE(LEFT($L$47,4)),($N67+$O67)/12,0))</f>
        <v>0</v>
      </c>
      <c r="T67" s="73">
        <f ca="1">+IF($F67=T$47,SUM($N67:OFFSET($N67,0,IF(YEAR(T$47)=VALUE(LEFT($L$47,4)),1,2))),
IF(YEAR($F67)&lt;VALUE(LEFT($L$47,4)),($N67+$O67)/12,0))</f>
        <v>0</v>
      </c>
      <c r="U67" s="73">
        <f ca="1">+IF($F67=U$47,SUM($N67:OFFSET($N67,0,IF(YEAR(U$47)=VALUE(LEFT($L$47,4)),1,2))),
IF(YEAR($F67)&lt;VALUE(LEFT($L$47,4)),($N67+$O67)/12,0))</f>
        <v>0</v>
      </c>
      <c r="V67" s="73">
        <f ca="1">+IF($F67=V$47,SUM($N67:OFFSET($N67,0,IF(YEAR(V$47)=VALUE(LEFT($L$47,4)),1,2))),
IF(YEAR($F67)&lt;VALUE(LEFT($L$47,4)),($N67+$O67)/12,0))</f>
        <v>0</v>
      </c>
      <c r="W67" s="73">
        <f ca="1">+IF($F67=W$47,SUM($N67:OFFSET($N67,0,IF(YEAR(W$47)=VALUE(LEFT($L$47,4)),1,2))),
IF(YEAR($F67)&lt;VALUE(LEFT($L$47,4)),($N67+$O67)/12,0))</f>
        <v>0</v>
      </c>
      <c r="X67" s="73">
        <f ca="1">+IF($F67=X$47,SUM($N67:OFFSET($N67,0,IF(YEAR(X$47)=VALUE(LEFT($L$47,4)),1,2))),
IF(YEAR($F67)&lt;VALUE(LEFT($L$47,4)),($N67+$O67)/12,0))</f>
        <v>0</v>
      </c>
      <c r="Y67" s="73">
        <f ca="1">+IF($F67=Y$47,SUM($N67:OFFSET($N67,0,IF(YEAR(Y$47)=VALUE(LEFT($L$47,4)),1,2))),
IF(YEAR($F67)&lt;VALUE(LEFT($L$47,4)),($N67+$O67)/12,0))</f>
        <v>0</v>
      </c>
      <c r="Z67" s="73">
        <f ca="1">+IF($F67=Z$47,SUM($N67:OFFSET($N67,0,IF(YEAR(Z$47)=VALUE(LEFT($L$47,4)),1,2))),
IF(YEAR($F67)&lt;VALUE(LEFT($L$47,4)),($N67+$O67)/12,0))</f>
        <v>0</v>
      </c>
      <c r="AA67" s="73">
        <f ca="1">+IF($F67=AA$47,SUM($N67:OFFSET($N67,0,IF(YEAR(AA$47)=VALUE(LEFT($L$47,4)),1,2))),
IF(YEAR($F67)&lt;VALUE(LEFT($L$47,4)),($N67+$O67)/12,0))</f>
        <v>0</v>
      </c>
      <c r="AB67" s="73">
        <f ca="1">+IF($F67=AB$47,SUM($N67:OFFSET($N67,0,IF(YEAR(AB$47)=VALUE(LEFT($L$47,4)),1,2))),
IF(YEAR($F67)&lt;VALUE(LEFT($L$47,4)),($N67+$O67)/12,0))</f>
        <v>0</v>
      </c>
      <c r="AC67" s="74">
        <f ca="1">+IF($F67=AC$47,SUM($N67:OFFSET($N67,0,IF(YEAR(AC$47)=VALUE(LEFT($L$47,4)),1,2))),
IF(YEAR($F67)&lt;VALUE(LEFT($L$47,4)),($N67+$O67)/12,0))</f>
        <v>8423.6022900000007</v>
      </c>
      <c r="AD67" s="76">
        <f ca="1">+IF($F67=AD$47,SUM($N67:OFFSET($N67,0,IF(YEAR(AD$47)=VALUE(LEFT($L$47,4)),1,2))),
IF(YEAR($F67)&lt;=2017,$P67/12,0))</f>
        <v>0</v>
      </c>
      <c r="AE67" s="73">
        <f ca="1">+IF($F67=AE$47,SUM($N67:OFFSET($N67,0,IF(YEAR(AE$47)=VALUE(LEFT($L$47,4)),1,2))),
IF(YEAR($F67)&lt;=2017,$P67/12,0))</f>
        <v>0</v>
      </c>
      <c r="AF67" s="73">
        <f ca="1">+IF($F67=AF$47,SUM($N67:OFFSET($N67,0,IF(YEAR(AF$47)=VALUE(LEFT($L$47,4)),1,2))),
IF(YEAR($F67)&lt;=2017,$P67/12,0))</f>
        <v>0</v>
      </c>
      <c r="AG67" s="73">
        <f ca="1">+IF($F67=AG$47,SUM($N67:OFFSET($N67,0,IF(YEAR(AG$47)=VALUE(LEFT($L$47,4)),1,2))),
IF(YEAR($F67)&lt;=2017,$P67/12,0))</f>
        <v>0</v>
      </c>
      <c r="AH67" s="73">
        <f ca="1">+IF($F67=AH$47,SUM($N67:OFFSET($N67,0,IF(YEAR(AH$47)=VALUE(LEFT($L$47,4)),1,2))),
IF(YEAR($F67)&lt;=2017,$P67/12,0))</f>
        <v>0</v>
      </c>
      <c r="AI67" s="73">
        <f ca="1">+IF($F67=AI$47,SUM($N67:OFFSET($N67,0,IF(YEAR(AI$47)=VALUE(LEFT($L$47,4)),1,2))),
IF(YEAR($F67)&lt;=2017,$P67/12,0))</f>
        <v>0</v>
      </c>
      <c r="AJ67" s="73">
        <f ca="1">+IF($F67=AJ$47,SUM($N67:OFFSET($N67,0,IF(YEAR(AJ$47)=VALUE(LEFT($L$47,4)),1,2))),
IF(YEAR($F67)&lt;=2017,$P67/12,0))</f>
        <v>0</v>
      </c>
      <c r="AK67" s="73">
        <f ca="1">+IF($F67=AK$47,SUM($N67:OFFSET($N67,0,IF(YEAR(AK$47)=VALUE(LEFT($L$47,4)),1,2))),
IF(YEAR($F67)&lt;=2017,$P67/12,0))</f>
        <v>0</v>
      </c>
      <c r="AL67" s="73">
        <f ca="1">+IF($F67=AL$47,SUM($N67:OFFSET($N67,0,IF(YEAR(AL$47)=VALUE(LEFT($L$47,4)),1,2))),
IF(YEAR($F67)&lt;=2017,$P67/12,0))</f>
        <v>0</v>
      </c>
      <c r="AM67" s="73">
        <f ca="1">+IF($F67=AM$47,SUM($N67:OFFSET($N67,0,IF(YEAR(AM$47)=VALUE(LEFT($L$47,4)),1,2))),
IF(YEAR($F67)&lt;=2017,$P67/12,0))</f>
        <v>0</v>
      </c>
      <c r="AN67" s="73">
        <f ca="1">+IF($F67=AN$47,SUM($N67:OFFSET($N67,0,IF(YEAR(AN$47)=VALUE(LEFT($L$47,4)),1,2))),
IF(YEAR($F67)&lt;=2017,$P67/12,0))</f>
        <v>0</v>
      </c>
      <c r="AO67" s="74">
        <f ca="1">+IF($F67=AO$47,SUM($N67:OFFSET($N67,0,IF(YEAR(AO$47)=VALUE(LEFT($L$47,4)),1,2))),
IF(YEAR($F67)&lt;=2017,$P67/12,0))</f>
        <v>0</v>
      </c>
      <c r="AP67" s="75"/>
    </row>
    <row r="68" spans="1:45" ht="15" x14ac:dyDescent="0.25">
      <c r="A68" s="341">
        <v>800063610</v>
      </c>
      <c r="B68" s="105" t="s">
        <v>137</v>
      </c>
      <c r="C68" s="106" t="s">
        <v>138</v>
      </c>
      <c r="D68" s="107">
        <v>6468</v>
      </c>
      <c r="E68" s="97" t="s">
        <v>26</v>
      </c>
      <c r="F68" s="98">
        <v>42705</v>
      </c>
      <c r="G68" s="99" t="s">
        <v>28</v>
      </c>
      <c r="H68" s="109">
        <v>0</v>
      </c>
      <c r="I68" s="110">
        <v>1</v>
      </c>
      <c r="J68" s="92"/>
      <c r="K68" s="102">
        <v>1249.9829999999999</v>
      </c>
      <c r="L68" s="340">
        <v>100</v>
      </c>
      <c r="M68" s="104">
        <v>0</v>
      </c>
      <c r="N68" s="73">
        <f t="shared" si="13"/>
        <v>1249.9829999999999</v>
      </c>
      <c r="O68" s="75">
        <f t="shared" si="14"/>
        <v>100</v>
      </c>
      <c r="P68" s="74">
        <f t="shared" si="15"/>
        <v>0</v>
      </c>
      <c r="Q68" s="75"/>
      <c r="R68" s="76">
        <f ca="1">+IF($F68=R$47,SUM($N68:OFFSET($N68,0,IF(YEAR(R$47)=VALUE(LEFT($L$47,4)),1,2))),
IF(YEAR($F68)&lt;VALUE(LEFT($L$47,4)),($N68+$O68)/12,0))</f>
        <v>112.49858333333333</v>
      </c>
      <c r="S68" s="73">
        <f ca="1">+IF($F68=S$47,SUM($N68:OFFSET($N68,0,IF(YEAR(S$47)=VALUE(LEFT($L$47,4)),1,2))),
IF(YEAR($F68)&lt;VALUE(LEFT($L$47,4)),($N68+$O68)/12,0))</f>
        <v>112.49858333333333</v>
      </c>
      <c r="T68" s="73">
        <f ca="1">+IF($F68=T$47,SUM($N68:OFFSET($N68,0,IF(YEAR(T$47)=VALUE(LEFT($L$47,4)),1,2))),
IF(YEAR($F68)&lt;VALUE(LEFT($L$47,4)),($N68+$O68)/12,0))</f>
        <v>112.49858333333333</v>
      </c>
      <c r="U68" s="73">
        <f ca="1">+IF($F68=U$47,SUM($N68:OFFSET($N68,0,IF(YEAR(U$47)=VALUE(LEFT($L$47,4)),1,2))),
IF(YEAR($F68)&lt;VALUE(LEFT($L$47,4)),($N68+$O68)/12,0))</f>
        <v>112.49858333333333</v>
      </c>
      <c r="V68" s="73">
        <f ca="1">+IF($F68=V$47,SUM($N68:OFFSET($N68,0,IF(YEAR(V$47)=VALUE(LEFT($L$47,4)),1,2))),
IF(YEAR($F68)&lt;VALUE(LEFT($L$47,4)),($N68+$O68)/12,0))</f>
        <v>112.49858333333333</v>
      </c>
      <c r="W68" s="73">
        <f ca="1">+IF($F68=W$47,SUM($N68:OFFSET($N68,0,IF(YEAR(W$47)=VALUE(LEFT($L$47,4)),1,2))),
IF(YEAR($F68)&lt;VALUE(LEFT($L$47,4)),($N68+$O68)/12,0))</f>
        <v>112.49858333333333</v>
      </c>
      <c r="X68" s="73">
        <f ca="1">+IF($F68=X$47,SUM($N68:OFFSET($N68,0,IF(YEAR(X$47)=VALUE(LEFT($L$47,4)),1,2))),
IF(YEAR($F68)&lt;VALUE(LEFT($L$47,4)),($N68+$O68)/12,0))</f>
        <v>112.49858333333333</v>
      </c>
      <c r="Y68" s="73">
        <f ca="1">+IF($F68=Y$47,SUM($N68:OFFSET($N68,0,IF(YEAR(Y$47)=VALUE(LEFT($L$47,4)),1,2))),
IF(YEAR($F68)&lt;VALUE(LEFT($L$47,4)),($N68+$O68)/12,0))</f>
        <v>112.49858333333333</v>
      </c>
      <c r="Z68" s="73">
        <f ca="1">+IF($F68=Z$47,SUM($N68:OFFSET($N68,0,IF(YEAR(Z$47)=VALUE(LEFT($L$47,4)),1,2))),
IF(YEAR($F68)&lt;VALUE(LEFT($L$47,4)),($N68+$O68)/12,0))</f>
        <v>112.49858333333333</v>
      </c>
      <c r="AA68" s="73">
        <f ca="1">+IF($F68=AA$47,SUM($N68:OFFSET($N68,0,IF(YEAR(AA$47)=VALUE(LEFT($L$47,4)),1,2))),
IF(YEAR($F68)&lt;VALUE(LEFT($L$47,4)),($N68+$O68)/12,0))</f>
        <v>112.49858333333333</v>
      </c>
      <c r="AB68" s="73">
        <f ca="1">+IF($F68=AB$47,SUM($N68:OFFSET($N68,0,IF(YEAR(AB$47)=VALUE(LEFT($L$47,4)),1,2))),
IF(YEAR($F68)&lt;VALUE(LEFT($L$47,4)),($N68+$O68)/12,0))</f>
        <v>112.49858333333333</v>
      </c>
      <c r="AC68" s="74">
        <f ca="1">+IF($F68=AC$47,SUM($N68:OFFSET($N68,0,IF(YEAR(AC$47)=VALUE(LEFT($L$47,4)),1,2))),
IF(YEAR($F68)&lt;VALUE(LEFT($L$47,4)),($N68+$O68)/12,0))</f>
        <v>112.49858333333333</v>
      </c>
      <c r="AD68" s="76">
        <f ca="1">+IF($F68=AD$47,SUM($N68:OFFSET($N68,0,IF(YEAR(AD$47)=VALUE(LEFT($L$47,4)),1,2))),
IF(YEAR($F68)&lt;=2017,$P68/12,0))</f>
        <v>0</v>
      </c>
      <c r="AE68" s="73">
        <f ca="1">+IF($F68=AE$47,SUM($N68:OFFSET($N68,0,IF(YEAR(AE$47)=VALUE(LEFT($L$47,4)),1,2))),
IF(YEAR($F68)&lt;=2017,$P68/12,0))</f>
        <v>0</v>
      </c>
      <c r="AF68" s="73">
        <f ca="1">+IF($F68=AF$47,SUM($N68:OFFSET($N68,0,IF(YEAR(AF$47)=VALUE(LEFT($L$47,4)),1,2))),
IF(YEAR($F68)&lt;=2017,$P68/12,0))</f>
        <v>0</v>
      </c>
      <c r="AG68" s="73">
        <f ca="1">+IF($F68=AG$47,SUM($N68:OFFSET($N68,0,IF(YEAR(AG$47)=VALUE(LEFT($L$47,4)),1,2))),
IF(YEAR($F68)&lt;=2017,$P68/12,0))</f>
        <v>0</v>
      </c>
      <c r="AH68" s="73">
        <f ca="1">+IF($F68=AH$47,SUM($N68:OFFSET($N68,0,IF(YEAR(AH$47)=VALUE(LEFT($L$47,4)),1,2))),
IF(YEAR($F68)&lt;=2017,$P68/12,0))</f>
        <v>0</v>
      </c>
      <c r="AI68" s="73">
        <f ca="1">+IF($F68=AI$47,SUM($N68:OFFSET($N68,0,IF(YEAR(AI$47)=VALUE(LEFT($L$47,4)),1,2))),
IF(YEAR($F68)&lt;=2017,$P68/12,0))</f>
        <v>0</v>
      </c>
      <c r="AJ68" s="73">
        <f ca="1">+IF($F68=AJ$47,SUM($N68:OFFSET($N68,0,IF(YEAR(AJ$47)=VALUE(LEFT($L$47,4)),1,2))),
IF(YEAR($F68)&lt;=2017,$P68/12,0))</f>
        <v>0</v>
      </c>
      <c r="AK68" s="73">
        <f ca="1">+IF($F68=AK$47,SUM($N68:OFFSET($N68,0,IF(YEAR(AK$47)=VALUE(LEFT($L$47,4)),1,2))),
IF(YEAR($F68)&lt;=2017,$P68/12,0))</f>
        <v>0</v>
      </c>
      <c r="AL68" s="73">
        <f ca="1">+IF($F68=AL$47,SUM($N68:OFFSET($N68,0,IF(YEAR(AL$47)=VALUE(LEFT($L$47,4)),1,2))),
IF(YEAR($F68)&lt;=2017,$P68/12,0))</f>
        <v>0</v>
      </c>
      <c r="AM68" s="73">
        <f ca="1">+IF($F68=AM$47,SUM($N68:OFFSET($N68,0,IF(YEAR(AM$47)=VALUE(LEFT($L$47,4)),1,2))),
IF(YEAR($F68)&lt;=2017,$P68/12,0))</f>
        <v>0</v>
      </c>
      <c r="AN68" s="73">
        <f ca="1">+IF($F68=AN$47,SUM($N68:OFFSET($N68,0,IF(YEAR(AN$47)=VALUE(LEFT($L$47,4)),1,2))),
IF(YEAR($F68)&lt;=2017,$P68/12,0))</f>
        <v>0</v>
      </c>
      <c r="AO68" s="74">
        <f ca="1">+IF($F68=AO$47,SUM($N68:OFFSET($N68,0,IF(YEAR(AO$47)=VALUE(LEFT($L$47,4)),1,2))),
IF(YEAR($F68)&lt;=2017,$P68/12,0))</f>
        <v>0</v>
      </c>
      <c r="AP68" s="75"/>
    </row>
    <row r="69" spans="1:45" ht="15" x14ac:dyDescent="0.25">
      <c r="A69" s="341">
        <v>900305114</v>
      </c>
      <c r="B69" s="105" t="s">
        <v>140</v>
      </c>
      <c r="C69" s="106" t="s">
        <v>141</v>
      </c>
      <c r="D69" s="107">
        <v>7112</v>
      </c>
      <c r="E69" s="97" t="s">
        <v>26</v>
      </c>
      <c r="F69" s="98">
        <v>42887</v>
      </c>
      <c r="G69" s="99" t="s">
        <v>28</v>
      </c>
      <c r="H69" s="109">
        <v>0</v>
      </c>
      <c r="I69" s="110">
        <v>1</v>
      </c>
      <c r="J69" s="92"/>
      <c r="K69" s="102">
        <v>4313.0840200000057</v>
      </c>
      <c r="L69" s="340">
        <v>1450</v>
      </c>
      <c r="M69" s="104">
        <v>0</v>
      </c>
      <c r="N69" s="73">
        <f t="shared" si="13"/>
        <v>4313.0840200000057</v>
      </c>
      <c r="O69" s="75">
        <f t="shared" si="14"/>
        <v>1450</v>
      </c>
      <c r="P69" s="74">
        <f t="shared" si="15"/>
        <v>0</v>
      </c>
      <c r="Q69" s="75"/>
      <c r="R69" s="76">
        <f ca="1">+IF($F69=R$47,SUM($N69:OFFSET($N69,0,IF(YEAR(R$47)=VALUE(LEFT($L$47,4)),1,2))),
IF(YEAR($F69)&lt;VALUE(LEFT($L$47,4)),($N69+$O69)/12,0))</f>
        <v>0</v>
      </c>
      <c r="S69" s="73">
        <f ca="1">+IF($F69=S$47,SUM($N69:OFFSET($N69,0,IF(YEAR(S$47)=VALUE(LEFT($L$47,4)),1,2))),
IF(YEAR($F69)&lt;VALUE(LEFT($L$47,4)),($N69+$O69)/12,0))</f>
        <v>0</v>
      </c>
      <c r="T69" s="73">
        <f ca="1">+IF($F69=T$47,SUM($N69:OFFSET($N69,0,IF(YEAR(T$47)=VALUE(LEFT($L$47,4)),1,2))),
IF(YEAR($F69)&lt;VALUE(LEFT($L$47,4)),($N69+$O69)/12,0))</f>
        <v>0</v>
      </c>
      <c r="U69" s="73">
        <f ca="1">+IF($F69=U$47,SUM($N69:OFFSET($N69,0,IF(YEAR(U$47)=VALUE(LEFT($L$47,4)),1,2))),
IF(YEAR($F69)&lt;VALUE(LEFT($L$47,4)),($N69+$O69)/12,0))</f>
        <v>0</v>
      </c>
      <c r="V69" s="73">
        <f ca="1">+IF($F69=V$47,SUM($N69:OFFSET($N69,0,IF(YEAR(V$47)=VALUE(LEFT($L$47,4)),1,2))),
IF(YEAR($F69)&lt;VALUE(LEFT($L$47,4)),($N69+$O69)/12,0))</f>
        <v>0</v>
      </c>
      <c r="W69" s="73">
        <f ca="1">+IF($F69=W$47,SUM($N69:OFFSET($N69,0,IF(YEAR(W$47)=VALUE(LEFT($L$47,4)),1,2))),
IF(YEAR($F69)&lt;VALUE(LEFT($L$47,4)),($N69+$O69)/12,0))</f>
        <v>5763.0840200000057</v>
      </c>
      <c r="X69" s="73">
        <f ca="1">+IF($F69=X$47,SUM($N69:OFFSET($N69,0,IF(YEAR(X$47)=VALUE(LEFT($L$47,4)),1,2))),
IF(YEAR($F69)&lt;VALUE(LEFT($L$47,4)),($N69+$O69)/12,0))</f>
        <v>0</v>
      </c>
      <c r="Y69" s="73">
        <f ca="1">+IF($F69=Y$47,SUM($N69:OFFSET($N69,0,IF(YEAR(Y$47)=VALUE(LEFT($L$47,4)),1,2))),
IF(YEAR($F69)&lt;VALUE(LEFT($L$47,4)),($N69+$O69)/12,0))</f>
        <v>0</v>
      </c>
      <c r="Z69" s="73">
        <f ca="1">+IF($F69=Z$47,SUM($N69:OFFSET($N69,0,IF(YEAR(Z$47)=VALUE(LEFT($L$47,4)),1,2))),
IF(YEAR($F69)&lt;VALUE(LEFT($L$47,4)),($N69+$O69)/12,0))</f>
        <v>0</v>
      </c>
      <c r="AA69" s="73">
        <f ca="1">+IF($F69=AA$47,SUM($N69:OFFSET($N69,0,IF(YEAR(AA$47)=VALUE(LEFT($L$47,4)),1,2))),
IF(YEAR($F69)&lt;VALUE(LEFT($L$47,4)),($N69+$O69)/12,0))</f>
        <v>0</v>
      </c>
      <c r="AB69" s="73">
        <f ca="1">+IF($F69=AB$47,SUM($N69:OFFSET($N69,0,IF(YEAR(AB$47)=VALUE(LEFT($L$47,4)),1,2))),
IF(YEAR($F69)&lt;VALUE(LEFT($L$47,4)),($N69+$O69)/12,0))</f>
        <v>0</v>
      </c>
      <c r="AC69" s="74">
        <f ca="1">+IF($F69=AC$47,SUM($N69:OFFSET($N69,0,IF(YEAR(AC$47)=VALUE(LEFT($L$47,4)),1,2))),
IF(YEAR($F69)&lt;VALUE(LEFT($L$47,4)),($N69+$O69)/12,0))</f>
        <v>0</v>
      </c>
      <c r="AD69" s="76">
        <f ca="1">+IF($F69=AD$47,SUM($N69:OFFSET($N69,0,IF(YEAR(AD$47)=VALUE(LEFT($L$47,4)),1,2))),
IF(YEAR($F69)&lt;=2017,$P69/12,0))</f>
        <v>0</v>
      </c>
      <c r="AE69" s="73">
        <f ca="1">+IF($F69=AE$47,SUM($N69:OFFSET($N69,0,IF(YEAR(AE$47)=VALUE(LEFT($L$47,4)),1,2))),
IF(YEAR($F69)&lt;=2017,$P69/12,0))</f>
        <v>0</v>
      </c>
      <c r="AF69" s="73">
        <f ca="1">+IF($F69=AF$47,SUM($N69:OFFSET($N69,0,IF(YEAR(AF$47)=VALUE(LEFT($L$47,4)),1,2))),
IF(YEAR($F69)&lt;=2017,$P69/12,0))</f>
        <v>0</v>
      </c>
      <c r="AG69" s="73">
        <f ca="1">+IF($F69=AG$47,SUM($N69:OFFSET($N69,0,IF(YEAR(AG$47)=VALUE(LEFT($L$47,4)),1,2))),
IF(YEAR($F69)&lt;=2017,$P69/12,0))</f>
        <v>0</v>
      </c>
      <c r="AH69" s="73">
        <f ca="1">+IF($F69=AH$47,SUM($N69:OFFSET($N69,0,IF(YEAR(AH$47)=VALUE(LEFT($L$47,4)),1,2))),
IF(YEAR($F69)&lt;=2017,$P69/12,0))</f>
        <v>0</v>
      </c>
      <c r="AI69" s="73">
        <f ca="1">+IF($F69=AI$47,SUM($N69:OFFSET($N69,0,IF(YEAR(AI$47)=VALUE(LEFT($L$47,4)),1,2))),
IF(YEAR($F69)&lt;=2017,$P69/12,0))</f>
        <v>0</v>
      </c>
      <c r="AJ69" s="73">
        <f ca="1">+IF($F69=AJ$47,SUM($N69:OFFSET($N69,0,IF(YEAR(AJ$47)=VALUE(LEFT($L$47,4)),1,2))),
IF(YEAR($F69)&lt;=2017,$P69/12,0))</f>
        <v>0</v>
      </c>
      <c r="AK69" s="73">
        <f ca="1">+IF($F69=AK$47,SUM($N69:OFFSET($N69,0,IF(YEAR(AK$47)=VALUE(LEFT($L$47,4)),1,2))),
IF(YEAR($F69)&lt;=2017,$P69/12,0))</f>
        <v>0</v>
      </c>
      <c r="AL69" s="73">
        <f ca="1">+IF($F69=AL$47,SUM($N69:OFFSET($N69,0,IF(YEAR(AL$47)=VALUE(LEFT($L$47,4)),1,2))),
IF(YEAR($F69)&lt;=2017,$P69/12,0))</f>
        <v>0</v>
      </c>
      <c r="AM69" s="73">
        <f ca="1">+IF($F69=AM$47,SUM($N69:OFFSET($N69,0,IF(YEAR(AM$47)=VALUE(LEFT($L$47,4)),1,2))),
IF(YEAR($F69)&lt;=2017,$P69/12,0))</f>
        <v>0</v>
      </c>
      <c r="AN69" s="73">
        <f ca="1">+IF($F69=AN$47,SUM($N69:OFFSET($N69,0,IF(YEAR(AN$47)=VALUE(LEFT($L$47,4)),1,2))),
IF(YEAR($F69)&lt;=2017,$P69/12,0))</f>
        <v>0</v>
      </c>
      <c r="AO69" s="74">
        <f ca="1">+IF($F69=AO$47,SUM($N69:OFFSET($N69,0,IF(YEAR(AO$47)=VALUE(LEFT($L$47,4)),1,2))),
IF(YEAR($F69)&lt;=2017,$P69/12,0))</f>
        <v>0</v>
      </c>
      <c r="AP69" s="75"/>
    </row>
    <row r="70" spans="1:45" ht="15" x14ac:dyDescent="0.25">
      <c r="A70" s="341">
        <v>900566042</v>
      </c>
      <c r="B70" s="105" t="s">
        <v>142</v>
      </c>
      <c r="C70" s="106" t="s">
        <v>143</v>
      </c>
      <c r="D70" s="107">
        <v>6415</v>
      </c>
      <c r="E70" s="97" t="s">
        <v>26</v>
      </c>
      <c r="F70" s="98">
        <v>42705</v>
      </c>
      <c r="G70" s="99" t="s">
        <v>28</v>
      </c>
      <c r="H70" s="109">
        <v>0</v>
      </c>
      <c r="I70" s="110">
        <v>1</v>
      </c>
      <c r="J70" s="92"/>
      <c r="K70" s="102">
        <v>0</v>
      </c>
      <c r="L70" s="340">
        <v>5</v>
      </c>
      <c r="M70" s="104">
        <v>0</v>
      </c>
      <c r="N70" s="73">
        <f t="shared" si="13"/>
        <v>0</v>
      </c>
      <c r="O70" s="75">
        <f t="shared" si="14"/>
        <v>5</v>
      </c>
      <c r="P70" s="74">
        <f t="shared" si="15"/>
        <v>0</v>
      </c>
      <c r="Q70" s="75"/>
      <c r="R70" s="76">
        <f ca="1">+IF($F70=R$47,SUM($N70:OFFSET($N70,0,IF(YEAR(R$47)=VALUE(LEFT($L$47,4)),1,2))),
IF(YEAR($F70)&lt;VALUE(LEFT($L$47,4)),($N70+$O70)/12,0))</f>
        <v>0.41666666666666669</v>
      </c>
      <c r="S70" s="73">
        <f ca="1">+IF($F70=S$47,SUM($N70:OFFSET($N70,0,IF(YEAR(S$47)=VALUE(LEFT($L$47,4)),1,2))),
IF(YEAR($F70)&lt;VALUE(LEFT($L$47,4)),($N70+$O70)/12,0))</f>
        <v>0.41666666666666669</v>
      </c>
      <c r="T70" s="73">
        <f ca="1">+IF($F70=T$47,SUM($N70:OFFSET($N70,0,IF(YEAR(T$47)=VALUE(LEFT($L$47,4)),1,2))),
IF(YEAR($F70)&lt;VALUE(LEFT($L$47,4)),($N70+$O70)/12,0))</f>
        <v>0.41666666666666669</v>
      </c>
      <c r="U70" s="73">
        <f ca="1">+IF($F70=U$47,SUM($N70:OFFSET($N70,0,IF(YEAR(U$47)=VALUE(LEFT($L$47,4)),1,2))),
IF(YEAR($F70)&lt;VALUE(LEFT($L$47,4)),($N70+$O70)/12,0))</f>
        <v>0.41666666666666669</v>
      </c>
      <c r="V70" s="73">
        <f ca="1">+IF($F70=V$47,SUM($N70:OFFSET($N70,0,IF(YEAR(V$47)=VALUE(LEFT($L$47,4)),1,2))),
IF(YEAR($F70)&lt;VALUE(LEFT($L$47,4)),($N70+$O70)/12,0))</f>
        <v>0.41666666666666669</v>
      </c>
      <c r="W70" s="73">
        <f ca="1">+IF($F70=W$47,SUM($N70:OFFSET($N70,0,IF(YEAR(W$47)=VALUE(LEFT($L$47,4)),1,2))),
IF(YEAR($F70)&lt;VALUE(LEFT($L$47,4)),($N70+$O70)/12,0))</f>
        <v>0.41666666666666669</v>
      </c>
      <c r="X70" s="73">
        <f ca="1">+IF($F70=X$47,SUM($N70:OFFSET($N70,0,IF(YEAR(X$47)=VALUE(LEFT($L$47,4)),1,2))),
IF(YEAR($F70)&lt;VALUE(LEFT($L$47,4)),($N70+$O70)/12,0))</f>
        <v>0.41666666666666669</v>
      </c>
      <c r="Y70" s="73">
        <f ca="1">+IF($F70=Y$47,SUM($N70:OFFSET($N70,0,IF(YEAR(Y$47)=VALUE(LEFT($L$47,4)),1,2))),
IF(YEAR($F70)&lt;VALUE(LEFT($L$47,4)),($N70+$O70)/12,0))</f>
        <v>0.41666666666666669</v>
      </c>
      <c r="Z70" s="73">
        <f ca="1">+IF($F70=Z$47,SUM($N70:OFFSET($N70,0,IF(YEAR(Z$47)=VALUE(LEFT($L$47,4)),1,2))),
IF(YEAR($F70)&lt;VALUE(LEFT($L$47,4)),($N70+$O70)/12,0))</f>
        <v>0.41666666666666669</v>
      </c>
      <c r="AA70" s="73">
        <f ca="1">+IF($F70=AA$47,SUM($N70:OFFSET($N70,0,IF(YEAR(AA$47)=VALUE(LEFT($L$47,4)),1,2))),
IF(YEAR($F70)&lt;VALUE(LEFT($L$47,4)),($N70+$O70)/12,0))</f>
        <v>0.41666666666666669</v>
      </c>
      <c r="AB70" s="73">
        <f ca="1">+IF($F70=AB$47,SUM($N70:OFFSET($N70,0,IF(YEAR(AB$47)=VALUE(LEFT($L$47,4)),1,2))),
IF(YEAR($F70)&lt;VALUE(LEFT($L$47,4)),($N70+$O70)/12,0))</f>
        <v>0.41666666666666669</v>
      </c>
      <c r="AC70" s="74">
        <f ca="1">+IF($F70=AC$47,SUM($N70:OFFSET($N70,0,IF(YEAR(AC$47)=VALUE(LEFT($L$47,4)),1,2))),
IF(YEAR($F70)&lt;VALUE(LEFT($L$47,4)),($N70+$O70)/12,0))</f>
        <v>0.41666666666666669</v>
      </c>
      <c r="AD70" s="76">
        <f ca="1">+IF($F70=AD$47,SUM($N70:OFFSET($N70,0,IF(YEAR(AD$47)=VALUE(LEFT($L$47,4)),1,2))),
IF(YEAR($F70)&lt;=2017,$P70/12,0))</f>
        <v>0</v>
      </c>
      <c r="AE70" s="73">
        <f ca="1">+IF($F70=AE$47,SUM($N70:OFFSET($N70,0,IF(YEAR(AE$47)=VALUE(LEFT($L$47,4)),1,2))),
IF(YEAR($F70)&lt;=2017,$P70/12,0))</f>
        <v>0</v>
      </c>
      <c r="AF70" s="73">
        <f ca="1">+IF($F70=AF$47,SUM($N70:OFFSET($N70,0,IF(YEAR(AF$47)=VALUE(LEFT($L$47,4)),1,2))),
IF(YEAR($F70)&lt;=2017,$P70/12,0))</f>
        <v>0</v>
      </c>
      <c r="AG70" s="73">
        <f ca="1">+IF($F70=AG$47,SUM($N70:OFFSET($N70,0,IF(YEAR(AG$47)=VALUE(LEFT($L$47,4)),1,2))),
IF(YEAR($F70)&lt;=2017,$P70/12,0))</f>
        <v>0</v>
      </c>
      <c r="AH70" s="73">
        <f ca="1">+IF($F70=AH$47,SUM($N70:OFFSET($N70,0,IF(YEAR(AH$47)=VALUE(LEFT($L$47,4)),1,2))),
IF(YEAR($F70)&lt;=2017,$P70/12,0))</f>
        <v>0</v>
      </c>
      <c r="AI70" s="73">
        <f ca="1">+IF($F70=AI$47,SUM($N70:OFFSET($N70,0,IF(YEAR(AI$47)=VALUE(LEFT($L$47,4)),1,2))),
IF(YEAR($F70)&lt;=2017,$P70/12,0))</f>
        <v>0</v>
      </c>
      <c r="AJ70" s="73">
        <f ca="1">+IF($F70=AJ$47,SUM($N70:OFFSET($N70,0,IF(YEAR(AJ$47)=VALUE(LEFT($L$47,4)),1,2))),
IF(YEAR($F70)&lt;=2017,$P70/12,0))</f>
        <v>0</v>
      </c>
      <c r="AK70" s="73">
        <f ca="1">+IF($F70=AK$47,SUM($N70:OFFSET($N70,0,IF(YEAR(AK$47)=VALUE(LEFT($L$47,4)),1,2))),
IF(YEAR($F70)&lt;=2017,$P70/12,0))</f>
        <v>0</v>
      </c>
      <c r="AL70" s="73">
        <f ca="1">+IF($F70=AL$47,SUM($N70:OFFSET($N70,0,IF(YEAR(AL$47)=VALUE(LEFT($L$47,4)),1,2))),
IF(YEAR($F70)&lt;=2017,$P70/12,0))</f>
        <v>0</v>
      </c>
      <c r="AM70" s="73">
        <f ca="1">+IF($F70=AM$47,SUM($N70:OFFSET($N70,0,IF(YEAR(AM$47)=VALUE(LEFT($L$47,4)),1,2))),
IF(YEAR($F70)&lt;=2017,$P70/12,0))</f>
        <v>0</v>
      </c>
      <c r="AN70" s="73">
        <f ca="1">+IF($F70=AN$47,SUM($N70:OFFSET($N70,0,IF(YEAR(AN$47)=VALUE(LEFT($L$47,4)),1,2))),
IF(YEAR($F70)&lt;=2017,$P70/12,0))</f>
        <v>0</v>
      </c>
      <c r="AO70" s="74">
        <f ca="1">+IF($F70=AO$47,SUM($N70:OFFSET($N70,0,IF(YEAR(AO$47)=VALUE(LEFT($L$47,4)),1,2))),
IF(YEAR($F70)&lt;=2017,$P70/12,0))</f>
        <v>0</v>
      </c>
      <c r="AP70" s="75"/>
    </row>
    <row r="71" spans="1:45" ht="15" x14ac:dyDescent="0.25">
      <c r="A71" s="341">
        <v>900566043</v>
      </c>
      <c r="B71" s="105" t="s">
        <v>144</v>
      </c>
      <c r="C71" s="106" t="s">
        <v>145</v>
      </c>
      <c r="D71" s="107">
        <v>6415</v>
      </c>
      <c r="E71" s="97" t="s">
        <v>26</v>
      </c>
      <c r="F71" s="98">
        <v>42705</v>
      </c>
      <c r="G71" s="99" t="s">
        <v>28</v>
      </c>
      <c r="H71" s="109">
        <v>0</v>
      </c>
      <c r="I71" s="110">
        <v>1</v>
      </c>
      <c r="J71" s="92"/>
      <c r="K71" s="102">
        <v>0</v>
      </c>
      <c r="L71" s="340">
        <v>5</v>
      </c>
      <c r="M71" s="104">
        <v>0</v>
      </c>
      <c r="N71" s="73">
        <f t="shared" si="13"/>
        <v>0</v>
      </c>
      <c r="O71" s="75">
        <f t="shared" si="14"/>
        <v>5</v>
      </c>
      <c r="P71" s="74">
        <f t="shared" si="15"/>
        <v>0</v>
      </c>
      <c r="Q71" s="75"/>
      <c r="R71" s="76">
        <f ca="1">+IF($F71=R$47,SUM($N71:OFFSET($N71,0,IF(YEAR(R$47)=VALUE(LEFT($L$47,4)),1,2))),
IF(YEAR($F71)&lt;VALUE(LEFT($L$47,4)),($N71+$O71)/12,0))</f>
        <v>0.41666666666666669</v>
      </c>
      <c r="S71" s="73">
        <f ca="1">+IF($F71=S$47,SUM($N71:OFFSET($N71,0,IF(YEAR(S$47)=VALUE(LEFT($L$47,4)),1,2))),
IF(YEAR($F71)&lt;VALUE(LEFT($L$47,4)),($N71+$O71)/12,0))</f>
        <v>0.41666666666666669</v>
      </c>
      <c r="T71" s="73">
        <f ca="1">+IF($F71=T$47,SUM($N71:OFFSET($N71,0,IF(YEAR(T$47)=VALUE(LEFT($L$47,4)),1,2))),
IF(YEAR($F71)&lt;VALUE(LEFT($L$47,4)),($N71+$O71)/12,0))</f>
        <v>0.41666666666666669</v>
      </c>
      <c r="U71" s="73">
        <f ca="1">+IF($F71=U$47,SUM($N71:OFFSET($N71,0,IF(YEAR(U$47)=VALUE(LEFT($L$47,4)),1,2))),
IF(YEAR($F71)&lt;VALUE(LEFT($L$47,4)),($N71+$O71)/12,0))</f>
        <v>0.41666666666666669</v>
      </c>
      <c r="V71" s="73">
        <f ca="1">+IF($F71=V$47,SUM($N71:OFFSET($N71,0,IF(YEAR(V$47)=VALUE(LEFT($L$47,4)),1,2))),
IF(YEAR($F71)&lt;VALUE(LEFT($L$47,4)),($N71+$O71)/12,0))</f>
        <v>0.41666666666666669</v>
      </c>
      <c r="W71" s="73">
        <f ca="1">+IF($F71=W$47,SUM($N71:OFFSET($N71,0,IF(YEAR(W$47)=VALUE(LEFT($L$47,4)),1,2))),
IF(YEAR($F71)&lt;VALUE(LEFT($L$47,4)),($N71+$O71)/12,0))</f>
        <v>0.41666666666666669</v>
      </c>
      <c r="X71" s="73">
        <f ca="1">+IF($F71=X$47,SUM($N71:OFFSET($N71,0,IF(YEAR(X$47)=VALUE(LEFT($L$47,4)),1,2))),
IF(YEAR($F71)&lt;VALUE(LEFT($L$47,4)),($N71+$O71)/12,0))</f>
        <v>0.41666666666666669</v>
      </c>
      <c r="Y71" s="73">
        <f ca="1">+IF($F71=Y$47,SUM($N71:OFFSET($N71,0,IF(YEAR(Y$47)=VALUE(LEFT($L$47,4)),1,2))),
IF(YEAR($F71)&lt;VALUE(LEFT($L$47,4)),($N71+$O71)/12,0))</f>
        <v>0.41666666666666669</v>
      </c>
      <c r="Z71" s="73">
        <f ca="1">+IF($F71=Z$47,SUM($N71:OFFSET($N71,0,IF(YEAR(Z$47)=VALUE(LEFT($L$47,4)),1,2))),
IF(YEAR($F71)&lt;VALUE(LEFT($L$47,4)),($N71+$O71)/12,0))</f>
        <v>0.41666666666666669</v>
      </c>
      <c r="AA71" s="73">
        <f ca="1">+IF($F71=AA$47,SUM($N71:OFFSET($N71,0,IF(YEAR(AA$47)=VALUE(LEFT($L$47,4)),1,2))),
IF(YEAR($F71)&lt;VALUE(LEFT($L$47,4)),($N71+$O71)/12,0))</f>
        <v>0.41666666666666669</v>
      </c>
      <c r="AB71" s="73">
        <f ca="1">+IF($F71=AB$47,SUM($N71:OFFSET($N71,0,IF(YEAR(AB$47)=VALUE(LEFT($L$47,4)),1,2))),
IF(YEAR($F71)&lt;VALUE(LEFT($L$47,4)),($N71+$O71)/12,0))</f>
        <v>0.41666666666666669</v>
      </c>
      <c r="AC71" s="74">
        <f ca="1">+IF($F71=AC$47,SUM($N71:OFFSET($N71,0,IF(YEAR(AC$47)=VALUE(LEFT($L$47,4)),1,2))),
IF(YEAR($F71)&lt;VALUE(LEFT($L$47,4)),($N71+$O71)/12,0))</f>
        <v>0.41666666666666669</v>
      </c>
      <c r="AD71" s="76">
        <f ca="1">+IF($F71=AD$47,SUM($N71:OFFSET($N71,0,IF(YEAR(AD$47)=VALUE(LEFT($L$47,4)),1,2))),
IF(YEAR($F71)&lt;=2017,$P71/12,0))</f>
        <v>0</v>
      </c>
      <c r="AE71" s="73">
        <f ca="1">+IF($F71=AE$47,SUM($N71:OFFSET($N71,0,IF(YEAR(AE$47)=VALUE(LEFT($L$47,4)),1,2))),
IF(YEAR($F71)&lt;=2017,$P71/12,0))</f>
        <v>0</v>
      </c>
      <c r="AF71" s="73">
        <f ca="1">+IF($F71=AF$47,SUM($N71:OFFSET($N71,0,IF(YEAR(AF$47)=VALUE(LEFT($L$47,4)),1,2))),
IF(YEAR($F71)&lt;=2017,$P71/12,0))</f>
        <v>0</v>
      </c>
      <c r="AG71" s="73">
        <f ca="1">+IF($F71=AG$47,SUM($N71:OFFSET($N71,0,IF(YEAR(AG$47)=VALUE(LEFT($L$47,4)),1,2))),
IF(YEAR($F71)&lt;=2017,$P71/12,0))</f>
        <v>0</v>
      </c>
      <c r="AH71" s="73">
        <f ca="1">+IF($F71=AH$47,SUM($N71:OFFSET($N71,0,IF(YEAR(AH$47)=VALUE(LEFT($L$47,4)),1,2))),
IF(YEAR($F71)&lt;=2017,$P71/12,0))</f>
        <v>0</v>
      </c>
      <c r="AI71" s="73">
        <f ca="1">+IF($F71=AI$47,SUM($N71:OFFSET($N71,0,IF(YEAR(AI$47)=VALUE(LEFT($L$47,4)),1,2))),
IF(YEAR($F71)&lt;=2017,$P71/12,0))</f>
        <v>0</v>
      </c>
      <c r="AJ71" s="73">
        <f ca="1">+IF($F71=AJ$47,SUM($N71:OFFSET($N71,0,IF(YEAR(AJ$47)=VALUE(LEFT($L$47,4)),1,2))),
IF(YEAR($F71)&lt;=2017,$P71/12,0))</f>
        <v>0</v>
      </c>
      <c r="AK71" s="73">
        <f ca="1">+IF($F71=AK$47,SUM($N71:OFFSET($N71,0,IF(YEAR(AK$47)=VALUE(LEFT($L$47,4)),1,2))),
IF(YEAR($F71)&lt;=2017,$P71/12,0))</f>
        <v>0</v>
      </c>
      <c r="AL71" s="73">
        <f ca="1">+IF($F71=AL$47,SUM($N71:OFFSET($N71,0,IF(YEAR(AL$47)=VALUE(LEFT($L$47,4)),1,2))),
IF(YEAR($F71)&lt;=2017,$P71/12,0))</f>
        <v>0</v>
      </c>
      <c r="AM71" s="73">
        <f ca="1">+IF($F71=AM$47,SUM($N71:OFFSET($N71,0,IF(YEAR(AM$47)=VALUE(LEFT($L$47,4)),1,2))),
IF(YEAR($F71)&lt;=2017,$P71/12,0))</f>
        <v>0</v>
      </c>
      <c r="AN71" s="73">
        <f ca="1">+IF($F71=AN$47,SUM($N71:OFFSET($N71,0,IF(YEAR(AN$47)=VALUE(LEFT($L$47,4)),1,2))),
IF(YEAR($F71)&lt;=2017,$P71/12,0))</f>
        <v>0</v>
      </c>
      <c r="AO71" s="74">
        <f ca="1">+IF($F71=AO$47,SUM($N71:OFFSET($N71,0,IF(YEAR(AO$47)=VALUE(LEFT($L$47,4)),1,2))),
IF(YEAR($F71)&lt;=2017,$P71/12,0))</f>
        <v>0</v>
      </c>
      <c r="AP71" s="75"/>
    </row>
    <row r="72" spans="1:45" ht="15" x14ac:dyDescent="0.25">
      <c r="A72" s="341">
        <v>901333497</v>
      </c>
      <c r="B72" s="105" t="s">
        <v>146</v>
      </c>
      <c r="C72" s="106" t="s">
        <v>147</v>
      </c>
      <c r="D72" s="107">
        <v>7680</v>
      </c>
      <c r="E72" s="97" t="s">
        <v>26</v>
      </c>
      <c r="F72" s="98">
        <v>43070</v>
      </c>
      <c r="G72" s="99" t="s">
        <v>28</v>
      </c>
      <c r="H72" s="109">
        <v>0</v>
      </c>
      <c r="I72" s="110">
        <v>0.96</v>
      </c>
      <c r="J72" s="92"/>
      <c r="K72" s="102">
        <v>31410.056389999991</v>
      </c>
      <c r="L72" s="340">
        <v>30268.928</v>
      </c>
      <c r="M72" s="104">
        <v>3000</v>
      </c>
      <c r="N72" s="73">
        <f t="shared" si="13"/>
        <v>30153.654134399989</v>
      </c>
      <c r="O72" s="75">
        <f t="shared" si="14"/>
        <v>29058.170879999998</v>
      </c>
      <c r="P72" s="74">
        <f t="shared" si="15"/>
        <v>2880</v>
      </c>
      <c r="Q72" s="75"/>
      <c r="R72" s="76">
        <f ca="1">+IF($F72=R$47,SUM($N72:OFFSET($N72,0,IF(YEAR(R$47)=VALUE(LEFT($L$47,4)),1,2))),
IF(YEAR($F72)&lt;VALUE(LEFT($L$47,4)),($N72+$O72)/12,0))</f>
        <v>0</v>
      </c>
      <c r="S72" s="73">
        <f ca="1">+IF($F72=S$47,SUM($N72:OFFSET($N72,0,IF(YEAR(S$47)=VALUE(LEFT($L$47,4)),1,2))),
IF(YEAR($F72)&lt;VALUE(LEFT($L$47,4)),($N72+$O72)/12,0))</f>
        <v>0</v>
      </c>
      <c r="T72" s="73">
        <f ca="1">+IF($F72=T$47,SUM($N72:OFFSET($N72,0,IF(YEAR(T$47)=VALUE(LEFT($L$47,4)),1,2))),
IF(YEAR($F72)&lt;VALUE(LEFT($L$47,4)),($N72+$O72)/12,0))</f>
        <v>0</v>
      </c>
      <c r="U72" s="73">
        <f ca="1">+IF($F72=U$47,SUM($N72:OFFSET($N72,0,IF(YEAR(U$47)=VALUE(LEFT($L$47,4)),1,2))),
IF(YEAR($F72)&lt;VALUE(LEFT($L$47,4)),($N72+$O72)/12,0))</f>
        <v>0</v>
      </c>
      <c r="V72" s="73">
        <f ca="1">+IF($F72=V$47,SUM($N72:OFFSET($N72,0,IF(YEAR(V$47)=VALUE(LEFT($L$47,4)),1,2))),
IF(YEAR($F72)&lt;VALUE(LEFT($L$47,4)),($N72+$O72)/12,0))</f>
        <v>0</v>
      </c>
      <c r="W72" s="73">
        <f ca="1">+IF($F72=W$47,SUM($N72:OFFSET($N72,0,IF(YEAR(W$47)=VALUE(LEFT($L$47,4)),1,2))),
IF(YEAR($F72)&lt;VALUE(LEFT($L$47,4)),($N72+$O72)/12,0))</f>
        <v>0</v>
      </c>
      <c r="X72" s="73">
        <f ca="1">+IF($F72=X$47,SUM($N72:OFFSET($N72,0,IF(YEAR(X$47)=VALUE(LEFT($L$47,4)),1,2))),
IF(YEAR($F72)&lt;VALUE(LEFT($L$47,4)),($N72+$O72)/12,0))</f>
        <v>0</v>
      </c>
      <c r="Y72" s="73">
        <f ca="1">+IF($F72=Y$47,SUM($N72:OFFSET($N72,0,IF(YEAR(Y$47)=VALUE(LEFT($L$47,4)),1,2))),
IF(YEAR($F72)&lt;VALUE(LEFT($L$47,4)),($N72+$O72)/12,0))</f>
        <v>0</v>
      </c>
      <c r="Z72" s="73">
        <f ca="1">+IF($F72=Z$47,SUM($N72:OFFSET($N72,0,IF(YEAR(Z$47)=VALUE(LEFT($L$47,4)),1,2))),
IF(YEAR($F72)&lt;VALUE(LEFT($L$47,4)),($N72+$O72)/12,0))</f>
        <v>0</v>
      </c>
      <c r="AA72" s="73">
        <f ca="1">+IF($F72=AA$47,SUM($N72:OFFSET($N72,0,IF(YEAR(AA$47)=VALUE(LEFT($L$47,4)),1,2))),
IF(YEAR($F72)&lt;VALUE(LEFT($L$47,4)),($N72+$O72)/12,0))</f>
        <v>0</v>
      </c>
      <c r="AB72" s="73">
        <f ca="1">+IF($F72=AB$47,SUM($N72:OFFSET($N72,0,IF(YEAR(AB$47)=VALUE(LEFT($L$47,4)),1,2))),
IF(YEAR($F72)&lt;VALUE(LEFT($L$47,4)),($N72+$O72)/12,0))</f>
        <v>0</v>
      </c>
      <c r="AC72" s="74">
        <f ca="1">+IF($F72=AC$47,SUM($N72:OFFSET($N72,0,IF(YEAR(AC$47)=VALUE(LEFT($L$47,4)),1,2))),
IF(YEAR($F72)&lt;VALUE(LEFT($L$47,4)),($N72+$O72)/12,0))</f>
        <v>59211.82501439999</v>
      </c>
      <c r="AD72" s="76">
        <f ca="1">+IF($F72=AD$47,SUM($N72:OFFSET($N72,0,IF(YEAR(AD$47)=VALUE(LEFT($L$47,4)),1,2))),
IF(YEAR($F72)&lt;=2017,$P72/12,0))</f>
        <v>240</v>
      </c>
      <c r="AE72" s="73">
        <f ca="1">+IF($F72=AE$47,SUM($N72:OFFSET($N72,0,IF(YEAR(AE$47)=VALUE(LEFT($L$47,4)),1,2))),
IF(YEAR($F72)&lt;=2017,$P72/12,0))</f>
        <v>240</v>
      </c>
      <c r="AF72" s="73">
        <f ca="1">+IF($F72=AF$47,SUM($N72:OFFSET($N72,0,IF(YEAR(AF$47)=VALUE(LEFT($L$47,4)),1,2))),
IF(YEAR($F72)&lt;=2017,$P72/12,0))</f>
        <v>240</v>
      </c>
      <c r="AG72" s="73">
        <f ca="1">+IF($F72=AG$47,SUM($N72:OFFSET($N72,0,IF(YEAR(AG$47)=VALUE(LEFT($L$47,4)),1,2))),
IF(YEAR($F72)&lt;=2017,$P72/12,0))</f>
        <v>240</v>
      </c>
      <c r="AH72" s="73">
        <f ca="1">+IF($F72=AH$47,SUM($N72:OFFSET($N72,0,IF(YEAR(AH$47)=VALUE(LEFT($L$47,4)),1,2))),
IF(YEAR($F72)&lt;=2017,$P72/12,0))</f>
        <v>240</v>
      </c>
      <c r="AI72" s="73">
        <f ca="1">+IF($F72=AI$47,SUM($N72:OFFSET($N72,0,IF(YEAR(AI$47)=VALUE(LEFT($L$47,4)),1,2))),
IF(YEAR($F72)&lt;=2017,$P72/12,0))</f>
        <v>240</v>
      </c>
      <c r="AJ72" s="73">
        <f ca="1">+IF($F72=AJ$47,SUM($N72:OFFSET($N72,0,IF(YEAR(AJ$47)=VALUE(LEFT($L$47,4)),1,2))),
IF(YEAR($F72)&lt;=2017,$P72/12,0))</f>
        <v>240</v>
      </c>
      <c r="AK72" s="73">
        <f ca="1">+IF($F72=AK$47,SUM($N72:OFFSET($N72,0,IF(YEAR(AK$47)=VALUE(LEFT($L$47,4)),1,2))),
IF(YEAR($F72)&lt;=2017,$P72/12,0))</f>
        <v>240</v>
      </c>
      <c r="AL72" s="73">
        <f ca="1">+IF($F72=AL$47,SUM($N72:OFFSET($N72,0,IF(YEAR(AL$47)=VALUE(LEFT($L$47,4)),1,2))),
IF(YEAR($F72)&lt;=2017,$P72/12,0))</f>
        <v>240</v>
      </c>
      <c r="AM72" s="73">
        <f ca="1">+IF($F72=AM$47,SUM($N72:OFFSET($N72,0,IF(YEAR(AM$47)=VALUE(LEFT($L$47,4)),1,2))),
IF(YEAR($F72)&lt;=2017,$P72/12,0))</f>
        <v>240</v>
      </c>
      <c r="AN72" s="73">
        <f ca="1">+IF($F72=AN$47,SUM($N72:OFFSET($N72,0,IF(YEAR(AN$47)=VALUE(LEFT($L$47,4)),1,2))),
IF(YEAR($F72)&lt;=2017,$P72/12,0))</f>
        <v>240</v>
      </c>
      <c r="AO72" s="74">
        <f ca="1">+IF($F72=AO$47,SUM($N72:OFFSET($N72,0,IF(YEAR(AO$47)=VALUE(LEFT($L$47,4)),1,2))),
IF(YEAR($F72)&lt;=2017,$P72/12,0))</f>
        <v>240</v>
      </c>
      <c r="AP72" s="75"/>
    </row>
    <row r="73" spans="1:45" ht="15" x14ac:dyDescent="0.25">
      <c r="A73" s="341">
        <v>800477079</v>
      </c>
      <c r="B73" s="105" t="s">
        <v>148</v>
      </c>
      <c r="C73" s="106" t="s">
        <v>149</v>
      </c>
      <c r="D73" s="107">
        <v>7451</v>
      </c>
      <c r="E73" s="97" t="s">
        <v>26</v>
      </c>
      <c r="F73" s="98">
        <v>42767</v>
      </c>
      <c r="G73" s="99" t="s">
        <v>28</v>
      </c>
      <c r="H73" s="109">
        <v>0</v>
      </c>
      <c r="I73" s="110">
        <v>1</v>
      </c>
      <c r="J73" s="92"/>
      <c r="K73" s="102">
        <v>16245.059959999922</v>
      </c>
      <c r="L73" s="340">
        <v>1086.6640000000002</v>
      </c>
      <c r="M73" s="104">
        <v>0</v>
      </c>
      <c r="N73" s="73">
        <f t="shared" si="13"/>
        <v>16245.059959999922</v>
      </c>
      <c r="O73" s="75">
        <f t="shared" si="14"/>
        <v>1086.6640000000002</v>
      </c>
      <c r="P73" s="74">
        <f t="shared" si="15"/>
        <v>0</v>
      </c>
      <c r="Q73" s="75"/>
      <c r="R73" s="76">
        <f ca="1">+IF($F73=R$47,SUM($N73:OFFSET($N73,0,IF(YEAR(R$47)=VALUE(LEFT($L$47,4)),1,2))),
IF(YEAR($F73)&lt;VALUE(LEFT($L$47,4)),($N73+$O73)/12,0))</f>
        <v>0</v>
      </c>
      <c r="S73" s="73">
        <f ca="1">+IF($F73=S$47,SUM($N73:OFFSET($N73,0,IF(YEAR(S$47)=VALUE(LEFT($L$47,4)),1,2))),
IF(YEAR($F73)&lt;VALUE(LEFT($L$47,4)),($N73+$O73)/12,0))</f>
        <v>17331.723959999923</v>
      </c>
      <c r="T73" s="73">
        <f ca="1">+IF($F73=T$47,SUM($N73:OFFSET($N73,0,IF(YEAR(T$47)=VALUE(LEFT($L$47,4)),1,2))),
IF(YEAR($F73)&lt;VALUE(LEFT($L$47,4)),($N73+$O73)/12,0))</f>
        <v>0</v>
      </c>
      <c r="U73" s="73">
        <f ca="1">+IF($F73=U$47,SUM($N73:OFFSET($N73,0,IF(YEAR(U$47)=VALUE(LEFT($L$47,4)),1,2))),
IF(YEAR($F73)&lt;VALUE(LEFT($L$47,4)),($N73+$O73)/12,0))</f>
        <v>0</v>
      </c>
      <c r="V73" s="73">
        <f ca="1">+IF($F73=V$47,SUM($N73:OFFSET($N73,0,IF(YEAR(V$47)=VALUE(LEFT($L$47,4)),1,2))),
IF(YEAR($F73)&lt;VALUE(LEFT($L$47,4)),($N73+$O73)/12,0))</f>
        <v>0</v>
      </c>
      <c r="W73" s="73">
        <f ca="1">+IF($F73=W$47,SUM($N73:OFFSET($N73,0,IF(YEAR(W$47)=VALUE(LEFT($L$47,4)),1,2))),
IF(YEAR($F73)&lt;VALUE(LEFT($L$47,4)),($N73+$O73)/12,0))</f>
        <v>0</v>
      </c>
      <c r="X73" s="73">
        <f ca="1">+IF($F73=X$47,SUM($N73:OFFSET($N73,0,IF(YEAR(X$47)=VALUE(LEFT($L$47,4)),1,2))),
IF(YEAR($F73)&lt;VALUE(LEFT($L$47,4)),($N73+$O73)/12,0))</f>
        <v>0</v>
      </c>
      <c r="Y73" s="73">
        <f ca="1">+IF($F73=Y$47,SUM($N73:OFFSET($N73,0,IF(YEAR(Y$47)=VALUE(LEFT($L$47,4)),1,2))),
IF(YEAR($F73)&lt;VALUE(LEFT($L$47,4)),($N73+$O73)/12,0))</f>
        <v>0</v>
      </c>
      <c r="Z73" s="73">
        <f ca="1">+IF($F73=Z$47,SUM($N73:OFFSET($N73,0,IF(YEAR(Z$47)=VALUE(LEFT($L$47,4)),1,2))),
IF(YEAR($F73)&lt;VALUE(LEFT($L$47,4)),($N73+$O73)/12,0))</f>
        <v>0</v>
      </c>
      <c r="AA73" s="73">
        <f ca="1">+IF($F73=AA$47,SUM($N73:OFFSET($N73,0,IF(YEAR(AA$47)=VALUE(LEFT($L$47,4)),1,2))),
IF(YEAR($F73)&lt;VALUE(LEFT($L$47,4)),($N73+$O73)/12,0))</f>
        <v>0</v>
      </c>
      <c r="AB73" s="73">
        <f ca="1">+IF($F73=AB$47,SUM($N73:OFFSET($N73,0,IF(YEAR(AB$47)=VALUE(LEFT($L$47,4)),1,2))),
IF(YEAR($F73)&lt;VALUE(LEFT($L$47,4)),($N73+$O73)/12,0))</f>
        <v>0</v>
      </c>
      <c r="AC73" s="74">
        <f ca="1">+IF($F73=AC$47,SUM($N73:OFFSET($N73,0,IF(YEAR(AC$47)=VALUE(LEFT($L$47,4)),1,2))),
IF(YEAR($F73)&lt;VALUE(LEFT($L$47,4)),($N73+$O73)/12,0))</f>
        <v>0</v>
      </c>
      <c r="AD73" s="76">
        <f ca="1">+IF($F73=AD$47,SUM($N73:OFFSET($N73,0,IF(YEAR(AD$47)=VALUE(LEFT($L$47,4)),1,2))),
IF(YEAR($F73)&lt;=2017,$P73/12,0))</f>
        <v>0</v>
      </c>
      <c r="AE73" s="73">
        <f ca="1">+IF($F73=AE$47,SUM($N73:OFFSET($N73,0,IF(YEAR(AE$47)=VALUE(LEFT($L$47,4)),1,2))),
IF(YEAR($F73)&lt;=2017,$P73/12,0))</f>
        <v>0</v>
      </c>
      <c r="AF73" s="73">
        <f ca="1">+IF($F73=AF$47,SUM($N73:OFFSET($N73,0,IF(YEAR(AF$47)=VALUE(LEFT($L$47,4)),1,2))),
IF(YEAR($F73)&lt;=2017,$P73/12,0))</f>
        <v>0</v>
      </c>
      <c r="AG73" s="73">
        <f ca="1">+IF($F73=AG$47,SUM($N73:OFFSET($N73,0,IF(YEAR(AG$47)=VALUE(LEFT($L$47,4)),1,2))),
IF(YEAR($F73)&lt;=2017,$P73/12,0))</f>
        <v>0</v>
      </c>
      <c r="AH73" s="73">
        <f ca="1">+IF($F73=AH$47,SUM($N73:OFFSET($N73,0,IF(YEAR(AH$47)=VALUE(LEFT($L$47,4)),1,2))),
IF(YEAR($F73)&lt;=2017,$P73/12,0))</f>
        <v>0</v>
      </c>
      <c r="AI73" s="73">
        <f ca="1">+IF($F73=AI$47,SUM($N73:OFFSET($N73,0,IF(YEAR(AI$47)=VALUE(LEFT($L$47,4)),1,2))),
IF(YEAR($F73)&lt;=2017,$P73/12,0))</f>
        <v>0</v>
      </c>
      <c r="AJ73" s="73">
        <f ca="1">+IF($F73=AJ$47,SUM($N73:OFFSET($N73,0,IF(YEAR(AJ$47)=VALUE(LEFT($L$47,4)),1,2))),
IF(YEAR($F73)&lt;=2017,$P73/12,0))</f>
        <v>0</v>
      </c>
      <c r="AK73" s="73">
        <f ca="1">+IF($F73=AK$47,SUM($N73:OFFSET($N73,0,IF(YEAR(AK$47)=VALUE(LEFT($L$47,4)),1,2))),
IF(YEAR($F73)&lt;=2017,$P73/12,0))</f>
        <v>0</v>
      </c>
      <c r="AL73" s="73">
        <f ca="1">+IF($F73=AL$47,SUM($N73:OFFSET($N73,0,IF(YEAR(AL$47)=VALUE(LEFT($L$47,4)),1,2))),
IF(YEAR($F73)&lt;=2017,$P73/12,0))</f>
        <v>0</v>
      </c>
      <c r="AM73" s="73">
        <f ca="1">+IF($F73=AM$47,SUM($N73:OFFSET($N73,0,IF(YEAR(AM$47)=VALUE(LEFT($L$47,4)),1,2))),
IF(YEAR($F73)&lt;=2017,$P73/12,0))</f>
        <v>0</v>
      </c>
      <c r="AN73" s="73">
        <f ca="1">+IF($F73=AN$47,SUM($N73:OFFSET($N73,0,IF(YEAR(AN$47)=VALUE(LEFT($L$47,4)),1,2))),
IF(YEAR($F73)&lt;=2017,$P73/12,0))</f>
        <v>0</v>
      </c>
      <c r="AO73" s="74">
        <f ca="1">+IF($F73=AO$47,SUM($N73:OFFSET($N73,0,IF(YEAR(AO$47)=VALUE(LEFT($L$47,4)),1,2))),
IF(YEAR($F73)&lt;=2017,$P73/12,0))</f>
        <v>0</v>
      </c>
      <c r="AP73" s="75"/>
    </row>
    <row r="74" spans="1:45" ht="15" x14ac:dyDescent="0.25">
      <c r="A74" s="341">
        <v>901330664</v>
      </c>
      <c r="B74" s="105" t="s">
        <v>150</v>
      </c>
      <c r="C74" s="106" t="s">
        <v>151</v>
      </c>
      <c r="D74" s="107">
        <v>7451</v>
      </c>
      <c r="E74" s="97" t="s">
        <v>26</v>
      </c>
      <c r="F74" s="98">
        <v>42705</v>
      </c>
      <c r="G74" s="99" t="s">
        <v>28</v>
      </c>
      <c r="H74" s="109">
        <v>0</v>
      </c>
      <c r="I74" s="110">
        <v>1</v>
      </c>
      <c r="J74" s="92"/>
      <c r="K74" s="102">
        <v>36.966219999999723</v>
      </c>
      <c r="L74" s="340">
        <v>64</v>
      </c>
      <c r="M74" s="104">
        <v>0</v>
      </c>
      <c r="N74" s="73">
        <f t="shared" si="13"/>
        <v>36.966219999999723</v>
      </c>
      <c r="O74" s="75">
        <f t="shared" si="14"/>
        <v>64</v>
      </c>
      <c r="P74" s="74">
        <f t="shared" si="15"/>
        <v>0</v>
      </c>
      <c r="Q74" s="75"/>
      <c r="R74" s="76">
        <f ca="1">+IF($F74=R$47,SUM($N74:OFFSET($N74,0,IF(YEAR(R$47)=VALUE(LEFT($L$47,4)),1,2))),
IF(YEAR($F74)&lt;VALUE(LEFT($L$47,4)),($N74+$O74)/12,0))</f>
        <v>8.413851666666643</v>
      </c>
      <c r="S74" s="73">
        <f ca="1">+IF($F74=S$47,SUM($N74:OFFSET($N74,0,IF(YEAR(S$47)=VALUE(LEFT($L$47,4)),1,2))),
IF(YEAR($F74)&lt;VALUE(LEFT($L$47,4)),($N74+$O74)/12,0))</f>
        <v>8.413851666666643</v>
      </c>
      <c r="T74" s="73">
        <f ca="1">+IF($F74=T$47,SUM($N74:OFFSET($N74,0,IF(YEAR(T$47)=VALUE(LEFT($L$47,4)),1,2))),
IF(YEAR($F74)&lt;VALUE(LEFT($L$47,4)),($N74+$O74)/12,0))</f>
        <v>8.413851666666643</v>
      </c>
      <c r="U74" s="73">
        <f ca="1">+IF($F74=U$47,SUM($N74:OFFSET($N74,0,IF(YEAR(U$47)=VALUE(LEFT($L$47,4)),1,2))),
IF(YEAR($F74)&lt;VALUE(LEFT($L$47,4)),($N74+$O74)/12,0))</f>
        <v>8.413851666666643</v>
      </c>
      <c r="V74" s="73">
        <f ca="1">+IF($F74=V$47,SUM($N74:OFFSET($N74,0,IF(YEAR(V$47)=VALUE(LEFT($L$47,4)),1,2))),
IF(YEAR($F74)&lt;VALUE(LEFT($L$47,4)),($N74+$O74)/12,0))</f>
        <v>8.413851666666643</v>
      </c>
      <c r="W74" s="73">
        <f ca="1">+IF($F74=W$47,SUM($N74:OFFSET($N74,0,IF(YEAR(W$47)=VALUE(LEFT($L$47,4)),1,2))),
IF(YEAR($F74)&lt;VALUE(LEFT($L$47,4)),($N74+$O74)/12,0))</f>
        <v>8.413851666666643</v>
      </c>
      <c r="X74" s="73">
        <f ca="1">+IF($F74=X$47,SUM($N74:OFFSET($N74,0,IF(YEAR(X$47)=VALUE(LEFT($L$47,4)),1,2))),
IF(YEAR($F74)&lt;VALUE(LEFT($L$47,4)),($N74+$O74)/12,0))</f>
        <v>8.413851666666643</v>
      </c>
      <c r="Y74" s="73">
        <f ca="1">+IF($F74=Y$47,SUM($N74:OFFSET($N74,0,IF(YEAR(Y$47)=VALUE(LEFT($L$47,4)),1,2))),
IF(YEAR($F74)&lt;VALUE(LEFT($L$47,4)),($N74+$O74)/12,0))</f>
        <v>8.413851666666643</v>
      </c>
      <c r="Z74" s="73">
        <f ca="1">+IF($F74=Z$47,SUM($N74:OFFSET($N74,0,IF(YEAR(Z$47)=VALUE(LEFT($L$47,4)),1,2))),
IF(YEAR($F74)&lt;VALUE(LEFT($L$47,4)),($N74+$O74)/12,0))</f>
        <v>8.413851666666643</v>
      </c>
      <c r="AA74" s="73">
        <f ca="1">+IF($F74=AA$47,SUM($N74:OFFSET($N74,0,IF(YEAR(AA$47)=VALUE(LEFT($L$47,4)),1,2))),
IF(YEAR($F74)&lt;VALUE(LEFT($L$47,4)),($N74+$O74)/12,0))</f>
        <v>8.413851666666643</v>
      </c>
      <c r="AB74" s="73">
        <f ca="1">+IF($F74=AB$47,SUM($N74:OFFSET($N74,0,IF(YEAR(AB$47)=VALUE(LEFT($L$47,4)),1,2))),
IF(YEAR($F74)&lt;VALUE(LEFT($L$47,4)),($N74+$O74)/12,0))</f>
        <v>8.413851666666643</v>
      </c>
      <c r="AC74" s="74">
        <f ca="1">+IF($F74=AC$47,SUM($N74:OFFSET($N74,0,IF(YEAR(AC$47)=VALUE(LEFT($L$47,4)),1,2))),
IF(YEAR($F74)&lt;VALUE(LEFT($L$47,4)),($N74+$O74)/12,0))</f>
        <v>8.413851666666643</v>
      </c>
      <c r="AD74" s="76">
        <f ca="1">+IF($F74=AD$47,SUM($N74:OFFSET($N74,0,IF(YEAR(AD$47)=VALUE(LEFT($L$47,4)),1,2))),
IF(YEAR($F74)&lt;=2017,$P74/12,0))</f>
        <v>0</v>
      </c>
      <c r="AE74" s="73">
        <f ca="1">+IF($F74=AE$47,SUM($N74:OFFSET($N74,0,IF(YEAR(AE$47)=VALUE(LEFT($L$47,4)),1,2))),
IF(YEAR($F74)&lt;=2017,$P74/12,0))</f>
        <v>0</v>
      </c>
      <c r="AF74" s="73">
        <f ca="1">+IF($F74=AF$47,SUM($N74:OFFSET($N74,0,IF(YEAR(AF$47)=VALUE(LEFT($L$47,4)),1,2))),
IF(YEAR($F74)&lt;=2017,$P74/12,0))</f>
        <v>0</v>
      </c>
      <c r="AG74" s="73">
        <f ca="1">+IF($F74=AG$47,SUM($N74:OFFSET($N74,0,IF(YEAR(AG$47)=VALUE(LEFT($L$47,4)),1,2))),
IF(YEAR($F74)&lt;=2017,$P74/12,0))</f>
        <v>0</v>
      </c>
      <c r="AH74" s="73">
        <f ca="1">+IF($F74=AH$47,SUM($N74:OFFSET($N74,0,IF(YEAR(AH$47)=VALUE(LEFT($L$47,4)),1,2))),
IF(YEAR($F74)&lt;=2017,$P74/12,0))</f>
        <v>0</v>
      </c>
      <c r="AI74" s="73">
        <f ca="1">+IF($F74=AI$47,SUM($N74:OFFSET($N74,0,IF(YEAR(AI$47)=VALUE(LEFT($L$47,4)),1,2))),
IF(YEAR($F74)&lt;=2017,$P74/12,0))</f>
        <v>0</v>
      </c>
      <c r="AJ74" s="73">
        <f ca="1">+IF($F74=AJ$47,SUM($N74:OFFSET($N74,0,IF(YEAR(AJ$47)=VALUE(LEFT($L$47,4)),1,2))),
IF(YEAR($F74)&lt;=2017,$P74/12,0))</f>
        <v>0</v>
      </c>
      <c r="AK74" s="73">
        <f ca="1">+IF($F74=AK$47,SUM($N74:OFFSET($N74,0,IF(YEAR(AK$47)=VALUE(LEFT($L$47,4)),1,2))),
IF(YEAR($F74)&lt;=2017,$P74/12,0))</f>
        <v>0</v>
      </c>
      <c r="AL74" s="73">
        <f ca="1">+IF($F74=AL$47,SUM($N74:OFFSET($N74,0,IF(YEAR(AL$47)=VALUE(LEFT($L$47,4)),1,2))),
IF(YEAR($F74)&lt;=2017,$P74/12,0))</f>
        <v>0</v>
      </c>
      <c r="AM74" s="73">
        <f ca="1">+IF($F74=AM$47,SUM($N74:OFFSET($N74,0,IF(YEAR(AM$47)=VALUE(LEFT($L$47,4)),1,2))),
IF(YEAR($F74)&lt;=2017,$P74/12,0))</f>
        <v>0</v>
      </c>
      <c r="AN74" s="73">
        <f ca="1">+IF($F74=AN$47,SUM($N74:OFFSET($N74,0,IF(YEAR(AN$47)=VALUE(LEFT($L$47,4)),1,2))),
IF(YEAR($F74)&lt;=2017,$P74/12,0))</f>
        <v>0</v>
      </c>
      <c r="AO74" s="74">
        <f ca="1">+IF($F74=AO$47,SUM($N74:OFFSET($N74,0,IF(YEAR(AO$47)=VALUE(LEFT($L$47,4)),1,2))),
IF(YEAR($F74)&lt;=2017,$P74/12,0))</f>
        <v>0</v>
      </c>
      <c r="AP74" s="75"/>
    </row>
    <row r="75" spans="1:45" ht="15" x14ac:dyDescent="0.25">
      <c r="A75" s="341">
        <v>901007168</v>
      </c>
      <c r="B75" s="105" t="s">
        <v>152</v>
      </c>
      <c r="C75" s="106" t="s">
        <v>153</v>
      </c>
      <c r="D75" s="107">
        <v>7518</v>
      </c>
      <c r="E75" s="97" t="s">
        <v>26</v>
      </c>
      <c r="F75" s="98">
        <v>43070</v>
      </c>
      <c r="G75" s="99" t="s">
        <v>28</v>
      </c>
      <c r="H75" s="109">
        <v>0</v>
      </c>
      <c r="I75" s="110">
        <v>0.8</v>
      </c>
      <c r="J75" s="92"/>
      <c r="K75" s="102">
        <v>5041.2749300000032</v>
      </c>
      <c r="L75" s="340">
        <v>2906.7620000000002</v>
      </c>
      <c r="M75" s="104">
        <v>1200</v>
      </c>
      <c r="N75" s="73">
        <f t="shared" si="13"/>
        <v>4033.0199440000029</v>
      </c>
      <c r="O75" s="75">
        <f t="shared" si="14"/>
        <v>2325.4096000000004</v>
      </c>
      <c r="P75" s="74">
        <f t="shared" si="15"/>
        <v>960</v>
      </c>
      <c r="Q75" s="75"/>
      <c r="R75" s="76">
        <f ca="1">+IF($F75=R$47,SUM($N75:OFFSET($N75,0,IF(YEAR(R$47)=VALUE(LEFT($L$47,4)),1,2))),
IF(YEAR($F75)&lt;VALUE(LEFT($L$47,4)),($N75+$O75)/12,0))</f>
        <v>0</v>
      </c>
      <c r="S75" s="73">
        <f ca="1">+IF($F75=S$47,SUM($N75:OFFSET($N75,0,IF(YEAR(S$47)=VALUE(LEFT($L$47,4)),1,2))),
IF(YEAR($F75)&lt;VALUE(LEFT($L$47,4)),($N75+$O75)/12,0))</f>
        <v>0</v>
      </c>
      <c r="T75" s="73">
        <f ca="1">+IF($F75=T$47,SUM($N75:OFFSET($N75,0,IF(YEAR(T$47)=VALUE(LEFT($L$47,4)),1,2))),
IF(YEAR($F75)&lt;VALUE(LEFT($L$47,4)),($N75+$O75)/12,0))</f>
        <v>0</v>
      </c>
      <c r="U75" s="73">
        <f ca="1">+IF($F75=U$47,SUM($N75:OFFSET($N75,0,IF(YEAR(U$47)=VALUE(LEFT($L$47,4)),1,2))),
IF(YEAR($F75)&lt;VALUE(LEFT($L$47,4)),($N75+$O75)/12,0))</f>
        <v>0</v>
      </c>
      <c r="V75" s="73">
        <f ca="1">+IF($F75=V$47,SUM($N75:OFFSET($N75,0,IF(YEAR(V$47)=VALUE(LEFT($L$47,4)),1,2))),
IF(YEAR($F75)&lt;VALUE(LEFT($L$47,4)),($N75+$O75)/12,0))</f>
        <v>0</v>
      </c>
      <c r="W75" s="73">
        <f ca="1">+IF($F75=W$47,SUM($N75:OFFSET($N75,0,IF(YEAR(W$47)=VALUE(LEFT($L$47,4)),1,2))),
IF(YEAR($F75)&lt;VALUE(LEFT($L$47,4)),($N75+$O75)/12,0))</f>
        <v>0</v>
      </c>
      <c r="X75" s="73">
        <f ca="1">+IF($F75=X$47,SUM($N75:OFFSET($N75,0,IF(YEAR(X$47)=VALUE(LEFT($L$47,4)),1,2))),
IF(YEAR($F75)&lt;VALUE(LEFT($L$47,4)),($N75+$O75)/12,0))</f>
        <v>0</v>
      </c>
      <c r="Y75" s="73">
        <f ca="1">+IF($F75=Y$47,SUM($N75:OFFSET($N75,0,IF(YEAR(Y$47)=VALUE(LEFT($L$47,4)),1,2))),
IF(YEAR($F75)&lt;VALUE(LEFT($L$47,4)),($N75+$O75)/12,0))</f>
        <v>0</v>
      </c>
      <c r="Z75" s="73">
        <f ca="1">+IF($F75=Z$47,SUM($N75:OFFSET($N75,0,IF(YEAR(Z$47)=VALUE(LEFT($L$47,4)),1,2))),
IF(YEAR($F75)&lt;VALUE(LEFT($L$47,4)),($N75+$O75)/12,0))</f>
        <v>0</v>
      </c>
      <c r="AA75" s="73">
        <f ca="1">+IF($F75=AA$47,SUM($N75:OFFSET($N75,0,IF(YEAR(AA$47)=VALUE(LEFT($L$47,4)),1,2))),
IF(YEAR($F75)&lt;VALUE(LEFT($L$47,4)),($N75+$O75)/12,0))</f>
        <v>0</v>
      </c>
      <c r="AB75" s="73">
        <f ca="1">+IF($F75=AB$47,SUM($N75:OFFSET($N75,0,IF(YEAR(AB$47)=VALUE(LEFT($L$47,4)),1,2))),
IF(YEAR($F75)&lt;VALUE(LEFT($L$47,4)),($N75+$O75)/12,0))</f>
        <v>0</v>
      </c>
      <c r="AC75" s="74">
        <f ca="1">+IF($F75=AC$47,SUM($N75:OFFSET($N75,0,IF(YEAR(AC$47)=VALUE(LEFT($L$47,4)),1,2))),
IF(YEAR($F75)&lt;VALUE(LEFT($L$47,4)),($N75+$O75)/12,0))</f>
        <v>6358.4295440000033</v>
      </c>
      <c r="AD75" s="76">
        <f ca="1">+IF($F75=AD$47,SUM($N75:OFFSET($N75,0,IF(YEAR(AD$47)=VALUE(LEFT($L$47,4)),1,2))),
IF(YEAR($F75)&lt;=2017,$P75/12,0))</f>
        <v>80</v>
      </c>
      <c r="AE75" s="73">
        <f ca="1">+IF($F75=AE$47,SUM($N75:OFFSET($N75,0,IF(YEAR(AE$47)=VALUE(LEFT($L$47,4)),1,2))),
IF(YEAR($F75)&lt;=2017,$P75/12,0))</f>
        <v>80</v>
      </c>
      <c r="AF75" s="73">
        <f ca="1">+IF($F75=AF$47,SUM($N75:OFFSET($N75,0,IF(YEAR(AF$47)=VALUE(LEFT($L$47,4)),1,2))),
IF(YEAR($F75)&lt;=2017,$P75/12,0))</f>
        <v>80</v>
      </c>
      <c r="AG75" s="73">
        <f ca="1">+IF($F75=AG$47,SUM($N75:OFFSET($N75,0,IF(YEAR(AG$47)=VALUE(LEFT($L$47,4)),1,2))),
IF(YEAR($F75)&lt;=2017,$P75/12,0))</f>
        <v>80</v>
      </c>
      <c r="AH75" s="73">
        <f ca="1">+IF($F75=AH$47,SUM($N75:OFFSET($N75,0,IF(YEAR(AH$47)=VALUE(LEFT($L$47,4)),1,2))),
IF(YEAR($F75)&lt;=2017,$P75/12,0))</f>
        <v>80</v>
      </c>
      <c r="AI75" s="73">
        <f ca="1">+IF($F75=AI$47,SUM($N75:OFFSET($N75,0,IF(YEAR(AI$47)=VALUE(LEFT($L$47,4)),1,2))),
IF(YEAR($F75)&lt;=2017,$P75/12,0))</f>
        <v>80</v>
      </c>
      <c r="AJ75" s="73">
        <f ca="1">+IF($F75=AJ$47,SUM($N75:OFFSET($N75,0,IF(YEAR(AJ$47)=VALUE(LEFT($L$47,4)),1,2))),
IF(YEAR($F75)&lt;=2017,$P75/12,0))</f>
        <v>80</v>
      </c>
      <c r="AK75" s="73">
        <f ca="1">+IF($F75=AK$47,SUM($N75:OFFSET($N75,0,IF(YEAR(AK$47)=VALUE(LEFT($L$47,4)),1,2))),
IF(YEAR($F75)&lt;=2017,$P75/12,0))</f>
        <v>80</v>
      </c>
      <c r="AL75" s="73">
        <f ca="1">+IF($F75=AL$47,SUM($N75:OFFSET($N75,0,IF(YEAR(AL$47)=VALUE(LEFT($L$47,4)),1,2))),
IF(YEAR($F75)&lt;=2017,$P75/12,0))</f>
        <v>80</v>
      </c>
      <c r="AM75" s="73">
        <f ca="1">+IF($F75=AM$47,SUM($N75:OFFSET($N75,0,IF(YEAR(AM$47)=VALUE(LEFT($L$47,4)),1,2))),
IF(YEAR($F75)&lt;=2017,$P75/12,0))</f>
        <v>80</v>
      </c>
      <c r="AN75" s="73">
        <f ca="1">+IF($F75=AN$47,SUM($N75:OFFSET($N75,0,IF(YEAR(AN$47)=VALUE(LEFT($L$47,4)),1,2))),
IF(YEAR($F75)&lt;=2017,$P75/12,0))</f>
        <v>80</v>
      </c>
      <c r="AO75" s="74">
        <f ca="1">+IF($F75=AO$47,SUM($N75:OFFSET($N75,0,IF(YEAR(AO$47)=VALUE(LEFT($L$47,4)),1,2))),
IF(YEAR($F75)&lt;=2017,$P75/12,0))</f>
        <v>80</v>
      </c>
      <c r="AP75" s="75"/>
    </row>
    <row r="76" spans="1:45" ht="15" x14ac:dyDescent="0.25">
      <c r="A76" s="341">
        <v>900772538</v>
      </c>
      <c r="B76" s="105" t="s">
        <v>154</v>
      </c>
      <c r="C76" s="106" t="s">
        <v>155</v>
      </c>
      <c r="D76" s="107">
        <v>7119</v>
      </c>
      <c r="E76" s="97" t="s">
        <v>26</v>
      </c>
      <c r="F76" s="98">
        <v>43435</v>
      </c>
      <c r="G76" s="99" t="s">
        <v>28</v>
      </c>
      <c r="H76" s="109">
        <v>0</v>
      </c>
      <c r="I76" s="110">
        <v>1</v>
      </c>
      <c r="J76" s="92"/>
      <c r="K76" s="102">
        <v>3631.9907700000026</v>
      </c>
      <c r="L76" s="340">
        <v>4211.97</v>
      </c>
      <c r="M76" s="104">
        <v>5693.5302000000001</v>
      </c>
      <c r="N76" s="73">
        <f t="shared" si="13"/>
        <v>3631.9907700000026</v>
      </c>
      <c r="O76" s="75">
        <f t="shared" si="14"/>
        <v>4211.97</v>
      </c>
      <c r="P76" s="74">
        <f t="shared" si="15"/>
        <v>5693.5302000000001</v>
      </c>
      <c r="Q76" s="75"/>
      <c r="R76" s="76">
        <f ca="1">+IF($F76=R$47,SUM($N76:OFFSET($N76,0,IF(YEAR(R$47)=VALUE(LEFT($L$47,4)),1,2))),
IF(YEAR($F76)&lt;VALUE(LEFT($L$47,4)),($N76+$O76)/12,0))</f>
        <v>0</v>
      </c>
      <c r="S76" s="73">
        <f ca="1">+IF($F76=S$47,SUM($N76:OFFSET($N76,0,IF(YEAR(S$47)=VALUE(LEFT($L$47,4)),1,2))),
IF(YEAR($F76)&lt;VALUE(LEFT($L$47,4)),($N76+$O76)/12,0))</f>
        <v>0</v>
      </c>
      <c r="T76" s="73">
        <f ca="1">+IF($F76=T$47,SUM($N76:OFFSET($N76,0,IF(YEAR(T$47)=VALUE(LEFT($L$47,4)),1,2))),
IF(YEAR($F76)&lt;VALUE(LEFT($L$47,4)),($N76+$O76)/12,0))</f>
        <v>0</v>
      </c>
      <c r="U76" s="73">
        <f ca="1">+IF($F76=U$47,SUM($N76:OFFSET($N76,0,IF(YEAR(U$47)=VALUE(LEFT($L$47,4)),1,2))),
IF(YEAR($F76)&lt;VALUE(LEFT($L$47,4)),($N76+$O76)/12,0))</f>
        <v>0</v>
      </c>
      <c r="V76" s="73">
        <f ca="1">+IF($F76=V$47,SUM($N76:OFFSET($N76,0,IF(YEAR(V$47)=VALUE(LEFT($L$47,4)),1,2))),
IF(YEAR($F76)&lt;VALUE(LEFT($L$47,4)),($N76+$O76)/12,0))</f>
        <v>0</v>
      </c>
      <c r="W76" s="73">
        <f ca="1">+IF($F76=W$47,SUM($N76:OFFSET($N76,0,IF(YEAR(W$47)=VALUE(LEFT($L$47,4)),1,2))),
IF(YEAR($F76)&lt;VALUE(LEFT($L$47,4)),($N76+$O76)/12,0))</f>
        <v>0</v>
      </c>
      <c r="X76" s="73">
        <f ca="1">+IF($F76=X$47,SUM($N76:OFFSET($N76,0,IF(YEAR(X$47)=VALUE(LEFT($L$47,4)),1,2))),
IF(YEAR($F76)&lt;VALUE(LEFT($L$47,4)),($N76+$O76)/12,0))</f>
        <v>0</v>
      </c>
      <c r="Y76" s="73">
        <f ca="1">+IF($F76=Y$47,SUM($N76:OFFSET($N76,0,IF(YEAR(Y$47)=VALUE(LEFT($L$47,4)),1,2))),
IF(YEAR($F76)&lt;VALUE(LEFT($L$47,4)),($N76+$O76)/12,0))</f>
        <v>0</v>
      </c>
      <c r="Z76" s="73">
        <f ca="1">+IF($F76=Z$47,SUM($N76:OFFSET($N76,0,IF(YEAR(Z$47)=VALUE(LEFT($L$47,4)),1,2))),
IF(YEAR($F76)&lt;VALUE(LEFT($L$47,4)),($N76+$O76)/12,0))</f>
        <v>0</v>
      </c>
      <c r="AA76" s="73">
        <f ca="1">+IF($F76=AA$47,SUM($N76:OFFSET($N76,0,IF(YEAR(AA$47)=VALUE(LEFT($L$47,4)),1,2))),
IF(YEAR($F76)&lt;VALUE(LEFT($L$47,4)),($N76+$O76)/12,0))</f>
        <v>0</v>
      </c>
      <c r="AB76" s="73">
        <f ca="1">+IF($F76=AB$47,SUM($N76:OFFSET($N76,0,IF(YEAR(AB$47)=VALUE(LEFT($L$47,4)),1,2))),
IF(YEAR($F76)&lt;VALUE(LEFT($L$47,4)),($N76+$O76)/12,0))</f>
        <v>0</v>
      </c>
      <c r="AC76" s="74">
        <f ca="1">+IF($F76=AC$47,SUM($N76:OFFSET($N76,0,IF(YEAR(AC$47)=VALUE(LEFT($L$47,4)),1,2))),
IF(YEAR($F76)&lt;VALUE(LEFT($L$47,4)),($N76+$O76)/12,0))</f>
        <v>0</v>
      </c>
      <c r="AD76" s="76">
        <f ca="1">+IF($F76=AD$47,SUM($N76:OFFSET($N76,0,IF(YEAR(AD$47)=VALUE(LEFT($L$47,4)),1,2))),
IF(YEAR($F76)&lt;=2017,$P76/12,0))</f>
        <v>0</v>
      </c>
      <c r="AE76" s="73">
        <f ca="1">+IF($F76=AE$47,SUM($N76:OFFSET($N76,0,IF(YEAR(AE$47)=VALUE(LEFT($L$47,4)),1,2))),
IF(YEAR($F76)&lt;=2017,$P76/12,0))</f>
        <v>0</v>
      </c>
      <c r="AF76" s="73">
        <f ca="1">+IF($F76=AF$47,SUM($N76:OFFSET($N76,0,IF(YEAR(AF$47)=VALUE(LEFT($L$47,4)),1,2))),
IF(YEAR($F76)&lt;=2017,$P76/12,0))</f>
        <v>0</v>
      </c>
      <c r="AG76" s="73">
        <f ca="1">+IF($F76=AG$47,SUM($N76:OFFSET($N76,0,IF(YEAR(AG$47)=VALUE(LEFT($L$47,4)),1,2))),
IF(YEAR($F76)&lt;=2017,$P76/12,0))</f>
        <v>0</v>
      </c>
      <c r="AH76" s="73">
        <f ca="1">+IF($F76=AH$47,SUM($N76:OFFSET($N76,0,IF(YEAR(AH$47)=VALUE(LEFT($L$47,4)),1,2))),
IF(YEAR($F76)&lt;=2017,$P76/12,0))</f>
        <v>0</v>
      </c>
      <c r="AI76" s="73">
        <f ca="1">+IF($F76=AI$47,SUM($N76:OFFSET($N76,0,IF(YEAR(AI$47)=VALUE(LEFT($L$47,4)),1,2))),
IF(YEAR($F76)&lt;=2017,$P76/12,0))</f>
        <v>0</v>
      </c>
      <c r="AJ76" s="73">
        <f ca="1">+IF($F76=AJ$47,SUM($N76:OFFSET($N76,0,IF(YEAR(AJ$47)=VALUE(LEFT($L$47,4)),1,2))),
IF(YEAR($F76)&lt;=2017,$P76/12,0))</f>
        <v>0</v>
      </c>
      <c r="AK76" s="73">
        <f ca="1">+IF($F76=AK$47,SUM($N76:OFFSET($N76,0,IF(YEAR(AK$47)=VALUE(LEFT($L$47,4)),1,2))),
IF(YEAR($F76)&lt;=2017,$P76/12,0))</f>
        <v>0</v>
      </c>
      <c r="AL76" s="73">
        <f ca="1">+IF($F76=AL$47,SUM($N76:OFFSET($N76,0,IF(YEAR(AL$47)=VALUE(LEFT($L$47,4)),1,2))),
IF(YEAR($F76)&lt;=2017,$P76/12,0))</f>
        <v>0</v>
      </c>
      <c r="AM76" s="73">
        <f ca="1">+IF($F76=AM$47,SUM($N76:OFFSET($N76,0,IF(YEAR(AM$47)=VALUE(LEFT($L$47,4)),1,2))),
IF(YEAR($F76)&lt;=2017,$P76/12,0))</f>
        <v>0</v>
      </c>
      <c r="AN76" s="73">
        <f ca="1">+IF($F76=AN$47,SUM($N76:OFFSET($N76,0,IF(YEAR(AN$47)=VALUE(LEFT($L$47,4)),1,2))),
IF(YEAR($F76)&lt;=2017,$P76/12,0))</f>
        <v>0</v>
      </c>
      <c r="AO76" s="74">
        <f ca="1">+IF($F76=AO$47,SUM($N76:OFFSET($N76,0,IF(YEAR(AO$47)=VALUE(LEFT($L$47,4)),1,2))),
IF(YEAR($F76)&lt;=2017,$P76/12,0))</f>
        <v>13537.490970000003</v>
      </c>
      <c r="AP76" s="75"/>
    </row>
    <row r="77" spans="1:45" ht="15" x14ac:dyDescent="0.25">
      <c r="A77" s="341">
        <v>901552346</v>
      </c>
      <c r="B77" s="105" t="s">
        <v>156</v>
      </c>
      <c r="C77" s="106" t="s">
        <v>157</v>
      </c>
      <c r="D77" s="107">
        <v>7790</v>
      </c>
      <c r="E77" s="97" t="s">
        <v>26</v>
      </c>
      <c r="F77" s="98">
        <v>43435</v>
      </c>
      <c r="G77" s="99" t="s">
        <v>28</v>
      </c>
      <c r="H77" s="109">
        <v>0</v>
      </c>
      <c r="I77" s="110">
        <v>1</v>
      </c>
      <c r="J77" s="92"/>
      <c r="K77" s="102">
        <v>156.05989999999997</v>
      </c>
      <c r="L77" s="340">
        <v>3817.3910000000001</v>
      </c>
      <c r="M77" s="104">
        <v>702.8184</v>
      </c>
      <c r="N77" s="73">
        <f t="shared" si="13"/>
        <v>156.05989999999997</v>
      </c>
      <c r="O77" s="75">
        <f t="shared" si="14"/>
        <v>3817.3910000000001</v>
      </c>
      <c r="P77" s="74">
        <f t="shared" si="15"/>
        <v>702.8184</v>
      </c>
      <c r="Q77" s="75"/>
      <c r="R77" s="76">
        <f ca="1">+IF($F77=R$47,SUM($N77:OFFSET($N77,0,IF(YEAR(R$47)=VALUE(LEFT($L$47,4)),1,2))),
IF(YEAR($F77)&lt;VALUE(LEFT($L$47,4)),($N77+$O77)/12,0))</f>
        <v>0</v>
      </c>
      <c r="S77" s="73">
        <f ca="1">+IF($F77=S$47,SUM($N77:OFFSET($N77,0,IF(YEAR(S$47)=VALUE(LEFT($L$47,4)),1,2))),
IF(YEAR($F77)&lt;VALUE(LEFT($L$47,4)),($N77+$O77)/12,0))</f>
        <v>0</v>
      </c>
      <c r="T77" s="73">
        <f ca="1">+IF($F77=T$47,SUM($N77:OFFSET($N77,0,IF(YEAR(T$47)=VALUE(LEFT($L$47,4)),1,2))),
IF(YEAR($F77)&lt;VALUE(LEFT($L$47,4)),($N77+$O77)/12,0))</f>
        <v>0</v>
      </c>
      <c r="U77" s="73">
        <f ca="1">+IF($F77=U$47,SUM($N77:OFFSET($N77,0,IF(YEAR(U$47)=VALUE(LEFT($L$47,4)),1,2))),
IF(YEAR($F77)&lt;VALUE(LEFT($L$47,4)),($N77+$O77)/12,0))</f>
        <v>0</v>
      </c>
      <c r="V77" s="73">
        <f ca="1">+IF($F77=V$47,SUM($N77:OFFSET($N77,0,IF(YEAR(V$47)=VALUE(LEFT($L$47,4)),1,2))),
IF(YEAR($F77)&lt;VALUE(LEFT($L$47,4)),($N77+$O77)/12,0))</f>
        <v>0</v>
      </c>
      <c r="W77" s="73">
        <f ca="1">+IF($F77=W$47,SUM($N77:OFFSET($N77,0,IF(YEAR(W$47)=VALUE(LEFT($L$47,4)),1,2))),
IF(YEAR($F77)&lt;VALUE(LEFT($L$47,4)),($N77+$O77)/12,0))</f>
        <v>0</v>
      </c>
      <c r="X77" s="73">
        <f ca="1">+IF($F77=X$47,SUM($N77:OFFSET($N77,0,IF(YEAR(X$47)=VALUE(LEFT($L$47,4)),1,2))),
IF(YEAR($F77)&lt;VALUE(LEFT($L$47,4)),($N77+$O77)/12,0))</f>
        <v>0</v>
      </c>
      <c r="Y77" s="73">
        <f ca="1">+IF($F77=Y$47,SUM($N77:OFFSET($N77,0,IF(YEAR(Y$47)=VALUE(LEFT($L$47,4)),1,2))),
IF(YEAR($F77)&lt;VALUE(LEFT($L$47,4)),($N77+$O77)/12,0))</f>
        <v>0</v>
      </c>
      <c r="Z77" s="73">
        <f ca="1">+IF($F77=Z$47,SUM($N77:OFFSET($N77,0,IF(YEAR(Z$47)=VALUE(LEFT($L$47,4)),1,2))),
IF(YEAR($F77)&lt;VALUE(LEFT($L$47,4)),($N77+$O77)/12,0))</f>
        <v>0</v>
      </c>
      <c r="AA77" s="73">
        <f ca="1">+IF($F77=AA$47,SUM($N77:OFFSET($N77,0,IF(YEAR(AA$47)=VALUE(LEFT($L$47,4)),1,2))),
IF(YEAR($F77)&lt;VALUE(LEFT($L$47,4)),($N77+$O77)/12,0))</f>
        <v>0</v>
      </c>
      <c r="AB77" s="73">
        <f ca="1">+IF($F77=AB$47,SUM($N77:OFFSET($N77,0,IF(YEAR(AB$47)=VALUE(LEFT($L$47,4)),1,2))),
IF(YEAR($F77)&lt;VALUE(LEFT($L$47,4)),($N77+$O77)/12,0))</f>
        <v>0</v>
      </c>
      <c r="AC77" s="74">
        <f ca="1">+IF($F77=AC$47,SUM($N77:OFFSET($N77,0,IF(YEAR(AC$47)=VALUE(LEFT($L$47,4)),1,2))),
IF(YEAR($F77)&lt;VALUE(LEFT($L$47,4)),($N77+$O77)/12,0))</f>
        <v>0</v>
      </c>
      <c r="AD77" s="76">
        <f ca="1">+IF($F77=AD$47,SUM($N77:OFFSET($N77,0,IF(YEAR(AD$47)=VALUE(LEFT($L$47,4)),1,2))),
IF(YEAR($F77)&lt;=2017,$P77/12,0))</f>
        <v>0</v>
      </c>
      <c r="AE77" s="73">
        <f ca="1">+IF($F77=AE$47,SUM($N77:OFFSET($N77,0,IF(YEAR(AE$47)=VALUE(LEFT($L$47,4)),1,2))),
IF(YEAR($F77)&lt;=2017,$P77/12,0))</f>
        <v>0</v>
      </c>
      <c r="AF77" s="73">
        <f ca="1">+IF($F77=AF$47,SUM($N77:OFFSET($N77,0,IF(YEAR(AF$47)=VALUE(LEFT($L$47,4)),1,2))),
IF(YEAR($F77)&lt;=2017,$P77/12,0))</f>
        <v>0</v>
      </c>
      <c r="AG77" s="73">
        <f ca="1">+IF($F77=AG$47,SUM($N77:OFFSET($N77,0,IF(YEAR(AG$47)=VALUE(LEFT($L$47,4)),1,2))),
IF(YEAR($F77)&lt;=2017,$P77/12,0))</f>
        <v>0</v>
      </c>
      <c r="AH77" s="73">
        <f ca="1">+IF($F77=AH$47,SUM($N77:OFFSET($N77,0,IF(YEAR(AH$47)=VALUE(LEFT($L$47,4)),1,2))),
IF(YEAR($F77)&lt;=2017,$P77/12,0))</f>
        <v>0</v>
      </c>
      <c r="AI77" s="73">
        <f ca="1">+IF($F77=AI$47,SUM($N77:OFFSET($N77,0,IF(YEAR(AI$47)=VALUE(LEFT($L$47,4)),1,2))),
IF(YEAR($F77)&lt;=2017,$P77/12,0))</f>
        <v>0</v>
      </c>
      <c r="AJ77" s="73">
        <f ca="1">+IF($F77=AJ$47,SUM($N77:OFFSET($N77,0,IF(YEAR(AJ$47)=VALUE(LEFT($L$47,4)),1,2))),
IF(YEAR($F77)&lt;=2017,$P77/12,0))</f>
        <v>0</v>
      </c>
      <c r="AK77" s="73">
        <f ca="1">+IF($F77=AK$47,SUM($N77:OFFSET($N77,0,IF(YEAR(AK$47)=VALUE(LEFT($L$47,4)),1,2))),
IF(YEAR($F77)&lt;=2017,$P77/12,0))</f>
        <v>0</v>
      </c>
      <c r="AL77" s="73">
        <f ca="1">+IF($F77=AL$47,SUM($N77:OFFSET($N77,0,IF(YEAR(AL$47)=VALUE(LEFT($L$47,4)),1,2))),
IF(YEAR($F77)&lt;=2017,$P77/12,0))</f>
        <v>0</v>
      </c>
      <c r="AM77" s="73">
        <f ca="1">+IF($F77=AM$47,SUM($N77:OFFSET($N77,0,IF(YEAR(AM$47)=VALUE(LEFT($L$47,4)),1,2))),
IF(YEAR($F77)&lt;=2017,$P77/12,0))</f>
        <v>0</v>
      </c>
      <c r="AN77" s="73">
        <f ca="1">+IF($F77=AN$47,SUM($N77:OFFSET($N77,0,IF(YEAR(AN$47)=VALUE(LEFT($L$47,4)),1,2))),
IF(YEAR($F77)&lt;=2017,$P77/12,0))</f>
        <v>0</v>
      </c>
      <c r="AO77" s="74">
        <f ca="1">+IF($F77=AO$47,SUM($N77:OFFSET($N77,0,IF(YEAR(AO$47)=VALUE(LEFT($L$47,4)),1,2))),
IF(YEAR($F77)&lt;=2017,$P77/12,0))</f>
        <v>4676.2692999999999</v>
      </c>
      <c r="AP77" s="75"/>
    </row>
    <row r="78" spans="1:45" ht="15" x14ac:dyDescent="0.25">
      <c r="A78" s="341">
        <v>901107340</v>
      </c>
      <c r="B78" s="105" t="s">
        <v>158</v>
      </c>
      <c r="C78" s="339" t="s">
        <v>159</v>
      </c>
      <c r="D78" s="107">
        <v>7547</v>
      </c>
      <c r="E78" s="97" t="s">
        <v>26</v>
      </c>
      <c r="F78" s="98">
        <v>43252</v>
      </c>
      <c r="G78" s="99" t="s">
        <v>28</v>
      </c>
      <c r="H78" s="109">
        <v>0</v>
      </c>
      <c r="I78" s="110">
        <v>1</v>
      </c>
      <c r="J78" s="92"/>
      <c r="K78" s="102">
        <v>400.98566999999986</v>
      </c>
      <c r="L78" s="340">
        <v>4230</v>
      </c>
      <c r="M78" s="104">
        <v>1929</v>
      </c>
      <c r="N78" s="73">
        <f t="shared" si="13"/>
        <v>400.98566999999986</v>
      </c>
      <c r="O78" s="75">
        <f t="shared" si="14"/>
        <v>4230</v>
      </c>
      <c r="P78" s="74">
        <f t="shared" si="15"/>
        <v>1929</v>
      </c>
      <c r="Q78" s="75"/>
      <c r="R78" s="76">
        <f ca="1">+IF($F78=R$47,SUM($N78:OFFSET($N78,0,IF(YEAR(R$47)=VALUE(LEFT($L$47,4)),1,2))),
IF(YEAR($F78)&lt;VALUE(LEFT($L$47,4)),($N78+$O78)/12,0))</f>
        <v>0</v>
      </c>
      <c r="S78" s="73">
        <f ca="1">+IF($F78=S$47,SUM($N78:OFFSET($N78,0,IF(YEAR(S$47)=VALUE(LEFT($L$47,4)),1,2))),
IF(YEAR($F78)&lt;VALUE(LEFT($L$47,4)),($N78+$O78)/12,0))</f>
        <v>0</v>
      </c>
      <c r="T78" s="73">
        <f ca="1">+IF($F78=T$47,SUM($N78:OFFSET($N78,0,IF(YEAR(T$47)=VALUE(LEFT($L$47,4)),1,2))),
IF(YEAR($F78)&lt;VALUE(LEFT($L$47,4)),($N78+$O78)/12,0))</f>
        <v>0</v>
      </c>
      <c r="U78" s="73">
        <f ca="1">+IF($F78=U$47,SUM($N78:OFFSET($N78,0,IF(YEAR(U$47)=VALUE(LEFT($L$47,4)),1,2))),
IF(YEAR($F78)&lt;VALUE(LEFT($L$47,4)),($N78+$O78)/12,0))</f>
        <v>0</v>
      </c>
      <c r="V78" s="73">
        <f ca="1">+IF($F78=V$47,SUM($N78:OFFSET($N78,0,IF(YEAR(V$47)=VALUE(LEFT($L$47,4)),1,2))),
IF(YEAR($F78)&lt;VALUE(LEFT($L$47,4)),($N78+$O78)/12,0))</f>
        <v>0</v>
      </c>
      <c r="W78" s="73">
        <f ca="1">+IF($F78=W$47,SUM($N78:OFFSET($N78,0,IF(YEAR(W$47)=VALUE(LEFT($L$47,4)),1,2))),
IF(YEAR($F78)&lt;VALUE(LEFT($L$47,4)),($N78+$O78)/12,0))</f>
        <v>0</v>
      </c>
      <c r="X78" s="73">
        <f ca="1">+IF($F78=X$47,SUM($N78:OFFSET($N78,0,IF(YEAR(X$47)=VALUE(LEFT($L$47,4)),1,2))),
IF(YEAR($F78)&lt;VALUE(LEFT($L$47,4)),($N78+$O78)/12,0))</f>
        <v>0</v>
      </c>
      <c r="Y78" s="73">
        <f ca="1">+IF($F78=Y$47,SUM($N78:OFFSET($N78,0,IF(YEAR(Y$47)=VALUE(LEFT($L$47,4)),1,2))),
IF(YEAR($F78)&lt;VALUE(LEFT($L$47,4)),($N78+$O78)/12,0))</f>
        <v>0</v>
      </c>
      <c r="Z78" s="73">
        <f ca="1">+IF($F78=Z$47,SUM($N78:OFFSET($N78,0,IF(YEAR(Z$47)=VALUE(LEFT($L$47,4)),1,2))),
IF(YEAR($F78)&lt;VALUE(LEFT($L$47,4)),($N78+$O78)/12,0))</f>
        <v>0</v>
      </c>
      <c r="AA78" s="73">
        <f ca="1">+IF($F78=AA$47,SUM($N78:OFFSET($N78,0,IF(YEAR(AA$47)=VALUE(LEFT($L$47,4)),1,2))),
IF(YEAR($F78)&lt;VALUE(LEFT($L$47,4)),($N78+$O78)/12,0))</f>
        <v>0</v>
      </c>
      <c r="AB78" s="73">
        <f ca="1">+IF($F78=AB$47,SUM($N78:OFFSET($N78,0,IF(YEAR(AB$47)=VALUE(LEFT($L$47,4)),1,2))),
IF(YEAR($F78)&lt;VALUE(LEFT($L$47,4)),($N78+$O78)/12,0))</f>
        <v>0</v>
      </c>
      <c r="AC78" s="74">
        <f ca="1">+IF($F78=AC$47,SUM($N78:OFFSET($N78,0,IF(YEAR(AC$47)=VALUE(LEFT($L$47,4)),1,2))),
IF(YEAR($F78)&lt;VALUE(LEFT($L$47,4)),($N78+$O78)/12,0))</f>
        <v>0</v>
      </c>
      <c r="AD78" s="76">
        <f ca="1">+IF($F78=AD$47,SUM($N78:OFFSET($N78,0,IF(YEAR(AD$47)=VALUE(LEFT($L$47,4)),1,2))),
IF(YEAR($F78)&lt;=2017,$P78/12,0))</f>
        <v>0</v>
      </c>
      <c r="AE78" s="73">
        <f ca="1">+IF($F78=AE$47,SUM($N78:OFFSET($N78,0,IF(YEAR(AE$47)=VALUE(LEFT($L$47,4)),1,2))),
IF(YEAR($F78)&lt;=2017,$P78/12,0))</f>
        <v>0</v>
      </c>
      <c r="AF78" s="73">
        <f ca="1">+IF($F78=AF$47,SUM($N78:OFFSET($N78,0,IF(YEAR(AF$47)=VALUE(LEFT($L$47,4)),1,2))),
IF(YEAR($F78)&lt;=2017,$P78/12,0))</f>
        <v>0</v>
      </c>
      <c r="AG78" s="73">
        <f ca="1">+IF($F78=AG$47,SUM($N78:OFFSET($N78,0,IF(YEAR(AG$47)=VALUE(LEFT($L$47,4)),1,2))),
IF(YEAR($F78)&lt;=2017,$P78/12,0))</f>
        <v>0</v>
      </c>
      <c r="AH78" s="73">
        <f ca="1">+IF($F78=AH$47,SUM($N78:OFFSET($N78,0,IF(YEAR(AH$47)=VALUE(LEFT($L$47,4)),1,2))),
IF(YEAR($F78)&lt;=2017,$P78/12,0))</f>
        <v>0</v>
      </c>
      <c r="AI78" s="73">
        <f ca="1">+IF($F78=AI$47,SUM($N78:OFFSET($N78,0,IF(YEAR(AI$47)=VALUE(LEFT($L$47,4)),1,2))),
IF(YEAR($F78)&lt;=2017,$P78/12,0))</f>
        <v>6559.98567</v>
      </c>
      <c r="AJ78" s="73">
        <f ca="1">+IF($F78=AJ$47,SUM($N78:OFFSET($N78,0,IF(YEAR(AJ$47)=VALUE(LEFT($L$47,4)),1,2))),
IF(YEAR($F78)&lt;=2017,$P78/12,0))</f>
        <v>0</v>
      </c>
      <c r="AK78" s="73">
        <f ca="1">+IF($F78=AK$47,SUM($N78:OFFSET($N78,0,IF(YEAR(AK$47)=VALUE(LEFT($L$47,4)),1,2))),
IF(YEAR($F78)&lt;=2017,$P78/12,0))</f>
        <v>0</v>
      </c>
      <c r="AL78" s="73">
        <f ca="1">+IF($F78=AL$47,SUM($N78:OFFSET($N78,0,IF(YEAR(AL$47)=VALUE(LEFT($L$47,4)),1,2))),
IF(YEAR($F78)&lt;=2017,$P78/12,0))</f>
        <v>0</v>
      </c>
      <c r="AM78" s="73">
        <f ca="1">+IF($F78=AM$47,SUM($N78:OFFSET($N78,0,IF(YEAR(AM$47)=VALUE(LEFT($L$47,4)),1,2))),
IF(YEAR($F78)&lt;=2017,$P78/12,0))</f>
        <v>0</v>
      </c>
      <c r="AN78" s="73">
        <f ca="1">+IF($F78=AN$47,SUM($N78:OFFSET($N78,0,IF(YEAR(AN$47)=VALUE(LEFT($L$47,4)),1,2))),
IF(YEAR($F78)&lt;=2017,$P78/12,0))</f>
        <v>0</v>
      </c>
      <c r="AO78" s="74">
        <f ca="1">+IF($F78=AO$47,SUM($N78:OFFSET($N78,0,IF(YEAR(AO$47)=VALUE(LEFT($L$47,4)),1,2))),
IF(YEAR($F78)&lt;=2017,$P78/12,0))</f>
        <v>0</v>
      </c>
      <c r="AP78" s="75"/>
    </row>
    <row r="79" spans="1:45" ht="15" x14ac:dyDescent="0.25">
      <c r="A79" s="341">
        <v>901107560</v>
      </c>
      <c r="B79" s="105" t="s">
        <v>160</v>
      </c>
      <c r="C79" s="106" t="s">
        <v>161</v>
      </c>
      <c r="D79" s="107">
        <v>7547</v>
      </c>
      <c r="E79" s="97" t="s">
        <v>26</v>
      </c>
      <c r="F79" s="98">
        <v>43252</v>
      </c>
      <c r="G79" s="99" t="s">
        <v>62</v>
      </c>
      <c r="H79" s="109">
        <v>0</v>
      </c>
      <c r="I79" s="110">
        <v>1</v>
      </c>
      <c r="J79" s="92"/>
      <c r="K79" s="102">
        <v>453.58028000000002</v>
      </c>
      <c r="L79" s="340">
        <v>3000</v>
      </c>
      <c r="M79" s="104">
        <v>5900</v>
      </c>
      <c r="N79" s="73">
        <f t="shared" si="13"/>
        <v>453.58028000000002</v>
      </c>
      <c r="O79" s="75">
        <f t="shared" si="14"/>
        <v>3000</v>
      </c>
      <c r="P79" s="74">
        <f t="shared" si="15"/>
        <v>5900</v>
      </c>
      <c r="Q79" s="75"/>
      <c r="R79" s="76">
        <f ca="1">+IF($F79=R$47,SUM($N79:OFFSET($N79,0,IF(YEAR(R$47)=VALUE(LEFT($L$47,4)),1,2))),
IF(YEAR($F79)&lt;VALUE(LEFT($L$47,4)),($N79+$O79)/12,0))</f>
        <v>0</v>
      </c>
      <c r="S79" s="73">
        <f ca="1">+IF($F79=S$47,SUM($N79:OFFSET($N79,0,IF(YEAR(S$47)=VALUE(LEFT($L$47,4)),1,2))),
IF(YEAR($F79)&lt;VALUE(LEFT($L$47,4)),($N79+$O79)/12,0))</f>
        <v>0</v>
      </c>
      <c r="T79" s="73">
        <f ca="1">+IF($F79=T$47,SUM($N79:OFFSET($N79,0,IF(YEAR(T$47)=VALUE(LEFT($L$47,4)),1,2))),
IF(YEAR($F79)&lt;VALUE(LEFT($L$47,4)),($N79+$O79)/12,0))</f>
        <v>0</v>
      </c>
      <c r="U79" s="73">
        <f ca="1">+IF($F79=U$47,SUM($N79:OFFSET($N79,0,IF(YEAR(U$47)=VALUE(LEFT($L$47,4)),1,2))),
IF(YEAR($F79)&lt;VALUE(LEFT($L$47,4)),($N79+$O79)/12,0))</f>
        <v>0</v>
      </c>
      <c r="V79" s="73">
        <f ca="1">+IF($F79=V$47,SUM($N79:OFFSET($N79,0,IF(YEAR(V$47)=VALUE(LEFT($L$47,4)),1,2))),
IF(YEAR($F79)&lt;VALUE(LEFT($L$47,4)),($N79+$O79)/12,0))</f>
        <v>0</v>
      </c>
      <c r="W79" s="73">
        <f ca="1">+IF($F79=W$47,SUM($N79:OFFSET($N79,0,IF(YEAR(W$47)=VALUE(LEFT($L$47,4)),1,2))),
IF(YEAR($F79)&lt;VALUE(LEFT($L$47,4)),($N79+$O79)/12,0))</f>
        <v>0</v>
      </c>
      <c r="X79" s="73">
        <f ca="1">+IF($F79=X$47,SUM($N79:OFFSET($N79,0,IF(YEAR(X$47)=VALUE(LEFT($L$47,4)),1,2))),
IF(YEAR($F79)&lt;VALUE(LEFT($L$47,4)),($N79+$O79)/12,0))</f>
        <v>0</v>
      </c>
      <c r="Y79" s="73">
        <f ca="1">+IF($F79=Y$47,SUM($N79:OFFSET($N79,0,IF(YEAR(Y$47)=VALUE(LEFT($L$47,4)),1,2))),
IF(YEAR($F79)&lt;VALUE(LEFT($L$47,4)),($N79+$O79)/12,0))</f>
        <v>0</v>
      </c>
      <c r="Z79" s="73">
        <f ca="1">+IF($F79=Z$47,SUM($N79:OFFSET($N79,0,IF(YEAR(Z$47)=VALUE(LEFT($L$47,4)),1,2))),
IF(YEAR($F79)&lt;VALUE(LEFT($L$47,4)),($N79+$O79)/12,0))</f>
        <v>0</v>
      </c>
      <c r="AA79" s="73">
        <f ca="1">+IF($F79=AA$47,SUM($N79:OFFSET($N79,0,IF(YEAR(AA$47)=VALUE(LEFT($L$47,4)),1,2))),
IF(YEAR($F79)&lt;VALUE(LEFT($L$47,4)),($N79+$O79)/12,0))</f>
        <v>0</v>
      </c>
      <c r="AB79" s="73">
        <f ca="1">+IF($F79=AB$47,SUM($N79:OFFSET($N79,0,IF(YEAR(AB$47)=VALUE(LEFT($L$47,4)),1,2))),
IF(YEAR($F79)&lt;VALUE(LEFT($L$47,4)),($N79+$O79)/12,0))</f>
        <v>0</v>
      </c>
      <c r="AC79" s="74">
        <f ca="1">+IF($F79=AC$47,SUM($N79:OFFSET($N79,0,IF(YEAR(AC$47)=VALUE(LEFT($L$47,4)),1,2))),
IF(YEAR($F79)&lt;VALUE(LEFT($L$47,4)),($N79+$O79)/12,0))</f>
        <v>0</v>
      </c>
      <c r="AD79" s="76">
        <f ca="1">+IF($F79=AD$47,SUM($N79:OFFSET($N79,0,IF(YEAR(AD$47)=VALUE(LEFT($L$47,4)),1,2))),
IF(YEAR($F79)&lt;=2017,$P79/12,0))</f>
        <v>0</v>
      </c>
      <c r="AE79" s="73">
        <f ca="1">+IF($F79=AE$47,SUM($N79:OFFSET($N79,0,IF(YEAR(AE$47)=VALUE(LEFT($L$47,4)),1,2))),
IF(YEAR($F79)&lt;=2017,$P79/12,0))</f>
        <v>0</v>
      </c>
      <c r="AF79" s="73">
        <f ca="1">+IF($F79=AF$47,SUM($N79:OFFSET($N79,0,IF(YEAR(AF$47)=VALUE(LEFT($L$47,4)),1,2))),
IF(YEAR($F79)&lt;=2017,$P79/12,0))</f>
        <v>0</v>
      </c>
      <c r="AG79" s="73">
        <f ca="1">+IF($F79=AG$47,SUM($N79:OFFSET($N79,0,IF(YEAR(AG$47)=VALUE(LEFT($L$47,4)),1,2))),
IF(YEAR($F79)&lt;=2017,$P79/12,0))</f>
        <v>0</v>
      </c>
      <c r="AH79" s="73">
        <f ca="1">+IF($F79=AH$47,SUM($N79:OFFSET($N79,0,IF(YEAR(AH$47)=VALUE(LEFT($L$47,4)),1,2))),
IF(YEAR($F79)&lt;=2017,$P79/12,0))</f>
        <v>0</v>
      </c>
      <c r="AI79" s="73">
        <f ca="1">+IF($F79=AI$47,SUM($N79:OFFSET($N79,0,IF(YEAR(AI$47)=VALUE(LEFT($L$47,4)),1,2))),
IF(YEAR($F79)&lt;=2017,$P79/12,0))</f>
        <v>9353.5802800000001</v>
      </c>
      <c r="AJ79" s="73">
        <f ca="1">+IF($F79=AJ$47,SUM($N79:OFFSET($N79,0,IF(YEAR(AJ$47)=VALUE(LEFT($L$47,4)),1,2))),
IF(YEAR($F79)&lt;=2017,$P79/12,0))</f>
        <v>0</v>
      </c>
      <c r="AK79" s="73">
        <f ca="1">+IF($F79=AK$47,SUM($N79:OFFSET($N79,0,IF(YEAR(AK$47)=VALUE(LEFT($L$47,4)),1,2))),
IF(YEAR($F79)&lt;=2017,$P79/12,0))</f>
        <v>0</v>
      </c>
      <c r="AL79" s="73">
        <f ca="1">+IF($F79=AL$47,SUM($N79:OFFSET($N79,0,IF(YEAR(AL$47)=VALUE(LEFT($L$47,4)),1,2))),
IF(YEAR($F79)&lt;=2017,$P79/12,0))</f>
        <v>0</v>
      </c>
      <c r="AM79" s="73">
        <f ca="1">+IF($F79=AM$47,SUM($N79:OFFSET($N79,0,IF(YEAR(AM$47)=VALUE(LEFT($L$47,4)),1,2))),
IF(YEAR($F79)&lt;=2017,$P79/12,0))</f>
        <v>0</v>
      </c>
      <c r="AN79" s="73">
        <f ca="1">+IF($F79=AN$47,SUM($N79:OFFSET($N79,0,IF(YEAR(AN$47)=VALUE(LEFT($L$47,4)),1,2))),
IF(YEAR($F79)&lt;=2017,$P79/12,0))</f>
        <v>0</v>
      </c>
      <c r="AO79" s="74">
        <f ca="1">+IF($F79=AO$47,SUM($N79:OFFSET($N79,0,IF(YEAR(AO$47)=VALUE(LEFT($L$47,4)),1,2))),
IF(YEAR($F79)&lt;=2017,$P79/12,0))</f>
        <v>0</v>
      </c>
      <c r="AP79" s="75"/>
    </row>
    <row r="80" spans="1:45" ht="15" x14ac:dyDescent="0.25">
      <c r="A80" s="341">
        <v>901107562</v>
      </c>
      <c r="B80" s="105" t="s">
        <v>162</v>
      </c>
      <c r="C80" s="106" t="s">
        <v>163</v>
      </c>
      <c r="D80" s="107">
        <v>7547</v>
      </c>
      <c r="E80" s="97" t="s">
        <v>26</v>
      </c>
      <c r="F80" s="98">
        <v>43252</v>
      </c>
      <c r="G80" s="99" t="s">
        <v>62</v>
      </c>
      <c r="H80" s="109">
        <v>0</v>
      </c>
      <c r="I80" s="110">
        <v>1</v>
      </c>
      <c r="J80" s="92"/>
      <c r="K80" s="102">
        <v>284.0443999999996</v>
      </c>
      <c r="L80" s="340">
        <v>1896</v>
      </c>
      <c r="M80" s="104">
        <v>998</v>
      </c>
      <c r="N80" s="73">
        <f t="shared" si="13"/>
        <v>284.0443999999996</v>
      </c>
      <c r="O80" s="75">
        <f t="shared" si="14"/>
        <v>1896</v>
      </c>
      <c r="P80" s="74">
        <f t="shared" si="15"/>
        <v>998</v>
      </c>
      <c r="Q80" s="75"/>
      <c r="R80" s="76">
        <f ca="1">+IF($F80=R$47,SUM($N80:OFFSET($N80,0,IF(YEAR(R$47)=VALUE(LEFT($L$47,4)),1,2))),
IF(YEAR($F80)&lt;VALUE(LEFT($L$47,4)),($N80+$O80)/12,0))</f>
        <v>0</v>
      </c>
      <c r="S80" s="73">
        <f ca="1">+IF($F80=S$47,SUM($N80:OFFSET($N80,0,IF(YEAR(S$47)=VALUE(LEFT($L$47,4)),1,2))),
IF(YEAR($F80)&lt;VALUE(LEFT($L$47,4)),($N80+$O80)/12,0))</f>
        <v>0</v>
      </c>
      <c r="T80" s="73">
        <f ca="1">+IF($F80=T$47,SUM($N80:OFFSET($N80,0,IF(YEAR(T$47)=VALUE(LEFT($L$47,4)),1,2))),
IF(YEAR($F80)&lt;VALUE(LEFT($L$47,4)),($N80+$O80)/12,0))</f>
        <v>0</v>
      </c>
      <c r="U80" s="73">
        <f ca="1">+IF($F80=U$47,SUM($N80:OFFSET($N80,0,IF(YEAR(U$47)=VALUE(LEFT($L$47,4)),1,2))),
IF(YEAR($F80)&lt;VALUE(LEFT($L$47,4)),($N80+$O80)/12,0))</f>
        <v>0</v>
      </c>
      <c r="V80" s="73">
        <f ca="1">+IF($F80=V$47,SUM($N80:OFFSET($N80,0,IF(YEAR(V$47)=VALUE(LEFT($L$47,4)),1,2))),
IF(YEAR($F80)&lt;VALUE(LEFT($L$47,4)),($N80+$O80)/12,0))</f>
        <v>0</v>
      </c>
      <c r="W80" s="73">
        <f ca="1">+IF($F80=W$47,SUM($N80:OFFSET($N80,0,IF(YEAR(W$47)=VALUE(LEFT($L$47,4)),1,2))),
IF(YEAR($F80)&lt;VALUE(LEFT($L$47,4)),($N80+$O80)/12,0))</f>
        <v>0</v>
      </c>
      <c r="X80" s="73">
        <f ca="1">+IF($F80=X$47,SUM($N80:OFFSET($N80,0,IF(YEAR(X$47)=VALUE(LEFT($L$47,4)),1,2))),
IF(YEAR($F80)&lt;VALUE(LEFT($L$47,4)),($N80+$O80)/12,0))</f>
        <v>0</v>
      </c>
      <c r="Y80" s="73">
        <f ca="1">+IF($F80=Y$47,SUM($N80:OFFSET($N80,0,IF(YEAR(Y$47)=VALUE(LEFT($L$47,4)),1,2))),
IF(YEAR($F80)&lt;VALUE(LEFT($L$47,4)),($N80+$O80)/12,0))</f>
        <v>0</v>
      </c>
      <c r="Z80" s="73">
        <f ca="1">+IF($F80=Z$47,SUM($N80:OFFSET($N80,0,IF(YEAR(Z$47)=VALUE(LEFT($L$47,4)),1,2))),
IF(YEAR($F80)&lt;VALUE(LEFT($L$47,4)),($N80+$O80)/12,0))</f>
        <v>0</v>
      </c>
      <c r="AA80" s="73">
        <f ca="1">+IF($F80=AA$47,SUM($N80:OFFSET($N80,0,IF(YEAR(AA$47)=VALUE(LEFT($L$47,4)),1,2))),
IF(YEAR($F80)&lt;VALUE(LEFT($L$47,4)),($N80+$O80)/12,0))</f>
        <v>0</v>
      </c>
      <c r="AB80" s="73">
        <f ca="1">+IF($F80=AB$47,SUM($N80:OFFSET($N80,0,IF(YEAR(AB$47)=VALUE(LEFT($L$47,4)),1,2))),
IF(YEAR($F80)&lt;VALUE(LEFT($L$47,4)),($N80+$O80)/12,0))</f>
        <v>0</v>
      </c>
      <c r="AC80" s="74">
        <f ca="1">+IF($F80=AC$47,SUM($N80:OFFSET($N80,0,IF(YEAR(AC$47)=VALUE(LEFT($L$47,4)),1,2))),
IF(YEAR($F80)&lt;VALUE(LEFT($L$47,4)),($N80+$O80)/12,0))</f>
        <v>0</v>
      </c>
      <c r="AD80" s="76">
        <f ca="1">+IF($F80=AD$47,SUM($N80:OFFSET($N80,0,IF(YEAR(AD$47)=VALUE(LEFT($L$47,4)),1,2))),
IF(YEAR($F80)&lt;=2017,$P80/12,0))</f>
        <v>0</v>
      </c>
      <c r="AE80" s="73">
        <f ca="1">+IF($F80=AE$47,SUM($N80:OFFSET($N80,0,IF(YEAR(AE$47)=VALUE(LEFT($L$47,4)),1,2))),
IF(YEAR($F80)&lt;=2017,$P80/12,0))</f>
        <v>0</v>
      </c>
      <c r="AF80" s="73">
        <f ca="1">+IF($F80=AF$47,SUM($N80:OFFSET($N80,0,IF(YEAR(AF$47)=VALUE(LEFT($L$47,4)),1,2))),
IF(YEAR($F80)&lt;=2017,$P80/12,0))</f>
        <v>0</v>
      </c>
      <c r="AG80" s="73">
        <f ca="1">+IF($F80=AG$47,SUM($N80:OFFSET($N80,0,IF(YEAR(AG$47)=VALUE(LEFT($L$47,4)),1,2))),
IF(YEAR($F80)&lt;=2017,$P80/12,0))</f>
        <v>0</v>
      </c>
      <c r="AH80" s="73">
        <f ca="1">+IF($F80=AH$47,SUM($N80:OFFSET($N80,0,IF(YEAR(AH$47)=VALUE(LEFT($L$47,4)),1,2))),
IF(YEAR($F80)&lt;=2017,$P80/12,0))</f>
        <v>0</v>
      </c>
      <c r="AI80" s="73">
        <f ca="1">+IF($F80=AI$47,SUM($N80:OFFSET($N80,0,IF(YEAR(AI$47)=VALUE(LEFT($L$47,4)),1,2))),
IF(YEAR($F80)&lt;=2017,$P80/12,0))</f>
        <v>3178.0443999999998</v>
      </c>
      <c r="AJ80" s="73">
        <f ca="1">+IF($F80=AJ$47,SUM($N80:OFFSET($N80,0,IF(YEAR(AJ$47)=VALUE(LEFT($L$47,4)),1,2))),
IF(YEAR($F80)&lt;=2017,$P80/12,0))</f>
        <v>0</v>
      </c>
      <c r="AK80" s="73">
        <f ca="1">+IF($F80=AK$47,SUM($N80:OFFSET($N80,0,IF(YEAR(AK$47)=VALUE(LEFT($L$47,4)),1,2))),
IF(YEAR($F80)&lt;=2017,$P80/12,0))</f>
        <v>0</v>
      </c>
      <c r="AL80" s="73">
        <f ca="1">+IF($F80=AL$47,SUM($N80:OFFSET($N80,0,IF(YEAR(AL$47)=VALUE(LEFT($L$47,4)),1,2))),
IF(YEAR($F80)&lt;=2017,$P80/12,0))</f>
        <v>0</v>
      </c>
      <c r="AM80" s="73">
        <f ca="1">+IF($F80=AM$47,SUM($N80:OFFSET($N80,0,IF(YEAR(AM$47)=VALUE(LEFT($L$47,4)),1,2))),
IF(YEAR($F80)&lt;=2017,$P80/12,0))</f>
        <v>0</v>
      </c>
      <c r="AN80" s="73">
        <f ca="1">+IF($F80=AN$47,SUM($N80:OFFSET($N80,0,IF(YEAR(AN$47)=VALUE(LEFT($L$47,4)),1,2))),
IF(YEAR($F80)&lt;=2017,$P80/12,0))</f>
        <v>0</v>
      </c>
      <c r="AO80" s="74">
        <f ca="1">+IF($F80=AO$47,SUM($N80:OFFSET($N80,0,IF(YEAR(AO$47)=VALUE(LEFT($L$47,4)),1,2))),
IF(YEAR($F80)&lt;=2017,$P80/12,0))</f>
        <v>0</v>
      </c>
      <c r="AP80" s="75"/>
      <c r="AR80" s="50"/>
      <c r="AS80" s="50"/>
    </row>
    <row r="81" spans="1:45" ht="15" x14ac:dyDescent="0.25">
      <c r="A81" s="341">
        <v>901394462</v>
      </c>
      <c r="B81" s="105" t="s">
        <v>164</v>
      </c>
      <c r="C81" s="106" t="s">
        <v>165</v>
      </c>
      <c r="D81" s="107">
        <v>7727</v>
      </c>
      <c r="E81" s="97" t="s">
        <v>26</v>
      </c>
      <c r="F81" s="98">
        <v>43435</v>
      </c>
      <c r="G81" s="99" t="s">
        <v>28</v>
      </c>
      <c r="H81" s="109">
        <v>0</v>
      </c>
      <c r="I81" s="110">
        <v>0.37</v>
      </c>
      <c r="J81" s="92"/>
      <c r="K81" s="102">
        <v>8.9438999999999975</v>
      </c>
      <c r="L81" s="340">
        <v>129.05000000000001</v>
      </c>
      <c r="M81" s="104">
        <v>717</v>
      </c>
      <c r="N81" s="73">
        <f t="shared" si="13"/>
        <v>3.309242999999999</v>
      </c>
      <c r="O81" s="75">
        <f t="shared" si="14"/>
        <v>47.748500000000007</v>
      </c>
      <c r="P81" s="74">
        <f t="shared" si="15"/>
        <v>265.29000000000002</v>
      </c>
      <c r="Q81" s="75"/>
      <c r="R81" s="76">
        <f ca="1">+IF($F81=R$47,SUM($N81:OFFSET($N81,0,IF(YEAR(R$47)=VALUE(LEFT($L$47,4)),1,2))),
IF(YEAR($F81)&lt;VALUE(LEFT($L$47,4)),($N81+$O81)/12,0))</f>
        <v>0</v>
      </c>
      <c r="S81" s="73">
        <f ca="1">+IF($F81=S$47,SUM($N81:OFFSET($N81,0,IF(YEAR(S$47)=VALUE(LEFT($L$47,4)),1,2))),
IF(YEAR($F81)&lt;VALUE(LEFT($L$47,4)),($N81+$O81)/12,0))</f>
        <v>0</v>
      </c>
      <c r="T81" s="73">
        <f ca="1">+IF($F81=T$47,SUM($N81:OFFSET($N81,0,IF(YEAR(T$47)=VALUE(LEFT($L$47,4)),1,2))),
IF(YEAR($F81)&lt;VALUE(LEFT($L$47,4)),($N81+$O81)/12,0))</f>
        <v>0</v>
      </c>
      <c r="U81" s="73">
        <f ca="1">+IF($F81=U$47,SUM($N81:OFFSET($N81,0,IF(YEAR(U$47)=VALUE(LEFT($L$47,4)),1,2))),
IF(YEAR($F81)&lt;VALUE(LEFT($L$47,4)),($N81+$O81)/12,0))</f>
        <v>0</v>
      </c>
      <c r="V81" s="73">
        <f ca="1">+IF($F81=V$47,SUM($N81:OFFSET($N81,0,IF(YEAR(V$47)=VALUE(LEFT($L$47,4)),1,2))),
IF(YEAR($F81)&lt;VALUE(LEFT($L$47,4)),($N81+$O81)/12,0))</f>
        <v>0</v>
      </c>
      <c r="W81" s="73">
        <f ca="1">+IF($F81=W$47,SUM($N81:OFFSET($N81,0,IF(YEAR(W$47)=VALUE(LEFT($L$47,4)),1,2))),
IF(YEAR($F81)&lt;VALUE(LEFT($L$47,4)),($N81+$O81)/12,0))</f>
        <v>0</v>
      </c>
      <c r="X81" s="73">
        <f ca="1">+IF($F81=X$47,SUM($N81:OFFSET($N81,0,IF(YEAR(X$47)=VALUE(LEFT($L$47,4)),1,2))),
IF(YEAR($F81)&lt;VALUE(LEFT($L$47,4)),($N81+$O81)/12,0))</f>
        <v>0</v>
      </c>
      <c r="Y81" s="73">
        <f ca="1">+IF($F81=Y$47,SUM($N81:OFFSET($N81,0,IF(YEAR(Y$47)=VALUE(LEFT($L$47,4)),1,2))),
IF(YEAR($F81)&lt;VALUE(LEFT($L$47,4)),($N81+$O81)/12,0))</f>
        <v>0</v>
      </c>
      <c r="Z81" s="73">
        <f ca="1">+IF($F81=Z$47,SUM($N81:OFFSET($N81,0,IF(YEAR(Z$47)=VALUE(LEFT($L$47,4)),1,2))),
IF(YEAR($F81)&lt;VALUE(LEFT($L$47,4)),($N81+$O81)/12,0))</f>
        <v>0</v>
      </c>
      <c r="AA81" s="73">
        <f ca="1">+IF($F81=AA$47,SUM($N81:OFFSET($N81,0,IF(YEAR(AA$47)=VALUE(LEFT($L$47,4)),1,2))),
IF(YEAR($F81)&lt;VALUE(LEFT($L$47,4)),($N81+$O81)/12,0))</f>
        <v>0</v>
      </c>
      <c r="AB81" s="73">
        <f ca="1">+IF($F81=AB$47,SUM($N81:OFFSET($N81,0,IF(YEAR(AB$47)=VALUE(LEFT($L$47,4)),1,2))),
IF(YEAR($F81)&lt;VALUE(LEFT($L$47,4)),($N81+$O81)/12,0))</f>
        <v>0</v>
      </c>
      <c r="AC81" s="74">
        <f ca="1">+IF($F81=AC$47,SUM($N81:OFFSET($N81,0,IF(YEAR(AC$47)=VALUE(LEFT($L$47,4)),1,2))),
IF(YEAR($F81)&lt;VALUE(LEFT($L$47,4)),($N81+$O81)/12,0))</f>
        <v>0</v>
      </c>
      <c r="AD81" s="76">
        <f ca="1">+IF($F81=AD$47,SUM($N81:OFFSET($N81,0,IF(YEAR(AD$47)=VALUE(LEFT($L$47,4)),1,2))),
IF(YEAR($F81)&lt;=2017,$P81/12,0))</f>
        <v>0</v>
      </c>
      <c r="AE81" s="73">
        <f ca="1">+IF($F81=AE$47,SUM($N81:OFFSET($N81,0,IF(YEAR(AE$47)=VALUE(LEFT($L$47,4)),1,2))),
IF(YEAR($F81)&lt;=2017,$P81/12,0))</f>
        <v>0</v>
      </c>
      <c r="AF81" s="73">
        <f ca="1">+IF($F81=AF$47,SUM($N81:OFFSET($N81,0,IF(YEAR(AF$47)=VALUE(LEFT($L$47,4)),1,2))),
IF(YEAR($F81)&lt;=2017,$P81/12,0))</f>
        <v>0</v>
      </c>
      <c r="AG81" s="73">
        <f ca="1">+IF($F81=AG$47,SUM($N81:OFFSET($N81,0,IF(YEAR(AG$47)=VALUE(LEFT($L$47,4)),1,2))),
IF(YEAR($F81)&lt;=2017,$P81/12,0))</f>
        <v>0</v>
      </c>
      <c r="AH81" s="73">
        <f ca="1">+IF($F81=AH$47,SUM($N81:OFFSET($N81,0,IF(YEAR(AH$47)=VALUE(LEFT($L$47,4)),1,2))),
IF(YEAR($F81)&lt;=2017,$P81/12,0))</f>
        <v>0</v>
      </c>
      <c r="AI81" s="73">
        <f ca="1">+IF($F81=AI$47,SUM($N81:OFFSET($N81,0,IF(YEAR(AI$47)=VALUE(LEFT($L$47,4)),1,2))),
IF(YEAR($F81)&lt;=2017,$P81/12,0))</f>
        <v>0</v>
      </c>
      <c r="AJ81" s="73">
        <f ca="1">+IF($F81=AJ$47,SUM($N81:OFFSET($N81,0,IF(YEAR(AJ$47)=VALUE(LEFT($L$47,4)),1,2))),
IF(YEAR($F81)&lt;=2017,$P81/12,0))</f>
        <v>0</v>
      </c>
      <c r="AK81" s="73">
        <f ca="1">+IF($F81=AK$47,SUM($N81:OFFSET($N81,0,IF(YEAR(AK$47)=VALUE(LEFT($L$47,4)),1,2))),
IF(YEAR($F81)&lt;=2017,$P81/12,0))</f>
        <v>0</v>
      </c>
      <c r="AL81" s="73">
        <f ca="1">+IF($F81=AL$47,SUM($N81:OFFSET($N81,0,IF(YEAR(AL$47)=VALUE(LEFT($L$47,4)),1,2))),
IF(YEAR($F81)&lt;=2017,$P81/12,0))</f>
        <v>0</v>
      </c>
      <c r="AM81" s="73">
        <f ca="1">+IF($F81=AM$47,SUM($N81:OFFSET($N81,0,IF(YEAR(AM$47)=VALUE(LEFT($L$47,4)),1,2))),
IF(YEAR($F81)&lt;=2017,$P81/12,0))</f>
        <v>0</v>
      </c>
      <c r="AN81" s="73">
        <f ca="1">+IF($F81=AN$47,SUM($N81:OFFSET($N81,0,IF(YEAR(AN$47)=VALUE(LEFT($L$47,4)),1,2))),
IF(YEAR($F81)&lt;=2017,$P81/12,0))</f>
        <v>0</v>
      </c>
      <c r="AO81" s="74">
        <f ca="1">+IF($F81=AO$47,SUM($N81:OFFSET($N81,0,IF(YEAR(AO$47)=VALUE(LEFT($L$47,4)),1,2))),
IF(YEAR($F81)&lt;=2017,$P81/12,0))</f>
        <v>316.34774300000004</v>
      </c>
      <c r="AP81" s="75"/>
      <c r="AR81" s="50"/>
      <c r="AS81" s="50"/>
    </row>
    <row r="82" spans="1:45" ht="15" x14ac:dyDescent="0.25">
      <c r="A82" s="341">
        <v>901394533</v>
      </c>
      <c r="B82" s="105" t="s">
        <v>166</v>
      </c>
      <c r="C82" s="106" t="s">
        <v>167</v>
      </c>
      <c r="D82" s="107">
        <v>7727</v>
      </c>
      <c r="E82" s="97" t="s">
        <v>26</v>
      </c>
      <c r="F82" s="98">
        <v>43435</v>
      </c>
      <c r="G82" s="99" t="s">
        <v>28</v>
      </c>
      <c r="H82" s="109">
        <v>0</v>
      </c>
      <c r="I82" s="110">
        <v>0.86</v>
      </c>
      <c r="J82" s="92"/>
      <c r="K82" s="102">
        <v>44.935539999999996</v>
      </c>
      <c r="L82" s="340">
        <v>153.80000000000001</v>
      </c>
      <c r="M82" s="104">
        <v>221</v>
      </c>
      <c r="N82" s="73">
        <f t="shared" si="13"/>
        <v>38.644564399999993</v>
      </c>
      <c r="O82" s="75">
        <f t="shared" si="14"/>
        <v>132.268</v>
      </c>
      <c r="P82" s="74">
        <f t="shared" si="15"/>
        <v>190.06</v>
      </c>
      <c r="Q82" s="75"/>
      <c r="R82" s="76">
        <f ca="1">+IF($F82=R$47,SUM($N82:OFFSET($N82,0,IF(YEAR(R$47)=VALUE(LEFT($L$47,4)),1,2))),
IF(YEAR($F82)&lt;VALUE(LEFT($L$47,4)),($N82+$O82)/12,0))</f>
        <v>0</v>
      </c>
      <c r="S82" s="73">
        <f ca="1">+IF($F82=S$47,SUM($N82:OFFSET($N82,0,IF(YEAR(S$47)=VALUE(LEFT($L$47,4)),1,2))),
IF(YEAR($F82)&lt;VALUE(LEFT($L$47,4)),($N82+$O82)/12,0))</f>
        <v>0</v>
      </c>
      <c r="T82" s="73">
        <f ca="1">+IF($F82=T$47,SUM($N82:OFFSET($N82,0,IF(YEAR(T$47)=VALUE(LEFT($L$47,4)),1,2))),
IF(YEAR($F82)&lt;VALUE(LEFT($L$47,4)),($N82+$O82)/12,0))</f>
        <v>0</v>
      </c>
      <c r="U82" s="73">
        <f ca="1">+IF($F82=U$47,SUM($N82:OFFSET($N82,0,IF(YEAR(U$47)=VALUE(LEFT($L$47,4)),1,2))),
IF(YEAR($F82)&lt;VALUE(LEFT($L$47,4)),($N82+$O82)/12,0))</f>
        <v>0</v>
      </c>
      <c r="V82" s="73">
        <f ca="1">+IF($F82=V$47,SUM($N82:OFFSET($N82,0,IF(YEAR(V$47)=VALUE(LEFT($L$47,4)),1,2))),
IF(YEAR($F82)&lt;VALUE(LEFT($L$47,4)),($N82+$O82)/12,0))</f>
        <v>0</v>
      </c>
      <c r="W82" s="73">
        <f ca="1">+IF($F82=W$47,SUM($N82:OFFSET($N82,0,IF(YEAR(W$47)=VALUE(LEFT($L$47,4)),1,2))),
IF(YEAR($F82)&lt;VALUE(LEFT($L$47,4)),($N82+$O82)/12,0))</f>
        <v>0</v>
      </c>
      <c r="X82" s="73">
        <f ca="1">+IF($F82=X$47,SUM($N82:OFFSET($N82,0,IF(YEAR(X$47)=VALUE(LEFT($L$47,4)),1,2))),
IF(YEAR($F82)&lt;VALUE(LEFT($L$47,4)),($N82+$O82)/12,0))</f>
        <v>0</v>
      </c>
      <c r="Y82" s="73">
        <f ca="1">+IF($F82=Y$47,SUM($N82:OFFSET($N82,0,IF(YEAR(Y$47)=VALUE(LEFT($L$47,4)),1,2))),
IF(YEAR($F82)&lt;VALUE(LEFT($L$47,4)),($N82+$O82)/12,0))</f>
        <v>0</v>
      </c>
      <c r="Z82" s="73">
        <f ca="1">+IF($F82=Z$47,SUM($N82:OFFSET($N82,0,IF(YEAR(Z$47)=VALUE(LEFT($L$47,4)),1,2))),
IF(YEAR($F82)&lt;VALUE(LEFT($L$47,4)),($N82+$O82)/12,0))</f>
        <v>0</v>
      </c>
      <c r="AA82" s="73">
        <f ca="1">+IF($F82=AA$47,SUM($N82:OFFSET($N82,0,IF(YEAR(AA$47)=VALUE(LEFT($L$47,4)),1,2))),
IF(YEAR($F82)&lt;VALUE(LEFT($L$47,4)),($N82+$O82)/12,0))</f>
        <v>0</v>
      </c>
      <c r="AB82" s="73">
        <f ca="1">+IF($F82=AB$47,SUM($N82:OFFSET($N82,0,IF(YEAR(AB$47)=VALUE(LEFT($L$47,4)),1,2))),
IF(YEAR($F82)&lt;VALUE(LEFT($L$47,4)),($N82+$O82)/12,0))</f>
        <v>0</v>
      </c>
      <c r="AC82" s="74">
        <f ca="1">+IF($F82=AC$47,SUM($N82:OFFSET($N82,0,IF(YEAR(AC$47)=VALUE(LEFT($L$47,4)),1,2))),
IF(YEAR($F82)&lt;VALUE(LEFT($L$47,4)),($N82+$O82)/12,0))</f>
        <v>0</v>
      </c>
      <c r="AD82" s="76">
        <f ca="1">+IF($F82=AD$47,SUM($N82:OFFSET($N82,0,IF(YEAR(AD$47)=VALUE(LEFT($L$47,4)),1,2))),
IF(YEAR($F82)&lt;=2017,$P82/12,0))</f>
        <v>0</v>
      </c>
      <c r="AE82" s="73">
        <f ca="1">+IF($F82=AE$47,SUM($N82:OFFSET($N82,0,IF(YEAR(AE$47)=VALUE(LEFT($L$47,4)),1,2))),
IF(YEAR($F82)&lt;=2017,$P82/12,0))</f>
        <v>0</v>
      </c>
      <c r="AF82" s="73">
        <f ca="1">+IF($F82=AF$47,SUM($N82:OFFSET($N82,0,IF(YEAR(AF$47)=VALUE(LEFT($L$47,4)),1,2))),
IF(YEAR($F82)&lt;=2017,$P82/12,0))</f>
        <v>0</v>
      </c>
      <c r="AG82" s="73">
        <f ca="1">+IF($F82=AG$47,SUM($N82:OFFSET($N82,0,IF(YEAR(AG$47)=VALUE(LEFT($L$47,4)),1,2))),
IF(YEAR($F82)&lt;=2017,$P82/12,0))</f>
        <v>0</v>
      </c>
      <c r="AH82" s="73">
        <f ca="1">+IF($F82=AH$47,SUM($N82:OFFSET($N82,0,IF(YEAR(AH$47)=VALUE(LEFT($L$47,4)),1,2))),
IF(YEAR($F82)&lt;=2017,$P82/12,0))</f>
        <v>0</v>
      </c>
      <c r="AI82" s="73">
        <f ca="1">+IF($F82=AI$47,SUM($N82:OFFSET($N82,0,IF(YEAR(AI$47)=VALUE(LEFT($L$47,4)),1,2))),
IF(YEAR($F82)&lt;=2017,$P82/12,0))</f>
        <v>0</v>
      </c>
      <c r="AJ82" s="73">
        <f ca="1">+IF($F82=AJ$47,SUM($N82:OFFSET($N82,0,IF(YEAR(AJ$47)=VALUE(LEFT($L$47,4)),1,2))),
IF(YEAR($F82)&lt;=2017,$P82/12,0))</f>
        <v>0</v>
      </c>
      <c r="AK82" s="73">
        <f ca="1">+IF($F82=AK$47,SUM($N82:OFFSET($N82,0,IF(YEAR(AK$47)=VALUE(LEFT($L$47,4)),1,2))),
IF(YEAR($F82)&lt;=2017,$P82/12,0))</f>
        <v>0</v>
      </c>
      <c r="AL82" s="73">
        <f ca="1">+IF($F82=AL$47,SUM($N82:OFFSET($N82,0,IF(YEAR(AL$47)=VALUE(LEFT($L$47,4)),1,2))),
IF(YEAR($F82)&lt;=2017,$P82/12,0))</f>
        <v>0</v>
      </c>
      <c r="AM82" s="73">
        <f ca="1">+IF($F82=AM$47,SUM($N82:OFFSET($N82,0,IF(YEAR(AM$47)=VALUE(LEFT($L$47,4)),1,2))),
IF(YEAR($F82)&lt;=2017,$P82/12,0))</f>
        <v>0</v>
      </c>
      <c r="AN82" s="73">
        <f ca="1">+IF($F82=AN$47,SUM($N82:OFFSET($N82,0,IF(YEAR(AN$47)=VALUE(LEFT($L$47,4)),1,2))),
IF(YEAR($F82)&lt;=2017,$P82/12,0))</f>
        <v>0</v>
      </c>
      <c r="AO82" s="74">
        <f ca="1">+IF($F82=AO$47,SUM($N82:OFFSET($N82,0,IF(YEAR(AO$47)=VALUE(LEFT($L$47,4)),1,2))),
IF(YEAR($F82)&lt;=2017,$P82/12,0))</f>
        <v>360.97256440000001</v>
      </c>
      <c r="AP82" s="75"/>
      <c r="AR82" s="50"/>
      <c r="AS82" s="50"/>
    </row>
    <row r="83" spans="1:45" ht="15" x14ac:dyDescent="0.25">
      <c r="A83" s="341">
        <v>901394536</v>
      </c>
      <c r="B83" s="105" t="s">
        <v>168</v>
      </c>
      <c r="C83" s="106" t="s">
        <v>169</v>
      </c>
      <c r="D83" s="107">
        <v>7727</v>
      </c>
      <c r="E83" s="97" t="s">
        <v>26</v>
      </c>
      <c r="F83" s="98">
        <v>43435</v>
      </c>
      <c r="G83" s="99" t="s">
        <v>28</v>
      </c>
      <c r="H83" s="109">
        <v>0</v>
      </c>
      <c r="I83" s="110">
        <v>0.78</v>
      </c>
      <c r="J83" s="92"/>
      <c r="K83" s="102">
        <v>14.254059999999999</v>
      </c>
      <c r="L83" s="340">
        <v>90</v>
      </c>
      <c r="M83" s="104">
        <v>176</v>
      </c>
      <c r="N83" s="73">
        <f t="shared" si="13"/>
        <v>11.118166799999999</v>
      </c>
      <c r="O83" s="75">
        <f t="shared" si="14"/>
        <v>70.2</v>
      </c>
      <c r="P83" s="74">
        <f t="shared" si="15"/>
        <v>137.28</v>
      </c>
      <c r="Q83" s="75"/>
      <c r="R83" s="76">
        <f ca="1">+IF($F83=R$47,SUM($N83:OFFSET($N83,0,IF(YEAR(R$47)=VALUE(LEFT($L$47,4)),1,2))),
IF(YEAR($F83)&lt;VALUE(LEFT($L$47,4)),($N83+$O83)/12,0))</f>
        <v>0</v>
      </c>
      <c r="S83" s="73">
        <f ca="1">+IF($F83=S$47,SUM($N83:OFFSET($N83,0,IF(YEAR(S$47)=VALUE(LEFT($L$47,4)),1,2))),
IF(YEAR($F83)&lt;VALUE(LEFT($L$47,4)),($N83+$O83)/12,0))</f>
        <v>0</v>
      </c>
      <c r="T83" s="73">
        <f ca="1">+IF($F83=T$47,SUM($N83:OFFSET($N83,0,IF(YEAR(T$47)=VALUE(LEFT($L$47,4)),1,2))),
IF(YEAR($F83)&lt;VALUE(LEFT($L$47,4)),($N83+$O83)/12,0))</f>
        <v>0</v>
      </c>
      <c r="U83" s="73">
        <f ca="1">+IF($F83=U$47,SUM($N83:OFFSET($N83,0,IF(YEAR(U$47)=VALUE(LEFT($L$47,4)),1,2))),
IF(YEAR($F83)&lt;VALUE(LEFT($L$47,4)),($N83+$O83)/12,0))</f>
        <v>0</v>
      </c>
      <c r="V83" s="73">
        <f ca="1">+IF($F83=V$47,SUM($N83:OFFSET($N83,0,IF(YEAR(V$47)=VALUE(LEFT($L$47,4)),1,2))),
IF(YEAR($F83)&lt;VALUE(LEFT($L$47,4)),($N83+$O83)/12,0))</f>
        <v>0</v>
      </c>
      <c r="W83" s="73">
        <f ca="1">+IF($F83=W$47,SUM($N83:OFFSET($N83,0,IF(YEAR(W$47)=VALUE(LEFT($L$47,4)),1,2))),
IF(YEAR($F83)&lt;VALUE(LEFT($L$47,4)),($N83+$O83)/12,0))</f>
        <v>0</v>
      </c>
      <c r="X83" s="73">
        <f ca="1">+IF($F83=X$47,SUM($N83:OFFSET($N83,0,IF(YEAR(X$47)=VALUE(LEFT($L$47,4)),1,2))),
IF(YEAR($F83)&lt;VALUE(LEFT($L$47,4)),($N83+$O83)/12,0))</f>
        <v>0</v>
      </c>
      <c r="Y83" s="73">
        <f ca="1">+IF($F83=Y$47,SUM($N83:OFFSET($N83,0,IF(YEAR(Y$47)=VALUE(LEFT($L$47,4)),1,2))),
IF(YEAR($F83)&lt;VALUE(LEFT($L$47,4)),($N83+$O83)/12,0))</f>
        <v>0</v>
      </c>
      <c r="Z83" s="73">
        <f ca="1">+IF($F83=Z$47,SUM($N83:OFFSET($N83,0,IF(YEAR(Z$47)=VALUE(LEFT($L$47,4)),1,2))),
IF(YEAR($F83)&lt;VALUE(LEFT($L$47,4)),($N83+$O83)/12,0))</f>
        <v>0</v>
      </c>
      <c r="AA83" s="73">
        <f ca="1">+IF($F83=AA$47,SUM($N83:OFFSET($N83,0,IF(YEAR(AA$47)=VALUE(LEFT($L$47,4)),1,2))),
IF(YEAR($F83)&lt;VALUE(LEFT($L$47,4)),($N83+$O83)/12,0))</f>
        <v>0</v>
      </c>
      <c r="AB83" s="73">
        <f ca="1">+IF($F83=AB$47,SUM($N83:OFFSET($N83,0,IF(YEAR(AB$47)=VALUE(LEFT($L$47,4)),1,2))),
IF(YEAR($F83)&lt;VALUE(LEFT($L$47,4)),($N83+$O83)/12,0))</f>
        <v>0</v>
      </c>
      <c r="AC83" s="74">
        <f ca="1">+IF($F83=AC$47,SUM($N83:OFFSET($N83,0,IF(YEAR(AC$47)=VALUE(LEFT($L$47,4)),1,2))),
IF(YEAR($F83)&lt;VALUE(LEFT($L$47,4)),($N83+$O83)/12,0))</f>
        <v>0</v>
      </c>
      <c r="AD83" s="76">
        <f ca="1">+IF($F83=AD$47,SUM($N83:OFFSET($N83,0,IF(YEAR(AD$47)=VALUE(LEFT($L$47,4)),1,2))),
IF(YEAR($F83)&lt;=2017,$P83/12,0))</f>
        <v>0</v>
      </c>
      <c r="AE83" s="73">
        <f ca="1">+IF($F83=AE$47,SUM($N83:OFFSET($N83,0,IF(YEAR(AE$47)=VALUE(LEFT($L$47,4)),1,2))),
IF(YEAR($F83)&lt;=2017,$P83/12,0))</f>
        <v>0</v>
      </c>
      <c r="AF83" s="73">
        <f ca="1">+IF($F83=AF$47,SUM($N83:OFFSET($N83,0,IF(YEAR(AF$47)=VALUE(LEFT($L$47,4)),1,2))),
IF(YEAR($F83)&lt;=2017,$P83/12,0))</f>
        <v>0</v>
      </c>
      <c r="AG83" s="73">
        <f ca="1">+IF($F83=AG$47,SUM($N83:OFFSET($N83,0,IF(YEAR(AG$47)=VALUE(LEFT($L$47,4)),1,2))),
IF(YEAR($F83)&lt;=2017,$P83/12,0))</f>
        <v>0</v>
      </c>
      <c r="AH83" s="73">
        <f ca="1">+IF($F83=AH$47,SUM($N83:OFFSET($N83,0,IF(YEAR(AH$47)=VALUE(LEFT($L$47,4)),1,2))),
IF(YEAR($F83)&lt;=2017,$P83/12,0))</f>
        <v>0</v>
      </c>
      <c r="AI83" s="73">
        <f ca="1">+IF($F83=AI$47,SUM($N83:OFFSET($N83,0,IF(YEAR(AI$47)=VALUE(LEFT($L$47,4)),1,2))),
IF(YEAR($F83)&lt;=2017,$P83/12,0))</f>
        <v>0</v>
      </c>
      <c r="AJ83" s="73">
        <f ca="1">+IF($F83=AJ$47,SUM($N83:OFFSET($N83,0,IF(YEAR(AJ$47)=VALUE(LEFT($L$47,4)),1,2))),
IF(YEAR($F83)&lt;=2017,$P83/12,0))</f>
        <v>0</v>
      </c>
      <c r="AK83" s="73">
        <f ca="1">+IF($F83=AK$47,SUM($N83:OFFSET($N83,0,IF(YEAR(AK$47)=VALUE(LEFT($L$47,4)),1,2))),
IF(YEAR($F83)&lt;=2017,$P83/12,0))</f>
        <v>0</v>
      </c>
      <c r="AL83" s="73">
        <f ca="1">+IF($F83=AL$47,SUM($N83:OFFSET($N83,0,IF(YEAR(AL$47)=VALUE(LEFT($L$47,4)),1,2))),
IF(YEAR($F83)&lt;=2017,$P83/12,0))</f>
        <v>0</v>
      </c>
      <c r="AM83" s="73">
        <f ca="1">+IF($F83=AM$47,SUM($N83:OFFSET($N83,0,IF(YEAR(AM$47)=VALUE(LEFT($L$47,4)),1,2))),
IF(YEAR($F83)&lt;=2017,$P83/12,0))</f>
        <v>0</v>
      </c>
      <c r="AN83" s="73">
        <f ca="1">+IF($F83=AN$47,SUM($N83:OFFSET($N83,0,IF(YEAR(AN$47)=VALUE(LEFT($L$47,4)),1,2))),
IF(YEAR($F83)&lt;=2017,$P83/12,0))</f>
        <v>0</v>
      </c>
      <c r="AO83" s="74">
        <f ca="1">+IF($F83=AO$47,SUM($N83:OFFSET($N83,0,IF(YEAR(AO$47)=VALUE(LEFT($L$47,4)),1,2))),
IF(YEAR($F83)&lt;=2017,$P83/12,0))</f>
        <v>218.5981668</v>
      </c>
      <c r="AP83" s="75"/>
      <c r="AR83" s="50"/>
      <c r="AS83" s="50"/>
    </row>
    <row r="84" spans="1:45" ht="15" x14ac:dyDescent="0.25">
      <c r="A84" s="341" t="s">
        <v>170</v>
      </c>
      <c r="B84" s="105" t="s">
        <v>171</v>
      </c>
      <c r="C84" s="106" t="s">
        <v>172</v>
      </c>
      <c r="D84" s="107">
        <v>7763</v>
      </c>
      <c r="E84" s="97" t="s">
        <v>26</v>
      </c>
      <c r="F84" s="98">
        <v>43435</v>
      </c>
      <c r="G84" s="99" t="s">
        <v>62</v>
      </c>
      <c r="H84" s="109">
        <v>0</v>
      </c>
      <c r="I84" s="110">
        <v>1</v>
      </c>
      <c r="J84" s="92"/>
      <c r="K84" s="102">
        <v>30.212</v>
      </c>
      <c r="L84" s="340">
        <v>1260</v>
      </c>
      <c r="M84" s="104">
        <v>456</v>
      </c>
      <c r="N84" s="73">
        <f t="shared" si="13"/>
        <v>30.212</v>
      </c>
      <c r="O84" s="75">
        <f t="shared" si="14"/>
        <v>1260</v>
      </c>
      <c r="P84" s="74">
        <f t="shared" si="15"/>
        <v>456</v>
      </c>
      <c r="Q84" s="75"/>
      <c r="R84" s="76">
        <f ca="1">+IF($F84=R$47,SUM($N84:OFFSET($N84,0,IF(YEAR(R$47)=VALUE(LEFT($L$47,4)),1,2))),
IF(YEAR($F84)&lt;VALUE(LEFT($L$47,4)),($N84+$O84)/12,0))</f>
        <v>0</v>
      </c>
      <c r="S84" s="73">
        <f ca="1">+IF($F84=S$47,SUM($N84:OFFSET($N84,0,IF(YEAR(S$47)=VALUE(LEFT($L$47,4)),1,2))),
IF(YEAR($F84)&lt;VALUE(LEFT($L$47,4)),($N84+$O84)/12,0))</f>
        <v>0</v>
      </c>
      <c r="T84" s="73">
        <f ca="1">+IF($F84=T$47,SUM($N84:OFFSET($N84,0,IF(YEAR(T$47)=VALUE(LEFT($L$47,4)),1,2))),
IF(YEAR($F84)&lt;VALUE(LEFT($L$47,4)),($N84+$O84)/12,0))</f>
        <v>0</v>
      </c>
      <c r="U84" s="73">
        <f ca="1">+IF($F84=U$47,SUM($N84:OFFSET($N84,0,IF(YEAR(U$47)=VALUE(LEFT($L$47,4)),1,2))),
IF(YEAR($F84)&lt;VALUE(LEFT($L$47,4)),($N84+$O84)/12,0))</f>
        <v>0</v>
      </c>
      <c r="V84" s="73">
        <f ca="1">+IF($F84=V$47,SUM($N84:OFFSET($N84,0,IF(YEAR(V$47)=VALUE(LEFT($L$47,4)),1,2))),
IF(YEAR($F84)&lt;VALUE(LEFT($L$47,4)),($N84+$O84)/12,0))</f>
        <v>0</v>
      </c>
      <c r="W84" s="73">
        <f ca="1">+IF($F84=W$47,SUM($N84:OFFSET($N84,0,IF(YEAR(W$47)=VALUE(LEFT($L$47,4)),1,2))),
IF(YEAR($F84)&lt;VALUE(LEFT($L$47,4)),($N84+$O84)/12,0))</f>
        <v>0</v>
      </c>
      <c r="X84" s="73">
        <f ca="1">+IF($F84=X$47,SUM($N84:OFFSET($N84,0,IF(YEAR(X$47)=VALUE(LEFT($L$47,4)),1,2))),
IF(YEAR($F84)&lt;VALUE(LEFT($L$47,4)),($N84+$O84)/12,0))</f>
        <v>0</v>
      </c>
      <c r="Y84" s="73">
        <f ca="1">+IF($F84=Y$47,SUM($N84:OFFSET($N84,0,IF(YEAR(Y$47)=VALUE(LEFT($L$47,4)),1,2))),
IF(YEAR($F84)&lt;VALUE(LEFT($L$47,4)),($N84+$O84)/12,0))</f>
        <v>0</v>
      </c>
      <c r="Z84" s="73">
        <f ca="1">+IF($F84=Z$47,SUM($N84:OFFSET($N84,0,IF(YEAR(Z$47)=VALUE(LEFT($L$47,4)),1,2))),
IF(YEAR($F84)&lt;VALUE(LEFT($L$47,4)),($N84+$O84)/12,0))</f>
        <v>0</v>
      </c>
      <c r="AA84" s="73">
        <f ca="1">+IF($F84=AA$47,SUM($N84:OFFSET($N84,0,IF(YEAR(AA$47)=VALUE(LEFT($L$47,4)),1,2))),
IF(YEAR($F84)&lt;VALUE(LEFT($L$47,4)),($N84+$O84)/12,0))</f>
        <v>0</v>
      </c>
      <c r="AB84" s="73">
        <f ca="1">+IF($F84=AB$47,SUM($N84:OFFSET($N84,0,IF(YEAR(AB$47)=VALUE(LEFT($L$47,4)),1,2))),
IF(YEAR($F84)&lt;VALUE(LEFT($L$47,4)),($N84+$O84)/12,0))</f>
        <v>0</v>
      </c>
      <c r="AC84" s="74">
        <f ca="1">+IF($F84=AC$47,SUM($N84:OFFSET($N84,0,IF(YEAR(AC$47)=VALUE(LEFT($L$47,4)),1,2))),
IF(YEAR($F84)&lt;VALUE(LEFT($L$47,4)),($N84+$O84)/12,0))</f>
        <v>0</v>
      </c>
      <c r="AD84" s="76">
        <f ca="1">+IF($F84=AD$47,SUM($N84:OFFSET($N84,0,IF(YEAR(AD$47)=VALUE(LEFT($L$47,4)),1,2))),
IF(YEAR($F84)&lt;=2017,$P84/12,0))</f>
        <v>0</v>
      </c>
      <c r="AE84" s="73">
        <f ca="1">+IF($F84=AE$47,SUM($N84:OFFSET($N84,0,IF(YEAR(AE$47)=VALUE(LEFT($L$47,4)),1,2))),
IF(YEAR($F84)&lt;=2017,$P84/12,0))</f>
        <v>0</v>
      </c>
      <c r="AF84" s="73">
        <f ca="1">+IF($F84=AF$47,SUM($N84:OFFSET($N84,0,IF(YEAR(AF$47)=VALUE(LEFT($L$47,4)),1,2))),
IF(YEAR($F84)&lt;=2017,$P84/12,0))</f>
        <v>0</v>
      </c>
      <c r="AG84" s="73">
        <f ca="1">+IF($F84=AG$47,SUM($N84:OFFSET($N84,0,IF(YEAR(AG$47)=VALUE(LEFT($L$47,4)),1,2))),
IF(YEAR($F84)&lt;=2017,$P84/12,0))</f>
        <v>0</v>
      </c>
      <c r="AH84" s="73">
        <f ca="1">+IF($F84=AH$47,SUM($N84:OFFSET($N84,0,IF(YEAR(AH$47)=VALUE(LEFT($L$47,4)),1,2))),
IF(YEAR($F84)&lt;=2017,$P84/12,0))</f>
        <v>0</v>
      </c>
      <c r="AI84" s="73">
        <f ca="1">+IF($F84=AI$47,SUM($N84:OFFSET($N84,0,IF(YEAR(AI$47)=VALUE(LEFT($L$47,4)),1,2))),
IF(YEAR($F84)&lt;=2017,$P84/12,0))</f>
        <v>0</v>
      </c>
      <c r="AJ84" s="73">
        <f ca="1">+IF($F84=AJ$47,SUM($N84:OFFSET($N84,0,IF(YEAR(AJ$47)=VALUE(LEFT($L$47,4)),1,2))),
IF(YEAR($F84)&lt;=2017,$P84/12,0))</f>
        <v>0</v>
      </c>
      <c r="AK84" s="73">
        <f ca="1">+IF($F84=AK$47,SUM($N84:OFFSET($N84,0,IF(YEAR(AK$47)=VALUE(LEFT($L$47,4)),1,2))),
IF(YEAR($F84)&lt;=2017,$P84/12,0))</f>
        <v>0</v>
      </c>
      <c r="AL84" s="73">
        <f ca="1">+IF($F84=AL$47,SUM($N84:OFFSET($N84,0,IF(YEAR(AL$47)=VALUE(LEFT($L$47,4)),1,2))),
IF(YEAR($F84)&lt;=2017,$P84/12,0))</f>
        <v>0</v>
      </c>
      <c r="AM84" s="73">
        <f ca="1">+IF($F84=AM$47,SUM($N84:OFFSET($N84,0,IF(YEAR(AM$47)=VALUE(LEFT($L$47,4)),1,2))),
IF(YEAR($F84)&lt;=2017,$P84/12,0))</f>
        <v>0</v>
      </c>
      <c r="AN84" s="73">
        <f ca="1">+IF($F84=AN$47,SUM($N84:OFFSET($N84,0,IF(YEAR(AN$47)=VALUE(LEFT($L$47,4)),1,2))),
IF(YEAR($F84)&lt;=2017,$P84/12,0))</f>
        <v>0</v>
      </c>
      <c r="AO84" s="74">
        <f ca="1">+IF($F84=AO$47,SUM($N84:OFFSET($N84,0,IF(YEAR(AO$47)=VALUE(LEFT($L$47,4)),1,2))),
IF(YEAR($F84)&lt;=2017,$P84/12,0))</f>
        <v>1746.212</v>
      </c>
      <c r="AP84" s="75"/>
      <c r="AR84" s="50"/>
      <c r="AS84" s="50"/>
    </row>
    <row r="85" spans="1:45" ht="15" x14ac:dyDescent="0.25">
      <c r="A85" s="341">
        <v>901484303</v>
      </c>
      <c r="B85" s="105" t="s">
        <v>173</v>
      </c>
      <c r="C85" s="106" t="s">
        <v>174</v>
      </c>
      <c r="D85" s="107">
        <v>7763</v>
      </c>
      <c r="E85" s="97" t="s">
        <v>26</v>
      </c>
      <c r="F85" s="98">
        <v>43070</v>
      </c>
      <c r="G85" s="99" t="s">
        <v>28</v>
      </c>
      <c r="H85" s="109">
        <v>0</v>
      </c>
      <c r="I85" s="110">
        <v>1</v>
      </c>
      <c r="J85" s="92"/>
      <c r="K85" s="102">
        <v>-1.4847501006443054E-13</v>
      </c>
      <c r="L85" s="340">
        <v>1</v>
      </c>
      <c r="M85" s="104">
        <v>0</v>
      </c>
      <c r="N85" s="73">
        <f t="shared" si="13"/>
        <v>-1.4847501006443054E-13</v>
      </c>
      <c r="O85" s="75">
        <f t="shared" si="14"/>
        <v>1</v>
      </c>
      <c r="P85" s="74">
        <f t="shared" si="15"/>
        <v>0</v>
      </c>
      <c r="Q85" s="75"/>
      <c r="R85" s="76">
        <f ca="1">+IF($F85=R$47,SUM($N85:OFFSET($N85,0,IF(YEAR(R$47)=VALUE(LEFT($L$47,4)),1,2))),
IF(YEAR($F85)&lt;VALUE(LEFT($L$47,4)),($N85+$O85)/12,0))</f>
        <v>0</v>
      </c>
      <c r="S85" s="73">
        <f ca="1">+IF($F85=S$47,SUM($N85:OFFSET($N85,0,IF(YEAR(S$47)=VALUE(LEFT($L$47,4)),1,2))),
IF(YEAR($F85)&lt;VALUE(LEFT($L$47,4)),($N85+$O85)/12,0))</f>
        <v>0</v>
      </c>
      <c r="T85" s="73">
        <f ca="1">+IF($F85=T$47,SUM($N85:OFFSET($N85,0,IF(YEAR(T$47)=VALUE(LEFT($L$47,4)),1,2))),
IF(YEAR($F85)&lt;VALUE(LEFT($L$47,4)),($N85+$O85)/12,0))</f>
        <v>0</v>
      </c>
      <c r="U85" s="73">
        <f ca="1">+IF($F85=U$47,SUM($N85:OFFSET($N85,0,IF(YEAR(U$47)=VALUE(LEFT($L$47,4)),1,2))),
IF(YEAR($F85)&lt;VALUE(LEFT($L$47,4)),($N85+$O85)/12,0))</f>
        <v>0</v>
      </c>
      <c r="V85" s="73">
        <f ca="1">+IF($F85=V$47,SUM($N85:OFFSET($N85,0,IF(YEAR(V$47)=VALUE(LEFT($L$47,4)),1,2))),
IF(YEAR($F85)&lt;VALUE(LEFT($L$47,4)),($N85+$O85)/12,0))</f>
        <v>0</v>
      </c>
      <c r="W85" s="73">
        <f ca="1">+IF($F85=W$47,SUM($N85:OFFSET($N85,0,IF(YEAR(W$47)=VALUE(LEFT($L$47,4)),1,2))),
IF(YEAR($F85)&lt;VALUE(LEFT($L$47,4)),($N85+$O85)/12,0))</f>
        <v>0</v>
      </c>
      <c r="X85" s="73">
        <f ca="1">+IF($F85=X$47,SUM($N85:OFFSET($N85,0,IF(YEAR(X$47)=VALUE(LEFT($L$47,4)),1,2))),
IF(YEAR($F85)&lt;VALUE(LEFT($L$47,4)),($N85+$O85)/12,0))</f>
        <v>0</v>
      </c>
      <c r="Y85" s="73">
        <f ca="1">+IF($F85=Y$47,SUM($N85:OFFSET($N85,0,IF(YEAR(Y$47)=VALUE(LEFT($L$47,4)),1,2))),
IF(YEAR($F85)&lt;VALUE(LEFT($L$47,4)),($N85+$O85)/12,0))</f>
        <v>0</v>
      </c>
      <c r="Z85" s="73">
        <f ca="1">+IF($F85=Z$47,SUM($N85:OFFSET($N85,0,IF(YEAR(Z$47)=VALUE(LEFT($L$47,4)),1,2))),
IF(YEAR($F85)&lt;VALUE(LEFT($L$47,4)),($N85+$O85)/12,0))</f>
        <v>0</v>
      </c>
      <c r="AA85" s="73">
        <f ca="1">+IF($F85=AA$47,SUM($N85:OFFSET($N85,0,IF(YEAR(AA$47)=VALUE(LEFT($L$47,4)),1,2))),
IF(YEAR($F85)&lt;VALUE(LEFT($L$47,4)),($N85+$O85)/12,0))</f>
        <v>0</v>
      </c>
      <c r="AB85" s="73">
        <f ca="1">+IF($F85=AB$47,SUM($N85:OFFSET($N85,0,IF(YEAR(AB$47)=VALUE(LEFT($L$47,4)),1,2))),
IF(YEAR($F85)&lt;VALUE(LEFT($L$47,4)),($N85+$O85)/12,0))</f>
        <v>0</v>
      </c>
      <c r="AC85" s="74">
        <f ca="1">+IF($F85=AC$47,SUM($N85:OFFSET($N85,0,IF(YEAR(AC$47)=VALUE(LEFT($L$47,4)),1,2))),
IF(YEAR($F85)&lt;VALUE(LEFT($L$47,4)),($N85+$O85)/12,0))</f>
        <v>0.99999999999985156</v>
      </c>
      <c r="AD85" s="76">
        <f ca="1">+IF($F85=AD$47,SUM($N85:OFFSET($N85,0,IF(YEAR(AD$47)=VALUE(LEFT($L$47,4)),1,2))),
IF(YEAR($F85)&lt;=2017,$P85/12,0))</f>
        <v>0</v>
      </c>
      <c r="AE85" s="73">
        <f ca="1">+IF($F85=AE$47,SUM($N85:OFFSET($N85,0,IF(YEAR(AE$47)=VALUE(LEFT($L$47,4)),1,2))),
IF(YEAR($F85)&lt;=2017,$P85/12,0))</f>
        <v>0</v>
      </c>
      <c r="AF85" s="73">
        <f ca="1">+IF($F85=AF$47,SUM($N85:OFFSET($N85,0,IF(YEAR(AF$47)=VALUE(LEFT($L$47,4)),1,2))),
IF(YEAR($F85)&lt;=2017,$P85/12,0))</f>
        <v>0</v>
      </c>
      <c r="AG85" s="73">
        <f ca="1">+IF($F85=AG$47,SUM($N85:OFFSET($N85,0,IF(YEAR(AG$47)=VALUE(LEFT($L$47,4)),1,2))),
IF(YEAR($F85)&lt;=2017,$P85/12,0))</f>
        <v>0</v>
      </c>
      <c r="AH85" s="73">
        <f ca="1">+IF($F85=AH$47,SUM($N85:OFFSET($N85,0,IF(YEAR(AH$47)=VALUE(LEFT($L$47,4)),1,2))),
IF(YEAR($F85)&lt;=2017,$P85/12,0))</f>
        <v>0</v>
      </c>
      <c r="AI85" s="73">
        <f ca="1">+IF($F85=AI$47,SUM($N85:OFFSET($N85,0,IF(YEAR(AI$47)=VALUE(LEFT($L$47,4)),1,2))),
IF(YEAR($F85)&lt;=2017,$P85/12,0))</f>
        <v>0</v>
      </c>
      <c r="AJ85" s="73">
        <f ca="1">+IF($F85=AJ$47,SUM($N85:OFFSET($N85,0,IF(YEAR(AJ$47)=VALUE(LEFT($L$47,4)),1,2))),
IF(YEAR($F85)&lt;=2017,$P85/12,0))</f>
        <v>0</v>
      </c>
      <c r="AK85" s="73">
        <f ca="1">+IF($F85=AK$47,SUM($N85:OFFSET($N85,0,IF(YEAR(AK$47)=VALUE(LEFT($L$47,4)),1,2))),
IF(YEAR($F85)&lt;=2017,$P85/12,0))</f>
        <v>0</v>
      </c>
      <c r="AL85" s="73">
        <f ca="1">+IF($F85=AL$47,SUM($N85:OFFSET($N85,0,IF(YEAR(AL$47)=VALUE(LEFT($L$47,4)),1,2))),
IF(YEAR($F85)&lt;=2017,$P85/12,0))</f>
        <v>0</v>
      </c>
      <c r="AM85" s="73">
        <f ca="1">+IF($F85=AM$47,SUM($N85:OFFSET($N85,0,IF(YEAR(AM$47)=VALUE(LEFT($L$47,4)),1,2))),
IF(YEAR($F85)&lt;=2017,$P85/12,0))</f>
        <v>0</v>
      </c>
      <c r="AN85" s="73">
        <f ca="1">+IF($F85=AN$47,SUM($N85:OFFSET($N85,0,IF(YEAR(AN$47)=VALUE(LEFT($L$47,4)),1,2))),
IF(YEAR($F85)&lt;=2017,$P85/12,0))</f>
        <v>0</v>
      </c>
      <c r="AO85" s="74">
        <f ca="1">+IF($F85=AO$47,SUM($N85:OFFSET($N85,0,IF(YEAR(AO$47)=VALUE(LEFT($L$47,4)),1,2))),
IF(YEAR($F85)&lt;=2017,$P85/12,0))</f>
        <v>0</v>
      </c>
      <c r="AP85" s="75"/>
      <c r="AR85" s="50"/>
      <c r="AS85" s="50"/>
    </row>
    <row r="86" spans="1:45" ht="15" x14ac:dyDescent="0.25">
      <c r="A86" s="341">
        <v>901665563</v>
      </c>
      <c r="B86" s="105" t="s">
        <v>175</v>
      </c>
      <c r="C86" s="106" t="s">
        <v>176</v>
      </c>
      <c r="D86" s="107">
        <v>7763</v>
      </c>
      <c r="E86" s="97" t="s">
        <v>26</v>
      </c>
      <c r="F86" s="98">
        <v>43435</v>
      </c>
      <c r="G86" s="99" t="s">
        <v>62</v>
      </c>
      <c r="H86" s="109">
        <v>0</v>
      </c>
      <c r="I86" s="110">
        <v>1</v>
      </c>
      <c r="J86" s="92"/>
      <c r="K86" s="102">
        <v>819.84571999999923</v>
      </c>
      <c r="L86" s="340">
        <v>2895</v>
      </c>
      <c r="M86" s="104">
        <v>7357</v>
      </c>
      <c r="N86" s="73">
        <f t="shared" si="13"/>
        <v>819.84571999999923</v>
      </c>
      <c r="O86" s="75">
        <f t="shared" si="14"/>
        <v>2895</v>
      </c>
      <c r="P86" s="74">
        <f t="shared" si="15"/>
        <v>7357</v>
      </c>
      <c r="Q86" s="75"/>
      <c r="R86" s="76">
        <f ca="1">+IF($F86=R$47,SUM($N86:OFFSET($N86,0,IF(YEAR(R$47)=VALUE(LEFT($L$47,4)),1,2))),
IF(YEAR($F86)&lt;VALUE(LEFT($L$47,4)),($N86+$O86)/12,0))</f>
        <v>0</v>
      </c>
      <c r="S86" s="73">
        <f ca="1">+IF($F86=S$47,SUM($N86:OFFSET($N86,0,IF(YEAR(S$47)=VALUE(LEFT($L$47,4)),1,2))),
IF(YEAR($F86)&lt;VALUE(LEFT($L$47,4)),($N86+$O86)/12,0))</f>
        <v>0</v>
      </c>
      <c r="T86" s="73">
        <f ca="1">+IF($F86=T$47,SUM($N86:OFFSET($N86,0,IF(YEAR(T$47)=VALUE(LEFT($L$47,4)),1,2))),
IF(YEAR($F86)&lt;VALUE(LEFT($L$47,4)),($N86+$O86)/12,0))</f>
        <v>0</v>
      </c>
      <c r="U86" s="73">
        <f ca="1">+IF($F86=U$47,SUM($N86:OFFSET($N86,0,IF(YEAR(U$47)=VALUE(LEFT($L$47,4)),1,2))),
IF(YEAR($F86)&lt;VALUE(LEFT($L$47,4)),($N86+$O86)/12,0))</f>
        <v>0</v>
      </c>
      <c r="V86" s="73">
        <f ca="1">+IF($F86=V$47,SUM($N86:OFFSET($N86,0,IF(YEAR(V$47)=VALUE(LEFT($L$47,4)),1,2))),
IF(YEAR($F86)&lt;VALUE(LEFT($L$47,4)),($N86+$O86)/12,0))</f>
        <v>0</v>
      </c>
      <c r="W86" s="73">
        <f ca="1">+IF($F86=W$47,SUM($N86:OFFSET($N86,0,IF(YEAR(W$47)=VALUE(LEFT($L$47,4)),1,2))),
IF(YEAR($F86)&lt;VALUE(LEFT($L$47,4)),($N86+$O86)/12,0))</f>
        <v>0</v>
      </c>
      <c r="X86" s="73">
        <f ca="1">+IF($F86=X$47,SUM($N86:OFFSET($N86,0,IF(YEAR(X$47)=VALUE(LEFT($L$47,4)),1,2))),
IF(YEAR($F86)&lt;VALUE(LEFT($L$47,4)),($N86+$O86)/12,0))</f>
        <v>0</v>
      </c>
      <c r="Y86" s="73">
        <f ca="1">+IF($F86=Y$47,SUM($N86:OFFSET($N86,0,IF(YEAR(Y$47)=VALUE(LEFT($L$47,4)),1,2))),
IF(YEAR($F86)&lt;VALUE(LEFT($L$47,4)),($N86+$O86)/12,0))</f>
        <v>0</v>
      </c>
      <c r="Z86" s="73">
        <f ca="1">+IF($F86=Z$47,SUM($N86:OFFSET($N86,0,IF(YEAR(Z$47)=VALUE(LEFT($L$47,4)),1,2))),
IF(YEAR($F86)&lt;VALUE(LEFT($L$47,4)),($N86+$O86)/12,0))</f>
        <v>0</v>
      </c>
      <c r="AA86" s="73">
        <f ca="1">+IF($F86=AA$47,SUM($N86:OFFSET($N86,0,IF(YEAR(AA$47)=VALUE(LEFT($L$47,4)),1,2))),
IF(YEAR($F86)&lt;VALUE(LEFT($L$47,4)),($N86+$O86)/12,0))</f>
        <v>0</v>
      </c>
      <c r="AB86" s="73">
        <f ca="1">+IF($F86=AB$47,SUM($N86:OFFSET($N86,0,IF(YEAR(AB$47)=VALUE(LEFT($L$47,4)),1,2))),
IF(YEAR($F86)&lt;VALUE(LEFT($L$47,4)),($N86+$O86)/12,0))</f>
        <v>0</v>
      </c>
      <c r="AC86" s="74">
        <f ca="1">+IF($F86=AC$47,SUM($N86:OFFSET($N86,0,IF(YEAR(AC$47)=VALUE(LEFT($L$47,4)),1,2))),
IF(YEAR($F86)&lt;VALUE(LEFT($L$47,4)),($N86+$O86)/12,0))</f>
        <v>0</v>
      </c>
      <c r="AD86" s="76">
        <f ca="1">+IF($F86=AD$47,SUM($N86:OFFSET($N86,0,IF(YEAR(AD$47)=VALUE(LEFT($L$47,4)),1,2))),
IF(YEAR($F86)&lt;=2017,$P86/12,0))</f>
        <v>0</v>
      </c>
      <c r="AE86" s="73">
        <f ca="1">+IF($F86=AE$47,SUM($N86:OFFSET($N86,0,IF(YEAR(AE$47)=VALUE(LEFT($L$47,4)),1,2))),
IF(YEAR($F86)&lt;=2017,$P86/12,0))</f>
        <v>0</v>
      </c>
      <c r="AF86" s="73">
        <f ca="1">+IF($F86=AF$47,SUM($N86:OFFSET($N86,0,IF(YEAR(AF$47)=VALUE(LEFT($L$47,4)),1,2))),
IF(YEAR($F86)&lt;=2017,$P86/12,0))</f>
        <v>0</v>
      </c>
      <c r="AG86" s="73">
        <f ca="1">+IF($F86=AG$47,SUM($N86:OFFSET($N86,0,IF(YEAR(AG$47)=VALUE(LEFT($L$47,4)),1,2))),
IF(YEAR($F86)&lt;=2017,$P86/12,0))</f>
        <v>0</v>
      </c>
      <c r="AH86" s="73">
        <f ca="1">+IF($F86=AH$47,SUM($N86:OFFSET($N86,0,IF(YEAR(AH$47)=VALUE(LEFT($L$47,4)),1,2))),
IF(YEAR($F86)&lt;=2017,$P86/12,0))</f>
        <v>0</v>
      </c>
      <c r="AI86" s="73">
        <f ca="1">+IF($F86=AI$47,SUM($N86:OFFSET($N86,0,IF(YEAR(AI$47)=VALUE(LEFT($L$47,4)),1,2))),
IF(YEAR($F86)&lt;=2017,$P86/12,0))</f>
        <v>0</v>
      </c>
      <c r="AJ86" s="73">
        <f ca="1">+IF($F86=AJ$47,SUM($N86:OFFSET($N86,0,IF(YEAR(AJ$47)=VALUE(LEFT($L$47,4)),1,2))),
IF(YEAR($F86)&lt;=2017,$P86/12,0))</f>
        <v>0</v>
      </c>
      <c r="AK86" s="73">
        <f ca="1">+IF($F86=AK$47,SUM($N86:OFFSET($N86,0,IF(YEAR(AK$47)=VALUE(LEFT($L$47,4)),1,2))),
IF(YEAR($F86)&lt;=2017,$P86/12,0))</f>
        <v>0</v>
      </c>
      <c r="AL86" s="73">
        <f ca="1">+IF($F86=AL$47,SUM($N86:OFFSET($N86,0,IF(YEAR(AL$47)=VALUE(LEFT($L$47,4)),1,2))),
IF(YEAR($F86)&lt;=2017,$P86/12,0))</f>
        <v>0</v>
      </c>
      <c r="AM86" s="73">
        <f ca="1">+IF($F86=AM$47,SUM($N86:OFFSET($N86,0,IF(YEAR(AM$47)=VALUE(LEFT($L$47,4)),1,2))),
IF(YEAR($F86)&lt;=2017,$P86/12,0))</f>
        <v>0</v>
      </c>
      <c r="AN86" s="73">
        <f ca="1">+IF($F86=AN$47,SUM($N86:OFFSET($N86,0,IF(YEAR(AN$47)=VALUE(LEFT($L$47,4)),1,2))),
IF(YEAR($F86)&lt;=2017,$P86/12,0))</f>
        <v>0</v>
      </c>
      <c r="AO86" s="74">
        <f ca="1">+IF($F86=AO$47,SUM($N86:OFFSET($N86,0,IF(YEAR(AO$47)=VALUE(LEFT($L$47,4)),1,2))),
IF(YEAR($F86)&lt;=2017,$P86/12,0))</f>
        <v>11071.845719999999</v>
      </c>
      <c r="AP86" s="75"/>
      <c r="AR86" s="50"/>
      <c r="AS86" s="50"/>
    </row>
    <row r="87" spans="1:45" ht="15" x14ac:dyDescent="0.25">
      <c r="A87" s="341">
        <v>901665564</v>
      </c>
      <c r="B87" s="105" t="s">
        <v>177</v>
      </c>
      <c r="C87" s="106" t="s">
        <v>178</v>
      </c>
      <c r="D87" s="107">
        <v>7763</v>
      </c>
      <c r="E87" s="97" t="s">
        <v>26</v>
      </c>
      <c r="F87" s="98">
        <v>43070</v>
      </c>
      <c r="G87" s="99" t="s">
        <v>62</v>
      </c>
      <c r="H87" s="109">
        <v>0</v>
      </c>
      <c r="I87" s="110">
        <v>1</v>
      </c>
      <c r="J87" s="92"/>
      <c r="K87" s="102">
        <v>72.593019999999981</v>
      </c>
      <c r="L87" s="340">
        <v>150</v>
      </c>
      <c r="M87" s="104">
        <v>62</v>
      </c>
      <c r="N87" s="73">
        <f t="shared" si="13"/>
        <v>72.593019999999981</v>
      </c>
      <c r="O87" s="75">
        <f t="shared" si="14"/>
        <v>150</v>
      </c>
      <c r="P87" s="74">
        <f t="shared" si="15"/>
        <v>62</v>
      </c>
      <c r="Q87" s="75"/>
      <c r="R87" s="76">
        <f ca="1">+IF($F87=R$47,SUM($N87:OFFSET($N87,0,IF(YEAR(R$47)=VALUE(LEFT($L$47,4)),1,2))),
IF(YEAR($F87)&lt;VALUE(LEFT($L$47,4)),($N87+$O87)/12,0))</f>
        <v>0</v>
      </c>
      <c r="S87" s="73">
        <f ca="1">+IF($F87=S$47,SUM($N87:OFFSET($N87,0,IF(YEAR(S$47)=VALUE(LEFT($L$47,4)),1,2))),
IF(YEAR($F87)&lt;VALUE(LEFT($L$47,4)),($N87+$O87)/12,0))</f>
        <v>0</v>
      </c>
      <c r="T87" s="73">
        <f ca="1">+IF($F87=T$47,SUM($N87:OFFSET($N87,0,IF(YEAR(T$47)=VALUE(LEFT($L$47,4)),1,2))),
IF(YEAR($F87)&lt;VALUE(LEFT($L$47,4)),($N87+$O87)/12,0))</f>
        <v>0</v>
      </c>
      <c r="U87" s="73">
        <f ca="1">+IF($F87=U$47,SUM($N87:OFFSET($N87,0,IF(YEAR(U$47)=VALUE(LEFT($L$47,4)),1,2))),
IF(YEAR($F87)&lt;VALUE(LEFT($L$47,4)),($N87+$O87)/12,0))</f>
        <v>0</v>
      </c>
      <c r="V87" s="73">
        <f ca="1">+IF($F87=V$47,SUM($N87:OFFSET($N87,0,IF(YEAR(V$47)=VALUE(LEFT($L$47,4)),1,2))),
IF(YEAR($F87)&lt;VALUE(LEFT($L$47,4)),($N87+$O87)/12,0))</f>
        <v>0</v>
      </c>
      <c r="W87" s="73">
        <f ca="1">+IF($F87=W$47,SUM($N87:OFFSET($N87,0,IF(YEAR(W$47)=VALUE(LEFT($L$47,4)),1,2))),
IF(YEAR($F87)&lt;VALUE(LEFT($L$47,4)),($N87+$O87)/12,0))</f>
        <v>0</v>
      </c>
      <c r="X87" s="73">
        <f ca="1">+IF($F87=X$47,SUM($N87:OFFSET($N87,0,IF(YEAR(X$47)=VALUE(LEFT($L$47,4)),1,2))),
IF(YEAR($F87)&lt;VALUE(LEFT($L$47,4)),($N87+$O87)/12,0))</f>
        <v>0</v>
      </c>
      <c r="Y87" s="73">
        <f ca="1">+IF($F87=Y$47,SUM($N87:OFFSET($N87,0,IF(YEAR(Y$47)=VALUE(LEFT($L$47,4)),1,2))),
IF(YEAR($F87)&lt;VALUE(LEFT($L$47,4)),($N87+$O87)/12,0))</f>
        <v>0</v>
      </c>
      <c r="Z87" s="73">
        <f ca="1">+IF($F87=Z$47,SUM($N87:OFFSET($N87,0,IF(YEAR(Z$47)=VALUE(LEFT($L$47,4)),1,2))),
IF(YEAR($F87)&lt;VALUE(LEFT($L$47,4)),($N87+$O87)/12,0))</f>
        <v>0</v>
      </c>
      <c r="AA87" s="73">
        <f ca="1">+IF($F87=AA$47,SUM($N87:OFFSET($N87,0,IF(YEAR(AA$47)=VALUE(LEFT($L$47,4)),1,2))),
IF(YEAR($F87)&lt;VALUE(LEFT($L$47,4)),($N87+$O87)/12,0))</f>
        <v>0</v>
      </c>
      <c r="AB87" s="73">
        <f ca="1">+IF($F87=AB$47,SUM($N87:OFFSET($N87,0,IF(YEAR(AB$47)=VALUE(LEFT($L$47,4)),1,2))),
IF(YEAR($F87)&lt;VALUE(LEFT($L$47,4)),($N87+$O87)/12,0))</f>
        <v>0</v>
      </c>
      <c r="AC87" s="74">
        <f ca="1">+IF($F87=AC$47,SUM($N87:OFFSET($N87,0,IF(YEAR(AC$47)=VALUE(LEFT($L$47,4)),1,2))),
IF(YEAR($F87)&lt;VALUE(LEFT($L$47,4)),($N87+$O87)/12,0))</f>
        <v>222.59301999999997</v>
      </c>
      <c r="AD87" s="76">
        <f ca="1">+IF($F87=AD$47,SUM($N87:OFFSET($N87,0,IF(YEAR(AD$47)=VALUE(LEFT($L$47,4)),1,2))),
IF(YEAR($F87)&lt;=2017,$P87/12,0))</f>
        <v>5.166666666666667</v>
      </c>
      <c r="AE87" s="73">
        <f ca="1">+IF($F87=AE$47,SUM($N87:OFFSET($N87,0,IF(YEAR(AE$47)=VALUE(LEFT($L$47,4)),1,2))),
IF(YEAR($F87)&lt;=2017,$P87/12,0))</f>
        <v>5.166666666666667</v>
      </c>
      <c r="AF87" s="73">
        <f ca="1">+IF($F87=AF$47,SUM($N87:OFFSET($N87,0,IF(YEAR(AF$47)=VALUE(LEFT($L$47,4)),1,2))),
IF(YEAR($F87)&lt;=2017,$P87/12,0))</f>
        <v>5.166666666666667</v>
      </c>
      <c r="AG87" s="73">
        <f ca="1">+IF($F87=AG$47,SUM($N87:OFFSET($N87,0,IF(YEAR(AG$47)=VALUE(LEFT($L$47,4)),1,2))),
IF(YEAR($F87)&lt;=2017,$P87/12,0))</f>
        <v>5.166666666666667</v>
      </c>
      <c r="AH87" s="73">
        <f ca="1">+IF($F87=AH$47,SUM($N87:OFFSET($N87,0,IF(YEAR(AH$47)=VALUE(LEFT($L$47,4)),1,2))),
IF(YEAR($F87)&lt;=2017,$P87/12,0))</f>
        <v>5.166666666666667</v>
      </c>
      <c r="AI87" s="73">
        <f ca="1">+IF($F87=AI$47,SUM($N87:OFFSET($N87,0,IF(YEAR(AI$47)=VALUE(LEFT($L$47,4)),1,2))),
IF(YEAR($F87)&lt;=2017,$P87/12,0))</f>
        <v>5.166666666666667</v>
      </c>
      <c r="AJ87" s="73">
        <f ca="1">+IF($F87=AJ$47,SUM($N87:OFFSET($N87,0,IF(YEAR(AJ$47)=VALUE(LEFT($L$47,4)),1,2))),
IF(YEAR($F87)&lt;=2017,$P87/12,0))</f>
        <v>5.166666666666667</v>
      </c>
      <c r="AK87" s="73">
        <f ca="1">+IF($F87=AK$47,SUM($N87:OFFSET($N87,0,IF(YEAR(AK$47)=VALUE(LEFT($L$47,4)),1,2))),
IF(YEAR($F87)&lt;=2017,$P87/12,0))</f>
        <v>5.166666666666667</v>
      </c>
      <c r="AL87" s="73">
        <f ca="1">+IF($F87=AL$47,SUM($N87:OFFSET($N87,0,IF(YEAR(AL$47)=VALUE(LEFT($L$47,4)),1,2))),
IF(YEAR($F87)&lt;=2017,$P87/12,0))</f>
        <v>5.166666666666667</v>
      </c>
      <c r="AM87" s="73">
        <f ca="1">+IF($F87=AM$47,SUM($N87:OFFSET($N87,0,IF(YEAR(AM$47)=VALUE(LEFT($L$47,4)),1,2))),
IF(YEAR($F87)&lt;=2017,$P87/12,0))</f>
        <v>5.166666666666667</v>
      </c>
      <c r="AN87" s="73">
        <f ca="1">+IF($F87=AN$47,SUM($N87:OFFSET($N87,0,IF(YEAR(AN$47)=VALUE(LEFT($L$47,4)),1,2))),
IF(YEAR($F87)&lt;=2017,$P87/12,0))</f>
        <v>5.166666666666667</v>
      </c>
      <c r="AO87" s="74">
        <f ca="1">+IF($F87=AO$47,SUM($N87:OFFSET($N87,0,IF(YEAR(AO$47)=VALUE(LEFT($L$47,4)),1,2))),
IF(YEAR($F87)&lt;=2017,$P87/12,0))</f>
        <v>5.166666666666667</v>
      </c>
      <c r="AP87" s="75"/>
      <c r="AR87" s="50"/>
      <c r="AS87" s="50"/>
    </row>
    <row r="88" spans="1:45" ht="15" x14ac:dyDescent="0.25">
      <c r="A88" s="341">
        <v>901671834</v>
      </c>
      <c r="B88" s="105" t="s">
        <v>179</v>
      </c>
      <c r="C88" s="106" t="s">
        <v>180</v>
      </c>
      <c r="D88" s="107">
        <v>7763</v>
      </c>
      <c r="E88" s="97" t="s">
        <v>26</v>
      </c>
      <c r="F88" s="98">
        <v>43435</v>
      </c>
      <c r="G88" s="99" t="s">
        <v>28</v>
      </c>
      <c r="H88" s="109">
        <v>0</v>
      </c>
      <c r="I88" s="110">
        <v>1</v>
      </c>
      <c r="J88" s="92"/>
      <c r="K88" s="102">
        <v>72.873840000000001</v>
      </c>
      <c r="L88" s="340">
        <v>581</v>
      </c>
      <c r="M88" s="104">
        <v>53</v>
      </c>
      <c r="N88" s="73">
        <f t="shared" si="13"/>
        <v>72.873840000000001</v>
      </c>
      <c r="O88" s="75">
        <f t="shared" si="14"/>
        <v>581</v>
      </c>
      <c r="P88" s="74">
        <f t="shared" si="15"/>
        <v>53</v>
      </c>
      <c r="Q88" s="75"/>
      <c r="R88" s="76">
        <f ca="1">+IF($F88=R$47,SUM($N88:OFFSET($N88,0,IF(YEAR(R$47)=VALUE(LEFT($L$47,4)),1,2))),
IF(YEAR($F88)&lt;VALUE(LEFT($L$47,4)),($N88+$O88)/12,0))</f>
        <v>0</v>
      </c>
      <c r="S88" s="73">
        <f ca="1">+IF($F88=S$47,SUM($N88:OFFSET($N88,0,IF(YEAR(S$47)=VALUE(LEFT($L$47,4)),1,2))),
IF(YEAR($F88)&lt;VALUE(LEFT($L$47,4)),($N88+$O88)/12,0))</f>
        <v>0</v>
      </c>
      <c r="T88" s="73">
        <f ca="1">+IF($F88=T$47,SUM($N88:OFFSET($N88,0,IF(YEAR(T$47)=VALUE(LEFT($L$47,4)),1,2))),
IF(YEAR($F88)&lt;VALUE(LEFT($L$47,4)),($N88+$O88)/12,0))</f>
        <v>0</v>
      </c>
      <c r="U88" s="73">
        <f ca="1">+IF($F88=U$47,SUM($N88:OFFSET($N88,0,IF(YEAR(U$47)=VALUE(LEFT($L$47,4)),1,2))),
IF(YEAR($F88)&lt;VALUE(LEFT($L$47,4)),($N88+$O88)/12,0))</f>
        <v>0</v>
      </c>
      <c r="V88" s="73">
        <f ca="1">+IF($F88=V$47,SUM($N88:OFFSET($N88,0,IF(YEAR(V$47)=VALUE(LEFT($L$47,4)),1,2))),
IF(YEAR($F88)&lt;VALUE(LEFT($L$47,4)),($N88+$O88)/12,0))</f>
        <v>0</v>
      </c>
      <c r="W88" s="73">
        <f ca="1">+IF($F88=W$47,SUM($N88:OFFSET($N88,0,IF(YEAR(W$47)=VALUE(LEFT($L$47,4)),1,2))),
IF(YEAR($F88)&lt;VALUE(LEFT($L$47,4)),($N88+$O88)/12,0))</f>
        <v>0</v>
      </c>
      <c r="X88" s="73">
        <f ca="1">+IF($F88=X$47,SUM($N88:OFFSET($N88,0,IF(YEAR(X$47)=VALUE(LEFT($L$47,4)),1,2))),
IF(YEAR($F88)&lt;VALUE(LEFT($L$47,4)),($N88+$O88)/12,0))</f>
        <v>0</v>
      </c>
      <c r="Y88" s="73">
        <f ca="1">+IF($F88=Y$47,SUM($N88:OFFSET($N88,0,IF(YEAR(Y$47)=VALUE(LEFT($L$47,4)),1,2))),
IF(YEAR($F88)&lt;VALUE(LEFT($L$47,4)),($N88+$O88)/12,0))</f>
        <v>0</v>
      </c>
      <c r="Z88" s="73">
        <f ca="1">+IF($F88=Z$47,SUM($N88:OFFSET($N88,0,IF(YEAR(Z$47)=VALUE(LEFT($L$47,4)),1,2))),
IF(YEAR($F88)&lt;VALUE(LEFT($L$47,4)),($N88+$O88)/12,0))</f>
        <v>0</v>
      </c>
      <c r="AA88" s="73">
        <f ca="1">+IF($F88=AA$47,SUM($N88:OFFSET($N88,0,IF(YEAR(AA$47)=VALUE(LEFT($L$47,4)),1,2))),
IF(YEAR($F88)&lt;VALUE(LEFT($L$47,4)),($N88+$O88)/12,0))</f>
        <v>0</v>
      </c>
      <c r="AB88" s="73">
        <f ca="1">+IF($F88=AB$47,SUM($N88:OFFSET($N88,0,IF(YEAR(AB$47)=VALUE(LEFT($L$47,4)),1,2))),
IF(YEAR($F88)&lt;VALUE(LEFT($L$47,4)),($N88+$O88)/12,0))</f>
        <v>0</v>
      </c>
      <c r="AC88" s="74">
        <f ca="1">+IF($F88=AC$47,SUM($N88:OFFSET($N88,0,IF(YEAR(AC$47)=VALUE(LEFT($L$47,4)),1,2))),
IF(YEAR($F88)&lt;VALUE(LEFT($L$47,4)),($N88+$O88)/12,0))</f>
        <v>0</v>
      </c>
      <c r="AD88" s="76">
        <f ca="1">+IF($F88=AD$47,SUM($N88:OFFSET($N88,0,IF(YEAR(AD$47)=VALUE(LEFT($L$47,4)),1,2))),
IF(YEAR($F88)&lt;=2017,$P88/12,0))</f>
        <v>0</v>
      </c>
      <c r="AE88" s="73">
        <f ca="1">+IF($F88=AE$47,SUM($N88:OFFSET($N88,0,IF(YEAR(AE$47)=VALUE(LEFT($L$47,4)),1,2))),
IF(YEAR($F88)&lt;=2017,$P88/12,0))</f>
        <v>0</v>
      </c>
      <c r="AF88" s="73">
        <f ca="1">+IF($F88=AF$47,SUM($N88:OFFSET($N88,0,IF(YEAR(AF$47)=VALUE(LEFT($L$47,4)),1,2))),
IF(YEAR($F88)&lt;=2017,$P88/12,0))</f>
        <v>0</v>
      </c>
      <c r="AG88" s="73">
        <f ca="1">+IF($F88=AG$47,SUM($N88:OFFSET($N88,0,IF(YEAR(AG$47)=VALUE(LEFT($L$47,4)),1,2))),
IF(YEAR($F88)&lt;=2017,$P88/12,0))</f>
        <v>0</v>
      </c>
      <c r="AH88" s="73">
        <f ca="1">+IF($F88=AH$47,SUM($N88:OFFSET($N88,0,IF(YEAR(AH$47)=VALUE(LEFT($L$47,4)),1,2))),
IF(YEAR($F88)&lt;=2017,$P88/12,0))</f>
        <v>0</v>
      </c>
      <c r="AI88" s="73">
        <f ca="1">+IF($F88=AI$47,SUM($N88:OFFSET($N88,0,IF(YEAR(AI$47)=VALUE(LEFT($L$47,4)),1,2))),
IF(YEAR($F88)&lt;=2017,$P88/12,0))</f>
        <v>0</v>
      </c>
      <c r="AJ88" s="73">
        <f ca="1">+IF($F88=AJ$47,SUM($N88:OFFSET($N88,0,IF(YEAR(AJ$47)=VALUE(LEFT($L$47,4)),1,2))),
IF(YEAR($F88)&lt;=2017,$P88/12,0))</f>
        <v>0</v>
      </c>
      <c r="AK88" s="73">
        <f ca="1">+IF($F88=AK$47,SUM($N88:OFFSET($N88,0,IF(YEAR(AK$47)=VALUE(LEFT($L$47,4)),1,2))),
IF(YEAR($F88)&lt;=2017,$P88/12,0))</f>
        <v>0</v>
      </c>
      <c r="AL88" s="73">
        <f ca="1">+IF($F88=AL$47,SUM($N88:OFFSET($N88,0,IF(YEAR(AL$47)=VALUE(LEFT($L$47,4)),1,2))),
IF(YEAR($F88)&lt;=2017,$P88/12,0))</f>
        <v>0</v>
      </c>
      <c r="AM88" s="73">
        <f ca="1">+IF($F88=AM$47,SUM($N88:OFFSET($N88,0,IF(YEAR(AM$47)=VALUE(LEFT($L$47,4)),1,2))),
IF(YEAR($F88)&lt;=2017,$P88/12,0))</f>
        <v>0</v>
      </c>
      <c r="AN88" s="73">
        <f ca="1">+IF($F88=AN$47,SUM($N88:OFFSET($N88,0,IF(YEAR(AN$47)=VALUE(LEFT($L$47,4)),1,2))),
IF(YEAR($F88)&lt;=2017,$P88/12,0))</f>
        <v>0</v>
      </c>
      <c r="AO88" s="74">
        <f ca="1">+IF($F88=AO$47,SUM($N88:OFFSET($N88,0,IF(YEAR(AO$47)=VALUE(LEFT($L$47,4)),1,2))),
IF(YEAR($F88)&lt;=2017,$P88/12,0))</f>
        <v>706.87383999999997</v>
      </c>
      <c r="AP88" s="75"/>
      <c r="AR88" s="50"/>
      <c r="AS88" s="50"/>
    </row>
    <row r="89" spans="1:45" ht="15" x14ac:dyDescent="0.25">
      <c r="A89" s="341">
        <v>901254013</v>
      </c>
      <c r="B89" s="105" t="s">
        <v>181</v>
      </c>
      <c r="C89" s="106" t="s">
        <v>182</v>
      </c>
      <c r="D89" s="107">
        <v>7645</v>
      </c>
      <c r="E89" s="97" t="s">
        <v>26</v>
      </c>
      <c r="F89" s="98">
        <v>42887</v>
      </c>
      <c r="G89" s="99" t="s">
        <v>28</v>
      </c>
      <c r="H89" s="109">
        <v>0</v>
      </c>
      <c r="I89" s="110">
        <v>1</v>
      </c>
      <c r="J89" s="92"/>
      <c r="K89" s="102">
        <v>11126.677630000017</v>
      </c>
      <c r="L89" s="340">
        <v>810.96600000000001</v>
      </c>
      <c r="M89" s="104">
        <v>0</v>
      </c>
      <c r="N89" s="73">
        <f t="shared" si="13"/>
        <v>11126.677630000017</v>
      </c>
      <c r="O89" s="75">
        <f t="shared" si="14"/>
        <v>810.96600000000001</v>
      </c>
      <c r="P89" s="74">
        <f t="shared" si="15"/>
        <v>0</v>
      </c>
      <c r="Q89" s="75"/>
      <c r="R89" s="76">
        <f ca="1">+IF($F89=R$47,SUM($N89:OFFSET($N89,0,IF(YEAR(R$47)=VALUE(LEFT($L$47,4)),1,2))),
IF(YEAR($F89)&lt;VALUE(LEFT($L$47,4)),($N89+$O89)/12,0))</f>
        <v>0</v>
      </c>
      <c r="S89" s="73">
        <f ca="1">+IF($F89=S$47,SUM($N89:OFFSET($N89,0,IF(YEAR(S$47)=VALUE(LEFT($L$47,4)),1,2))),
IF(YEAR($F89)&lt;VALUE(LEFT($L$47,4)),($N89+$O89)/12,0))</f>
        <v>0</v>
      </c>
      <c r="T89" s="73">
        <f ca="1">+IF($F89=T$47,SUM($N89:OFFSET($N89,0,IF(YEAR(T$47)=VALUE(LEFT($L$47,4)),1,2))),
IF(YEAR($F89)&lt;VALUE(LEFT($L$47,4)),($N89+$O89)/12,0))</f>
        <v>0</v>
      </c>
      <c r="U89" s="73">
        <f ca="1">+IF($F89=U$47,SUM($N89:OFFSET($N89,0,IF(YEAR(U$47)=VALUE(LEFT($L$47,4)),1,2))),
IF(YEAR($F89)&lt;VALUE(LEFT($L$47,4)),($N89+$O89)/12,0))</f>
        <v>0</v>
      </c>
      <c r="V89" s="73">
        <f ca="1">+IF($F89=V$47,SUM($N89:OFFSET($N89,0,IF(YEAR(V$47)=VALUE(LEFT($L$47,4)),1,2))),
IF(YEAR($F89)&lt;VALUE(LEFT($L$47,4)),($N89+$O89)/12,0))</f>
        <v>0</v>
      </c>
      <c r="W89" s="73">
        <f ca="1">+IF($F89=W$47,SUM($N89:OFFSET($N89,0,IF(YEAR(W$47)=VALUE(LEFT($L$47,4)),1,2))),
IF(YEAR($F89)&lt;VALUE(LEFT($L$47,4)),($N89+$O89)/12,0))</f>
        <v>11937.643630000017</v>
      </c>
      <c r="X89" s="73">
        <f ca="1">+IF($F89=X$47,SUM($N89:OFFSET($N89,0,IF(YEAR(X$47)=VALUE(LEFT($L$47,4)),1,2))),
IF(YEAR($F89)&lt;VALUE(LEFT($L$47,4)),($N89+$O89)/12,0))</f>
        <v>0</v>
      </c>
      <c r="Y89" s="73">
        <f ca="1">+IF($F89=Y$47,SUM($N89:OFFSET($N89,0,IF(YEAR(Y$47)=VALUE(LEFT($L$47,4)),1,2))),
IF(YEAR($F89)&lt;VALUE(LEFT($L$47,4)),($N89+$O89)/12,0))</f>
        <v>0</v>
      </c>
      <c r="Z89" s="73">
        <f ca="1">+IF($F89=Z$47,SUM($N89:OFFSET($N89,0,IF(YEAR(Z$47)=VALUE(LEFT($L$47,4)),1,2))),
IF(YEAR($F89)&lt;VALUE(LEFT($L$47,4)),($N89+$O89)/12,0))</f>
        <v>0</v>
      </c>
      <c r="AA89" s="73">
        <f ca="1">+IF($F89=AA$47,SUM($N89:OFFSET($N89,0,IF(YEAR(AA$47)=VALUE(LEFT($L$47,4)),1,2))),
IF(YEAR($F89)&lt;VALUE(LEFT($L$47,4)),($N89+$O89)/12,0))</f>
        <v>0</v>
      </c>
      <c r="AB89" s="73">
        <f ca="1">+IF($F89=AB$47,SUM($N89:OFFSET($N89,0,IF(YEAR(AB$47)=VALUE(LEFT($L$47,4)),1,2))),
IF(YEAR($F89)&lt;VALUE(LEFT($L$47,4)),($N89+$O89)/12,0))</f>
        <v>0</v>
      </c>
      <c r="AC89" s="74">
        <f ca="1">+IF($F89=AC$47,SUM($N89:OFFSET($N89,0,IF(YEAR(AC$47)=VALUE(LEFT($L$47,4)),1,2))),
IF(YEAR($F89)&lt;VALUE(LEFT($L$47,4)),($N89+$O89)/12,0))</f>
        <v>0</v>
      </c>
      <c r="AD89" s="76">
        <f ca="1">+IF($F89=AD$47,SUM($N89:OFFSET($N89,0,IF(YEAR(AD$47)=VALUE(LEFT($L$47,4)),1,2))),
IF(YEAR($F89)&lt;=2017,$P89/12,0))</f>
        <v>0</v>
      </c>
      <c r="AE89" s="73">
        <f ca="1">+IF($F89=AE$47,SUM($N89:OFFSET($N89,0,IF(YEAR(AE$47)=VALUE(LEFT($L$47,4)),1,2))),
IF(YEAR($F89)&lt;=2017,$P89/12,0))</f>
        <v>0</v>
      </c>
      <c r="AF89" s="73">
        <f ca="1">+IF($F89=AF$47,SUM($N89:OFFSET($N89,0,IF(YEAR(AF$47)=VALUE(LEFT($L$47,4)),1,2))),
IF(YEAR($F89)&lt;=2017,$P89/12,0))</f>
        <v>0</v>
      </c>
      <c r="AG89" s="73">
        <f ca="1">+IF($F89=AG$47,SUM($N89:OFFSET($N89,0,IF(YEAR(AG$47)=VALUE(LEFT($L$47,4)),1,2))),
IF(YEAR($F89)&lt;=2017,$P89/12,0))</f>
        <v>0</v>
      </c>
      <c r="AH89" s="73">
        <f ca="1">+IF($F89=AH$47,SUM($N89:OFFSET($N89,0,IF(YEAR(AH$47)=VALUE(LEFT($L$47,4)),1,2))),
IF(YEAR($F89)&lt;=2017,$P89/12,0))</f>
        <v>0</v>
      </c>
      <c r="AI89" s="73">
        <f ca="1">+IF($F89=AI$47,SUM($N89:OFFSET($N89,0,IF(YEAR(AI$47)=VALUE(LEFT($L$47,4)),1,2))),
IF(YEAR($F89)&lt;=2017,$P89/12,0))</f>
        <v>0</v>
      </c>
      <c r="AJ89" s="73">
        <f ca="1">+IF($F89=AJ$47,SUM($N89:OFFSET($N89,0,IF(YEAR(AJ$47)=VALUE(LEFT($L$47,4)),1,2))),
IF(YEAR($F89)&lt;=2017,$P89/12,0))</f>
        <v>0</v>
      </c>
      <c r="AK89" s="73">
        <f ca="1">+IF($F89=AK$47,SUM($N89:OFFSET($N89,0,IF(YEAR(AK$47)=VALUE(LEFT($L$47,4)),1,2))),
IF(YEAR($F89)&lt;=2017,$P89/12,0))</f>
        <v>0</v>
      </c>
      <c r="AL89" s="73">
        <f ca="1">+IF($F89=AL$47,SUM($N89:OFFSET($N89,0,IF(YEAR(AL$47)=VALUE(LEFT($L$47,4)),1,2))),
IF(YEAR($F89)&lt;=2017,$P89/12,0))</f>
        <v>0</v>
      </c>
      <c r="AM89" s="73">
        <f ca="1">+IF($F89=AM$47,SUM($N89:OFFSET($N89,0,IF(YEAR(AM$47)=VALUE(LEFT($L$47,4)),1,2))),
IF(YEAR($F89)&lt;=2017,$P89/12,0))</f>
        <v>0</v>
      </c>
      <c r="AN89" s="73">
        <f ca="1">+IF($F89=AN$47,SUM($N89:OFFSET($N89,0,IF(YEAR(AN$47)=VALUE(LEFT($L$47,4)),1,2))),
IF(YEAR($F89)&lt;=2017,$P89/12,0))</f>
        <v>0</v>
      </c>
      <c r="AO89" s="74">
        <f ca="1">+IF($F89=AO$47,SUM($N89:OFFSET($N89,0,IF(YEAR(AO$47)=VALUE(LEFT($L$47,4)),1,2))),
IF(YEAR($F89)&lt;=2017,$P89/12,0))</f>
        <v>0</v>
      </c>
      <c r="AP89" s="75"/>
      <c r="AR89" s="50"/>
      <c r="AS89" s="50"/>
    </row>
    <row r="90" spans="1:45" ht="15" x14ac:dyDescent="0.25">
      <c r="A90" s="341">
        <v>901254014</v>
      </c>
      <c r="B90" s="105" t="s">
        <v>183</v>
      </c>
      <c r="C90" s="106" t="s">
        <v>184</v>
      </c>
      <c r="D90" s="107">
        <v>7645</v>
      </c>
      <c r="E90" s="97" t="s">
        <v>26</v>
      </c>
      <c r="F90" s="98">
        <v>42887</v>
      </c>
      <c r="G90" s="99" t="s">
        <v>28</v>
      </c>
      <c r="H90" s="109">
        <v>0</v>
      </c>
      <c r="I90" s="110">
        <v>1</v>
      </c>
      <c r="J90" s="92"/>
      <c r="K90" s="102">
        <v>269.77942000000019</v>
      </c>
      <c r="L90" s="103">
        <v>3</v>
      </c>
      <c r="M90" s="104">
        <v>0</v>
      </c>
      <c r="N90" s="73">
        <f t="shared" si="13"/>
        <v>269.77942000000019</v>
      </c>
      <c r="O90" s="75">
        <f t="shared" si="14"/>
        <v>3</v>
      </c>
      <c r="P90" s="74">
        <f t="shared" si="15"/>
        <v>0</v>
      </c>
      <c r="Q90" s="75"/>
      <c r="R90" s="76">
        <f ca="1">+IF($F90=R$47,SUM($N90:OFFSET($N90,0,IF(YEAR(R$47)=VALUE(LEFT($L$47,4)),1,2))),
IF(YEAR($F90)&lt;VALUE(LEFT($L$47,4)),($N90+$O90)/12,0))</f>
        <v>0</v>
      </c>
      <c r="S90" s="73">
        <f ca="1">+IF($F90=S$47,SUM($N90:OFFSET($N90,0,IF(YEAR(S$47)=VALUE(LEFT($L$47,4)),1,2))),
IF(YEAR($F90)&lt;VALUE(LEFT($L$47,4)),($N90+$O90)/12,0))</f>
        <v>0</v>
      </c>
      <c r="T90" s="73">
        <f ca="1">+IF($F90=T$47,SUM($N90:OFFSET($N90,0,IF(YEAR(T$47)=VALUE(LEFT($L$47,4)),1,2))),
IF(YEAR($F90)&lt;VALUE(LEFT($L$47,4)),($N90+$O90)/12,0))</f>
        <v>0</v>
      </c>
      <c r="U90" s="73">
        <f ca="1">+IF($F90=U$47,SUM($N90:OFFSET($N90,0,IF(YEAR(U$47)=VALUE(LEFT($L$47,4)),1,2))),
IF(YEAR($F90)&lt;VALUE(LEFT($L$47,4)),($N90+$O90)/12,0))</f>
        <v>0</v>
      </c>
      <c r="V90" s="73">
        <f ca="1">+IF($F90=V$47,SUM($N90:OFFSET($N90,0,IF(YEAR(V$47)=VALUE(LEFT($L$47,4)),1,2))),
IF(YEAR($F90)&lt;VALUE(LEFT($L$47,4)),($N90+$O90)/12,0))</f>
        <v>0</v>
      </c>
      <c r="W90" s="73">
        <f ca="1">+IF($F90=W$47,SUM($N90:OFFSET($N90,0,IF(YEAR(W$47)=VALUE(LEFT($L$47,4)),1,2))),
IF(YEAR($F90)&lt;VALUE(LEFT($L$47,4)),($N90+$O90)/12,0))</f>
        <v>272.77942000000019</v>
      </c>
      <c r="X90" s="73">
        <f ca="1">+IF($F90=X$47,SUM($N90:OFFSET($N90,0,IF(YEAR(X$47)=VALUE(LEFT($L$47,4)),1,2))),
IF(YEAR($F90)&lt;VALUE(LEFT($L$47,4)),($N90+$O90)/12,0))</f>
        <v>0</v>
      </c>
      <c r="Y90" s="73">
        <f ca="1">+IF($F90=Y$47,SUM($N90:OFFSET($N90,0,IF(YEAR(Y$47)=VALUE(LEFT($L$47,4)),1,2))),
IF(YEAR($F90)&lt;VALUE(LEFT($L$47,4)),($N90+$O90)/12,0))</f>
        <v>0</v>
      </c>
      <c r="Z90" s="73">
        <f ca="1">+IF($F90=Z$47,SUM($N90:OFFSET($N90,0,IF(YEAR(Z$47)=VALUE(LEFT($L$47,4)),1,2))),
IF(YEAR($F90)&lt;VALUE(LEFT($L$47,4)),($N90+$O90)/12,0))</f>
        <v>0</v>
      </c>
      <c r="AA90" s="73">
        <f ca="1">+IF($F90=AA$47,SUM($N90:OFFSET($N90,0,IF(YEAR(AA$47)=VALUE(LEFT($L$47,4)),1,2))),
IF(YEAR($F90)&lt;VALUE(LEFT($L$47,4)),($N90+$O90)/12,0))</f>
        <v>0</v>
      </c>
      <c r="AB90" s="73">
        <f ca="1">+IF($F90=AB$47,SUM($N90:OFFSET($N90,0,IF(YEAR(AB$47)=VALUE(LEFT($L$47,4)),1,2))),
IF(YEAR($F90)&lt;VALUE(LEFT($L$47,4)),($N90+$O90)/12,0))</f>
        <v>0</v>
      </c>
      <c r="AC90" s="74">
        <f ca="1">+IF($F90=AC$47,SUM($N90:OFFSET($N90,0,IF(YEAR(AC$47)=VALUE(LEFT($L$47,4)),1,2))),
IF(YEAR($F90)&lt;VALUE(LEFT($L$47,4)),($N90+$O90)/12,0))</f>
        <v>0</v>
      </c>
      <c r="AD90" s="76">
        <f ca="1">+IF($F90=AD$47,SUM($N90:OFFSET($N90,0,IF(YEAR(AD$47)=VALUE(LEFT($L$47,4)),1,2))),
IF(YEAR($F90)&lt;=2017,$P90/12,0))</f>
        <v>0</v>
      </c>
      <c r="AE90" s="73">
        <f ca="1">+IF($F90=AE$47,SUM($N90:OFFSET($N90,0,IF(YEAR(AE$47)=VALUE(LEFT($L$47,4)),1,2))),
IF(YEAR($F90)&lt;=2017,$P90/12,0))</f>
        <v>0</v>
      </c>
      <c r="AF90" s="73">
        <f ca="1">+IF($F90=AF$47,SUM($N90:OFFSET($N90,0,IF(YEAR(AF$47)=VALUE(LEFT($L$47,4)),1,2))),
IF(YEAR($F90)&lt;=2017,$P90/12,0))</f>
        <v>0</v>
      </c>
      <c r="AG90" s="73">
        <f ca="1">+IF($F90=AG$47,SUM($N90:OFFSET($N90,0,IF(YEAR(AG$47)=VALUE(LEFT($L$47,4)),1,2))),
IF(YEAR($F90)&lt;=2017,$P90/12,0))</f>
        <v>0</v>
      </c>
      <c r="AH90" s="73">
        <f ca="1">+IF($F90=AH$47,SUM($N90:OFFSET($N90,0,IF(YEAR(AH$47)=VALUE(LEFT($L$47,4)),1,2))),
IF(YEAR($F90)&lt;=2017,$P90/12,0))</f>
        <v>0</v>
      </c>
      <c r="AI90" s="73">
        <f ca="1">+IF($F90=AI$47,SUM($N90:OFFSET($N90,0,IF(YEAR(AI$47)=VALUE(LEFT($L$47,4)),1,2))),
IF(YEAR($F90)&lt;=2017,$P90/12,0))</f>
        <v>0</v>
      </c>
      <c r="AJ90" s="73">
        <f ca="1">+IF($F90=AJ$47,SUM($N90:OFFSET($N90,0,IF(YEAR(AJ$47)=VALUE(LEFT($L$47,4)),1,2))),
IF(YEAR($F90)&lt;=2017,$P90/12,0))</f>
        <v>0</v>
      </c>
      <c r="AK90" s="73">
        <f ca="1">+IF($F90=AK$47,SUM($N90:OFFSET($N90,0,IF(YEAR(AK$47)=VALUE(LEFT($L$47,4)),1,2))),
IF(YEAR($F90)&lt;=2017,$P90/12,0))</f>
        <v>0</v>
      </c>
      <c r="AL90" s="73">
        <f ca="1">+IF($F90=AL$47,SUM($N90:OFFSET($N90,0,IF(YEAR(AL$47)=VALUE(LEFT($L$47,4)),1,2))),
IF(YEAR($F90)&lt;=2017,$P90/12,0))</f>
        <v>0</v>
      </c>
      <c r="AM90" s="73">
        <f ca="1">+IF($F90=AM$47,SUM($N90:OFFSET($N90,0,IF(YEAR(AM$47)=VALUE(LEFT($L$47,4)),1,2))),
IF(YEAR($F90)&lt;=2017,$P90/12,0))</f>
        <v>0</v>
      </c>
      <c r="AN90" s="73">
        <f ca="1">+IF($F90=AN$47,SUM($N90:OFFSET($N90,0,IF(YEAR(AN$47)=VALUE(LEFT($L$47,4)),1,2))),
IF(YEAR($F90)&lt;=2017,$P90/12,0))</f>
        <v>0</v>
      </c>
      <c r="AO90" s="74">
        <f ca="1">+IF($F90=AO$47,SUM($N90:OFFSET($N90,0,IF(YEAR(AO$47)=VALUE(LEFT($L$47,4)),1,2))),
IF(YEAR($F90)&lt;=2017,$P90/12,0))</f>
        <v>0</v>
      </c>
      <c r="AP90" s="75"/>
      <c r="AR90" s="50"/>
      <c r="AS90" s="50"/>
    </row>
    <row r="91" spans="1:45" ht="15" x14ac:dyDescent="0.25">
      <c r="A91" s="341">
        <v>901254015</v>
      </c>
      <c r="B91" s="105" t="s">
        <v>185</v>
      </c>
      <c r="C91" s="106" t="s">
        <v>186</v>
      </c>
      <c r="D91" s="107">
        <v>7645</v>
      </c>
      <c r="E91" s="97" t="s">
        <v>26</v>
      </c>
      <c r="F91" s="98">
        <v>42705</v>
      </c>
      <c r="G91" s="99" t="s">
        <v>28</v>
      </c>
      <c r="H91" s="109">
        <v>0</v>
      </c>
      <c r="I91" s="110">
        <v>1</v>
      </c>
      <c r="J91" s="92"/>
      <c r="K91" s="102">
        <v>322.01823999999999</v>
      </c>
      <c r="L91" s="103">
        <v>43.750999999999998</v>
      </c>
      <c r="M91" s="104">
        <v>0</v>
      </c>
      <c r="N91" s="73">
        <f t="shared" si="13"/>
        <v>322.01823999999999</v>
      </c>
      <c r="O91" s="75">
        <f t="shared" si="14"/>
        <v>43.750999999999998</v>
      </c>
      <c r="P91" s="74">
        <f t="shared" si="15"/>
        <v>0</v>
      </c>
      <c r="Q91" s="75"/>
      <c r="R91" s="76">
        <f ca="1">+IF($F91=R$47,SUM($N91:OFFSET($N91,0,IF(YEAR(R$47)=VALUE(LEFT($L$47,4)),1,2))),
IF(YEAR($F91)&lt;VALUE(LEFT($L$47,4)),($N91+$O91)/12,0))</f>
        <v>30.480769999999996</v>
      </c>
      <c r="S91" s="73">
        <f ca="1">+IF($F91=S$47,SUM($N91:OFFSET($N91,0,IF(YEAR(S$47)=VALUE(LEFT($L$47,4)),1,2))),
IF(YEAR($F91)&lt;VALUE(LEFT($L$47,4)),($N91+$O91)/12,0))</f>
        <v>30.480769999999996</v>
      </c>
      <c r="T91" s="73">
        <f ca="1">+IF($F91=T$47,SUM($N91:OFFSET($N91,0,IF(YEAR(T$47)=VALUE(LEFT($L$47,4)),1,2))),
IF(YEAR($F91)&lt;VALUE(LEFT($L$47,4)),($N91+$O91)/12,0))</f>
        <v>30.480769999999996</v>
      </c>
      <c r="U91" s="73">
        <f ca="1">+IF($F91=U$47,SUM($N91:OFFSET($N91,0,IF(YEAR(U$47)=VALUE(LEFT($L$47,4)),1,2))),
IF(YEAR($F91)&lt;VALUE(LEFT($L$47,4)),($N91+$O91)/12,0))</f>
        <v>30.480769999999996</v>
      </c>
      <c r="V91" s="73">
        <f ca="1">+IF($F91=V$47,SUM($N91:OFFSET($N91,0,IF(YEAR(V$47)=VALUE(LEFT($L$47,4)),1,2))),
IF(YEAR($F91)&lt;VALUE(LEFT($L$47,4)),($N91+$O91)/12,0))</f>
        <v>30.480769999999996</v>
      </c>
      <c r="W91" s="73">
        <f ca="1">+IF($F91=W$47,SUM($N91:OFFSET($N91,0,IF(YEAR(W$47)=VALUE(LEFT($L$47,4)),1,2))),
IF(YEAR($F91)&lt;VALUE(LEFT($L$47,4)),($N91+$O91)/12,0))</f>
        <v>30.480769999999996</v>
      </c>
      <c r="X91" s="73">
        <f ca="1">+IF($F91=X$47,SUM($N91:OFFSET($N91,0,IF(YEAR(X$47)=VALUE(LEFT($L$47,4)),1,2))),
IF(YEAR($F91)&lt;VALUE(LEFT($L$47,4)),($N91+$O91)/12,0))</f>
        <v>30.480769999999996</v>
      </c>
      <c r="Y91" s="73">
        <f ca="1">+IF($F91=Y$47,SUM($N91:OFFSET($N91,0,IF(YEAR(Y$47)=VALUE(LEFT($L$47,4)),1,2))),
IF(YEAR($F91)&lt;VALUE(LEFT($L$47,4)),($N91+$O91)/12,0))</f>
        <v>30.480769999999996</v>
      </c>
      <c r="Z91" s="73">
        <f ca="1">+IF($F91=Z$47,SUM($N91:OFFSET($N91,0,IF(YEAR(Z$47)=VALUE(LEFT($L$47,4)),1,2))),
IF(YEAR($F91)&lt;VALUE(LEFT($L$47,4)),($N91+$O91)/12,0))</f>
        <v>30.480769999999996</v>
      </c>
      <c r="AA91" s="73">
        <f ca="1">+IF($F91=AA$47,SUM($N91:OFFSET($N91,0,IF(YEAR(AA$47)=VALUE(LEFT($L$47,4)),1,2))),
IF(YEAR($F91)&lt;VALUE(LEFT($L$47,4)),($N91+$O91)/12,0))</f>
        <v>30.480769999999996</v>
      </c>
      <c r="AB91" s="73">
        <f ca="1">+IF($F91=AB$47,SUM($N91:OFFSET($N91,0,IF(YEAR(AB$47)=VALUE(LEFT($L$47,4)),1,2))),
IF(YEAR($F91)&lt;VALUE(LEFT($L$47,4)),($N91+$O91)/12,0))</f>
        <v>30.480769999999996</v>
      </c>
      <c r="AC91" s="74">
        <f ca="1">+IF($F91=AC$47,SUM($N91:OFFSET($N91,0,IF(YEAR(AC$47)=VALUE(LEFT($L$47,4)),1,2))),
IF(YEAR($F91)&lt;VALUE(LEFT($L$47,4)),($N91+$O91)/12,0))</f>
        <v>30.480769999999996</v>
      </c>
      <c r="AD91" s="76">
        <f ca="1">+IF($F91=AD$47,SUM($N91:OFFSET($N91,0,IF(YEAR(AD$47)=VALUE(LEFT($L$47,4)),1,2))),
IF(YEAR($F91)&lt;=2017,$P91/12,0))</f>
        <v>0</v>
      </c>
      <c r="AE91" s="73">
        <f ca="1">+IF($F91=AE$47,SUM($N91:OFFSET($N91,0,IF(YEAR(AE$47)=VALUE(LEFT($L$47,4)),1,2))),
IF(YEAR($F91)&lt;=2017,$P91/12,0))</f>
        <v>0</v>
      </c>
      <c r="AF91" s="73">
        <f ca="1">+IF($F91=AF$47,SUM($N91:OFFSET($N91,0,IF(YEAR(AF$47)=VALUE(LEFT($L$47,4)),1,2))),
IF(YEAR($F91)&lt;=2017,$P91/12,0))</f>
        <v>0</v>
      </c>
      <c r="AG91" s="73">
        <f ca="1">+IF($F91=AG$47,SUM($N91:OFFSET($N91,0,IF(YEAR(AG$47)=VALUE(LEFT($L$47,4)),1,2))),
IF(YEAR($F91)&lt;=2017,$P91/12,0))</f>
        <v>0</v>
      </c>
      <c r="AH91" s="73">
        <f ca="1">+IF($F91=AH$47,SUM($N91:OFFSET($N91,0,IF(YEAR(AH$47)=VALUE(LEFT($L$47,4)),1,2))),
IF(YEAR($F91)&lt;=2017,$P91/12,0))</f>
        <v>0</v>
      </c>
      <c r="AI91" s="73">
        <f ca="1">+IF($F91=AI$47,SUM($N91:OFFSET($N91,0,IF(YEAR(AI$47)=VALUE(LEFT($L$47,4)),1,2))),
IF(YEAR($F91)&lt;=2017,$P91/12,0))</f>
        <v>0</v>
      </c>
      <c r="AJ91" s="73">
        <f ca="1">+IF($F91=AJ$47,SUM($N91:OFFSET($N91,0,IF(YEAR(AJ$47)=VALUE(LEFT($L$47,4)),1,2))),
IF(YEAR($F91)&lt;=2017,$P91/12,0))</f>
        <v>0</v>
      </c>
      <c r="AK91" s="73">
        <f ca="1">+IF($F91=AK$47,SUM($N91:OFFSET($N91,0,IF(YEAR(AK$47)=VALUE(LEFT($L$47,4)),1,2))),
IF(YEAR($F91)&lt;=2017,$P91/12,0))</f>
        <v>0</v>
      </c>
      <c r="AL91" s="73">
        <f ca="1">+IF($F91=AL$47,SUM($N91:OFFSET($N91,0,IF(YEAR(AL$47)=VALUE(LEFT($L$47,4)),1,2))),
IF(YEAR($F91)&lt;=2017,$P91/12,0))</f>
        <v>0</v>
      </c>
      <c r="AM91" s="73">
        <f ca="1">+IF($F91=AM$47,SUM($N91:OFFSET($N91,0,IF(YEAR(AM$47)=VALUE(LEFT($L$47,4)),1,2))),
IF(YEAR($F91)&lt;=2017,$P91/12,0))</f>
        <v>0</v>
      </c>
      <c r="AN91" s="73">
        <f ca="1">+IF($F91=AN$47,SUM($N91:OFFSET($N91,0,IF(YEAR(AN$47)=VALUE(LEFT($L$47,4)),1,2))),
IF(YEAR($F91)&lt;=2017,$P91/12,0))</f>
        <v>0</v>
      </c>
      <c r="AO91" s="74">
        <f ca="1">+IF($F91=AO$47,SUM($N91:OFFSET($N91,0,IF(YEAR(AO$47)=VALUE(LEFT($L$47,4)),1,2))),
IF(YEAR($F91)&lt;=2017,$P91/12,0))</f>
        <v>0</v>
      </c>
      <c r="AP91" s="75"/>
      <c r="AR91" s="50"/>
      <c r="AS91" s="50"/>
    </row>
    <row r="92" spans="1:45" ht="15" x14ac:dyDescent="0.25">
      <c r="A92" s="341">
        <v>901254016</v>
      </c>
      <c r="B92" s="105" t="s">
        <v>187</v>
      </c>
      <c r="C92" s="106" t="s">
        <v>188</v>
      </c>
      <c r="D92" s="107">
        <v>7645</v>
      </c>
      <c r="E92" s="97" t="s">
        <v>26</v>
      </c>
      <c r="F92" s="98">
        <v>42887</v>
      </c>
      <c r="G92" s="99" t="s">
        <v>62</v>
      </c>
      <c r="H92" s="109">
        <v>0</v>
      </c>
      <c r="I92" s="110">
        <v>1</v>
      </c>
      <c r="J92" s="92"/>
      <c r="K92" s="102">
        <v>95.67698</v>
      </c>
      <c r="L92" s="103">
        <v>123</v>
      </c>
      <c r="M92" s="104">
        <v>0</v>
      </c>
      <c r="N92" s="73">
        <f t="shared" si="13"/>
        <v>95.67698</v>
      </c>
      <c r="O92" s="75">
        <f t="shared" si="14"/>
        <v>123</v>
      </c>
      <c r="P92" s="74">
        <f t="shared" si="15"/>
        <v>0</v>
      </c>
      <c r="Q92" s="75"/>
      <c r="R92" s="76">
        <f ca="1">+IF($F92=R$47,SUM($N92:OFFSET($N92,0,IF(YEAR(R$47)=VALUE(LEFT($L$47,4)),1,2))),
IF(YEAR($F92)&lt;VALUE(LEFT($L$47,4)),($N92+$O92)/12,0))</f>
        <v>0</v>
      </c>
      <c r="S92" s="73">
        <f ca="1">+IF($F92=S$47,SUM($N92:OFFSET($N92,0,IF(YEAR(S$47)=VALUE(LEFT($L$47,4)),1,2))),
IF(YEAR($F92)&lt;VALUE(LEFT($L$47,4)),($N92+$O92)/12,0))</f>
        <v>0</v>
      </c>
      <c r="T92" s="73">
        <f ca="1">+IF($F92=T$47,SUM($N92:OFFSET($N92,0,IF(YEAR(T$47)=VALUE(LEFT($L$47,4)),1,2))),
IF(YEAR($F92)&lt;VALUE(LEFT($L$47,4)),($N92+$O92)/12,0))</f>
        <v>0</v>
      </c>
      <c r="U92" s="73">
        <f ca="1">+IF($F92=U$47,SUM($N92:OFFSET($N92,0,IF(YEAR(U$47)=VALUE(LEFT($L$47,4)),1,2))),
IF(YEAR($F92)&lt;VALUE(LEFT($L$47,4)),($N92+$O92)/12,0))</f>
        <v>0</v>
      </c>
      <c r="V92" s="73">
        <f ca="1">+IF($F92=V$47,SUM($N92:OFFSET($N92,0,IF(YEAR(V$47)=VALUE(LEFT($L$47,4)),1,2))),
IF(YEAR($F92)&lt;VALUE(LEFT($L$47,4)),($N92+$O92)/12,0))</f>
        <v>0</v>
      </c>
      <c r="W92" s="73">
        <f ca="1">+IF($F92=W$47,SUM($N92:OFFSET($N92,0,IF(YEAR(W$47)=VALUE(LEFT($L$47,4)),1,2))),
IF(YEAR($F92)&lt;VALUE(LEFT($L$47,4)),($N92+$O92)/12,0))</f>
        <v>218.67698000000001</v>
      </c>
      <c r="X92" s="73">
        <f ca="1">+IF($F92=X$47,SUM($N92:OFFSET($N92,0,IF(YEAR(X$47)=VALUE(LEFT($L$47,4)),1,2))),
IF(YEAR($F92)&lt;VALUE(LEFT($L$47,4)),($N92+$O92)/12,0))</f>
        <v>0</v>
      </c>
      <c r="Y92" s="73">
        <f ca="1">+IF($F92=Y$47,SUM($N92:OFFSET($N92,0,IF(YEAR(Y$47)=VALUE(LEFT($L$47,4)),1,2))),
IF(YEAR($F92)&lt;VALUE(LEFT($L$47,4)),($N92+$O92)/12,0))</f>
        <v>0</v>
      </c>
      <c r="Z92" s="73">
        <f ca="1">+IF($F92=Z$47,SUM($N92:OFFSET($N92,0,IF(YEAR(Z$47)=VALUE(LEFT($L$47,4)),1,2))),
IF(YEAR($F92)&lt;VALUE(LEFT($L$47,4)),($N92+$O92)/12,0))</f>
        <v>0</v>
      </c>
      <c r="AA92" s="73">
        <f ca="1">+IF($F92=AA$47,SUM($N92:OFFSET($N92,0,IF(YEAR(AA$47)=VALUE(LEFT($L$47,4)),1,2))),
IF(YEAR($F92)&lt;VALUE(LEFT($L$47,4)),($N92+$O92)/12,0))</f>
        <v>0</v>
      </c>
      <c r="AB92" s="73">
        <f ca="1">+IF($F92=AB$47,SUM($N92:OFFSET($N92,0,IF(YEAR(AB$47)=VALUE(LEFT($L$47,4)),1,2))),
IF(YEAR($F92)&lt;VALUE(LEFT($L$47,4)),($N92+$O92)/12,0))</f>
        <v>0</v>
      </c>
      <c r="AC92" s="74">
        <f ca="1">+IF($F92=AC$47,SUM($N92:OFFSET($N92,0,IF(YEAR(AC$47)=VALUE(LEFT($L$47,4)),1,2))),
IF(YEAR($F92)&lt;VALUE(LEFT($L$47,4)),($N92+$O92)/12,0))</f>
        <v>0</v>
      </c>
      <c r="AD92" s="76">
        <f ca="1">+IF($F92=AD$47,SUM($N92:OFFSET($N92,0,IF(YEAR(AD$47)=VALUE(LEFT($L$47,4)),1,2))),
IF(YEAR($F92)&lt;=2017,$P92/12,0))</f>
        <v>0</v>
      </c>
      <c r="AE92" s="73">
        <f ca="1">+IF($F92=AE$47,SUM($N92:OFFSET($N92,0,IF(YEAR(AE$47)=VALUE(LEFT($L$47,4)),1,2))),
IF(YEAR($F92)&lt;=2017,$P92/12,0))</f>
        <v>0</v>
      </c>
      <c r="AF92" s="73">
        <f ca="1">+IF($F92=AF$47,SUM($N92:OFFSET($N92,0,IF(YEAR(AF$47)=VALUE(LEFT($L$47,4)),1,2))),
IF(YEAR($F92)&lt;=2017,$P92/12,0))</f>
        <v>0</v>
      </c>
      <c r="AG92" s="73">
        <f ca="1">+IF($F92=AG$47,SUM($N92:OFFSET($N92,0,IF(YEAR(AG$47)=VALUE(LEFT($L$47,4)),1,2))),
IF(YEAR($F92)&lt;=2017,$P92/12,0))</f>
        <v>0</v>
      </c>
      <c r="AH92" s="73">
        <f ca="1">+IF($F92=AH$47,SUM($N92:OFFSET($N92,0,IF(YEAR(AH$47)=VALUE(LEFT($L$47,4)),1,2))),
IF(YEAR($F92)&lt;=2017,$P92/12,0))</f>
        <v>0</v>
      </c>
      <c r="AI92" s="73">
        <f ca="1">+IF($F92=AI$47,SUM($N92:OFFSET($N92,0,IF(YEAR(AI$47)=VALUE(LEFT($L$47,4)),1,2))),
IF(YEAR($F92)&lt;=2017,$P92/12,0))</f>
        <v>0</v>
      </c>
      <c r="AJ92" s="73">
        <f ca="1">+IF($F92=AJ$47,SUM($N92:OFFSET($N92,0,IF(YEAR(AJ$47)=VALUE(LEFT($L$47,4)),1,2))),
IF(YEAR($F92)&lt;=2017,$P92/12,0))</f>
        <v>0</v>
      </c>
      <c r="AK92" s="73">
        <f ca="1">+IF($F92=AK$47,SUM($N92:OFFSET($N92,0,IF(YEAR(AK$47)=VALUE(LEFT($L$47,4)),1,2))),
IF(YEAR($F92)&lt;=2017,$P92/12,0))</f>
        <v>0</v>
      </c>
      <c r="AL92" s="73">
        <f ca="1">+IF($F92=AL$47,SUM($N92:OFFSET($N92,0,IF(YEAR(AL$47)=VALUE(LEFT($L$47,4)),1,2))),
IF(YEAR($F92)&lt;=2017,$P92/12,0))</f>
        <v>0</v>
      </c>
      <c r="AM92" s="73">
        <f ca="1">+IF($F92=AM$47,SUM($N92:OFFSET($N92,0,IF(YEAR(AM$47)=VALUE(LEFT($L$47,4)),1,2))),
IF(YEAR($F92)&lt;=2017,$P92/12,0))</f>
        <v>0</v>
      </c>
      <c r="AN92" s="73">
        <f ca="1">+IF($F92=AN$47,SUM($N92:OFFSET($N92,0,IF(YEAR(AN$47)=VALUE(LEFT($L$47,4)),1,2))),
IF(YEAR($F92)&lt;=2017,$P92/12,0))</f>
        <v>0</v>
      </c>
      <c r="AO92" s="74">
        <f ca="1">+IF($F92=AO$47,SUM($N92:OFFSET($N92,0,IF(YEAR(AO$47)=VALUE(LEFT($L$47,4)),1,2))),
IF(YEAR($F92)&lt;=2017,$P92/12,0))</f>
        <v>0</v>
      </c>
      <c r="AP92" s="75"/>
      <c r="AR92" s="50"/>
      <c r="AS92" s="50"/>
    </row>
    <row r="93" spans="1:45" ht="15" x14ac:dyDescent="0.25">
      <c r="A93" s="341">
        <v>901580779</v>
      </c>
      <c r="B93" s="105" t="s">
        <v>189</v>
      </c>
      <c r="C93" s="106" t="s">
        <v>190</v>
      </c>
      <c r="D93" s="107">
        <v>7806</v>
      </c>
      <c r="E93" s="97" t="s">
        <v>26</v>
      </c>
      <c r="F93" s="98">
        <v>43070</v>
      </c>
      <c r="G93" s="99" t="s">
        <v>28</v>
      </c>
      <c r="H93" s="109">
        <v>0</v>
      </c>
      <c r="I93" s="110">
        <v>1</v>
      </c>
      <c r="J93" s="92"/>
      <c r="K93" s="102">
        <v>626.54072999999994</v>
      </c>
      <c r="L93" s="103">
        <v>1638.6880000000001</v>
      </c>
      <c r="M93" s="104">
        <v>0</v>
      </c>
      <c r="N93" s="73">
        <f t="shared" si="13"/>
        <v>626.54072999999994</v>
      </c>
      <c r="O93" s="75">
        <f t="shared" si="14"/>
        <v>1638.6880000000001</v>
      </c>
      <c r="P93" s="74">
        <f t="shared" si="15"/>
        <v>0</v>
      </c>
      <c r="Q93" s="75"/>
      <c r="R93" s="76">
        <f ca="1">+IF($F93=R$47,SUM($N93:OFFSET($N93,0,IF(YEAR(R$47)=VALUE(LEFT($L$47,4)),1,2))),
IF(YEAR($F93)&lt;VALUE(LEFT($L$47,4)),($N93+$O93)/12,0))</f>
        <v>0</v>
      </c>
      <c r="S93" s="73">
        <f ca="1">+IF($F93=S$47,SUM($N93:OFFSET($N93,0,IF(YEAR(S$47)=VALUE(LEFT($L$47,4)),1,2))),
IF(YEAR($F93)&lt;VALUE(LEFT($L$47,4)),($N93+$O93)/12,0))</f>
        <v>0</v>
      </c>
      <c r="T93" s="73">
        <f ca="1">+IF($F93=T$47,SUM($N93:OFFSET($N93,0,IF(YEAR(T$47)=VALUE(LEFT($L$47,4)),1,2))),
IF(YEAR($F93)&lt;VALUE(LEFT($L$47,4)),($N93+$O93)/12,0))</f>
        <v>0</v>
      </c>
      <c r="U93" s="73">
        <f ca="1">+IF($F93=U$47,SUM($N93:OFFSET($N93,0,IF(YEAR(U$47)=VALUE(LEFT($L$47,4)),1,2))),
IF(YEAR($F93)&lt;VALUE(LEFT($L$47,4)),($N93+$O93)/12,0))</f>
        <v>0</v>
      </c>
      <c r="V93" s="73">
        <f ca="1">+IF($F93=V$47,SUM($N93:OFFSET($N93,0,IF(YEAR(V$47)=VALUE(LEFT($L$47,4)),1,2))),
IF(YEAR($F93)&lt;VALUE(LEFT($L$47,4)),($N93+$O93)/12,0))</f>
        <v>0</v>
      </c>
      <c r="W93" s="73">
        <f ca="1">+IF($F93=W$47,SUM($N93:OFFSET($N93,0,IF(YEAR(W$47)=VALUE(LEFT($L$47,4)),1,2))),
IF(YEAR($F93)&lt;VALUE(LEFT($L$47,4)),($N93+$O93)/12,0))</f>
        <v>0</v>
      </c>
      <c r="X93" s="73">
        <f ca="1">+IF($F93=X$47,SUM($N93:OFFSET($N93,0,IF(YEAR(X$47)=VALUE(LEFT($L$47,4)),1,2))),
IF(YEAR($F93)&lt;VALUE(LEFT($L$47,4)),($N93+$O93)/12,0))</f>
        <v>0</v>
      </c>
      <c r="Y93" s="73">
        <f ca="1">+IF($F93=Y$47,SUM($N93:OFFSET($N93,0,IF(YEAR(Y$47)=VALUE(LEFT($L$47,4)),1,2))),
IF(YEAR($F93)&lt;VALUE(LEFT($L$47,4)),($N93+$O93)/12,0))</f>
        <v>0</v>
      </c>
      <c r="Z93" s="73">
        <f ca="1">+IF($F93=Z$47,SUM($N93:OFFSET($N93,0,IF(YEAR(Z$47)=VALUE(LEFT($L$47,4)),1,2))),
IF(YEAR($F93)&lt;VALUE(LEFT($L$47,4)),($N93+$O93)/12,0))</f>
        <v>0</v>
      </c>
      <c r="AA93" s="73">
        <f ca="1">+IF($F93=AA$47,SUM($N93:OFFSET($N93,0,IF(YEAR(AA$47)=VALUE(LEFT($L$47,4)),1,2))),
IF(YEAR($F93)&lt;VALUE(LEFT($L$47,4)),($N93+$O93)/12,0))</f>
        <v>0</v>
      </c>
      <c r="AB93" s="73">
        <f ca="1">+IF($F93=AB$47,SUM($N93:OFFSET($N93,0,IF(YEAR(AB$47)=VALUE(LEFT($L$47,4)),1,2))),
IF(YEAR($F93)&lt;VALUE(LEFT($L$47,4)),($N93+$O93)/12,0))</f>
        <v>0</v>
      </c>
      <c r="AC93" s="74">
        <f ca="1">+IF($F93=AC$47,SUM($N93:OFFSET($N93,0,IF(YEAR(AC$47)=VALUE(LEFT($L$47,4)),1,2))),
IF(YEAR($F93)&lt;VALUE(LEFT($L$47,4)),($N93+$O93)/12,0))</f>
        <v>2265.2287299999998</v>
      </c>
      <c r="AD93" s="76">
        <f ca="1">+IF($F93=AD$47,SUM($N93:OFFSET($N93,0,IF(YEAR(AD$47)=VALUE(LEFT($L$47,4)),1,2))),
IF(YEAR($F93)&lt;=2017,$P93/12,0))</f>
        <v>0</v>
      </c>
      <c r="AE93" s="73">
        <f ca="1">+IF($F93=AE$47,SUM($N93:OFFSET($N93,0,IF(YEAR(AE$47)=VALUE(LEFT($L$47,4)),1,2))),
IF(YEAR($F93)&lt;=2017,$P93/12,0))</f>
        <v>0</v>
      </c>
      <c r="AF93" s="73">
        <f ca="1">+IF($F93=AF$47,SUM($N93:OFFSET($N93,0,IF(YEAR(AF$47)=VALUE(LEFT($L$47,4)),1,2))),
IF(YEAR($F93)&lt;=2017,$P93/12,0))</f>
        <v>0</v>
      </c>
      <c r="AG93" s="73">
        <f ca="1">+IF($F93=AG$47,SUM($N93:OFFSET($N93,0,IF(YEAR(AG$47)=VALUE(LEFT($L$47,4)),1,2))),
IF(YEAR($F93)&lt;=2017,$P93/12,0))</f>
        <v>0</v>
      </c>
      <c r="AH93" s="73">
        <f ca="1">+IF($F93=AH$47,SUM($N93:OFFSET($N93,0,IF(YEAR(AH$47)=VALUE(LEFT($L$47,4)),1,2))),
IF(YEAR($F93)&lt;=2017,$P93/12,0))</f>
        <v>0</v>
      </c>
      <c r="AI93" s="73">
        <f ca="1">+IF($F93=AI$47,SUM($N93:OFFSET($N93,0,IF(YEAR(AI$47)=VALUE(LEFT($L$47,4)),1,2))),
IF(YEAR($F93)&lt;=2017,$P93/12,0))</f>
        <v>0</v>
      </c>
      <c r="AJ93" s="73">
        <f ca="1">+IF($F93=AJ$47,SUM($N93:OFFSET($N93,0,IF(YEAR(AJ$47)=VALUE(LEFT($L$47,4)),1,2))),
IF(YEAR($F93)&lt;=2017,$P93/12,0))</f>
        <v>0</v>
      </c>
      <c r="AK93" s="73">
        <f ca="1">+IF($F93=AK$47,SUM($N93:OFFSET($N93,0,IF(YEAR(AK$47)=VALUE(LEFT($L$47,4)),1,2))),
IF(YEAR($F93)&lt;=2017,$P93/12,0))</f>
        <v>0</v>
      </c>
      <c r="AL93" s="73">
        <f ca="1">+IF($F93=AL$47,SUM($N93:OFFSET($N93,0,IF(YEAR(AL$47)=VALUE(LEFT($L$47,4)),1,2))),
IF(YEAR($F93)&lt;=2017,$P93/12,0))</f>
        <v>0</v>
      </c>
      <c r="AM93" s="73">
        <f ca="1">+IF($F93=AM$47,SUM($N93:OFFSET($N93,0,IF(YEAR(AM$47)=VALUE(LEFT($L$47,4)),1,2))),
IF(YEAR($F93)&lt;=2017,$P93/12,0))</f>
        <v>0</v>
      </c>
      <c r="AN93" s="73">
        <f ca="1">+IF($F93=AN$47,SUM($N93:OFFSET($N93,0,IF(YEAR(AN$47)=VALUE(LEFT($L$47,4)),1,2))),
IF(YEAR($F93)&lt;=2017,$P93/12,0))</f>
        <v>0</v>
      </c>
      <c r="AO93" s="74">
        <f ca="1">+IF($F93=AO$47,SUM($N93:OFFSET($N93,0,IF(YEAR(AO$47)=VALUE(LEFT($L$47,4)),1,2))),
IF(YEAR($F93)&lt;=2017,$P93/12,0))</f>
        <v>0</v>
      </c>
      <c r="AP93" s="75"/>
      <c r="AR93" s="50"/>
      <c r="AS93" s="50"/>
    </row>
    <row r="94" spans="1:45" ht="15" x14ac:dyDescent="0.25">
      <c r="A94" s="341">
        <v>900713964</v>
      </c>
      <c r="B94" s="105" t="s">
        <v>191</v>
      </c>
      <c r="C94" s="106" t="s">
        <v>192</v>
      </c>
      <c r="D94" s="107">
        <v>7120</v>
      </c>
      <c r="E94" s="97" t="s">
        <v>26</v>
      </c>
      <c r="F94" s="98">
        <v>43252</v>
      </c>
      <c r="G94" s="99" t="s">
        <v>28</v>
      </c>
      <c r="H94" s="109">
        <v>0</v>
      </c>
      <c r="I94" s="110">
        <v>0.65</v>
      </c>
      <c r="J94" s="92"/>
      <c r="K94" s="102">
        <v>24446.893</v>
      </c>
      <c r="L94" s="103">
        <v>11044.059741000001</v>
      </c>
      <c r="M94" s="104">
        <v>10972.563173</v>
      </c>
      <c r="N94" s="73">
        <f t="shared" si="13"/>
        <v>15890.480450000001</v>
      </c>
      <c r="O94" s="75">
        <f t="shared" si="14"/>
        <v>7178.6388316500006</v>
      </c>
      <c r="P94" s="74">
        <f t="shared" si="15"/>
        <v>7132.1660624500009</v>
      </c>
      <c r="Q94" s="75"/>
      <c r="R94" s="76">
        <f ca="1">+IF($F94=R$47,SUM($N94:OFFSET($N94,0,IF(YEAR(R$47)=VALUE(LEFT($L$47,4)),1,2))),
IF(YEAR($F94)&lt;VALUE(LEFT($L$47,4)),($N94+$O94)/12,0))</f>
        <v>0</v>
      </c>
      <c r="S94" s="73">
        <f ca="1">+IF($F94=S$47,SUM($N94:OFFSET($N94,0,IF(YEAR(S$47)=VALUE(LEFT($L$47,4)),1,2))),
IF(YEAR($F94)&lt;VALUE(LEFT($L$47,4)),($N94+$O94)/12,0))</f>
        <v>0</v>
      </c>
      <c r="T94" s="73">
        <f ca="1">+IF($F94=T$47,SUM($N94:OFFSET($N94,0,IF(YEAR(T$47)=VALUE(LEFT($L$47,4)),1,2))),
IF(YEAR($F94)&lt;VALUE(LEFT($L$47,4)),($N94+$O94)/12,0))</f>
        <v>0</v>
      </c>
      <c r="U94" s="73">
        <f ca="1">+IF($F94=U$47,SUM($N94:OFFSET($N94,0,IF(YEAR(U$47)=VALUE(LEFT($L$47,4)),1,2))),
IF(YEAR($F94)&lt;VALUE(LEFT($L$47,4)),($N94+$O94)/12,0))</f>
        <v>0</v>
      </c>
      <c r="V94" s="73">
        <f ca="1">+IF($F94=V$47,SUM($N94:OFFSET($N94,0,IF(YEAR(V$47)=VALUE(LEFT($L$47,4)),1,2))),
IF(YEAR($F94)&lt;VALUE(LEFT($L$47,4)),($N94+$O94)/12,0))</f>
        <v>0</v>
      </c>
      <c r="W94" s="73">
        <f ca="1">+IF($F94=W$47,SUM($N94:OFFSET($N94,0,IF(YEAR(W$47)=VALUE(LEFT($L$47,4)),1,2))),
IF(YEAR($F94)&lt;VALUE(LEFT($L$47,4)),($N94+$O94)/12,0))</f>
        <v>0</v>
      </c>
      <c r="X94" s="73">
        <f ca="1">+IF($F94=X$47,SUM($N94:OFFSET($N94,0,IF(YEAR(X$47)=VALUE(LEFT($L$47,4)),1,2))),
IF(YEAR($F94)&lt;VALUE(LEFT($L$47,4)),($N94+$O94)/12,0))</f>
        <v>0</v>
      </c>
      <c r="Y94" s="73">
        <f ca="1">+IF($F94=Y$47,SUM($N94:OFFSET($N94,0,IF(YEAR(Y$47)=VALUE(LEFT($L$47,4)),1,2))),
IF(YEAR($F94)&lt;VALUE(LEFT($L$47,4)),($N94+$O94)/12,0))</f>
        <v>0</v>
      </c>
      <c r="Z94" s="73">
        <f ca="1">+IF($F94=Z$47,SUM($N94:OFFSET($N94,0,IF(YEAR(Z$47)=VALUE(LEFT($L$47,4)),1,2))),
IF(YEAR($F94)&lt;VALUE(LEFT($L$47,4)),($N94+$O94)/12,0))</f>
        <v>0</v>
      </c>
      <c r="AA94" s="73">
        <f ca="1">+IF($F94=AA$47,SUM($N94:OFFSET($N94,0,IF(YEAR(AA$47)=VALUE(LEFT($L$47,4)),1,2))),
IF(YEAR($F94)&lt;VALUE(LEFT($L$47,4)),($N94+$O94)/12,0))</f>
        <v>0</v>
      </c>
      <c r="AB94" s="73">
        <f ca="1">+IF($F94=AB$47,SUM($N94:OFFSET($N94,0,IF(YEAR(AB$47)=VALUE(LEFT($L$47,4)),1,2))),
IF(YEAR($F94)&lt;VALUE(LEFT($L$47,4)),($N94+$O94)/12,0))</f>
        <v>0</v>
      </c>
      <c r="AC94" s="74">
        <f ca="1">+IF($F94=AC$47,SUM($N94:OFFSET($N94,0,IF(YEAR(AC$47)=VALUE(LEFT($L$47,4)),1,2))),
IF(YEAR($F94)&lt;VALUE(LEFT($L$47,4)),($N94+$O94)/12,0))</f>
        <v>0</v>
      </c>
      <c r="AD94" s="76">
        <f ca="1">+IF($F94=AD$47,SUM($N94:OFFSET($N94,0,IF(YEAR(AD$47)=VALUE(LEFT($L$47,4)),1,2))),
IF(YEAR($F94)&lt;=2017,$P94/12,0))</f>
        <v>0</v>
      </c>
      <c r="AE94" s="73">
        <f ca="1">+IF($F94=AE$47,SUM($N94:OFFSET($N94,0,IF(YEAR(AE$47)=VALUE(LEFT($L$47,4)),1,2))),
IF(YEAR($F94)&lt;=2017,$P94/12,0))</f>
        <v>0</v>
      </c>
      <c r="AF94" s="73">
        <f ca="1">+IF($F94=AF$47,SUM($N94:OFFSET($N94,0,IF(YEAR(AF$47)=VALUE(LEFT($L$47,4)),1,2))),
IF(YEAR($F94)&lt;=2017,$P94/12,0))</f>
        <v>0</v>
      </c>
      <c r="AG94" s="73">
        <f ca="1">+IF($F94=AG$47,SUM($N94:OFFSET($N94,0,IF(YEAR(AG$47)=VALUE(LEFT($L$47,4)),1,2))),
IF(YEAR($F94)&lt;=2017,$P94/12,0))</f>
        <v>0</v>
      </c>
      <c r="AH94" s="73">
        <f ca="1">+IF($F94=AH$47,SUM($N94:OFFSET($N94,0,IF(YEAR(AH$47)=VALUE(LEFT($L$47,4)),1,2))),
IF(YEAR($F94)&lt;=2017,$P94/12,0))</f>
        <v>0</v>
      </c>
      <c r="AI94" s="73">
        <f ca="1">+IF($F94=AI$47,SUM($N94:OFFSET($N94,0,IF(YEAR(AI$47)=VALUE(LEFT($L$47,4)),1,2))),
IF(YEAR($F94)&lt;=2017,$P94/12,0))</f>
        <v>30201.285344100001</v>
      </c>
      <c r="AJ94" s="73">
        <f ca="1">+IF($F94=AJ$47,SUM($N94:OFFSET($N94,0,IF(YEAR(AJ$47)=VALUE(LEFT($L$47,4)),1,2))),
IF(YEAR($F94)&lt;=2017,$P94/12,0))</f>
        <v>0</v>
      </c>
      <c r="AK94" s="73">
        <f ca="1">+IF($F94=AK$47,SUM($N94:OFFSET($N94,0,IF(YEAR(AK$47)=VALUE(LEFT($L$47,4)),1,2))),
IF(YEAR($F94)&lt;=2017,$P94/12,0))</f>
        <v>0</v>
      </c>
      <c r="AL94" s="73">
        <f ca="1">+IF($F94=AL$47,SUM($N94:OFFSET($N94,0,IF(YEAR(AL$47)=VALUE(LEFT($L$47,4)),1,2))),
IF(YEAR($F94)&lt;=2017,$P94/12,0))</f>
        <v>0</v>
      </c>
      <c r="AM94" s="73">
        <f ca="1">+IF($F94=AM$47,SUM($N94:OFFSET($N94,0,IF(YEAR(AM$47)=VALUE(LEFT($L$47,4)),1,2))),
IF(YEAR($F94)&lt;=2017,$P94/12,0))</f>
        <v>0</v>
      </c>
      <c r="AN94" s="73">
        <f ca="1">+IF($F94=AN$47,SUM($N94:OFFSET($N94,0,IF(YEAR(AN$47)=VALUE(LEFT($L$47,4)),1,2))),
IF(YEAR($F94)&lt;=2017,$P94/12,0))</f>
        <v>0</v>
      </c>
      <c r="AO94" s="74">
        <f ca="1">+IF($F94=AO$47,SUM($N94:OFFSET($N94,0,IF(YEAR(AO$47)=VALUE(LEFT($L$47,4)),1,2))),
IF(YEAR($F94)&lt;=2017,$P94/12,0))</f>
        <v>0</v>
      </c>
      <c r="AP94" s="75"/>
      <c r="AR94" s="50"/>
      <c r="AS94" s="50"/>
    </row>
    <row r="95" spans="1:45" ht="15" x14ac:dyDescent="0.25">
      <c r="A95" s="341" t="s">
        <v>193</v>
      </c>
      <c r="B95" s="105" t="s">
        <v>194</v>
      </c>
      <c r="C95" s="106" t="s">
        <v>195</v>
      </c>
      <c r="D95" s="107">
        <v>7120</v>
      </c>
      <c r="E95" s="97" t="s">
        <v>26</v>
      </c>
      <c r="F95" s="98">
        <v>43252</v>
      </c>
      <c r="G95" s="99" t="s">
        <v>28</v>
      </c>
      <c r="H95" s="109">
        <v>0</v>
      </c>
      <c r="I95" s="110">
        <v>1</v>
      </c>
      <c r="J95" s="92"/>
      <c r="K95" s="102">
        <v>0</v>
      </c>
      <c r="L95" s="103">
        <v>23.942094000000004</v>
      </c>
      <c r="M95" s="104">
        <v>73.337373999999997</v>
      </c>
      <c r="N95" s="73">
        <f t="shared" si="13"/>
        <v>0</v>
      </c>
      <c r="O95" s="75">
        <f t="shared" si="14"/>
        <v>23.942094000000004</v>
      </c>
      <c r="P95" s="74">
        <f t="shared" si="15"/>
        <v>73.337373999999997</v>
      </c>
      <c r="Q95" s="75"/>
      <c r="R95" s="76">
        <f ca="1">+IF($F95=R$47,SUM($N95:OFFSET($N95,0,IF(YEAR(R$47)=VALUE(LEFT($L$47,4)),1,2))),
IF(YEAR($F95)&lt;VALUE(LEFT($L$47,4)),($N95+$O95)/12,0))</f>
        <v>0</v>
      </c>
      <c r="S95" s="73">
        <f ca="1">+IF($F95=S$47,SUM($N95:OFFSET($N95,0,IF(YEAR(S$47)=VALUE(LEFT($L$47,4)),1,2))),
IF(YEAR($F95)&lt;VALUE(LEFT($L$47,4)),($N95+$O95)/12,0))</f>
        <v>0</v>
      </c>
      <c r="T95" s="73">
        <f ca="1">+IF($F95=T$47,SUM($N95:OFFSET($N95,0,IF(YEAR(T$47)=VALUE(LEFT($L$47,4)),1,2))),
IF(YEAR($F95)&lt;VALUE(LEFT($L$47,4)),($N95+$O95)/12,0))</f>
        <v>0</v>
      </c>
      <c r="U95" s="73">
        <f ca="1">+IF($F95=U$47,SUM($N95:OFFSET($N95,0,IF(YEAR(U$47)=VALUE(LEFT($L$47,4)),1,2))),
IF(YEAR($F95)&lt;VALUE(LEFT($L$47,4)),($N95+$O95)/12,0))</f>
        <v>0</v>
      </c>
      <c r="V95" s="73">
        <f ca="1">+IF($F95=V$47,SUM($N95:OFFSET($N95,0,IF(YEAR(V$47)=VALUE(LEFT($L$47,4)),1,2))),
IF(YEAR($F95)&lt;VALUE(LEFT($L$47,4)),($N95+$O95)/12,0))</f>
        <v>0</v>
      </c>
      <c r="W95" s="73">
        <f ca="1">+IF($F95=W$47,SUM($N95:OFFSET($N95,0,IF(YEAR(W$47)=VALUE(LEFT($L$47,4)),1,2))),
IF(YEAR($F95)&lt;VALUE(LEFT($L$47,4)),($N95+$O95)/12,0))</f>
        <v>0</v>
      </c>
      <c r="X95" s="73">
        <f ca="1">+IF($F95=X$47,SUM($N95:OFFSET($N95,0,IF(YEAR(X$47)=VALUE(LEFT($L$47,4)),1,2))),
IF(YEAR($F95)&lt;VALUE(LEFT($L$47,4)),($N95+$O95)/12,0))</f>
        <v>0</v>
      </c>
      <c r="Y95" s="73">
        <f ca="1">+IF($F95=Y$47,SUM($N95:OFFSET($N95,0,IF(YEAR(Y$47)=VALUE(LEFT($L$47,4)),1,2))),
IF(YEAR($F95)&lt;VALUE(LEFT($L$47,4)),($N95+$O95)/12,0))</f>
        <v>0</v>
      </c>
      <c r="Z95" s="73">
        <f ca="1">+IF($F95=Z$47,SUM($N95:OFFSET($N95,0,IF(YEAR(Z$47)=VALUE(LEFT($L$47,4)),1,2))),
IF(YEAR($F95)&lt;VALUE(LEFT($L$47,4)),($N95+$O95)/12,0))</f>
        <v>0</v>
      </c>
      <c r="AA95" s="73">
        <f ca="1">+IF($F95=AA$47,SUM($N95:OFFSET($N95,0,IF(YEAR(AA$47)=VALUE(LEFT($L$47,4)),1,2))),
IF(YEAR($F95)&lt;VALUE(LEFT($L$47,4)),($N95+$O95)/12,0))</f>
        <v>0</v>
      </c>
      <c r="AB95" s="73">
        <f ca="1">+IF($F95=AB$47,SUM($N95:OFFSET($N95,0,IF(YEAR(AB$47)=VALUE(LEFT($L$47,4)),1,2))),
IF(YEAR($F95)&lt;VALUE(LEFT($L$47,4)),($N95+$O95)/12,0))</f>
        <v>0</v>
      </c>
      <c r="AC95" s="74">
        <f ca="1">+IF($F95=AC$47,SUM($N95:OFFSET($N95,0,IF(YEAR(AC$47)=VALUE(LEFT($L$47,4)),1,2))),
IF(YEAR($F95)&lt;VALUE(LEFT($L$47,4)),($N95+$O95)/12,0))</f>
        <v>0</v>
      </c>
      <c r="AD95" s="76">
        <f ca="1">+IF($F95=AD$47,SUM($N95:OFFSET($N95,0,IF(YEAR(AD$47)=VALUE(LEFT($L$47,4)),1,2))),
IF(YEAR($F95)&lt;=2017,$P95/12,0))</f>
        <v>0</v>
      </c>
      <c r="AE95" s="73">
        <f ca="1">+IF($F95=AE$47,SUM($N95:OFFSET($N95,0,IF(YEAR(AE$47)=VALUE(LEFT($L$47,4)),1,2))),
IF(YEAR($F95)&lt;=2017,$P95/12,0))</f>
        <v>0</v>
      </c>
      <c r="AF95" s="73">
        <f ca="1">+IF($F95=AF$47,SUM($N95:OFFSET($N95,0,IF(YEAR(AF$47)=VALUE(LEFT($L$47,4)),1,2))),
IF(YEAR($F95)&lt;=2017,$P95/12,0))</f>
        <v>0</v>
      </c>
      <c r="AG95" s="73">
        <f ca="1">+IF($F95=AG$47,SUM($N95:OFFSET($N95,0,IF(YEAR(AG$47)=VALUE(LEFT($L$47,4)),1,2))),
IF(YEAR($F95)&lt;=2017,$P95/12,0))</f>
        <v>0</v>
      </c>
      <c r="AH95" s="73">
        <f ca="1">+IF($F95=AH$47,SUM($N95:OFFSET($N95,0,IF(YEAR(AH$47)=VALUE(LEFT($L$47,4)),1,2))),
IF(YEAR($F95)&lt;=2017,$P95/12,0))</f>
        <v>0</v>
      </c>
      <c r="AI95" s="73">
        <f ca="1">+IF($F95=AI$47,SUM($N95:OFFSET($N95,0,IF(YEAR(AI$47)=VALUE(LEFT($L$47,4)),1,2))),
IF(YEAR($F95)&lt;=2017,$P95/12,0))</f>
        <v>97.279468000000008</v>
      </c>
      <c r="AJ95" s="73">
        <f ca="1">+IF($F95=AJ$47,SUM($N95:OFFSET($N95,0,IF(YEAR(AJ$47)=VALUE(LEFT($L$47,4)),1,2))),
IF(YEAR($F95)&lt;=2017,$P95/12,0))</f>
        <v>0</v>
      </c>
      <c r="AK95" s="73">
        <f ca="1">+IF($F95=AK$47,SUM($N95:OFFSET($N95,0,IF(YEAR(AK$47)=VALUE(LEFT($L$47,4)),1,2))),
IF(YEAR($F95)&lt;=2017,$P95/12,0))</f>
        <v>0</v>
      </c>
      <c r="AL95" s="73">
        <f ca="1">+IF($F95=AL$47,SUM($N95:OFFSET($N95,0,IF(YEAR(AL$47)=VALUE(LEFT($L$47,4)),1,2))),
IF(YEAR($F95)&lt;=2017,$P95/12,0))</f>
        <v>0</v>
      </c>
      <c r="AM95" s="73">
        <f ca="1">+IF($F95=AM$47,SUM($N95:OFFSET($N95,0,IF(YEAR(AM$47)=VALUE(LEFT($L$47,4)),1,2))),
IF(YEAR($F95)&lt;=2017,$P95/12,0))</f>
        <v>0</v>
      </c>
      <c r="AN95" s="73">
        <f ca="1">+IF($F95=AN$47,SUM($N95:OFFSET($N95,0,IF(YEAR(AN$47)=VALUE(LEFT($L$47,4)),1,2))),
IF(YEAR($F95)&lt;=2017,$P95/12,0))</f>
        <v>0</v>
      </c>
      <c r="AO95" s="74">
        <f ca="1">+IF($F95=AO$47,SUM($N95:OFFSET($N95,0,IF(YEAR(AO$47)=VALUE(LEFT($L$47,4)),1,2))),
IF(YEAR($F95)&lt;=2017,$P95/12,0))</f>
        <v>0</v>
      </c>
      <c r="AP95" s="75"/>
      <c r="AR95" s="50"/>
      <c r="AS95" s="50"/>
    </row>
    <row r="96" spans="1:45" ht="15" x14ac:dyDescent="0.25">
      <c r="A96" s="341">
        <v>901822249</v>
      </c>
      <c r="B96" s="105" t="s">
        <v>196</v>
      </c>
      <c r="C96" s="106" t="s">
        <v>197</v>
      </c>
      <c r="D96" s="107">
        <v>7884</v>
      </c>
      <c r="E96" s="97" t="s">
        <v>26</v>
      </c>
      <c r="F96" s="98">
        <v>43070</v>
      </c>
      <c r="G96" s="99" t="s">
        <v>62</v>
      </c>
      <c r="H96" s="109">
        <v>0</v>
      </c>
      <c r="I96" s="110">
        <v>1</v>
      </c>
      <c r="J96" s="92"/>
      <c r="K96" s="102">
        <v>175.523</v>
      </c>
      <c r="L96" s="103">
        <v>100</v>
      </c>
      <c r="M96" s="104">
        <v>400</v>
      </c>
      <c r="N96" s="73">
        <f t="shared" si="13"/>
        <v>175.523</v>
      </c>
      <c r="O96" s="75">
        <f t="shared" si="14"/>
        <v>100</v>
      </c>
      <c r="P96" s="74">
        <f t="shared" si="15"/>
        <v>400</v>
      </c>
      <c r="Q96" s="75"/>
      <c r="R96" s="76">
        <f ca="1">+IF($F96=R$47,SUM($N96:OFFSET($N96,0,IF(YEAR(R$47)=VALUE(LEFT($L$47,4)),1,2))),
IF(YEAR($F96)&lt;VALUE(LEFT($L$47,4)),($N96+$O96)/12,0))</f>
        <v>0</v>
      </c>
      <c r="S96" s="73">
        <f ca="1">+IF($F96=S$47,SUM($N96:OFFSET($N96,0,IF(YEAR(S$47)=VALUE(LEFT($L$47,4)),1,2))),
IF(YEAR($F96)&lt;VALUE(LEFT($L$47,4)),($N96+$O96)/12,0))</f>
        <v>0</v>
      </c>
      <c r="T96" s="73">
        <f ca="1">+IF($F96=T$47,SUM($N96:OFFSET($N96,0,IF(YEAR(T$47)=VALUE(LEFT($L$47,4)),1,2))),
IF(YEAR($F96)&lt;VALUE(LEFT($L$47,4)),($N96+$O96)/12,0))</f>
        <v>0</v>
      </c>
      <c r="U96" s="73">
        <f ca="1">+IF($F96=U$47,SUM($N96:OFFSET($N96,0,IF(YEAR(U$47)=VALUE(LEFT($L$47,4)),1,2))),
IF(YEAR($F96)&lt;VALUE(LEFT($L$47,4)),($N96+$O96)/12,0))</f>
        <v>0</v>
      </c>
      <c r="V96" s="73">
        <f ca="1">+IF($F96=V$47,SUM($N96:OFFSET($N96,0,IF(YEAR(V$47)=VALUE(LEFT($L$47,4)),1,2))),
IF(YEAR($F96)&lt;VALUE(LEFT($L$47,4)),($N96+$O96)/12,0))</f>
        <v>0</v>
      </c>
      <c r="W96" s="73">
        <f ca="1">+IF($F96=W$47,SUM($N96:OFFSET($N96,0,IF(YEAR(W$47)=VALUE(LEFT($L$47,4)),1,2))),
IF(YEAR($F96)&lt;VALUE(LEFT($L$47,4)),($N96+$O96)/12,0))</f>
        <v>0</v>
      </c>
      <c r="X96" s="73">
        <f ca="1">+IF($F96=X$47,SUM($N96:OFFSET($N96,0,IF(YEAR(X$47)=VALUE(LEFT($L$47,4)),1,2))),
IF(YEAR($F96)&lt;VALUE(LEFT($L$47,4)),($N96+$O96)/12,0))</f>
        <v>0</v>
      </c>
      <c r="Y96" s="73">
        <f ca="1">+IF($F96=Y$47,SUM($N96:OFFSET($N96,0,IF(YEAR(Y$47)=VALUE(LEFT($L$47,4)),1,2))),
IF(YEAR($F96)&lt;VALUE(LEFT($L$47,4)),($N96+$O96)/12,0))</f>
        <v>0</v>
      </c>
      <c r="Z96" s="73">
        <f ca="1">+IF($F96=Z$47,SUM($N96:OFFSET($N96,0,IF(YEAR(Z$47)=VALUE(LEFT($L$47,4)),1,2))),
IF(YEAR($F96)&lt;VALUE(LEFT($L$47,4)),($N96+$O96)/12,0))</f>
        <v>0</v>
      </c>
      <c r="AA96" s="73">
        <f ca="1">+IF($F96=AA$47,SUM($N96:OFFSET($N96,0,IF(YEAR(AA$47)=VALUE(LEFT($L$47,4)),1,2))),
IF(YEAR($F96)&lt;VALUE(LEFT($L$47,4)),($N96+$O96)/12,0))</f>
        <v>0</v>
      </c>
      <c r="AB96" s="73">
        <f ca="1">+IF($F96=AB$47,SUM($N96:OFFSET($N96,0,IF(YEAR(AB$47)=VALUE(LEFT($L$47,4)),1,2))),
IF(YEAR($F96)&lt;VALUE(LEFT($L$47,4)),($N96+$O96)/12,0))</f>
        <v>0</v>
      </c>
      <c r="AC96" s="74">
        <f ca="1">+IF($F96=AC$47,SUM($N96:OFFSET($N96,0,IF(YEAR(AC$47)=VALUE(LEFT($L$47,4)),1,2))),
IF(YEAR($F96)&lt;VALUE(LEFT($L$47,4)),($N96+$O96)/12,0))</f>
        <v>275.52300000000002</v>
      </c>
      <c r="AD96" s="76">
        <f ca="1">+IF($F96=AD$47,SUM($N96:OFFSET($N96,0,IF(YEAR(AD$47)=VALUE(LEFT($L$47,4)),1,2))),
IF(YEAR($F96)&lt;=2017,$P96/12,0))</f>
        <v>33.333333333333336</v>
      </c>
      <c r="AE96" s="73">
        <f ca="1">+IF($F96=AE$47,SUM($N96:OFFSET($N96,0,IF(YEAR(AE$47)=VALUE(LEFT($L$47,4)),1,2))),
IF(YEAR($F96)&lt;=2017,$P96/12,0))</f>
        <v>33.333333333333336</v>
      </c>
      <c r="AF96" s="73">
        <f ca="1">+IF($F96=AF$47,SUM($N96:OFFSET($N96,0,IF(YEAR(AF$47)=VALUE(LEFT($L$47,4)),1,2))),
IF(YEAR($F96)&lt;=2017,$P96/12,0))</f>
        <v>33.333333333333336</v>
      </c>
      <c r="AG96" s="73">
        <f ca="1">+IF($F96=AG$47,SUM($N96:OFFSET($N96,0,IF(YEAR(AG$47)=VALUE(LEFT($L$47,4)),1,2))),
IF(YEAR($F96)&lt;=2017,$P96/12,0))</f>
        <v>33.333333333333336</v>
      </c>
      <c r="AH96" s="73">
        <f ca="1">+IF($F96=AH$47,SUM($N96:OFFSET($N96,0,IF(YEAR(AH$47)=VALUE(LEFT($L$47,4)),1,2))),
IF(YEAR($F96)&lt;=2017,$P96/12,0))</f>
        <v>33.333333333333336</v>
      </c>
      <c r="AI96" s="73">
        <f ca="1">+IF($F96=AI$47,SUM($N96:OFFSET($N96,0,IF(YEAR(AI$47)=VALUE(LEFT($L$47,4)),1,2))),
IF(YEAR($F96)&lt;=2017,$P96/12,0))</f>
        <v>33.333333333333336</v>
      </c>
      <c r="AJ96" s="73">
        <f ca="1">+IF($F96=AJ$47,SUM($N96:OFFSET($N96,0,IF(YEAR(AJ$47)=VALUE(LEFT($L$47,4)),1,2))),
IF(YEAR($F96)&lt;=2017,$P96/12,0))</f>
        <v>33.333333333333336</v>
      </c>
      <c r="AK96" s="73">
        <f ca="1">+IF($F96=AK$47,SUM($N96:OFFSET($N96,0,IF(YEAR(AK$47)=VALUE(LEFT($L$47,4)),1,2))),
IF(YEAR($F96)&lt;=2017,$P96/12,0))</f>
        <v>33.333333333333336</v>
      </c>
      <c r="AL96" s="73">
        <f ca="1">+IF($F96=AL$47,SUM($N96:OFFSET($N96,0,IF(YEAR(AL$47)=VALUE(LEFT($L$47,4)),1,2))),
IF(YEAR($F96)&lt;=2017,$P96/12,0))</f>
        <v>33.333333333333336</v>
      </c>
      <c r="AM96" s="73">
        <f ca="1">+IF($F96=AM$47,SUM($N96:OFFSET($N96,0,IF(YEAR(AM$47)=VALUE(LEFT($L$47,4)),1,2))),
IF(YEAR($F96)&lt;=2017,$P96/12,0))</f>
        <v>33.333333333333336</v>
      </c>
      <c r="AN96" s="73">
        <f ca="1">+IF($F96=AN$47,SUM($N96:OFFSET($N96,0,IF(YEAR(AN$47)=VALUE(LEFT($L$47,4)),1,2))),
IF(YEAR($F96)&lt;=2017,$P96/12,0))</f>
        <v>33.333333333333336</v>
      </c>
      <c r="AO96" s="74">
        <f ca="1">+IF($F96=AO$47,SUM($N96:OFFSET($N96,0,IF(YEAR(AO$47)=VALUE(LEFT($L$47,4)),1,2))),
IF(YEAR($F96)&lt;=2017,$P96/12,0))</f>
        <v>33.333333333333336</v>
      </c>
      <c r="AP96" s="75"/>
      <c r="AR96" s="50"/>
      <c r="AS96" s="50"/>
    </row>
    <row r="97" spans="2:45" ht="15" x14ac:dyDescent="0.25">
      <c r="B97" s="94"/>
      <c r="C97" s="95"/>
      <c r="D97" s="96"/>
      <c r="E97" s="97"/>
      <c r="F97" s="98"/>
      <c r="G97" s="99"/>
      <c r="H97" s="100"/>
      <c r="I97" s="101"/>
      <c r="J97" s="92"/>
      <c r="K97" s="102"/>
      <c r="L97" s="103"/>
      <c r="M97" s="104"/>
      <c r="N97" s="73">
        <f t="shared" si="13"/>
        <v>0</v>
      </c>
      <c r="O97" s="75">
        <f t="shared" si="14"/>
        <v>0</v>
      </c>
      <c r="P97" s="74">
        <f t="shared" si="15"/>
        <v>0</v>
      </c>
      <c r="Q97" s="75"/>
      <c r="R97" s="76">
        <f ca="1">+IF($F97=R$47,SUM($N97:OFFSET($N97,0,IF(YEAR(R$47)=VALUE(LEFT($L$47,4)),1,2))),
IF(YEAR($F97)&lt;VALUE(LEFT($L$47,4)),($N97+$O97)/12,0))</f>
        <v>0</v>
      </c>
      <c r="S97" s="73">
        <f ca="1">+IF($F97=S$47,SUM($N97:OFFSET($N97,0,IF(YEAR(S$47)=VALUE(LEFT($L$47,4)),1,2))),
IF(YEAR($F97)&lt;VALUE(LEFT($L$47,4)),($N97+$O97)/12,0))</f>
        <v>0</v>
      </c>
      <c r="T97" s="73">
        <f ca="1">+IF($F97=T$47,SUM($N97:OFFSET($N97,0,IF(YEAR(T$47)=VALUE(LEFT($L$47,4)),1,2))),
IF(YEAR($F97)&lt;VALUE(LEFT($L$47,4)),($N97+$O97)/12,0))</f>
        <v>0</v>
      </c>
      <c r="U97" s="73">
        <f ca="1">+IF($F97=U$47,SUM($N97:OFFSET($N97,0,IF(YEAR(U$47)=VALUE(LEFT($L$47,4)),1,2))),
IF(YEAR($F97)&lt;VALUE(LEFT($L$47,4)),($N97+$O97)/12,0))</f>
        <v>0</v>
      </c>
      <c r="V97" s="73">
        <f ca="1">+IF($F97=V$47,SUM($N97:OFFSET($N97,0,IF(YEAR(V$47)=VALUE(LEFT($L$47,4)),1,2))),
IF(YEAR($F97)&lt;VALUE(LEFT($L$47,4)),($N97+$O97)/12,0))</f>
        <v>0</v>
      </c>
      <c r="W97" s="73">
        <f ca="1">+IF($F97=W$47,SUM($N97:OFFSET($N97,0,IF(YEAR(W$47)=VALUE(LEFT($L$47,4)),1,2))),
IF(YEAR($F97)&lt;VALUE(LEFT($L$47,4)),($N97+$O97)/12,0))</f>
        <v>0</v>
      </c>
      <c r="X97" s="73">
        <f ca="1">+IF($F97=X$47,SUM($N97:OFFSET($N97,0,IF(YEAR(X$47)=VALUE(LEFT($L$47,4)),1,2))),
IF(YEAR($F97)&lt;VALUE(LEFT($L$47,4)),($N97+$O97)/12,0))</f>
        <v>0</v>
      </c>
      <c r="Y97" s="73">
        <f ca="1">+IF($F97=Y$47,SUM($N97:OFFSET($N97,0,IF(YEAR(Y$47)=VALUE(LEFT($L$47,4)),1,2))),
IF(YEAR($F97)&lt;VALUE(LEFT($L$47,4)),($N97+$O97)/12,0))</f>
        <v>0</v>
      </c>
      <c r="Z97" s="73">
        <f ca="1">+IF($F97=Z$47,SUM($N97:OFFSET($N97,0,IF(YEAR(Z$47)=VALUE(LEFT($L$47,4)),1,2))),
IF(YEAR($F97)&lt;VALUE(LEFT($L$47,4)),($N97+$O97)/12,0))</f>
        <v>0</v>
      </c>
      <c r="AA97" s="73">
        <f ca="1">+IF($F97=AA$47,SUM($N97:OFFSET($N97,0,IF(YEAR(AA$47)=VALUE(LEFT($L$47,4)),1,2))),
IF(YEAR($F97)&lt;VALUE(LEFT($L$47,4)),($N97+$O97)/12,0))</f>
        <v>0</v>
      </c>
      <c r="AB97" s="73">
        <f ca="1">+IF($F97=AB$47,SUM($N97:OFFSET($N97,0,IF(YEAR(AB$47)=VALUE(LEFT($L$47,4)),1,2))),
IF(YEAR($F97)&lt;VALUE(LEFT($L$47,4)),($N97+$O97)/12,0))</f>
        <v>0</v>
      </c>
      <c r="AC97" s="74">
        <f ca="1">+IF($F97=AC$47,SUM($N97:OFFSET($N97,0,IF(YEAR(AC$47)=VALUE(LEFT($L$47,4)),1,2))),
IF(YEAR($F97)&lt;VALUE(LEFT($L$47,4)),($N97+$O97)/12,0))</f>
        <v>0</v>
      </c>
      <c r="AD97" s="76">
        <f ca="1">+IF($F97=AD$47,SUM($N97:OFFSET($N97,0,IF(YEAR(AD$47)=VALUE(LEFT($L$47,4)),1,2))),
IF(YEAR($F97)&lt;=2015,$P97/12,0))</f>
        <v>0</v>
      </c>
      <c r="AE97" s="73">
        <f ca="1">+IF($F97=AE$47,SUM($N97:OFFSET($N97,0,IF(YEAR(AE$47)=VALUE(LEFT($L$47,4)),1,2))),
IF(YEAR($F97)&lt;=2015,$P97/12,0))</f>
        <v>0</v>
      </c>
      <c r="AF97" s="73">
        <f ca="1">+IF($F97=AF$47,SUM($N97:OFFSET($N97,0,IF(YEAR(AF$47)=VALUE(LEFT($L$47,4)),1,2))),
IF(YEAR($F97)&lt;=2015,$P97/12,0))</f>
        <v>0</v>
      </c>
      <c r="AG97" s="73">
        <f ca="1">+IF($F97=AG$47,SUM($N97:OFFSET($N97,0,IF(YEAR(AG$47)=VALUE(LEFT($L$47,4)),1,2))),
IF(YEAR($F97)&lt;=2015,$P97/12,0))</f>
        <v>0</v>
      </c>
      <c r="AH97" s="73">
        <f ca="1">+IF($F97=AH$47,SUM($N97:OFFSET($N97,0,IF(YEAR(AH$47)=VALUE(LEFT($L$47,4)),1,2))),
IF(YEAR($F97)&lt;=2015,$P97/12,0))</f>
        <v>0</v>
      </c>
      <c r="AI97" s="73">
        <f ca="1">+IF($F97=AI$47,SUM($N97:OFFSET($N97,0,IF(YEAR(AI$47)=VALUE(LEFT($L$47,4)),1,2))),
IF(YEAR($F97)&lt;=2015,$P97/12,0))</f>
        <v>0</v>
      </c>
      <c r="AJ97" s="73">
        <f ca="1">+IF($F97=AJ$47,SUM($N97:OFFSET($N97,0,IF(YEAR(AJ$47)=VALUE(LEFT($L$47,4)),1,2))),
IF(YEAR($F97)&lt;=2015,$P97/12,0))</f>
        <v>0</v>
      </c>
      <c r="AK97" s="73">
        <f ca="1">+IF($F97=AK$47,SUM($N97:OFFSET($N97,0,IF(YEAR(AK$47)=VALUE(LEFT($L$47,4)),1,2))),
IF(YEAR($F97)&lt;=2015,$P97/12,0))</f>
        <v>0</v>
      </c>
      <c r="AL97" s="73">
        <f ca="1">+IF($F97=AL$47,SUM($N97:OFFSET($N97,0,IF(YEAR(AL$47)=VALUE(LEFT($L$47,4)),1,2))),
IF(YEAR($F97)&lt;=2015,$P97/12,0))</f>
        <v>0</v>
      </c>
      <c r="AM97" s="73">
        <f ca="1">+IF($F97=AM$47,SUM($N97:OFFSET($N97,0,IF(YEAR(AM$47)=VALUE(LEFT($L$47,4)),1,2))),
IF(YEAR($F97)&lt;=2015,$P97/12,0))</f>
        <v>0</v>
      </c>
      <c r="AN97" s="73">
        <f ca="1">+IF($F97=AN$47,SUM($N97:OFFSET($N97,0,IF(YEAR(AN$47)=VALUE(LEFT($L$47,4)),1,2))),
IF(YEAR($F97)&lt;=2015,$P97/12,0))</f>
        <v>0</v>
      </c>
      <c r="AO97" s="74">
        <f ca="1">+IF($F97=AO$47,SUM($N97:OFFSET($N97,0,IF(YEAR(AO$47)=VALUE(LEFT($L$47,4)),1,2))),
IF(YEAR($F97)&lt;=2015,$P97/12,0))</f>
        <v>0</v>
      </c>
      <c r="AP97" s="75"/>
      <c r="AR97" s="50"/>
      <c r="AS97" s="50"/>
    </row>
    <row r="98" spans="2:45" ht="15" x14ac:dyDescent="0.25">
      <c r="B98" s="94"/>
      <c r="C98" s="95"/>
      <c r="D98" s="96"/>
      <c r="E98" s="97"/>
      <c r="F98" s="98"/>
      <c r="G98" s="99"/>
      <c r="H98" s="100"/>
      <c r="I98" s="101"/>
      <c r="J98" s="92"/>
      <c r="K98" s="102"/>
      <c r="L98" s="103"/>
      <c r="M98" s="104"/>
      <c r="N98" s="73">
        <f t="shared" si="13"/>
        <v>0</v>
      </c>
      <c r="O98" s="75">
        <f t="shared" si="14"/>
        <v>0</v>
      </c>
      <c r="P98" s="74">
        <f t="shared" si="15"/>
        <v>0</v>
      </c>
      <c r="Q98" s="75"/>
      <c r="R98" s="76">
        <f ca="1">+IF($F98=R$47,SUM($N98:OFFSET($N98,0,IF(YEAR(R$47)=VALUE(LEFT($L$47,4)),1,2))),
IF(YEAR($F98)&lt;VALUE(LEFT($L$47,4)),($N98+$O98)/12,0))</f>
        <v>0</v>
      </c>
      <c r="S98" s="73">
        <f ca="1">+IF($F98=S$47,SUM($N98:OFFSET($N98,0,IF(YEAR(S$47)=VALUE(LEFT($L$47,4)),1,2))),
IF(YEAR($F98)&lt;VALUE(LEFT($L$47,4)),($N98+$O98)/12,0))</f>
        <v>0</v>
      </c>
      <c r="T98" s="73">
        <f ca="1">+IF($F98=T$47,SUM($N98:OFFSET($N98,0,IF(YEAR(T$47)=VALUE(LEFT($L$47,4)),1,2))),
IF(YEAR($F98)&lt;VALUE(LEFT($L$47,4)),($N98+$O98)/12,0))</f>
        <v>0</v>
      </c>
      <c r="U98" s="73">
        <f ca="1">+IF($F98=U$47,SUM($N98:OFFSET($N98,0,IF(YEAR(U$47)=VALUE(LEFT($L$47,4)),1,2))),
IF(YEAR($F98)&lt;VALUE(LEFT($L$47,4)),($N98+$O98)/12,0))</f>
        <v>0</v>
      </c>
      <c r="V98" s="73">
        <f ca="1">+IF($F98=V$47,SUM($N98:OFFSET($N98,0,IF(YEAR(V$47)=VALUE(LEFT($L$47,4)),1,2))),
IF(YEAR($F98)&lt;VALUE(LEFT($L$47,4)),($N98+$O98)/12,0))</f>
        <v>0</v>
      </c>
      <c r="W98" s="73">
        <f ca="1">+IF($F98=W$47,SUM($N98:OFFSET($N98,0,IF(YEAR(W$47)=VALUE(LEFT($L$47,4)),1,2))),
IF(YEAR($F98)&lt;VALUE(LEFT($L$47,4)),($N98+$O98)/12,0))</f>
        <v>0</v>
      </c>
      <c r="X98" s="73">
        <f ca="1">+IF($F98=X$47,SUM($N98:OFFSET($N98,0,IF(YEAR(X$47)=VALUE(LEFT($L$47,4)),1,2))),
IF(YEAR($F98)&lt;VALUE(LEFT($L$47,4)),($N98+$O98)/12,0))</f>
        <v>0</v>
      </c>
      <c r="Y98" s="73">
        <f ca="1">+IF($F98=Y$47,SUM($N98:OFFSET($N98,0,IF(YEAR(Y$47)=VALUE(LEFT($L$47,4)),1,2))),
IF(YEAR($F98)&lt;VALUE(LEFT($L$47,4)),($N98+$O98)/12,0))</f>
        <v>0</v>
      </c>
      <c r="Z98" s="73">
        <f ca="1">+IF($F98=Z$47,SUM($N98:OFFSET($N98,0,IF(YEAR(Z$47)=VALUE(LEFT($L$47,4)),1,2))),
IF(YEAR($F98)&lt;VALUE(LEFT($L$47,4)),($N98+$O98)/12,0))</f>
        <v>0</v>
      </c>
      <c r="AA98" s="73">
        <f ca="1">+IF($F98=AA$47,SUM($N98:OFFSET($N98,0,IF(YEAR(AA$47)=VALUE(LEFT($L$47,4)),1,2))),
IF(YEAR($F98)&lt;VALUE(LEFT($L$47,4)),($N98+$O98)/12,0))</f>
        <v>0</v>
      </c>
      <c r="AB98" s="73">
        <f ca="1">+IF($F98=AB$47,SUM($N98:OFFSET($N98,0,IF(YEAR(AB$47)=VALUE(LEFT($L$47,4)),1,2))),
IF(YEAR($F98)&lt;VALUE(LEFT($L$47,4)),($N98+$O98)/12,0))</f>
        <v>0</v>
      </c>
      <c r="AC98" s="74">
        <f ca="1">+IF($F98=AC$47,SUM($N98:OFFSET($N98,0,IF(YEAR(AC$47)=VALUE(LEFT($L$47,4)),1,2))),
IF(YEAR($F98)&lt;VALUE(LEFT($L$47,4)),($N98+$O98)/12,0))</f>
        <v>0</v>
      </c>
      <c r="AD98" s="76">
        <f ca="1">+IF($F98=AD$47,SUM($N98:OFFSET($N98,0,IF(YEAR(AD$47)=VALUE(LEFT($L$47,4)),1,2))),
IF(YEAR($F98)&lt;=2015,$P98/12,0))</f>
        <v>0</v>
      </c>
      <c r="AE98" s="73">
        <f ca="1">+IF($F98=AE$47,SUM($N98:OFFSET($N98,0,IF(YEAR(AE$47)=VALUE(LEFT($L$47,4)),1,2))),
IF(YEAR($F98)&lt;=2015,$P98/12,0))</f>
        <v>0</v>
      </c>
      <c r="AF98" s="73">
        <f ca="1">+IF($F98=AF$47,SUM($N98:OFFSET($N98,0,IF(YEAR(AF$47)=VALUE(LEFT($L$47,4)),1,2))),
IF(YEAR($F98)&lt;=2015,$P98/12,0))</f>
        <v>0</v>
      </c>
      <c r="AG98" s="73">
        <f ca="1">+IF($F98=AG$47,SUM($N98:OFFSET($N98,0,IF(YEAR(AG$47)=VALUE(LEFT($L$47,4)),1,2))),
IF(YEAR($F98)&lt;=2015,$P98/12,0))</f>
        <v>0</v>
      </c>
      <c r="AH98" s="73">
        <f ca="1">+IF($F98=AH$47,SUM($N98:OFFSET($N98,0,IF(YEAR(AH$47)=VALUE(LEFT($L$47,4)),1,2))),
IF(YEAR($F98)&lt;=2015,$P98/12,0))</f>
        <v>0</v>
      </c>
      <c r="AI98" s="73">
        <f ca="1">+IF($F98=AI$47,SUM($N98:OFFSET($N98,0,IF(YEAR(AI$47)=VALUE(LEFT($L$47,4)),1,2))),
IF(YEAR($F98)&lt;=2015,$P98/12,0))</f>
        <v>0</v>
      </c>
      <c r="AJ98" s="73">
        <f ca="1">+IF($F98=AJ$47,SUM($N98:OFFSET($N98,0,IF(YEAR(AJ$47)=VALUE(LEFT($L$47,4)),1,2))),
IF(YEAR($F98)&lt;=2015,$P98/12,0))</f>
        <v>0</v>
      </c>
      <c r="AK98" s="73">
        <f ca="1">+IF($F98=AK$47,SUM($N98:OFFSET($N98,0,IF(YEAR(AK$47)=VALUE(LEFT($L$47,4)),1,2))),
IF(YEAR($F98)&lt;=2015,$P98/12,0))</f>
        <v>0</v>
      </c>
      <c r="AL98" s="73">
        <f ca="1">+IF($F98=AL$47,SUM($N98:OFFSET($N98,0,IF(YEAR(AL$47)=VALUE(LEFT($L$47,4)),1,2))),
IF(YEAR($F98)&lt;=2015,$P98/12,0))</f>
        <v>0</v>
      </c>
      <c r="AM98" s="73">
        <f ca="1">+IF($F98=AM$47,SUM($N98:OFFSET($N98,0,IF(YEAR(AM$47)=VALUE(LEFT($L$47,4)),1,2))),
IF(YEAR($F98)&lt;=2015,$P98/12,0))</f>
        <v>0</v>
      </c>
      <c r="AN98" s="73">
        <f ca="1">+IF($F98=AN$47,SUM($N98:OFFSET($N98,0,IF(YEAR(AN$47)=VALUE(LEFT($L$47,4)),1,2))),
IF(YEAR($F98)&lt;=2015,$P98/12,0))</f>
        <v>0</v>
      </c>
      <c r="AO98" s="74">
        <f ca="1">+IF($F98=AO$47,SUM($N98:OFFSET($N98,0,IF(YEAR(AO$47)=VALUE(LEFT($L$47,4)),1,2))),
IF(YEAR($F98)&lt;=2015,$P98/12,0))</f>
        <v>0</v>
      </c>
      <c r="AP98" s="75"/>
      <c r="AR98" s="50"/>
      <c r="AS98" s="50"/>
    </row>
    <row r="99" spans="2:45" ht="15" x14ac:dyDescent="0.25">
      <c r="B99" s="94"/>
      <c r="C99" s="95"/>
      <c r="D99" s="96"/>
      <c r="E99" s="97"/>
      <c r="F99" s="98"/>
      <c r="G99" s="99"/>
      <c r="H99" s="100"/>
      <c r="I99" s="101"/>
      <c r="J99" s="92"/>
      <c r="K99" s="102"/>
      <c r="L99" s="103"/>
      <c r="M99" s="104"/>
      <c r="N99" s="73">
        <f t="shared" si="13"/>
        <v>0</v>
      </c>
      <c r="O99" s="75">
        <f t="shared" si="14"/>
        <v>0</v>
      </c>
      <c r="P99" s="74">
        <f t="shared" si="15"/>
        <v>0</v>
      </c>
      <c r="Q99" s="75"/>
      <c r="R99" s="76">
        <f ca="1">+IF($F99=R$47,SUM($N99:OFFSET($N99,0,IF(YEAR(R$47)=VALUE(LEFT($L$47,4)),1,2))),
IF(YEAR($F99)&lt;VALUE(LEFT($L$47,4)),($N99+$O99)/12,0))</f>
        <v>0</v>
      </c>
      <c r="S99" s="73">
        <f ca="1">+IF($F99=S$47,SUM($N99:OFFSET($N99,0,IF(YEAR(S$47)=VALUE(LEFT($L$47,4)),1,2))),
IF(YEAR($F99)&lt;VALUE(LEFT($L$47,4)),($N99+$O99)/12,0))</f>
        <v>0</v>
      </c>
      <c r="T99" s="73">
        <f ca="1">+IF($F99=T$47,SUM($N99:OFFSET($N99,0,IF(YEAR(T$47)=VALUE(LEFT($L$47,4)),1,2))),
IF(YEAR($F99)&lt;VALUE(LEFT($L$47,4)),($N99+$O99)/12,0))</f>
        <v>0</v>
      </c>
      <c r="U99" s="73">
        <f ca="1">+IF($F99=U$47,SUM($N99:OFFSET($N99,0,IF(YEAR(U$47)=VALUE(LEFT($L$47,4)),1,2))),
IF(YEAR($F99)&lt;VALUE(LEFT($L$47,4)),($N99+$O99)/12,0))</f>
        <v>0</v>
      </c>
      <c r="V99" s="73">
        <f ca="1">+IF($F99=V$47,SUM($N99:OFFSET($N99,0,IF(YEAR(V$47)=VALUE(LEFT($L$47,4)),1,2))),
IF(YEAR($F99)&lt;VALUE(LEFT($L$47,4)),($N99+$O99)/12,0))</f>
        <v>0</v>
      </c>
      <c r="W99" s="73">
        <f ca="1">+IF($F99=W$47,SUM($N99:OFFSET($N99,0,IF(YEAR(W$47)=VALUE(LEFT($L$47,4)),1,2))),
IF(YEAR($F99)&lt;VALUE(LEFT($L$47,4)),($N99+$O99)/12,0))</f>
        <v>0</v>
      </c>
      <c r="X99" s="73">
        <f ca="1">+IF($F99=X$47,SUM($N99:OFFSET($N99,0,IF(YEAR(X$47)=VALUE(LEFT($L$47,4)),1,2))),
IF(YEAR($F99)&lt;VALUE(LEFT($L$47,4)),($N99+$O99)/12,0))</f>
        <v>0</v>
      </c>
      <c r="Y99" s="73">
        <f ca="1">+IF($F99=Y$47,SUM($N99:OFFSET($N99,0,IF(YEAR(Y$47)=VALUE(LEFT($L$47,4)),1,2))),
IF(YEAR($F99)&lt;VALUE(LEFT($L$47,4)),($N99+$O99)/12,0))</f>
        <v>0</v>
      </c>
      <c r="Z99" s="73">
        <f ca="1">+IF($F99=Z$47,SUM($N99:OFFSET($N99,0,IF(YEAR(Z$47)=VALUE(LEFT($L$47,4)),1,2))),
IF(YEAR($F99)&lt;VALUE(LEFT($L$47,4)),($N99+$O99)/12,0))</f>
        <v>0</v>
      </c>
      <c r="AA99" s="73">
        <f ca="1">+IF($F99=AA$47,SUM($N99:OFFSET($N99,0,IF(YEAR(AA$47)=VALUE(LEFT($L$47,4)),1,2))),
IF(YEAR($F99)&lt;VALUE(LEFT($L$47,4)),($N99+$O99)/12,0))</f>
        <v>0</v>
      </c>
      <c r="AB99" s="73">
        <f ca="1">+IF($F99=AB$47,SUM($N99:OFFSET($N99,0,IF(YEAR(AB$47)=VALUE(LEFT($L$47,4)),1,2))),
IF(YEAR($F99)&lt;VALUE(LEFT($L$47,4)),($N99+$O99)/12,0))</f>
        <v>0</v>
      </c>
      <c r="AC99" s="74">
        <f ca="1">+IF($F99=AC$47,SUM($N99:OFFSET($N99,0,IF(YEAR(AC$47)=VALUE(LEFT($L$47,4)),1,2))),
IF(YEAR($F99)&lt;VALUE(LEFT($L$47,4)),($N99+$O99)/12,0))</f>
        <v>0</v>
      </c>
      <c r="AD99" s="76">
        <f ca="1">+IF($F99=AD$47,SUM($N99:OFFSET($N99,0,IF(YEAR(AD$47)=VALUE(LEFT($L$47,4)),1,2))),
IF(YEAR($F99)&lt;=2015,$P99/12,0))</f>
        <v>0</v>
      </c>
      <c r="AE99" s="73">
        <f ca="1">+IF($F99=AE$47,SUM($N99:OFFSET($N99,0,IF(YEAR(AE$47)=VALUE(LEFT($L$47,4)),1,2))),
IF(YEAR($F99)&lt;=2015,$P99/12,0))</f>
        <v>0</v>
      </c>
      <c r="AF99" s="73">
        <f ca="1">+IF($F99=AF$47,SUM($N99:OFFSET($N99,0,IF(YEAR(AF$47)=VALUE(LEFT($L$47,4)),1,2))),
IF(YEAR($F99)&lt;=2015,$P99/12,0))</f>
        <v>0</v>
      </c>
      <c r="AG99" s="73">
        <f ca="1">+IF($F99=AG$47,SUM($N99:OFFSET($N99,0,IF(YEAR(AG$47)=VALUE(LEFT($L$47,4)),1,2))),
IF(YEAR($F99)&lt;=2015,$P99/12,0))</f>
        <v>0</v>
      </c>
      <c r="AH99" s="73">
        <f ca="1">+IF($F99=AH$47,SUM($N99:OFFSET($N99,0,IF(YEAR(AH$47)=VALUE(LEFT($L$47,4)),1,2))),
IF(YEAR($F99)&lt;=2015,$P99/12,0))</f>
        <v>0</v>
      </c>
      <c r="AI99" s="73">
        <f ca="1">+IF($F99=AI$47,SUM($N99:OFFSET($N99,0,IF(YEAR(AI$47)=VALUE(LEFT($L$47,4)),1,2))),
IF(YEAR($F99)&lt;=2015,$P99/12,0))</f>
        <v>0</v>
      </c>
      <c r="AJ99" s="73">
        <f ca="1">+IF($F99=AJ$47,SUM($N99:OFFSET($N99,0,IF(YEAR(AJ$47)=VALUE(LEFT($L$47,4)),1,2))),
IF(YEAR($F99)&lt;=2015,$P99/12,0))</f>
        <v>0</v>
      </c>
      <c r="AK99" s="73">
        <f ca="1">+IF($F99=AK$47,SUM($N99:OFFSET($N99,0,IF(YEAR(AK$47)=VALUE(LEFT($L$47,4)),1,2))),
IF(YEAR($F99)&lt;=2015,$P99/12,0))</f>
        <v>0</v>
      </c>
      <c r="AL99" s="73">
        <f ca="1">+IF($F99=AL$47,SUM($N99:OFFSET($N99,0,IF(YEAR(AL$47)=VALUE(LEFT($L$47,4)),1,2))),
IF(YEAR($F99)&lt;=2015,$P99/12,0))</f>
        <v>0</v>
      </c>
      <c r="AM99" s="73">
        <f ca="1">+IF($F99=AM$47,SUM($N99:OFFSET($N99,0,IF(YEAR(AM$47)=VALUE(LEFT($L$47,4)),1,2))),
IF(YEAR($F99)&lt;=2015,$P99/12,0))</f>
        <v>0</v>
      </c>
      <c r="AN99" s="73">
        <f ca="1">+IF($F99=AN$47,SUM($N99:OFFSET($N99,0,IF(YEAR(AN$47)=VALUE(LEFT($L$47,4)),1,2))),
IF(YEAR($F99)&lt;=2015,$P99/12,0))</f>
        <v>0</v>
      </c>
      <c r="AO99" s="74">
        <f ca="1">+IF($F99=AO$47,SUM($N99:OFFSET($N99,0,IF(YEAR(AO$47)=VALUE(LEFT($L$47,4)),1,2))),
IF(YEAR($F99)&lt;=2015,$P99/12,0))</f>
        <v>0</v>
      </c>
      <c r="AP99" s="75"/>
      <c r="AR99" s="50"/>
      <c r="AS99" s="50"/>
    </row>
    <row r="100" spans="2:45" ht="15" x14ac:dyDescent="0.25">
      <c r="B100" s="94"/>
      <c r="C100" s="95"/>
      <c r="D100" s="96"/>
      <c r="E100" s="97"/>
      <c r="F100" s="98"/>
      <c r="G100" s="99"/>
      <c r="H100" s="100"/>
      <c r="I100" s="101"/>
      <c r="J100" s="92"/>
      <c r="K100" s="102"/>
      <c r="L100" s="103"/>
      <c r="M100" s="104"/>
      <c r="N100" s="73">
        <f t="shared" si="13"/>
        <v>0</v>
      </c>
      <c r="O100" s="75">
        <f t="shared" si="14"/>
        <v>0</v>
      </c>
      <c r="P100" s="74">
        <f t="shared" si="15"/>
        <v>0</v>
      </c>
      <c r="Q100" s="75"/>
      <c r="R100" s="76">
        <f ca="1">+IF($F100=R$47,SUM($N100:OFFSET($N100,0,IF(YEAR(R$47)=VALUE(LEFT($L$47,4)),1,2))),
IF(YEAR($F100)&lt;VALUE(LEFT($L$47,4)),($N100+$O100)/12,0))</f>
        <v>0</v>
      </c>
      <c r="S100" s="73">
        <f ca="1">+IF($F100=S$47,SUM($N100:OFFSET($N100,0,IF(YEAR(S$47)=VALUE(LEFT($L$47,4)),1,2))),
IF(YEAR($F100)&lt;VALUE(LEFT($L$47,4)),($N100+$O100)/12,0))</f>
        <v>0</v>
      </c>
      <c r="T100" s="73">
        <f ca="1">+IF($F100=T$47,SUM($N100:OFFSET($N100,0,IF(YEAR(T$47)=VALUE(LEFT($L$47,4)),1,2))),
IF(YEAR($F100)&lt;VALUE(LEFT($L$47,4)),($N100+$O100)/12,0))</f>
        <v>0</v>
      </c>
      <c r="U100" s="73">
        <f ca="1">+IF($F100=U$47,SUM($N100:OFFSET($N100,0,IF(YEAR(U$47)=VALUE(LEFT($L$47,4)),1,2))),
IF(YEAR($F100)&lt;VALUE(LEFT($L$47,4)),($N100+$O100)/12,0))</f>
        <v>0</v>
      </c>
      <c r="V100" s="73">
        <f ca="1">+IF($F100=V$47,SUM($N100:OFFSET($N100,0,IF(YEAR(V$47)=VALUE(LEFT($L$47,4)),1,2))),
IF(YEAR($F100)&lt;VALUE(LEFT($L$47,4)),($N100+$O100)/12,0))</f>
        <v>0</v>
      </c>
      <c r="W100" s="73">
        <f ca="1">+IF($F100=W$47,SUM($N100:OFFSET($N100,0,IF(YEAR(W$47)=VALUE(LEFT($L$47,4)),1,2))),
IF(YEAR($F100)&lt;VALUE(LEFT($L$47,4)),($N100+$O100)/12,0))</f>
        <v>0</v>
      </c>
      <c r="X100" s="73">
        <f ca="1">+IF($F100=X$47,SUM($N100:OFFSET($N100,0,IF(YEAR(X$47)=VALUE(LEFT($L$47,4)),1,2))),
IF(YEAR($F100)&lt;VALUE(LEFT($L$47,4)),($N100+$O100)/12,0))</f>
        <v>0</v>
      </c>
      <c r="Y100" s="73">
        <f ca="1">+IF($F100=Y$47,SUM($N100:OFFSET($N100,0,IF(YEAR(Y$47)=VALUE(LEFT($L$47,4)),1,2))),
IF(YEAR($F100)&lt;VALUE(LEFT($L$47,4)),($N100+$O100)/12,0))</f>
        <v>0</v>
      </c>
      <c r="Z100" s="73">
        <f ca="1">+IF($F100=Z$47,SUM($N100:OFFSET($N100,0,IF(YEAR(Z$47)=VALUE(LEFT($L$47,4)),1,2))),
IF(YEAR($F100)&lt;VALUE(LEFT($L$47,4)),($N100+$O100)/12,0))</f>
        <v>0</v>
      </c>
      <c r="AA100" s="73">
        <f ca="1">+IF($F100=AA$47,SUM($N100:OFFSET($N100,0,IF(YEAR(AA$47)=VALUE(LEFT($L$47,4)),1,2))),
IF(YEAR($F100)&lt;VALUE(LEFT($L$47,4)),($N100+$O100)/12,0))</f>
        <v>0</v>
      </c>
      <c r="AB100" s="73">
        <f ca="1">+IF($F100=AB$47,SUM($N100:OFFSET($N100,0,IF(YEAR(AB$47)=VALUE(LEFT($L$47,4)),1,2))),
IF(YEAR($F100)&lt;VALUE(LEFT($L$47,4)),($N100+$O100)/12,0))</f>
        <v>0</v>
      </c>
      <c r="AC100" s="74">
        <f ca="1">+IF($F100=AC$47,SUM($N100:OFFSET($N100,0,IF(YEAR(AC$47)=VALUE(LEFT($L$47,4)),1,2))),
IF(YEAR($F100)&lt;VALUE(LEFT($L$47,4)),($N100+$O100)/12,0))</f>
        <v>0</v>
      </c>
      <c r="AD100" s="76">
        <f ca="1">+IF($F100=AD$47,SUM($N100:OFFSET($N100,0,IF(YEAR(AD$47)=VALUE(LEFT($L$47,4)),1,2))),
IF(YEAR($F100)&lt;=2015,$P100/12,0))</f>
        <v>0</v>
      </c>
      <c r="AE100" s="73">
        <f ca="1">+IF($F100=AE$47,SUM($N100:OFFSET($N100,0,IF(YEAR(AE$47)=VALUE(LEFT($L$47,4)),1,2))),
IF(YEAR($F100)&lt;=2015,$P100/12,0))</f>
        <v>0</v>
      </c>
      <c r="AF100" s="73">
        <f ca="1">+IF($F100=AF$47,SUM($N100:OFFSET($N100,0,IF(YEAR(AF$47)=VALUE(LEFT($L$47,4)),1,2))),
IF(YEAR($F100)&lt;=2015,$P100/12,0))</f>
        <v>0</v>
      </c>
      <c r="AG100" s="73">
        <f ca="1">+IF($F100=AG$47,SUM($N100:OFFSET($N100,0,IF(YEAR(AG$47)=VALUE(LEFT($L$47,4)),1,2))),
IF(YEAR($F100)&lt;=2015,$P100/12,0))</f>
        <v>0</v>
      </c>
      <c r="AH100" s="73">
        <f ca="1">+IF($F100=AH$47,SUM($N100:OFFSET($N100,0,IF(YEAR(AH$47)=VALUE(LEFT($L$47,4)),1,2))),
IF(YEAR($F100)&lt;=2015,$P100/12,0))</f>
        <v>0</v>
      </c>
      <c r="AI100" s="73">
        <f ca="1">+IF($F100=AI$47,SUM($N100:OFFSET($N100,0,IF(YEAR(AI$47)=VALUE(LEFT($L$47,4)),1,2))),
IF(YEAR($F100)&lt;=2015,$P100/12,0))</f>
        <v>0</v>
      </c>
      <c r="AJ100" s="73">
        <f ca="1">+IF($F100=AJ$47,SUM($N100:OFFSET($N100,0,IF(YEAR(AJ$47)=VALUE(LEFT($L$47,4)),1,2))),
IF(YEAR($F100)&lt;=2015,$P100/12,0))</f>
        <v>0</v>
      </c>
      <c r="AK100" s="73">
        <f ca="1">+IF($F100=AK$47,SUM($N100:OFFSET($N100,0,IF(YEAR(AK$47)=VALUE(LEFT($L$47,4)),1,2))),
IF(YEAR($F100)&lt;=2015,$P100/12,0))</f>
        <v>0</v>
      </c>
      <c r="AL100" s="73">
        <f ca="1">+IF($F100=AL$47,SUM($N100:OFFSET($N100,0,IF(YEAR(AL$47)=VALUE(LEFT($L$47,4)),1,2))),
IF(YEAR($F100)&lt;=2015,$P100/12,0))</f>
        <v>0</v>
      </c>
      <c r="AM100" s="73">
        <f ca="1">+IF($F100=AM$47,SUM($N100:OFFSET($N100,0,IF(YEAR(AM$47)=VALUE(LEFT($L$47,4)),1,2))),
IF(YEAR($F100)&lt;=2015,$P100/12,0))</f>
        <v>0</v>
      </c>
      <c r="AN100" s="73">
        <f ca="1">+IF($F100=AN$47,SUM($N100:OFFSET($N100,0,IF(YEAR(AN$47)=VALUE(LEFT($L$47,4)),1,2))),
IF(YEAR($F100)&lt;=2015,$P100/12,0))</f>
        <v>0</v>
      </c>
      <c r="AO100" s="74">
        <f ca="1">+IF($F100=AO$47,SUM($N100:OFFSET($N100,0,IF(YEAR(AO$47)=VALUE(LEFT($L$47,4)),1,2))),
IF(YEAR($F100)&lt;=2015,$P100/12,0))</f>
        <v>0</v>
      </c>
      <c r="AP100" s="75"/>
      <c r="AR100" s="50"/>
      <c r="AS100" s="50"/>
    </row>
    <row r="101" spans="2:45" ht="15" x14ac:dyDescent="0.25">
      <c r="B101" s="105"/>
      <c r="C101" s="106"/>
      <c r="D101" s="107"/>
      <c r="E101" s="108"/>
      <c r="F101" s="98"/>
      <c r="G101" s="106"/>
      <c r="H101" s="109"/>
      <c r="I101" s="110"/>
      <c r="J101" s="92"/>
      <c r="K101" s="111"/>
      <c r="L101" s="112"/>
      <c r="M101" s="73"/>
      <c r="N101" s="73">
        <f t="shared" si="13"/>
        <v>0</v>
      </c>
      <c r="O101" s="75">
        <f t="shared" si="14"/>
        <v>0</v>
      </c>
      <c r="P101" s="74">
        <f t="shared" si="15"/>
        <v>0</v>
      </c>
      <c r="Q101" s="75"/>
      <c r="R101" s="76">
        <f ca="1">+IF($F101=R$47,SUM($N101:OFFSET($N101,0,IF(YEAR(R$47)=VALUE(LEFT($L$47,4)),1,2))),
IF(YEAR($F101)&lt;VALUE(LEFT($L$47,4)),($N101+$O101)/12,0))</f>
        <v>0</v>
      </c>
      <c r="S101" s="73">
        <f ca="1">+IF($F101=S$47,SUM($N101:OFFSET($N101,0,IF(YEAR(S$47)=VALUE(LEFT($L$47,4)),1,2))),
IF(YEAR($F101)&lt;VALUE(LEFT($L$47,4)),($N101+$O101)/12,0))</f>
        <v>0</v>
      </c>
      <c r="T101" s="73">
        <f ca="1">+IF($F101=T$47,SUM($N101:OFFSET($N101,0,IF(YEAR(T$47)=VALUE(LEFT($L$47,4)),1,2))),
IF(YEAR($F101)&lt;VALUE(LEFT($L$47,4)),($N101+$O101)/12,0))</f>
        <v>0</v>
      </c>
      <c r="U101" s="73">
        <f ca="1">+IF($F101=U$47,SUM($N101:OFFSET($N101,0,IF(YEAR(U$47)=VALUE(LEFT($L$47,4)),1,2))),
IF(YEAR($F101)&lt;VALUE(LEFT($L$47,4)),($N101+$O101)/12,0))</f>
        <v>0</v>
      </c>
      <c r="V101" s="73">
        <f ca="1">+IF($F101=V$47,SUM($N101:OFFSET($N101,0,IF(YEAR(V$47)=VALUE(LEFT($L$47,4)),1,2))),
IF(YEAR($F101)&lt;VALUE(LEFT($L$47,4)),($N101+$O101)/12,0))</f>
        <v>0</v>
      </c>
      <c r="W101" s="73">
        <f ca="1">+IF($F101=W$47,SUM($N101:OFFSET($N101,0,IF(YEAR(W$47)=VALUE(LEFT($L$47,4)),1,2))),
IF(YEAR($F101)&lt;VALUE(LEFT($L$47,4)),($N101+$O101)/12,0))</f>
        <v>0</v>
      </c>
      <c r="X101" s="73">
        <f ca="1">+IF($F101=X$47,SUM($N101:OFFSET($N101,0,IF(YEAR(X$47)=VALUE(LEFT($L$47,4)),1,2))),
IF(YEAR($F101)&lt;VALUE(LEFT($L$47,4)),($N101+$O101)/12,0))</f>
        <v>0</v>
      </c>
      <c r="Y101" s="73">
        <f ca="1">+IF($F101=Y$47,SUM($N101:OFFSET($N101,0,IF(YEAR(Y$47)=VALUE(LEFT($L$47,4)),1,2))),
IF(YEAR($F101)&lt;VALUE(LEFT($L$47,4)),($N101+$O101)/12,0))</f>
        <v>0</v>
      </c>
      <c r="Z101" s="73">
        <f ca="1">+IF($F101=Z$47,SUM($N101:OFFSET($N101,0,IF(YEAR(Z$47)=VALUE(LEFT($L$47,4)),1,2))),
IF(YEAR($F101)&lt;VALUE(LEFT($L$47,4)),($N101+$O101)/12,0))</f>
        <v>0</v>
      </c>
      <c r="AA101" s="73">
        <f ca="1">+IF($F101=AA$47,SUM($N101:OFFSET($N101,0,IF(YEAR(AA$47)=VALUE(LEFT($L$47,4)),1,2))),
IF(YEAR($F101)&lt;VALUE(LEFT($L$47,4)),($N101+$O101)/12,0))</f>
        <v>0</v>
      </c>
      <c r="AB101" s="73">
        <f ca="1">+IF($F101=AB$47,SUM($N101:OFFSET($N101,0,IF(YEAR(AB$47)=VALUE(LEFT($L$47,4)),1,2))),
IF(YEAR($F101)&lt;VALUE(LEFT($L$47,4)),($N101+$O101)/12,0))</f>
        <v>0</v>
      </c>
      <c r="AC101" s="74">
        <f ca="1">+IF($F101=AC$47,SUM($N101:OFFSET($N101,0,IF(YEAR(AC$47)=VALUE(LEFT($L$47,4)),1,2))),
IF(YEAR($F101)&lt;VALUE(LEFT($L$47,4)),($N101+$O101)/12,0))</f>
        <v>0</v>
      </c>
      <c r="AD101" s="76">
        <f ca="1">+IF($F101=AD$47,SUM($N101:OFFSET($N101,0,IF(YEAR(AD$47)=VALUE(LEFT($L$47,4)),1,2))),
IF(YEAR($F101)&lt;=2015,$P101/12,0))</f>
        <v>0</v>
      </c>
      <c r="AE101" s="73">
        <f ca="1">+IF($F101=AE$47,SUM($N101:OFFSET($N101,0,IF(YEAR(AE$47)=VALUE(LEFT($L$47,4)),1,2))),
IF(YEAR($F101)&lt;=2015,$P101/12,0))</f>
        <v>0</v>
      </c>
      <c r="AF101" s="73">
        <f ca="1">+IF($F101=AF$47,SUM($N101:OFFSET($N101,0,IF(YEAR(AF$47)=VALUE(LEFT($L$47,4)),1,2))),
IF(YEAR($F101)&lt;=2015,$P101/12,0))</f>
        <v>0</v>
      </c>
      <c r="AG101" s="73">
        <f ca="1">+IF($F101=AG$47,SUM($N101:OFFSET($N101,0,IF(YEAR(AG$47)=VALUE(LEFT($L$47,4)),1,2))),
IF(YEAR($F101)&lt;=2015,$P101/12,0))</f>
        <v>0</v>
      </c>
      <c r="AH101" s="73">
        <f ca="1">+IF($F101=AH$47,SUM($N101:OFFSET($N101,0,IF(YEAR(AH$47)=VALUE(LEFT($L$47,4)),1,2))),
IF(YEAR($F101)&lt;=2015,$P101/12,0))</f>
        <v>0</v>
      </c>
      <c r="AI101" s="73">
        <f ca="1">+IF($F101=AI$47,SUM($N101:OFFSET($N101,0,IF(YEAR(AI$47)=VALUE(LEFT($L$47,4)),1,2))),
IF(YEAR($F101)&lt;=2015,$P101/12,0))</f>
        <v>0</v>
      </c>
      <c r="AJ101" s="73">
        <f ca="1">+IF($F101=AJ$47,SUM($N101:OFFSET($N101,0,IF(YEAR(AJ$47)=VALUE(LEFT($L$47,4)),1,2))),
IF(YEAR($F101)&lt;=2015,$P101/12,0))</f>
        <v>0</v>
      </c>
      <c r="AK101" s="73">
        <f ca="1">+IF($F101=AK$47,SUM($N101:OFFSET($N101,0,IF(YEAR(AK$47)=VALUE(LEFT($L$47,4)),1,2))),
IF(YEAR($F101)&lt;=2015,$P101/12,0))</f>
        <v>0</v>
      </c>
      <c r="AL101" s="73">
        <f ca="1">+IF($F101=AL$47,SUM($N101:OFFSET($N101,0,IF(YEAR(AL$47)=VALUE(LEFT($L$47,4)),1,2))),
IF(YEAR($F101)&lt;=2015,$P101/12,0))</f>
        <v>0</v>
      </c>
      <c r="AM101" s="73">
        <f ca="1">+IF($F101=AM$47,SUM($N101:OFFSET($N101,0,IF(YEAR(AM$47)=VALUE(LEFT($L$47,4)),1,2))),
IF(YEAR($F101)&lt;=2015,$P101/12,0))</f>
        <v>0</v>
      </c>
      <c r="AN101" s="73">
        <f ca="1">+IF($F101=AN$47,SUM($N101:OFFSET($N101,0,IF(YEAR(AN$47)=VALUE(LEFT($L$47,4)),1,2))),
IF(YEAR($F101)&lt;=2015,$P101/12,0))</f>
        <v>0</v>
      </c>
      <c r="AO101" s="74">
        <f ca="1">+IF($F101=AO$47,SUM($N101:OFFSET($N101,0,IF(YEAR(AO$47)=VALUE(LEFT($L$47,4)),1,2))),
IF(YEAR($F101)&lt;=2015,$P101/12,0))</f>
        <v>0</v>
      </c>
      <c r="AP101" s="75"/>
      <c r="AR101" s="50"/>
      <c r="AS101" s="50"/>
    </row>
    <row r="102" spans="2:45" ht="15" x14ac:dyDescent="0.25">
      <c r="B102" s="105"/>
      <c r="C102" s="106"/>
      <c r="D102" s="107"/>
      <c r="E102" s="108"/>
      <c r="F102" s="98"/>
      <c r="G102" s="106"/>
      <c r="H102" s="109"/>
      <c r="I102" s="110"/>
      <c r="J102" s="92"/>
      <c r="K102" s="111"/>
      <c r="L102" s="112"/>
      <c r="M102" s="73"/>
      <c r="N102" s="73">
        <f t="shared" si="13"/>
        <v>0</v>
      </c>
      <c r="O102" s="75">
        <f t="shared" si="14"/>
        <v>0</v>
      </c>
      <c r="P102" s="74">
        <f t="shared" si="15"/>
        <v>0</v>
      </c>
      <c r="Q102" s="75"/>
      <c r="R102" s="76">
        <f ca="1">+IF($F102=R$47,SUM($N102:OFFSET($N102,0,IF(YEAR(R$47)=VALUE(LEFT($L$47,4)),1,2))),
IF(YEAR($F102)&lt;VALUE(LEFT($L$47,4)),($N102+$O102)/12,0))</f>
        <v>0</v>
      </c>
      <c r="S102" s="73">
        <f ca="1">+IF($F102=S$47,SUM($N102:OFFSET($N102,0,IF(YEAR(S$47)=VALUE(LEFT($L$47,4)),1,2))),
IF(YEAR($F102)&lt;VALUE(LEFT($L$47,4)),($N102+$O102)/12,0))</f>
        <v>0</v>
      </c>
      <c r="T102" s="73">
        <f ca="1">+IF($F102=T$47,SUM($N102:OFFSET($N102,0,IF(YEAR(T$47)=VALUE(LEFT($L$47,4)),1,2))),
IF(YEAR($F102)&lt;VALUE(LEFT($L$47,4)),($N102+$O102)/12,0))</f>
        <v>0</v>
      </c>
      <c r="U102" s="73">
        <f ca="1">+IF($F102=U$47,SUM($N102:OFFSET($N102,0,IF(YEAR(U$47)=VALUE(LEFT($L$47,4)),1,2))),
IF(YEAR($F102)&lt;VALUE(LEFT($L$47,4)),($N102+$O102)/12,0))</f>
        <v>0</v>
      </c>
      <c r="V102" s="73">
        <f ca="1">+IF($F102=V$47,SUM($N102:OFFSET($N102,0,IF(YEAR(V$47)=VALUE(LEFT($L$47,4)),1,2))),
IF(YEAR($F102)&lt;VALUE(LEFT($L$47,4)),($N102+$O102)/12,0))</f>
        <v>0</v>
      </c>
      <c r="W102" s="73">
        <f ca="1">+IF($F102=W$47,SUM($N102:OFFSET($N102,0,IF(YEAR(W$47)=VALUE(LEFT($L$47,4)),1,2))),
IF(YEAR($F102)&lt;VALUE(LEFT($L$47,4)),($N102+$O102)/12,0))</f>
        <v>0</v>
      </c>
      <c r="X102" s="73">
        <f ca="1">+IF($F102=X$47,SUM($N102:OFFSET($N102,0,IF(YEAR(X$47)=VALUE(LEFT($L$47,4)),1,2))),
IF(YEAR($F102)&lt;VALUE(LEFT($L$47,4)),($N102+$O102)/12,0))</f>
        <v>0</v>
      </c>
      <c r="Y102" s="73">
        <f ca="1">+IF($F102=Y$47,SUM($N102:OFFSET($N102,0,IF(YEAR(Y$47)=VALUE(LEFT($L$47,4)),1,2))),
IF(YEAR($F102)&lt;VALUE(LEFT($L$47,4)),($N102+$O102)/12,0))</f>
        <v>0</v>
      </c>
      <c r="Z102" s="73">
        <f ca="1">+IF($F102=Z$47,SUM($N102:OFFSET($N102,0,IF(YEAR(Z$47)=VALUE(LEFT($L$47,4)),1,2))),
IF(YEAR($F102)&lt;VALUE(LEFT($L$47,4)),($N102+$O102)/12,0))</f>
        <v>0</v>
      </c>
      <c r="AA102" s="73">
        <f ca="1">+IF($F102=AA$47,SUM($N102:OFFSET($N102,0,IF(YEAR(AA$47)=VALUE(LEFT($L$47,4)),1,2))),
IF(YEAR($F102)&lt;VALUE(LEFT($L$47,4)),($N102+$O102)/12,0))</f>
        <v>0</v>
      </c>
      <c r="AB102" s="73">
        <f ca="1">+IF($F102=AB$47,SUM($N102:OFFSET($N102,0,IF(YEAR(AB$47)=VALUE(LEFT($L$47,4)),1,2))),
IF(YEAR($F102)&lt;VALUE(LEFT($L$47,4)),($N102+$O102)/12,0))</f>
        <v>0</v>
      </c>
      <c r="AC102" s="74">
        <f ca="1">+IF($F102=AC$47,SUM($N102:OFFSET($N102,0,IF(YEAR(AC$47)=VALUE(LEFT($L$47,4)),1,2))),
IF(YEAR($F102)&lt;VALUE(LEFT($L$47,4)),($N102+$O102)/12,0))</f>
        <v>0</v>
      </c>
      <c r="AD102" s="76">
        <f ca="1">+IF($F102=AD$47,SUM($N102:OFFSET($N102,0,IF(YEAR(AD$47)=VALUE(LEFT($L$47,4)),1,2))),
IF(YEAR($F102)&lt;=2015,$P102/12,0))</f>
        <v>0</v>
      </c>
      <c r="AE102" s="73">
        <f ca="1">+IF($F102=AE$47,SUM($N102:OFFSET($N102,0,IF(YEAR(AE$47)=VALUE(LEFT($L$47,4)),1,2))),
IF(YEAR($F102)&lt;=2015,$P102/12,0))</f>
        <v>0</v>
      </c>
      <c r="AF102" s="73">
        <f ca="1">+IF($F102=AF$47,SUM($N102:OFFSET($N102,0,IF(YEAR(AF$47)=VALUE(LEFT($L$47,4)),1,2))),
IF(YEAR($F102)&lt;=2015,$P102/12,0))</f>
        <v>0</v>
      </c>
      <c r="AG102" s="73">
        <f ca="1">+IF($F102=AG$47,SUM($N102:OFFSET($N102,0,IF(YEAR(AG$47)=VALUE(LEFT($L$47,4)),1,2))),
IF(YEAR($F102)&lt;=2015,$P102/12,0))</f>
        <v>0</v>
      </c>
      <c r="AH102" s="73">
        <f ca="1">+IF($F102=AH$47,SUM($N102:OFFSET($N102,0,IF(YEAR(AH$47)=VALUE(LEFT($L$47,4)),1,2))),
IF(YEAR($F102)&lt;=2015,$P102/12,0))</f>
        <v>0</v>
      </c>
      <c r="AI102" s="73">
        <f ca="1">+IF($F102=AI$47,SUM($N102:OFFSET($N102,0,IF(YEAR(AI$47)=VALUE(LEFT($L$47,4)),1,2))),
IF(YEAR($F102)&lt;=2015,$P102/12,0))</f>
        <v>0</v>
      </c>
      <c r="AJ102" s="73">
        <f ca="1">+IF($F102=AJ$47,SUM($N102:OFFSET($N102,0,IF(YEAR(AJ$47)=VALUE(LEFT($L$47,4)),1,2))),
IF(YEAR($F102)&lt;=2015,$P102/12,0))</f>
        <v>0</v>
      </c>
      <c r="AK102" s="73">
        <f ca="1">+IF($F102=AK$47,SUM($N102:OFFSET($N102,0,IF(YEAR(AK$47)=VALUE(LEFT($L$47,4)),1,2))),
IF(YEAR($F102)&lt;=2015,$P102/12,0))</f>
        <v>0</v>
      </c>
      <c r="AL102" s="73">
        <f ca="1">+IF($F102=AL$47,SUM($N102:OFFSET($N102,0,IF(YEAR(AL$47)=VALUE(LEFT($L$47,4)),1,2))),
IF(YEAR($F102)&lt;=2015,$P102/12,0))</f>
        <v>0</v>
      </c>
      <c r="AM102" s="73">
        <f ca="1">+IF($F102=AM$47,SUM($N102:OFFSET($N102,0,IF(YEAR(AM$47)=VALUE(LEFT($L$47,4)),1,2))),
IF(YEAR($F102)&lt;=2015,$P102/12,0))</f>
        <v>0</v>
      </c>
      <c r="AN102" s="73">
        <f ca="1">+IF($F102=AN$47,SUM($N102:OFFSET($N102,0,IF(YEAR(AN$47)=VALUE(LEFT($L$47,4)),1,2))),
IF(YEAR($F102)&lt;=2015,$P102/12,0))</f>
        <v>0</v>
      </c>
      <c r="AO102" s="74">
        <f ca="1">+IF($F102=AO$47,SUM($N102:OFFSET($N102,0,IF(YEAR(AO$47)=VALUE(LEFT($L$47,4)),1,2))),
IF(YEAR($F102)&lt;=2015,$P102/12,0))</f>
        <v>0</v>
      </c>
      <c r="AP102" s="75"/>
      <c r="AR102" s="50"/>
      <c r="AS102" s="50"/>
    </row>
    <row r="103" spans="2:45" ht="15" x14ac:dyDescent="0.25">
      <c r="B103" s="105"/>
      <c r="C103" s="106"/>
      <c r="D103" s="107"/>
      <c r="E103" s="108"/>
      <c r="F103" s="98"/>
      <c r="G103" s="106"/>
      <c r="H103" s="109"/>
      <c r="I103" s="110"/>
      <c r="J103" s="92"/>
      <c r="K103" s="111"/>
      <c r="L103" s="112"/>
      <c r="M103" s="73"/>
      <c r="N103" s="73">
        <f t="shared" si="13"/>
        <v>0</v>
      </c>
      <c r="O103" s="75">
        <f t="shared" si="14"/>
        <v>0</v>
      </c>
      <c r="P103" s="74">
        <f t="shared" si="15"/>
        <v>0</v>
      </c>
      <c r="Q103" s="75"/>
      <c r="R103" s="76">
        <f ca="1">+IF($F103=R$47,SUM($N103:OFFSET($N103,0,IF(YEAR(R$47)=VALUE(LEFT($L$47,4)),1,2))),
IF(YEAR($F103)&lt;VALUE(LEFT($L$47,4)),($N103+$O103)/12,0))</f>
        <v>0</v>
      </c>
      <c r="S103" s="73">
        <f ca="1">+IF($F103=S$47,SUM($N103:OFFSET($N103,0,IF(YEAR(S$47)=VALUE(LEFT($L$47,4)),1,2))),
IF(YEAR($F103)&lt;VALUE(LEFT($L$47,4)),($N103+$O103)/12,0))</f>
        <v>0</v>
      </c>
      <c r="T103" s="73">
        <f ca="1">+IF($F103=T$47,SUM($N103:OFFSET($N103,0,IF(YEAR(T$47)=VALUE(LEFT($L$47,4)),1,2))),
IF(YEAR($F103)&lt;VALUE(LEFT($L$47,4)),($N103+$O103)/12,0))</f>
        <v>0</v>
      </c>
      <c r="U103" s="73">
        <f ca="1">+IF($F103=U$47,SUM($N103:OFFSET($N103,0,IF(YEAR(U$47)=VALUE(LEFT($L$47,4)),1,2))),
IF(YEAR($F103)&lt;VALUE(LEFT($L$47,4)),($N103+$O103)/12,0))</f>
        <v>0</v>
      </c>
      <c r="V103" s="73">
        <f ca="1">+IF($F103=V$47,SUM($N103:OFFSET($N103,0,IF(YEAR(V$47)=VALUE(LEFT($L$47,4)),1,2))),
IF(YEAR($F103)&lt;VALUE(LEFT($L$47,4)),($N103+$O103)/12,0))</f>
        <v>0</v>
      </c>
      <c r="W103" s="73">
        <f ca="1">+IF($F103=W$47,SUM($N103:OFFSET($N103,0,IF(YEAR(W$47)=VALUE(LEFT($L$47,4)),1,2))),
IF(YEAR($F103)&lt;VALUE(LEFT($L$47,4)),($N103+$O103)/12,0))</f>
        <v>0</v>
      </c>
      <c r="X103" s="73">
        <f ca="1">+IF($F103=X$47,SUM($N103:OFFSET($N103,0,IF(YEAR(X$47)=VALUE(LEFT($L$47,4)),1,2))),
IF(YEAR($F103)&lt;VALUE(LEFT($L$47,4)),($N103+$O103)/12,0))</f>
        <v>0</v>
      </c>
      <c r="Y103" s="73">
        <f ca="1">+IF($F103=Y$47,SUM($N103:OFFSET($N103,0,IF(YEAR(Y$47)=VALUE(LEFT($L$47,4)),1,2))),
IF(YEAR($F103)&lt;VALUE(LEFT($L$47,4)),($N103+$O103)/12,0))</f>
        <v>0</v>
      </c>
      <c r="Z103" s="73">
        <f ca="1">+IF($F103=Z$47,SUM($N103:OFFSET($N103,0,IF(YEAR(Z$47)=VALUE(LEFT($L$47,4)),1,2))),
IF(YEAR($F103)&lt;VALUE(LEFT($L$47,4)),($N103+$O103)/12,0))</f>
        <v>0</v>
      </c>
      <c r="AA103" s="73">
        <f ca="1">+IF($F103=AA$47,SUM($N103:OFFSET($N103,0,IF(YEAR(AA$47)=VALUE(LEFT($L$47,4)),1,2))),
IF(YEAR($F103)&lt;VALUE(LEFT($L$47,4)),($N103+$O103)/12,0))</f>
        <v>0</v>
      </c>
      <c r="AB103" s="73">
        <f ca="1">+IF($F103=AB$47,SUM($N103:OFFSET($N103,0,IF(YEAR(AB$47)=VALUE(LEFT($L$47,4)),1,2))),
IF(YEAR($F103)&lt;VALUE(LEFT($L$47,4)),($N103+$O103)/12,0))</f>
        <v>0</v>
      </c>
      <c r="AC103" s="74">
        <f ca="1">+IF($F103=AC$47,SUM($N103:OFFSET($N103,0,IF(YEAR(AC$47)=VALUE(LEFT($L$47,4)),1,2))),
IF(YEAR($F103)&lt;VALUE(LEFT($L$47,4)),($N103+$O103)/12,0))</f>
        <v>0</v>
      </c>
      <c r="AD103" s="76">
        <f ca="1">+IF($F103=AD$47,SUM($N103:OFFSET($N103,0,IF(YEAR(AD$47)=VALUE(LEFT($L$47,4)),1,2))),
IF(YEAR($F103)&lt;=2015,$P103/12,0))</f>
        <v>0</v>
      </c>
      <c r="AE103" s="73">
        <f ca="1">+IF($F103=AE$47,SUM($N103:OFFSET($N103,0,IF(YEAR(AE$47)=VALUE(LEFT($L$47,4)),1,2))),
IF(YEAR($F103)&lt;=2015,$P103/12,0))</f>
        <v>0</v>
      </c>
      <c r="AF103" s="73">
        <f ca="1">+IF($F103=AF$47,SUM($N103:OFFSET($N103,0,IF(YEAR(AF$47)=VALUE(LEFT($L$47,4)),1,2))),
IF(YEAR($F103)&lt;=2015,$P103/12,0))</f>
        <v>0</v>
      </c>
      <c r="AG103" s="73">
        <f ca="1">+IF($F103=AG$47,SUM($N103:OFFSET($N103,0,IF(YEAR(AG$47)=VALUE(LEFT($L$47,4)),1,2))),
IF(YEAR($F103)&lt;=2015,$P103/12,0))</f>
        <v>0</v>
      </c>
      <c r="AH103" s="73">
        <f ca="1">+IF($F103=AH$47,SUM($N103:OFFSET($N103,0,IF(YEAR(AH$47)=VALUE(LEFT($L$47,4)),1,2))),
IF(YEAR($F103)&lt;=2015,$P103/12,0))</f>
        <v>0</v>
      </c>
      <c r="AI103" s="73">
        <f ca="1">+IF($F103=AI$47,SUM($N103:OFFSET($N103,0,IF(YEAR(AI$47)=VALUE(LEFT($L$47,4)),1,2))),
IF(YEAR($F103)&lt;=2015,$P103/12,0))</f>
        <v>0</v>
      </c>
      <c r="AJ103" s="73">
        <f ca="1">+IF($F103=AJ$47,SUM($N103:OFFSET($N103,0,IF(YEAR(AJ$47)=VALUE(LEFT($L$47,4)),1,2))),
IF(YEAR($F103)&lt;=2015,$P103/12,0))</f>
        <v>0</v>
      </c>
      <c r="AK103" s="73">
        <f ca="1">+IF($F103=AK$47,SUM($N103:OFFSET($N103,0,IF(YEAR(AK$47)=VALUE(LEFT($L$47,4)),1,2))),
IF(YEAR($F103)&lt;=2015,$P103/12,0))</f>
        <v>0</v>
      </c>
      <c r="AL103" s="73">
        <f ca="1">+IF($F103=AL$47,SUM($N103:OFFSET($N103,0,IF(YEAR(AL$47)=VALUE(LEFT($L$47,4)),1,2))),
IF(YEAR($F103)&lt;=2015,$P103/12,0))</f>
        <v>0</v>
      </c>
      <c r="AM103" s="73">
        <f ca="1">+IF($F103=AM$47,SUM($N103:OFFSET($N103,0,IF(YEAR(AM$47)=VALUE(LEFT($L$47,4)),1,2))),
IF(YEAR($F103)&lt;=2015,$P103/12,0))</f>
        <v>0</v>
      </c>
      <c r="AN103" s="73">
        <f ca="1">+IF($F103=AN$47,SUM($N103:OFFSET($N103,0,IF(YEAR(AN$47)=VALUE(LEFT($L$47,4)),1,2))),
IF(YEAR($F103)&lt;=2015,$P103/12,0))</f>
        <v>0</v>
      </c>
      <c r="AO103" s="74">
        <f ca="1">+IF($F103=AO$47,SUM($N103:OFFSET($N103,0,IF(YEAR(AO$47)=VALUE(LEFT($L$47,4)),1,2))),
IF(YEAR($F103)&lt;=2015,$P103/12,0))</f>
        <v>0</v>
      </c>
      <c r="AP103" s="75"/>
      <c r="AR103" s="50"/>
      <c r="AS103" s="50"/>
    </row>
    <row r="104" spans="2:45" ht="15" x14ac:dyDescent="0.25">
      <c r="B104" s="105"/>
      <c r="C104" s="106"/>
      <c r="D104" s="107"/>
      <c r="E104" s="108"/>
      <c r="F104" s="98"/>
      <c r="G104" s="106"/>
      <c r="H104" s="109"/>
      <c r="I104" s="110"/>
      <c r="J104" s="92"/>
      <c r="K104" s="111"/>
      <c r="L104" s="112"/>
      <c r="M104" s="73"/>
      <c r="N104" s="73">
        <f t="shared" si="13"/>
        <v>0</v>
      </c>
      <c r="O104" s="75">
        <f t="shared" si="14"/>
        <v>0</v>
      </c>
      <c r="P104" s="74">
        <f t="shared" si="15"/>
        <v>0</v>
      </c>
      <c r="Q104" s="75"/>
      <c r="R104" s="76">
        <f ca="1">+IF($F104=R$47,SUM($N104:OFFSET($N104,0,IF(YEAR(R$47)=VALUE(LEFT($L$47,4)),1,2))),
IF(YEAR($F104)&lt;VALUE(LEFT($L$47,4)),($N104+$O104)/12,0))</f>
        <v>0</v>
      </c>
      <c r="S104" s="73">
        <f ca="1">+IF($F104=S$47,SUM($N104:OFFSET($N104,0,IF(YEAR(S$47)=VALUE(LEFT($L$47,4)),1,2))),
IF(YEAR($F104)&lt;VALUE(LEFT($L$47,4)),($N104+$O104)/12,0))</f>
        <v>0</v>
      </c>
      <c r="T104" s="73">
        <f ca="1">+IF($F104=T$47,SUM($N104:OFFSET($N104,0,IF(YEAR(T$47)=VALUE(LEFT($L$47,4)),1,2))),
IF(YEAR($F104)&lt;VALUE(LEFT($L$47,4)),($N104+$O104)/12,0))</f>
        <v>0</v>
      </c>
      <c r="U104" s="73">
        <f ca="1">+IF($F104=U$47,SUM($N104:OFFSET($N104,0,IF(YEAR(U$47)=VALUE(LEFT($L$47,4)),1,2))),
IF(YEAR($F104)&lt;VALUE(LEFT($L$47,4)),($N104+$O104)/12,0))</f>
        <v>0</v>
      </c>
      <c r="V104" s="73">
        <f ca="1">+IF($F104=V$47,SUM($N104:OFFSET($N104,0,IF(YEAR(V$47)=VALUE(LEFT($L$47,4)),1,2))),
IF(YEAR($F104)&lt;VALUE(LEFT($L$47,4)),($N104+$O104)/12,0))</f>
        <v>0</v>
      </c>
      <c r="W104" s="73">
        <f ca="1">+IF($F104=W$47,SUM($N104:OFFSET($N104,0,IF(YEAR(W$47)=VALUE(LEFT($L$47,4)),1,2))),
IF(YEAR($F104)&lt;VALUE(LEFT($L$47,4)),($N104+$O104)/12,0))</f>
        <v>0</v>
      </c>
      <c r="X104" s="73">
        <f ca="1">+IF($F104=X$47,SUM($N104:OFFSET($N104,0,IF(YEAR(X$47)=VALUE(LEFT($L$47,4)),1,2))),
IF(YEAR($F104)&lt;VALUE(LEFT($L$47,4)),($N104+$O104)/12,0))</f>
        <v>0</v>
      </c>
      <c r="Y104" s="73">
        <f ca="1">+IF($F104=Y$47,SUM($N104:OFFSET($N104,0,IF(YEAR(Y$47)=VALUE(LEFT($L$47,4)),1,2))),
IF(YEAR($F104)&lt;VALUE(LEFT($L$47,4)),($N104+$O104)/12,0))</f>
        <v>0</v>
      </c>
      <c r="Z104" s="73">
        <f ca="1">+IF($F104=Z$47,SUM($N104:OFFSET($N104,0,IF(YEAR(Z$47)=VALUE(LEFT($L$47,4)),1,2))),
IF(YEAR($F104)&lt;VALUE(LEFT($L$47,4)),($N104+$O104)/12,0))</f>
        <v>0</v>
      </c>
      <c r="AA104" s="73">
        <f ca="1">+IF($F104=AA$47,SUM($N104:OFFSET($N104,0,IF(YEAR(AA$47)=VALUE(LEFT($L$47,4)),1,2))),
IF(YEAR($F104)&lt;VALUE(LEFT($L$47,4)),($N104+$O104)/12,0))</f>
        <v>0</v>
      </c>
      <c r="AB104" s="73">
        <f ca="1">+IF($F104=AB$47,SUM($N104:OFFSET($N104,0,IF(YEAR(AB$47)=VALUE(LEFT($L$47,4)),1,2))),
IF(YEAR($F104)&lt;VALUE(LEFT($L$47,4)),($N104+$O104)/12,0))</f>
        <v>0</v>
      </c>
      <c r="AC104" s="74">
        <f ca="1">+IF($F104=AC$47,SUM($N104:OFFSET($N104,0,IF(YEAR(AC$47)=VALUE(LEFT($L$47,4)),1,2))),
IF(YEAR($F104)&lt;VALUE(LEFT($L$47,4)),($N104+$O104)/12,0))</f>
        <v>0</v>
      </c>
      <c r="AD104" s="76">
        <f ca="1">+IF($F104=AD$47,SUM($N104:OFFSET($N104,0,IF(YEAR(AD$47)=VALUE(LEFT($L$47,4)),1,2))),
IF(YEAR($F104)&lt;=2015,$P104/12,0))</f>
        <v>0</v>
      </c>
      <c r="AE104" s="73">
        <f ca="1">+IF($F104=AE$47,SUM($N104:OFFSET($N104,0,IF(YEAR(AE$47)=VALUE(LEFT($L$47,4)),1,2))),
IF(YEAR($F104)&lt;=2015,$P104/12,0))</f>
        <v>0</v>
      </c>
      <c r="AF104" s="73">
        <f ca="1">+IF($F104=AF$47,SUM($N104:OFFSET($N104,0,IF(YEAR(AF$47)=VALUE(LEFT($L$47,4)),1,2))),
IF(YEAR($F104)&lt;=2015,$P104/12,0))</f>
        <v>0</v>
      </c>
      <c r="AG104" s="73">
        <f ca="1">+IF($F104=AG$47,SUM($N104:OFFSET($N104,0,IF(YEAR(AG$47)=VALUE(LEFT($L$47,4)),1,2))),
IF(YEAR($F104)&lt;=2015,$P104/12,0))</f>
        <v>0</v>
      </c>
      <c r="AH104" s="73">
        <f ca="1">+IF($F104=AH$47,SUM($N104:OFFSET($N104,0,IF(YEAR(AH$47)=VALUE(LEFT($L$47,4)),1,2))),
IF(YEAR($F104)&lt;=2015,$P104/12,0))</f>
        <v>0</v>
      </c>
      <c r="AI104" s="73">
        <f ca="1">+IF($F104=AI$47,SUM($N104:OFFSET($N104,0,IF(YEAR(AI$47)=VALUE(LEFT($L$47,4)),1,2))),
IF(YEAR($F104)&lt;=2015,$P104/12,0))</f>
        <v>0</v>
      </c>
      <c r="AJ104" s="73">
        <f ca="1">+IF($F104=AJ$47,SUM($N104:OFFSET($N104,0,IF(YEAR(AJ$47)=VALUE(LEFT($L$47,4)),1,2))),
IF(YEAR($F104)&lt;=2015,$P104/12,0))</f>
        <v>0</v>
      </c>
      <c r="AK104" s="73">
        <f ca="1">+IF($F104=AK$47,SUM($N104:OFFSET($N104,0,IF(YEAR(AK$47)=VALUE(LEFT($L$47,4)),1,2))),
IF(YEAR($F104)&lt;=2015,$P104/12,0))</f>
        <v>0</v>
      </c>
      <c r="AL104" s="73">
        <f ca="1">+IF($F104=AL$47,SUM($N104:OFFSET($N104,0,IF(YEAR(AL$47)=VALUE(LEFT($L$47,4)),1,2))),
IF(YEAR($F104)&lt;=2015,$P104/12,0))</f>
        <v>0</v>
      </c>
      <c r="AM104" s="73">
        <f ca="1">+IF($F104=AM$47,SUM($N104:OFFSET($N104,0,IF(YEAR(AM$47)=VALUE(LEFT($L$47,4)),1,2))),
IF(YEAR($F104)&lt;=2015,$P104/12,0))</f>
        <v>0</v>
      </c>
      <c r="AN104" s="73">
        <f ca="1">+IF($F104=AN$47,SUM($N104:OFFSET($N104,0,IF(YEAR(AN$47)=VALUE(LEFT($L$47,4)),1,2))),
IF(YEAR($F104)&lt;=2015,$P104/12,0))</f>
        <v>0</v>
      </c>
      <c r="AO104" s="74">
        <f ca="1">+IF($F104=AO$47,SUM($N104:OFFSET($N104,0,IF(YEAR(AO$47)=VALUE(LEFT($L$47,4)),1,2))),
IF(YEAR($F104)&lt;=2015,$P104/12,0))</f>
        <v>0</v>
      </c>
      <c r="AP104" s="75"/>
      <c r="AR104" s="50"/>
      <c r="AS104" s="50"/>
    </row>
    <row r="105" spans="2:45" ht="15" x14ac:dyDescent="0.25">
      <c r="B105" s="105"/>
      <c r="C105" s="106"/>
      <c r="D105" s="107"/>
      <c r="E105" s="108"/>
      <c r="F105" s="98"/>
      <c r="G105" s="106"/>
      <c r="H105" s="109"/>
      <c r="I105" s="110"/>
      <c r="J105" s="92"/>
      <c r="K105" s="111"/>
      <c r="L105" s="112"/>
      <c r="M105" s="73"/>
      <c r="N105" s="73">
        <f t="shared" si="13"/>
        <v>0</v>
      </c>
      <c r="O105" s="75">
        <f t="shared" si="14"/>
        <v>0</v>
      </c>
      <c r="P105" s="74">
        <f t="shared" si="15"/>
        <v>0</v>
      </c>
      <c r="Q105" s="75"/>
      <c r="R105" s="76">
        <f ca="1">+IF($F105=R$47,SUM($N105:OFFSET($N105,0,IF(YEAR(R$47)=VALUE(LEFT($L$47,4)),1,2))),
IF(YEAR($F105)&lt;VALUE(LEFT($L$47,4)),($N105+$O105)/12,0))</f>
        <v>0</v>
      </c>
      <c r="S105" s="73">
        <f ca="1">+IF($F105=S$47,SUM($N105:OFFSET($N105,0,IF(YEAR(S$47)=VALUE(LEFT($L$47,4)),1,2))),
IF(YEAR($F105)&lt;VALUE(LEFT($L$47,4)),($N105+$O105)/12,0))</f>
        <v>0</v>
      </c>
      <c r="T105" s="73">
        <f ca="1">+IF($F105=T$47,SUM($N105:OFFSET($N105,0,IF(YEAR(T$47)=VALUE(LEFT($L$47,4)),1,2))),
IF(YEAR($F105)&lt;VALUE(LEFT($L$47,4)),($N105+$O105)/12,0))</f>
        <v>0</v>
      </c>
      <c r="U105" s="73">
        <f ca="1">+IF($F105=U$47,SUM($N105:OFFSET($N105,0,IF(YEAR(U$47)=VALUE(LEFT($L$47,4)),1,2))),
IF(YEAR($F105)&lt;VALUE(LEFT($L$47,4)),($N105+$O105)/12,0))</f>
        <v>0</v>
      </c>
      <c r="V105" s="73">
        <f ca="1">+IF($F105=V$47,SUM($N105:OFFSET($N105,0,IF(YEAR(V$47)=VALUE(LEFT($L$47,4)),1,2))),
IF(YEAR($F105)&lt;VALUE(LEFT($L$47,4)),($N105+$O105)/12,0))</f>
        <v>0</v>
      </c>
      <c r="W105" s="73">
        <f ca="1">+IF($F105=W$47,SUM($N105:OFFSET($N105,0,IF(YEAR(W$47)=VALUE(LEFT($L$47,4)),1,2))),
IF(YEAR($F105)&lt;VALUE(LEFT($L$47,4)),($N105+$O105)/12,0))</f>
        <v>0</v>
      </c>
      <c r="X105" s="73">
        <f ca="1">+IF($F105=X$47,SUM($N105:OFFSET($N105,0,IF(YEAR(X$47)=VALUE(LEFT($L$47,4)),1,2))),
IF(YEAR($F105)&lt;VALUE(LEFT($L$47,4)),($N105+$O105)/12,0))</f>
        <v>0</v>
      </c>
      <c r="Y105" s="73">
        <f ca="1">+IF($F105=Y$47,SUM($N105:OFFSET($N105,0,IF(YEAR(Y$47)=VALUE(LEFT($L$47,4)),1,2))),
IF(YEAR($F105)&lt;VALUE(LEFT($L$47,4)),($N105+$O105)/12,0))</f>
        <v>0</v>
      </c>
      <c r="Z105" s="73">
        <f ca="1">+IF($F105=Z$47,SUM($N105:OFFSET($N105,0,IF(YEAR(Z$47)=VALUE(LEFT($L$47,4)),1,2))),
IF(YEAR($F105)&lt;VALUE(LEFT($L$47,4)),($N105+$O105)/12,0))</f>
        <v>0</v>
      </c>
      <c r="AA105" s="73">
        <f ca="1">+IF($F105=AA$47,SUM($N105:OFFSET($N105,0,IF(YEAR(AA$47)=VALUE(LEFT($L$47,4)),1,2))),
IF(YEAR($F105)&lt;VALUE(LEFT($L$47,4)),($N105+$O105)/12,0))</f>
        <v>0</v>
      </c>
      <c r="AB105" s="73">
        <f ca="1">+IF($F105=AB$47,SUM($N105:OFFSET($N105,0,IF(YEAR(AB$47)=VALUE(LEFT($L$47,4)),1,2))),
IF(YEAR($F105)&lt;VALUE(LEFT($L$47,4)),($N105+$O105)/12,0))</f>
        <v>0</v>
      </c>
      <c r="AC105" s="74">
        <f ca="1">+IF($F105=AC$47,SUM($N105:OFFSET($N105,0,IF(YEAR(AC$47)=VALUE(LEFT($L$47,4)),1,2))),
IF(YEAR($F105)&lt;VALUE(LEFT($L$47,4)),($N105+$O105)/12,0))</f>
        <v>0</v>
      </c>
      <c r="AD105" s="76">
        <f ca="1">+IF($F105=AD$47,SUM($N105:OFFSET($N105,0,IF(YEAR(AD$47)=VALUE(LEFT($L$47,4)),1,2))),
IF(YEAR($F105)&lt;=2015,$P105/12,0))</f>
        <v>0</v>
      </c>
      <c r="AE105" s="73">
        <f ca="1">+IF($F105=AE$47,SUM($N105:OFFSET($N105,0,IF(YEAR(AE$47)=VALUE(LEFT($L$47,4)),1,2))),
IF(YEAR($F105)&lt;=2015,$P105/12,0))</f>
        <v>0</v>
      </c>
      <c r="AF105" s="73">
        <f ca="1">+IF($F105=AF$47,SUM($N105:OFFSET($N105,0,IF(YEAR(AF$47)=VALUE(LEFT($L$47,4)),1,2))),
IF(YEAR($F105)&lt;=2015,$P105/12,0))</f>
        <v>0</v>
      </c>
      <c r="AG105" s="73">
        <f ca="1">+IF($F105=AG$47,SUM($N105:OFFSET($N105,0,IF(YEAR(AG$47)=VALUE(LEFT($L$47,4)),1,2))),
IF(YEAR($F105)&lt;=2015,$P105/12,0))</f>
        <v>0</v>
      </c>
      <c r="AH105" s="73">
        <f ca="1">+IF($F105=AH$47,SUM($N105:OFFSET($N105,0,IF(YEAR(AH$47)=VALUE(LEFT($L$47,4)),1,2))),
IF(YEAR($F105)&lt;=2015,$P105/12,0))</f>
        <v>0</v>
      </c>
      <c r="AI105" s="73">
        <f ca="1">+IF($F105=AI$47,SUM($N105:OFFSET($N105,0,IF(YEAR(AI$47)=VALUE(LEFT($L$47,4)),1,2))),
IF(YEAR($F105)&lt;=2015,$P105/12,0))</f>
        <v>0</v>
      </c>
      <c r="AJ105" s="73">
        <f ca="1">+IF($F105=AJ$47,SUM($N105:OFFSET($N105,0,IF(YEAR(AJ$47)=VALUE(LEFT($L$47,4)),1,2))),
IF(YEAR($F105)&lt;=2015,$P105/12,0))</f>
        <v>0</v>
      </c>
      <c r="AK105" s="73">
        <f ca="1">+IF($F105=AK$47,SUM($N105:OFFSET($N105,0,IF(YEAR(AK$47)=VALUE(LEFT($L$47,4)),1,2))),
IF(YEAR($F105)&lt;=2015,$P105/12,0))</f>
        <v>0</v>
      </c>
      <c r="AL105" s="73">
        <f ca="1">+IF($F105=AL$47,SUM($N105:OFFSET($N105,0,IF(YEAR(AL$47)=VALUE(LEFT($L$47,4)),1,2))),
IF(YEAR($F105)&lt;=2015,$P105/12,0))</f>
        <v>0</v>
      </c>
      <c r="AM105" s="73">
        <f ca="1">+IF($F105=AM$47,SUM($N105:OFFSET($N105,0,IF(YEAR(AM$47)=VALUE(LEFT($L$47,4)),1,2))),
IF(YEAR($F105)&lt;=2015,$P105/12,0))</f>
        <v>0</v>
      </c>
      <c r="AN105" s="73">
        <f ca="1">+IF($F105=AN$47,SUM($N105:OFFSET($N105,0,IF(YEAR(AN$47)=VALUE(LEFT($L$47,4)),1,2))),
IF(YEAR($F105)&lt;=2015,$P105/12,0))</f>
        <v>0</v>
      </c>
      <c r="AO105" s="74">
        <f ca="1">+IF($F105=AO$47,SUM($N105:OFFSET($N105,0,IF(YEAR(AO$47)=VALUE(LEFT($L$47,4)),1,2))),
IF(YEAR($F105)&lt;=2015,$P105/12,0))</f>
        <v>0</v>
      </c>
      <c r="AP105" s="75"/>
      <c r="AR105" s="50"/>
      <c r="AS105" s="50"/>
    </row>
    <row r="106" spans="2:45" ht="15" x14ac:dyDescent="0.25">
      <c r="B106" s="105"/>
      <c r="C106" s="106"/>
      <c r="D106" s="107"/>
      <c r="E106" s="108"/>
      <c r="F106" s="98"/>
      <c r="G106" s="106"/>
      <c r="H106" s="109"/>
      <c r="I106" s="110"/>
      <c r="J106" s="92"/>
      <c r="K106" s="111"/>
      <c r="L106" s="112"/>
      <c r="M106" s="73"/>
      <c r="N106" s="73">
        <f t="shared" si="13"/>
        <v>0</v>
      </c>
      <c r="O106" s="75">
        <f t="shared" si="14"/>
        <v>0</v>
      </c>
      <c r="P106" s="74">
        <f t="shared" si="15"/>
        <v>0</v>
      </c>
      <c r="Q106" s="75"/>
      <c r="R106" s="76">
        <f ca="1">+IF($F106=R$47,SUM($N106:OFFSET($N106,0,IF(YEAR(R$47)=VALUE(LEFT($L$47,4)),1,2))),
IF(YEAR($F106)&lt;VALUE(LEFT($L$47,4)),($N106+$O106)/12,0))</f>
        <v>0</v>
      </c>
      <c r="S106" s="73">
        <f ca="1">+IF($F106=S$47,SUM($N106:OFFSET($N106,0,IF(YEAR(S$47)=VALUE(LEFT($L$47,4)),1,2))),
IF(YEAR($F106)&lt;VALUE(LEFT($L$47,4)),($N106+$O106)/12,0))</f>
        <v>0</v>
      </c>
      <c r="T106" s="73">
        <f ca="1">+IF($F106=T$47,SUM($N106:OFFSET($N106,0,IF(YEAR(T$47)=VALUE(LEFT($L$47,4)),1,2))),
IF(YEAR($F106)&lt;VALUE(LEFT($L$47,4)),($N106+$O106)/12,0))</f>
        <v>0</v>
      </c>
      <c r="U106" s="73">
        <f ca="1">+IF($F106=U$47,SUM($N106:OFFSET($N106,0,IF(YEAR(U$47)=VALUE(LEFT($L$47,4)),1,2))),
IF(YEAR($F106)&lt;VALUE(LEFT($L$47,4)),($N106+$O106)/12,0))</f>
        <v>0</v>
      </c>
      <c r="V106" s="73">
        <f ca="1">+IF($F106=V$47,SUM($N106:OFFSET($N106,0,IF(YEAR(V$47)=VALUE(LEFT($L$47,4)),1,2))),
IF(YEAR($F106)&lt;VALUE(LEFT($L$47,4)),($N106+$O106)/12,0))</f>
        <v>0</v>
      </c>
      <c r="W106" s="73">
        <f ca="1">+IF($F106=W$47,SUM($N106:OFFSET($N106,0,IF(YEAR(W$47)=VALUE(LEFT($L$47,4)),1,2))),
IF(YEAR($F106)&lt;VALUE(LEFT($L$47,4)),($N106+$O106)/12,0))</f>
        <v>0</v>
      </c>
      <c r="X106" s="73">
        <f ca="1">+IF($F106=X$47,SUM($N106:OFFSET($N106,0,IF(YEAR(X$47)=VALUE(LEFT($L$47,4)),1,2))),
IF(YEAR($F106)&lt;VALUE(LEFT($L$47,4)),($N106+$O106)/12,0))</f>
        <v>0</v>
      </c>
      <c r="Y106" s="73">
        <f ca="1">+IF($F106=Y$47,SUM($N106:OFFSET($N106,0,IF(YEAR(Y$47)=VALUE(LEFT($L$47,4)),1,2))),
IF(YEAR($F106)&lt;VALUE(LEFT($L$47,4)),($N106+$O106)/12,0))</f>
        <v>0</v>
      </c>
      <c r="Z106" s="73">
        <f ca="1">+IF($F106=Z$47,SUM($N106:OFFSET($N106,0,IF(YEAR(Z$47)=VALUE(LEFT($L$47,4)),1,2))),
IF(YEAR($F106)&lt;VALUE(LEFT($L$47,4)),($N106+$O106)/12,0))</f>
        <v>0</v>
      </c>
      <c r="AA106" s="73">
        <f ca="1">+IF($F106=AA$47,SUM($N106:OFFSET($N106,0,IF(YEAR(AA$47)=VALUE(LEFT($L$47,4)),1,2))),
IF(YEAR($F106)&lt;VALUE(LEFT($L$47,4)),($N106+$O106)/12,0))</f>
        <v>0</v>
      </c>
      <c r="AB106" s="73">
        <f ca="1">+IF($F106=AB$47,SUM($N106:OFFSET($N106,0,IF(YEAR(AB$47)=VALUE(LEFT($L$47,4)),1,2))),
IF(YEAR($F106)&lt;VALUE(LEFT($L$47,4)),($N106+$O106)/12,0))</f>
        <v>0</v>
      </c>
      <c r="AC106" s="74">
        <f ca="1">+IF($F106=AC$47,SUM($N106:OFFSET($N106,0,IF(YEAR(AC$47)=VALUE(LEFT($L$47,4)),1,2))),
IF(YEAR($F106)&lt;VALUE(LEFT($L$47,4)),($N106+$O106)/12,0))</f>
        <v>0</v>
      </c>
      <c r="AD106" s="76">
        <f ca="1">+IF($F106=AD$47,SUM($N106:OFFSET($N106,0,IF(YEAR(AD$47)=VALUE(LEFT($L$47,4)),1,2))),
IF(YEAR($F106)&lt;=2015,$P106/12,0))</f>
        <v>0</v>
      </c>
      <c r="AE106" s="73">
        <f ca="1">+IF($F106=AE$47,SUM($N106:OFFSET($N106,0,IF(YEAR(AE$47)=VALUE(LEFT($L$47,4)),1,2))),
IF(YEAR($F106)&lt;=2015,$P106/12,0))</f>
        <v>0</v>
      </c>
      <c r="AF106" s="73">
        <f ca="1">+IF($F106=AF$47,SUM($N106:OFFSET($N106,0,IF(YEAR(AF$47)=VALUE(LEFT($L$47,4)),1,2))),
IF(YEAR($F106)&lt;=2015,$P106/12,0))</f>
        <v>0</v>
      </c>
      <c r="AG106" s="73">
        <f ca="1">+IF($F106=AG$47,SUM($N106:OFFSET($N106,0,IF(YEAR(AG$47)=VALUE(LEFT($L$47,4)),1,2))),
IF(YEAR($F106)&lt;=2015,$P106/12,0))</f>
        <v>0</v>
      </c>
      <c r="AH106" s="73">
        <f ca="1">+IF($F106=AH$47,SUM($N106:OFFSET($N106,0,IF(YEAR(AH$47)=VALUE(LEFT($L$47,4)),1,2))),
IF(YEAR($F106)&lt;=2015,$P106/12,0))</f>
        <v>0</v>
      </c>
      <c r="AI106" s="73">
        <f ca="1">+IF($F106=AI$47,SUM($N106:OFFSET($N106,0,IF(YEAR(AI$47)=VALUE(LEFT($L$47,4)),1,2))),
IF(YEAR($F106)&lt;=2015,$P106/12,0))</f>
        <v>0</v>
      </c>
      <c r="AJ106" s="73">
        <f ca="1">+IF($F106=AJ$47,SUM($N106:OFFSET($N106,0,IF(YEAR(AJ$47)=VALUE(LEFT($L$47,4)),1,2))),
IF(YEAR($F106)&lt;=2015,$P106/12,0))</f>
        <v>0</v>
      </c>
      <c r="AK106" s="73">
        <f ca="1">+IF($F106=AK$47,SUM($N106:OFFSET($N106,0,IF(YEAR(AK$47)=VALUE(LEFT($L$47,4)),1,2))),
IF(YEAR($F106)&lt;=2015,$P106/12,0))</f>
        <v>0</v>
      </c>
      <c r="AL106" s="73">
        <f ca="1">+IF($F106=AL$47,SUM($N106:OFFSET($N106,0,IF(YEAR(AL$47)=VALUE(LEFT($L$47,4)),1,2))),
IF(YEAR($F106)&lt;=2015,$P106/12,0))</f>
        <v>0</v>
      </c>
      <c r="AM106" s="73">
        <f ca="1">+IF($F106=AM$47,SUM($N106:OFFSET($N106,0,IF(YEAR(AM$47)=VALUE(LEFT($L$47,4)),1,2))),
IF(YEAR($F106)&lt;=2015,$P106/12,0))</f>
        <v>0</v>
      </c>
      <c r="AN106" s="73">
        <f ca="1">+IF($F106=AN$47,SUM($N106:OFFSET($N106,0,IF(YEAR(AN$47)=VALUE(LEFT($L$47,4)),1,2))),
IF(YEAR($F106)&lt;=2015,$P106/12,0))</f>
        <v>0</v>
      </c>
      <c r="AO106" s="74">
        <f ca="1">+IF($F106=AO$47,SUM($N106:OFFSET($N106,0,IF(YEAR(AO$47)=VALUE(LEFT($L$47,4)),1,2))),
IF(YEAR($F106)&lt;=2015,$P106/12,0))</f>
        <v>0</v>
      </c>
      <c r="AP106" s="75"/>
      <c r="AR106" s="50"/>
      <c r="AS106" s="50"/>
    </row>
    <row r="107" spans="2:45" ht="15" x14ac:dyDescent="0.25">
      <c r="B107" s="105"/>
      <c r="C107" s="106"/>
      <c r="D107" s="107"/>
      <c r="E107" s="108"/>
      <c r="F107" s="98"/>
      <c r="G107" s="106"/>
      <c r="H107" s="109"/>
      <c r="I107" s="110"/>
      <c r="J107" s="92"/>
      <c r="K107" s="111"/>
      <c r="L107" s="112"/>
      <c r="M107" s="73"/>
      <c r="N107" s="73">
        <f t="shared" si="13"/>
        <v>0</v>
      </c>
      <c r="O107" s="75">
        <f t="shared" si="14"/>
        <v>0</v>
      </c>
      <c r="P107" s="74">
        <f t="shared" si="15"/>
        <v>0</v>
      </c>
      <c r="Q107" s="75"/>
      <c r="R107" s="76">
        <f ca="1">+IF($F107=R$47,SUM($N107:OFFSET($N107,0,IF(YEAR(R$47)=VALUE(LEFT($L$47,4)),1,2))),
IF(YEAR($F107)&lt;VALUE(LEFT($L$47,4)),($N107+$O107)/12,0))</f>
        <v>0</v>
      </c>
      <c r="S107" s="73">
        <f ca="1">+IF($F107=S$47,SUM($N107:OFFSET($N107,0,IF(YEAR(S$47)=VALUE(LEFT($L$47,4)),1,2))),
IF(YEAR($F107)&lt;VALUE(LEFT($L$47,4)),($N107+$O107)/12,0))</f>
        <v>0</v>
      </c>
      <c r="T107" s="73">
        <f ca="1">+IF($F107=T$47,SUM($N107:OFFSET($N107,0,IF(YEAR(T$47)=VALUE(LEFT($L$47,4)),1,2))),
IF(YEAR($F107)&lt;VALUE(LEFT($L$47,4)),($N107+$O107)/12,0))</f>
        <v>0</v>
      </c>
      <c r="U107" s="73">
        <f ca="1">+IF($F107=U$47,SUM($N107:OFFSET($N107,0,IF(YEAR(U$47)=VALUE(LEFT($L$47,4)),1,2))),
IF(YEAR($F107)&lt;VALUE(LEFT($L$47,4)),($N107+$O107)/12,0))</f>
        <v>0</v>
      </c>
      <c r="V107" s="73">
        <f ca="1">+IF($F107=V$47,SUM($N107:OFFSET($N107,0,IF(YEAR(V$47)=VALUE(LEFT($L$47,4)),1,2))),
IF(YEAR($F107)&lt;VALUE(LEFT($L$47,4)),($N107+$O107)/12,0))</f>
        <v>0</v>
      </c>
      <c r="W107" s="73">
        <f ca="1">+IF($F107=W$47,SUM($N107:OFFSET($N107,0,IF(YEAR(W$47)=VALUE(LEFT($L$47,4)),1,2))),
IF(YEAR($F107)&lt;VALUE(LEFT($L$47,4)),($N107+$O107)/12,0))</f>
        <v>0</v>
      </c>
      <c r="X107" s="73">
        <f ca="1">+IF($F107=X$47,SUM($N107:OFFSET($N107,0,IF(YEAR(X$47)=VALUE(LEFT($L$47,4)),1,2))),
IF(YEAR($F107)&lt;VALUE(LEFT($L$47,4)),($N107+$O107)/12,0))</f>
        <v>0</v>
      </c>
      <c r="Y107" s="73">
        <f ca="1">+IF($F107=Y$47,SUM($N107:OFFSET($N107,0,IF(YEAR(Y$47)=VALUE(LEFT($L$47,4)),1,2))),
IF(YEAR($F107)&lt;VALUE(LEFT($L$47,4)),($N107+$O107)/12,0))</f>
        <v>0</v>
      </c>
      <c r="Z107" s="73">
        <f ca="1">+IF($F107=Z$47,SUM($N107:OFFSET($N107,0,IF(YEAR(Z$47)=VALUE(LEFT($L$47,4)),1,2))),
IF(YEAR($F107)&lt;VALUE(LEFT($L$47,4)),($N107+$O107)/12,0))</f>
        <v>0</v>
      </c>
      <c r="AA107" s="73">
        <f ca="1">+IF($F107=AA$47,SUM($N107:OFFSET($N107,0,IF(YEAR(AA$47)=VALUE(LEFT($L$47,4)),1,2))),
IF(YEAR($F107)&lt;VALUE(LEFT($L$47,4)),($N107+$O107)/12,0))</f>
        <v>0</v>
      </c>
      <c r="AB107" s="73">
        <f ca="1">+IF($F107=AB$47,SUM($N107:OFFSET($N107,0,IF(YEAR(AB$47)=VALUE(LEFT($L$47,4)),1,2))),
IF(YEAR($F107)&lt;VALUE(LEFT($L$47,4)),($N107+$O107)/12,0))</f>
        <v>0</v>
      </c>
      <c r="AC107" s="74">
        <f ca="1">+IF($F107=AC$47,SUM($N107:OFFSET($N107,0,IF(YEAR(AC$47)=VALUE(LEFT($L$47,4)),1,2))),
IF(YEAR($F107)&lt;VALUE(LEFT($L$47,4)),($N107+$O107)/12,0))</f>
        <v>0</v>
      </c>
      <c r="AD107" s="76">
        <f ca="1">+IF($F107=AD$47,SUM($N107:OFFSET($N107,0,IF(YEAR(AD$47)=VALUE(LEFT($L$47,4)),1,2))),
IF(YEAR($F107)&lt;=2015,$P107/12,0))</f>
        <v>0</v>
      </c>
      <c r="AE107" s="73">
        <f ca="1">+IF($F107=AE$47,SUM($N107:OFFSET($N107,0,IF(YEAR(AE$47)=VALUE(LEFT($L$47,4)),1,2))),
IF(YEAR($F107)&lt;=2015,$P107/12,0))</f>
        <v>0</v>
      </c>
      <c r="AF107" s="73">
        <f ca="1">+IF($F107=AF$47,SUM($N107:OFFSET($N107,0,IF(YEAR(AF$47)=VALUE(LEFT($L$47,4)),1,2))),
IF(YEAR($F107)&lt;=2015,$P107/12,0))</f>
        <v>0</v>
      </c>
      <c r="AG107" s="73">
        <f ca="1">+IF($F107=AG$47,SUM($N107:OFFSET($N107,0,IF(YEAR(AG$47)=VALUE(LEFT($L$47,4)),1,2))),
IF(YEAR($F107)&lt;=2015,$P107/12,0))</f>
        <v>0</v>
      </c>
      <c r="AH107" s="73">
        <f ca="1">+IF($F107=AH$47,SUM($N107:OFFSET($N107,0,IF(YEAR(AH$47)=VALUE(LEFT($L$47,4)),1,2))),
IF(YEAR($F107)&lt;=2015,$P107/12,0))</f>
        <v>0</v>
      </c>
      <c r="AI107" s="73">
        <f ca="1">+IF($F107=AI$47,SUM($N107:OFFSET($N107,0,IF(YEAR(AI$47)=VALUE(LEFT($L$47,4)),1,2))),
IF(YEAR($F107)&lt;=2015,$P107/12,0))</f>
        <v>0</v>
      </c>
      <c r="AJ107" s="73">
        <f ca="1">+IF($F107=AJ$47,SUM($N107:OFFSET($N107,0,IF(YEAR(AJ$47)=VALUE(LEFT($L$47,4)),1,2))),
IF(YEAR($F107)&lt;=2015,$P107/12,0))</f>
        <v>0</v>
      </c>
      <c r="AK107" s="73">
        <f ca="1">+IF($F107=AK$47,SUM($N107:OFFSET($N107,0,IF(YEAR(AK$47)=VALUE(LEFT($L$47,4)),1,2))),
IF(YEAR($F107)&lt;=2015,$P107/12,0))</f>
        <v>0</v>
      </c>
      <c r="AL107" s="73">
        <f ca="1">+IF($F107=AL$47,SUM($N107:OFFSET($N107,0,IF(YEAR(AL$47)=VALUE(LEFT($L$47,4)),1,2))),
IF(YEAR($F107)&lt;=2015,$P107/12,0))</f>
        <v>0</v>
      </c>
      <c r="AM107" s="73">
        <f ca="1">+IF($F107=AM$47,SUM($N107:OFFSET($N107,0,IF(YEAR(AM$47)=VALUE(LEFT($L$47,4)),1,2))),
IF(YEAR($F107)&lt;=2015,$P107/12,0))</f>
        <v>0</v>
      </c>
      <c r="AN107" s="73">
        <f ca="1">+IF($F107=AN$47,SUM($N107:OFFSET($N107,0,IF(YEAR(AN$47)=VALUE(LEFT($L$47,4)),1,2))),
IF(YEAR($F107)&lt;=2015,$P107/12,0))</f>
        <v>0</v>
      </c>
      <c r="AO107" s="74">
        <f ca="1">+IF($F107=AO$47,SUM($N107:OFFSET($N107,0,IF(YEAR(AO$47)=VALUE(LEFT($L$47,4)),1,2))),
IF(YEAR($F107)&lt;=2015,$P107/12,0))</f>
        <v>0</v>
      </c>
      <c r="AP107" s="75"/>
      <c r="AR107" s="50"/>
      <c r="AS107" s="50"/>
    </row>
    <row r="108" spans="2:45" ht="15" x14ac:dyDescent="0.25">
      <c r="B108" s="105"/>
      <c r="C108" s="106"/>
      <c r="D108" s="107"/>
      <c r="E108" s="108"/>
      <c r="F108" s="98"/>
      <c r="G108" s="106"/>
      <c r="H108" s="109"/>
      <c r="I108" s="110"/>
      <c r="J108" s="92"/>
      <c r="K108" s="111"/>
      <c r="L108" s="112"/>
      <c r="M108" s="73"/>
      <c r="N108" s="73">
        <f t="shared" si="13"/>
        <v>0</v>
      </c>
      <c r="O108" s="75">
        <f t="shared" si="14"/>
        <v>0</v>
      </c>
      <c r="P108" s="74">
        <f t="shared" si="15"/>
        <v>0</v>
      </c>
      <c r="Q108" s="75"/>
      <c r="R108" s="76">
        <f ca="1">+IF($F108=R$47,SUM($N108:OFFSET($N108,0,IF(YEAR(R$47)=VALUE(LEFT($L$47,4)),1,2))),
IF(YEAR($F108)&lt;VALUE(LEFT($L$47,4)),($N108+$O108)/12,0))</f>
        <v>0</v>
      </c>
      <c r="S108" s="73">
        <f ca="1">+IF($F108=S$47,SUM($N108:OFFSET($N108,0,IF(YEAR(S$47)=VALUE(LEFT($L$47,4)),1,2))),
IF(YEAR($F108)&lt;VALUE(LEFT($L$47,4)),($N108+$O108)/12,0))</f>
        <v>0</v>
      </c>
      <c r="T108" s="73">
        <f ca="1">+IF($F108=T$47,SUM($N108:OFFSET($N108,0,IF(YEAR(T$47)=VALUE(LEFT($L$47,4)),1,2))),
IF(YEAR($F108)&lt;VALUE(LEFT($L$47,4)),($N108+$O108)/12,0))</f>
        <v>0</v>
      </c>
      <c r="U108" s="73">
        <f ca="1">+IF($F108=U$47,SUM($N108:OFFSET($N108,0,IF(YEAR(U$47)=VALUE(LEFT($L$47,4)),1,2))),
IF(YEAR($F108)&lt;VALUE(LEFT($L$47,4)),($N108+$O108)/12,0))</f>
        <v>0</v>
      </c>
      <c r="V108" s="73">
        <f ca="1">+IF($F108=V$47,SUM($N108:OFFSET($N108,0,IF(YEAR(V$47)=VALUE(LEFT($L$47,4)),1,2))),
IF(YEAR($F108)&lt;VALUE(LEFT($L$47,4)),($N108+$O108)/12,0))</f>
        <v>0</v>
      </c>
      <c r="W108" s="73">
        <f ca="1">+IF($F108=W$47,SUM($N108:OFFSET($N108,0,IF(YEAR(W$47)=VALUE(LEFT($L$47,4)),1,2))),
IF(YEAR($F108)&lt;VALUE(LEFT($L$47,4)),($N108+$O108)/12,0))</f>
        <v>0</v>
      </c>
      <c r="X108" s="73">
        <f ca="1">+IF($F108=X$47,SUM($N108:OFFSET($N108,0,IF(YEAR(X$47)=VALUE(LEFT($L$47,4)),1,2))),
IF(YEAR($F108)&lt;VALUE(LEFT($L$47,4)),($N108+$O108)/12,0))</f>
        <v>0</v>
      </c>
      <c r="Y108" s="73">
        <f ca="1">+IF($F108=Y$47,SUM($N108:OFFSET($N108,0,IF(YEAR(Y$47)=VALUE(LEFT($L$47,4)),1,2))),
IF(YEAR($F108)&lt;VALUE(LEFT($L$47,4)),($N108+$O108)/12,0))</f>
        <v>0</v>
      </c>
      <c r="Z108" s="73">
        <f ca="1">+IF($F108=Z$47,SUM($N108:OFFSET($N108,0,IF(YEAR(Z$47)=VALUE(LEFT($L$47,4)),1,2))),
IF(YEAR($F108)&lt;VALUE(LEFT($L$47,4)),($N108+$O108)/12,0))</f>
        <v>0</v>
      </c>
      <c r="AA108" s="73">
        <f ca="1">+IF($F108=AA$47,SUM($N108:OFFSET($N108,0,IF(YEAR(AA$47)=VALUE(LEFT($L$47,4)),1,2))),
IF(YEAR($F108)&lt;VALUE(LEFT($L$47,4)),($N108+$O108)/12,0))</f>
        <v>0</v>
      </c>
      <c r="AB108" s="73">
        <f ca="1">+IF($F108=AB$47,SUM($N108:OFFSET($N108,0,IF(YEAR(AB$47)=VALUE(LEFT($L$47,4)),1,2))),
IF(YEAR($F108)&lt;VALUE(LEFT($L$47,4)),($N108+$O108)/12,0))</f>
        <v>0</v>
      </c>
      <c r="AC108" s="74">
        <f ca="1">+IF($F108=AC$47,SUM($N108:OFFSET($N108,0,IF(YEAR(AC$47)=VALUE(LEFT($L$47,4)),1,2))),
IF(YEAR($F108)&lt;VALUE(LEFT($L$47,4)),($N108+$O108)/12,0))</f>
        <v>0</v>
      </c>
      <c r="AD108" s="76">
        <f ca="1">+IF($F108=AD$47,SUM($N108:OFFSET($N108,0,IF(YEAR(AD$47)=VALUE(LEFT($L$47,4)),1,2))),
IF(YEAR($F108)&lt;=2015,$P108/12,0))</f>
        <v>0</v>
      </c>
      <c r="AE108" s="73">
        <f ca="1">+IF($F108=AE$47,SUM($N108:OFFSET($N108,0,IF(YEAR(AE$47)=VALUE(LEFT($L$47,4)),1,2))),
IF(YEAR($F108)&lt;=2015,$P108/12,0))</f>
        <v>0</v>
      </c>
      <c r="AF108" s="73">
        <f ca="1">+IF($F108=AF$47,SUM($N108:OFFSET($N108,0,IF(YEAR(AF$47)=VALUE(LEFT($L$47,4)),1,2))),
IF(YEAR($F108)&lt;=2015,$P108/12,0))</f>
        <v>0</v>
      </c>
      <c r="AG108" s="73">
        <f ca="1">+IF($F108=AG$47,SUM($N108:OFFSET($N108,0,IF(YEAR(AG$47)=VALUE(LEFT($L$47,4)),1,2))),
IF(YEAR($F108)&lt;=2015,$P108/12,0))</f>
        <v>0</v>
      </c>
      <c r="AH108" s="73">
        <f ca="1">+IF($F108=AH$47,SUM($N108:OFFSET($N108,0,IF(YEAR(AH$47)=VALUE(LEFT($L$47,4)),1,2))),
IF(YEAR($F108)&lt;=2015,$P108/12,0))</f>
        <v>0</v>
      </c>
      <c r="AI108" s="73">
        <f ca="1">+IF($F108=AI$47,SUM($N108:OFFSET($N108,0,IF(YEAR(AI$47)=VALUE(LEFT($L$47,4)),1,2))),
IF(YEAR($F108)&lt;=2015,$P108/12,0))</f>
        <v>0</v>
      </c>
      <c r="AJ108" s="73">
        <f ca="1">+IF($F108=AJ$47,SUM($N108:OFFSET($N108,0,IF(YEAR(AJ$47)=VALUE(LEFT($L$47,4)),1,2))),
IF(YEAR($F108)&lt;=2015,$P108/12,0))</f>
        <v>0</v>
      </c>
      <c r="AK108" s="73">
        <f ca="1">+IF($F108=AK$47,SUM($N108:OFFSET($N108,0,IF(YEAR(AK$47)=VALUE(LEFT($L$47,4)),1,2))),
IF(YEAR($F108)&lt;=2015,$P108/12,0))</f>
        <v>0</v>
      </c>
      <c r="AL108" s="73">
        <f ca="1">+IF($F108=AL$47,SUM($N108:OFFSET($N108,0,IF(YEAR(AL$47)=VALUE(LEFT($L$47,4)),1,2))),
IF(YEAR($F108)&lt;=2015,$P108/12,0))</f>
        <v>0</v>
      </c>
      <c r="AM108" s="73">
        <f ca="1">+IF($F108=AM$47,SUM($N108:OFFSET($N108,0,IF(YEAR(AM$47)=VALUE(LEFT($L$47,4)),1,2))),
IF(YEAR($F108)&lt;=2015,$P108/12,0))</f>
        <v>0</v>
      </c>
      <c r="AN108" s="73">
        <f ca="1">+IF($F108=AN$47,SUM($N108:OFFSET($N108,0,IF(YEAR(AN$47)=VALUE(LEFT($L$47,4)),1,2))),
IF(YEAR($F108)&lt;=2015,$P108/12,0))</f>
        <v>0</v>
      </c>
      <c r="AO108" s="74">
        <f ca="1">+IF($F108=AO$47,SUM($N108:OFFSET($N108,0,IF(YEAR(AO$47)=VALUE(LEFT($L$47,4)),1,2))),
IF(YEAR($F108)&lt;=2015,$P108/12,0))</f>
        <v>0</v>
      </c>
      <c r="AP108" s="75"/>
      <c r="AR108" s="50"/>
      <c r="AS108" s="50"/>
    </row>
    <row r="109" spans="2:45" ht="15" x14ac:dyDescent="0.25">
      <c r="B109" s="105"/>
      <c r="C109" s="106"/>
      <c r="D109" s="107"/>
      <c r="E109" s="108"/>
      <c r="F109" s="98"/>
      <c r="G109" s="106"/>
      <c r="H109" s="109"/>
      <c r="I109" s="110"/>
      <c r="J109" s="92"/>
      <c r="K109" s="111"/>
      <c r="L109" s="112"/>
      <c r="M109" s="73"/>
      <c r="N109" s="73">
        <f t="shared" si="13"/>
        <v>0</v>
      </c>
      <c r="O109" s="75">
        <f t="shared" si="14"/>
        <v>0</v>
      </c>
      <c r="P109" s="74">
        <f t="shared" si="15"/>
        <v>0</v>
      </c>
      <c r="Q109" s="75"/>
      <c r="R109" s="76">
        <f ca="1">+IF($F109=R$47,SUM($N109:OFFSET($N109,0,IF(YEAR(R$47)=VALUE(LEFT($L$47,4)),1,2))),
IF(YEAR($F109)&lt;VALUE(LEFT($L$47,4)),($N109+$O109)/12,0))</f>
        <v>0</v>
      </c>
      <c r="S109" s="73">
        <f ca="1">+IF($F109=S$47,SUM($N109:OFFSET($N109,0,IF(YEAR(S$47)=VALUE(LEFT($L$47,4)),1,2))),
IF(YEAR($F109)&lt;VALUE(LEFT($L$47,4)),($N109+$O109)/12,0))</f>
        <v>0</v>
      </c>
      <c r="T109" s="73">
        <f ca="1">+IF($F109=T$47,SUM($N109:OFFSET($N109,0,IF(YEAR(T$47)=VALUE(LEFT($L$47,4)),1,2))),
IF(YEAR($F109)&lt;VALUE(LEFT($L$47,4)),($N109+$O109)/12,0))</f>
        <v>0</v>
      </c>
      <c r="U109" s="73">
        <f ca="1">+IF($F109=U$47,SUM($N109:OFFSET($N109,0,IF(YEAR(U$47)=VALUE(LEFT($L$47,4)),1,2))),
IF(YEAR($F109)&lt;VALUE(LEFT($L$47,4)),($N109+$O109)/12,0))</f>
        <v>0</v>
      </c>
      <c r="V109" s="73">
        <f ca="1">+IF($F109=V$47,SUM($N109:OFFSET($N109,0,IF(YEAR(V$47)=VALUE(LEFT($L$47,4)),1,2))),
IF(YEAR($F109)&lt;VALUE(LEFT($L$47,4)),($N109+$O109)/12,0))</f>
        <v>0</v>
      </c>
      <c r="W109" s="73">
        <f ca="1">+IF($F109=W$47,SUM($N109:OFFSET($N109,0,IF(YEAR(W$47)=VALUE(LEFT($L$47,4)),1,2))),
IF(YEAR($F109)&lt;VALUE(LEFT($L$47,4)),($N109+$O109)/12,0))</f>
        <v>0</v>
      </c>
      <c r="X109" s="73">
        <f ca="1">+IF($F109=X$47,SUM($N109:OFFSET($N109,0,IF(YEAR(X$47)=VALUE(LEFT($L$47,4)),1,2))),
IF(YEAR($F109)&lt;VALUE(LEFT($L$47,4)),($N109+$O109)/12,0))</f>
        <v>0</v>
      </c>
      <c r="Y109" s="73">
        <f ca="1">+IF($F109=Y$47,SUM($N109:OFFSET($N109,0,IF(YEAR(Y$47)=VALUE(LEFT($L$47,4)),1,2))),
IF(YEAR($F109)&lt;VALUE(LEFT($L$47,4)),($N109+$O109)/12,0))</f>
        <v>0</v>
      </c>
      <c r="Z109" s="73">
        <f ca="1">+IF($F109=Z$47,SUM($N109:OFFSET($N109,0,IF(YEAR(Z$47)=VALUE(LEFT($L$47,4)),1,2))),
IF(YEAR($F109)&lt;VALUE(LEFT($L$47,4)),($N109+$O109)/12,0))</f>
        <v>0</v>
      </c>
      <c r="AA109" s="73">
        <f ca="1">+IF($F109=AA$47,SUM($N109:OFFSET($N109,0,IF(YEAR(AA$47)=VALUE(LEFT($L$47,4)),1,2))),
IF(YEAR($F109)&lt;VALUE(LEFT($L$47,4)),($N109+$O109)/12,0))</f>
        <v>0</v>
      </c>
      <c r="AB109" s="73">
        <f ca="1">+IF($F109=AB$47,SUM($N109:OFFSET($N109,0,IF(YEAR(AB$47)=VALUE(LEFT($L$47,4)),1,2))),
IF(YEAR($F109)&lt;VALUE(LEFT($L$47,4)),($N109+$O109)/12,0))</f>
        <v>0</v>
      </c>
      <c r="AC109" s="74">
        <f ca="1">+IF($F109=AC$47,SUM($N109:OFFSET($N109,0,IF(YEAR(AC$47)=VALUE(LEFT($L$47,4)),1,2))),
IF(YEAR($F109)&lt;VALUE(LEFT($L$47,4)),($N109+$O109)/12,0))</f>
        <v>0</v>
      </c>
      <c r="AD109" s="76">
        <f ca="1">+IF($F109=AD$47,SUM($N109:OFFSET($N109,0,IF(YEAR(AD$47)=VALUE(LEFT($L$47,4)),1,2))),
IF(YEAR($F109)&lt;=2015,$P109/12,0))</f>
        <v>0</v>
      </c>
      <c r="AE109" s="73">
        <f ca="1">+IF($F109=AE$47,SUM($N109:OFFSET($N109,0,IF(YEAR(AE$47)=VALUE(LEFT($L$47,4)),1,2))),
IF(YEAR($F109)&lt;=2015,$P109/12,0))</f>
        <v>0</v>
      </c>
      <c r="AF109" s="73">
        <f ca="1">+IF($F109=AF$47,SUM($N109:OFFSET($N109,0,IF(YEAR(AF$47)=VALUE(LEFT($L$47,4)),1,2))),
IF(YEAR($F109)&lt;=2015,$P109/12,0))</f>
        <v>0</v>
      </c>
      <c r="AG109" s="73">
        <f ca="1">+IF($F109=AG$47,SUM($N109:OFFSET($N109,0,IF(YEAR(AG$47)=VALUE(LEFT($L$47,4)),1,2))),
IF(YEAR($F109)&lt;=2015,$P109/12,0))</f>
        <v>0</v>
      </c>
      <c r="AH109" s="73">
        <f ca="1">+IF($F109=AH$47,SUM($N109:OFFSET($N109,0,IF(YEAR(AH$47)=VALUE(LEFT($L$47,4)),1,2))),
IF(YEAR($F109)&lt;=2015,$P109/12,0))</f>
        <v>0</v>
      </c>
      <c r="AI109" s="73">
        <f ca="1">+IF($F109=AI$47,SUM($N109:OFFSET($N109,0,IF(YEAR(AI$47)=VALUE(LEFT($L$47,4)),1,2))),
IF(YEAR($F109)&lt;=2015,$P109/12,0))</f>
        <v>0</v>
      </c>
      <c r="AJ109" s="73">
        <f ca="1">+IF($F109=AJ$47,SUM($N109:OFFSET($N109,0,IF(YEAR(AJ$47)=VALUE(LEFT($L$47,4)),1,2))),
IF(YEAR($F109)&lt;=2015,$P109/12,0))</f>
        <v>0</v>
      </c>
      <c r="AK109" s="73">
        <f ca="1">+IF($F109=AK$47,SUM($N109:OFFSET($N109,0,IF(YEAR(AK$47)=VALUE(LEFT($L$47,4)),1,2))),
IF(YEAR($F109)&lt;=2015,$P109/12,0))</f>
        <v>0</v>
      </c>
      <c r="AL109" s="73">
        <f ca="1">+IF($F109=AL$47,SUM($N109:OFFSET($N109,0,IF(YEAR(AL$47)=VALUE(LEFT($L$47,4)),1,2))),
IF(YEAR($F109)&lt;=2015,$P109/12,0))</f>
        <v>0</v>
      </c>
      <c r="AM109" s="73">
        <f ca="1">+IF($F109=AM$47,SUM($N109:OFFSET($N109,0,IF(YEAR(AM$47)=VALUE(LEFT($L$47,4)),1,2))),
IF(YEAR($F109)&lt;=2015,$P109/12,0))</f>
        <v>0</v>
      </c>
      <c r="AN109" s="73">
        <f ca="1">+IF($F109=AN$47,SUM($N109:OFFSET($N109,0,IF(YEAR(AN$47)=VALUE(LEFT($L$47,4)),1,2))),
IF(YEAR($F109)&lt;=2015,$P109/12,0))</f>
        <v>0</v>
      </c>
      <c r="AO109" s="74">
        <f ca="1">+IF($F109=AO$47,SUM($N109:OFFSET($N109,0,IF(YEAR(AO$47)=VALUE(LEFT($L$47,4)),1,2))),
IF(YEAR($F109)&lt;=2015,$P109/12,0))</f>
        <v>0</v>
      </c>
      <c r="AP109" s="75"/>
      <c r="AR109" s="50"/>
      <c r="AS109" s="50"/>
    </row>
    <row r="110" spans="2:45" ht="15" x14ac:dyDescent="0.25">
      <c r="B110" s="105"/>
      <c r="C110" s="106"/>
      <c r="D110" s="107"/>
      <c r="E110" s="108"/>
      <c r="F110" s="98"/>
      <c r="G110" s="106"/>
      <c r="H110" s="109"/>
      <c r="I110" s="110"/>
      <c r="J110" s="92"/>
      <c r="K110" s="111"/>
      <c r="L110" s="112"/>
      <c r="M110" s="73"/>
      <c r="N110" s="73">
        <f t="shared" si="13"/>
        <v>0</v>
      </c>
      <c r="O110" s="75">
        <f t="shared" si="14"/>
        <v>0</v>
      </c>
      <c r="P110" s="74">
        <f t="shared" si="15"/>
        <v>0</v>
      </c>
      <c r="Q110" s="75"/>
      <c r="R110" s="76">
        <f ca="1">+IF($F110=R$47,SUM($N110:OFFSET($N110,0,IF(YEAR(R$47)=VALUE(LEFT($L$47,4)),1,2))),
IF(YEAR($F110)&lt;VALUE(LEFT($L$47,4)),($N110+$O110)/12,0))</f>
        <v>0</v>
      </c>
      <c r="S110" s="73">
        <f ca="1">+IF($F110=S$47,SUM($N110:OFFSET($N110,0,IF(YEAR(S$47)=VALUE(LEFT($L$47,4)),1,2))),
IF(YEAR($F110)&lt;VALUE(LEFT($L$47,4)),($N110+$O110)/12,0))</f>
        <v>0</v>
      </c>
      <c r="T110" s="73">
        <f ca="1">+IF($F110=T$47,SUM($N110:OFFSET($N110,0,IF(YEAR(T$47)=VALUE(LEFT($L$47,4)),1,2))),
IF(YEAR($F110)&lt;VALUE(LEFT($L$47,4)),($N110+$O110)/12,0))</f>
        <v>0</v>
      </c>
      <c r="U110" s="73">
        <f ca="1">+IF($F110=U$47,SUM($N110:OFFSET($N110,0,IF(YEAR(U$47)=VALUE(LEFT($L$47,4)),1,2))),
IF(YEAR($F110)&lt;VALUE(LEFT($L$47,4)),($N110+$O110)/12,0))</f>
        <v>0</v>
      </c>
      <c r="V110" s="73">
        <f ca="1">+IF($F110=V$47,SUM($N110:OFFSET($N110,0,IF(YEAR(V$47)=VALUE(LEFT($L$47,4)),1,2))),
IF(YEAR($F110)&lt;VALUE(LEFT($L$47,4)),($N110+$O110)/12,0))</f>
        <v>0</v>
      </c>
      <c r="W110" s="73">
        <f ca="1">+IF($F110=W$47,SUM($N110:OFFSET($N110,0,IF(YEAR(W$47)=VALUE(LEFT($L$47,4)),1,2))),
IF(YEAR($F110)&lt;VALUE(LEFT($L$47,4)),($N110+$O110)/12,0))</f>
        <v>0</v>
      </c>
      <c r="X110" s="73">
        <f ca="1">+IF($F110=X$47,SUM($N110:OFFSET($N110,0,IF(YEAR(X$47)=VALUE(LEFT($L$47,4)),1,2))),
IF(YEAR($F110)&lt;VALUE(LEFT($L$47,4)),($N110+$O110)/12,0))</f>
        <v>0</v>
      </c>
      <c r="Y110" s="73">
        <f ca="1">+IF($F110=Y$47,SUM($N110:OFFSET($N110,0,IF(YEAR(Y$47)=VALUE(LEFT($L$47,4)),1,2))),
IF(YEAR($F110)&lt;VALUE(LEFT($L$47,4)),($N110+$O110)/12,0))</f>
        <v>0</v>
      </c>
      <c r="Z110" s="73">
        <f ca="1">+IF($F110=Z$47,SUM($N110:OFFSET($N110,0,IF(YEAR(Z$47)=VALUE(LEFT($L$47,4)),1,2))),
IF(YEAR($F110)&lt;VALUE(LEFT($L$47,4)),($N110+$O110)/12,0))</f>
        <v>0</v>
      </c>
      <c r="AA110" s="73">
        <f ca="1">+IF($F110=AA$47,SUM($N110:OFFSET($N110,0,IF(YEAR(AA$47)=VALUE(LEFT($L$47,4)),1,2))),
IF(YEAR($F110)&lt;VALUE(LEFT($L$47,4)),($N110+$O110)/12,0))</f>
        <v>0</v>
      </c>
      <c r="AB110" s="73">
        <f ca="1">+IF($F110=AB$47,SUM($N110:OFFSET($N110,0,IF(YEAR(AB$47)=VALUE(LEFT($L$47,4)),1,2))),
IF(YEAR($F110)&lt;VALUE(LEFT($L$47,4)),($N110+$O110)/12,0))</f>
        <v>0</v>
      </c>
      <c r="AC110" s="74">
        <f ca="1">+IF($F110=AC$47,SUM($N110:OFFSET($N110,0,IF(YEAR(AC$47)=VALUE(LEFT($L$47,4)),1,2))),
IF(YEAR($F110)&lt;VALUE(LEFT($L$47,4)),($N110+$O110)/12,0))</f>
        <v>0</v>
      </c>
      <c r="AD110" s="76">
        <f ca="1">+IF($F110=AD$47,SUM($N110:OFFSET($N110,0,IF(YEAR(AD$47)=VALUE(LEFT($L$47,4)),1,2))),
IF(YEAR($F110)&lt;=2015,$P110/12,0))</f>
        <v>0</v>
      </c>
      <c r="AE110" s="73">
        <f ca="1">+IF($F110=AE$47,SUM($N110:OFFSET($N110,0,IF(YEAR(AE$47)=VALUE(LEFT($L$47,4)),1,2))),
IF(YEAR($F110)&lt;=2015,$P110/12,0))</f>
        <v>0</v>
      </c>
      <c r="AF110" s="73">
        <f ca="1">+IF($F110=AF$47,SUM($N110:OFFSET($N110,0,IF(YEAR(AF$47)=VALUE(LEFT($L$47,4)),1,2))),
IF(YEAR($F110)&lt;=2015,$P110/12,0))</f>
        <v>0</v>
      </c>
      <c r="AG110" s="73">
        <f ca="1">+IF($F110=AG$47,SUM($N110:OFFSET($N110,0,IF(YEAR(AG$47)=VALUE(LEFT($L$47,4)),1,2))),
IF(YEAR($F110)&lt;=2015,$P110/12,0))</f>
        <v>0</v>
      </c>
      <c r="AH110" s="73">
        <f ca="1">+IF($F110=AH$47,SUM($N110:OFFSET($N110,0,IF(YEAR(AH$47)=VALUE(LEFT($L$47,4)),1,2))),
IF(YEAR($F110)&lt;=2015,$P110/12,0))</f>
        <v>0</v>
      </c>
      <c r="AI110" s="73">
        <f ca="1">+IF($F110=AI$47,SUM($N110:OFFSET($N110,0,IF(YEAR(AI$47)=VALUE(LEFT($L$47,4)),1,2))),
IF(YEAR($F110)&lt;=2015,$P110/12,0))</f>
        <v>0</v>
      </c>
      <c r="AJ110" s="73">
        <f ca="1">+IF($F110=AJ$47,SUM($N110:OFFSET($N110,0,IF(YEAR(AJ$47)=VALUE(LEFT($L$47,4)),1,2))),
IF(YEAR($F110)&lt;=2015,$P110/12,0))</f>
        <v>0</v>
      </c>
      <c r="AK110" s="73">
        <f ca="1">+IF($F110=AK$47,SUM($N110:OFFSET($N110,0,IF(YEAR(AK$47)=VALUE(LEFT($L$47,4)),1,2))),
IF(YEAR($F110)&lt;=2015,$P110/12,0))</f>
        <v>0</v>
      </c>
      <c r="AL110" s="73">
        <f ca="1">+IF($F110=AL$47,SUM($N110:OFFSET($N110,0,IF(YEAR(AL$47)=VALUE(LEFT($L$47,4)),1,2))),
IF(YEAR($F110)&lt;=2015,$P110/12,0))</f>
        <v>0</v>
      </c>
      <c r="AM110" s="73">
        <f ca="1">+IF($F110=AM$47,SUM($N110:OFFSET($N110,0,IF(YEAR(AM$47)=VALUE(LEFT($L$47,4)),1,2))),
IF(YEAR($F110)&lt;=2015,$P110/12,0))</f>
        <v>0</v>
      </c>
      <c r="AN110" s="73">
        <f ca="1">+IF($F110=AN$47,SUM($N110:OFFSET($N110,0,IF(YEAR(AN$47)=VALUE(LEFT($L$47,4)),1,2))),
IF(YEAR($F110)&lt;=2015,$P110/12,0))</f>
        <v>0</v>
      </c>
      <c r="AO110" s="74">
        <f ca="1">+IF($F110=AO$47,SUM($N110:OFFSET($N110,0,IF(YEAR(AO$47)=VALUE(LEFT($L$47,4)),1,2))),
IF(YEAR($F110)&lt;=2015,$P110/12,0))</f>
        <v>0</v>
      </c>
      <c r="AP110" s="75"/>
      <c r="AR110" s="50"/>
      <c r="AS110" s="50"/>
    </row>
    <row r="111" spans="2:45" ht="15" x14ac:dyDescent="0.25">
      <c r="B111" s="105"/>
      <c r="C111" s="106"/>
      <c r="D111" s="107"/>
      <c r="E111" s="108"/>
      <c r="F111" s="98"/>
      <c r="G111" s="106"/>
      <c r="H111" s="109"/>
      <c r="I111" s="110"/>
      <c r="J111" s="92"/>
      <c r="K111" s="111"/>
      <c r="L111" s="112"/>
      <c r="M111" s="73"/>
      <c r="N111" s="73">
        <f t="shared" si="13"/>
        <v>0</v>
      </c>
      <c r="O111" s="75">
        <f t="shared" si="14"/>
        <v>0</v>
      </c>
      <c r="P111" s="74">
        <f t="shared" si="15"/>
        <v>0</v>
      </c>
      <c r="Q111" s="75"/>
      <c r="R111" s="76">
        <f ca="1">+IF($F111=R$47,SUM($N111:OFFSET($N111,0,IF(YEAR(R$47)=VALUE(LEFT($L$47,4)),1,2))),
IF(YEAR($F111)&lt;VALUE(LEFT($L$47,4)),($N111+$O111)/12,0))</f>
        <v>0</v>
      </c>
      <c r="S111" s="73">
        <f ca="1">+IF($F111=S$47,SUM($N111:OFFSET($N111,0,IF(YEAR(S$47)=VALUE(LEFT($L$47,4)),1,2))),
IF(YEAR($F111)&lt;VALUE(LEFT($L$47,4)),($N111+$O111)/12,0))</f>
        <v>0</v>
      </c>
      <c r="T111" s="73">
        <f ca="1">+IF($F111=T$47,SUM($N111:OFFSET($N111,0,IF(YEAR(T$47)=VALUE(LEFT($L$47,4)),1,2))),
IF(YEAR($F111)&lt;VALUE(LEFT($L$47,4)),($N111+$O111)/12,0))</f>
        <v>0</v>
      </c>
      <c r="U111" s="73">
        <f ca="1">+IF($F111=U$47,SUM($N111:OFFSET($N111,0,IF(YEAR(U$47)=VALUE(LEFT($L$47,4)),1,2))),
IF(YEAR($F111)&lt;VALUE(LEFT($L$47,4)),($N111+$O111)/12,0))</f>
        <v>0</v>
      </c>
      <c r="V111" s="73">
        <f ca="1">+IF($F111=V$47,SUM($N111:OFFSET($N111,0,IF(YEAR(V$47)=VALUE(LEFT($L$47,4)),1,2))),
IF(YEAR($F111)&lt;VALUE(LEFT($L$47,4)),($N111+$O111)/12,0))</f>
        <v>0</v>
      </c>
      <c r="W111" s="73">
        <f ca="1">+IF($F111=W$47,SUM($N111:OFFSET($N111,0,IF(YEAR(W$47)=VALUE(LEFT($L$47,4)),1,2))),
IF(YEAR($F111)&lt;VALUE(LEFT($L$47,4)),($N111+$O111)/12,0))</f>
        <v>0</v>
      </c>
      <c r="X111" s="73">
        <f ca="1">+IF($F111=X$47,SUM($N111:OFFSET($N111,0,IF(YEAR(X$47)=VALUE(LEFT($L$47,4)),1,2))),
IF(YEAR($F111)&lt;VALUE(LEFT($L$47,4)),($N111+$O111)/12,0))</f>
        <v>0</v>
      </c>
      <c r="Y111" s="73">
        <f ca="1">+IF($F111=Y$47,SUM($N111:OFFSET($N111,0,IF(YEAR(Y$47)=VALUE(LEFT($L$47,4)),1,2))),
IF(YEAR($F111)&lt;VALUE(LEFT($L$47,4)),($N111+$O111)/12,0))</f>
        <v>0</v>
      </c>
      <c r="Z111" s="73">
        <f ca="1">+IF($F111=Z$47,SUM($N111:OFFSET($N111,0,IF(YEAR(Z$47)=VALUE(LEFT($L$47,4)),1,2))),
IF(YEAR($F111)&lt;VALUE(LEFT($L$47,4)),($N111+$O111)/12,0))</f>
        <v>0</v>
      </c>
      <c r="AA111" s="73">
        <f ca="1">+IF($F111=AA$47,SUM($N111:OFFSET($N111,0,IF(YEAR(AA$47)=VALUE(LEFT($L$47,4)),1,2))),
IF(YEAR($F111)&lt;VALUE(LEFT($L$47,4)),($N111+$O111)/12,0))</f>
        <v>0</v>
      </c>
      <c r="AB111" s="73">
        <f ca="1">+IF($F111=AB$47,SUM($N111:OFFSET($N111,0,IF(YEAR(AB$47)=VALUE(LEFT($L$47,4)),1,2))),
IF(YEAR($F111)&lt;VALUE(LEFT($L$47,4)),($N111+$O111)/12,0))</f>
        <v>0</v>
      </c>
      <c r="AC111" s="74">
        <f ca="1">+IF($F111=AC$47,SUM($N111:OFFSET($N111,0,IF(YEAR(AC$47)=VALUE(LEFT($L$47,4)),1,2))),
IF(YEAR($F111)&lt;VALUE(LEFT($L$47,4)),($N111+$O111)/12,0))</f>
        <v>0</v>
      </c>
      <c r="AD111" s="76">
        <f ca="1">+IF($F111=AD$47,SUM($N111:OFFSET($N111,0,IF(YEAR(AD$47)=VALUE(LEFT($L$47,4)),1,2))),
IF(YEAR($F111)&lt;=2015,$P111/12,0))</f>
        <v>0</v>
      </c>
      <c r="AE111" s="73">
        <f ca="1">+IF($F111=AE$47,SUM($N111:OFFSET($N111,0,IF(YEAR(AE$47)=VALUE(LEFT($L$47,4)),1,2))),
IF(YEAR($F111)&lt;=2015,$P111/12,0))</f>
        <v>0</v>
      </c>
      <c r="AF111" s="73">
        <f ca="1">+IF($F111=AF$47,SUM($N111:OFFSET($N111,0,IF(YEAR(AF$47)=VALUE(LEFT($L$47,4)),1,2))),
IF(YEAR($F111)&lt;=2015,$P111/12,0))</f>
        <v>0</v>
      </c>
      <c r="AG111" s="73">
        <f ca="1">+IF($F111=AG$47,SUM($N111:OFFSET($N111,0,IF(YEAR(AG$47)=VALUE(LEFT($L$47,4)),1,2))),
IF(YEAR($F111)&lt;=2015,$P111/12,0))</f>
        <v>0</v>
      </c>
      <c r="AH111" s="73">
        <f ca="1">+IF($F111=AH$47,SUM($N111:OFFSET($N111,0,IF(YEAR(AH$47)=VALUE(LEFT($L$47,4)),1,2))),
IF(YEAR($F111)&lt;=2015,$P111/12,0))</f>
        <v>0</v>
      </c>
      <c r="AI111" s="73">
        <f ca="1">+IF($F111=AI$47,SUM($N111:OFFSET($N111,0,IF(YEAR(AI$47)=VALUE(LEFT($L$47,4)),1,2))),
IF(YEAR($F111)&lt;=2015,$P111/12,0))</f>
        <v>0</v>
      </c>
      <c r="AJ111" s="73">
        <f ca="1">+IF($F111=AJ$47,SUM($N111:OFFSET($N111,0,IF(YEAR(AJ$47)=VALUE(LEFT($L$47,4)),1,2))),
IF(YEAR($F111)&lt;=2015,$P111/12,0))</f>
        <v>0</v>
      </c>
      <c r="AK111" s="73">
        <f ca="1">+IF($F111=AK$47,SUM($N111:OFFSET($N111,0,IF(YEAR(AK$47)=VALUE(LEFT($L$47,4)),1,2))),
IF(YEAR($F111)&lt;=2015,$P111/12,0))</f>
        <v>0</v>
      </c>
      <c r="AL111" s="73">
        <f ca="1">+IF($F111=AL$47,SUM($N111:OFFSET($N111,0,IF(YEAR(AL$47)=VALUE(LEFT($L$47,4)),1,2))),
IF(YEAR($F111)&lt;=2015,$P111/12,0))</f>
        <v>0</v>
      </c>
      <c r="AM111" s="73">
        <f ca="1">+IF($F111=AM$47,SUM($N111:OFFSET($N111,0,IF(YEAR(AM$47)=VALUE(LEFT($L$47,4)),1,2))),
IF(YEAR($F111)&lt;=2015,$P111/12,0))</f>
        <v>0</v>
      </c>
      <c r="AN111" s="73">
        <f ca="1">+IF($F111=AN$47,SUM($N111:OFFSET($N111,0,IF(YEAR(AN$47)=VALUE(LEFT($L$47,4)),1,2))),
IF(YEAR($F111)&lt;=2015,$P111/12,0))</f>
        <v>0</v>
      </c>
      <c r="AO111" s="74">
        <f ca="1">+IF($F111=AO$47,SUM($N111:OFFSET($N111,0,IF(YEAR(AO$47)=VALUE(LEFT($L$47,4)),1,2))),
IF(YEAR($F111)&lt;=2015,$P111/12,0))</f>
        <v>0</v>
      </c>
      <c r="AP111" s="75"/>
      <c r="AR111" s="50"/>
      <c r="AS111" s="50"/>
    </row>
    <row r="112" spans="2:45" ht="15" x14ac:dyDescent="0.25">
      <c r="B112" s="113"/>
      <c r="C112" s="114"/>
      <c r="D112" s="115"/>
      <c r="E112" s="116"/>
      <c r="F112" s="117"/>
      <c r="G112" s="114"/>
      <c r="H112" s="118"/>
      <c r="I112" s="119"/>
      <c r="J112" s="92"/>
      <c r="K112" s="111"/>
      <c r="L112" s="112"/>
      <c r="M112" s="73"/>
      <c r="N112" s="73">
        <f t="shared" si="13"/>
        <v>0</v>
      </c>
      <c r="O112" s="75">
        <f t="shared" si="14"/>
        <v>0</v>
      </c>
      <c r="P112" s="74">
        <f t="shared" si="15"/>
        <v>0</v>
      </c>
      <c r="Q112" s="75"/>
      <c r="R112" s="76">
        <f ca="1">+IF($F112=R$47,SUM($N112:OFFSET($N112,0,IF(YEAR(R$47)=VALUE(LEFT($L$47,4)),1,2))),
IF(YEAR($F112)&lt;VALUE(LEFT($L$47,4)),($N112+$O112)/12,0))</f>
        <v>0</v>
      </c>
      <c r="S112" s="73">
        <f ca="1">+IF($F112=S$47,SUM($N112:OFFSET($N112,0,IF(YEAR(S$47)=VALUE(LEFT($L$47,4)),1,2))),
IF(YEAR($F112)&lt;VALUE(LEFT($L$47,4)),($N112+$O112)/12,0))</f>
        <v>0</v>
      </c>
      <c r="T112" s="73">
        <f ca="1">+IF($F112=T$47,SUM($N112:OFFSET($N112,0,IF(YEAR(T$47)=VALUE(LEFT($L$47,4)),1,2))),
IF(YEAR($F112)&lt;VALUE(LEFT($L$47,4)),($N112+$O112)/12,0))</f>
        <v>0</v>
      </c>
      <c r="U112" s="73">
        <f ca="1">+IF($F112=U$47,SUM($N112:OFFSET($N112,0,IF(YEAR(U$47)=VALUE(LEFT($L$47,4)),1,2))),
IF(YEAR($F112)&lt;VALUE(LEFT($L$47,4)),($N112+$O112)/12,0))</f>
        <v>0</v>
      </c>
      <c r="V112" s="73">
        <f ca="1">+IF($F112=V$47,SUM($N112:OFFSET($N112,0,IF(YEAR(V$47)=VALUE(LEFT($L$47,4)),1,2))),
IF(YEAR($F112)&lt;VALUE(LEFT($L$47,4)),($N112+$O112)/12,0))</f>
        <v>0</v>
      </c>
      <c r="W112" s="73">
        <f ca="1">+IF($F112=W$47,SUM($N112:OFFSET($N112,0,IF(YEAR(W$47)=VALUE(LEFT($L$47,4)),1,2))),
IF(YEAR($F112)&lt;VALUE(LEFT($L$47,4)),($N112+$O112)/12,0))</f>
        <v>0</v>
      </c>
      <c r="X112" s="73">
        <f ca="1">+IF($F112=X$47,SUM($N112:OFFSET($N112,0,IF(YEAR(X$47)=VALUE(LEFT($L$47,4)),1,2))),
IF(YEAR($F112)&lt;VALUE(LEFT($L$47,4)),($N112+$O112)/12,0))</f>
        <v>0</v>
      </c>
      <c r="Y112" s="73">
        <f ca="1">+IF($F112=Y$47,SUM($N112:OFFSET($N112,0,IF(YEAR(Y$47)=VALUE(LEFT($L$47,4)),1,2))),
IF(YEAR($F112)&lt;VALUE(LEFT($L$47,4)),($N112+$O112)/12,0))</f>
        <v>0</v>
      </c>
      <c r="Z112" s="73">
        <f ca="1">+IF($F112=Z$47,SUM($N112:OFFSET($N112,0,IF(YEAR(Z$47)=VALUE(LEFT($L$47,4)),1,2))),
IF(YEAR($F112)&lt;VALUE(LEFT($L$47,4)),($N112+$O112)/12,0))</f>
        <v>0</v>
      </c>
      <c r="AA112" s="73">
        <f ca="1">+IF($F112=AA$47,SUM($N112:OFFSET($N112,0,IF(YEAR(AA$47)=VALUE(LEFT($L$47,4)),1,2))),
IF(YEAR($F112)&lt;VALUE(LEFT($L$47,4)),($N112+$O112)/12,0))</f>
        <v>0</v>
      </c>
      <c r="AB112" s="73">
        <f ca="1">+IF($F112=AB$47,SUM($N112:OFFSET($N112,0,IF(YEAR(AB$47)=VALUE(LEFT($L$47,4)),1,2))),
IF(YEAR($F112)&lt;VALUE(LEFT($L$47,4)),($N112+$O112)/12,0))</f>
        <v>0</v>
      </c>
      <c r="AC112" s="74">
        <f ca="1">+IF($F112=AC$47,SUM($N112:OFFSET($N112,0,IF(YEAR(AC$47)=VALUE(LEFT($L$47,4)),1,2))),
IF(YEAR($F112)&lt;VALUE(LEFT($L$47,4)),($N112+$O112)/12,0))</f>
        <v>0</v>
      </c>
      <c r="AD112" s="76">
        <f ca="1">+IF($F112=AD$47,SUM($N112:OFFSET($N112,0,IF(YEAR(AD$47)=VALUE(LEFT($L$47,4)),1,2))),
IF(YEAR($F112)&lt;=2015,$P112/12,0))</f>
        <v>0</v>
      </c>
      <c r="AE112" s="73">
        <f ca="1">+IF($F112=AE$47,SUM($N112:OFFSET($N112,0,IF(YEAR(AE$47)=VALUE(LEFT($L$47,4)),1,2))),
IF(YEAR($F112)&lt;=2015,$P112/12,0))</f>
        <v>0</v>
      </c>
      <c r="AF112" s="73">
        <f ca="1">+IF($F112=AF$47,SUM($N112:OFFSET($N112,0,IF(YEAR(AF$47)=VALUE(LEFT($L$47,4)),1,2))),
IF(YEAR($F112)&lt;=2015,$P112/12,0))</f>
        <v>0</v>
      </c>
      <c r="AG112" s="73">
        <f ca="1">+IF($F112=AG$47,SUM($N112:OFFSET($N112,0,IF(YEAR(AG$47)=VALUE(LEFT($L$47,4)),1,2))),
IF(YEAR($F112)&lt;=2015,$P112/12,0))</f>
        <v>0</v>
      </c>
      <c r="AH112" s="73">
        <f ca="1">+IF($F112=AH$47,SUM($N112:OFFSET($N112,0,IF(YEAR(AH$47)=VALUE(LEFT($L$47,4)),1,2))),
IF(YEAR($F112)&lt;=2015,$P112/12,0))</f>
        <v>0</v>
      </c>
      <c r="AI112" s="73">
        <f ca="1">+IF($F112=AI$47,SUM($N112:OFFSET($N112,0,IF(YEAR(AI$47)=VALUE(LEFT($L$47,4)),1,2))),
IF(YEAR($F112)&lt;=2015,$P112/12,0))</f>
        <v>0</v>
      </c>
      <c r="AJ112" s="73">
        <f ca="1">+IF($F112=AJ$47,SUM($N112:OFFSET($N112,0,IF(YEAR(AJ$47)=VALUE(LEFT($L$47,4)),1,2))),
IF(YEAR($F112)&lt;=2015,$P112/12,0))</f>
        <v>0</v>
      </c>
      <c r="AK112" s="73">
        <f ca="1">+IF($F112=AK$47,SUM($N112:OFFSET($N112,0,IF(YEAR(AK$47)=VALUE(LEFT($L$47,4)),1,2))),
IF(YEAR($F112)&lt;=2015,$P112/12,0))</f>
        <v>0</v>
      </c>
      <c r="AL112" s="73">
        <f ca="1">+IF($F112=AL$47,SUM($N112:OFFSET($N112,0,IF(YEAR(AL$47)=VALUE(LEFT($L$47,4)),1,2))),
IF(YEAR($F112)&lt;=2015,$P112/12,0))</f>
        <v>0</v>
      </c>
      <c r="AM112" s="73">
        <f ca="1">+IF($F112=AM$47,SUM($N112:OFFSET($N112,0,IF(YEAR(AM$47)=VALUE(LEFT($L$47,4)),1,2))),
IF(YEAR($F112)&lt;=2015,$P112/12,0))</f>
        <v>0</v>
      </c>
      <c r="AN112" s="73">
        <f ca="1">+IF($F112=AN$47,SUM($N112:OFFSET($N112,0,IF(YEAR(AN$47)=VALUE(LEFT($L$47,4)),1,2))),
IF(YEAR($F112)&lt;=2015,$P112/12,0))</f>
        <v>0</v>
      </c>
      <c r="AO112" s="74">
        <f ca="1">+IF($F112=AO$47,SUM($N112:OFFSET($N112,0,IF(YEAR(AO$47)=VALUE(LEFT($L$47,4)),1,2))),
IF(YEAR($F112)&lt;=2015,$P112/12,0))</f>
        <v>0</v>
      </c>
      <c r="AP112" s="75"/>
      <c r="AR112" s="50"/>
      <c r="AS112" s="50"/>
    </row>
    <row r="113" spans="2:45" ht="15" x14ac:dyDescent="0.25">
      <c r="B113" s="113"/>
      <c r="C113" s="114"/>
      <c r="D113" s="115"/>
      <c r="E113" s="116"/>
      <c r="F113" s="117"/>
      <c r="G113" s="114"/>
      <c r="H113" s="118"/>
      <c r="I113" s="119"/>
      <c r="J113" s="92"/>
      <c r="K113" s="111"/>
      <c r="L113" s="112"/>
      <c r="M113" s="73"/>
      <c r="N113" s="73">
        <f t="shared" si="13"/>
        <v>0</v>
      </c>
      <c r="O113" s="75">
        <f t="shared" si="14"/>
        <v>0</v>
      </c>
      <c r="P113" s="74">
        <f t="shared" si="15"/>
        <v>0</v>
      </c>
      <c r="Q113" s="75"/>
      <c r="R113" s="76">
        <f ca="1">+IF($F113=R$47,SUM($N113:OFFSET($N113,0,IF(YEAR(R$47)=VALUE(LEFT($L$47,4)),1,2))),
IF(YEAR($F113)&lt;VALUE(LEFT($L$47,4)),($N113+$O113)/12,0))</f>
        <v>0</v>
      </c>
      <c r="S113" s="73">
        <f ca="1">+IF($F113=S$47,SUM($N113:OFFSET($N113,0,IF(YEAR(S$47)=VALUE(LEFT($L$47,4)),1,2))),
IF(YEAR($F113)&lt;VALUE(LEFT($L$47,4)),($N113+$O113)/12,0))</f>
        <v>0</v>
      </c>
      <c r="T113" s="73">
        <f ca="1">+IF($F113=T$47,SUM($N113:OFFSET($N113,0,IF(YEAR(T$47)=VALUE(LEFT($L$47,4)),1,2))),
IF(YEAR($F113)&lt;VALUE(LEFT($L$47,4)),($N113+$O113)/12,0))</f>
        <v>0</v>
      </c>
      <c r="U113" s="73">
        <f ca="1">+IF($F113=U$47,SUM($N113:OFFSET($N113,0,IF(YEAR(U$47)=VALUE(LEFT($L$47,4)),1,2))),
IF(YEAR($F113)&lt;VALUE(LEFT($L$47,4)),($N113+$O113)/12,0))</f>
        <v>0</v>
      </c>
      <c r="V113" s="73">
        <f ca="1">+IF($F113=V$47,SUM($N113:OFFSET($N113,0,IF(YEAR(V$47)=VALUE(LEFT($L$47,4)),1,2))),
IF(YEAR($F113)&lt;VALUE(LEFT($L$47,4)),($N113+$O113)/12,0))</f>
        <v>0</v>
      </c>
      <c r="W113" s="73">
        <f ca="1">+IF($F113=W$47,SUM($N113:OFFSET($N113,0,IF(YEAR(W$47)=VALUE(LEFT($L$47,4)),1,2))),
IF(YEAR($F113)&lt;VALUE(LEFT($L$47,4)),($N113+$O113)/12,0))</f>
        <v>0</v>
      </c>
      <c r="X113" s="73">
        <f ca="1">+IF($F113=X$47,SUM($N113:OFFSET($N113,0,IF(YEAR(X$47)=VALUE(LEFT($L$47,4)),1,2))),
IF(YEAR($F113)&lt;VALUE(LEFT($L$47,4)),($N113+$O113)/12,0))</f>
        <v>0</v>
      </c>
      <c r="Y113" s="73">
        <f ca="1">+IF($F113=Y$47,SUM($N113:OFFSET($N113,0,IF(YEAR(Y$47)=VALUE(LEFT($L$47,4)),1,2))),
IF(YEAR($F113)&lt;VALUE(LEFT($L$47,4)),($N113+$O113)/12,0))</f>
        <v>0</v>
      </c>
      <c r="Z113" s="73">
        <f ca="1">+IF($F113=Z$47,SUM($N113:OFFSET($N113,0,IF(YEAR(Z$47)=VALUE(LEFT($L$47,4)),1,2))),
IF(YEAR($F113)&lt;VALUE(LEFT($L$47,4)),($N113+$O113)/12,0))</f>
        <v>0</v>
      </c>
      <c r="AA113" s="73">
        <f ca="1">+IF($F113=AA$47,SUM($N113:OFFSET($N113,0,IF(YEAR(AA$47)=VALUE(LEFT($L$47,4)),1,2))),
IF(YEAR($F113)&lt;VALUE(LEFT($L$47,4)),($N113+$O113)/12,0))</f>
        <v>0</v>
      </c>
      <c r="AB113" s="73">
        <f ca="1">+IF($F113=AB$47,SUM($N113:OFFSET($N113,0,IF(YEAR(AB$47)=VALUE(LEFT($L$47,4)),1,2))),
IF(YEAR($F113)&lt;VALUE(LEFT($L$47,4)),($N113+$O113)/12,0))</f>
        <v>0</v>
      </c>
      <c r="AC113" s="74">
        <f ca="1">+IF($F113=AC$47,SUM($N113:OFFSET($N113,0,IF(YEAR(AC$47)=VALUE(LEFT($L$47,4)),1,2))),
IF(YEAR($F113)&lt;VALUE(LEFT($L$47,4)),($N113+$O113)/12,0))</f>
        <v>0</v>
      </c>
      <c r="AD113" s="76">
        <f ca="1">+IF($F113=AD$47,SUM($N113:OFFSET($N113,0,IF(YEAR(AD$47)=VALUE(LEFT($L$47,4)),1,2))),
IF(YEAR($F113)&lt;=2015,$P113/12,0))</f>
        <v>0</v>
      </c>
      <c r="AE113" s="73">
        <f ca="1">+IF($F113=AE$47,SUM($N113:OFFSET($N113,0,IF(YEAR(AE$47)=VALUE(LEFT($L$47,4)),1,2))),
IF(YEAR($F113)&lt;=2015,$P113/12,0))</f>
        <v>0</v>
      </c>
      <c r="AF113" s="73">
        <f ca="1">+IF($F113=AF$47,SUM($N113:OFFSET($N113,0,IF(YEAR(AF$47)=VALUE(LEFT($L$47,4)),1,2))),
IF(YEAR($F113)&lt;=2015,$P113/12,0))</f>
        <v>0</v>
      </c>
      <c r="AG113" s="73">
        <f ca="1">+IF($F113=AG$47,SUM($N113:OFFSET($N113,0,IF(YEAR(AG$47)=VALUE(LEFT($L$47,4)),1,2))),
IF(YEAR($F113)&lt;=2015,$P113/12,0))</f>
        <v>0</v>
      </c>
      <c r="AH113" s="73">
        <f ca="1">+IF($F113=AH$47,SUM($N113:OFFSET($N113,0,IF(YEAR(AH$47)=VALUE(LEFT($L$47,4)),1,2))),
IF(YEAR($F113)&lt;=2015,$P113/12,0))</f>
        <v>0</v>
      </c>
      <c r="AI113" s="73">
        <f ca="1">+IF($F113=AI$47,SUM($N113:OFFSET($N113,0,IF(YEAR(AI$47)=VALUE(LEFT($L$47,4)),1,2))),
IF(YEAR($F113)&lt;=2015,$P113/12,0))</f>
        <v>0</v>
      </c>
      <c r="AJ113" s="73">
        <f ca="1">+IF($F113=AJ$47,SUM($N113:OFFSET($N113,0,IF(YEAR(AJ$47)=VALUE(LEFT($L$47,4)),1,2))),
IF(YEAR($F113)&lt;=2015,$P113/12,0))</f>
        <v>0</v>
      </c>
      <c r="AK113" s="73">
        <f ca="1">+IF($F113=AK$47,SUM($N113:OFFSET($N113,0,IF(YEAR(AK$47)=VALUE(LEFT($L$47,4)),1,2))),
IF(YEAR($F113)&lt;=2015,$P113/12,0))</f>
        <v>0</v>
      </c>
      <c r="AL113" s="73">
        <f ca="1">+IF($F113=AL$47,SUM($N113:OFFSET($N113,0,IF(YEAR(AL$47)=VALUE(LEFT($L$47,4)),1,2))),
IF(YEAR($F113)&lt;=2015,$P113/12,0))</f>
        <v>0</v>
      </c>
      <c r="AM113" s="73">
        <f ca="1">+IF($F113=AM$47,SUM($N113:OFFSET($N113,0,IF(YEAR(AM$47)=VALUE(LEFT($L$47,4)),1,2))),
IF(YEAR($F113)&lt;=2015,$P113/12,0))</f>
        <v>0</v>
      </c>
      <c r="AN113" s="73">
        <f ca="1">+IF($F113=AN$47,SUM($N113:OFFSET($N113,0,IF(YEAR(AN$47)=VALUE(LEFT($L$47,4)),1,2))),
IF(YEAR($F113)&lt;=2015,$P113/12,0))</f>
        <v>0</v>
      </c>
      <c r="AO113" s="74">
        <f ca="1">+IF($F113=AO$47,SUM($N113:OFFSET($N113,0,IF(YEAR(AO$47)=VALUE(LEFT($L$47,4)),1,2))),
IF(YEAR($F113)&lt;=2015,$P113/12,0))</f>
        <v>0</v>
      </c>
      <c r="AP113" s="75"/>
      <c r="AR113" s="50"/>
      <c r="AS113" s="50"/>
    </row>
    <row r="114" spans="2:45" ht="15" x14ac:dyDescent="0.25">
      <c r="B114" s="113"/>
      <c r="C114" s="114"/>
      <c r="D114" s="115"/>
      <c r="E114" s="116"/>
      <c r="F114" s="117"/>
      <c r="G114" s="114"/>
      <c r="H114" s="118"/>
      <c r="I114" s="119"/>
      <c r="J114" s="92"/>
      <c r="K114" s="111"/>
      <c r="L114" s="112"/>
      <c r="M114" s="73"/>
      <c r="N114" s="73">
        <f t="shared" si="13"/>
        <v>0</v>
      </c>
      <c r="O114" s="75">
        <f t="shared" si="14"/>
        <v>0</v>
      </c>
      <c r="P114" s="74">
        <f t="shared" si="15"/>
        <v>0</v>
      </c>
      <c r="Q114" s="75"/>
      <c r="R114" s="76">
        <f ca="1">+IF($F114=R$47,SUM($N114:OFFSET($N114,0,IF(YEAR(R$47)=VALUE(LEFT($L$47,4)),1,2))),
IF(YEAR($F114)&lt;VALUE(LEFT($L$47,4)),($N114+$O114)/12,0))</f>
        <v>0</v>
      </c>
      <c r="S114" s="73">
        <f ca="1">+IF($F114=S$47,SUM($N114:OFFSET($N114,0,IF(YEAR(S$47)=VALUE(LEFT($L$47,4)),1,2))),
IF(YEAR($F114)&lt;VALUE(LEFT($L$47,4)),($N114+$O114)/12,0))</f>
        <v>0</v>
      </c>
      <c r="T114" s="73">
        <f ca="1">+IF($F114=T$47,SUM($N114:OFFSET($N114,0,IF(YEAR(T$47)=VALUE(LEFT($L$47,4)),1,2))),
IF(YEAR($F114)&lt;VALUE(LEFT($L$47,4)),($N114+$O114)/12,0))</f>
        <v>0</v>
      </c>
      <c r="U114" s="73">
        <f ca="1">+IF($F114=U$47,SUM($N114:OFFSET($N114,0,IF(YEAR(U$47)=VALUE(LEFT($L$47,4)),1,2))),
IF(YEAR($F114)&lt;VALUE(LEFT($L$47,4)),($N114+$O114)/12,0))</f>
        <v>0</v>
      </c>
      <c r="V114" s="73">
        <f ca="1">+IF($F114=V$47,SUM($N114:OFFSET($N114,0,IF(YEAR(V$47)=VALUE(LEFT($L$47,4)),1,2))),
IF(YEAR($F114)&lt;VALUE(LEFT($L$47,4)),($N114+$O114)/12,0))</f>
        <v>0</v>
      </c>
      <c r="W114" s="73">
        <f ca="1">+IF($F114=W$47,SUM($N114:OFFSET($N114,0,IF(YEAR(W$47)=VALUE(LEFT($L$47,4)),1,2))),
IF(YEAR($F114)&lt;VALUE(LEFT($L$47,4)),($N114+$O114)/12,0))</f>
        <v>0</v>
      </c>
      <c r="X114" s="73">
        <f ca="1">+IF($F114=X$47,SUM($N114:OFFSET($N114,0,IF(YEAR(X$47)=VALUE(LEFT($L$47,4)),1,2))),
IF(YEAR($F114)&lt;VALUE(LEFT($L$47,4)),($N114+$O114)/12,0))</f>
        <v>0</v>
      </c>
      <c r="Y114" s="73">
        <f ca="1">+IF($F114=Y$47,SUM($N114:OFFSET($N114,0,IF(YEAR(Y$47)=VALUE(LEFT($L$47,4)),1,2))),
IF(YEAR($F114)&lt;VALUE(LEFT($L$47,4)),($N114+$O114)/12,0))</f>
        <v>0</v>
      </c>
      <c r="Z114" s="73">
        <f ca="1">+IF($F114=Z$47,SUM($N114:OFFSET($N114,0,IF(YEAR(Z$47)=VALUE(LEFT($L$47,4)),1,2))),
IF(YEAR($F114)&lt;VALUE(LEFT($L$47,4)),($N114+$O114)/12,0))</f>
        <v>0</v>
      </c>
      <c r="AA114" s="73">
        <f ca="1">+IF($F114=AA$47,SUM($N114:OFFSET($N114,0,IF(YEAR(AA$47)=VALUE(LEFT($L$47,4)),1,2))),
IF(YEAR($F114)&lt;VALUE(LEFT($L$47,4)),($N114+$O114)/12,0))</f>
        <v>0</v>
      </c>
      <c r="AB114" s="73">
        <f ca="1">+IF($F114=AB$47,SUM($N114:OFFSET($N114,0,IF(YEAR(AB$47)=VALUE(LEFT($L$47,4)),1,2))),
IF(YEAR($F114)&lt;VALUE(LEFT($L$47,4)),($N114+$O114)/12,0))</f>
        <v>0</v>
      </c>
      <c r="AC114" s="74">
        <f ca="1">+IF($F114=AC$47,SUM($N114:OFFSET($N114,0,IF(YEAR(AC$47)=VALUE(LEFT($L$47,4)),1,2))),
IF(YEAR($F114)&lt;VALUE(LEFT($L$47,4)),($N114+$O114)/12,0))</f>
        <v>0</v>
      </c>
      <c r="AD114" s="76">
        <f ca="1">+IF($F114=AD$47,SUM($N114:OFFSET($N114,0,IF(YEAR(AD$47)=VALUE(LEFT($L$47,4)),1,2))),
IF(YEAR($F114)&lt;=2015,$P114/12,0))</f>
        <v>0</v>
      </c>
      <c r="AE114" s="73">
        <f ca="1">+IF($F114=AE$47,SUM($N114:OFFSET($N114,0,IF(YEAR(AE$47)=VALUE(LEFT($L$47,4)),1,2))),
IF(YEAR($F114)&lt;=2015,$P114/12,0))</f>
        <v>0</v>
      </c>
      <c r="AF114" s="73">
        <f ca="1">+IF($F114=AF$47,SUM($N114:OFFSET($N114,0,IF(YEAR(AF$47)=VALUE(LEFT($L$47,4)),1,2))),
IF(YEAR($F114)&lt;=2015,$P114/12,0))</f>
        <v>0</v>
      </c>
      <c r="AG114" s="73">
        <f ca="1">+IF($F114=AG$47,SUM($N114:OFFSET($N114,0,IF(YEAR(AG$47)=VALUE(LEFT($L$47,4)),1,2))),
IF(YEAR($F114)&lt;=2015,$P114/12,0))</f>
        <v>0</v>
      </c>
      <c r="AH114" s="73">
        <f ca="1">+IF($F114=AH$47,SUM($N114:OFFSET($N114,0,IF(YEAR(AH$47)=VALUE(LEFT($L$47,4)),1,2))),
IF(YEAR($F114)&lt;=2015,$P114/12,0))</f>
        <v>0</v>
      </c>
      <c r="AI114" s="73">
        <f ca="1">+IF($F114=AI$47,SUM($N114:OFFSET($N114,0,IF(YEAR(AI$47)=VALUE(LEFT($L$47,4)),1,2))),
IF(YEAR($F114)&lt;=2015,$P114/12,0))</f>
        <v>0</v>
      </c>
      <c r="AJ114" s="73">
        <f ca="1">+IF($F114=AJ$47,SUM($N114:OFFSET($N114,0,IF(YEAR(AJ$47)=VALUE(LEFT($L$47,4)),1,2))),
IF(YEAR($F114)&lt;=2015,$P114/12,0))</f>
        <v>0</v>
      </c>
      <c r="AK114" s="73">
        <f ca="1">+IF($F114=AK$47,SUM($N114:OFFSET($N114,0,IF(YEAR(AK$47)=VALUE(LEFT($L$47,4)),1,2))),
IF(YEAR($F114)&lt;=2015,$P114/12,0))</f>
        <v>0</v>
      </c>
      <c r="AL114" s="73">
        <f ca="1">+IF($F114=AL$47,SUM($N114:OFFSET($N114,0,IF(YEAR(AL$47)=VALUE(LEFT($L$47,4)),1,2))),
IF(YEAR($F114)&lt;=2015,$P114/12,0))</f>
        <v>0</v>
      </c>
      <c r="AM114" s="73">
        <f ca="1">+IF($F114=AM$47,SUM($N114:OFFSET($N114,0,IF(YEAR(AM$47)=VALUE(LEFT($L$47,4)),1,2))),
IF(YEAR($F114)&lt;=2015,$P114/12,0))</f>
        <v>0</v>
      </c>
      <c r="AN114" s="73">
        <f ca="1">+IF($F114=AN$47,SUM($N114:OFFSET($N114,0,IF(YEAR(AN$47)=VALUE(LEFT($L$47,4)),1,2))),
IF(YEAR($F114)&lt;=2015,$P114/12,0))</f>
        <v>0</v>
      </c>
      <c r="AO114" s="74">
        <f ca="1">+IF($F114=AO$47,SUM($N114:OFFSET($N114,0,IF(YEAR(AO$47)=VALUE(LEFT($L$47,4)),1,2))),
IF(YEAR($F114)&lt;=2015,$P114/12,0))</f>
        <v>0</v>
      </c>
      <c r="AP114" s="75"/>
      <c r="AR114" s="50"/>
      <c r="AS114" s="50"/>
    </row>
    <row r="115" spans="2:45" ht="15" x14ac:dyDescent="0.25">
      <c r="B115" s="113"/>
      <c r="C115" s="114"/>
      <c r="D115" s="115"/>
      <c r="E115" s="116"/>
      <c r="F115" s="117"/>
      <c r="G115" s="114"/>
      <c r="H115" s="118"/>
      <c r="I115" s="119"/>
      <c r="J115" s="92"/>
      <c r="K115" s="111"/>
      <c r="L115" s="112"/>
      <c r="M115" s="73"/>
      <c r="N115" s="73">
        <f t="shared" si="13"/>
        <v>0</v>
      </c>
      <c r="O115" s="75">
        <f t="shared" si="14"/>
        <v>0</v>
      </c>
      <c r="P115" s="74">
        <f t="shared" si="15"/>
        <v>0</v>
      </c>
      <c r="Q115" s="75"/>
      <c r="R115" s="76">
        <f ca="1">+IF($F115=R$47,SUM($N115:OFFSET($N115,0,IF(YEAR(R$47)=VALUE(LEFT($L$47,4)),1,2))),
IF(YEAR($F115)&lt;VALUE(LEFT($L$47,4)),($N115+$O115)/12,0))</f>
        <v>0</v>
      </c>
      <c r="S115" s="73">
        <f ca="1">+IF($F115=S$47,SUM($N115:OFFSET($N115,0,IF(YEAR(S$47)=VALUE(LEFT($L$47,4)),1,2))),
IF(YEAR($F115)&lt;VALUE(LEFT($L$47,4)),($N115+$O115)/12,0))</f>
        <v>0</v>
      </c>
      <c r="T115" s="73">
        <f ca="1">+IF($F115=T$47,SUM($N115:OFFSET($N115,0,IF(YEAR(T$47)=VALUE(LEFT($L$47,4)),1,2))),
IF(YEAR($F115)&lt;VALUE(LEFT($L$47,4)),($N115+$O115)/12,0))</f>
        <v>0</v>
      </c>
      <c r="U115" s="73">
        <f ca="1">+IF($F115=U$47,SUM($N115:OFFSET($N115,0,IF(YEAR(U$47)=VALUE(LEFT($L$47,4)),1,2))),
IF(YEAR($F115)&lt;VALUE(LEFT($L$47,4)),($N115+$O115)/12,0))</f>
        <v>0</v>
      </c>
      <c r="V115" s="73">
        <f ca="1">+IF($F115=V$47,SUM($N115:OFFSET($N115,0,IF(YEAR(V$47)=VALUE(LEFT($L$47,4)),1,2))),
IF(YEAR($F115)&lt;VALUE(LEFT($L$47,4)),($N115+$O115)/12,0))</f>
        <v>0</v>
      </c>
      <c r="W115" s="73">
        <f ca="1">+IF($F115=W$47,SUM($N115:OFFSET($N115,0,IF(YEAR(W$47)=VALUE(LEFT($L$47,4)),1,2))),
IF(YEAR($F115)&lt;VALUE(LEFT($L$47,4)),($N115+$O115)/12,0))</f>
        <v>0</v>
      </c>
      <c r="X115" s="73">
        <f ca="1">+IF($F115=X$47,SUM($N115:OFFSET($N115,0,IF(YEAR(X$47)=VALUE(LEFT($L$47,4)),1,2))),
IF(YEAR($F115)&lt;VALUE(LEFT($L$47,4)),($N115+$O115)/12,0))</f>
        <v>0</v>
      </c>
      <c r="Y115" s="73">
        <f ca="1">+IF($F115=Y$47,SUM($N115:OFFSET($N115,0,IF(YEAR(Y$47)=VALUE(LEFT($L$47,4)),1,2))),
IF(YEAR($F115)&lt;VALUE(LEFT($L$47,4)),($N115+$O115)/12,0))</f>
        <v>0</v>
      </c>
      <c r="Z115" s="73">
        <f ca="1">+IF($F115=Z$47,SUM($N115:OFFSET($N115,0,IF(YEAR(Z$47)=VALUE(LEFT($L$47,4)),1,2))),
IF(YEAR($F115)&lt;VALUE(LEFT($L$47,4)),($N115+$O115)/12,0))</f>
        <v>0</v>
      </c>
      <c r="AA115" s="73">
        <f ca="1">+IF($F115=AA$47,SUM($N115:OFFSET($N115,0,IF(YEAR(AA$47)=VALUE(LEFT($L$47,4)),1,2))),
IF(YEAR($F115)&lt;VALUE(LEFT($L$47,4)),($N115+$O115)/12,0))</f>
        <v>0</v>
      </c>
      <c r="AB115" s="73">
        <f ca="1">+IF($F115=AB$47,SUM($N115:OFFSET($N115,0,IF(YEAR(AB$47)=VALUE(LEFT($L$47,4)),1,2))),
IF(YEAR($F115)&lt;VALUE(LEFT($L$47,4)),($N115+$O115)/12,0))</f>
        <v>0</v>
      </c>
      <c r="AC115" s="74">
        <f ca="1">+IF($F115=AC$47,SUM($N115:OFFSET($N115,0,IF(YEAR(AC$47)=VALUE(LEFT($L$47,4)),1,2))),
IF(YEAR($F115)&lt;VALUE(LEFT($L$47,4)),($N115+$O115)/12,0))</f>
        <v>0</v>
      </c>
      <c r="AD115" s="76">
        <f ca="1">+IF($F115=AD$47,SUM($N115:OFFSET($N115,0,IF(YEAR(AD$47)=VALUE(LEFT($L$47,4)),1,2))),
IF(YEAR($F115)&lt;=2015,$P115/12,0))</f>
        <v>0</v>
      </c>
      <c r="AE115" s="73">
        <f ca="1">+IF($F115=AE$47,SUM($N115:OFFSET($N115,0,IF(YEAR(AE$47)=VALUE(LEFT($L$47,4)),1,2))),
IF(YEAR($F115)&lt;=2015,$P115/12,0))</f>
        <v>0</v>
      </c>
      <c r="AF115" s="73">
        <f ca="1">+IF($F115=AF$47,SUM($N115:OFFSET($N115,0,IF(YEAR(AF$47)=VALUE(LEFT($L$47,4)),1,2))),
IF(YEAR($F115)&lt;=2015,$P115/12,0))</f>
        <v>0</v>
      </c>
      <c r="AG115" s="73">
        <f ca="1">+IF($F115=AG$47,SUM($N115:OFFSET($N115,0,IF(YEAR(AG$47)=VALUE(LEFT($L$47,4)),1,2))),
IF(YEAR($F115)&lt;=2015,$P115/12,0))</f>
        <v>0</v>
      </c>
      <c r="AH115" s="73">
        <f ca="1">+IF($F115=AH$47,SUM($N115:OFFSET($N115,0,IF(YEAR(AH$47)=VALUE(LEFT($L$47,4)),1,2))),
IF(YEAR($F115)&lt;=2015,$P115/12,0))</f>
        <v>0</v>
      </c>
      <c r="AI115" s="73">
        <f ca="1">+IF($F115=AI$47,SUM($N115:OFFSET($N115,0,IF(YEAR(AI$47)=VALUE(LEFT($L$47,4)),1,2))),
IF(YEAR($F115)&lt;=2015,$P115/12,0))</f>
        <v>0</v>
      </c>
      <c r="AJ115" s="73">
        <f ca="1">+IF($F115=AJ$47,SUM($N115:OFFSET($N115,0,IF(YEAR(AJ$47)=VALUE(LEFT($L$47,4)),1,2))),
IF(YEAR($F115)&lt;=2015,$P115/12,0))</f>
        <v>0</v>
      </c>
      <c r="AK115" s="73">
        <f ca="1">+IF($F115=AK$47,SUM($N115:OFFSET($N115,0,IF(YEAR(AK$47)=VALUE(LEFT($L$47,4)),1,2))),
IF(YEAR($F115)&lt;=2015,$P115/12,0))</f>
        <v>0</v>
      </c>
      <c r="AL115" s="73">
        <f ca="1">+IF($F115=AL$47,SUM($N115:OFFSET($N115,0,IF(YEAR(AL$47)=VALUE(LEFT($L$47,4)),1,2))),
IF(YEAR($F115)&lt;=2015,$P115/12,0))</f>
        <v>0</v>
      </c>
      <c r="AM115" s="73">
        <f ca="1">+IF($F115=AM$47,SUM($N115:OFFSET($N115,0,IF(YEAR(AM$47)=VALUE(LEFT($L$47,4)),1,2))),
IF(YEAR($F115)&lt;=2015,$P115/12,0))</f>
        <v>0</v>
      </c>
      <c r="AN115" s="73">
        <f ca="1">+IF($F115=AN$47,SUM($N115:OFFSET($N115,0,IF(YEAR(AN$47)=VALUE(LEFT($L$47,4)),1,2))),
IF(YEAR($F115)&lt;=2015,$P115/12,0))</f>
        <v>0</v>
      </c>
      <c r="AO115" s="74">
        <f ca="1">+IF($F115=AO$47,SUM($N115:OFFSET($N115,0,IF(YEAR(AO$47)=VALUE(LEFT($L$47,4)),1,2))),
IF(YEAR($F115)&lt;=2015,$P115/12,0))</f>
        <v>0</v>
      </c>
      <c r="AP115" s="75"/>
      <c r="AR115" s="50"/>
      <c r="AS115" s="50"/>
    </row>
    <row r="116" spans="2:45" ht="15" x14ac:dyDescent="0.25">
      <c r="B116" s="113"/>
      <c r="C116" s="114"/>
      <c r="D116" s="115"/>
      <c r="E116" s="116"/>
      <c r="F116" s="117"/>
      <c r="G116" s="114"/>
      <c r="H116" s="118"/>
      <c r="I116" s="119"/>
      <c r="J116" s="92"/>
      <c r="K116" s="111"/>
      <c r="L116" s="112"/>
      <c r="M116" s="73"/>
      <c r="N116" s="73">
        <f t="shared" si="13"/>
        <v>0</v>
      </c>
      <c r="O116" s="75">
        <f t="shared" si="14"/>
        <v>0</v>
      </c>
      <c r="P116" s="74">
        <f t="shared" si="15"/>
        <v>0</v>
      </c>
      <c r="Q116" s="75"/>
      <c r="R116" s="76">
        <f ca="1">+IF($F116=R$47,SUM($N116:OFFSET($N116,0,IF(YEAR(R$47)=VALUE(LEFT($L$47,4)),1,2))),
IF(YEAR($F116)&lt;VALUE(LEFT($L$47,4)),($N116+$O116)/12,0))</f>
        <v>0</v>
      </c>
      <c r="S116" s="73">
        <f ca="1">+IF($F116=S$47,SUM($N116:OFFSET($N116,0,IF(YEAR(S$47)=VALUE(LEFT($L$47,4)),1,2))),
IF(YEAR($F116)&lt;VALUE(LEFT($L$47,4)),($N116+$O116)/12,0))</f>
        <v>0</v>
      </c>
      <c r="T116" s="73">
        <f ca="1">+IF($F116=T$47,SUM($N116:OFFSET($N116,0,IF(YEAR(T$47)=VALUE(LEFT($L$47,4)),1,2))),
IF(YEAR($F116)&lt;VALUE(LEFT($L$47,4)),($N116+$O116)/12,0))</f>
        <v>0</v>
      </c>
      <c r="U116" s="73">
        <f ca="1">+IF($F116=U$47,SUM($N116:OFFSET($N116,0,IF(YEAR(U$47)=VALUE(LEFT($L$47,4)),1,2))),
IF(YEAR($F116)&lt;VALUE(LEFT($L$47,4)),($N116+$O116)/12,0))</f>
        <v>0</v>
      </c>
      <c r="V116" s="73">
        <f ca="1">+IF($F116=V$47,SUM($N116:OFFSET($N116,0,IF(YEAR(V$47)=VALUE(LEFT($L$47,4)),1,2))),
IF(YEAR($F116)&lt;VALUE(LEFT($L$47,4)),($N116+$O116)/12,0))</f>
        <v>0</v>
      </c>
      <c r="W116" s="73">
        <f ca="1">+IF($F116=W$47,SUM($N116:OFFSET($N116,0,IF(YEAR(W$47)=VALUE(LEFT($L$47,4)),1,2))),
IF(YEAR($F116)&lt;VALUE(LEFT($L$47,4)),($N116+$O116)/12,0))</f>
        <v>0</v>
      </c>
      <c r="X116" s="73">
        <f ca="1">+IF($F116=X$47,SUM($N116:OFFSET($N116,0,IF(YEAR(X$47)=VALUE(LEFT($L$47,4)),1,2))),
IF(YEAR($F116)&lt;VALUE(LEFT($L$47,4)),($N116+$O116)/12,0))</f>
        <v>0</v>
      </c>
      <c r="Y116" s="73">
        <f ca="1">+IF($F116=Y$47,SUM($N116:OFFSET($N116,0,IF(YEAR(Y$47)=VALUE(LEFT($L$47,4)),1,2))),
IF(YEAR($F116)&lt;VALUE(LEFT($L$47,4)),($N116+$O116)/12,0))</f>
        <v>0</v>
      </c>
      <c r="Z116" s="73">
        <f ca="1">+IF($F116=Z$47,SUM($N116:OFFSET($N116,0,IF(YEAR(Z$47)=VALUE(LEFT($L$47,4)),1,2))),
IF(YEAR($F116)&lt;VALUE(LEFT($L$47,4)),($N116+$O116)/12,0))</f>
        <v>0</v>
      </c>
      <c r="AA116" s="73">
        <f ca="1">+IF($F116=AA$47,SUM($N116:OFFSET($N116,0,IF(YEAR(AA$47)=VALUE(LEFT($L$47,4)),1,2))),
IF(YEAR($F116)&lt;VALUE(LEFT($L$47,4)),($N116+$O116)/12,0))</f>
        <v>0</v>
      </c>
      <c r="AB116" s="73">
        <f ca="1">+IF($F116=AB$47,SUM($N116:OFFSET($N116,0,IF(YEAR(AB$47)=VALUE(LEFT($L$47,4)),1,2))),
IF(YEAR($F116)&lt;VALUE(LEFT($L$47,4)),($N116+$O116)/12,0))</f>
        <v>0</v>
      </c>
      <c r="AC116" s="74">
        <f ca="1">+IF($F116=AC$47,SUM($N116:OFFSET($N116,0,IF(YEAR(AC$47)=VALUE(LEFT($L$47,4)),1,2))),
IF(YEAR($F116)&lt;VALUE(LEFT($L$47,4)),($N116+$O116)/12,0))</f>
        <v>0</v>
      </c>
      <c r="AD116" s="76">
        <f ca="1">+IF($F116=AD$47,SUM($N116:OFFSET($N116,0,IF(YEAR(AD$47)=VALUE(LEFT($L$47,4)),1,2))),
IF(YEAR($F116)&lt;=2015,$P116/12,0))</f>
        <v>0</v>
      </c>
      <c r="AE116" s="73">
        <f ca="1">+IF($F116=AE$47,SUM($N116:OFFSET($N116,0,IF(YEAR(AE$47)=VALUE(LEFT($L$47,4)),1,2))),
IF(YEAR($F116)&lt;=2015,$P116/12,0))</f>
        <v>0</v>
      </c>
      <c r="AF116" s="73">
        <f ca="1">+IF($F116=AF$47,SUM($N116:OFFSET($N116,0,IF(YEAR(AF$47)=VALUE(LEFT($L$47,4)),1,2))),
IF(YEAR($F116)&lt;=2015,$P116/12,0))</f>
        <v>0</v>
      </c>
      <c r="AG116" s="73">
        <f ca="1">+IF($F116=AG$47,SUM($N116:OFFSET($N116,0,IF(YEAR(AG$47)=VALUE(LEFT($L$47,4)),1,2))),
IF(YEAR($F116)&lt;=2015,$P116/12,0))</f>
        <v>0</v>
      </c>
      <c r="AH116" s="73">
        <f ca="1">+IF($F116=AH$47,SUM($N116:OFFSET($N116,0,IF(YEAR(AH$47)=VALUE(LEFT($L$47,4)),1,2))),
IF(YEAR($F116)&lt;=2015,$P116/12,0))</f>
        <v>0</v>
      </c>
      <c r="AI116" s="73">
        <f ca="1">+IF($F116=AI$47,SUM($N116:OFFSET($N116,0,IF(YEAR(AI$47)=VALUE(LEFT($L$47,4)),1,2))),
IF(YEAR($F116)&lt;=2015,$P116/12,0))</f>
        <v>0</v>
      </c>
      <c r="AJ116" s="73">
        <f ca="1">+IF($F116=AJ$47,SUM($N116:OFFSET($N116,0,IF(YEAR(AJ$47)=VALUE(LEFT($L$47,4)),1,2))),
IF(YEAR($F116)&lt;=2015,$P116/12,0))</f>
        <v>0</v>
      </c>
      <c r="AK116" s="73">
        <f ca="1">+IF($F116=AK$47,SUM($N116:OFFSET($N116,0,IF(YEAR(AK$47)=VALUE(LEFT($L$47,4)),1,2))),
IF(YEAR($F116)&lt;=2015,$P116/12,0))</f>
        <v>0</v>
      </c>
      <c r="AL116" s="73">
        <f ca="1">+IF($F116=AL$47,SUM($N116:OFFSET($N116,0,IF(YEAR(AL$47)=VALUE(LEFT($L$47,4)),1,2))),
IF(YEAR($F116)&lt;=2015,$P116/12,0))</f>
        <v>0</v>
      </c>
      <c r="AM116" s="73">
        <f ca="1">+IF($F116=AM$47,SUM($N116:OFFSET($N116,0,IF(YEAR(AM$47)=VALUE(LEFT($L$47,4)),1,2))),
IF(YEAR($F116)&lt;=2015,$P116/12,0))</f>
        <v>0</v>
      </c>
      <c r="AN116" s="73">
        <f ca="1">+IF($F116=AN$47,SUM($N116:OFFSET($N116,0,IF(YEAR(AN$47)=VALUE(LEFT($L$47,4)),1,2))),
IF(YEAR($F116)&lt;=2015,$P116/12,0))</f>
        <v>0</v>
      </c>
      <c r="AO116" s="74">
        <f ca="1">+IF($F116=AO$47,SUM($N116:OFFSET($N116,0,IF(YEAR(AO$47)=VALUE(LEFT($L$47,4)),1,2))),
IF(YEAR($F116)&lt;=2015,$P116/12,0))</f>
        <v>0</v>
      </c>
      <c r="AP116" s="75"/>
      <c r="AR116" s="50"/>
      <c r="AS116" s="50"/>
    </row>
    <row r="117" spans="2:45" ht="15" x14ac:dyDescent="0.25">
      <c r="B117" s="113"/>
      <c r="C117" s="114"/>
      <c r="D117" s="115"/>
      <c r="E117" s="116"/>
      <c r="F117" s="117"/>
      <c r="G117" s="114"/>
      <c r="H117" s="118"/>
      <c r="I117" s="119"/>
      <c r="J117" s="92"/>
      <c r="K117" s="111"/>
      <c r="L117" s="112"/>
      <c r="M117" s="73"/>
      <c r="N117" s="73">
        <f t="shared" si="13"/>
        <v>0</v>
      </c>
      <c r="O117" s="75">
        <f t="shared" si="14"/>
        <v>0</v>
      </c>
      <c r="P117" s="74">
        <f t="shared" si="15"/>
        <v>0</v>
      </c>
      <c r="Q117" s="75"/>
      <c r="R117" s="76">
        <f ca="1">+IF($F117=R$47,SUM($N117:OFFSET($N117,0,IF(YEAR(R$47)=VALUE(LEFT($L$47,4)),1,2))),
IF(YEAR($F117)&lt;VALUE(LEFT($L$47,4)),($N117+$O117)/12,0))</f>
        <v>0</v>
      </c>
      <c r="S117" s="73">
        <f ca="1">+IF($F117=S$47,SUM($N117:OFFSET($N117,0,IF(YEAR(S$47)=VALUE(LEFT($L$47,4)),1,2))),
IF(YEAR($F117)&lt;VALUE(LEFT($L$47,4)),($N117+$O117)/12,0))</f>
        <v>0</v>
      </c>
      <c r="T117" s="73">
        <f ca="1">+IF($F117=T$47,SUM($N117:OFFSET($N117,0,IF(YEAR(T$47)=VALUE(LEFT($L$47,4)),1,2))),
IF(YEAR($F117)&lt;VALUE(LEFT($L$47,4)),($N117+$O117)/12,0))</f>
        <v>0</v>
      </c>
      <c r="U117" s="73">
        <f ca="1">+IF($F117=U$47,SUM($N117:OFFSET($N117,0,IF(YEAR(U$47)=VALUE(LEFT($L$47,4)),1,2))),
IF(YEAR($F117)&lt;VALUE(LEFT($L$47,4)),($N117+$O117)/12,0))</f>
        <v>0</v>
      </c>
      <c r="V117" s="73">
        <f ca="1">+IF($F117=V$47,SUM($N117:OFFSET($N117,0,IF(YEAR(V$47)=VALUE(LEFT($L$47,4)),1,2))),
IF(YEAR($F117)&lt;VALUE(LEFT($L$47,4)),($N117+$O117)/12,0))</f>
        <v>0</v>
      </c>
      <c r="W117" s="73">
        <f ca="1">+IF($F117=W$47,SUM($N117:OFFSET($N117,0,IF(YEAR(W$47)=VALUE(LEFT($L$47,4)),1,2))),
IF(YEAR($F117)&lt;VALUE(LEFT($L$47,4)),($N117+$O117)/12,0))</f>
        <v>0</v>
      </c>
      <c r="X117" s="73">
        <f ca="1">+IF($F117=X$47,SUM($N117:OFFSET($N117,0,IF(YEAR(X$47)=VALUE(LEFT($L$47,4)),1,2))),
IF(YEAR($F117)&lt;VALUE(LEFT($L$47,4)),($N117+$O117)/12,0))</f>
        <v>0</v>
      </c>
      <c r="Y117" s="73">
        <f ca="1">+IF($F117=Y$47,SUM($N117:OFFSET($N117,0,IF(YEAR(Y$47)=VALUE(LEFT($L$47,4)),1,2))),
IF(YEAR($F117)&lt;VALUE(LEFT($L$47,4)),($N117+$O117)/12,0))</f>
        <v>0</v>
      </c>
      <c r="Z117" s="73">
        <f ca="1">+IF($F117=Z$47,SUM($N117:OFFSET($N117,0,IF(YEAR(Z$47)=VALUE(LEFT($L$47,4)),1,2))),
IF(YEAR($F117)&lt;VALUE(LEFT($L$47,4)),($N117+$O117)/12,0))</f>
        <v>0</v>
      </c>
      <c r="AA117" s="73">
        <f ca="1">+IF($F117=AA$47,SUM($N117:OFFSET($N117,0,IF(YEAR(AA$47)=VALUE(LEFT($L$47,4)),1,2))),
IF(YEAR($F117)&lt;VALUE(LEFT($L$47,4)),($N117+$O117)/12,0))</f>
        <v>0</v>
      </c>
      <c r="AB117" s="73">
        <f ca="1">+IF($F117=AB$47,SUM($N117:OFFSET($N117,0,IF(YEAR(AB$47)=VALUE(LEFT($L$47,4)),1,2))),
IF(YEAR($F117)&lt;VALUE(LEFT($L$47,4)),($N117+$O117)/12,0))</f>
        <v>0</v>
      </c>
      <c r="AC117" s="74">
        <f ca="1">+IF($F117=AC$47,SUM($N117:OFFSET($N117,0,IF(YEAR(AC$47)=VALUE(LEFT($L$47,4)),1,2))),
IF(YEAR($F117)&lt;VALUE(LEFT($L$47,4)),($N117+$O117)/12,0))</f>
        <v>0</v>
      </c>
      <c r="AD117" s="76">
        <f ca="1">+IF($F117=AD$47,SUM($N117:OFFSET($N117,0,IF(YEAR(AD$47)=VALUE(LEFT($L$47,4)),1,2))),
IF(YEAR($F117)&lt;=2015,$P117/12,0))</f>
        <v>0</v>
      </c>
      <c r="AE117" s="73">
        <f ca="1">+IF($F117=AE$47,SUM($N117:OFFSET($N117,0,IF(YEAR(AE$47)=VALUE(LEFT($L$47,4)),1,2))),
IF(YEAR($F117)&lt;=2015,$P117/12,0))</f>
        <v>0</v>
      </c>
      <c r="AF117" s="73">
        <f ca="1">+IF($F117=AF$47,SUM($N117:OFFSET($N117,0,IF(YEAR(AF$47)=VALUE(LEFT($L$47,4)),1,2))),
IF(YEAR($F117)&lt;=2015,$P117/12,0))</f>
        <v>0</v>
      </c>
      <c r="AG117" s="73">
        <f ca="1">+IF($F117=AG$47,SUM($N117:OFFSET($N117,0,IF(YEAR(AG$47)=VALUE(LEFT($L$47,4)),1,2))),
IF(YEAR($F117)&lt;=2015,$P117/12,0))</f>
        <v>0</v>
      </c>
      <c r="AH117" s="73">
        <f ca="1">+IF($F117=AH$47,SUM($N117:OFFSET($N117,0,IF(YEAR(AH$47)=VALUE(LEFT($L$47,4)),1,2))),
IF(YEAR($F117)&lt;=2015,$P117/12,0))</f>
        <v>0</v>
      </c>
      <c r="AI117" s="73">
        <f ca="1">+IF($F117=AI$47,SUM($N117:OFFSET($N117,0,IF(YEAR(AI$47)=VALUE(LEFT($L$47,4)),1,2))),
IF(YEAR($F117)&lt;=2015,$P117/12,0))</f>
        <v>0</v>
      </c>
      <c r="AJ117" s="73">
        <f ca="1">+IF($F117=AJ$47,SUM($N117:OFFSET($N117,0,IF(YEAR(AJ$47)=VALUE(LEFT($L$47,4)),1,2))),
IF(YEAR($F117)&lt;=2015,$P117/12,0))</f>
        <v>0</v>
      </c>
      <c r="AK117" s="73">
        <f ca="1">+IF($F117=AK$47,SUM($N117:OFFSET($N117,0,IF(YEAR(AK$47)=VALUE(LEFT($L$47,4)),1,2))),
IF(YEAR($F117)&lt;=2015,$P117/12,0))</f>
        <v>0</v>
      </c>
      <c r="AL117" s="73">
        <f ca="1">+IF($F117=AL$47,SUM($N117:OFFSET($N117,0,IF(YEAR(AL$47)=VALUE(LEFT($L$47,4)),1,2))),
IF(YEAR($F117)&lt;=2015,$P117/12,0))</f>
        <v>0</v>
      </c>
      <c r="AM117" s="73">
        <f ca="1">+IF($F117=AM$47,SUM($N117:OFFSET($N117,0,IF(YEAR(AM$47)=VALUE(LEFT($L$47,4)),1,2))),
IF(YEAR($F117)&lt;=2015,$P117/12,0))</f>
        <v>0</v>
      </c>
      <c r="AN117" s="73">
        <f ca="1">+IF($F117=AN$47,SUM($N117:OFFSET($N117,0,IF(YEAR(AN$47)=VALUE(LEFT($L$47,4)),1,2))),
IF(YEAR($F117)&lt;=2015,$P117/12,0))</f>
        <v>0</v>
      </c>
      <c r="AO117" s="74">
        <f ca="1">+IF($F117=AO$47,SUM($N117:OFFSET($N117,0,IF(YEAR(AO$47)=VALUE(LEFT($L$47,4)),1,2))),
IF(YEAR($F117)&lt;=2015,$P117/12,0))</f>
        <v>0</v>
      </c>
      <c r="AP117" s="75"/>
      <c r="AR117" s="50"/>
      <c r="AS117" s="50"/>
    </row>
    <row r="118" spans="2:45" ht="15" x14ac:dyDescent="0.25">
      <c r="B118" s="113"/>
      <c r="C118" s="114"/>
      <c r="D118" s="115"/>
      <c r="E118" s="116"/>
      <c r="F118" s="117"/>
      <c r="G118" s="114"/>
      <c r="H118" s="118"/>
      <c r="I118" s="119"/>
      <c r="J118" s="92"/>
      <c r="K118" s="111"/>
      <c r="L118" s="112"/>
      <c r="M118" s="73"/>
      <c r="N118" s="73">
        <f t="shared" si="13"/>
        <v>0</v>
      </c>
      <c r="O118" s="75">
        <f t="shared" si="14"/>
        <v>0</v>
      </c>
      <c r="P118" s="74">
        <f t="shared" si="15"/>
        <v>0</v>
      </c>
      <c r="Q118" s="75"/>
      <c r="R118" s="76">
        <f ca="1">+IF($F118=R$47,SUM($N118:OFFSET($N118,0,IF(YEAR(R$47)=VALUE(LEFT($L$47,4)),1,2))),
IF(YEAR($F118)&lt;VALUE(LEFT($L$47,4)),($N118+$O118)/12,0))</f>
        <v>0</v>
      </c>
      <c r="S118" s="73">
        <f ca="1">+IF($F118=S$47,SUM($N118:OFFSET($N118,0,IF(YEAR(S$47)=VALUE(LEFT($L$47,4)),1,2))),
IF(YEAR($F118)&lt;VALUE(LEFT($L$47,4)),($N118+$O118)/12,0))</f>
        <v>0</v>
      </c>
      <c r="T118" s="73">
        <f ca="1">+IF($F118=T$47,SUM($N118:OFFSET($N118,0,IF(YEAR(T$47)=VALUE(LEFT($L$47,4)),1,2))),
IF(YEAR($F118)&lt;VALUE(LEFT($L$47,4)),($N118+$O118)/12,0))</f>
        <v>0</v>
      </c>
      <c r="U118" s="73">
        <f ca="1">+IF($F118=U$47,SUM($N118:OFFSET($N118,0,IF(YEAR(U$47)=VALUE(LEFT($L$47,4)),1,2))),
IF(YEAR($F118)&lt;VALUE(LEFT($L$47,4)),($N118+$O118)/12,0))</f>
        <v>0</v>
      </c>
      <c r="V118" s="73">
        <f ca="1">+IF($F118=V$47,SUM($N118:OFFSET($N118,0,IF(YEAR(V$47)=VALUE(LEFT($L$47,4)),1,2))),
IF(YEAR($F118)&lt;VALUE(LEFT($L$47,4)),($N118+$O118)/12,0))</f>
        <v>0</v>
      </c>
      <c r="W118" s="73">
        <f ca="1">+IF($F118=W$47,SUM($N118:OFFSET($N118,0,IF(YEAR(W$47)=VALUE(LEFT($L$47,4)),1,2))),
IF(YEAR($F118)&lt;VALUE(LEFT($L$47,4)),($N118+$O118)/12,0))</f>
        <v>0</v>
      </c>
      <c r="X118" s="73">
        <f ca="1">+IF($F118=X$47,SUM($N118:OFFSET($N118,0,IF(YEAR(X$47)=VALUE(LEFT($L$47,4)),1,2))),
IF(YEAR($F118)&lt;VALUE(LEFT($L$47,4)),($N118+$O118)/12,0))</f>
        <v>0</v>
      </c>
      <c r="Y118" s="73">
        <f ca="1">+IF($F118=Y$47,SUM($N118:OFFSET($N118,0,IF(YEAR(Y$47)=VALUE(LEFT($L$47,4)),1,2))),
IF(YEAR($F118)&lt;VALUE(LEFT($L$47,4)),($N118+$O118)/12,0))</f>
        <v>0</v>
      </c>
      <c r="Z118" s="73">
        <f ca="1">+IF($F118=Z$47,SUM($N118:OFFSET($N118,0,IF(YEAR(Z$47)=VALUE(LEFT($L$47,4)),1,2))),
IF(YEAR($F118)&lt;VALUE(LEFT($L$47,4)),($N118+$O118)/12,0))</f>
        <v>0</v>
      </c>
      <c r="AA118" s="73">
        <f ca="1">+IF($F118=AA$47,SUM($N118:OFFSET($N118,0,IF(YEAR(AA$47)=VALUE(LEFT($L$47,4)),1,2))),
IF(YEAR($F118)&lt;VALUE(LEFT($L$47,4)),($N118+$O118)/12,0))</f>
        <v>0</v>
      </c>
      <c r="AB118" s="73">
        <f ca="1">+IF($F118=AB$47,SUM($N118:OFFSET($N118,0,IF(YEAR(AB$47)=VALUE(LEFT($L$47,4)),1,2))),
IF(YEAR($F118)&lt;VALUE(LEFT($L$47,4)),($N118+$O118)/12,0))</f>
        <v>0</v>
      </c>
      <c r="AC118" s="74">
        <f ca="1">+IF($F118=AC$47,SUM($N118:OFFSET($N118,0,IF(YEAR(AC$47)=VALUE(LEFT($L$47,4)),1,2))),
IF(YEAR($F118)&lt;VALUE(LEFT($L$47,4)),($N118+$O118)/12,0))</f>
        <v>0</v>
      </c>
      <c r="AD118" s="76">
        <f ca="1">+IF($F118=AD$47,SUM($N118:OFFSET($N118,0,IF(YEAR(AD$47)=VALUE(LEFT($L$47,4)),1,2))),
IF(YEAR($F118)&lt;=2015,$P118/12,0))</f>
        <v>0</v>
      </c>
      <c r="AE118" s="73">
        <f ca="1">+IF($F118=AE$47,SUM($N118:OFFSET($N118,0,IF(YEAR(AE$47)=VALUE(LEFT($L$47,4)),1,2))),
IF(YEAR($F118)&lt;=2015,$P118/12,0))</f>
        <v>0</v>
      </c>
      <c r="AF118" s="73">
        <f ca="1">+IF($F118=AF$47,SUM($N118:OFFSET($N118,0,IF(YEAR(AF$47)=VALUE(LEFT($L$47,4)),1,2))),
IF(YEAR($F118)&lt;=2015,$P118/12,0))</f>
        <v>0</v>
      </c>
      <c r="AG118" s="73">
        <f ca="1">+IF($F118=AG$47,SUM($N118:OFFSET($N118,0,IF(YEAR(AG$47)=VALUE(LEFT($L$47,4)),1,2))),
IF(YEAR($F118)&lt;=2015,$P118/12,0))</f>
        <v>0</v>
      </c>
      <c r="AH118" s="73">
        <f ca="1">+IF($F118=AH$47,SUM($N118:OFFSET($N118,0,IF(YEAR(AH$47)=VALUE(LEFT($L$47,4)),1,2))),
IF(YEAR($F118)&lt;=2015,$P118/12,0))</f>
        <v>0</v>
      </c>
      <c r="AI118" s="73">
        <f ca="1">+IF($F118=AI$47,SUM($N118:OFFSET($N118,0,IF(YEAR(AI$47)=VALUE(LEFT($L$47,4)),1,2))),
IF(YEAR($F118)&lt;=2015,$P118/12,0))</f>
        <v>0</v>
      </c>
      <c r="AJ118" s="73">
        <f ca="1">+IF($F118=AJ$47,SUM($N118:OFFSET($N118,0,IF(YEAR(AJ$47)=VALUE(LEFT($L$47,4)),1,2))),
IF(YEAR($F118)&lt;=2015,$P118/12,0))</f>
        <v>0</v>
      </c>
      <c r="AK118" s="73">
        <f ca="1">+IF($F118=AK$47,SUM($N118:OFFSET($N118,0,IF(YEAR(AK$47)=VALUE(LEFT($L$47,4)),1,2))),
IF(YEAR($F118)&lt;=2015,$P118/12,0))</f>
        <v>0</v>
      </c>
      <c r="AL118" s="73">
        <f ca="1">+IF($F118=AL$47,SUM($N118:OFFSET($N118,0,IF(YEAR(AL$47)=VALUE(LEFT($L$47,4)),1,2))),
IF(YEAR($F118)&lt;=2015,$P118/12,0))</f>
        <v>0</v>
      </c>
      <c r="AM118" s="73">
        <f ca="1">+IF($F118=AM$47,SUM($N118:OFFSET($N118,0,IF(YEAR(AM$47)=VALUE(LEFT($L$47,4)),1,2))),
IF(YEAR($F118)&lt;=2015,$P118/12,0))</f>
        <v>0</v>
      </c>
      <c r="AN118" s="73">
        <f ca="1">+IF($F118=AN$47,SUM($N118:OFFSET($N118,0,IF(YEAR(AN$47)=VALUE(LEFT($L$47,4)),1,2))),
IF(YEAR($F118)&lt;=2015,$P118/12,0))</f>
        <v>0</v>
      </c>
      <c r="AO118" s="74">
        <f ca="1">+IF($F118=AO$47,SUM($N118:OFFSET($N118,0,IF(YEAR(AO$47)=VALUE(LEFT($L$47,4)),1,2))),
IF(YEAR($F118)&lt;=2015,$P118/12,0))</f>
        <v>0</v>
      </c>
      <c r="AP118" s="75"/>
      <c r="AR118" s="50"/>
      <c r="AS118" s="50"/>
    </row>
    <row r="119" spans="2:45" ht="15" x14ac:dyDescent="0.25">
      <c r="B119" s="113"/>
      <c r="C119" s="114"/>
      <c r="D119" s="115"/>
      <c r="E119" s="116"/>
      <c r="F119" s="117"/>
      <c r="G119" s="114"/>
      <c r="H119" s="118"/>
      <c r="I119" s="119"/>
      <c r="J119" s="92"/>
      <c r="K119" s="120"/>
      <c r="L119" s="121"/>
      <c r="M119" s="122"/>
      <c r="N119" s="122">
        <f t="shared" si="13"/>
        <v>0</v>
      </c>
      <c r="O119" s="123">
        <f t="shared" si="14"/>
        <v>0</v>
      </c>
      <c r="P119" s="124">
        <f t="shared" si="15"/>
        <v>0</v>
      </c>
      <c r="Q119" s="75"/>
      <c r="R119" s="76">
        <f ca="1">+IF($F119=R$47,SUM($N119:OFFSET($N119,0,IF(YEAR(R$47)=VALUE(LEFT($L$47,4)),1,2))),
IF(YEAR($F119)&lt;VALUE(LEFT($L$47,4)),($N119+$O119)/12,0))</f>
        <v>0</v>
      </c>
      <c r="S119" s="73">
        <f ca="1">+IF($F119=S$47,SUM($N119:OFFSET($N119,0,IF(YEAR(S$47)=VALUE(LEFT($L$47,4)),1,2))),
IF(YEAR($F119)&lt;VALUE(LEFT($L$47,4)),($N119+$O119)/12,0))</f>
        <v>0</v>
      </c>
      <c r="T119" s="73">
        <f ca="1">+IF($F119=T$47,SUM($N119:OFFSET($N119,0,IF(YEAR(T$47)=VALUE(LEFT($L$47,4)),1,2))),
IF(YEAR($F119)&lt;VALUE(LEFT($L$47,4)),($N119+$O119)/12,0))</f>
        <v>0</v>
      </c>
      <c r="U119" s="73">
        <f ca="1">+IF($F119=U$47,SUM($N119:OFFSET($N119,0,IF(YEAR(U$47)=VALUE(LEFT($L$47,4)),1,2))),
IF(YEAR($F119)&lt;VALUE(LEFT($L$47,4)),($N119+$O119)/12,0))</f>
        <v>0</v>
      </c>
      <c r="V119" s="73">
        <f ca="1">+IF($F119=V$47,SUM($N119:OFFSET($N119,0,IF(YEAR(V$47)=VALUE(LEFT($L$47,4)),1,2))),
IF(YEAR($F119)&lt;VALUE(LEFT($L$47,4)),($N119+$O119)/12,0))</f>
        <v>0</v>
      </c>
      <c r="W119" s="73">
        <f ca="1">+IF($F119=W$47,SUM($N119:OFFSET($N119,0,IF(YEAR(W$47)=VALUE(LEFT($L$47,4)),1,2))),
IF(YEAR($F119)&lt;VALUE(LEFT($L$47,4)),($N119+$O119)/12,0))</f>
        <v>0</v>
      </c>
      <c r="X119" s="73">
        <f ca="1">+IF($F119=X$47,SUM($N119:OFFSET($N119,0,IF(YEAR(X$47)=VALUE(LEFT($L$47,4)),1,2))),
IF(YEAR($F119)&lt;VALUE(LEFT($L$47,4)),($N119+$O119)/12,0))</f>
        <v>0</v>
      </c>
      <c r="Y119" s="73">
        <f ca="1">+IF($F119=Y$47,SUM($N119:OFFSET($N119,0,IF(YEAR(Y$47)=VALUE(LEFT($L$47,4)),1,2))),
IF(YEAR($F119)&lt;VALUE(LEFT($L$47,4)),($N119+$O119)/12,0))</f>
        <v>0</v>
      </c>
      <c r="Z119" s="73">
        <f ca="1">+IF($F119=Z$47,SUM($N119:OFFSET($N119,0,IF(YEAR(Z$47)=VALUE(LEFT($L$47,4)),1,2))),
IF(YEAR($F119)&lt;VALUE(LEFT($L$47,4)),($N119+$O119)/12,0))</f>
        <v>0</v>
      </c>
      <c r="AA119" s="73">
        <f ca="1">+IF($F119=AA$47,SUM($N119:OFFSET($N119,0,IF(YEAR(AA$47)=VALUE(LEFT($L$47,4)),1,2))),
IF(YEAR($F119)&lt;VALUE(LEFT($L$47,4)),($N119+$O119)/12,0))</f>
        <v>0</v>
      </c>
      <c r="AB119" s="73">
        <f ca="1">+IF($F119=AB$47,SUM($N119:OFFSET($N119,0,IF(YEAR(AB$47)=VALUE(LEFT($L$47,4)),1,2))),
IF(YEAR($F119)&lt;VALUE(LEFT($L$47,4)),($N119+$O119)/12,0))</f>
        <v>0</v>
      </c>
      <c r="AC119" s="74">
        <f ca="1">+IF($F119=AC$47,SUM($N119:OFFSET($N119,0,IF(YEAR(AC$47)=VALUE(LEFT($L$47,4)),1,2))),
IF(YEAR($F119)&lt;VALUE(LEFT($L$47,4)),($N119+$O119)/12,0))</f>
        <v>0</v>
      </c>
      <c r="AD119" s="76">
        <f ca="1">+IF($F119=AD$47,SUM($N119:OFFSET($N119,0,IF(YEAR(AD$47)=VALUE(LEFT($L$47,4)),1,2))),
IF(YEAR($F119)&lt;=2015,$P119/12,0))</f>
        <v>0</v>
      </c>
      <c r="AE119" s="73">
        <f ca="1">+IF($F119=AE$47,SUM($N119:OFFSET($N119,0,IF(YEAR(AE$47)=VALUE(LEFT($L$47,4)),1,2))),
IF(YEAR($F119)&lt;=2015,$P119/12,0))</f>
        <v>0</v>
      </c>
      <c r="AF119" s="73">
        <f ca="1">+IF($F119=AF$47,SUM($N119:OFFSET($N119,0,IF(YEAR(AF$47)=VALUE(LEFT($L$47,4)),1,2))),
IF(YEAR($F119)&lt;=2015,$P119/12,0))</f>
        <v>0</v>
      </c>
      <c r="AG119" s="73">
        <f ca="1">+IF($F119=AG$47,SUM($N119:OFFSET($N119,0,IF(YEAR(AG$47)=VALUE(LEFT($L$47,4)),1,2))),
IF(YEAR($F119)&lt;=2015,$P119/12,0))</f>
        <v>0</v>
      </c>
      <c r="AH119" s="73">
        <f ca="1">+IF($F119=AH$47,SUM($N119:OFFSET($N119,0,IF(YEAR(AH$47)=VALUE(LEFT($L$47,4)),1,2))),
IF(YEAR($F119)&lt;=2015,$P119/12,0))</f>
        <v>0</v>
      </c>
      <c r="AI119" s="73">
        <f ca="1">+IF($F119=AI$47,SUM($N119:OFFSET($N119,0,IF(YEAR(AI$47)=VALUE(LEFT($L$47,4)),1,2))),
IF(YEAR($F119)&lt;=2015,$P119/12,0))</f>
        <v>0</v>
      </c>
      <c r="AJ119" s="73">
        <f ca="1">+IF($F119=AJ$47,SUM($N119:OFFSET($N119,0,IF(YEAR(AJ$47)=VALUE(LEFT($L$47,4)),1,2))),
IF(YEAR($F119)&lt;=2015,$P119/12,0))</f>
        <v>0</v>
      </c>
      <c r="AK119" s="73">
        <f ca="1">+IF($F119=AK$47,SUM($N119:OFFSET($N119,0,IF(YEAR(AK$47)=VALUE(LEFT($L$47,4)),1,2))),
IF(YEAR($F119)&lt;=2015,$P119/12,0))</f>
        <v>0</v>
      </c>
      <c r="AL119" s="73">
        <f ca="1">+IF($F119=AL$47,SUM($N119:OFFSET($N119,0,IF(YEAR(AL$47)=VALUE(LEFT($L$47,4)),1,2))),
IF(YEAR($F119)&lt;=2015,$P119/12,0))</f>
        <v>0</v>
      </c>
      <c r="AM119" s="73">
        <f ca="1">+IF($F119=AM$47,SUM($N119:OFFSET($N119,0,IF(YEAR(AM$47)=VALUE(LEFT($L$47,4)),1,2))),
IF(YEAR($F119)&lt;=2015,$P119/12,0))</f>
        <v>0</v>
      </c>
      <c r="AN119" s="73">
        <f ca="1">+IF($F119=AN$47,SUM($N119:OFFSET($N119,0,IF(YEAR(AN$47)=VALUE(LEFT($L$47,4)),1,2))),
IF(YEAR($F119)&lt;=2015,$P119/12,0))</f>
        <v>0</v>
      </c>
      <c r="AO119" s="74">
        <f ca="1">+IF($F119=AO$47,SUM($N119:OFFSET($N119,0,IF(YEAR(AO$47)=VALUE(LEFT($L$47,4)),1,2))),
IF(YEAR($F119)&lt;=2015,$P119/12,0))</f>
        <v>0</v>
      </c>
      <c r="AP119" s="75"/>
      <c r="AR119" s="50"/>
      <c r="AS119" s="50"/>
    </row>
    <row r="120" spans="2:45" ht="15" x14ac:dyDescent="0.25">
      <c r="B120" s="113"/>
      <c r="C120" s="114"/>
      <c r="D120" s="115"/>
      <c r="E120" s="116"/>
      <c r="F120" s="117"/>
      <c r="G120" s="114"/>
      <c r="H120" s="118"/>
      <c r="I120" s="119"/>
      <c r="J120" s="92"/>
      <c r="K120" s="120"/>
      <c r="L120" s="121"/>
      <c r="M120" s="122"/>
      <c r="N120" s="122">
        <f t="shared" si="13"/>
        <v>0</v>
      </c>
      <c r="O120" s="123">
        <f t="shared" si="14"/>
        <v>0</v>
      </c>
      <c r="P120" s="124">
        <f t="shared" si="15"/>
        <v>0</v>
      </c>
      <c r="Q120" s="75"/>
      <c r="R120" s="76">
        <f ca="1">+IF($F120=R$47,SUM($N120:OFFSET($N120,0,IF(YEAR(R$47)=VALUE(LEFT($L$47,4)),1,2))),
IF(YEAR($F120)&lt;VALUE(LEFT($L$47,4)),($N120+$O120)/12,0))</f>
        <v>0</v>
      </c>
      <c r="S120" s="73">
        <f ca="1">+IF($F120=S$47,SUM($N120:OFFSET($N120,0,IF(YEAR(S$47)=VALUE(LEFT($L$47,4)),1,2))),
IF(YEAR($F120)&lt;VALUE(LEFT($L$47,4)),($N120+$O120)/12,0))</f>
        <v>0</v>
      </c>
      <c r="T120" s="73">
        <f ca="1">+IF($F120=T$47,SUM($N120:OFFSET($N120,0,IF(YEAR(T$47)=VALUE(LEFT($L$47,4)),1,2))),
IF(YEAR($F120)&lt;VALUE(LEFT($L$47,4)),($N120+$O120)/12,0))</f>
        <v>0</v>
      </c>
      <c r="U120" s="73">
        <f ca="1">+IF($F120=U$47,SUM($N120:OFFSET($N120,0,IF(YEAR(U$47)=VALUE(LEFT($L$47,4)),1,2))),
IF(YEAR($F120)&lt;VALUE(LEFT($L$47,4)),($N120+$O120)/12,0))</f>
        <v>0</v>
      </c>
      <c r="V120" s="73">
        <f ca="1">+IF($F120=V$47,SUM($N120:OFFSET($N120,0,IF(YEAR(V$47)=VALUE(LEFT($L$47,4)),1,2))),
IF(YEAR($F120)&lt;VALUE(LEFT($L$47,4)),($N120+$O120)/12,0))</f>
        <v>0</v>
      </c>
      <c r="W120" s="73">
        <f ca="1">+IF($F120=W$47,SUM($N120:OFFSET($N120,0,IF(YEAR(W$47)=VALUE(LEFT($L$47,4)),1,2))),
IF(YEAR($F120)&lt;VALUE(LEFT($L$47,4)),($N120+$O120)/12,0))</f>
        <v>0</v>
      </c>
      <c r="X120" s="73">
        <f ca="1">+IF($F120=X$47,SUM($N120:OFFSET($N120,0,IF(YEAR(X$47)=VALUE(LEFT($L$47,4)),1,2))),
IF(YEAR($F120)&lt;VALUE(LEFT($L$47,4)),($N120+$O120)/12,0))</f>
        <v>0</v>
      </c>
      <c r="Y120" s="73">
        <f ca="1">+IF($F120=Y$47,SUM($N120:OFFSET($N120,0,IF(YEAR(Y$47)=VALUE(LEFT($L$47,4)),1,2))),
IF(YEAR($F120)&lt;VALUE(LEFT($L$47,4)),($N120+$O120)/12,0))</f>
        <v>0</v>
      </c>
      <c r="Z120" s="73">
        <f ca="1">+IF($F120=Z$47,SUM($N120:OFFSET($N120,0,IF(YEAR(Z$47)=VALUE(LEFT($L$47,4)),1,2))),
IF(YEAR($F120)&lt;VALUE(LEFT($L$47,4)),($N120+$O120)/12,0))</f>
        <v>0</v>
      </c>
      <c r="AA120" s="73">
        <f ca="1">+IF($F120=AA$47,SUM($N120:OFFSET($N120,0,IF(YEAR(AA$47)=VALUE(LEFT($L$47,4)),1,2))),
IF(YEAR($F120)&lt;VALUE(LEFT($L$47,4)),($N120+$O120)/12,0))</f>
        <v>0</v>
      </c>
      <c r="AB120" s="73">
        <f ca="1">+IF($F120=AB$47,SUM($N120:OFFSET($N120,0,IF(YEAR(AB$47)=VALUE(LEFT($L$47,4)),1,2))),
IF(YEAR($F120)&lt;VALUE(LEFT($L$47,4)),($N120+$O120)/12,0))</f>
        <v>0</v>
      </c>
      <c r="AC120" s="74">
        <f ca="1">+IF($F120=AC$47,SUM($N120:OFFSET($N120,0,IF(YEAR(AC$47)=VALUE(LEFT($L$47,4)),1,2))),
IF(YEAR($F120)&lt;VALUE(LEFT($L$47,4)),($N120+$O120)/12,0))</f>
        <v>0</v>
      </c>
      <c r="AD120" s="76">
        <f ca="1">+IF($F120=AD$47,SUM($N120:OFFSET($N120,0,IF(YEAR(AD$47)=VALUE(LEFT($L$47,4)),1,2))),
IF(YEAR($F120)&lt;=2015,$P120/12,0))</f>
        <v>0</v>
      </c>
      <c r="AE120" s="73">
        <f ca="1">+IF($F120=AE$47,SUM($N120:OFFSET($N120,0,IF(YEAR(AE$47)=VALUE(LEFT($L$47,4)),1,2))),
IF(YEAR($F120)&lt;=2015,$P120/12,0))</f>
        <v>0</v>
      </c>
      <c r="AF120" s="73">
        <f ca="1">+IF($F120=AF$47,SUM($N120:OFFSET($N120,0,IF(YEAR(AF$47)=VALUE(LEFT($L$47,4)),1,2))),
IF(YEAR($F120)&lt;=2015,$P120/12,0))</f>
        <v>0</v>
      </c>
      <c r="AG120" s="73">
        <f ca="1">+IF($F120=AG$47,SUM($N120:OFFSET($N120,0,IF(YEAR(AG$47)=VALUE(LEFT($L$47,4)),1,2))),
IF(YEAR($F120)&lt;=2015,$P120/12,0))</f>
        <v>0</v>
      </c>
      <c r="AH120" s="73">
        <f ca="1">+IF($F120=AH$47,SUM($N120:OFFSET($N120,0,IF(YEAR(AH$47)=VALUE(LEFT($L$47,4)),1,2))),
IF(YEAR($F120)&lt;=2015,$P120/12,0))</f>
        <v>0</v>
      </c>
      <c r="AI120" s="73">
        <f ca="1">+IF($F120=AI$47,SUM($N120:OFFSET($N120,0,IF(YEAR(AI$47)=VALUE(LEFT($L$47,4)),1,2))),
IF(YEAR($F120)&lt;=2015,$P120/12,0))</f>
        <v>0</v>
      </c>
      <c r="AJ120" s="73">
        <f ca="1">+IF($F120=AJ$47,SUM($N120:OFFSET($N120,0,IF(YEAR(AJ$47)=VALUE(LEFT($L$47,4)),1,2))),
IF(YEAR($F120)&lt;=2015,$P120/12,0))</f>
        <v>0</v>
      </c>
      <c r="AK120" s="73">
        <f ca="1">+IF($F120=AK$47,SUM($N120:OFFSET($N120,0,IF(YEAR(AK$47)=VALUE(LEFT($L$47,4)),1,2))),
IF(YEAR($F120)&lt;=2015,$P120/12,0))</f>
        <v>0</v>
      </c>
      <c r="AL120" s="73">
        <f ca="1">+IF($F120=AL$47,SUM($N120:OFFSET($N120,0,IF(YEAR(AL$47)=VALUE(LEFT($L$47,4)),1,2))),
IF(YEAR($F120)&lt;=2015,$P120/12,0))</f>
        <v>0</v>
      </c>
      <c r="AM120" s="73">
        <f ca="1">+IF($F120=AM$47,SUM($N120:OFFSET($N120,0,IF(YEAR(AM$47)=VALUE(LEFT($L$47,4)),1,2))),
IF(YEAR($F120)&lt;=2015,$P120/12,0))</f>
        <v>0</v>
      </c>
      <c r="AN120" s="73">
        <f ca="1">+IF($F120=AN$47,SUM($N120:OFFSET($N120,0,IF(YEAR(AN$47)=VALUE(LEFT($L$47,4)),1,2))),
IF(YEAR($F120)&lt;=2015,$P120/12,0))</f>
        <v>0</v>
      </c>
      <c r="AO120" s="74">
        <f ca="1">+IF($F120=AO$47,SUM($N120:OFFSET($N120,0,IF(YEAR(AO$47)=VALUE(LEFT($L$47,4)),1,2))),
IF(YEAR($F120)&lt;=2015,$P120/12,0))</f>
        <v>0</v>
      </c>
      <c r="AP120" s="75"/>
      <c r="AR120" s="50"/>
      <c r="AS120" s="50"/>
    </row>
    <row r="121" spans="2:45" ht="15.75" thickBot="1" x14ac:dyDescent="0.3">
      <c r="B121" s="377" t="s">
        <v>198</v>
      </c>
      <c r="C121" s="378"/>
      <c r="D121" s="378"/>
      <c r="E121" s="378"/>
      <c r="F121" s="378"/>
      <c r="G121" s="378"/>
      <c r="H121" s="378"/>
      <c r="I121" s="379"/>
      <c r="J121" s="54"/>
      <c r="K121" s="79">
        <f t="shared" ref="K121:P121" si="16">SUM(K48:K120)</f>
        <v>175320.25201952</v>
      </c>
      <c r="L121" s="80">
        <f t="shared" si="16"/>
        <v>169224.2855126822</v>
      </c>
      <c r="M121" s="80">
        <f t="shared" si="16"/>
        <v>94432.242506999988</v>
      </c>
      <c r="N121" s="80">
        <f t="shared" si="16"/>
        <v>140779.597875634</v>
      </c>
      <c r="O121" s="80">
        <f t="shared" si="16"/>
        <v>150173.64741656446</v>
      </c>
      <c r="P121" s="81">
        <f t="shared" si="16"/>
        <v>84495.160852989982</v>
      </c>
      <c r="Q121" s="82"/>
      <c r="R121" s="79">
        <f t="shared" ref="R121:AO121" ca="1" si="17">SUM(R48:R120)</f>
        <v>152.22653833333331</v>
      </c>
      <c r="S121" s="80">
        <f t="shared" ca="1" si="17"/>
        <v>17483.950498333255</v>
      </c>
      <c r="T121" s="80">
        <f t="shared" ca="1" si="17"/>
        <v>152.22653833333331</v>
      </c>
      <c r="U121" s="80">
        <f t="shared" ca="1" si="17"/>
        <v>19043.639563494624</v>
      </c>
      <c r="V121" s="80">
        <f t="shared" ca="1" si="17"/>
        <v>152.22653833333331</v>
      </c>
      <c r="W121" s="80">
        <f t="shared" ca="1" si="17"/>
        <v>18344.410588333354</v>
      </c>
      <c r="X121" s="80">
        <f t="shared" ca="1" si="17"/>
        <v>152.22653833333331</v>
      </c>
      <c r="Y121" s="80">
        <f t="shared" ca="1" si="17"/>
        <v>152.22653833333331</v>
      </c>
      <c r="Z121" s="80">
        <f t="shared" ca="1" si="17"/>
        <v>152.22653833333331</v>
      </c>
      <c r="AA121" s="80">
        <f t="shared" ca="1" si="17"/>
        <v>152.22653833333331</v>
      </c>
      <c r="AB121" s="80">
        <f t="shared" ca="1" si="17"/>
        <v>39076.684538333328</v>
      </c>
      <c r="AC121" s="81">
        <f t="shared" ca="1" si="17"/>
        <v>133041.88330417234</v>
      </c>
      <c r="AD121" s="80">
        <f t="shared" ca="1" si="17"/>
        <v>932.09175790333336</v>
      </c>
      <c r="AE121" s="80">
        <f t="shared" ca="1" si="17"/>
        <v>932.09175790333336</v>
      </c>
      <c r="AF121" s="80">
        <f t="shared" ca="1" si="17"/>
        <v>932.09175790333336</v>
      </c>
      <c r="AG121" s="80">
        <f t="shared" ca="1" si="17"/>
        <v>932.09175790333336</v>
      </c>
      <c r="AH121" s="80">
        <f t="shared" ca="1" si="17"/>
        <v>932.09175790333336</v>
      </c>
      <c r="AI121" s="80">
        <f t="shared" ca="1" si="17"/>
        <v>52779.934920003339</v>
      </c>
      <c r="AJ121" s="80">
        <f t="shared" ca="1" si="17"/>
        <v>932.09175790333336</v>
      </c>
      <c r="AK121" s="80">
        <f t="shared" ca="1" si="17"/>
        <v>932.09175790333336</v>
      </c>
      <c r="AL121" s="80">
        <f t="shared" ca="1" si="17"/>
        <v>932.09175790333336</v>
      </c>
      <c r="AM121" s="80">
        <f t="shared" ca="1" si="17"/>
        <v>932.09175790333336</v>
      </c>
      <c r="AN121" s="80">
        <f t="shared" ca="1" si="17"/>
        <v>932.09175790333336</v>
      </c>
      <c r="AO121" s="81">
        <f t="shared" ca="1" si="17"/>
        <v>85291.399385151584</v>
      </c>
    </row>
    <row r="122" spans="2:45" ht="15.75" thickTop="1" x14ac:dyDescent="0.25">
      <c r="B122" s="125"/>
      <c r="C122" s="125"/>
      <c r="D122" s="125"/>
      <c r="E122" s="125"/>
      <c r="F122" s="125"/>
      <c r="G122" s="125"/>
      <c r="H122" s="125"/>
      <c r="I122" s="125"/>
      <c r="J122" s="54"/>
      <c r="K122" s="83"/>
      <c r="L122" s="83"/>
      <c r="M122" s="83"/>
      <c r="N122" s="83"/>
      <c r="O122" s="83"/>
      <c r="P122" s="83"/>
      <c r="Q122" s="82"/>
      <c r="R122" s="83"/>
      <c r="S122" s="83"/>
      <c r="T122" s="83"/>
      <c r="U122" s="83"/>
      <c r="V122" s="83"/>
      <c r="W122" s="83"/>
      <c r="X122" s="83"/>
      <c r="Y122" s="83"/>
      <c r="Z122" s="83"/>
      <c r="AA122" s="83"/>
      <c r="AB122" s="83"/>
      <c r="AC122" s="83"/>
      <c r="AD122" s="83"/>
      <c r="AE122" s="83"/>
      <c r="AF122" s="83"/>
      <c r="AG122" s="83"/>
      <c r="AH122" s="83"/>
      <c r="AI122" s="83"/>
      <c r="AJ122" s="83"/>
      <c r="AK122" s="75"/>
      <c r="AL122" s="75"/>
      <c r="AM122" s="75"/>
      <c r="AN122" s="75"/>
      <c r="AO122" s="73"/>
    </row>
    <row r="123" spans="2:45" ht="15.75" thickBot="1" x14ac:dyDescent="0.3">
      <c r="B123" s="377" t="s">
        <v>199</v>
      </c>
      <c r="C123" s="378"/>
      <c r="D123" s="378"/>
      <c r="E123" s="378"/>
      <c r="F123" s="378"/>
      <c r="G123" s="378"/>
      <c r="H123" s="378"/>
      <c r="I123" s="379"/>
      <c r="J123" s="54"/>
      <c r="K123" s="79"/>
      <c r="L123" s="80"/>
      <c r="M123" s="80"/>
      <c r="N123" s="80"/>
      <c r="O123" s="80"/>
      <c r="P123" s="81"/>
      <c r="Q123" s="82"/>
      <c r="R123" s="79">
        <f ca="1">R121</f>
        <v>152.22653833333331</v>
      </c>
      <c r="S123" s="80">
        <f t="shared" ref="S123:AK123" ca="1" si="18">S121+R123</f>
        <v>17636.177036666588</v>
      </c>
      <c r="T123" s="80">
        <f t="shared" ca="1" si="18"/>
        <v>17788.40357499992</v>
      </c>
      <c r="U123" s="80">
        <f t="shared" ca="1" si="18"/>
        <v>36832.04313849454</v>
      </c>
      <c r="V123" s="80">
        <f t="shared" ca="1" si="18"/>
        <v>36984.269676827877</v>
      </c>
      <c r="W123" s="80">
        <f t="shared" ca="1" si="18"/>
        <v>55328.680265161231</v>
      </c>
      <c r="X123" s="80">
        <f t="shared" ca="1" si="18"/>
        <v>55480.906803494567</v>
      </c>
      <c r="Y123" s="80">
        <f t="shared" ca="1" si="18"/>
        <v>55633.133341827903</v>
      </c>
      <c r="Z123" s="80">
        <f t="shared" ca="1" si="18"/>
        <v>55785.359880161239</v>
      </c>
      <c r="AA123" s="80">
        <f t="shared" ca="1" si="18"/>
        <v>55937.586418494575</v>
      </c>
      <c r="AB123" s="80">
        <f t="shared" ca="1" si="18"/>
        <v>95014.27095682791</v>
      </c>
      <c r="AC123" s="81">
        <f t="shared" ca="1" si="18"/>
        <v>228056.15426100025</v>
      </c>
      <c r="AD123" s="80">
        <f t="shared" ca="1" si="18"/>
        <v>228988.24601890359</v>
      </c>
      <c r="AE123" s="80">
        <f t="shared" ca="1" si="18"/>
        <v>229920.33777680693</v>
      </c>
      <c r="AF123" s="80">
        <f t="shared" ca="1" si="18"/>
        <v>230852.42953471027</v>
      </c>
      <c r="AG123" s="80">
        <f t="shared" ca="1" si="18"/>
        <v>231784.52129261362</v>
      </c>
      <c r="AH123" s="80">
        <f t="shared" ca="1" si="18"/>
        <v>232716.61305051696</v>
      </c>
      <c r="AI123" s="80">
        <f t="shared" ca="1" si="18"/>
        <v>285496.54797052027</v>
      </c>
      <c r="AJ123" s="80">
        <f t="shared" ca="1" si="18"/>
        <v>286428.63972842362</v>
      </c>
      <c r="AK123" s="80">
        <f t="shared" ca="1" si="18"/>
        <v>287360.73148632696</v>
      </c>
      <c r="AL123" s="80">
        <f ca="1">AL121+AK123</f>
        <v>288292.8232442303</v>
      </c>
      <c r="AM123" s="80">
        <f ca="1">AM121+AL123</f>
        <v>289224.91500213364</v>
      </c>
      <c r="AN123" s="80">
        <f ca="1">AN121+AM123</f>
        <v>290157.00676003698</v>
      </c>
      <c r="AO123" s="81">
        <f ca="1">AO121+AN123</f>
        <v>375448.40614518855</v>
      </c>
    </row>
    <row r="124" spans="2:45" ht="15.75" thickTop="1" x14ac:dyDescent="0.25">
      <c r="B124" s="125"/>
      <c r="C124" s="125"/>
      <c r="D124" s="125"/>
      <c r="E124" s="125"/>
      <c r="F124" s="125"/>
      <c r="G124" s="125"/>
      <c r="H124" s="125"/>
      <c r="I124" s="125"/>
      <c r="J124" s="54"/>
      <c r="K124" s="83"/>
      <c r="L124" s="83"/>
      <c r="M124" s="83"/>
      <c r="N124" s="83"/>
      <c r="O124" s="83"/>
      <c r="P124" s="83"/>
      <c r="Q124" s="82"/>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2:45" s="52" customFormat="1" ht="15" x14ac:dyDescent="0.25">
      <c r="B125" s="380"/>
      <c r="C125" s="380"/>
      <c r="D125" s="380"/>
      <c r="E125" s="380"/>
      <c r="F125" s="380"/>
      <c r="G125" s="380"/>
      <c r="H125" s="380"/>
      <c r="I125" s="380"/>
      <c r="J125" s="126"/>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2:45" ht="15.75" thickBot="1" x14ac:dyDescent="0.3">
      <c r="B126" s="377" t="s">
        <v>200</v>
      </c>
      <c r="C126" s="378"/>
      <c r="D126" s="378"/>
      <c r="E126" s="378"/>
      <c r="F126" s="378"/>
      <c r="G126" s="378"/>
      <c r="H126" s="378"/>
      <c r="I126" s="379"/>
      <c r="J126" s="54"/>
      <c r="K126" s="79"/>
      <c r="L126" s="80"/>
      <c r="M126" s="80"/>
      <c r="N126" s="80"/>
      <c r="O126" s="80"/>
      <c r="P126" s="81"/>
      <c r="Q126" s="82"/>
      <c r="R126" s="79">
        <f t="shared" ref="R126:AO126" ca="1" si="19">R123+R41</f>
        <v>13541.793952044756</v>
      </c>
      <c r="S126" s="80">
        <f t="shared" ca="1" si="19"/>
        <v>44415.311864089439</v>
      </c>
      <c r="T126" s="80">
        <f t="shared" ca="1" si="19"/>
        <v>57957.105816134193</v>
      </c>
      <c r="U126" s="80">
        <f t="shared" ca="1" si="19"/>
        <v>90390.312793340243</v>
      </c>
      <c r="V126" s="80">
        <f t="shared" ca="1" si="19"/>
        <v>103932.10674538498</v>
      </c>
      <c r="W126" s="80">
        <f t="shared" ca="1" si="19"/>
        <v>135666.08474742976</v>
      </c>
      <c r="X126" s="80">
        <f t="shared" ca="1" si="19"/>
        <v>149207.87869947453</v>
      </c>
      <c r="Y126" s="80">
        <f t="shared" ca="1" si="19"/>
        <v>162749.6726515193</v>
      </c>
      <c r="Z126" s="80">
        <f t="shared" ca="1" si="19"/>
        <v>176291.46660356404</v>
      </c>
      <c r="AA126" s="80">
        <f t="shared" ca="1" si="19"/>
        <v>189833.26055560881</v>
      </c>
      <c r="AB126" s="80">
        <f t="shared" ca="1" si="19"/>
        <v>242299.51250765356</v>
      </c>
      <c r="AC126" s="81">
        <f t="shared" ca="1" si="19"/>
        <v>388730.96322553733</v>
      </c>
      <c r="AD126" s="80">
        <f t="shared" ca="1" si="19"/>
        <v>408331.26756347797</v>
      </c>
      <c r="AE126" s="80">
        <f t="shared" ca="1" si="19"/>
        <v>427931.57190141862</v>
      </c>
      <c r="AF126" s="80">
        <f t="shared" ca="1" si="19"/>
        <v>447531.87623935926</v>
      </c>
      <c r="AG126" s="80">
        <f t="shared" ca="1" si="19"/>
        <v>467132.18057729991</v>
      </c>
      <c r="AH126" s="80">
        <f t="shared" ca="1" si="19"/>
        <v>486732.48491524055</v>
      </c>
      <c r="AI126" s="80">
        <f t="shared" ca="1" si="19"/>
        <v>558180.63241528114</v>
      </c>
      <c r="AJ126" s="80">
        <f t="shared" ca="1" si="19"/>
        <v>577780.93675322179</v>
      </c>
      <c r="AK126" s="80">
        <f t="shared" ca="1" si="19"/>
        <v>597381.24109116243</v>
      </c>
      <c r="AL126" s="80">
        <f t="shared" ca="1" si="19"/>
        <v>616981.54542910308</v>
      </c>
      <c r="AM126" s="80">
        <f t="shared" ca="1" si="19"/>
        <v>636581.84976704372</v>
      </c>
      <c r="AN126" s="80">
        <f t="shared" ca="1" si="19"/>
        <v>656182.15410498437</v>
      </c>
      <c r="AO126" s="81">
        <f t="shared" ca="1" si="19"/>
        <v>760141.76607017335</v>
      </c>
    </row>
    <row r="127" spans="2:45" ht="15.75" thickTop="1" x14ac:dyDescent="0.25">
      <c r="R127" s="75"/>
      <c r="S127" s="75"/>
      <c r="T127" s="75"/>
      <c r="U127" s="75"/>
      <c r="V127" s="75"/>
      <c r="W127" s="75"/>
      <c r="X127" s="75"/>
      <c r="Y127" s="75"/>
      <c r="Z127" s="75"/>
      <c r="AA127" s="75"/>
      <c r="AB127" s="75"/>
      <c r="AC127" s="75"/>
      <c r="AD127" s="75"/>
      <c r="AE127" s="75"/>
      <c r="AF127" s="75"/>
      <c r="AG127" s="75"/>
      <c r="AH127" s="75"/>
      <c r="AI127" s="75"/>
      <c r="AJ127" s="75"/>
      <c r="AK127" s="75"/>
      <c r="AL127" s="75"/>
      <c r="AM127" s="75"/>
      <c r="AN127" s="75"/>
      <c r="AO127" s="75"/>
    </row>
    <row r="128" spans="2:45" ht="15" x14ac:dyDescent="0.25"/>
    <row r="129" spans="4:45" ht="15" x14ac:dyDescent="0.25">
      <c r="O129" s="127"/>
      <c r="R129" s="75"/>
    </row>
    <row r="130" spans="4:45" ht="12" customHeight="1" x14ac:dyDescent="0.25">
      <c r="O130" s="128"/>
    </row>
    <row r="131" spans="4:45" ht="14.25" customHeight="1" x14ac:dyDescent="0.25">
      <c r="D131" s="50"/>
      <c r="F131" s="50"/>
      <c r="O131" s="75"/>
      <c r="R131" s="75"/>
      <c r="AF131" s="75"/>
      <c r="AR131" s="50"/>
      <c r="AS131" s="50"/>
    </row>
    <row r="132" spans="4:45" ht="14.25" customHeight="1" x14ac:dyDescent="0.25">
      <c r="D132" s="50"/>
      <c r="F132" s="50"/>
      <c r="R132" s="75"/>
      <c r="AR132" s="50"/>
      <c r="AS132" s="50"/>
    </row>
    <row r="133" spans="4:45" ht="14.25" customHeight="1" x14ac:dyDescent="0.25">
      <c r="D133" s="50"/>
      <c r="F133" s="50"/>
      <c r="AR133" s="50"/>
      <c r="AS133" s="50"/>
    </row>
    <row r="134" spans="4:45" ht="14.25" customHeight="1" x14ac:dyDescent="0.25">
      <c r="D134" s="50"/>
      <c r="F134" s="50"/>
      <c r="AR134" s="50"/>
      <c r="AS134" s="50"/>
    </row>
    <row r="135" spans="4:45" ht="14.25" customHeight="1" x14ac:dyDescent="0.25">
      <c r="D135" s="50"/>
      <c r="F135" s="50"/>
      <c r="AR135" s="50"/>
      <c r="AS135" s="50"/>
    </row>
    <row r="136" spans="4:45" ht="14.25" customHeight="1" x14ac:dyDescent="0.25">
      <c r="D136" s="50"/>
      <c r="F136" s="50"/>
      <c r="AR136" s="50"/>
      <c r="AS136" s="50"/>
    </row>
    <row r="137" spans="4:45" ht="14.25" customHeight="1" x14ac:dyDescent="0.25">
      <c r="D137" s="50"/>
      <c r="F137" s="50"/>
      <c r="AR137" s="50"/>
      <c r="AS137" s="50"/>
    </row>
    <row r="138" spans="4:45" ht="14.25" customHeight="1" x14ac:dyDescent="0.25">
      <c r="D138" s="50"/>
      <c r="F138" s="50"/>
      <c r="AR138" s="50"/>
      <c r="AS138" s="50"/>
    </row>
    <row r="139" spans="4:45" ht="14.25" customHeight="1" x14ac:dyDescent="0.25">
      <c r="D139" s="50"/>
      <c r="F139" s="50"/>
      <c r="AR139" s="50"/>
      <c r="AS139" s="50"/>
    </row>
    <row r="140" spans="4:45" ht="14.25" customHeight="1" x14ac:dyDescent="0.25">
      <c r="D140" s="50"/>
      <c r="F140" s="50"/>
      <c r="AR140" s="50"/>
      <c r="AS140" s="50"/>
    </row>
    <row r="141" spans="4:45" ht="14.25" customHeight="1" x14ac:dyDescent="0.25">
      <c r="D141" s="50"/>
      <c r="F141" s="50"/>
      <c r="AR141" s="50"/>
      <c r="AS141" s="50"/>
    </row>
    <row r="142" spans="4:45" ht="14.25" customHeight="1" x14ac:dyDescent="0.25">
      <c r="D142" s="50"/>
      <c r="F142" s="50"/>
      <c r="AR142" s="50"/>
      <c r="AS142" s="50"/>
    </row>
    <row r="143" spans="4:45" ht="14.25" customHeight="1" x14ac:dyDescent="0.25">
      <c r="D143" s="50"/>
      <c r="F143" s="50"/>
      <c r="AR143" s="50"/>
      <c r="AS143" s="50"/>
    </row>
    <row r="144" spans="4:45" ht="14.25" customHeight="1" x14ac:dyDescent="0.25">
      <c r="D144" s="50"/>
      <c r="F144" s="50"/>
      <c r="AR144" s="50"/>
      <c r="AS144" s="50"/>
    </row>
    <row r="145" spans="4:45" ht="14.25" customHeight="1" x14ac:dyDescent="0.25">
      <c r="D145" s="50"/>
      <c r="F145" s="50"/>
      <c r="AR145" s="50"/>
      <c r="AS145" s="50"/>
    </row>
    <row r="146" spans="4:45" ht="14.25" customHeight="1" x14ac:dyDescent="0.25">
      <c r="D146" s="50"/>
      <c r="F146" s="50"/>
      <c r="AR146" s="50"/>
      <c r="AS146" s="50"/>
    </row>
    <row r="147" spans="4:45" ht="14.25" customHeight="1" x14ac:dyDescent="0.25">
      <c r="D147" s="50"/>
      <c r="F147" s="50"/>
      <c r="AR147" s="50"/>
      <c r="AS147" s="50"/>
    </row>
    <row r="148" spans="4:45" ht="14.25" customHeight="1" x14ac:dyDescent="0.25">
      <c r="D148" s="50"/>
      <c r="F148" s="50"/>
      <c r="AR148" s="50"/>
      <c r="AS148" s="50"/>
    </row>
    <row r="149" spans="4:45" ht="14.25" customHeight="1" x14ac:dyDescent="0.25">
      <c r="D149" s="50"/>
      <c r="F149" s="50"/>
      <c r="AR149" s="50"/>
      <c r="AS149" s="50"/>
    </row>
  </sheetData>
  <autoFilter ref="B47:AS124"/>
  <mergeCells count="6">
    <mergeCell ref="B126:I126"/>
    <mergeCell ref="B39:I39"/>
    <mergeCell ref="B41:I41"/>
    <mergeCell ref="B121:I121"/>
    <mergeCell ref="B123:I123"/>
    <mergeCell ref="B125:I125"/>
  </mergeCells>
  <printOptions horizontalCentered="1"/>
  <pageMargins left="0.25" right="0.25" top="0.75" bottom="0.75" header="0.3" footer="0.3"/>
  <pageSetup scale="39" pageOrder="overThenDown" orientation="landscape" r:id="rId1"/>
  <headerFooter alignWithMargins="0">
    <oddHeader>&amp;RTO12 Draft Annual Update
Attachment 4
WP-Schedule 10 and 16
Page &amp;P of &amp;N</oddHeader>
  </headerFooter>
  <rowBreaks count="1" manualBreakCount="1">
    <brk id="43" max="16383" man="1"/>
  </rowBreaks>
  <colBreaks count="2" manualBreakCount="2">
    <brk id="16"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AR404"/>
  <sheetViews>
    <sheetView showGridLines="0" topLeftCell="D1" zoomScale="90" zoomScaleNormal="90" zoomScaleSheetLayoutView="50" zoomScalePageLayoutView="20" workbookViewId="0">
      <selection activeCell="D1" sqref="D1"/>
    </sheetView>
  </sheetViews>
  <sheetFormatPr defaultColWidth="9.140625" defaultRowHeight="15" outlineLevelCol="1" x14ac:dyDescent="0.25"/>
  <cols>
    <col min="1" max="1" width="12.42578125" style="50" hidden="1" customWidth="1"/>
    <col min="2" max="2" width="47.42578125" style="129" hidden="1" customWidth="1" outlineLevel="1"/>
    <col min="3" max="3" width="13.85546875" style="130" hidden="1" customWidth="1" outlineLevel="1"/>
    <col min="4" max="4" width="25.7109375" style="133" customWidth="1" collapsed="1"/>
    <col min="5" max="5" width="72" style="132" customWidth="1"/>
    <col min="6" max="6" width="7.42578125" style="133" bestFit="1" customWidth="1"/>
    <col min="7" max="7" width="10.85546875" style="51" customWidth="1"/>
    <col min="8" max="8" width="13.85546875" style="51" bestFit="1" customWidth="1"/>
    <col min="9" max="9" width="21.28515625" style="50" customWidth="1"/>
    <col min="10" max="10" width="11.140625" style="51" customWidth="1"/>
    <col min="11" max="11" width="10.28515625" style="51" customWidth="1"/>
    <col min="12" max="12" width="1.28515625" style="134" customWidth="1"/>
    <col min="13" max="13" width="21.85546875" style="50" customWidth="1"/>
    <col min="14" max="15" width="16.7109375" style="50" bestFit="1" customWidth="1"/>
    <col min="16" max="16" width="20" style="50" bestFit="1" customWidth="1"/>
    <col min="17" max="18" width="27.7109375" style="50" bestFit="1" customWidth="1"/>
    <col min="19" max="19" width="1.28515625" style="133" customWidth="1"/>
    <col min="20" max="21" width="16.7109375" style="51" bestFit="1" customWidth="1"/>
    <col min="22" max="22" width="15.7109375" style="51" bestFit="1" customWidth="1"/>
    <col min="23" max="23" width="17.140625" style="51" bestFit="1" customWidth="1"/>
    <col min="24" max="26" width="15.7109375" style="51" bestFit="1" customWidth="1"/>
    <col min="27" max="27" width="15" style="51" bestFit="1" customWidth="1"/>
    <col min="28" max="28" width="15.7109375" style="51" bestFit="1" customWidth="1"/>
    <col min="29" max="29" width="16.28515625" style="51" bestFit="1" customWidth="1"/>
    <col min="30" max="30" width="14.85546875" style="51" bestFit="1" customWidth="1"/>
    <col min="31" max="33" width="15.7109375" style="51" bestFit="1" customWidth="1"/>
    <col min="34" max="35" width="16.28515625" style="51" bestFit="1" customWidth="1"/>
    <col min="36" max="43" width="17.140625" style="51" bestFit="1" customWidth="1"/>
    <col min="44" max="16384" width="9.140625" style="50"/>
  </cols>
  <sheetData>
    <row r="1" spans="1:43" ht="21" x14ac:dyDescent="0.35">
      <c r="D1" s="131" t="s">
        <v>201</v>
      </c>
    </row>
    <row r="2" spans="1:43" ht="18.75" x14ac:dyDescent="0.3">
      <c r="D2" s="135"/>
    </row>
    <row r="3" spans="1:43" x14ac:dyDescent="0.25">
      <c r="D3" s="136" t="s">
        <v>14</v>
      </c>
      <c r="E3" s="363">
        <v>42736</v>
      </c>
    </row>
    <row r="6" spans="1:43" ht="18.75" x14ac:dyDescent="0.25">
      <c r="D6" s="342" t="s">
        <v>202</v>
      </c>
      <c r="E6" s="343"/>
      <c r="F6" s="343"/>
      <c r="G6" s="344"/>
      <c r="H6" s="344"/>
      <c r="I6" s="344"/>
      <c r="J6" s="344"/>
      <c r="K6" s="344"/>
      <c r="M6" s="65"/>
      <c r="N6" s="65"/>
      <c r="O6" s="65"/>
      <c r="P6" s="65"/>
      <c r="Q6" s="65"/>
      <c r="R6" s="65"/>
    </row>
    <row r="8" spans="1:43" x14ac:dyDescent="0.25">
      <c r="D8" s="137" t="s">
        <v>203</v>
      </c>
    </row>
    <row r="9" spans="1:43" ht="15" customHeight="1" x14ac:dyDescent="0.25">
      <c r="D9" s="60" t="s">
        <v>204</v>
      </c>
      <c r="E9" s="60"/>
      <c r="F9" s="60"/>
      <c r="G9" s="60"/>
      <c r="H9" s="60"/>
      <c r="I9" s="60"/>
      <c r="J9" s="60"/>
      <c r="K9" s="60"/>
    </row>
    <row r="10" spans="1:43" ht="15.75" thickBot="1" x14ac:dyDescent="0.3"/>
    <row r="11" spans="1:43" s="69" customFormat="1" ht="30.75" thickBot="1" x14ac:dyDescent="0.3">
      <c r="A11" s="138" t="s">
        <v>92</v>
      </c>
      <c r="B11" s="129" t="s">
        <v>205</v>
      </c>
      <c r="C11" s="130" t="s">
        <v>206</v>
      </c>
      <c r="D11" s="139" t="s">
        <v>16</v>
      </c>
      <c r="E11" s="140" t="s">
        <v>17</v>
      </c>
      <c r="F11" s="141" t="s">
        <v>18</v>
      </c>
      <c r="G11" s="142" t="s">
        <v>19</v>
      </c>
      <c r="H11" s="62" t="s">
        <v>20</v>
      </c>
      <c r="I11" s="62" t="s">
        <v>21</v>
      </c>
      <c r="J11" s="62" t="s">
        <v>22</v>
      </c>
      <c r="K11" s="63" t="s">
        <v>23</v>
      </c>
      <c r="L11" s="143"/>
      <c r="M11" s="61" t="s">
        <v>207</v>
      </c>
      <c r="N11" s="62" t="s">
        <v>208</v>
      </c>
      <c r="O11" s="62" t="s">
        <v>209</v>
      </c>
      <c r="P11" s="62" t="s">
        <v>210</v>
      </c>
      <c r="Q11" s="62" t="s">
        <v>211</v>
      </c>
      <c r="R11" s="63" t="s">
        <v>212</v>
      </c>
      <c r="S11" s="144"/>
      <c r="T11" s="145">
        <f>$E$3</f>
        <v>42736</v>
      </c>
      <c r="U11" s="142">
        <f>DATE(YEAR(T11),MONTH(T11)+1,DAY(T11))</f>
        <v>42767</v>
      </c>
      <c r="V11" s="142">
        <f t="shared" ref="V11:AM11" si="0">DATE(YEAR(U11),MONTH(U11)+1,DAY(U11))</f>
        <v>42795</v>
      </c>
      <c r="W11" s="142">
        <f t="shared" si="0"/>
        <v>42826</v>
      </c>
      <c r="X11" s="142">
        <f t="shared" si="0"/>
        <v>42856</v>
      </c>
      <c r="Y11" s="142">
        <f t="shared" si="0"/>
        <v>42887</v>
      </c>
      <c r="Z11" s="142">
        <f t="shared" si="0"/>
        <v>42917</v>
      </c>
      <c r="AA11" s="142">
        <f t="shared" si="0"/>
        <v>42948</v>
      </c>
      <c r="AB11" s="142">
        <f t="shared" si="0"/>
        <v>42979</v>
      </c>
      <c r="AC11" s="142">
        <f t="shared" si="0"/>
        <v>43009</v>
      </c>
      <c r="AD11" s="142">
        <f t="shared" si="0"/>
        <v>43040</v>
      </c>
      <c r="AE11" s="146">
        <f t="shared" si="0"/>
        <v>43070</v>
      </c>
      <c r="AF11" s="142">
        <f>DATE(YEAR(AE11),MONTH(AE11)+1,DAY(AE11))</f>
        <v>43101</v>
      </c>
      <c r="AG11" s="142">
        <f t="shared" si="0"/>
        <v>43132</v>
      </c>
      <c r="AH11" s="142">
        <f t="shared" si="0"/>
        <v>43160</v>
      </c>
      <c r="AI11" s="142">
        <f t="shared" si="0"/>
        <v>43191</v>
      </c>
      <c r="AJ11" s="142">
        <f t="shared" si="0"/>
        <v>43221</v>
      </c>
      <c r="AK11" s="142">
        <f t="shared" si="0"/>
        <v>43252</v>
      </c>
      <c r="AL11" s="142">
        <f t="shared" si="0"/>
        <v>43282</v>
      </c>
      <c r="AM11" s="142">
        <f t="shared" si="0"/>
        <v>43313</v>
      </c>
      <c r="AN11" s="142">
        <f>DATE(YEAR(AM11),MONTH(AM11)+1,DAY(AM11))</f>
        <v>43344</v>
      </c>
      <c r="AO11" s="142">
        <f>DATE(YEAR(AN11),MONTH(AN11)+1,DAY(AN11))</f>
        <v>43374</v>
      </c>
      <c r="AP11" s="142">
        <f>DATE(YEAR(AO11),MONTH(AO11)+1,DAY(AO11))</f>
        <v>43405</v>
      </c>
      <c r="AQ11" s="146">
        <f>DATE(YEAR(AP11),MONTH(AP11)+1,DAY(AP11))</f>
        <v>43435</v>
      </c>
    </row>
    <row r="12" spans="1:43" s="157" customFormat="1" x14ac:dyDescent="0.25">
      <c r="A12" s="147" t="s">
        <v>213</v>
      </c>
      <c r="B12" s="148" t="str">
        <f>+$D$6</f>
        <v>Devers Colorado River (DCR)</v>
      </c>
      <c r="C12" s="149" t="s">
        <v>214</v>
      </c>
      <c r="D12" s="158" t="s">
        <v>215</v>
      </c>
      <c r="E12" s="345" t="s">
        <v>216</v>
      </c>
      <c r="F12" s="160">
        <v>4847</v>
      </c>
      <c r="G12" s="161" t="s">
        <v>26</v>
      </c>
      <c r="H12" s="162">
        <v>41395</v>
      </c>
      <c r="I12" s="163" t="s">
        <v>217</v>
      </c>
      <c r="J12" s="164">
        <v>0</v>
      </c>
      <c r="K12" s="165">
        <v>1</v>
      </c>
      <c r="L12" s="150"/>
      <c r="M12" s="259">
        <v>0</v>
      </c>
      <c r="N12" s="151">
        <f>SUM(T33:AE33)</f>
        <v>-80.287740000000014</v>
      </c>
      <c r="O12" s="151">
        <f t="shared" ref="O12:O21" si="1">SUM(AF33:AQ33)</f>
        <v>0</v>
      </c>
      <c r="P12" s="151">
        <f t="shared" ref="P12:P23" si="2">$M12*$K12*(1-$J12)</f>
        <v>0</v>
      </c>
      <c r="Q12" s="151">
        <f t="shared" ref="Q12:Q23" si="3">$N12*$K12*(1-$J12)</f>
        <v>-80.287740000000014</v>
      </c>
      <c r="R12" s="152">
        <f t="shared" ref="R12:R23" si="4">$O12*$K12*(1-$J12)</f>
        <v>0</v>
      </c>
      <c r="S12" s="153"/>
      <c r="T12" s="154">
        <f>IF(OR(RIGHT($I12,3)="RGT",RIGHT($I12,3)="INC"),IF($H12=T$11,SUM($T33:T33)+$P12,IF(T$11&gt;$H12,T33,0)),0)</f>
        <v>0</v>
      </c>
      <c r="U12" s="155">
        <f>IF(OR(RIGHT($I12,3)="RGT",RIGHT($I12,3)="INC"),IF($H12=U$11,SUM($T33:U33)+$P12,IF(U$11&gt;$H12,U33,0)),0)</f>
        <v>-80.269720000000007</v>
      </c>
      <c r="V12" s="155">
        <f>IF(OR(RIGHT($I12,3)="RGT",RIGHT($I12,3)="INC"),IF($H12=V$11,SUM($T33:V33)+$P12,IF(V$11&gt;$H12,V33,0)),0)</f>
        <v>-1.8020000000000001E-2</v>
      </c>
      <c r="W12" s="155">
        <f>IF(OR(RIGHT($I12,3)="RGT",RIGHT($I12,3)="INC"),IF($H12=W$11,SUM($T33:W33)+$P12,IF(W$11&gt;$H12,W33,0)),0)</f>
        <v>0</v>
      </c>
      <c r="X12" s="155">
        <f>IF(OR(RIGHT($I12,3)="RGT",RIGHT($I12,3)="INC"),IF($H12=X$11,SUM($T33:X33)+$P12,IF(X$11&gt;$H12,X33,0)),0)</f>
        <v>0</v>
      </c>
      <c r="Y12" s="155">
        <f>IF(OR(RIGHT($I12,3)="RGT",RIGHT($I12,3)="INC"),IF($H12=Y$11,SUM($T33:Y33)+$P12,IF(Y$11&gt;$H12,Y33,0)),0)</f>
        <v>0</v>
      </c>
      <c r="Z12" s="155">
        <f>IF(OR(RIGHT($I12,3)="RGT",RIGHT($I12,3)="INC"),IF($H12=Z$11,SUM($T33:Z33)+$P12,IF(Z$11&gt;$H12,Z33,0)),0)</f>
        <v>0</v>
      </c>
      <c r="AA12" s="155">
        <f>IF(OR(RIGHT($I12,3)="RGT",RIGHT($I12,3)="INC"),IF($H12=AA$11,SUM($T33:AA33)+$P12,IF(AA$11&gt;$H12,AA33,0)),0)</f>
        <v>0</v>
      </c>
      <c r="AB12" s="155">
        <f>IF(OR(RIGHT($I12,3)="RGT",RIGHT($I12,3)="INC"),IF($H12=AB$11,SUM($T33:AB33)+$P12,IF(AB$11&gt;$H12,AB33,0)),0)</f>
        <v>0</v>
      </c>
      <c r="AC12" s="155">
        <f>IF(OR(RIGHT($I12,3)="RGT",RIGHT($I12,3)="INC"),IF($H12=AC$11,SUM($T33:AC33)+$P12,IF(AC$11&gt;$H12,AC33,0)),0)</f>
        <v>0</v>
      </c>
      <c r="AD12" s="155">
        <f>IF(OR(RIGHT($I12,3)="RGT",RIGHT($I12,3)="INC"),IF($H12=AD$11,SUM($T33:AD33)+$P12,IF(AD$11&gt;$H12,AD33,0)),0)</f>
        <v>0</v>
      </c>
      <c r="AE12" s="156">
        <f>IF(OR(RIGHT($I12,3)="RGT",RIGHT($I12,3)="INC"),IF($H12=AE$11,SUM($T33:AE33)+$P12,IF(AE$11&gt;$H12,AE33,0)),0)</f>
        <v>0</v>
      </c>
      <c r="AF12" s="155">
        <f>IF(OR(RIGHT($I12,3)="RGT",RIGHT($I12,3)="INC"),IF($H12=AF$11,SUM($T33:AF33)+$P12,IF(AF$11&gt;$H12,AF33,0)),0)</f>
        <v>0</v>
      </c>
      <c r="AG12" s="155">
        <f>IF(OR(RIGHT($I12,3)="RGT",RIGHT($I12,3)="INC"),IF($H12=AG$11,SUM($T33:AG33)+$P12,IF(AG$11&gt;$H12,AG33,0)),0)</f>
        <v>0</v>
      </c>
      <c r="AH12" s="155">
        <f>IF(OR(RIGHT($I12,3)="RGT",RIGHT($I12,3)="INC"),IF($H12=AH$11,SUM($T33:AH33)+$P12,IF(AH$11&gt;$H12,AH33,0)),0)</f>
        <v>0</v>
      </c>
      <c r="AI12" s="155">
        <f>IF(OR(RIGHT($I12,3)="RGT",RIGHT($I12,3)="INC"),IF($H12=AI$11,SUM($T33:AI33)+$P12,IF(AI$11&gt;$H12,AI33,0)),0)</f>
        <v>0</v>
      </c>
      <c r="AJ12" s="155">
        <f>IF(OR(RIGHT($I12,3)="RGT",RIGHT($I12,3)="INC"),IF($H12=AJ$11,SUM($T33:AJ33)+$P12,IF(AJ$11&gt;$H12,AJ33,0)),0)</f>
        <v>0</v>
      </c>
      <c r="AK12" s="155">
        <f>IF(OR(RIGHT($I12,3)="RGT",RIGHT($I12,3)="INC"),IF($H12=AK$11,SUM($T33:AK33)+$P12,IF(AK$11&gt;$H12,AK33,0)),0)</f>
        <v>0</v>
      </c>
      <c r="AL12" s="155">
        <f>IF(OR(RIGHT($I12,3)="RGT",RIGHT($I12,3)="INC"),IF($H12=AL$11,SUM($T33:AL33)+$P12,IF(AL$11&gt;$H12,AL33,0)),0)</f>
        <v>0</v>
      </c>
      <c r="AM12" s="155">
        <f>IF(OR(RIGHT($I12,3)="RGT",RIGHT($I12,3)="INC"),IF($H12=AM$11,SUM($T33:AM33)+$P12,IF(AM$11&gt;$H12,AM33,0)),0)</f>
        <v>0</v>
      </c>
      <c r="AN12" s="155">
        <f>IF(OR(RIGHT($I12,3)="RGT",RIGHT($I12,3)="INC"),IF($H12=AN$11,SUM($T33:AN33)+$P12,IF(AN$11&gt;$H12,AN33,0)),0)</f>
        <v>0</v>
      </c>
      <c r="AO12" s="155">
        <f>IF(OR(RIGHT($I12,3)="RGT",RIGHT($I12,3)="INC"),IF($H12=AO$11,SUM($T33:AO33)+$P12,IF(AO$11&gt;$H12,AO33,0)),0)</f>
        <v>0</v>
      </c>
      <c r="AP12" s="155">
        <f>IF(OR(RIGHT($I12,3)="RGT",RIGHT($I12,3)="INC"),IF($H12=AP$11,SUM($T33:AP33)+$P12,IF(AP$11&gt;$H12,AP33,0)),0)</f>
        <v>0</v>
      </c>
      <c r="AQ12" s="156">
        <f>IF(OR(RIGHT($I12,3)="RGT",RIGHT($I12,3)="INC"),IF($H12=AQ$11,SUM($T33:AQ33)+$P12,IF(AQ$11&gt;$H12,AQ33,0)),0)</f>
        <v>0</v>
      </c>
    </row>
    <row r="13" spans="1:43" s="157" customFormat="1" x14ac:dyDescent="0.25">
      <c r="B13" s="148" t="str">
        <f t="shared" ref="B13:B23" si="5">+$D$6</f>
        <v>Devers Colorado River (DCR)</v>
      </c>
      <c r="C13" s="149" t="s">
        <v>214</v>
      </c>
      <c r="D13" s="158"/>
      <c r="E13" s="159"/>
      <c r="F13" s="160"/>
      <c r="G13" s="161"/>
      <c r="H13" s="162"/>
      <c r="I13" s="163"/>
      <c r="J13" s="164"/>
      <c r="K13" s="165"/>
      <c r="L13" s="150"/>
      <c r="M13" s="76"/>
      <c r="N13" s="151">
        <f t="shared" ref="N13:N23" si="6">SUM(T34:AE34)</f>
        <v>0</v>
      </c>
      <c r="O13" s="151">
        <f t="shared" si="1"/>
        <v>0</v>
      </c>
      <c r="P13" s="151">
        <f t="shared" si="2"/>
        <v>0</v>
      </c>
      <c r="Q13" s="151">
        <f t="shared" si="3"/>
        <v>0</v>
      </c>
      <c r="R13" s="152">
        <f t="shared" si="4"/>
        <v>0</v>
      </c>
      <c r="S13" s="153"/>
      <c r="T13" s="154">
        <f>IF(OR(RIGHT($I13,3)="RGT",RIGHT($I13,3)="INC"),IF($H13=T$11,SUM($T34:T34)+$P13,IF(T$11&gt;$H13,T34,0)),0)</f>
        <v>0</v>
      </c>
      <c r="U13" s="155">
        <f>IF(OR(RIGHT($I13,3)="RGT",RIGHT($I13,3)="INC"),IF($H13=U$11,SUM($T34:U34)+$P13,IF(U$11&gt;$H13,U34,0)),0)</f>
        <v>0</v>
      </c>
      <c r="V13" s="155">
        <f>IF(OR(RIGHT($I13,3)="RGT",RIGHT($I13,3)="INC"),IF($H13=V$11,SUM($T34:V34)+$P13,IF(V$11&gt;$H13,V34,0)),0)</f>
        <v>0</v>
      </c>
      <c r="W13" s="155">
        <f>IF(OR(RIGHT($I13,3)="RGT",RIGHT($I13,3)="INC"),IF($H13=W$11,SUM($T34:W34)+$P13,IF(W$11&gt;$H13,W34,0)),0)</f>
        <v>0</v>
      </c>
      <c r="X13" s="155">
        <f>IF(OR(RIGHT($I13,3)="RGT",RIGHT($I13,3)="INC"),IF($H13=X$11,SUM($T34:X34)+$P13,IF(X$11&gt;$H13,X34,0)),0)</f>
        <v>0</v>
      </c>
      <c r="Y13" s="155">
        <f>IF(OR(RIGHT($I13,3)="RGT",RIGHT($I13,3)="INC"),IF($H13=Y$11,SUM($T34:Y34)+$P13,IF(Y$11&gt;$H13,Y34,0)),0)</f>
        <v>0</v>
      </c>
      <c r="Z13" s="155">
        <f>IF(OR(RIGHT($I13,3)="RGT",RIGHT($I13,3)="INC"),IF($H13=Z$11,SUM($T34:Z34)+$P13,IF(Z$11&gt;$H13,Z34,0)),0)</f>
        <v>0</v>
      </c>
      <c r="AA13" s="155">
        <f>IF(OR(RIGHT($I13,3)="RGT",RIGHT($I13,3)="INC"),IF($H13=AA$11,SUM($T34:AA34)+$P13,IF(AA$11&gt;$H13,AA34,0)),0)</f>
        <v>0</v>
      </c>
      <c r="AB13" s="155">
        <f>IF(OR(RIGHT($I13,3)="RGT",RIGHT($I13,3)="INC"),IF($H13=AB$11,SUM($T34:AB34)+$P13,IF(AB$11&gt;$H13,AB34,0)),0)</f>
        <v>0</v>
      </c>
      <c r="AC13" s="155">
        <f>IF(OR(RIGHT($I13,3)="RGT",RIGHT($I13,3)="INC"),IF($H13=AC$11,SUM($T34:AC34)+$P13,IF(AC$11&gt;$H13,AC34,0)),0)</f>
        <v>0</v>
      </c>
      <c r="AD13" s="155">
        <f>IF(OR(RIGHT($I13,3)="RGT",RIGHT($I13,3)="INC"),IF($H13=AD$11,SUM($T34:AD34)+$P13,IF(AD$11&gt;$H13,AD34,0)),0)</f>
        <v>0</v>
      </c>
      <c r="AE13" s="156">
        <f>IF(OR(RIGHT($I13,3)="RGT",RIGHT($I13,3)="INC"),IF($H13=AE$11,SUM($T34:AE34)+$P13,IF(AE$11&gt;$H13,AE34,0)),0)</f>
        <v>0</v>
      </c>
      <c r="AF13" s="155">
        <f>IF(OR(RIGHT($I13,3)="RGT",RIGHT($I13,3)="INC"),IF($H13=AF$11,SUM($T34:AF34)+$P13,IF(AF$11&gt;$H13,AF34,0)),0)</f>
        <v>0</v>
      </c>
      <c r="AG13" s="155">
        <f>IF(OR(RIGHT($I13,3)="RGT",RIGHT($I13,3)="INC"),IF($H13=AG$11,SUM($T34:AG34)+$P13,IF(AG$11&gt;$H13,AG34,0)),0)</f>
        <v>0</v>
      </c>
      <c r="AH13" s="155">
        <f>IF(OR(RIGHT($I13,3)="RGT",RIGHT($I13,3)="INC"),IF($H13=AH$11,SUM($T34:AH34)+$P13,IF(AH$11&gt;$H13,AH34,0)),0)</f>
        <v>0</v>
      </c>
      <c r="AI13" s="155">
        <f>IF(OR(RIGHT($I13,3)="RGT",RIGHT($I13,3)="INC"),IF($H13=AI$11,SUM($T34:AI34)+$P13,IF(AI$11&gt;$H13,AI34,0)),0)</f>
        <v>0</v>
      </c>
      <c r="AJ13" s="155">
        <f>IF(OR(RIGHT($I13,3)="RGT",RIGHT($I13,3)="INC"),IF($H13=AJ$11,SUM($T34:AJ34)+$P13,IF(AJ$11&gt;$H13,AJ34,0)),0)</f>
        <v>0</v>
      </c>
      <c r="AK13" s="155">
        <f>IF(OR(RIGHT($I13,3)="RGT",RIGHT($I13,3)="INC"),IF($H13=AK$11,SUM($T34:AK34)+$P13,IF(AK$11&gt;$H13,AK34,0)),0)</f>
        <v>0</v>
      </c>
      <c r="AL13" s="155">
        <f>IF(OR(RIGHT($I13,3)="RGT",RIGHT($I13,3)="INC"),IF($H13=AL$11,SUM($T34:AL34)+$P13,IF(AL$11&gt;$H13,AL34,0)),0)</f>
        <v>0</v>
      </c>
      <c r="AM13" s="155">
        <f>IF(OR(RIGHT($I13,3)="RGT",RIGHT($I13,3)="INC"),IF($H13=AM$11,SUM($T34:AM34)+$P13,IF(AM$11&gt;$H13,AM34,0)),0)</f>
        <v>0</v>
      </c>
      <c r="AN13" s="155">
        <f>IF(OR(RIGHT($I13,3)="RGT",RIGHT($I13,3)="INC"),IF($H13=AN$11,SUM($T34:AN34)+$P13,IF(AN$11&gt;$H13,AN34,0)),0)</f>
        <v>0</v>
      </c>
      <c r="AO13" s="155">
        <f>IF(OR(RIGHT($I13,3)="RGT",RIGHT($I13,3)="INC"),IF($H13=AO$11,SUM($T34:AO34)+$P13,IF(AO$11&gt;$H13,AO34,0)),0)</f>
        <v>0</v>
      </c>
      <c r="AP13" s="155">
        <f>IF(OR(RIGHT($I13,3)="RGT",RIGHT($I13,3)="INC"),IF($H13=AP$11,SUM($T34:AP34)+$P13,IF(AP$11&gt;$H13,AP34,0)),0)</f>
        <v>0</v>
      </c>
      <c r="AQ13" s="156">
        <f>IF(OR(RIGHT($I13,3)="RGT",RIGHT($I13,3)="INC"),IF($H13=AQ$11,SUM($T34:AQ34)+$P13,IF(AQ$11&gt;$H13,AQ34,0)),0)</f>
        <v>0</v>
      </c>
    </row>
    <row r="14" spans="1:43" s="157" customFormat="1" x14ac:dyDescent="0.25">
      <c r="B14" s="148" t="str">
        <f t="shared" si="5"/>
        <v>Devers Colorado River (DCR)</v>
      </c>
      <c r="C14" s="149" t="s">
        <v>214</v>
      </c>
      <c r="D14" s="158"/>
      <c r="E14" s="159"/>
      <c r="F14" s="160"/>
      <c r="G14" s="161"/>
      <c r="H14" s="162"/>
      <c r="I14" s="163"/>
      <c r="J14" s="164"/>
      <c r="K14" s="165"/>
      <c r="L14" s="150"/>
      <c r="M14" s="76"/>
      <c r="N14" s="151">
        <f t="shared" si="6"/>
        <v>0</v>
      </c>
      <c r="O14" s="151">
        <f t="shared" si="1"/>
        <v>0</v>
      </c>
      <c r="P14" s="151">
        <f t="shared" si="2"/>
        <v>0</v>
      </c>
      <c r="Q14" s="151">
        <f t="shared" si="3"/>
        <v>0</v>
      </c>
      <c r="R14" s="152">
        <f t="shared" si="4"/>
        <v>0</v>
      </c>
      <c r="S14" s="153"/>
      <c r="T14" s="154">
        <f>IF(OR(RIGHT($I14,3)="RGT",RIGHT($I14,3)="INC"),IF($H14=T$11,SUM($T35:T35)+$P14,IF(T$11&gt;$H14,T35,0)),0)</f>
        <v>0</v>
      </c>
      <c r="U14" s="155">
        <f>IF(OR(RIGHT($I14,3)="RGT",RIGHT($I14,3)="INC"),IF($H14=U$11,SUM($T35:U35)+$P14,IF(U$11&gt;$H14,U35,0)),0)</f>
        <v>0</v>
      </c>
      <c r="V14" s="155">
        <f>IF(OR(RIGHT($I14,3)="RGT",RIGHT($I14,3)="INC"),IF($H14=V$11,SUM($T35:V35)+$P14,IF(V$11&gt;$H14,V35,0)),0)</f>
        <v>0</v>
      </c>
      <c r="W14" s="155">
        <f>IF(OR(RIGHT($I14,3)="RGT",RIGHT($I14,3)="INC"),IF($H14=W$11,SUM($T35:W35)+$P14,IF(W$11&gt;$H14,W35,0)),0)</f>
        <v>0</v>
      </c>
      <c r="X14" s="155">
        <f>IF(OR(RIGHT($I14,3)="RGT",RIGHT($I14,3)="INC"),IF($H14=X$11,SUM($T35:X35)+$P14,IF(X$11&gt;$H14,X35,0)),0)</f>
        <v>0</v>
      </c>
      <c r="Y14" s="155">
        <f>IF(OR(RIGHT($I14,3)="RGT",RIGHT($I14,3)="INC"),IF($H14=Y$11,SUM($T35:Y35)+$P14,IF(Y$11&gt;$H14,Y35,0)),0)</f>
        <v>0</v>
      </c>
      <c r="Z14" s="155">
        <f>IF(OR(RIGHT($I14,3)="RGT",RIGHT($I14,3)="INC"),IF($H14=Z$11,SUM($T35:Z35)+$P14,IF(Z$11&gt;$H14,Z35,0)),0)</f>
        <v>0</v>
      </c>
      <c r="AA14" s="155">
        <f>IF(OR(RIGHT($I14,3)="RGT",RIGHT($I14,3)="INC"),IF($H14=AA$11,SUM($T35:AA35)+$P14,IF(AA$11&gt;$H14,AA35,0)),0)</f>
        <v>0</v>
      </c>
      <c r="AB14" s="155">
        <f>IF(OR(RIGHT($I14,3)="RGT",RIGHT($I14,3)="INC"),IF($H14=AB$11,SUM($T35:AB35)+$P14,IF(AB$11&gt;$H14,AB35,0)),0)</f>
        <v>0</v>
      </c>
      <c r="AC14" s="155">
        <f>IF(OR(RIGHT($I14,3)="RGT",RIGHT($I14,3)="INC"),IF($H14=AC$11,SUM($T35:AC35)+$P14,IF(AC$11&gt;$H14,AC35,0)),0)</f>
        <v>0</v>
      </c>
      <c r="AD14" s="155">
        <f>IF(OR(RIGHT($I14,3)="RGT",RIGHT($I14,3)="INC"),IF($H14=AD$11,SUM($T35:AD35)+$P14,IF(AD$11&gt;$H14,AD35,0)),0)</f>
        <v>0</v>
      </c>
      <c r="AE14" s="156">
        <f>IF(OR(RIGHT($I14,3)="RGT",RIGHT($I14,3)="INC"),IF($H14=AE$11,SUM($T35:AE35)+$P14,IF(AE$11&gt;$H14,AE35,0)),0)</f>
        <v>0</v>
      </c>
      <c r="AF14" s="155">
        <f>IF(OR(RIGHT($I14,3)="RGT",RIGHT($I14,3)="INC"),IF($H14=AF$11,SUM($T35:AF35)+$P14,IF(AF$11&gt;$H14,AF35,0)),0)</f>
        <v>0</v>
      </c>
      <c r="AG14" s="155">
        <f>IF(OR(RIGHT($I14,3)="RGT",RIGHT($I14,3)="INC"),IF($H14=AG$11,SUM($T35:AG35)+$P14,IF(AG$11&gt;$H14,AG35,0)),0)</f>
        <v>0</v>
      </c>
      <c r="AH14" s="155">
        <f>IF(OR(RIGHT($I14,3)="RGT",RIGHT($I14,3)="INC"),IF($H14=AH$11,SUM($T35:AH35)+$P14,IF(AH$11&gt;$H14,AH35,0)),0)</f>
        <v>0</v>
      </c>
      <c r="AI14" s="155">
        <f>IF(OR(RIGHT($I14,3)="RGT",RIGHT($I14,3)="INC"),IF($H14=AI$11,SUM($T35:AI35)+$P14,IF(AI$11&gt;$H14,AI35,0)),0)</f>
        <v>0</v>
      </c>
      <c r="AJ14" s="155">
        <f>IF(OR(RIGHT($I14,3)="RGT",RIGHT($I14,3)="INC"),IF($H14=AJ$11,SUM($T35:AJ35)+$P14,IF(AJ$11&gt;$H14,AJ35,0)),0)</f>
        <v>0</v>
      </c>
      <c r="AK14" s="155">
        <f>IF(OR(RIGHT($I14,3)="RGT",RIGHT($I14,3)="INC"),IF($H14=AK$11,SUM($T35:AK35)+$P14,IF(AK$11&gt;$H14,AK35,0)),0)</f>
        <v>0</v>
      </c>
      <c r="AL14" s="155">
        <f>IF(OR(RIGHT($I14,3)="RGT",RIGHT($I14,3)="INC"),IF($H14=AL$11,SUM($T35:AL35)+$P14,IF(AL$11&gt;$H14,AL35,0)),0)</f>
        <v>0</v>
      </c>
      <c r="AM14" s="155">
        <f>IF(OR(RIGHT($I14,3)="RGT",RIGHT($I14,3)="INC"),IF($H14=AM$11,SUM($T35:AM35)+$P14,IF(AM$11&gt;$H14,AM35,0)),0)</f>
        <v>0</v>
      </c>
      <c r="AN14" s="155">
        <f>IF(OR(RIGHT($I14,3)="RGT",RIGHT($I14,3)="INC"),IF($H14=AN$11,SUM($T35:AN35)+$P14,IF(AN$11&gt;$H14,AN35,0)),0)</f>
        <v>0</v>
      </c>
      <c r="AO14" s="155">
        <f>IF(OR(RIGHT($I14,3)="RGT",RIGHT($I14,3)="INC"),IF($H14=AO$11,SUM($T35:AO35)+$P14,IF(AO$11&gt;$H14,AO35,0)),0)</f>
        <v>0</v>
      </c>
      <c r="AP14" s="155">
        <f>IF(OR(RIGHT($I14,3)="RGT",RIGHT($I14,3)="INC"),IF($H14=AP$11,SUM($T35:AP35)+$P14,IF(AP$11&gt;$H14,AP35,0)),0)</f>
        <v>0</v>
      </c>
      <c r="AQ14" s="156">
        <f>IF(OR(RIGHT($I14,3)="RGT",RIGHT($I14,3)="INC"),IF($H14=AQ$11,SUM($T35:AQ35)+$P14,IF(AQ$11&gt;$H14,AQ35,0)),0)</f>
        <v>0</v>
      </c>
    </row>
    <row r="15" spans="1:43" s="157" customFormat="1" x14ac:dyDescent="0.25">
      <c r="B15" s="148" t="str">
        <f t="shared" si="5"/>
        <v>Devers Colorado River (DCR)</v>
      </c>
      <c r="C15" s="149" t="s">
        <v>214</v>
      </c>
      <c r="D15" s="158"/>
      <c r="E15" s="159"/>
      <c r="F15" s="160"/>
      <c r="G15" s="161"/>
      <c r="H15" s="162"/>
      <c r="I15" s="163"/>
      <c r="J15" s="164"/>
      <c r="K15" s="165"/>
      <c r="L15" s="150"/>
      <c r="M15" s="76"/>
      <c r="N15" s="151">
        <f t="shared" si="6"/>
        <v>0</v>
      </c>
      <c r="O15" s="151">
        <f t="shared" si="1"/>
        <v>0</v>
      </c>
      <c r="P15" s="151">
        <f>$M15*$K15*(1-$J15)</f>
        <v>0</v>
      </c>
      <c r="Q15" s="151">
        <f t="shared" si="3"/>
        <v>0</v>
      </c>
      <c r="R15" s="152">
        <f t="shared" si="4"/>
        <v>0</v>
      </c>
      <c r="S15" s="153"/>
      <c r="T15" s="154">
        <f>IF(OR(RIGHT($I15,3)="RGT",RIGHT($I15,3)="INC"),IF($H15=T$11,SUM($T36:T36)+$P15,IF(T$11&gt;$H15,T36,0)),0)</f>
        <v>0</v>
      </c>
      <c r="U15" s="155">
        <f>IF(OR(RIGHT($I15,3)="RGT",RIGHT($I15,3)="INC"),IF($H15=U$11,SUM($T36:U36)+$P15,IF(U$11&gt;$H15,U36,0)),0)</f>
        <v>0</v>
      </c>
      <c r="V15" s="155">
        <f>IF(OR(RIGHT($I15,3)="RGT",RIGHT($I15,3)="INC"),IF($H15=V$11,SUM($T36:V36)+$P15,IF(V$11&gt;$H15,V36,0)),0)</f>
        <v>0</v>
      </c>
      <c r="W15" s="155">
        <f>IF(OR(RIGHT($I15,3)="RGT",RIGHT($I15,3)="INC"),IF($H15=W$11,SUM($T36:W36)+$P15,IF(W$11&gt;$H15,W36,0)),0)</f>
        <v>0</v>
      </c>
      <c r="X15" s="155">
        <f>IF(OR(RIGHT($I15,3)="RGT",RIGHT($I15,3)="INC"),IF($H15=X$11,SUM($T36:X36)+$P15,IF(X$11&gt;$H15,X36,0)),0)</f>
        <v>0</v>
      </c>
      <c r="Y15" s="155">
        <f>IF(OR(RIGHT($I15,3)="RGT",RIGHT($I15,3)="INC"),IF($H15=Y$11,SUM($T36:Y36)+$P15,IF(Y$11&gt;$H15,Y36,0)),0)</f>
        <v>0</v>
      </c>
      <c r="Z15" s="155">
        <f>IF(OR(RIGHT($I15,3)="RGT",RIGHT($I15,3)="INC"),IF($H15=Z$11,SUM($T36:Z36)+$P15,IF(Z$11&gt;$H15,Z36,0)),0)</f>
        <v>0</v>
      </c>
      <c r="AA15" s="155">
        <f>IF(OR(RIGHT($I15,3)="RGT",RIGHT($I15,3)="INC"),IF($H15=AA$11,SUM($T36:AA36)+$P15,IF(AA$11&gt;$H15,AA36,0)),0)</f>
        <v>0</v>
      </c>
      <c r="AB15" s="155">
        <f>IF(OR(RIGHT($I15,3)="RGT",RIGHT($I15,3)="INC"),IF($H15=AB$11,SUM($T36:AB36)+$P15,IF(AB$11&gt;$H15,AB36,0)),0)</f>
        <v>0</v>
      </c>
      <c r="AC15" s="155">
        <f>IF(OR(RIGHT($I15,3)="RGT",RIGHT($I15,3)="INC"),IF($H15=AC$11,SUM($T36:AC36)+$P15,IF(AC$11&gt;$H15,AC36,0)),0)</f>
        <v>0</v>
      </c>
      <c r="AD15" s="155">
        <f>IF(OR(RIGHT($I15,3)="RGT",RIGHT($I15,3)="INC"),IF($H15=AD$11,SUM($T36:AD36)+$P15,IF(AD$11&gt;$H15,AD36,0)),0)</f>
        <v>0</v>
      </c>
      <c r="AE15" s="156">
        <f>IF(OR(RIGHT($I15,3)="RGT",RIGHT($I15,3)="INC"),IF($H15=AE$11,SUM($T36:AE36)+$P15,IF(AE$11&gt;$H15,AE36,0)),0)</f>
        <v>0</v>
      </c>
      <c r="AF15" s="155">
        <f>IF(OR(RIGHT($I15,3)="RGT",RIGHT($I15,3)="INC"),IF($H15=AF$11,SUM($T36:AF36)+$P15,IF(AF$11&gt;$H15,AF36,0)),0)</f>
        <v>0</v>
      </c>
      <c r="AG15" s="155">
        <f>IF(OR(RIGHT($I15,3)="RGT",RIGHT($I15,3)="INC"),IF($H15=AG$11,SUM($T36:AG36)+$P15,IF(AG$11&gt;$H15,AG36,0)),0)</f>
        <v>0</v>
      </c>
      <c r="AH15" s="155">
        <f>IF(OR(RIGHT($I15,3)="RGT",RIGHT($I15,3)="INC"),IF($H15=AH$11,SUM($T36:AH36)+$P15,IF(AH$11&gt;$H15,AH36,0)),0)</f>
        <v>0</v>
      </c>
      <c r="AI15" s="155">
        <f>IF(OR(RIGHT($I15,3)="RGT",RIGHT($I15,3)="INC"),IF($H15=AI$11,SUM($T36:AI36)+$P15,IF(AI$11&gt;$H15,AI36,0)),0)</f>
        <v>0</v>
      </c>
      <c r="AJ15" s="155">
        <f>IF(OR(RIGHT($I15,3)="RGT",RIGHT($I15,3)="INC"),IF($H15=AJ$11,SUM($T36:AJ36)+$P15,IF(AJ$11&gt;$H15,AJ36,0)),0)</f>
        <v>0</v>
      </c>
      <c r="AK15" s="155">
        <f>IF(OR(RIGHT($I15,3)="RGT",RIGHT($I15,3)="INC"),IF($H15=AK$11,SUM($T36:AK36)+$P15,IF(AK$11&gt;$H15,AK36,0)),0)</f>
        <v>0</v>
      </c>
      <c r="AL15" s="155">
        <f>IF(OR(RIGHT($I15,3)="RGT",RIGHT($I15,3)="INC"),IF($H15=AL$11,SUM($T36:AL36)+$P15,IF(AL$11&gt;$H15,AL36,0)),0)</f>
        <v>0</v>
      </c>
      <c r="AM15" s="155">
        <f>IF(OR(RIGHT($I15,3)="RGT",RIGHT($I15,3)="INC"),IF($H15=AM$11,SUM($T36:AM36)+$P15,IF(AM$11&gt;$H15,AM36,0)),0)</f>
        <v>0</v>
      </c>
      <c r="AN15" s="155">
        <f>IF(OR(RIGHT($I15,3)="RGT",RIGHT($I15,3)="INC"),IF($H15=AN$11,SUM($T36:AN36)+$P15,IF(AN$11&gt;$H15,AN36,0)),0)</f>
        <v>0</v>
      </c>
      <c r="AO15" s="155">
        <f>IF(OR(RIGHT($I15,3)="RGT",RIGHT($I15,3)="INC"),IF($H15=AO$11,SUM($T36:AO36)+$P15,IF(AO$11&gt;$H15,AO36,0)),0)</f>
        <v>0</v>
      </c>
      <c r="AP15" s="155">
        <f>IF(OR(RIGHT($I15,3)="RGT",RIGHT($I15,3)="INC"),IF($H15=AP$11,SUM($T36:AP36)+$P15,IF(AP$11&gt;$H15,AP36,0)),0)</f>
        <v>0</v>
      </c>
      <c r="AQ15" s="156">
        <f>IF(OR(RIGHT($I15,3)="RGT",RIGHT($I15,3)="INC"),IF($H15=AQ$11,SUM($T36:AQ36)+$P15,IF(AQ$11&gt;$H15,AQ36,0)),0)</f>
        <v>0</v>
      </c>
    </row>
    <row r="16" spans="1:43" s="157" customFormat="1" x14ac:dyDescent="0.25">
      <c r="B16" s="148" t="str">
        <f t="shared" si="5"/>
        <v>Devers Colorado River (DCR)</v>
      </c>
      <c r="C16" s="149" t="s">
        <v>214</v>
      </c>
      <c r="D16" s="158"/>
      <c r="E16" s="159"/>
      <c r="F16" s="160"/>
      <c r="G16" s="161"/>
      <c r="H16" s="162"/>
      <c r="I16" s="163"/>
      <c r="J16" s="164"/>
      <c r="K16" s="165"/>
      <c r="L16" s="150"/>
      <c r="M16" s="76"/>
      <c r="N16" s="151">
        <f t="shared" si="6"/>
        <v>0</v>
      </c>
      <c r="O16" s="151">
        <f t="shared" si="1"/>
        <v>0</v>
      </c>
      <c r="P16" s="151">
        <f t="shared" si="2"/>
        <v>0</v>
      </c>
      <c r="Q16" s="151">
        <f t="shared" si="3"/>
        <v>0</v>
      </c>
      <c r="R16" s="152">
        <f t="shared" si="4"/>
        <v>0</v>
      </c>
      <c r="S16" s="153"/>
      <c r="T16" s="154">
        <f>IF(OR(RIGHT($I16,3)="RGT",RIGHT($I16,3)="INC"),IF($H16=T$11,SUM($T37:T37)+$P16,IF(T$11&gt;$H16,T37,0)),0)</f>
        <v>0</v>
      </c>
      <c r="U16" s="155">
        <f>IF(OR(RIGHT($I16,3)="RGT",RIGHT($I16,3)="INC"),IF($H16=U$11,SUM($T37:U37)+$P16,IF(U$11&gt;$H16,U37,0)),0)</f>
        <v>0</v>
      </c>
      <c r="V16" s="155">
        <f>IF(OR(RIGHT($I16,3)="RGT",RIGHT($I16,3)="INC"),IF($H16=V$11,SUM($T37:V37)+$P16,IF(V$11&gt;$H16,V37,0)),0)</f>
        <v>0</v>
      </c>
      <c r="W16" s="155">
        <f>IF(OR(RIGHT($I16,3)="RGT",RIGHT($I16,3)="INC"),IF($H16=W$11,SUM($T37:W37)+$P16,IF(W$11&gt;$H16,W37,0)),0)</f>
        <v>0</v>
      </c>
      <c r="X16" s="155">
        <f>IF(OR(RIGHT($I16,3)="RGT",RIGHT($I16,3)="INC"),IF($H16=X$11,SUM($T37:X37)+$P16,IF(X$11&gt;$H16,X37,0)),0)</f>
        <v>0</v>
      </c>
      <c r="Y16" s="155">
        <f>IF(OR(RIGHT($I16,3)="RGT",RIGHT($I16,3)="INC"),IF($H16=Y$11,SUM($T37:Y37)+$P16,IF(Y$11&gt;$H16,Y37,0)),0)</f>
        <v>0</v>
      </c>
      <c r="Z16" s="155">
        <f>IF(OR(RIGHT($I16,3)="RGT",RIGHT($I16,3)="INC"),IF($H16=Z$11,SUM($T37:Z37)+$P16,IF(Z$11&gt;$H16,Z37,0)),0)</f>
        <v>0</v>
      </c>
      <c r="AA16" s="155">
        <f>IF(OR(RIGHT($I16,3)="RGT",RIGHT($I16,3)="INC"),IF($H16=AA$11,SUM($T37:AA37)+$P16,IF(AA$11&gt;$H16,AA37,0)),0)</f>
        <v>0</v>
      </c>
      <c r="AB16" s="155">
        <f>IF(OR(RIGHT($I16,3)="RGT",RIGHT($I16,3)="INC"),IF($H16=AB$11,SUM($T37:AB37)+$P16,IF(AB$11&gt;$H16,AB37,0)),0)</f>
        <v>0</v>
      </c>
      <c r="AC16" s="155">
        <f>IF(OR(RIGHT($I16,3)="RGT",RIGHT($I16,3)="INC"),IF($H16=AC$11,SUM($T37:AC37)+$P16,IF(AC$11&gt;$H16,AC37,0)),0)</f>
        <v>0</v>
      </c>
      <c r="AD16" s="155">
        <f>IF(OR(RIGHT($I16,3)="RGT",RIGHT($I16,3)="INC"),IF($H16=AD$11,SUM($T37:AD37)+$P16,IF(AD$11&gt;$H16,AD37,0)),0)</f>
        <v>0</v>
      </c>
      <c r="AE16" s="156">
        <f>IF(OR(RIGHT($I16,3)="RGT",RIGHT($I16,3)="INC"),IF($H16=AE$11,SUM($T37:AE37)+$P16,IF(AE$11&gt;$H16,AE37,0)),0)</f>
        <v>0</v>
      </c>
      <c r="AF16" s="155">
        <f>IF(OR(RIGHT($I16,3)="RGT",RIGHT($I16,3)="INC"),IF($H16=AF$11,SUM($T37:AF37)+$P16,IF(AF$11&gt;$H16,AF37,0)),0)</f>
        <v>0</v>
      </c>
      <c r="AG16" s="155">
        <f>IF(OR(RIGHT($I16,3)="RGT",RIGHT($I16,3)="INC"),IF($H16=AG$11,SUM($T37:AG37)+$P16,IF(AG$11&gt;$H16,AG37,0)),0)</f>
        <v>0</v>
      </c>
      <c r="AH16" s="155">
        <f>IF(OR(RIGHT($I16,3)="RGT",RIGHT($I16,3)="INC"),IF($H16=AH$11,SUM($T37:AH37)+$P16,IF(AH$11&gt;$H16,AH37,0)),0)</f>
        <v>0</v>
      </c>
      <c r="AI16" s="155">
        <f>IF(OR(RIGHT($I16,3)="RGT",RIGHT($I16,3)="INC"),IF($H16=AI$11,SUM($T37:AI37)+$P16,IF(AI$11&gt;$H16,AI37,0)),0)</f>
        <v>0</v>
      </c>
      <c r="AJ16" s="155">
        <f>IF(OR(RIGHT($I16,3)="RGT",RIGHT($I16,3)="INC"),IF($H16=AJ$11,SUM($T37:AJ37)+$P16,IF(AJ$11&gt;$H16,AJ37,0)),0)</f>
        <v>0</v>
      </c>
      <c r="AK16" s="155">
        <f>IF(OR(RIGHT($I16,3)="RGT",RIGHT($I16,3)="INC"),IF($H16=AK$11,SUM($T37:AK37)+$P16,IF(AK$11&gt;$H16,AK37,0)),0)</f>
        <v>0</v>
      </c>
      <c r="AL16" s="155">
        <f>IF(OR(RIGHT($I16,3)="RGT",RIGHT($I16,3)="INC"),IF($H16=AL$11,SUM($T37:AL37)+$P16,IF(AL$11&gt;$H16,AL37,0)),0)</f>
        <v>0</v>
      </c>
      <c r="AM16" s="155">
        <f>IF(OR(RIGHT($I16,3)="RGT",RIGHT($I16,3)="INC"),IF($H16=AM$11,SUM($T37:AM37)+$P16,IF(AM$11&gt;$H16,AM37,0)),0)</f>
        <v>0</v>
      </c>
      <c r="AN16" s="155">
        <f>IF(OR(RIGHT($I16,3)="RGT",RIGHT($I16,3)="INC"),IF($H16=AN$11,SUM($T37:AN37)+$P16,IF(AN$11&gt;$H16,AN37,0)),0)</f>
        <v>0</v>
      </c>
      <c r="AO16" s="155">
        <f>IF(OR(RIGHT($I16,3)="RGT",RIGHT($I16,3)="INC"),IF($H16=AO$11,SUM($T37:AO37)+$P16,IF(AO$11&gt;$H16,AO37,0)),0)</f>
        <v>0</v>
      </c>
      <c r="AP16" s="155">
        <f>IF(OR(RIGHT($I16,3)="RGT",RIGHT($I16,3)="INC"),IF($H16=AP$11,SUM($T37:AP37)+$P16,IF(AP$11&gt;$H16,AP37,0)),0)</f>
        <v>0</v>
      </c>
      <c r="AQ16" s="156">
        <f>IF(OR(RIGHT($I16,3)="RGT",RIGHT($I16,3)="INC"),IF($H16=AQ$11,SUM($T37:AQ37)+$P16,IF(AQ$11&gt;$H16,AQ37,0)),0)</f>
        <v>0</v>
      </c>
    </row>
    <row r="17" spans="2:44" s="157" customFormat="1" x14ac:dyDescent="0.25">
      <c r="B17" s="148" t="str">
        <f t="shared" si="5"/>
        <v>Devers Colorado River (DCR)</v>
      </c>
      <c r="C17" s="149" t="s">
        <v>214</v>
      </c>
      <c r="D17" s="158"/>
      <c r="E17" s="159"/>
      <c r="F17" s="160"/>
      <c r="G17" s="161"/>
      <c r="H17" s="162"/>
      <c r="I17" s="163"/>
      <c r="J17" s="164"/>
      <c r="K17" s="165"/>
      <c r="L17" s="150"/>
      <c r="M17" s="76"/>
      <c r="N17" s="151">
        <f t="shared" si="6"/>
        <v>0</v>
      </c>
      <c r="O17" s="151">
        <f t="shared" si="1"/>
        <v>0</v>
      </c>
      <c r="P17" s="151">
        <f t="shared" si="2"/>
        <v>0</v>
      </c>
      <c r="Q17" s="151">
        <f t="shared" si="3"/>
        <v>0</v>
      </c>
      <c r="R17" s="152">
        <f t="shared" si="4"/>
        <v>0</v>
      </c>
      <c r="S17" s="153"/>
      <c r="T17" s="154">
        <f>IF(OR(RIGHT($I17,3)="RGT",RIGHT($I17,3)="INC"),IF($H17=T$11,SUM($T38:T38)+$P17,IF(T$11&gt;$H17,T38,0)),0)</f>
        <v>0</v>
      </c>
      <c r="U17" s="155">
        <f>IF(OR(RIGHT($I17,3)="RGT",RIGHT($I17,3)="INC"),IF($H17=U$11,SUM($T38:U38)+$P17,IF(U$11&gt;$H17,U38,0)),0)</f>
        <v>0</v>
      </c>
      <c r="V17" s="155">
        <f>IF(OR(RIGHT($I17,3)="RGT",RIGHT($I17,3)="INC"),IF($H17=V$11,SUM($T38:V38)+$P17,IF(V$11&gt;$H17,V38,0)),0)</f>
        <v>0</v>
      </c>
      <c r="W17" s="155">
        <f>IF(OR(RIGHT($I17,3)="RGT",RIGHT($I17,3)="INC"),IF($H17=W$11,SUM($T38:W38)+$P17,IF(W$11&gt;$H17,W38,0)),0)</f>
        <v>0</v>
      </c>
      <c r="X17" s="155">
        <f>IF(OR(RIGHT($I17,3)="RGT",RIGHT($I17,3)="INC"),IF($H17=X$11,SUM($T38:X38)+$P17,IF(X$11&gt;$H17,X38,0)),0)</f>
        <v>0</v>
      </c>
      <c r="Y17" s="155">
        <f>IF(OR(RIGHT($I17,3)="RGT",RIGHT($I17,3)="INC"),IF($H17=Y$11,SUM($T38:Y38)+$P17,IF(Y$11&gt;$H17,Y38,0)),0)</f>
        <v>0</v>
      </c>
      <c r="Z17" s="155">
        <f>IF(OR(RIGHT($I17,3)="RGT",RIGHT($I17,3)="INC"),IF($H17=Z$11,SUM($T38:Z38)+$P17,IF(Z$11&gt;$H17,Z38,0)),0)</f>
        <v>0</v>
      </c>
      <c r="AA17" s="155">
        <f>IF(OR(RIGHT($I17,3)="RGT",RIGHT($I17,3)="INC"),IF($H17=AA$11,SUM($T38:AA38)+$P17,IF(AA$11&gt;$H17,AA38,0)),0)</f>
        <v>0</v>
      </c>
      <c r="AB17" s="155">
        <f>IF(OR(RIGHT($I17,3)="RGT",RIGHT($I17,3)="INC"),IF($H17=AB$11,SUM($T38:AB38)+$P17,IF(AB$11&gt;$H17,AB38,0)),0)</f>
        <v>0</v>
      </c>
      <c r="AC17" s="155">
        <f>IF(OR(RIGHT($I17,3)="RGT",RIGHT($I17,3)="INC"),IF($H17=AC$11,SUM($T38:AC38)+$P17,IF(AC$11&gt;$H17,AC38,0)),0)</f>
        <v>0</v>
      </c>
      <c r="AD17" s="155">
        <f>IF(OR(RIGHT($I17,3)="RGT",RIGHT($I17,3)="INC"),IF($H17=AD$11,SUM($T38:AD38)+$P17,IF(AD$11&gt;$H17,AD38,0)),0)</f>
        <v>0</v>
      </c>
      <c r="AE17" s="156">
        <f>IF(OR(RIGHT($I17,3)="RGT",RIGHT($I17,3)="INC"),IF($H17=AE$11,SUM($T38:AE38)+$P17,IF(AE$11&gt;$H17,AE38,0)),0)</f>
        <v>0</v>
      </c>
      <c r="AF17" s="155">
        <f>IF(OR(RIGHT($I17,3)="RGT",RIGHT($I17,3)="INC"),IF($H17=AF$11,SUM($T38:AF38)+$P17,IF(AF$11&gt;$H17,AF38,0)),0)</f>
        <v>0</v>
      </c>
      <c r="AG17" s="155">
        <f>IF(OR(RIGHT($I17,3)="RGT",RIGHT($I17,3)="INC"),IF($H17=AG$11,SUM($T38:AG38)+$P17,IF(AG$11&gt;$H17,AG38,0)),0)</f>
        <v>0</v>
      </c>
      <c r="AH17" s="155">
        <f>IF(OR(RIGHT($I17,3)="RGT",RIGHT($I17,3)="INC"),IF($H17=AH$11,SUM($T38:AH38)+$P17,IF(AH$11&gt;$H17,AH38,0)),0)</f>
        <v>0</v>
      </c>
      <c r="AI17" s="155">
        <f>IF(OR(RIGHT($I17,3)="RGT",RIGHT($I17,3)="INC"),IF($H17=AI$11,SUM($T38:AI38)+$P17,IF(AI$11&gt;$H17,AI38,0)),0)</f>
        <v>0</v>
      </c>
      <c r="AJ17" s="155">
        <f>IF(OR(RIGHT($I17,3)="RGT",RIGHT($I17,3)="INC"),IF($H17=AJ$11,SUM($T38:AJ38)+$P17,IF(AJ$11&gt;$H17,AJ38,0)),0)</f>
        <v>0</v>
      </c>
      <c r="AK17" s="155">
        <f>IF(OR(RIGHT($I17,3)="RGT",RIGHT($I17,3)="INC"),IF($H17=AK$11,SUM($T38:AK38)+$P17,IF(AK$11&gt;$H17,AK38,0)),0)</f>
        <v>0</v>
      </c>
      <c r="AL17" s="155">
        <f>IF(OR(RIGHT($I17,3)="RGT",RIGHT($I17,3)="INC"),IF($H17=AL$11,SUM($T38:AL38)+$P17,IF(AL$11&gt;$H17,AL38,0)),0)</f>
        <v>0</v>
      </c>
      <c r="AM17" s="155">
        <f>IF(OR(RIGHT($I17,3)="RGT",RIGHT($I17,3)="INC"),IF($H17=AM$11,SUM($T38:AM38)+$P17,IF(AM$11&gt;$H17,AM38,0)),0)</f>
        <v>0</v>
      </c>
      <c r="AN17" s="155">
        <f>IF(OR(RIGHT($I17,3)="RGT",RIGHT($I17,3)="INC"),IF($H17=AN$11,SUM($T38:AN38)+$P17,IF(AN$11&gt;$H17,AN38,0)),0)</f>
        <v>0</v>
      </c>
      <c r="AO17" s="155">
        <f>IF(OR(RIGHT($I17,3)="RGT",RIGHT($I17,3)="INC"),IF($H17=AO$11,SUM($T38:AO38)+$P17,IF(AO$11&gt;$H17,AO38,0)),0)</f>
        <v>0</v>
      </c>
      <c r="AP17" s="155">
        <f>IF(OR(RIGHT($I17,3)="RGT",RIGHT($I17,3)="INC"),IF($H17=AP$11,SUM($T38:AP38)+$P17,IF(AP$11&gt;$H17,AP38,0)),0)</f>
        <v>0</v>
      </c>
      <c r="AQ17" s="156">
        <f>IF(OR(RIGHT($I17,3)="RGT",RIGHT($I17,3)="INC"),IF($H17=AQ$11,SUM($T38:AQ38)+$P17,IF(AQ$11&gt;$H17,AQ38,0)),0)</f>
        <v>0</v>
      </c>
    </row>
    <row r="18" spans="2:44" s="157" customFormat="1" x14ac:dyDescent="0.25">
      <c r="B18" s="148" t="str">
        <f t="shared" si="5"/>
        <v>Devers Colorado River (DCR)</v>
      </c>
      <c r="C18" s="149" t="s">
        <v>214</v>
      </c>
      <c r="D18" s="166"/>
      <c r="E18" s="167"/>
      <c r="F18" s="160"/>
      <c r="G18" s="161"/>
      <c r="H18" s="153"/>
      <c r="I18" s="163"/>
      <c r="J18" s="164"/>
      <c r="K18" s="165"/>
      <c r="L18" s="150"/>
      <c r="M18" s="76"/>
      <c r="N18" s="151">
        <f t="shared" si="6"/>
        <v>0</v>
      </c>
      <c r="O18" s="151">
        <f t="shared" si="1"/>
        <v>0</v>
      </c>
      <c r="P18" s="151">
        <f t="shared" si="2"/>
        <v>0</v>
      </c>
      <c r="Q18" s="151">
        <f t="shared" si="3"/>
        <v>0</v>
      </c>
      <c r="R18" s="152">
        <f t="shared" si="4"/>
        <v>0</v>
      </c>
      <c r="S18" s="153"/>
      <c r="T18" s="154">
        <f>IF(OR(RIGHT($I18,3)="RGT",RIGHT($I18,3)="INC"),IF($H18=T$11,SUM($T39:T39)+$P18,IF(T$11&gt;$H18,T39,0)),0)</f>
        <v>0</v>
      </c>
      <c r="U18" s="155">
        <f>IF(OR(RIGHT($I18,3)="RGT",RIGHT($I18,3)="INC"),IF($H18=U$11,SUM($T39:U39)+$P18,IF(U$11&gt;$H18,U39,0)),0)</f>
        <v>0</v>
      </c>
      <c r="V18" s="155">
        <f>IF(OR(RIGHT($I18,3)="RGT",RIGHT($I18,3)="INC"),IF($H18=V$11,SUM($T39:V39)+$P18,IF(V$11&gt;$H18,V39,0)),0)</f>
        <v>0</v>
      </c>
      <c r="W18" s="155">
        <f>IF(OR(RIGHT($I18,3)="RGT",RIGHT($I18,3)="INC"),IF($H18=W$11,SUM($T39:W39)+$P18,IF(W$11&gt;$H18,W39,0)),0)</f>
        <v>0</v>
      </c>
      <c r="X18" s="155">
        <f>IF(OR(RIGHT($I18,3)="RGT",RIGHT($I18,3)="INC"),IF($H18=X$11,SUM($T39:X39)+$P18,IF(X$11&gt;$H18,X39,0)),0)</f>
        <v>0</v>
      </c>
      <c r="Y18" s="155">
        <f>IF(OR(RIGHT($I18,3)="RGT",RIGHT($I18,3)="INC"),IF($H18=Y$11,SUM($T39:Y39)+$P18,IF(Y$11&gt;$H18,Y39,0)),0)</f>
        <v>0</v>
      </c>
      <c r="Z18" s="155">
        <f>IF(OR(RIGHT($I18,3)="RGT",RIGHT($I18,3)="INC"),IF($H18=Z$11,SUM($T39:Z39)+$P18,IF(Z$11&gt;$H18,Z39,0)),0)</f>
        <v>0</v>
      </c>
      <c r="AA18" s="155">
        <f>IF(OR(RIGHT($I18,3)="RGT",RIGHT($I18,3)="INC"),IF($H18=AA$11,SUM($T39:AA39)+$P18,IF(AA$11&gt;$H18,AA39,0)),0)</f>
        <v>0</v>
      </c>
      <c r="AB18" s="155">
        <f>IF(OR(RIGHT($I18,3)="RGT",RIGHT($I18,3)="INC"),IF($H18=AB$11,SUM($T39:AB39)+$P18,IF(AB$11&gt;$H18,AB39,0)),0)</f>
        <v>0</v>
      </c>
      <c r="AC18" s="155">
        <f>IF(OR(RIGHT($I18,3)="RGT",RIGHT($I18,3)="INC"),IF($H18=AC$11,SUM($T39:AC39)+$P18,IF(AC$11&gt;$H18,AC39,0)),0)</f>
        <v>0</v>
      </c>
      <c r="AD18" s="155">
        <f>IF(OR(RIGHT($I18,3)="RGT",RIGHT($I18,3)="INC"),IF($H18=AD$11,SUM($T39:AD39)+$P18,IF(AD$11&gt;$H18,AD39,0)),0)</f>
        <v>0</v>
      </c>
      <c r="AE18" s="156">
        <f>IF(OR(RIGHT($I18,3)="RGT",RIGHT($I18,3)="INC"),IF($H18=AE$11,SUM($T39:AE39)+$P18,IF(AE$11&gt;$H18,AE39,0)),0)</f>
        <v>0</v>
      </c>
      <c r="AF18" s="155">
        <f>IF(OR(RIGHT($I18,3)="RGT",RIGHT($I18,3)="INC"),IF($H18=AF$11,SUM($T39:AF39)+$P18,IF(AF$11&gt;$H18,AF39,0)),0)</f>
        <v>0</v>
      </c>
      <c r="AG18" s="155">
        <f>IF(OR(RIGHT($I18,3)="RGT",RIGHT($I18,3)="INC"),IF($H18=AG$11,SUM($T39:AG39)+$P18,IF(AG$11&gt;$H18,AG39,0)),0)</f>
        <v>0</v>
      </c>
      <c r="AH18" s="155">
        <f>IF(OR(RIGHT($I18,3)="RGT",RIGHT($I18,3)="INC"),IF($H18=AH$11,SUM($T39:AH39)+$P18,IF(AH$11&gt;$H18,AH39,0)),0)</f>
        <v>0</v>
      </c>
      <c r="AI18" s="155">
        <f>IF(OR(RIGHT($I18,3)="RGT",RIGHT($I18,3)="INC"),IF($H18=AI$11,SUM($T39:AI39)+$P18,IF(AI$11&gt;$H18,AI39,0)),0)</f>
        <v>0</v>
      </c>
      <c r="AJ18" s="155">
        <f>IF(OR(RIGHT($I18,3)="RGT",RIGHT($I18,3)="INC"),IF($H18=AJ$11,SUM($T39:AJ39)+$P18,IF(AJ$11&gt;$H18,AJ39,0)),0)</f>
        <v>0</v>
      </c>
      <c r="AK18" s="155">
        <f>IF(OR(RIGHT($I18,3)="RGT",RIGHT($I18,3)="INC"),IF($H18=AK$11,SUM($T39:AK39)+$P18,IF(AK$11&gt;$H18,AK39,0)),0)</f>
        <v>0</v>
      </c>
      <c r="AL18" s="155">
        <f>IF(OR(RIGHT($I18,3)="RGT",RIGHT($I18,3)="INC"),IF($H18=AL$11,SUM($T39:AL39)+$P18,IF(AL$11&gt;$H18,AL39,0)),0)</f>
        <v>0</v>
      </c>
      <c r="AM18" s="155">
        <f>IF(OR(RIGHT($I18,3)="RGT",RIGHT($I18,3)="INC"),IF($H18=AM$11,SUM($T39:AM39)+$P18,IF(AM$11&gt;$H18,AM39,0)),0)</f>
        <v>0</v>
      </c>
      <c r="AN18" s="155">
        <f>IF(OR(RIGHT($I18,3)="RGT",RIGHT($I18,3)="INC"),IF($H18=AN$11,SUM($T39:AN39)+$P18,IF(AN$11&gt;$H18,AN39,0)),0)</f>
        <v>0</v>
      </c>
      <c r="AO18" s="155">
        <f>IF(OR(RIGHT($I18,3)="RGT",RIGHT($I18,3)="INC"),IF($H18=AO$11,SUM($T39:AO39)+$P18,IF(AO$11&gt;$H18,AO39,0)),0)</f>
        <v>0</v>
      </c>
      <c r="AP18" s="155">
        <f>IF(OR(RIGHT($I18,3)="RGT",RIGHT($I18,3)="INC"),IF($H18=AP$11,SUM($T39:AP39)+$P18,IF(AP$11&gt;$H18,AP39,0)),0)</f>
        <v>0</v>
      </c>
      <c r="AQ18" s="156">
        <f>IF(OR(RIGHT($I18,3)="RGT",RIGHT($I18,3)="INC"),IF($H18=AQ$11,SUM($T39:AQ39)+$P18,IF(AQ$11&gt;$H18,AQ39,0)),0)</f>
        <v>0</v>
      </c>
    </row>
    <row r="19" spans="2:44" s="157" customFormat="1" x14ac:dyDescent="0.25">
      <c r="B19" s="148" t="str">
        <f t="shared" si="5"/>
        <v>Devers Colorado River (DCR)</v>
      </c>
      <c r="C19" s="149" t="s">
        <v>214</v>
      </c>
      <c r="D19" s="166"/>
      <c r="E19" s="167"/>
      <c r="F19" s="160"/>
      <c r="G19" s="161"/>
      <c r="H19" s="153"/>
      <c r="I19" s="163"/>
      <c r="J19" s="164"/>
      <c r="K19" s="165"/>
      <c r="L19" s="150"/>
      <c r="M19" s="76"/>
      <c r="N19" s="151">
        <f t="shared" si="6"/>
        <v>0</v>
      </c>
      <c r="O19" s="151">
        <f t="shared" si="1"/>
        <v>0</v>
      </c>
      <c r="P19" s="151">
        <f t="shared" si="2"/>
        <v>0</v>
      </c>
      <c r="Q19" s="151">
        <f t="shared" si="3"/>
        <v>0</v>
      </c>
      <c r="R19" s="152">
        <f t="shared" si="4"/>
        <v>0</v>
      </c>
      <c r="S19" s="153"/>
      <c r="T19" s="154">
        <f>IF(OR(RIGHT($I19,3)="RGT",RIGHT($I19,3)="INC"),IF($H19=T$11,SUM($T40:T40)+$P19,IF(T$11&gt;$H19,T40,0)),0)</f>
        <v>0</v>
      </c>
      <c r="U19" s="155">
        <f>IF(OR(RIGHT($I19,3)="RGT",RIGHT($I19,3)="INC"),IF($H19=U$11,SUM($T40:U40)+$P19,IF(U$11&gt;$H19,U40,0)),0)</f>
        <v>0</v>
      </c>
      <c r="V19" s="155">
        <f>IF(OR(RIGHT($I19,3)="RGT",RIGHT($I19,3)="INC"),IF($H19=V$11,SUM($T40:V40)+$P19,IF(V$11&gt;$H19,V40,0)),0)</f>
        <v>0</v>
      </c>
      <c r="W19" s="155">
        <f>IF(OR(RIGHT($I19,3)="RGT",RIGHT($I19,3)="INC"),IF($H19=W$11,SUM($T40:W40)+$P19,IF(W$11&gt;$H19,W40,0)),0)</f>
        <v>0</v>
      </c>
      <c r="X19" s="155">
        <f>IF(OR(RIGHT($I19,3)="RGT",RIGHT($I19,3)="INC"),IF($H19=X$11,SUM($T40:X40)+$P19,IF(X$11&gt;$H19,X40,0)),0)</f>
        <v>0</v>
      </c>
      <c r="Y19" s="155">
        <f>IF(OR(RIGHT($I19,3)="RGT",RIGHT($I19,3)="INC"),IF($H19=Y$11,SUM($T40:Y40)+$P19,IF(Y$11&gt;$H19,Y40,0)),0)</f>
        <v>0</v>
      </c>
      <c r="Z19" s="155">
        <f>IF(OR(RIGHT($I19,3)="RGT",RIGHT($I19,3)="INC"),IF($H19=Z$11,SUM($T40:Z40)+$P19,IF(Z$11&gt;$H19,Z40,0)),0)</f>
        <v>0</v>
      </c>
      <c r="AA19" s="155">
        <f>IF(OR(RIGHT($I19,3)="RGT",RIGHT($I19,3)="INC"),IF($H19=AA$11,SUM($T40:AA40)+$P19,IF(AA$11&gt;$H19,AA40,0)),0)</f>
        <v>0</v>
      </c>
      <c r="AB19" s="155">
        <f>IF(OR(RIGHT($I19,3)="RGT",RIGHT($I19,3)="INC"),IF($H19=AB$11,SUM($T40:AB40)+$P19,IF(AB$11&gt;$H19,AB40,0)),0)</f>
        <v>0</v>
      </c>
      <c r="AC19" s="155">
        <f>IF(OR(RIGHT($I19,3)="RGT",RIGHT($I19,3)="INC"),IF($H19=AC$11,SUM($T40:AC40)+$P19,IF(AC$11&gt;$H19,AC40,0)),0)</f>
        <v>0</v>
      </c>
      <c r="AD19" s="155">
        <f>IF(OR(RIGHT($I19,3)="RGT",RIGHT($I19,3)="INC"),IF($H19=AD$11,SUM($T40:AD40)+$P19,IF(AD$11&gt;$H19,AD40,0)),0)</f>
        <v>0</v>
      </c>
      <c r="AE19" s="156">
        <f>IF(OR(RIGHT($I19,3)="RGT",RIGHT($I19,3)="INC"),IF($H19=AE$11,SUM($T40:AE40)+$P19,IF(AE$11&gt;$H19,AE40,0)),0)</f>
        <v>0</v>
      </c>
      <c r="AF19" s="155">
        <f>IF(OR(RIGHT($I19,3)="RGT",RIGHT($I19,3)="INC"),IF($H19=AF$11,SUM($T40:AF40)+$P19,IF(AF$11&gt;$H19,AF40,0)),0)</f>
        <v>0</v>
      </c>
      <c r="AG19" s="155">
        <f>IF(OR(RIGHT($I19,3)="RGT",RIGHT($I19,3)="INC"),IF($H19=AG$11,SUM($T40:AG40)+$P19,IF(AG$11&gt;$H19,AG40,0)),0)</f>
        <v>0</v>
      </c>
      <c r="AH19" s="155">
        <f>IF(OR(RIGHT($I19,3)="RGT",RIGHT($I19,3)="INC"),IF($H19=AH$11,SUM($T40:AH40)+$P19,IF(AH$11&gt;$H19,AH40,0)),0)</f>
        <v>0</v>
      </c>
      <c r="AI19" s="155">
        <f>IF(OR(RIGHT($I19,3)="RGT",RIGHT($I19,3)="INC"),IF($H19=AI$11,SUM($T40:AI40)+$P19,IF(AI$11&gt;$H19,AI40,0)),0)</f>
        <v>0</v>
      </c>
      <c r="AJ19" s="155">
        <f>IF(OR(RIGHT($I19,3)="RGT",RIGHT($I19,3)="INC"),IF($H19=AJ$11,SUM($T40:AJ40)+$P19,IF(AJ$11&gt;$H19,AJ40,0)),0)</f>
        <v>0</v>
      </c>
      <c r="AK19" s="155">
        <f>IF(OR(RIGHT($I19,3)="RGT",RIGHT($I19,3)="INC"),IF($H19=AK$11,SUM($T40:AK40)+$P19,IF(AK$11&gt;$H19,AK40,0)),0)</f>
        <v>0</v>
      </c>
      <c r="AL19" s="155">
        <f>IF(OR(RIGHT($I19,3)="RGT",RIGHT($I19,3)="INC"),IF($H19=AL$11,SUM($T40:AL40)+$P19,IF(AL$11&gt;$H19,AL40,0)),0)</f>
        <v>0</v>
      </c>
      <c r="AM19" s="155">
        <f>IF(OR(RIGHT($I19,3)="RGT",RIGHT($I19,3)="INC"),IF($H19=AM$11,SUM($T40:AM40)+$P19,IF(AM$11&gt;$H19,AM40,0)),0)</f>
        <v>0</v>
      </c>
      <c r="AN19" s="155">
        <f>IF(OR(RIGHT($I19,3)="RGT",RIGHT($I19,3)="INC"),IF($H19=AN$11,SUM($T40:AN40)+$P19,IF(AN$11&gt;$H19,AN40,0)),0)</f>
        <v>0</v>
      </c>
      <c r="AO19" s="155">
        <f>IF(OR(RIGHT($I19,3)="RGT",RIGHT($I19,3)="INC"),IF($H19=AO$11,SUM($T40:AO40)+$P19,IF(AO$11&gt;$H19,AO40,0)),0)</f>
        <v>0</v>
      </c>
      <c r="AP19" s="155">
        <f>IF(OR(RIGHT($I19,3)="RGT",RIGHT($I19,3)="INC"),IF($H19=AP$11,SUM($T40:AP40)+$P19,IF(AP$11&gt;$H19,AP40,0)),0)</f>
        <v>0</v>
      </c>
      <c r="AQ19" s="156">
        <f>IF(OR(RIGHT($I19,3)="RGT",RIGHT($I19,3)="INC"),IF($H19=AQ$11,SUM($T40:AQ40)+$P19,IF(AQ$11&gt;$H19,AQ40,0)),0)</f>
        <v>0</v>
      </c>
    </row>
    <row r="20" spans="2:44" s="157" customFormat="1" x14ac:dyDescent="0.25">
      <c r="B20" s="148" t="str">
        <f t="shared" si="5"/>
        <v>Devers Colorado River (DCR)</v>
      </c>
      <c r="C20" s="149" t="s">
        <v>214</v>
      </c>
      <c r="D20" s="166"/>
      <c r="E20" s="167"/>
      <c r="F20" s="160"/>
      <c r="G20" s="161"/>
      <c r="H20" s="168"/>
      <c r="I20" s="163"/>
      <c r="J20" s="164"/>
      <c r="K20" s="165"/>
      <c r="L20" s="150"/>
      <c r="M20" s="76"/>
      <c r="N20" s="151">
        <f t="shared" si="6"/>
        <v>0</v>
      </c>
      <c r="O20" s="151">
        <f t="shared" si="1"/>
        <v>0</v>
      </c>
      <c r="P20" s="151">
        <f>$M20*$K20*(1-$J20)</f>
        <v>0</v>
      </c>
      <c r="Q20" s="151">
        <f>$N20*$K20*(1-$J20)</f>
        <v>0</v>
      </c>
      <c r="R20" s="152">
        <f t="shared" si="4"/>
        <v>0</v>
      </c>
      <c r="S20" s="153"/>
      <c r="T20" s="154">
        <f>IF(OR(RIGHT($I20,3)="RGT",RIGHT($I20,3)="INC"),IF($H20=T$11,SUM($T41:T41)+$P20,IF(T$11&gt;$H20,T41,0)),0)</f>
        <v>0</v>
      </c>
      <c r="U20" s="155">
        <f>IF(OR(RIGHT($I20,3)="RGT",RIGHT($I20,3)="INC"),IF($H20=U$11,SUM($T41:U41)+$P20,IF(U$11&gt;$H20,U41,0)),0)</f>
        <v>0</v>
      </c>
      <c r="V20" s="155">
        <f>IF(OR(RIGHT($I20,3)="RGT",RIGHT($I20,3)="INC"),IF($H20=V$11,SUM($T41:V41)+$P20,IF(V$11&gt;$H20,V41,0)),0)</f>
        <v>0</v>
      </c>
      <c r="W20" s="155">
        <f>IF(OR(RIGHT($I20,3)="RGT",RIGHT($I20,3)="INC"),IF($H20=W$11,SUM($T41:W41)+$P20,IF(W$11&gt;$H20,W41,0)),0)</f>
        <v>0</v>
      </c>
      <c r="X20" s="155">
        <f>IF(OR(RIGHT($I20,3)="RGT",RIGHT($I20,3)="INC"),IF($H20=X$11,SUM($T41:X41)+$P20,IF(X$11&gt;$H20,X41,0)),0)</f>
        <v>0</v>
      </c>
      <c r="Y20" s="155">
        <f>IF(OR(RIGHT($I20,3)="RGT",RIGHT($I20,3)="INC"),IF($H20=Y$11,SUM($T41:Y41)+$P20,IF(Y$11&gt;$H20,Y41,0)),0)</f>
        <v>0</v>
      </c>
      <c r="Z20" s="155">
        <f>IF(OR(RIGHT($I20,3)="RGT",RIGHT($I20,3)="INC"),IF($H20=Z$11,SUM($T41:Z41)+$P20,IF(Z$11&gt;$H20,Z41,0)),0)</f>
        <v>0</v>
      </c>
      <c r="AA20" s="155">
        <f>IF(OR(RIGHT($I20,3)="RGT",RIGHT($I20,3)="INC"),IF($H20=AA$11,SUM($T41:AA41)+$P20,IF(AA$11&gt;$H20,AA41,0)),0)</f>
        <v>0</v>
      </c>
      <c r="AB20" s="155">
        <f>IF(OR(RIGHT($I20,3)="RGT",RIGHT($I20,3)="INC"),IF($H20=AB$11,SUM($T41:AB41)+$P20,IF(AB$11&gt;$H20,AB41,0)),0)</f>
        <v>0</v>
      </c>
      <c r="AC20" s="155">
        <f>IF(OR(RIGHT($I20,3)="RGT",RIGHT($I20,3)="INC"),IF($H20=AC$11,SUM($T41:AC41)+$P20,IF(AC$11&gt;$H20,AC41,0)),0)</f>
        <v>0</v>
      </c>
      <c r="AD20" s="155">
        <f>IF(OR(RIGHT($I20,3)="RGT",RIGHT($I20,3)="INC"),IF($H20=AD$11,SUM($T41:AD41)+$P20,IF(AD$11&gt;$H20,AD41,0)),0)</f>
        <v>0</v>
      </c>
      <c r="AE20" s="156">
        <f>IF(OR(RIGHT($I20,3)="RGT",RIGHT($I20,3)="INC"),IF($H20=AE$11,SUM($T41:AE41)+$P20,IF(AE$11&gt;$H20,AE41,0)),0)</f>
        <v>0</v>
      </c>
      <c r="AF20" s="155">
        <f>IF(OR(RIGHT($I20,3)="RGT",RIGHT($I20,3)="INC"),IF($H20=AF$11,SUM($T41:AF41)+$P20,IF(AF$11&gt;$H20,AF41,0)),0)</f>
        <v>0</v>
      </c>
      <c r="AG20" s="155">
        <f>IF(OR(RIGHT($I20,3)="RGT",RIGHT($I20,3)="INC"),IF($H20=AG$11,SUM($T41:AG41)+$P20,IF(AG$11&gt;$H20,AG41,0)),0)</f>
        <v>0</v>
      </c>
      <c r="AH20" s="155">
        <f>IF(OR(RIGHT($I20,3)="RGT",RIGHT($I20,3)="INC"),IF($H20=AH$11,SUM($T41:AH41)+$P20,IF(AH$11&gt;$H20,AH41,0)),0)</f>
        <v>0</v>
      </c>
      <c r="AI20" s="155">
        <f>IF(OR(RIGHT($I20,3)="RGT",RIGHT($I20,3)="INC"),IF($H20=AI$11,SUM($T41:AI41)+$P20,IF(AI$11&gt;$H20,AI41,0)),0)</f>
        <v>0</v>
      </c>
      <c r="AJ20" s="155">
        <f>IF(OR(RIGHT($I20,3)="RGT",RIGHT($I20,3)="INC"),IF($H20=AJ$11,SUM($T41:AJ41)+$P20,IF(AJ$11&gt;$H20,AJ41,0)),0)</f>
        <v>0</v>
      </c>
      <c r="AK20" s="155">
        <f>IF(OR(RIGHT($I20,3)="RGT",RIGHT($I20,3)="INC"),IF($H20=AK$11,SUM($T41:AK41)+$P20,IF(AK$11&gt;$H20,AK41,0)),0)</f>
        <v>0</v>
      </c>
      <c r="AL20" s="155">
        <f>IF(OR(RIGHT($I20,3)="RGT",RIGHT($I20,3)="INC"),IF($H20=AL$11,SUM($T41:AL41)+$P20,IF(AL$11&gt;$H20,AL41,0)),0)</f>
        <v>0</v>
      </c>
      <c r="AM20" s="155">
        <f>IF(OR(RIGHT($I20,3)="RGT",RIGHT($I20,3)="INC"),IF($H20=AM$11,SUM($T41:AM41)+$P20,IF(AM$11&gt;$H20,AM41,0)),0)</f>
        <v>0</v>
      </c>
      <c r="AN20" s="155">
        <f>IF(OR(RIGHT($I20,3)="RGT",RIGHT($I20,3)="INC"),IF($H20=AN$11,SUM($T41:AN41)+$P20,IF(AN$11&gt;$H20,AN41,0)),0)</f>
        <v>0</v>
      </c>
      <c r="AO20" s="155">
        <f>IF(OR(RIGHT($I20,3)="RGT",RIGHT($I20,3)="INC"),IF($H20=AO$11,SUM($T41:AO41)+$P20,IF(AO$11&gt;$H20,AO41,0)),0)</f>
        <v>0</v>
      </c>
      <c r="AP20" s="155">
        <f>IF(OR(RIGHT($I20,3)="RGT",RIGHT($I20,3)="INC"),IF($H20=AP$11,SUM($T41:AP41)+$P20,IF(AP$11&gt;$H20,AP41,0)),0)</f>
        <v>0</v>
      </c>
      <c r="AQ20" s="156">
        <f>IF(OR(RIGHT($I20,3)="RGT",RIGHT($I20,3)="INC"),IF($H20=AQ$11,SUM($T41:AQ41)+$P20,IF(AQ$11&gt;$H20,AQ41,0)),0)</f>
        <v>0</v>
      </c>
    </row>
    <row r="21" spans="2:44" s="157" customFormat="1" x14ac:dyDescent="0.25">
      <c r="B21" s="148" t="str">
        <f t="shared" si="5"/>
        <v>Devers Colorado River (DCR)</v>
      </c>
      <c r="C21" s="149" t="s">
        <v>214</v>
      </c>
      <c r="D21" s="166"/>
      <c r="E21" s="167"/>
      <c r="F21" s="160"/>
      <c r="G21" s="161"/>
      <c r="H21" s="153"/>
      <c r="I21" s="163"/>
      <c r="J21" s="164"/>
      <c r="K21" s="165"/>
      <c r="L21" s="150"/>
      <c r="M21" s="76"/>
      <c r="N21" s="151">
        <f t="shared" si="6"/>
        <v>0</v>
      </c>
      <c r="O21" s="151">
        <f t="shared" si="1"/>
        <v>0</v>
      </c>
      <c r="P21" s="151">
        <f t="shared" si="2"/>
        <v>0</v>
      </c>
      <c r="Q21" s="151">
        <f t="shared" si="3"/>
        <v>0</v>
      </c>
      <c r="R21" s="152">
        <f t="shared" si="4"/>
        <v>0</v>
      </c>
      <c r="S21" s="153"/>
      <c r="T21" s="154">
        <f>IF(OR(RIGHT($I21,3)="RGT",RIGHT($I21,3)="INC"),IF($H21=T$11,SUM($T42:T42)+$P21,IF(T$11&gt;$H21,T42,0)),0)</f>
        <v>0</v>
      </c>
      <c r="U21" s="155">
        <f>IF(OR(RIGHT($I21,3)="RGT",RIGHT($I21,3)="INC"),IF($H21=U$11,SUM($T42:U42)+$P21,IF(U$11&gt;$H21,U42,0)),0)</f>
        <v>0</v>
      </c>
      <c r="V21" s="155">
        <f>IF(OR(RIGHT($I21,3)="RGT",RIGHT($I21,3)="INC"),IF($H21=V$11,SUM($T42:V42)+$P21,IF(V$11&gt;$H21,V42,0)),0)</f>
        <v>0</v>
      </c>
      <c r="W21" s="155">
        <f>IF(OR(RIGHT($I21,3)="RGT",RIGHT($I21,3)="INC"),IF($H21=W$11,SUM($T42:W42)+$P21,IF(W$11&gt;$H21,W42,0)),0)</f>
        <v>0</v>
      </c>
      <c r="X21" s="155">
        <f>IF(OR(RIGHT($I21,3)="RGT",RIGHT($I21,3)="INC"),IF($H21=X$11,SUM($T42:X42)+$P21,IF(X$11&gt;$H21,X42,0)),0)</f>
        <v>0</v>
      </c>
      <c r="Y21" s="155">
        <f>IF(OR(RIGHT($I21,3)="RGT",RIGHT($I21,3)="INC"),IF($H21=Y$11,SUM($T42:Y42)+$P21,IF(Y$11&gt;$H21,Y42,0)),0)</f>
        <v>0</v>
      </c>
      <c r="Z21" s="155">
        <f>IF(OR(RIGHT($I21,3)="RGT",RIGHT($I21,3)="INC"),IF($H21=Z$11,SUM($T42:Z42)+$P21,IF(Z$11&gt;$H21,Z42,0)),0)</f>
        <v>0</v>
      </c>
      <c r="AA21" s="155">
        <f>IF(OR(RIGHT($I21,3)="RGT",RIGHT($I21,3)="INC"),IF($H21=AA$11,SUM($T42:AA42)+$P21,IF(AA$11&gt;$H21,AA42,0)),0)</f>
        <v>0</v>
      </c>
      <c r="AB21" s="155">
        <f>IF(OR(RIGHT($I21,3)="RGT",RIGHT($I21,3)="INC"),IF($H21=AB$11,SUM($T42:AB42)+$P21,IF(AB$11&gt;$H21,AB42,0)),0)</f>
        <v>0</v>
      </c>
      <c r="AC21" s="155">
        <f>IF(OR(RIGHT($I21,3)="RGT",RIGHT($I21,3)="INC"),IF($H21=AC$11,SUM($T42:AC42)+$P21,IF(AC$11&gt;$H21,AC42,0)),0)</f>
        <v>0</v>
      </c>
      <c r="AD21" s="155">
        <f>IF(OR(RIGHT($I21,3)="RGT",RIGHT($I21,3)="INC"),IF($H21=AD$11,SUM($T42:AD42)+$P21,IF(AD$11&gt;$H21,AD42,0)),0)</f>
        <v>0</v>
      </c>
      <c r="AE21" s="156">
        <f>IF(OR(RIGHT($I21,3)="RGT",RIGHT($I21,3)="INC"),IF($H21=AE$11,SUM($T42:AE42)+$P21,IF(AE$11&gt;$H21,AE42,0)),0)</f>
        <v>0</v>
      </c>
      <c r="AF21" s="155">
        <f>IF(OR(RIGHT($I21,3)="RGT",RIGHT($I21,3)="INC"),IF($H21=AF$11,SUM($T42:AF42)+$P21,IF(AF$11&gt;$H21,AF42,0)),0)</f>
        <v>0</v>
      </c>
      <c r="AG21" s="155">
        <f>IF(OR(RIGHT($I21,3)="RGT",RIGHT($I21,3)="INC"),IF($H21=AG$11,SUM($T42:AG42)+$P21,IF(AG$11&gt;$H21,AG42,0)),0)</f>
        <v>0</v>
      </c>
      <c r="AH21" s="155">
        <f>IF(OR(RIGHT($I21,3)="RGT",RIGHT($I21,3)="INC"),IF($H21=AH$11,SUM($T42:AH42)+$P21,IF(AH$11&gt;$H21,AH42,0)),0)</f>
        <v>0</v>
      </c>
      <c r="AI21" s="155">
        <f>IF(OR(RIGHT($I21,3)="RGT",RIGHT($I21,3)="INC"),IF($H21=AI$11,SUM($T42:AI42)+$P21,IF(AI$11&gt;$H21,AI42,0)),0)</f>
        <v>0</v>
      </c>
      <c r="AJ21" s="155">
        <f>IF(OR(RIGHT($I21,3)="RGT",RIGHT($I21,3)="INC"),IF($H21=AJ$11,SUM($T42:AJ42)+$P21,IF(AJ$11&gt;$H21,AJ42,0)),0)</f>
        <v>0</v>
      </c>
      <c r="AK21" s="155">
        <f>IF(OR(RIGHT($I21,3)="RGT",RIGHT($I21,3)="INC"),IF($H21=AK$11,SUM($T42:AK42)+$P21,IF(AK$11&gt;$H21,AK42,0)),0)</f>
        <v>0</v>
      </c>
      <c r="AL21" s="155">
        <f>IF(OR(RIGHT($I21,3)="RGT",RIGHT($I21,3)="INC"),IF($H21=AL$11,SUM($T42:AL42)+$P21,IF(AL$11&gt;$H21,AL42,0)),0)</f>
        <v>0</v>
      </c>
      <c r="AM21" s="155">
        <f>IF(OR(RIGHT($I21,3)="RGT",RIGHT($I21,3)="INC"),IF($H21=AM$11,SUM($T42:AM42)+$P21,IF(AM$11&gt;$H21,AM42,0)),0)</f>
        <v>0</v>
      </c>
      <c r="AN21" s="155">
        <f>IF(OR(RIGHT($I21,3)="RGT",RIGHT($I21,3)="INC"),IF($H21=AN$11,SUM($T42:AN42)+$P21,IF(AN$11&gt;$H21,AN42,0)),0)</f>
        <v>0</v>
      </c>
      <c r="AO21" s="155">
        <f>IF(OR(RIGHT($I21,3)="RGT",RIGHT($I21,3)="INC"),IF($H21=AO$11,SUM($T42:AO42)+$P21,IF(AO$11&gt;$H21,AO42,0)),0)</f>
        <v>0</v>
      </c>
      <c r="AP21" s="155">
        <f>IF(OR(RIGHT($I21,3)="RGT",RIGHT($I21,3)="INC"),IF($H21=AP$11,SUM($T42:AP42)+$P21,IF(AP$11&gt;$H21,AP42,0)),0)</f>
        <v>0</v>
      </c>
      <c r="AQ21" s="156">
        <f>IF(OR(RIGHT($I21,3)="RGT",RIGHT($I21,3)="INC"),IF($H21=AQ$11,SUM($T42:AQ42)+$P21,IF(AQ$11&gt;$H21,AQ42,0)),0)</f>
        <v>0</v>
      </c>
    </row>
    <row r="22" spans="2:44" s="157" customFormat="1" x14ac:dyDescent="0.25">
      <c r="B22" s="148" t="str">
        <f t="shared" si="5"/>
        <v>Devers Colorado River (DCR)</v>
      </c>
      <c r="C22" s="149" t="s">
        <v>214</v>
      </c>
      <c r="D22" s="169"/>
      <c r="E22" s="170"/>
      <c r="F22" s="160"/>
      <c r="G22" s="161"/>
      <c r="H22" s="171"/>
      <c r="I22" s="163"/>
      <c r="J22" s="164"/>
      <c r="K22" s="165"/>
      <c r="L22" s="150"/>
      <c r="M22" s="172"/>
      <c r="N22" s="173">
        <f t="shared" si="6"/>
        <v>0</v>
      </c>
      <c r="O22" s="151">
        <f t="shared" ref="O22:O23" si="7">SUM(AF43:AQ43)</f>
        <v>0</v>
      </c>
      <c r="P22" s="151">
        <f t="shared" si="2"/>
        <v>0</v>
      </c>
      <c r="Q22" s="151">
        <f t="shared" si="3"/>
        <v>0</v>
      </c>
      <c r="R22" s="152">
        <f t="shared" si="4"/>
        <v>0</v>
      </c>
      <c r="S22" s="153"/>
      <c r="T22" s="154">
        <f>IF(OR(RIGHT($I22,3)="RGT",RIGHT($I22,3)="INC"),IF($H22=T$11,SUM($T43:T43)+$P22,IF(T$11&gt;$H22,T43,0)),0)</f>
        <v>0</v>
      </c>
      <c r="U22" s="155">
        <f>IF(OR(RIGHT($I22,3)="RGT",RIGHT($I22,3)="INC"),IF($H22=U$11,SUM($T43:U43)+$P22,IF(U$11&gt;$H22,U43,0)),0)</f>
        <v>0</v>
      </c>
      <c r="V22" s="155">
        <f>IF(OR(RIGHT($I22,3)="RGT",RIGHT($I22,3)="INC"),IF($H22=V$11,SUM($T43:V43)+$P22,IF(V$11&gt;$H22,V43,0)),0)</f>
        <v>0</v>
      </c>
      <c r="W22" s="155">
        <f>IF(OR(RIGHT($I22,3)="RGT",RIGHT($I22,3)="INC"),IF($H22=W$11,SUM($T43:W43)+$P22,IF(W$11&gt;$H22,W43,0)),0)</f>
        <v>0</v>
      </c>
      <c r="X22" s="155">
        <f>IF(OR(RIGHT($I22,3)="RGT",RIGHT($I22,3)="INC"),IF($H22=X$11,SUM($T43:X43)+$P22,IF(X$11&gt;$H22,X43,0)),0)</f>
        <v>0</v>
      </c>
      <c r="Y22" s="155">
        <f>IF(OR(RIGHT($I22,3)="RGT",RIGHT($I22,3)="INC"),IF($H22=Y$11,SUM($T43:Y43)+$P22,IF(Y$11&gt;$H22,Y43,0)),0)</f>
        <v>0</v>
      </c>
      <c r="Z22" s="155">
        <f>IF(OR(RIGHT($I22,3)="RGT",RIGHT($I22,3)="INC"),IF($H22=Z$11,SUM($T43:Z43)+$P22,IF(Z$11&gt;$H22,Z43,0)),0)</f>
        <v>0</v>
      </c>
      <c r="AA22" s="155">
        <f>IF(OR(RIGHT($I22,3)="RGT",RIGHT($I22,3)="INC"),IF($H22=AA$11,SUM($T43:AA43)+$P22,IF(AA$11&gt;$H22,AA43,0)),0)</f>
        <v>0</v>
      </c>
      <c r="AB22" s="155">
        <f>IF(OR(RIGHT($I22,3)="RGT",RIGHT($I22,3)="INC"),IF($H22=AB$11,SUM($T43:AB43)+$P22,IF(AB$11&gt;$H22,AB43,0)),0)</f>
        <v>0</v>
      </c>
      <c r="AC22" s="155">
        <f>IF(OR(RIGHT($I22,3)="RGT",RIGHT($I22,3)="INC"),IF($H22=AC$11,SUM($T43:AC43)+$P22,IF(AC$11&gt;$H22,AC43,0)),0)</f>
        <v>0</v>
      </c>
      <c r="AD22" s="155">
        <f>IF(OR(RIGHT($I22,3)="RGT",RIGHT($I22,3)="INC"),IF($H22=AD$11,SUM($T43:AD43)+$P22,IF(AD$11&gt;$H22,AD43,0)),0)</f>
        <v>0</v>
      </c>
      <c r="AE22" s="156">
        <f>IF(OR(RIGHT($I22,3)="RGT",RIGHT($I22,3)="INC"),IF($H22=AE$11,SUM($T43:AE43)+$P22,IF(AE$11&gt;$H22,AE43,0)),0)</f>
        <v>0</v>
      </c>
      <c r="AF22" s="155">
        <f>IF(OR(RIGHT($I22,3)="RGT",RIGHT($I22,3)="INC"),IF($H22=AF$11,SUM($T43:AF43)+$P22,IF(AF$11&gt;$H22,AF43,0)),0)</f>
        <v>0</v>
      </c>
      <c r="AG22" s="155">
        <f>IF(OR(RIGHT($I22,3)="RGT",RIGHT($I22,3)="INC"),IF($H22=AG$11,SUM($T43:AG43)+$P22,IF(AG$11&gt;$H22,AG43,0)),0)</f>
        <v>0</v>
      </c>
      <c r="AH22" s="155">
        <f>IF(OR(RIGHT($I22,3)="RGT",RIGHT($I22,3)="INC"),IF($H22=AH$11,SUM($T43:AH43)+$P22,IF(AH$11&gt;$H22,AH43,0)),0)</f>
        <v>0</v>
      </c>
      <c r="AI22" s="155">
        <f>IF(OR(RIGHT($I22,3)="RGT",RIGHT($I22,3)="INC"),IF($H22=AI$11,SUM($T43:AI43)+$P22,IF(AI$11&gt;$H22,AI43,0)),0)</f>
        <v>0</v>
      </c>
      <c r="AJ22" s="155">
        <f>IF(OR(RIGHT($I22,3)="RGT",RIGHT($I22,3)="INC"),IF($H22=AJ$11,SUM($T43:AJ43)+$P22,IF(AJ$11&gt;$H22,AJ43,0)),0)</f>
        <v>0</v>
      </c>
      <c r="AK22" s="155">
        <f>IF(OR(RIGHT($I22,3)="RGT",RIGHT($I22,3)="INC"),IF($H22=AK$11,SUM($T43:AK43)+$P22,IF(AK$11&gt;$H22,AK43,0)),0)</f>
        <v>0</v>
      </c>
      <c r="AL22" s="155">
        <f>IF(OR(RIGHT($I22,3)="RGT",RIGHT($I22,3)="INC"),IF($H22=AL$11,SUM($T43:AL43)+$P22,IF(AL$11&gt;$H22,AL43,0)),0)</f>
        <v>0</v>
      </c>
      <c r="AM22" s="155">
        <f>IF(OR(RIGHT($I22,3)="RGT",RIGHT($I22,3)="INC"),IF($H22=AM$11,SUM($T43:AM43)+$P22,IF(AM$11&gt;$H22,AM43,0)),0)</f>
        <v>0</v>
      </c>
      <c r="AN22" s="155">
        <f>IF(OR(RIGHT($I22,3)="RGT",RIGHT($I22,3)="INC"),IF($H22=AN$11,SUM($T43:AN43)+$P22,IF(AN$11&gt;$H22,AN43,0)),0)</f>
        <v>0</v>
      </c>
      <c r="AO22" s="155">
        <f>IF(OR(RIGHT($I22,3)="RGT",RIGHT($I22,3)="INC"),IF($H22=AO$11,SUM($T43:AO43)+$P22,IF(AO$11&gt;$H22,AO43,0)),0)</f>
        <v>0</v>
      </c>
      <c r="AP22" s="155">
        <f>IF(OR(RIGHT($I22,3)="RGT",RIGHT($I22,3)="INC"),IF($H22=AP$11,SUM($T43:AP43)+$P22,IF(AP$11&gt;$H22,AP43,0)),0)</f>
        <v>0</v>
      </c>
      <c r="AQ22" s="156">
        <f>IF(OR(RIGHT($I22,3)="RGT",RIGHT($I22,3)="INC"),IF($H22=AQ$11,SUM($T43:AQ43)+$P22,IF(AQ$11&gt;$H22,AQ43,0)),0)</f>
        <v>0</v>
      </c>
    </row>
    <row r="23" spans="2:44" s="157" customFormat="1" x14ac:dyDescent="0.25">
      <c r="B23" s="148" t="str">
        <f t="shared" si="5"/>
        <v>Devers Colorado River (DCR)</v>
      </c>
      <c r="C23" s="149" t="s">
        <v>214</v>
      </c>
      <c r="D23" s="166"/>
      <c r="E23" s="167"/>
      <c r="F23" s="160"/>
      <c r="G23" s="161"/>
      <c r="H23" s="153"/>
      <c r="I23" s="163"/>
      <c r="J23" s="164"/>
      <c r="K23" s="165"/>
      <c r="L23" s="150"/>
      <c r="M23" s="76"/>
      <c r="N23" s="151">
        <f t="shared" si="6"/>
        <v>0</v>
      </c>
      <c r="O23" s="151">
        <f t="shared" si="7"/>
        <v>0</v>
      </c>
      <c r="P23" s="151">
        <f t="shared" si="2"/>
        <v>0</v>
      </c>
      <c r="Q23" s="151">
        <f t="shared" si="3"/>
        <v>0</v>
      </c>
      <c r="R23" s="152">
        <f t="shared" si="4"/>
        <v>0</v>
      </c>
      <c r="S23" s="153"/>
      <c r="T23" s="154">
        <f>IF(OR(RIGHT($I23,3)="RGT",RIGHT($I23,3)="INC"),IF($H23=T$11,SUM($T44:T44)+$P23,IF(T$11&gt;$H23,T44,0)),0)</f>
        <v>0</v>
      </c>
      <c r="U23" s="155">
        <f>IF(OR(RIGHT($I23,3)="RGT",RIGHT($I23,3)="INC"),IF($H23=U$11,SUM($T44:U44)+$P23,IF(U$11&gt;$H23,U44,0)),0)</f>
        <v>0</v>
      </c>
      <c r="V23" s="155">
        <f>IF(OR(RIGHT($I23,3)="RGT",RIGHT($I23,3)="INC"),IF($H23=V$11,SUM($T44:V44)+$P23,IF(V$11&gt;$H23,V44,0)),0)</f>
        <v>0</v>
      </c>
      <c r="W23" s="155">
        <f>IF(OR(RIGHT($I23,3)="RGT",RIGHT($I23,3)="INC"),IF($H23=W$11,SUM($T44:W44)+$P23,IF(W$11&gt;$H23,W44,0)),0)</f>
        <v>0</v>
      </c>
      <c r="X23" s="155">
        <f>IF(OR(RIGHT($I23,3)="RGT",RIGHT($I23,3)="INC"),IF($H23=X$11,SUM($T44:X44)+$P23,IF(X$11&gt;$H23,X44,0)),0)</f>
        <v>0</v>
      </c>
      <c r="Y23" s="155">
        <f>IF(OR(RIGHT($I23,3)="RGT",RIGHT($I23,3)="INC"),IF($H23=Y$11,SUM($T44:Y44)+$P23,IF(Y$11&gt;$H23,Y44,0)),0)</f>
        <v>0</v>
      </c>
      <c r="Z23" s="155">
        <f>IF(OR(RIGHT($I23,3)="RGT",RIGHT($I23,3)="INC"),IF($H23=Z$11,SUM($T44:Z44)+$P23,IF(Z$11&gt;$H23,Z44,0)),0)</f>
        <v>0</v>
      </c>
      <c r="AA23" s="155">
        <f>IF(OR(RIGHT($I23,3)="RGT",RIGHT($I23,3)="INC"),IF($H23=AA$11,SUM($T44:AA44)+$P23,IF(AA$11&gt;$H23,AA44,0)),0)</f>
        <v>0</v>
      </c>
      <c r="AB23" s="155">
        <f>IF(OR(RIGHT($I23,3)="RGT",RIGHT($I23,3)="INC"),IF($H23=AB$11,SUM($T44:AB44)+$P23,IF(AB$11&gt;$H23,AB44,0)),0)</f>
        <v>0</v>
      </c>
      <c r="AC23" s="155">
        <f>IF(OR(RIGHT($I23,3)="RGT",RIGHT($I23,3)="INC"),IF($H23=AC$11,SUM($T44:AC44)+$P23,IF(AC$11&gt;$H23,AC44,0)),0)</f>
        <v>0</v>
      </c>
      <c r="AD23" s="155">
        <f>IF(OR(RIGHT($I23,3)="RGT",RIGHT($I23,3)="INC"),IF($H23=AD$11,SUM($T44:AD44)+$P23,IF(AD$11&gt;$H23,AD44,0)),0)</f>
        <v>0</v>
      </c>
      <c r="AE23" s="156">
        <f>IF(OR(RIGHT($I23,3)="RGT",RIGHT($I23,3)="INC"),IF($H23=AE$11,SUM($T44:AE44)+$P23,IF(AE$11&gt;$H23,AE44,0)),0)</f>
        <v>0</v>
      </c>
      <c r="AF23" s="155">
        <f>IF(OR(RIGHT($I23,3)="RGT",RIGHT($I23,3)="INC"),IF($H23=AF$11,SUM($T44:AF44)+$P23,IF(AF$11&gt;$H23,AF44,0)),0)</f>
        <v>0</v>
      </c>
      <c r="AG23" s="155">
        <f>IF(OR(RIGHT($I23,3)="RGT",RIGHT($I23,3)="INC"),IF($H23=AG$11,SUM($T44:AG44)+$P23,IF(AG$11&gt;$H23,AG44,0)),0)</f>
        <v>0</v>
      </c>
      <c r="AH23" s="155">
        <f>IF(OR(RIGHT($I23,3)="RGT",RIGHT($I23,3)="INC"),IF($H23=AH$11,SUM($T44:AH44)+$P23,IF(AH$11&gt;$H23,AH44,0)),0)</f>
        <v>0</v>
      </c>
      <c r="AI23" s="155">
        <f>IF(OR(RIGHT($I23,3)="RGT",RIGHT($I23,3)="INC"),IF($H23=AI$11,SUM($T44:AI44)+$P23,IF(AI$11&gt;$H23,AI44,0)),0)</f>
        <v>0</v>
      </c>
      <c r="AJ23" s="155">
        <f>IF(OR(RIGHT($I23,3)="RGT",RIGHT($I23,3)="INC"),IF($H23=AJ$11,SUM($T44:AJ44)+$P23,IF(AJ$11&gt;$H23,AJ44,0)),0)</f>
        <v>0</v>
      </c>
      <c r="AK23" s="155">
        <f>IF(OR(RIGHT($I23,3)="RGT",RIGHT($I23,3)="INC"),IF($H23=AK$11,SUM($T44:AK44)+$P23,IF(AK$11&gt;$H23,AK44,0)),0)</f>
        <v>0</v>
      </c>
      <c r="AL23" s="155">
        <f>IF(OR(RIGHT($I23,3)="RGT",RIGHT($I23,3)="INC"),IF($H23=AL$11,SUM($T44:AL44)+$P23,IF(AL$11&gt;$H23,AL44,0)),0)</f>
        <v>0</v>
      </c>
      <c r="AM23" s="155">
        <f>IF(OR(RIGHT($I23,3)="RGT",RIGHT($I23,3)="INC"),IF($H23=AM$11,SUM($T44:AM44)+$P23,IF(AM$11&gt;$H23,AM44,0)),0)</f>
        <v>0</v>
      </c>
      <c r="AN23" s="155">
        <f>IF(OR(RIGHT($I23,3)="RGT",RIGHT($I23,3)="INC"),IF($H23=AN$11,SUM($T44:AN44)+$P23,IF(AN$11&gt;$H23,AN44,0)),0)</f>
        <v>0</v>
      </c>
      <c r="AO23" s="155">
        <f>IF(OR(RIGHT($I23,3)="RGT",RIGHT($I23,3)="INC"),IF($H23=AO$11,SUM($T44:AO44)+$P23,IF(AO$11&gt;$H23,AO44,0)),0)</f>
        <v>0</v>
      </c>
      <c r="AP23" s="155">
        <f>IF(OR(RIGHT($I23,3)="RGT",RIGHT($I23,3)="INC"),IF($H23=AP$11,SUM($T44:AP44)+$P23,IF(AP$11&gt;$H23,AP44,0)),0)</f>
        <v>0</v>
      </c>
      <c r="AQ23" s="156">
        <f>IF(OR(RIGHT($I23,3)="RGT",RIGHT($I23,3)="INC"),IF($H23=AQ$11,SUM($T44:AQ44)+$P23,IF(AQ$11&gt;$H23,AQ44,0)),0)</f>
        <v>0</v>
      </c>
    </row>
    <row r="24" spans="2:44" ht="15.75" thickBot="1" x14ac:dyDescent="0.3">
      <c r="C24" s="130" t="s">
        <v>218</v>
      </c>
      <c r="D24" s="174" t="s">
        <v>198</v>
      </c>
      <c r="E24" s="175"/>
      <c r="F24" s="175"/>
      <c r="G24" s="175"/>
      <c r="H24" s="175"/>
      <c r="I24" s="175"/>
      <c r="J24" s="175"/>
      <c r="K24" s="176"/>
      <c r="L24" s="150"/>
      <c r="M24" s="79">
        <f t="shared" ref="M24:R24" si="8">SUM(M12:M23)</f>
        <v>0</v>
      </c>
      <c r="N24" s="80">
        <f t="shared" si="8"/>
        <v>-80.287740000000014</v>
      </c>
      <c r="O24" s="80">
        <f t="shared" si="8"/>
        <v>0</v>
      </c>
      <c r="P24" s="80">
        <f t="shared" si="8"/>
        <v>0</v>
      </c>
      <c r="Q24" s="80">
        <f t="shared" si="8"/>
        <v>-80.287740000000014</v>
      </c>
      <c r="R24" s="81">
        <f t="shared" si="8"/>
        <v>0</v>
      </c>
      <c r="S24" s="160"/>
      <c r="T24" s="177">
        <f t="shared" ref="T24:AQ24" si="9">SUM(T12:T23)</f>
        <v>0</v>
      </c>
      <c r="U24" s="178">
        <f t="shared" si="9"/>
        <v>-80.269720000000007</v>
      </c>
      <c r="V24" s="178">
        <f t="shared" si="9"/>
        <v>-1.8020000000000001E-2</v>
      </c>
      <c r="W24" s="178">
        <f t="shared" si="9"/>
        <v>0</v>
      </c>
      <c r="X24" s="178">
        <f t="shared" si="9"/>
        <v>0</v>
      </c>
      <c r="Y24" s="178">
        <f t="shared" si="9"/>
        <v>0</v>
      </c>
      <c r="Z24" s="178">
        <f t="shared" si="9"/>
        <v>0</v>
      </c>
      <c r="AA24" s="178">
        <f t="shared" si="9"/>
        <v>0</v>
      </c>
      <c r="AB24" s="178">
        <f t="shared" si="9"/>
        <v>0</v>
      </c>
      <c r="AC24" s="178">
        <f t="shared" si="9"/>
        <v>0</v>
      </c>
      <c r="AD24" s="178">
        <f t="shared" si="9"/>
        <v>0</v>
      </c>
      <c r="AE24" s="179">
        <f t="shared" si="9"/>
        <v>0</v>
      </c>
      <c r="AF24" s="178">
        <f t="shared" si="9"/>
        <v>0</v>
      </c>
      <c r="AG24" s="178">
        <f t="shared" si="9"/>
        <v>0</v>
      </c>
      <c r="AH24" s="178">
        <f t="shared" si="9"/>
        <v>0</v>
      </c>
      <c r="AI24" s="178">
        <f t="shared" si="9"/>
        <v>0</v>
      </c>
      <c r="AJ24" s="178">
        <f t="shared" si="9"/>
        <v>0</v>
      </c>
      <c r="AK24" s="178">
        <f t="shared" si="9"/>
        <v>0</v>
      </c>
      <c r="AL24" s="178">
        <f t="shared" si="9"/>
        <v>0</v>
      </c>
      <c r="AM24" s="178">
        <f t="shared" si="9"/>
        <v>0</v>
      </c>
      <c r="AN24" s="178">
        <f t="shared" si="9"/>
        <v>0</v>
      </c>
      <c r="AO24" s="178">
        <f t="shared" si="9"/>
        <v>0</v>
      </c>
      <c r="AP24" s="178">
        <f t="shared" si="9"/>
        <v>0</v>
      </c>
      <c r="AQ24" s="179">
        <f t="shared" si="9"/>
        <v>0</v>
      </c>
      <c r="AR24" s="157"/>
    </row>
    <row r="25" spans="2:44" s="52" customFormat="1" ht="15.75" thickTop="1" x14ac:dyDescent="0.25">
      <c r="B25" s="180"/>
      <c r="C25" s="181"/>
      <c r="D25" s="182"/>
      <c r="E25" s="183"/>
      <c r="F25" s="184"/>
      <c r="G25" s="46"/>
      <c r="H25" s="46"/>
      <c r="J25" s="46"/>
      <c r="K25" s="46"/>
      <c r="L25" s="150"/>
      <c r="S25" s="160"/>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157"/>
    </row>
    <row r="26" spans="2:44" ht="15.75" thickBot="1" x14ac:dyDescent="0.3">
      <c r="D26" s="174" t="str">
        <f>"Total Incremental Plant Balance - "&amp;D6</f>
        <v>Total Incremental Plant Balance - Devers Colorado River (DCR)</v>
      </c>
      <c r="E26" s="175"/>
      <c r="F26" s="175"/>
      <c r="G26" s="175"/>
      <c r="H26" s="175"/>
      <c r="I26" s="175"/>
      <c r="J26" s="175"/>
      <c r="K26" s="176"/>
      <c r="L26" s="150"/>
      <c r="M26" s="79"/>
      <c r="N26" s="80"/>
      <c r="O26" s="80"/>
      <c r="P26" s="80"/>
      <c r="Q26" s="80"/>
      <c r="R26" s="81"/>
      <c r="S26" s="160"/>
      <c r="T26" s="177">
        <f>T24</f>
        <v>0</v>
      </c>
      <c r="U26" s="178">
        <f>U24+T26</f>
        <v>-80.269720000000007</v>
      </c>
      <c r="V26" s="178">
        <f>V24+U26</f>
        <v>-80.287740000000014</v>
      </c>
      <c r="W26" s="178">
        <f t="shared" ref="W26:AM26" si="10">W24+V26</f>
        <v>-80.287740000000014</v>
      </c>
      <c r="X26" s="178">
        <f t="shared" si="10"/>
        <v>-80.287740000000014</v>
      </c>
      <c r="Y26" s="178">
        <f t="shared" si="10"/>
        <v>-80.287740000000014</v>
      </c>
      <c r="Z26" s="178">
        <f t="shared" si="10"/>
        <v>-80.287740000000014</v>
      </c>
      <c r="AA26" s="178">
        <f t="shared" si="10"/>
        <v>-80.287740000000014</v>
      </c>
      <c r="AB26" s="178">
        <f t="shared" si="10"/>
        <v>-80.287740000000014</v>
      </c>
      <c r="AC26" s="178">
        <f t="shared" si="10"/>
        <v>-80.287740000000014</v>
      </c>
      <c r="AD26" s="178">
        <f t="shared" si="10"/>
        <v>-80.287740000000014</v>
      </c>
      <c r="AE26" s="179">
        <f t="shared" si="10"/>
        <v>-80.287740000000014</v>
      </c>
      <c r="AF26" s="178">
        <f>AF24+AE26</f>
        <v>-80.287740000000014</v>
      </c>
      <c r="AG26" s="178">
        <f t="shared" si="10"/>
        <v>-80.287740000000014</v>
      </c>
      <c r="AH26" s="178">
        <f t="shared" si="10"/>
        <v>-80.287740000000014</v>
      </c>
      <c r="AI26" s="178">
        <f t="shared" si="10"/>
        <v>-80.287740000000014</v>
      </c>
      <c r="AJ26" s="178">
        <f t="shared" si="10"/>
        <v>-80.287740000000014</v>
      </c>
      <c r="AK26" s="178">
        <f t="shared" si="10"/>
        <v>-80.287740000000014</v>
      </c>
      <c r="AL26" s="178">
        <f t="shared" si="10"/>
        <v>-80.287740000000014</v>
      </c>
      <c r="AM26" s="178">
        <f t="shared" si="10"/>
        <v>-80.287740000000014</v>
      </c>
      <c r="AN26" s="178">
        <f>AN24+AM26</f>
        <v>-80.287740000000014</v>
      </c>
      <c r="AO26" s="178">
        <f>AO24+AN26</f>
        <v>-80.287740000000014</v>
      </c>
      <c r="AP26" s="178">
        <f>AP24+AO26</f>
        <v>-80.287740000000014</v>
      </c>
      <c r="AQ26" s="179">
        <f>AQ24+AP26</f>
        <v>-80.287740000000014</v>
      </c>
      <c r="AR26" s="157"/>
    </row>
    <row r="27" spans="2:44" ht="15.75" thickTop="1" x14ac:dyDescent="0.25">
      <c r="D27" s="185"/>
      <c r="E27" s="186"/>
      <c r="F27" s="185"/>
      <c r="G27" s="125"/>
      <c r="H27" s="125"/>
      <c r="I27" s="125"/>
      <c r="J27" s="125"/>
      <c r="K27" s="125"/>
      <c r="L27" s="150"/>
      <c r="M27" s="83"/>
      <c r="N27" s="83"/>
      <c r="O27" s="83"/>
      <c r="P27" s="83"/>
      <c r="Q27" s="83"/>
      <c r="R27" s="83"/>
      <c r="S27" s="160"/>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57"/>
    </row>
    <row r="28" spans="2:44" s="52" customFormat="1" x14ac:dyDescent="0.25">
      <c r="B28" s="180"/>
      <c r="C28" s="181"/>
      <c r="D28" s="182"/>
      <c r="E28" s="183"/>
      <c r="F28" s="184"/>
      <c r="G28" s="46"/>
      <c r="H28" s="46"/>
      <c r="J28" s="46"/>
      <c r="K28" s="46"/>
      <c r="L28" s="150"/>
      <c r="M28" s="73"/>
      <c r="N28" s="73"/>
      <c r="O28" s="73"/>
      <c r="P28" s="73"/>
      <c r="Q28" s="73"/>
      <c r="R28" s="73"/>
      <c r="S28" s="160"/>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8"/>
      <c r="AR28" s="157"/>
    </row>
    <row r="29" spans="2:44" s="52" customFormat="1" x14ac:dyDescent="0.25">
      <c r="B29" s="180"/>
      <c r="C29" s="181"/>
      <c r="D29" s="137" t="s">
        <v>219</v>
      </c>
      <c r="E29" s="132"/>
      <c r="F29" s="133"/>
      <c r="G29" s="51"/>
      <c r="H29" s="51"/>
      <c r="I29" s="50"/>
      <c r="J29" s="51"/>
      <c r="K29" s="51"/>
      <c r="L29" s="150"/>
      <c r="M29" s="50"/>
      <c r="N29" s="50"/>
      <c r="O29" s="50"/>
      <c r="P29" s="50"/>
      <c r="Q29" s="50"/>
      <c r="R29" s="50"/>
      <c r="S29" s="160"/>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157"/>
    </row>
    <row r="30" spans="2:44" s="52" customFormat="1" x14ac:dyDescent="0.25">
      <c r="B30" s="180"/>
      <c r="C30" s="181"/>
      <c r="D30" s="133" t="s">
        <v>220</v>
      </c>
      <c r="E30" s="132"/>
      <c r="F30" s="133"/>
      <c r="G30" s="51"/>
      <c r="H30" s="51"/>
      <c r="I30" s="50"/>
      <c r="J30" s="51"/>
      <c r="K30" s="51"/>
      <c r="L30" s="150"/>
      <c r="M30" s="50"/>
      <c r="N30" s="50"/>
      <c r="O30" s="50"/>
      <c r="P30" s="50"/>
      <c r="Q30" s="50"/>
      <c r="R30" s="50"/>
      <c r="S30" s="160"/>
      <c r="T30" s="189"/>
      <c r="U30" s="189"/>
      <c r="V30" s="189"/>
      <c r="W30" s="189"/>
      <c r="X30" s="189"/>
      <c r="Y30" s="189"/>
      <c r="Z30" s="189"/>
      <c r="AA30" s="189"/>
      <c r="AB30" s="189"/>
      <c r="AC30" s="189"/>
      <c r="AD30" s="189"/>
      <c r="AE30" s="189"/>
      <c r="AF30" s="51"/>
      <c r="AG30" s="51"/>
      <c r="AH30" s="51"/>
      <c r="AI30" s="51"/>
      <c r="AJ30" s="51"/>
      <c r="AK30" s="51"/>
      <c r="AL30" s="51"/>
      <c r="AM30" s="51"/>
      <c r="AN30" s="51"/>
      <c r="AO30" s="51"/>
      <c r="AP30" s="51"/>
      <c r="AQ30" s="51"/>
      <c r="AR30" s="157"/>
    </row>
    <row r="31" spans="2:44" s="52" customFormat="1" ht="15.75" thickBot="1" x14ac:dyDescent="0.3">
      <c r="B31" s="180"/>
      <c r="C31" s="181"/>
      <c r="D31" s="133"/>
      <c r="E31" s="132"/>
      <c r="F31" s="133"/>
      <c r="G31" s="51"/>
      <c r="H31" s="51"/>
      <c r="I31" s="50"/>
      <c r="J31" s="51"/>
      <c r="K31" s="51"/>
      <c r="L31" s="150"/>
      <c r="M31" s="50"/>
      <c r="N31" s="50"/>
      <c r="O31" s="50"/>
      <c r="P31" s="50"/>
      <c r="Q31" s="50"/>
      <c r="R31" s="50"/>
      <c r="S31" s="160"/>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157"/>
    </row>
    <row r="32" spans="2:44" s="69" customFormat="1" ht="30.75" thickBot="1" x14ac:dyDescent="0.3">
      <c r="B32" s="129"/>
      <c r="C32" s="130"/>
      <c r="D32" s="139" t="s">
        <v>16</v>
      </c>
      <c r="E32" s="140" t="s">
        <v>17</v>
      </c>
      <c r="F32" s="141" t="s">
        <v>18</v>
      </c>
      <c r="G32" s="142" t="s">
        <v>19</v>
      </c>
      <c r="H32" s="62" t="s">
        <v>20</v>
      </c>
      <c r="I32" s="62" t="s">
        <v>21</v>
      </c>
      <c r="J32" s="62" t="s">
        <v>22</v>
      </c>
      <c r="K32" s="63" t="s">
        <v>23</v>
      </c>
      <c r="L32" s="150"/>
      <c r="M32" s="61" t="str">
        <f>M$11</f>
        <v>2016 CWIP</v>
      </c>
      <c r="N32" s="62" t="str">
        <f>N$11</f>
        <v>2017 Total Expenditures</v>
      </c>
      <c r="O32" s="62" t="str">
        <f t="shared" ref="O32:R32" si="11">O$11</f>
        <v>2018 Total Expenditures</v>
      </c>
      <c r="P32" s="62" t="str">
        <f t="shared" si="11"/>
        <v>2016 ISO CWIP Less Collectible</v>
      </c>
      <c r="Q32" s="62" t="str">
        <f t="shared" si="11"/>
        <v>2017 ISO Expenditures Less Collectible</v>
      </c>
      <c r="R32" s="63" t="str">
        <f t="shared" si="11"/>
        <v>2018 ISO Expenditures Less Collectible</v>
      </c>
      <c r="S32" s="262"/>
      <c r="T32" s="190">
        <f>$E$3</f>
        <v>42736</v>
      </c>
      <c r="U32" s="191">
        <f t="shared" ref="U32:AM32" si="12">DATE(YEAR(T32),MONTH(T32)+1,DAY(T32))</f>
        <v>42767</v>
      </c>
      <c r="V32" s="191">
        <f t="shared" si="12"/>
        <v>42795</v>
      </c>
      <c r="W32" s="191">
        <f t="shared" si="12"/>
        <v>42826</v>
      </c>
      <c r="X32" s="191">
        <f t="shared" si="12"/>
        <v>42856</v>
      </c>
      <c r="Y32" s="191">
        <f t="shared" si="12"/>
        <v>42887</v>
      </c>
      <c r="Z32" s="191">
        <f t="shared" si="12"/>
        <v>42917</v>
      </c>
      <c r="AA32" s="191">
        <f t="shared" si="12"/>
        <v>42948</v>
      </c>
      <c r="AB32" s="191">
        <f t="shared" si="12"/>
        <v>42979</v>
      </c>
      <c r="AC32" s="191">
        <f t="shared" si="12"/>
        <v>43009</v>
      </c>
      <c r="AD32" s="191">
        <f t="shared" si="12"/>
        <v>43040</v>
      </c>
      <c r="AE32" s="192">
        <f t="shared" si="12"/>
        <v>43070</v>
      </c>
      <c r="AF32" s="191">
        <f>DATE(YEAR(AE32),MONTH(AE32)+1,DAY(AE32))</f>
        <v>43101</v>
      </c>
      <c r="AG32" s="191">
        <f t="shared" si="12"/>
        <v>43132</v>
      </c>
      <c r="AH32" s="191">
        <f t="shared" si="12"/>
        <v>43160</v>
      </c>
      <c r="AI32" s="191">
        <f t="shared" si="12"/>
        <v>43191</v>
      </c>
      <c r="AJ32" s="191">
        <f t="shared" si="12"/>
        <v>43221</v>
      </c>
      <c r="AK32" s="191">
        <f t="shared" si="12"/>
        <v>43252</v>
      </c>
      <c r="AL32" s="191">
        <f t="shared" si="12"/>
        <v>43282</v>
      </c>
      <c r="AM32" s="191">
        <f t="shared" si="12"/>
        <v>43313</v>
      </c>
      <c r="AN32" s="191">
        <f>DATE(YEAR(AM32),MONTH(AM32)+1,DAY(AM32))</f>
        <v>43344</v>
      </c>
      <c r="AO32" s="191">
        <f>DATE(YEAR(AN32),MONTH(AN32)+1,DAY(AN32))</f>
        <v>43374</v>
      </c>
      <c r="AP32" s="191">
        <f>DATE(YEAR(AO32),MONTH(AO32)+1,DAY(AO32))</f>
        <v>43405</v>
      </c>
      <c r="AQ32" s="191">
        <f>DATE(YEAR(AP32),MONTH(AP32)+1,DAY(AP32))</f>
        <v>43435</v>
      </c>
      <c r="AR32" s="193"/>
    </row>
    <row r="33" spans="2:44" s="157" customFormat="1" x14ac:dyDescent="0.25">
      <c r="B33" s="148" t="str">
        <f t="shared" ref="B33:B44" si="13">+$D$6</f>
        <v>Devers Colorado River (DCR)</v>
      </c>
      <c r="C33" s="149" t="s">
        <v>221</v>
      </c>
      <c r="D33" s="194" t="str">
        <f t="shared" ref="D33:K44" si="14">D12</f>
        <v>CET-ET-TP-EC-484716</v>
      </c>
      <c r="E33" s="195" t="str">
        <f t="shared" si="14"/>
        <v>Devers: Replace Eleven 230kV CB'S</v>
      </c>
      <c r="F33" s="160">
        <f t="shared" si="14"/>
        <v>4847</v>
      </c>
      <c r="G33" s="163" t="str">
        <f t="shared" si="14"/>
        <v>High</v>
      </c>
      <c r="H33" s="153">
        <f t="shared" si="14"/>
        <v>41395</v>
      </c>
      <c r="I33" s="163" t="str">
        <f>I12</f>
        <v>TR-SUBINC</v>
      </c>
      <c r="J33" s="164">
        <f t="shared" si="14"/>
        <v>0</v>
      </c>
      <c r="K33" s="165">
        <f t="shared" si="14"/>
        <v>1</v>
      </c>
      <c r="L33" s="150"/>
      <c r="M33" s="196">
        <f t="shared" ref="M33:O44" si="15">M12</f>
        <v>0</v>
      </c>
      <c r="N33" s="151">
        <f t="shared" si="15"/>
        <v>-80.287740000000014</v>
      </c>
      <c r="O33" s="151">
        <f t="shared" si="15"/>
        <v>0</v>
      </c>
      <c r="P33" s="151">
        <f t="shared" ref="P33:P44" si="16">$M33*$K33*(1-$J33)</f>
        <v>0</v>
      </c>
      <c r="Q33" s="151">
        <f t="shared" ref="Q33:Q44" si="17">$N33*$K33*(1-$J33)</f>
        <v>-80.287740000000014</v>
      </c>
      <c r="R33" s="152">
        <f t="shared" ref="R33:R44" si="18">$O33*$K33*(1-$J33)</f>
        <v>0</v>
      </c>
      <c r="S33" s="153"/>
      <c r="T33" s="349">
        <v>0</v>
      </c>
      <c r="U33" s="350">
        <v>-80.269720000000007</v>
      </c>
      <c r="V33" s="350">
        <v>-1.8020000000000001E-2</v>
      </c>
      <c r="W33" s="350">
        <v>0</v>
      </c>
      <c r="X33" s="350">
        <v>0</v>
      </c>
      <c r="Y33" s="350">
        <v>0</v>
      </c>
      <c r="Z33" s="350">
        <v>0</v>
      </c>
      <c r="AA33" s="350">
        <v>0</v>
      </c>
      <c r="AB33" s="350">
        <v>0</v>
      </c>
      <c r="AC33" s="350">
        <v>0</v>
      </c>
      <c r="AD33" s="350">
        <v>0</v>
      </c>
      <c r="AE33" s="351">
        <v>0</v>
      </c>
      <c r="AF33" s="350">
        <v>0</v>
      </c>
      <c r="AG33" s="350">
        <v>0</v>
      </c>
      <c r="AH33" s="350">
        <v>0</v>
      </c>
      <c r="AI33" s="350">
        <v>0</v>
      </c>
      <c r="AJ33" s="350">
        <v>0</v>
      </c>
      <c r="AK33" s="350">
        <v>0</v>
      </c>
      <c r="AL33" s="350">
        <v>0</v>
      </c>
      <c r="AM33" s="350">
        <v>0</v>
      </c>
      <c r="AN33" s="350">
        <v>0</v>
      </c>
      <c r="AO33" s="350">
        <v>0</v>
      </c>
      <c r="AP33" s="350">
        <v>0</v>
      </c>
      <c r="AQ33" s="351">
        <v>0</v>
      </c>
    </row>
    <row r="34" spans="2:44" s="157" customFormat="1" x14ac:dyDescent="0.25">
      <c r="B34" s="148" t="str">
        <f t="shared" si="13"/>
        <v>Devers Colorado River (DCR)</v>
      </c>
      <c r="C34" s="149" t="s">
        <v>221</v>
      </c>
      <c r="D34" s="194">
        <f t="shared" si="14"/>
        <v>0</v>
      </c>
      <c r="E34" s="167">
        <f t="shared" si="14"/>
        <v>0</v>
      </c>
      <c r="F34" s="160">
        <f t="shared" si="14"/>
        <v>0</v>
      </c>
      <c r="G34" s="163">
        <f t="shared" si="14"/>
        <v>0</v>
      </c>
      <c r="H34" s="153">
        <f t="shared" si="14"/>
        <v>0</v>
      </c>
      <c r="I34" s="163">
        <f t="shared" si="14"/>
        <v>0</v>
      </c>
      <c r="J34" s="164">
        <f t="shared" si="14"/>
        <v>0</v>
      </c>
      <c r="K34" s="165">
        <f t="shared" si="14"/>
        <v>0</v>
      </c>
      <c r="L34" s="150"/>
      <c r="M34" s="196">
        <f t="shared" si="15"/>
        <v>0</v>
      </c>
      <c r="N34" s="151">
        <f t="shared" si="15"/>
        <v>0</v>
      </c>
      <c r="O34" s="151">
        <f t="shared" si="15"/>
        <v>0</v>
      </c>
      <c r="P34" s="151">
        <f t="shared" si="16"/>
        <v>0</v>
      </c>
      <c r="Q34" s="151">
        <f t="shared" si="17"/>
        <v>0</v>
      </c>
      <c r="R34" s="152">
        <f t="shared" si="18"/>
        <v>0</v>
      </c>
      <c r="S34" s="153"/>
      <c r="T34" s="197">
        <v>0</v>
      </c>
      <c r="U34" s="198">
        <v>0</v>
      </c>
      <c r="V34" s="198">
        <v>0</v>
      </c>
      <c r="W34" s="198">
        <v>0</v>
      </c>
      <c r="X34" s="198">
        <v>0</v>
      </c>
      <c r="Y34" s="198">
        <v>0</v>
      </c>
      <c r="Z34" s="198">
        <v>0</v>
      </c>
      <c r="AA34" s="198">
        <v>0</v>
      </c>
      <c r="AB34" s="198">
        <v>0</v>
      </c>
      <c r="AC34" s="198">
        <v>0</v>
      </c>
      <c r="AD34" s="198">
        <v>0</v>
      </c>
      <c r="AE34" s="199">
        <v>0</v>
      </c>
      <c r="AF34" s="198">
        <v>0</v>
      </c>
      <c r="AG34" s="198">
        <v>0</v>
      </c>
      <c r="AH34" s="198">
        <v>0</v>
      </c>
      <c r="AI34" s="198">
        <v>0</v>
      </c>
      <c r="AJ34" s="198">
        <v>0</v>
      </c>
      <c r="AK34" s="198">
        <v>0</v>
      </c>
      <c r="AL34" s="198">
        <v>0</v>
      </c>
      <c r="AM34" s="198">
        <v>0</v>
      </c>
      <c r="AN34" s="198">
        <v>0</v>
      </c>
      <c r="AO34" s="198">
        <v>0</v>
      </c>
      <c r="AP34" s="198">
        <v>0</v>
      </c>
      <c r="AQ34" s="199">
        <v>0</v>
      </c>
    </row>
    <row r="35" spans="2:44" s="157" customFormat="1" x14ac:dyDescent="0.25">
      <c r="B35" s="148" t="str">
        <f t="shared" si="13"/>
        <v>Devers Colorado River (DCR)</v>
      </c>
      <c r="C35" s="149" t="s">
        <v>221</v>
      </c>
      <c r="D35" s="194">
        <f t="shared" si="14"/>
        <v>0</v>
      </c>
      <c r="E35" s="167">
        <f t="shared" si="14"/>
        <v>0</v>
      </c>
      <c r="F35" s="160">
        <f t="shared" si="14"/>
        <v>0</v>
      </c>
      <c r="G35" s="163">
        <f t="shared" si="14"/>
        <v>0</v>
      </c>
      <c r="H35" s="153">
        <f t="shared" si="14"/>
        <v>0</v>
      </c>
      <c r="I35" s="163">
        <f t="shared" si="14"/>
        <v>0</v>
      </c>
      <c r="J35" s="164">
        <f t="shared" si="14"/>
        <v>0</v>
      </c>
      <c r="K35" s="165">
        <f t="shared" si="14"/>
        <v>0</v>
      </c>
      <c r="L35" s="150"/>
      <c r="M35" s="196">
        <f t="shared" si="15"/>
        <v>0</v>
      </c>
      <c r="N35" s="151">
        <f t="shared" si="15"/>
        <v>0</v>
      </c>
      <c r="O35" s="151">
        <f t="shared" si="15"/>
        <v>0</v>
      </c>
      <c r="P35" s="151">
        <f t="shared" si="16"/>
        <v>0</v>
      </c>
      <c r="Q35" s="151">
        <f t="shared" si="17"/>
        <v>0</v>
      </c>
      <c r="R35" s="152">
        <f t="shared" si="18"/>
        <v>0</v>
      </c>
      <c r="S35" s="153"/>
      <c r="T35" s="197">
        <v>0</v>
      </c>
      <c r="U35" s="198">
        <v>0</v>
      </c>
      <c r="V35" s="198">
        <v>0</v>
      </c>
      <c r="W35" s="198">
        <v>0</v>
      </c>
      <c r="X35" s="198">
        <v>0</v>
      </c>
      <c r="Y35" s="198">
        <v>0</v>
      </c>
      <c r="Z35" s="198">
        <v>0</v>
      </c>
      <c r="AA35" s="198">
        <v>0</v>
      </c>
      <c r="AB35" s="198">
        <v>0</v>
      </c>
      <c r="AC35" s="198">
        <v>0</v>
      </c>
      <c r="AD35" s="198">
        <v>0</v>
      </c>
      <c r="AE35" s="199">
        <v>0</v>
      </c>
      <c r="AF35" s="198">
        <v>0</v>
      </c>
      <c r="AG35" s="198">
        <v>0</v>
      </c>
      <c r="AH35" s="198">
        <v>0</v>
      </c>
      <c r="AI35" s="198">
        <v>0</v>
      </c>
      <c r="AJ35" s="198">
        <v>0</v>
      </c>
      <c r="AK35" s="198">
        <v>0</v>
      </c>
      <c r="AL35" s="198">
        <v>0</v>
      </c>
      <c r="AM35" s="198">
        <v>0</v>
      </c>
      <c r="AN35" s="198">
        <v>0</v>
      </c>
      <c r="AO35" s="198">
        <v>0</v>
      </c>
      <c r="AP35" s="198">
        <v>0</v>
      </c>
      <c r="AQ35" s="199">
        <v>0</v>
      </c>
    </row>
    <row r="36" spans="2:44" s="157" customFormat="1" x14ac:dyDescent="0.25">
      <c r="B36" s="148" t="str">
        <f t="shared" si="13"/>
        <v>Devers Colorado River (DCR)</v>
      </c>
      <c r="C36" s="149" t="s">
        <v>221</v>
      </c>
      <c r="D36" s="194">
        <f t="shared" si="14"/>
        <v>0</v>
      </c>
      <c r="E36" s="167">
        <f t="shared" si="14"/>
        <v>0</v>
      </c>
      <c r="F36" s="160">
        <f t="shared" si="14"/>
        <v>0</v>
      </c>
      <c r="G36" s="163">
        <f t="shared" si="14"/>
        <v>0</v>
      </c>
      <c r="H36" s="153">
        <f t="shared" si="14"/>
        <v>0</v>
      </c>
      <c r="I36" s="163">
        <f t="shared" si="14"/>
        <v>0</v>
      </c>
      <c r="J36" s="164">
        <f t="shared" si="14"/>
        <v>0</v>
      </c>
      <c r="K36" s="165">
        <f t="shared" si="14"/>
        <v>0</v>
      </c>
      <c r="L36" s="150"/>
      <c r="M36" s="196">
        <f t="shared" si="15"/>
        <v>0</v>
      </c>
      <c r="N36" s="151">
        <f t="shared" si="15"/>
        <v>0</v>
      </c>
      <c r="O36" s="151">
        <f t="shared" si="15"/>
        <v>0</v>
      </c>
      <c r="P36" s="151">
        <f t="shared" si="16"/>
        <v>0</v>
      </c>
      <c r="Q36" s="151">
        <f t="shared" si="17"/>
        <v>0</v>
      </c>
      <c r="R36" s="152">
        <f t="shared" si="18"/>
        <v>0</v>
      </c>
      <c r="S36" s="153"/>
      <c r="T36" s="197">
        <v>0</v>
      </c>
      <c r="U36" s="198">
        <v>0</v>
      </c>
      <c r="V36" s="198">
        <v>0</v>
      </c>
      <c r="W36" s="198">
        <v>0</v>
      </c>
      <c r="X36" s="198">
        <v>0</v>
      </c>
      <c r="Y36" s="198">
        <v>0</v>
      </c>
      <c r="Z36" s="198">
        <v>0</v>
      </c>
      <c r="AA36" s="198">
        <v>0</v>
      </c>
      <c r="AB36" s="198">
        <v>0</v>
      </c>
      <c r="AC36" s="198">
        <v>0</v>
      </c>
      <c r="AD36" s="198">
        <v>0</v>
      </c>
      <c r="AE36" s="199">
        <v>0</v>
      </c>
      <c r="AF36" s="198">
        <v>0</v>
      </c>
      <c r="AG36" s="198">
        <v>0</v>
      </c>
      <c r="AH36" s="198">
        <v>0</v>
      </c>
      <c r="AI36" s="198">
        <v>0</v>
      </c>
      <c r="AJ36" s="198">
        <v>0</v>
      </c>
      <c r="AK36" s="198">
        <v>0</v>
      </c>
      <c r="AL36" s="198">
        <v>0</v>
      </c>
      <c r="AM36" s="198">
        <v>0</v>
      </c>
      <c r="AN36" s="198">
        <v>0</v>
      </c>
      <c r="AO36" s="198">
        <v>0</v>
      </c>
      <c r="AP36" s="198">
        <v>0</v>
      </c>
      <c r="AQ36" s="199">
        <v>0</v>
      </c>
    </row>
    <row r="37" spans="2:44" s="157" customFormat="1" x14ac:dyDescent="0.25">
      <c r="B37" s="148" t="str">
        <f t="shared" si="13"/>
        <v>Devers Colorado River (DCR)</v>
      </c>
      <c r="C37" s="149" t="s">
        <v>221</v>
      </c>
      <c r="D37" s="194">
        <f t="shared" si="14"/>
        <v>0</v>
      </c>
      <c r="E37" s="167">
        <f t="shared" si="14"/>
        <v>0</v>
      </c>
      <c r="F37" s="160">
        <f t="shared" si="14"/>
        <v>0</v>
      </c>
      <c r="G37" s="163">
        <f t="shared" si="14"/>
        <v>0</v>
      </c>
      <c r="H37" s="153">
        <f t="shared" si="14"/>
        <v>0</v>
      </c>
      <c r="I37" s="163">
        <f t="shared" si="14"/>
        <v>0</v>
      </c>
      <c r="J37" s="164">
        <f t="shared" si="14"/>
        <v>0</v>
      </c>
      <c r="K37" s="165">
        <f t="shared" si="14"/>
        <v>0</v>
      </c>
      <c r="L37" s="150"/>
      <c r="M37" s="196">
        <f t="shared" si="15"/>
        <v>0</v>
      </c>
      <c r="N37" s="151">
        <f t="shared" si="15"/>
        <v>0</v>
      </c>
      <c r="O37" s="151">
        <f t="shared" si="15"/>
        <v>0</v>
      </c>
      <c r="P37" s="151">
        <f t="shared" si="16"/>
        <v>0</v>
      </c>
      <c r="Q37" s="151">
        <f t="shared" si="17"/>
        <v>0</v>
      </c>
      <c r="R37" s="152">
        <f t="shared" si="18"/>
        <v>0</v>
      </c>
      <c r="S37" s="153"/>
      <c r="T37" s="197">
        <v>0</v>
      </c>
      <c r="U37" s="198">
        <v>0</v>
      </c>
      <c r="V37" s="198">
        <v>0</v>
      </c>
      <c r="W37" s="198">
        <v>0</v>
      </c>
      <c r="X37" s="198">
        <v>0</v>
      </c>
      <c r="Y37" s="198">
        <v>0</v>
      </c>
      <c r="Z37" s="198">
        <v>0</v>
      </c>
      <c r="AA37" s="198">
        <v>0</v>
      </c>
      <c r="AB37" s="198">
        <v>0</v>
      </c>
      <c r="AC37" s="198">
        <v>0</v>
      </c>
      <c r="AD37" s="198">
        <v>0</v>
      </c>
      <c r="AE37" s="199">
        <v>0</v>
      </c>
      <c r="AF37" s="198">
        <v>0</v>
      </c>
      <c r="AG37" s="198">
        <v>0</v>
      </c>
      <c r="AH37" s="198">
        <v>0</v>
      </c>
      <c r="AI37" s="198">
        <v>0</v>
      </c>
      <c r="AJ37" s="198">
        <v>0</v>
      </c>
      <c r="AK37" s="198">
        <v>0</v>
      </c>
      <c r="AL37" s="198">
        <v>0</v>
      </c>
      <c r="AM37" s="198">
        <v>0</v>
      </c>
      <c r="AN37" s="198">
        <v>0</v>
      </c>
      <c r="AO37" s="198">
        <v>0</v>
      </c>
      <c r="AP37" s="198">
        <v>0</v>
      </c>
      <c r="AQ37" s="199">
        <v>0</v>
      </c>
    </row>
    <row r="38" spans="2:44" s="157" customFormat="1" x14ac:dyDescent="0.25">
      <c r="B38" s="148" t="str">
        <f t="shared" si="13"/>
        <v>Devers Colorado River (DCR)</v>
      </c>
      <c r="C38" s="149" t="s">
        <v>221</v>
      </c>
      <c r="D38" s="194">
        <f t="shared" si="14"/>
        <v>0</v>
      </c>
      <c r="E38" s="167">
        <f t="shared" si="14"/>
        <v>0</v>
      </c>
      <c r="F38" s="160">
        <f t="shared" si="14"/>
        <v>0</v>
      </c>
      <c r="G38" s="163">
        <f t="shared" si="14"/>
        <v>0</v>
      </c>
      <c r="H38" s="153">
        <f t="shared" si="14"/>
        <v>0</v>
      </c>
      <c r="I38" s="163">
        <f t="shared" si="14"/>
        <v>0</v>
      </c>
      <c r="J38" s="164">
        <f t="shared" si="14"/>
        <v>0</v>
      </c>
      <c r="K38" s="165">
        <f t="shared" si="14"/>
        <v>0</v>
      </c>
      <c r="L38" s="150"/>
      <c r="M38" s="196">
        <f t="shared" si="15"/>
        <v>0</v>
      </c>
      <c r="N38" s="151">
        <f t="shared" si="15"/>
        <v>0</v>
      </c>
      <c r="O38" s="151">
        <f t="shared" si="15"/>
        <v>0</v>
      </c>
      <c r="P38" s="151">
        <f t="shared" si="16"/>
        <v>0</v>
      </c>
      <c r="Q38" s="151">
        <f t="shared" si="17"/>
        <v>0</v>
      </c>
      <c r="R38" s="152">
        <f t="shared" si="18"/>
        <v>0</v>
      </c>
      <c r="S38" s="153"/>
      <c r="T38" s="197">
        <v>0</v>
      </c>
      <c r="U38" s="198">
        <v>0</v>
      </c>
      <c r="V38" s="198">
        <v>0</v>
      </c>
      <c r="W38" s="198">
        <v>0</v>
      </c>
      <c r="X38" s="198">
        <v>0</v>
      </c>
      <c r="Y38" s="198">
        <v>0</v>
      </c>
      <c r="Z38" s="198">
        <v>0</v>
      </c>
      <c r="AA38" s="198">
        <v>0</v>
      </c>
      <c r="AB38" s="198">
        <v>0</v>
      </c>
      <c r="AC38" s="198">
        <v>0</v>
      </c>
      <c r="AD38" s="198">
        <v>0</v>
      </c>
      <c r="AE38" s="199">
        <v>0</v>
      </c>
      <c r="AF38" s="198">
        <v>0</v>
      </c>
      <c r="AG38" s="198">
        <v>0</v>
      </c>
      <c r="AH38" s="198">
        <v>0</v>
      </c>
      <c r="AI38" s="198">
        <v>0</v>
      </c>
      <c r="AJ38" s="198">
        <v>0</v>
      </c>
      <c r="AK38" s="198">
        <v>0</v>
      </c>
      <c r="AL38" s="198">
        <v>0</v>
      </c>
      <c r="AM38" s="198">
        <v>0</v>
      </c>
      <c r="AN38" s="198">
        <v>0</v>
      </c>
      <c r="AO38" s="198">
        <v>0</v>
      </c>
      <c r="AP38" s="198">
        <v>0</v>
      </c>
      <c r="AQ38" s="199">
        <v>0</v>
      </c>
    </row>
    <row r="39" spans="2:44" s="157" customFormat="1" x14ac:dyDescent="0.25">
      <c r="B39" s="148" t="str">
        <f t="shared" si="13"/>
        <v>Devers Colorado River (DCR)</v>
      </c>
      <c r="C39" s="149" t="s">
        <v>221</v>
      </c>
      <c r="D39" s="194">
        <f t="shared" si="14"/>
        <v>0</v>
      </c>
      <c r="E39" s="167">
        <f t="shared" si="14"/>
        <v>0</v>
      </c>
      <c r="F39" s="160">
        <f t="shared" si="14"/>
        <v>0</v>
      </c>
      <c r="G39" s="163">
        <f t="shared" si="14"/>
        <v>0</v>
      </c>
      <c r="H39" s="153">
        <f t="shared" si="14"/>
        <v>0</v>
      </c>
      <c r="I39" s="163">
        <f t="shared" si="14"/>
        <v>0</v>
      </c>
      <c r="J39" s="164">
        <f t="shared" si="14"/>
        <v>0</v>
      </c>
      <c r="K39" s="165">
        <f t="shared" si="14"/>
        <v>0</v>
      </c>
      <c r="L39" s="150"/>
      <c r="M39" s="196">
        <f t="shared" si="15"/>
        <v>0</v>
      </c>
      <c r="N39" s="151">
        <f t="shared" si="15"/>
        <v>0</v>
      </c>
      <c r="O39" s="151">
        <f t="shared" si="15"/>
        <v>0</v>
      </c>
      <c r="P39" s="151">
        <f t="shared" si="16"/>
        <v>0</v>
      </c>
      <c r="Q39" s="151">
        <f t="shared" si="17"/>
        <v>0</v>
      </c>
      <c r="R39" s="152">
        <f t="shared" si="18"/>
        <v>0</v>
      </c>
      <c r="S39" s="153"/>
      <c r="T39" s="154">
        <v>0</v>
      </c>
      <c r="U39" s="155">
        <v>0</v>
      </c>
      <c r="V39" s="155">
        <v>0</v>
      </c>
      <c r="W39" s="155">
        <v>0</v>
      </c>
      <c r="X39" s="155">
        <v>0</v>
      </c>
      <c r="Y39" s="155">
        <v>0</v>
      </c>
      <c r="Z39" s="155">
        <v>0</v>
      </c>
      <c r="AA39" s="155">
        <v>0</v>
      </c>
      <c r="AB39" s="155">
        <v>0</v>
      </c>
      <c r="AC39" s="155">
        <v>0</v>
      </c>
      <c r="AD39" s="155">
        <v>0</v>
      </c>
      <c r="AE39" s="156">
        <v>0</v>
      </c>
      <c r="AF39" s="155">
        <v>0</v>
      </c>
      <c r="AG39" s="155">
        <v>0</v>
      </c>
      <c r="AH39" s="155">
        <v>0</v>
      </c>
      <c r="AI39" s="155">
        <v>0</v>
      </c>
      <c r="AJ39" s="155">
        <v>0</v>
      </c>
      <c r="AK39" s="155">
        <v>0</v>
      </c>
      <c r="AL39" s="155">
        <v>0</v>
      </c>
      <c r="AM39" s="155">
        <v>0</v>
      </c>
      <c r="AN39" s="155">
        <v>0</v>
      </c>
      <c r="AO39" s="155">
        <v>0</v>
      </c>
      <c r="AP39" s="155">
        <v>0</v>
      </c>
      <c r="AQ39" s="156">
        <v>0</v>
      </c>
    </row>
    <row r="40" spans="2:44" s="157" customFormat="1" x14ac:dyDescent="0.25">
      <c r="B40" s="148" t="str">
        <f t="shared" si="13"/>
        <v>Devers Colorado River (DCR)</v>
      </c>
      <c r="C40" s="149" t="s">
        <v>221</v>
      </c>
      <c r="D40" s="194">
        <f t="shared" si="14"/>
        <v>0</v>
      </c>
      <c r="E40" s="167">
        <f t="shared" si="14"/>
        <v>0</v>
      </c>
      <c r="F40" s="160">
        <f t="shared" si="14"/>
        <v>0</v>
      </c>
      <c r="G40" s="163">
        <f t="shared" si="14"/>
        <v>0</v>
      </c>
      <c r="H40" s="153">
        <f t="shared" si="14"/>
        <v>0</v>
      </c>
      <c r="I40" s="163">
        <f t="shared" si="14"/>
        <v>0</v>
      </c>
      <c r="J40" s="164">
        <f t="shared" si="14"/>
        <v>0</v>
      </c>
      <c r="K40" s="165">
        <f t="shared" si="14"/>
        <v>0</v>
      </c>
      <c r="L40" s="150"/>
      <c r="M40" s="196">
        <f t="shared" si="15"/>
        <v>0</v>
      </c>
      <c r="N40" s="151">
        <f t="shared" si="15"/>
        <v>0</v>
      </c>
      <c r="O40" s="151">
        <f t="shared" si="15"/>
        <v>0</v>
      </c>
      <c r="P40" s="151">
        <f t="shared" si="16"/>
        <v>0</v>
      </c>
      <c r="Q40" s="151">
        <f t="shared" si="17"/>
        <v>0</v>
      </c>
      <c r="R40" s="152">
        <f t="shared" si="18"/>
        <v>0</v>
      </c>
      <c r="S40" s="153"/>
      <c r="T40" s="154">
        <v>0</v>
      </c>
      <c r="U40" s="155">
        <v>0</v>
      </c>
      <c r="V40" s="155">
        <v>0</v>
      </c>
      <c r="W40" s="155">
        <v>0</v>
      </c>
      <c r="X40" s="155">
        <v>0</v>
      </c>
      <c r="Y40" s="155">
        <v>0</v>
      </c>
      <c r="Z40" s="155">
        <v>0</v>
      </c>
      <c r="AA40" s="155">
        <v>0</v>
      </c>
      <c r="AB40" s="155">
        <v>0</v>
      </c>
      <c r="AC40" s="155">
        <v>0</v>
      </c>
      <c r="AD40" s="155">
        <v>0</v>
      </c>
      <c r="AE40" s="156">
        <v>0</v>
      </c>
      <c r="AF40" s="155">
        <v>0</v>
      </c>
      <c r="AG40" s="155">
        <v>0</v>
      </c>
      <c r="AH40" s="155">
        <v>0</v>
      </c>
      <c r="AI40" s="155">
        <v>0</v>
      </c>
      <c r="AJ40" s="155">
        <v>0</v>
      </c>
      <c r="AK40" s="155">
        <v>0</v>
      </c>
      <c r="AL40" s="155">
        <v>0</v>
      </c>
      <c r="AM40" s="155">
        <v>0</v>
      </c>
      <c r="AN40" s="155">
        <v>0</v>
      </c>
      <c r="AO40" s="155">
        <v>0</v>
      </c>
      <c r="AP40" s="155">
        <v>0</v>
      </c>
      <c r="AQ40" s="156">
        <v>0</v>
      </c>
    </row>
    <row r="41" spans="2:44" s="157" customFormat="1" x14ac:dyDescent="0.25">
      <c r="B41" s="148" t="str">
        <f t="shared" si="13"/>
        <v>Devers Colorado River (DCR)</v>
      </c>
      <c r="C41" s="149" t="s">
        <v>221</v>
      </c>
      <c r="D41" s="194">
        <f t="shared" si="14"/>
        <v>0</v>
      </c>
      <c r="E41" s="167">
        <f t="shared" si="14"/>
        <v>0</v>
      </c>
      <c r="F41" s="160">
        <f t="shared" si="14"/>
        <v>0</v>
      </c>
      <c r="G41" s="163">
        <f t="shared" si="14"/>
        <v>0</v>
      </c>
      <c r="H41" s="200">
        <f t="shared" si="14"/>
        <v>0</v>
      </c>
      <c r="I41" s="163">
        <f t="shared" si="14"/>
        <v>0</v>
      </c>
      <c r="J41" s="164">
        <f t="shared" si="14"/>
        <v>0</v>
      </c>
      <c r="K41" s="165">
        <f t="shared" si="14"/>
        <v>0</v>
      </c>
      <c r="L41" s="150"/>
      <c r="M41" s="196">
        <f t="shared" si="15"/>
        <v>0</v>
      </c>
      <c r="N41" s="151">
        <f t="shared" si="15"/>
        <v>0</v>
      </c>
      <c r="O41" s="151">
        <f t="shared" si="15"/>
        <v>0</v>
      </c>
      <c r="P41" s="151">
        <f t="shared" si="16"/>
        <v>0</v>
      </c>
      <c r="Q41" s="151">
        <f t="shared" si="17"/>
        <v>0</v>
      </c>
      <c r="R41" s="152">
        <f t="shared" si="18"/>
        <v>0</v>
      </c>
      <c r="S41" s="153"/>
      <c r="T41" s="154">
        <v>0</v>
      </c>
      <c r="U41" s="155">
        <v>0</v>
      </c>
      <c r="V41" s="155">
        <v>0</v>
      </c>
      <c r="W41" s="155">
        <v>0</v>
      </c>
      <c r="X41" s="155">
        <v>0</v>
      </c>
      <c r="Y41" s="155">
        <v>0</v>
      </c>
      <c r="Z41" s="155">
        <v>0</v>
      </c>
      <c r="AA41" s="155">
        <v>0</v>
      </c>
      <c r="AB41" s="155">
        <v>0</v>
      </c>
      <c r="AC41" s="155">
        <v>0</v>
      </c>
      <c r="AD41" s="155">
        <v>0</v>
      </c>
      <c r="AE41" s="156">
        <v>0</v>
      </c>
      <c r="AF41" s="155">
        <v>0</v>
      </c>
      <c r="AG41" s="155">
        <v>0</v>
      </c>
      <c r="AH41" s="155">
        <v>0</v>
      </c>
      <c r="AI41" s="155">
        <v>0</v>
      </c>
      <c r="AJ41" s="155">
        <v>0</v>
      </c>
      <c r="AK41" s="155">
        <v>0</v>
      </c>
      <c r="AL41" s="155">
        <v>0</v>
      </c>
      <c r="AM41" s="155">
        <v>0</v>
      </c>
      <c r="AN41" s="155">
        <v>0</v>
      </c>
      <c r="AO41" s="155">
        <v>0</v>
      </c>
      <c r="AP41" s="155">
        <v>0</v>
      </c>
      <c r="AQ41" s="156">
        <v>0</v>
      </c>
    </row>
    <row r="42" spans="2:44" s="157" customFormat="1" x14ac:dyDescent="0.25">
      <c r="B42" s="148" t="str">
        <f t="shared" si="13"/>
        <v>Devers Colorado River (DCR)</v>
      </c>
      <c r="C42" s="149" t="s">
        <v>221</v>
      </c>
      <c r="D42" s="194">
        <f t="shared" si="14"/>
        <v>0</v>
      </c>
      <c r="E42" s="167">
        <f t="shared" si="14"/>
        <v>0</v>
      </c>
      <c r="F42" s="160">
        <f t="shared" si="14"/>
        <v>0</v>
      </c>
      <c r="G42" s="163">
        <f t="shared" si="14"/>
        <v>0</v>
      </c>
      <c r="H42" s="153">
        <f t="shared" si="14"/>
        <v>0</v>
      </c>
      <c r="I42" s="163">
        <f t="shared" si="14"/>
        <v>0</v>
      </c>
      <c r="J42" s="164">
        <f t="shared" si="14"/>
        <v>0</v>
      </c>
      <c r="K42" s="165">
        <f t="shared" si="14"/>
        <v>0</v>
      </c>
      <c r="L42" s="150"/>
      <c r="M42" s="196">
        <f t="shared" si="15"/>
        <v>0</v>
      </c>
      <c r="N42" s="151">
        <f t="shared" si="15"/>
        <v>0</v>
      </c>
      <c r="O42" s="151">
        <f t="shared" si="15"/>
        <v>0</v>
      </c>
      <c r="P42" s="151">
        <f t="shared" si="16"/>
        <v>0</v>
      </c>
      <c r="Q42" s="151">
        <f t="shared" si="17"/>
        <v>0</v>
      </c>
      <c r="R42" s="152">
        <f t="shared" si="18"/>
        <v>0</v>
      </c>
      <c r="S42" s="153"/>
      <c r="T42" s="154">
        <v>0</v>
      </c>
      <c r="U42" s="155">
        <v>0</v>
      </c>
      <c r="V42" s="155">
        <v>0</v>
      </c>
      <c r="W42" s="155">
        <v>0</v>
      </c>
      <c r="X42" s="155">
        <v>0</v>
      </c>
      <c r="Y42" s="155">
        <v>0</v>
      </c>
      <c r="Z42" s="155">
        <v>0</v>
      </c>
      <c r="AA42" s="155">
        <v>0</v>
      </c>
      <c r="AB42" s="155">
        <v>0</v>
      </c>
      <c r="AC42" s="155">
        <v>0</v>
      </c>
      <c r="AD42" s="155">
        <v>0</v>
      </c>
      <c r="AE42" s="156">
        <v>0</v>
      </c>
      <c r="AF42" s="155">
        <v>0</v>
      </c>
      <c r="AG42" s="155">
        <v>0</v>
      </c>
      <c r="AH42" s="155">
        <v>0</v>
      </c>
      <c r="AI42" s="155">
        <v>0</v>
      </c>
      <c r="AJ42" s="155">
        <v>0</v>
      </c>
      <c r="AK42" s="155">
        <v>0</v>
      </c>
      <c r="AL42" s="155">
        <v>0</v>
      </c>
      <c r="AM42" s="155">
        <v>0</v>
      </c>
      <c r="AN42" s="155">
        <v>0</v>
      </c>
      <c r="AO42" s="155">
        <v>0</v>
      </c>
      <c r="AP42" s="155">
        <v>0</v>
      </c>
      <c r="AQ42" s="156">
        <v>0</v>
      </c>
    </row>
    <row r="43" spans="2:44" s="157" customFormat="1" x14ac:dyDescent="0.25">
      <c r="B43" s="148" t="str">
        <f t="shared" si="13"/>
        <v>Devers Colorado River (DCR)</v>
      </c>
      <c r="C43" s="149" t="s">
        <v>221</v>
      </c>
      <c r="D43" s="194">
        <f t="shared" si="14"/>
        <v>0</v>
      </c>
      <c r="E43" s="167">
        <f t="shared" si="14"/>
        <v>0</v>
      </c>
      <c r="F43" s="160">
        <f t="shared" si="14"/>
        <v>0</v>
      </c>
      <c r="G43" s="163">
        <f t="shared" si="14"/>
        <v>0</v>
      </c>
      <c r="H43" s="200">
        <f t="shared" si="14"/>
        <v>0</v>
      </c>
      <c r="I43" s="163">
        <f t="shared" si="14"/>
        <v>0</v>
      </c>
      <c r="J43" s="164">
        <f t="shared" si="14"/>
        <v>0</v>
      </c>
      <c r="K43" s="165">
        <f t="shared" si="14"/>
        <v>0</v>
      </c>
      <c r="L43" s="150"/>
      <c r="M43" s="201">
        <f t="shared" si="15"/>
        <v>0</v>
      </c>
      <c r="N43" s="151">
        <f t="shared" si="15"/>
        <v>0</v>
      </c>
      <c r="O43" s="151">
        <f t="shared" si="15"/>
        <v>0</v>
      </c>
      <c r="P43" s="151">
        <f t="shared" si="16"/>
        <v>0</v>
      </c>
      <c r="Q43" s="151">
        <f t="shared" si="17"/>
        <v>0</v>
      </c>
      <c r="R43" s="152">
        <f t="shared" si="18"/>
        <v>0</v>
      </c>
      <c r="S43" s="153"/>
      <c r="T43" s="154">
        <v>0</v>
      </c>
      <c r="U43" s="155">
        <v>0</v>
      </c>
      <c r="V43" s="155">
        <v>0</v>
      </c>
      <c r="W43" s="155">
        <v>0</v>
      </c>
      <c r="X43" s="155">
        <v>0</v>
      </c>
      <c r="Y43" s="155">
        <v>0</v>
      </c>
      <c r="Z43" s="155">
        <v>0</v>
      </c>
      <c r="AA43" s="155">
        <v>0</v>
      </c>
      <c r="AB43" s="155">
        <v>0</v>
      </c>
      <c r="AC43" s="155">
        <v>0</v>
      </c>
      <c r="AD43" s="155">
        <v>0</v>
      </c>
      <c r="AE43" s="156">
        <v>0</v>
      </c>
      <c r="AF43" s="155">
        <v>0</v>
      </c>
      <c r="AG43" s="155">
        <v>0</v>
      </c>
      <c r="AH43" s="155">
        <v>0</v>
      </c>
      <c r="AI43" s="155">
        <v>0</v>
      </c>
      <c r="AJ43" s="155">
        <v>0</v>
      </c>
      <c r="AK43" s="155">
        <v>0</v>
      </c>
      <c r="AL43" s="155">
        <v>0</v>
      </c>
      <c r="AM43" s="155">
        <v>0</v>
      </c>
      <c r="AN43" s="155">
        <v>0</v>
      </c>
      <c r="AO43" s="155">
        <v>0</v>
      </c>
      <c r="AP43" s="155">
        <v>0</v>
      </c>
      <c r="AQ43" s="156">
        <v>0</v>
      </c>
    </row>
    <row r="44" spans="2:44" s="157" customFormat="1" ht="15.75" thickBot="1" x14ac:dyDescent="0.3">
      <c r="B44" s="148" t="str">
        <f t="shared" si="13"/>
        <v>Devers Colorado River (DCR)</v>
      </c>
      <c r="C44" s="149" t="s">
        <v>221</v>
      </c>
      <c r="D44" s="194">
        <f t="shared" si="14"/>
        <v>0</v>
      </c>
      <c r="E44" s="167">
        <f t="shared" si="14"/>
        <v>0</v>
      </c>
      <c r="F44" s="160">
        <f t="shared" si="14"/>
        <v>0</v>
      </c>
      <c r="G44" s="163">
        <f t="shared" si="14"/>
        <v>0</v>
      </c>
      <c r="H44" s="153">
        <f t="shared" si="14"/>
        <v>0</v>
      </c>
      <c r="I44" s="163">
        <f t="shared" si="14"/>
        <v>0</v>
      </c>
      <c r="J44" s="164">
        <f t="shared" si="14"/>
        <v>0</v>
      </c>
      <c r="K44" s="165">
        <f t="shared" si="14"/>
        <v>0</v>
      </c>
      <c r="L44" s="150"/>
      <c r="M44" s="196">
        <f t="shared" si="15"/>
        <v>0</v>
      </c>
      <c r="N44" s="151">
        <f t="shared" si="15"/>
        <v>0</v>
      </c>
      <c r="O44" s="151">
        <f t="shared" si="15"/>
        <v>0</v>
      </c>
      <c r="P44" s="151">
        <f t="shared" si="16"/>
        <v>0</v>
      </c>
      <c r="Q44" s="151">
        <f t="shared" si="17"/>
        <v>0</v>
      </c>
      <c r="R44" s="152">
        <f t="shared" si="18"/>
        <v>0</v>
      </c>
      <c r="S44" s="153"/>
      <c r="T44" s="202">
        <v>0</v>
      </c>
      <c r="U44" s="203">
        <v>0</v>
      </c>
      <c r="V44" s="203">
        <v>0</v>
      </c>
      <c r="W44" s="203">
        <v>0</v>
      </c>
      <c r="X44" s="203">
        <v>0</v>
      </c>
      <c r="Y44" s="203">
        <v>0</v>
      </c>
      <c r="Z44" s="203">
        <v>0</v>
      </c>
      <c r="AA44" s="203">
        <v>0</v>
      </c>
      <c r="AB44" s="203">
        <v>0</v>
      </c>
      <c r="AC44" s="203">
        <v>0</v>
      </c>
      <c r="AD44" s="203">
        <v>0</v>
      </c>
      <c r="AE44" s="204">
        <v>0</v>
      </c>
      <c r="AF44" s="203">
        <v>0</v>
      </c>
      <c r="AG44" s="203">
        <v>0</v>
      </c>
      <c r="AH44" s="203">
        <v>0</v>
      </c>
      <c r="AI44" s="203">
        <v>0</v>
      </c>
      <c r="AJ44" s="203">
        <v>0</v>
      </c>
      <c r="AK44" s="203">
        <v>0</v>
      </c>
      <c r="AL44" s="203">
        <v>0</v>
      </c>
      <c r="AM44" s="203">
        <v>0</v>
      </c>
      <c r="AN44" s="203">
        <v>0</v>
      </c>
      <c r="AO44" s="203">
        <v>0</v>
      </c>
      <c r="AP44" s="203">
        <v>0</v>
      </c>
      <c r="AQ44" s="204">
        <v>0</v>
      </c>
    </row>
    <row r="45" spans="2:44" ht="15.75" thickBot="1" x14ac:dyDescent="0.3">
      <c r="D45" s="174" t="s">
        <v>222</v>
      </c>
      <c r="E45" s="175"/>
      <c r="F45" s="175"/>
      <c r="G45" s="175"/>
      <c r="H45" s="175"/>
      <c r="I45" s="175"/>
      <c r="J45" s="175"/>
      <c r="K45" s="176"/>
      <c r="L45" s="150"/>
      <c r="M45" s="79">
        <f t="shared" ref="M45:R45" si="19">SUM(M33:M44)</f>
        <v>0</v>
      </c>
      <c r="N45" s="80">
        <f t="shared" si="19"/>
        <v>-80.287740000000014</v>
      </c>
      <c r="O45" s="80">
        <f t="shared" si="19"/>
        <v>0</v>
      </c>
      <c r="P45" s="80">
        <f t="shared" si="19"/>
        <v>0</v>
      </c>
      <c r="Q45" s="80">
        <f t="shared" si="19"/>
        <v>-80.287740000000014</v>
      </c>
      <c r="R45" s="81">
        <f t="shared" si="19"/>
        <v>0</v>
      </c>
      <c r="S45" s="160"/>
      <c r="T45" s="205">
        <f t="shared" ref="T45:AQ45" si="20">SUM(T33:T44)</f>
        <v>0</v>
      </c>
      <c r="U45" s="206">
        <f t="shared" si="20"/>
        <v>-80.269720000000007</v>
      </c>
      <c r="V45" s="206">
        <f t="shared" si="20"/>
        <v>-1.8020000000000001E-2</v>
      </c>
      <c r="W45" s="206">
        <f t="shared" si="20"/>
        <v>0</v>
      </c>
      <c r="X45" s="206">
        <f t="shared" si="20"/>
        <v>0</v>
      </c>
      <c r="Y45" s="206">
        <f t="shared" si="20"/>
        <v>0</v>
      </c>
      <c r="Z45" s="206">
        <f t="shared" si="20"/>
        <v>0</v>
      </c>
      <c r="AA45" s="206">
        <f t="shared" si="20"/>
        <v>0</v>
      </c>
      <c r="AB45" s="206">
        <f t="shared" si="20"/>
        <v>0</v>
      </c>
      <c r="AC45" s="206">
        <f t="shared" si="20"/>
        <v>0</v>
      </c>
      <c r="AD45" s="206">
        <f t="shared" si="20"/>
        <v>0</v>
      </c>
      <c r="AE45" s="207">
        <f t="shared" si="20"/>
        <v>0</v>
      </c>
      <c r="AF45" s="206">
        <f t="shared" si="20"/>
        <v>0</v>
      </c>
      <c r="AG45" s="206">
        <f t="shared" si="20"/>
        <v>0</v>
      </c>
      <c r="AH45" s="206">
        <f t="shared" si="20"/>
        <v>0</v>
      </c>
      <c r="AI45" s="206">
        <f t="shared" si="20"/>
        <v>0</v>
      </c>
      <c r="AJ45" s="206">
        <f t="shared" si="20"/>
        <v>0</v>
      </c>
      <c r="AK45" s="206">
        <f t="shared" si="20"/>
        <v>0</v>
      </c>
      <c r="AL45" s="206">
        <f t="shared" si="20"/>
        <v>0</v>
      </c>
      <c r="AM45" s="206">
        <f t="shared" si="20"/>
        <v>0</v>
      </c>
      <c r="AN45" s="206">
        <f t="shared" si="20"/>
        <v>0</v>
      </c>
      <c r="AO45" s="206">
        <f t="shared" si="20"/>
        <v>0</v>
      </c>
      <c r="AP45" s="206">
        <f t="shared" si="20"/>
        <v>0</v>
      </c>
      <c r="AQ45" s="206">
        <f t="shared" si="20"/>
        <v>0</v>
      </c>
      <c r="AR45" s="193"/>
    </row>
    <row r="46" spans="2:44" s="70" customFormat="1" ht="15.75" thickTop="1" x14ac:dyDescent="0.25">
      <c r="B46" s="180"/>
      <c r="C46" s="181"/>
      <c r="D46" s="133"/>
      <c r="E46" s="132"/>
      <c r="F46" s="133"/>
      <c r="G46" s="51"/>
      <c r="H46" s="51"/>
      <c r="I46" s="50"/>
      <c r="J46" s="51"/>
      <c r="K46" s="51"/>
      <c r="L46" s="150"/>
      <c r="M46" s="50"/>
      <c r="N46" s="50"/>
      <c r="O46" s="50"/>
      <c r="P46" s="50"/>
      <c r="Q46" s="50"/>
      <c r="R46" s="50"/>
      <c r="S46" s="160"/>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157"/>
    </row>
    <row r="47" spans="2:44" x14ac:dyDescent="0.25">
      <c r="D47" s="185"/>
      <c r="E47" s="186"/>
      <c r="F47" s="185"/>
      <c r="G47" s="125"/>
      <c r="H47" s="125"/>
      <c r="I47" s="125"/>
      <c r="J47" s="125"/>
      <c r="K47" s="125"/>
      <c r="L47" s="150"/>
      <c r="M47" s="83"/>
      <c r="N47" s="83"/>
      <c r="O47" s="83"/>
      <c r="P47" s="83"/>
      <c r="Q47" s="83"/>
      <c r="R47" s="83"/>
      <c r="S47" s="160"/>
      <c r="T47" s="209"/>
      <c r="U47" s="209"/>
      <c r="V47" s="209"/>
      <c r="W47" s="209"/>
      <c r="X47" s="209"/>
      <c r="Y47" s="209"/>
      <c r="Z47" s="209"/>
      <c r="AA47" s="209"/>
      <c r="AB47" s="209"/>
      <c r="AC47" s="209"/>
      <c r="AD47" s="209"/>
      <c r="AE47" s="209"/>
      <c r="AF47" s="187"/>
      <c r="AG47" s="187"/>
      <c r="AH47" s="187"/>
      <c r="AI47" s="187"/>
      <c r="AJ47" s="187"/>
      <c r="AK47" s="187"/>
      <c r="AL47" s="187"/>
      <c r="AM47" s="187"/>
      <c r="AN47" s="187"/>
      <c r="AO47" s="187"/>
      <c r="AP47" s="187"/>
      <c r="AQ47" s="187"/>
      <c r="AR47" s="157"/>
    </row>
    <row r="48" spans="2:44" s="52" customFormat="1" x14ac:dyDescent="0.25">
      <c r="B48" s="180"/>
      <c r="C48" s="181"/>
      <c r="D48" s="210"/>
      <c r="E48" s="210"/>
      <c r="F48" s="210"/>
      <c r="G48" s="210"/>
      <c r="H48" s="210"/>
      <c r="I48" s="210"/>
      <c r="J48" s="210"/>
      <c r="K48" s="210"/>
      <c r="L48" s="150"/>
      <c r="M48" s="83"/>
      <c r="N48" s="83"/>
      <c r="O48" s="83"/>
      <c r="P48" s="83"/>
      <c r="Q48" s="83"/>
      <c r="R48" s="83"/>
      <c r="S48" s="160"/>
      <c r="T48" s="211"/>
      <c r="U48" s="211"/>
      <c r="V48" s="211"/>
      <c r="W48" s="211"/>
      <c r="X48" s="211"/>
      <c r="Y48" s="211"/>
      <c r="Z48" s="211"/>
      <c r="AA48" s="211"/>
      <c r="AB48" s="211"/>
      <c r="AC48" s="211"/>
      <c r="AD48" s="211"/>
      <c r="AE48" s="187"/>
      <c r="AF48" s="187"/>
      <c r="AG48" s="187"/>
      <c r="AH48" s="187"/>
      <c r="AI48" s="187"/>
      <c r="AJ48" s="187"/>
      <c r="AK48" s="187"/>
      <c r="AL48" s="187"/>
      <c r="AM48" s="187"/>
      <c r="AN48" s="187"/>
      <c r="AO48" s="187"/>
      <c r="AP48" s="187"/>
      <c r="AQ48" s="187"/>
      <c r="AR48" s="157"/>
    </row>
    <row r="49" spans="1:44" ht="18.75" x14ac:dyDescent="0.25">
      <c r="D49" s="342" t="s">
        <v>223</v>
      </c>
      <c r="E49" s="343"/>
      <c r="F49" s="346"/>
      <c r="G49" s="347"/>
      <c r="H49" s="347"/>
      <c r="I49" s="347"/>
      <c r="J49" s="347"/>
      <c r="K49" s="347"/>
      <c r="L49" s="150"/>
      <c r="S49" s="160"/>
      <c r="AR49" s="157"/>
    </row>
    <row r="50" spans="1:44" x14ac:dyDescent="0.25">
      <c r="L50" s="150"/>
      <c r="S50" s="160"/>
      <c r="AR50" s="157"/>
    </row>
    <row r="51" spans="1:44" x14ac:dyDescent="0.25">
      <c r="D51" s="137" t="s">
        <v>203</v>
      </c>
      <c r="L51" s="150"/>
      <c r="S51" s="160"/>
      <c r="AR51" s="157"/>
    </row>
    <row r="52" spans="1:44" ht="15" customHeight="1" x14ac:dyDescent="0.25">
      <c r="D52" s="60" t="s">
        <v>204</v>
      </c>
      <c r="E52" s="60"/>
      <c r="F52" s="60"/>
      <c r="G52" s="60"/>
      <c r="H52" s="60"/>
      <c r="I52" s="60"/>
      <c r="J52" s="60"/>
      <c r="K52" s="60"/>
      <c r="L52" s="150"/>
      <c r="S52" s="160"/>
      <c r="AR52" s="157"/>
    </row>
    <row r="53" spans="1:44" ht="15.75" thickBot="1" x14ac:dyDescent="0.3">
      <c r="L53" s="150"/>
      <c r="S53" s="160"/>
      <c r="AR53" s="157"/>
    </row>
    <row r="54" spans="1:44" s="69" customFormat="1" ht="30.75" thickBot="1" x14ac:dyDescent="0.3">
      <c r="B54" s="129"/>
      <c r="C54" s="130"/>
      <c r="D54" s="139" t="s">
        <v>16</v>
      </c>
      <c r="E54" s="140" t="s">
        <v>17</v>
      </c>
      <c r="F54" s="141" t="s">
        <v>18</v>
      </c>
      <c r="G54" s="142" t="s">
        <v>19</v>
      </c>
      <c r="H54" s="62" t="s">
        <v>20</v>
      </c>
      <c r="I54" s="62" t="s">
        <v>21</v>
      </c>
      <c r="J54" s="62" t="s">
        <v>22</v>
      </c>
      <c r="K54" s="63" t="s">
        <v>23</v>
      </c>
      <c r="L54" s="150"/>
      <c r="M54" s="61" t="str">
        <f t="shared" ref="M54:R54" si="21">M$11</f>
        <v>2016 CWIP</v>
      </c>
      <c r="N54" s="62" t="str">
        <f t="shared" si="21"/>
        <v>2017 Total Expenditures</v>
      </c>
      <c r="O54" s="62" t="str">
        <f t="shared" si="21"/>
        <v>2018 Total Expenditures</v>
      </c>
      <c r="P54" s="62" t="str">
        <f t="shared" si="21"/>
        <v>2016 ISO CWIP Less Collectible</v>
      </c>
      <c r="Q54" s="62" t="str">
        <f t="shared" si="21"/>
        <v>2017 ISO Expenditures Less Collectible</v>
      </c>
      <c r="R54" s="63" t="str">
        <f t="shared" si="21"/>
        <v>2018 ISO Expenditures Less Collectible</v>
      </c>
      <c r="S54" s="262"/>
      <c r="T54" s="145">
        <f>$E$3</f>
        <v>42736</v>
      </c>
      <c r="U54" s="142">
        <f t="shared" ref="U54:AM54" si="22">DATE(YEAR(T54),MONTH(T54)+1,DAY(T54))</f>
        <v>42767</v>
      </c>
      <c r="V54" s="142">
        <f t="shared" si="22"/>
        <v>42795</v>
      </c>
      <c r="W54" s="142">
        <f t="shared" si="22"/>
        <v>42826</v>
      </c>
      <c r="X54" s="142">
        <f t="shared" si="22"/>
        <v>42856</v>
      </c>
      <c r="Y54" s="142">
        <f t="shared" si="22"/>
        <v>42887</v>
      </c>
      <c r="Z54" s="142">
        <f t="shared" si="22"/>
        <v>42917</v>
      </c>
      <c r="AA54" s="142">
        <f t="shared" si="22"/>
        <v>42948</v>
      </c>
      <c r="AB54" s="142">
        <f t="shared" si="22"/>
        <v>42979</v>
      </c>
      <c r="AC54" s="142">
        <f t="shared" si="22"/>
        <v>43009</v>
      </c>
      <c r="AD54" s="142">
        <f t="shared" si="22"/>
        <v>43040</v>
      </c>
      <c r="AE54" s="146">
        <f t="shared" si="22"/>
        <v>43070</v>
      </c>
      <c r="AF54" s="142">
        <f>DATE(YEAR(AE54),MONTH(AE54)+1,DAY(AE54))</f>
        <v>43101</v>
      </c>
      <c r="AG54" s="142">
        <f t="shared" si="22"/>
        <v>43132</v>
      </c>
      <c r="AH54" s="142">
        <f t="shared" si="22"/>
        <v>43160</v>
      </c>
      <c r="AI54" s="142">
        <f t="shared" si="22"/>
        <v>43191</v>
      </c>
      <c r="AJ54" s="142">
        <f t="shared" si="22"/>
        <v>43221</v>
      </c>
      <c r="AK54" s="142">
        <f t="shared" si="22"/>
        <v>43252</v>
      </c>
      <c r="AL54" s="142">
        <f t="shared" si="22"/>
        <v>43282</v>
      </c>
      <c r="AM54" s="142">
        <f t="shared" si="22"/>
        <v>43313</v>
      </c>
      <c r="AN54" s="142">
        <f>DATE(YEAR(AM54),MONTH(AM54)+1,DAY(AM54))</f>
        <v>43344</v>
      </c>
      <c r="AO54" s="142">
        <f>DATE(YEAR(AN54),MONTH(AN54)+1,DAY(AN54))</f>
        <v>43374</v>
      </c>
      <c r="AP54" s="142">
        <f>DATE(YEAR(AO54),MONTH(AO54)+1,DAY(AO54))</f>
        <v>43405</v>
      </c>
      <c r="AQ54" s="146">
        <f>DATE(YEAR(AP54),MONTH(AP54)+1,DAY(AP54))</f>
        <v>43435</v>
      </c>
      <c r="AR54" s="157"/>
    </row>
    <row r="55" spans="1:44" s="218" customFormat="1" x14ac:dyDescent="0.25">
      <c r="A55" s="212" t="s">
        <v>224</v>
      </c>
      <c r="B55" s="213" t="str">
        <f>+$D$49</f>
        <v>Tehachapi Segments 3B &amp; 3C</v>
      </c>
      <c r="C55" s="149" t="s">
        <v>214</v>
      </c>
      <c r="D55" s="219" t="s">
        <v>225</v>
      </c>
      <c r="E55" s="348" t="s">
        <v>226</v>
      </c>
      <c r="F55" s="221" t="str">
        <f>+LEFT(RIGHT(D55,6),4)</f>
        <v>7183</v>
      </c>
      <c r="G55" s="222" t="s">
        <v>26</v>
      </c>
      <c r="H55" s="223">
        <v>41244</v>
      </c>
      <c r="I55" s="221" t="s">
        <v>227</v>
      </c>
      <c r="J55" s="224">
        <v>0</v>
      </c>
      <c r="K55" s="225">
        <v>1</v>
      </c>
      <c r="L55" s="150"/>
      <c r="M55" s="259">
        <v>0</v>
      </c>
      <c r="N55" s="214">
        <f>SUM(T71:AE71)</f>
        <v>4.6648399999999999</v>
      </c>
      <c r="O55" s="214">
        <f>SUM(AF71:AQ71)</f>
        <v>0</v>
      </c>
      <c r="P55" s="214">
        <f t="shared" ref="P55:P61" si="23">$M55*$K55*(1-$J55)</f>
        <v>0</v>
      </c>
      <c r="Q55" s="151">
        <f t="shared" ref="Q55:Q61" si="24">$N55*$K55*(1-$J55)</f>
        <v>4.6648399999999999</v>
      </c>
      <c r="R55" s="152">
        <f t="shared" ref="R55:R61" si="25">$O55*$K55*(1-$J55)</f>
        <v>0</v>
      </c>
      <c r="S55" s="153"/>
      <c r="T55" s="215">
        <f>IF(OR(RIGHT($I55,3)="RGT",RIGHT($I55,3)="INC"),IF($H55=T$54,SUM($T71:T71)+$P55,IF(T$54&gt;$H55,T71,0)),0)</f>
        <v>-7.50176</v>
      </c>
      <c r="U55" s="216">
        <f>IF(OR(RIGHT($I55,3)="RGT",RIGHT($I55,3)="INC"),IF($H55=U$54,SUM($T71:U71)+$P55,IF(U$54&gt;$H55,U71,0)),0)</f>
        <v>4.44747</v>
      </c>
      <c r="V55" s="216">
        <f>IF(OR(RIGHT($I55,3)="RGT",RIGHT($I55,3)="INC"),IF($H55=V$54,SUM($T71:V71)+$P55,IF(V$54&gt;$H55,V71,0)),0)</f>
        <v>7.7191299999999998</v>
      </c>
      <c r="W55" s="216">
        <f>IF(OR(RIGHT($I55,3)="RGT",RIGHT($I55,3)="INC"),IF($H55=W$54,SUM($T71:W71)+$P55,IF(W$54&gt;$H55,W71,0)),0)</f>
        <v>0</v>
      </c>
      <c r="X55" s="216">
        <f>IF(OR(RIGHT($I55,3)="RGT",RIGHT($I55,3)="INC"),IF($H55=X$54,SUM($T71:X71)+$P55,IF(X$54&gt;$H55,X71,0)),0)</f>
        <v>0</v>
      </c>
      <c r="Y55" s="216">
        <f>IF(OR(RIGHT($I55,3)="RGT",RIGHT($I55,3)="INC"),IF($H55=Y$54,SUM($T71:Y71)+$P55,IF(Y$54&gt;$H55,Y71,0)),0)</f>
        <v>0</v>
      </c>
      <c r="Z55" s="216">
        <f>IF(OR(RIGHT($I55,3)="RGT",RIGHT($I55,3)="INC"),IF($H55=Z$54,SUM($T71:Z71)+$P55,IF(Z$54&gt;$H55,Z71,0)),0)</f>
        <v>0</v>
      </c>
      <c r="AA55" s="216">
        <f>IF(OR(RIGHT($I55,3)="RGT",RIGHT($I55,3)="INC"),IF($H55=AA$54,SUM($T71:AA71)+$P55,IF(AA$54&gt;$H55,AA71,0)),0)</f>
        <v>0</v>
      </c>
      <c r="AB55" s="216">
        <f>IF(OR(RIGHT($I55,3)="RGT",RIGHT($I55,3)="INC"),IF($H55=AB$54,SUM($T71:AB71)+$P55,IF(AB$54&gt;$H55,AB71,0)),0)</f>
        <v>0</v>
      </c>
      <c r="AC55" s="216">
        <f>IF(OR(RIGHT($I55,3)="RGT",RIGHT($I55,3)="INC"),IF($H55=AC$54,SUM($T71:AC71)+$P55,IF(AC$54&gt;$H55,AC71,0)),0)</f>
        <v>0</v>
      </c>
      <c r="AD55" s="216">
        <f>IF(OR(RIGHT($I55,3)="RGT",RIGHT($I55,3)="INC"),IF($H55=AD$54,SUM($T71:AD71)+$P55,IF(AD$54&gt;$H55,AD71,0)),0)</f>
        <v>0</v>
      </c>
      <c r="AE55" s="217">
        <f>IF(OR(RIGHT($I55,3)="RGT",RIGHT($I55,3)="INC"),IF($H55=AE$54,SUM($T71:AE71)+$P55,IF(AE$54&gt;$H55,AE71,0)),0)</f>
        <v>0</v>
      </c>
      <c r="AF55" s="216">
        <f>IF(OR(RIGHT($I55,3)="RGT",RIGHT($I55,3)="INC"),IF($H55=AF$54,SUM($T71:AF71)+$P55,IF(AF$54&gt;$H55,AF71,0)),0)</f>
        <v>0</v>
      </c>
      <c r="AG55" s="216">
        <f>IF(OR(RIGHT($I55,3)="RGT",RIGHT($I55,3)="INC"),IF($H55=AG$54,SUM($T71:AG71)+$P55,IF(AG$54&gt;$H55,AG71,0)),0)</f>
        <v>0</v>
      </c>
      <c r="AH55" s="216">
        <f>IF(OR(RIGHT($I55,3)="RGT",RIGHT($I55,3)="INC"),IF($H55=AH$54,SUM($T71:AH71)+$P55,IF(AH$54&gt;$H55,AH71,0)),0)</f>
        <v>0</v>
      </c>
      <c r="AI55" s="216">
        <f>IF(OR(RIGHT($I55,3)="RGT",RIGHT($I55,3)="INC"),IF($H55=AI$54,SUM($T71:AI71)+$P55,IF(AI$54&gt;$H55,AI71,0)),0)</f>
        <v>0</v>
      </c>
      <c r="AJ55" s="216">
        <f>IF(OR(RIGHT($I55,3)="RGT",RIGHT($I55,3)="INC"),IF($H55=AJ$54,SUM($T71:AJ71)+$P55,IF(AJ$54&gt;$H55,AJ71,0)),0)</f>
        <v>0</v>
      </c>
      <c r="AK55" s="216">
        <f>IF(OR(RIGHT($I55,3)="RGT",RIGHT($I55,3)="INC"),IF($H55=AK$54,SUM($T71:AK71)+$P55,IF(AK$54&gt;$H55,AK71,0)),0)</f>
        <v>0</v>
      </c>
      <c r="AL55" s="216">
        <f>IF(OR(RIGHT($I55,3)="RGT",RIGHT($I55,3)="INC"),IF($H55=AL$54,SUM($T71:AL71)+$P55,IF(AL$54&gt;$H55,AL71,0)),0)</f>
        <v>0</v>
      </c>
      <c r="AM55" s="216">
        <f>IF(OR(RIGHT($I55,3)="RGT",RIGHT($I55,3)="INC"),IF($H55=AM$54,SUM($T71:AM71)+$P55,IF(AM$54&gt;$H55,AM71,0)),0)</f>
        <v>0</v>
      </c>
      <c r="AN55" s="216">
        <f>IF(OR(RIGHT($I55,3)="RGT",RIGHT($I55,3)="INC"),IF($H55=AN$54,SUM($T71:AN71)+$P55,IF(AN$54&gt;$H55,AN71,0)),0)</f>
        <v>0</v>
      </c>
      <c r="AO55" s="216">
        <f>IF(OR(RIGHT($I55,3)="RGT",RIGHT($I55,3)="INC"),IF($H55=AO$54,SUM($T71:AO71)+$P55,IF(AO$54&gt;$H55,AO71,0)),0)</f>
        <v>0</v>
      </c>
      <c r="AP55" s="216">
        <f>IF(OR(RIGHT($I55,3)="RGT",RIGHT($I55,3)="INC"),IF($H55=AP$54,SUM($T71:AP71)+$P55,IF(AP$54&gt;$H55,AP71,0)),0)</f>
        <v>0</v>
      </c>
      <c r="AQ55" s="217">
        <f>IF(OR(RIGHT($I55,3)="RGT",RIGHT($I55,3)="INC"),IF($H55=AQ$54,SUM($T71:AQ71)+$P55,IF(AQ$54&gt;$H55,AQ71,0)),0)</f>
        <v>0</v>
      </c>
      <c r="AR55" s="157"/>
    </row>
    <row r="56" spans="1:44" s="218" customFormat="1" x14ac:dyDescent="0.25">
      <c r="A56" s="212" t="s">
        <v>228</v>
      </c>
      <c r="B56" s="213" t="str">
        <f t="shared" ref="B56:B61" si="26">+$D$49</f>
        <v>Tehachapi Segments 3B &amp; 3C</v>
      </c>
      <c r="C56" s="149" t="s">
        <v>214</v>
      </c>
      <c r="D56" s="219" t="s">
        <v>229</v>
      </c>
      <c r="E56" s="220" t="s">
        <v>230</v>
      </c>
      <c r="F56" s="221" t="s">
        <v>231</v>
      </c>
      <c r="G56" s="222" t="s">
        <v>26</v>
      </c>
      <c r="H56" s="223">
        <v>42217</v>
      </c>
      <c r="I56" s="221" t="s">
        <v>217</v>
      </c>
      <c r="J56" s="224">
        <v>0</v>
      </c>
      <c r="K56" s="225">
        <v>1</v>
      </c>
      <c r="L56" s="150"/>
      <c r="M56" s="76">
        <v>0</v>
      </c>
      <c r="N56" s="214">
        <f>SUM(T72:AE72)</f>
        <v>-0.52109000000000005</v>
      </c>
      <c r="O56" s="214">
        <f>SUM(AF72:AQ72)</f>
        <v>0</v>
      </c>
      <c r="P56" s="214">
        <f t="shared" si="23"/>
        <v>0</v>
      </c>
      <c r="Q56" s="151">
        <f t="shared" si="24"/>
        <v>-0.52109000000000005</v>
      </c>
      <c r="R56" s="152">
        <f t="shared" si="25"/>
        <v>0</v>
      </c>
      <c r="S56" s="153"/>
      <c r="T56" s="215">
        <f>IF(OR(RIGHT($I56,3)="RGT",RIGHT($I56,3)="INC"),IF($H56=T$54,SUM($T72:T72)+$P56,IF(T$54&gt;$H56,T72,0)),0)</f>
        <v>0</v>
      </c>
      <c r="U56" s="216">
        <f>IF(OR(RIGHT($I56,3)="RGT",RIGHT($I56,3)="INC"),IF($H56=U$54,SUM($T72:U72)+$P56,IF(U$54&gt;$H56,U72,0)),0)</f>
        <v>-0.52097000000000004</v>
      </c>
      <c r="V56" s="216">
        <f>IF(OR(RIGHT($I56,3)="RGT",RIGHT($I56,3)="INC"),IF($H56=V$54,SUM($T72:V72)+$P56,IF(V$54&gt;$H56,V72,0)),0)</f>
        <v>-1.1999999999999999E-4</v>
      </c>
      <c r="W56" s="216">
        <f>IF(OR(RIGHT($I56,3)="RGT",RIGHT($I56,3)="INC"),IF($H56=W$54,SUM($T72:W72)+$P56,IF(W$54&gt;$H56,W72,0)),0)</f>
        <v>0</v>
      </c>
      <c r="X56" s="216">
        <f>IF(OR(RIGHT($I56,3)="RGT",RIGHT($I56,3)="INC"),IF($H56=X$54,SUM($T72:X72)+$P56,IF(X$54&gt;$H56,X72,0)),0)</f>
        <v>0</v>
      </c>
      <c r="Y56" s="216">
        <f>IF(OR(RIGHT($I56,3)="RGT",RIGHT($I56,3)="INC"),IF($H56=Y$54,SUM($T72:Y72)+$P56,IF(Y$54&gt;$H56,Y72,0)),0)</f>
        <v>0</v>
      </c>
      <c r="Z56" s="216">
        <f>IF(OR(RIGHT($I56,3)="RGT",RIGHT($I56,3)="INC"),IF($H56=Z$54,SUM($T72:Z72)+$P56,IF(Z$54&gt;$H56,Z72,0)),0)</f>
        <v>0</v>
      </c>
      <c r="AA56" s="216">
        <f>IF(OR(RIGHT($I56,3)="RGT",RIGHT($I56,3)="INC"),IF($H56=AA$54,SUM($T72:AA72)+$P56,IF(AA$54&gt;$H56,AA72,0)),0)</f>
        <v>0</v>
      </c>
      <c r="AB56" s="216">
        <f>IF(OR(RIGHT($I56,3)="RGT",RIGHT($I56,3)="INC"),IF($H56=AB$54,SUM($T72:AB72)+$P56,IF(AB$54&gt;$H56,AB72,0)),0)</f>
        <v>0</v>
      </c>
      <c r="AC56" s="216">
        <f>IF(OR(RIGHT($I56,3)="RGT",RIGHT($I56,3)="INC"),IF($H56=AC$54,SUM($T72:AC72)+$P56,IF(AC$54&gt;$H56,AC72,0)),0)</f>
        <v>0</v>
      </c>
      <c r="AD56" s="216">
        <f>IF(OR(RIGHT($I56,3)="RGT",RIGHT($I56,3)="INC"),IF($H56=AD$54,SUM($T72:AD72)+$P56,IF(AD$54&gt;$H56,AD72,0)),0)</f>
        <v>0</v>
      </c>
      <c r="AE56" s="217">
        <f>IF(OR(RIGHT($I56,3)="RGT",RIGHT($I56,3)="INC"),IF($H56=AE$54,SUM($T72:AE72)+$P56,IF(AE$54&gt;$H56,AE72,0)),0)</f>
        <v>0</v>
      </c>
      <c r="AF56" s="216">
        <f>IF(OR(RIGHT($I56,3)="RGT",RIGHT($I56,3)="INC"),IF($H56=AF$54,SUM($T72:AF72)+$P56,IF(AF$54&gt;$H56,AF72,0)),0)</f>
        <v>0</v>
      </c>
      <c r="AG56" s="216">
        <f>IF(OR(RIGHT($I56,3)="RGT",RIGHT($I56,3)="INC"),IF($H56=AG$54,SUM($T72:AG72)+$P56,IF(AG$54&gt;$H56,AG72,0)),0)</f>
        <v>0</v>
      </c>
      <c r="AH56" s="216">
        <f>IF(OR(RIGHT($I56,3)="RGT",RIGHT($I56,3)="INC"),IF($H56=AH$54,SUM($T72:AH72)+$P56,IF(AH$54&gt;$H56,AH72,0)),0)</f>
        <v>0</v>
      </c>
      <c r="AI56" s="216">
        <f>IF(OR(RIGHT($I56,3)="RGT",RIGHT($I56,3)="INC"),IF($H56=AI$54,SUM($T72:AI72)+$P56,IF(AI$54&gt;$H56,AI72,0)),0)</f>
        <v>0</v>
      </c>
      <c r="AJ56" s="216">
        <f>IF(OR(RIGHT($I56,3)="RGT",RIGHT($I56,3)="INC"),IF($H56=AJ$54,SUM($T72:AJ72)+$P56,IF(AJ$54&gt;$H56,AJ72,0)),0)</f>
        <v>0</v>
      </c>
      <c r="AK56" s="216">
        <f>IF(OR(RIGHT($I56,3)="RGT",RIGHT($I56,3)="INC"),IF($H56=AK$54,SUM($T72:AK72)+$P56,IF(AK$54&gt;$H56,AK72,0)),0)</f>
        <v>0</v>
      </c>
      <c r="AL56" s="216">
        <f>IF(OR(RIGHT($I56,3)="RGT",RIGHT($I56,3)="INC"),IF($H56=AL$54,SUM($T72:AL72)+$P56,IF(AL$54&gt;$H56,AL72,0)),0)</f>
        <v>0</v>
      </c>
      <c r="AM56" s="216">
        <f>IF(OR(RIGHT($I56,3)="RGT",RIGHT($I56,3)="INC"),IF($H56=AM$54,SUM($T72:AM72)+$P56,IF(AM$54&gt;$H56,AM72,0)),0)</f>
        <v>0</v>
      </c>
      <c r="AN56" s="216">
        <f>IF(OR(RIGHT($I56,3)="RGT",RIGHT($I56,3)="INC"),IF($H56=AN$54,SUM($T72:AN72)+$P56,IF(AN$54&gt;$H56,AN72,0)),0)</f>
        <v>0</v>
      </c>
      <c r="AO56" s="216">
        <f>IF(OR(RIGHT($I56,3)="RGT",RIGHT($I56,3)="INC"),IF($H56=AO$54,SUM($T72:AO72)+$P56,IF(AO$54&gt;$H56,AO72,0)),0)</f>
        <v>0</v>
      </c>
      <c r="AP56" s="216">
        <f>IF(OR(RIGHT($I56,3)="RGT",RIGHT($I56,3)="INC"),IF($H56=AP$54,SUM($T72:AP72)+$P56,IF(AP$54&gt;$H56,AP72,0)),0)</f>
        <v>0</v>
      </c>
      <c r="AQ56" s="217">
        <f>IF(OR(RIGHT($I56,3)="RGT",RIGHT($I56,3)="INC"),IF($H56=AQ$54,SUM($T72:AQ72)+$P56,IF(AQ$54&gt;$H56,AQ72,0)),0)</f>
        <v>0</v>
      </c>
      <c r="AR56" s="157"/>
    </row>
    <row r="57" spans="1:44" s="218" customFormat="1" x14ac:dyDescent="0.25">
      <c r="B57" s="213" t="str">
        <f t="shared" si="26"/>
        <v>Tehachapi Segments 3B &amp; 3C</v>
      </c>
      <c r="C57" s="149" t="s">
        <v>214</v>
      </c>
      <c r="D57" s="219"/>
      <c r="E57" s="220"/>
      <c r="F57" s="221"/>
      <c r="G57" s="222"/>
      <c r="H57" s="223"/>
      <c r="I57" s="221"/>
      <c r="J57" s="224"/>
      <c r="K57" s="225"/>
      <c r="L57" s="226">
        <v>900604086</v>
      </c>
      <c r="M57" s="227"/>
      <c r="N57" s="214">
        <f>SUM(T73:AE73)</f>
        <v>0</v>
      </c>
      <c r="O57" s="214">
        <f>SUM(AF73:AQ73)</f>
        <v>0</v>
      </c>
      <c r="P57" s="214">
        <f t="shared" si="23"/>
        <v>0</v>
      </c>
      <c r="Q57" s="151">
        <f t="shared" si="24"/>
        <v>0</v>
      </c>
      <c r="R57" s="152">
        <f t="shared" si="25"/>
        <v>0</v>
      </c>
      <c r="S57" s="153"/>
      <c r="T57" s="215">
        <f>IF(OR(RIGHT($I57,3)="RGT",RIGHT($I57,3)="INC"),IF($H57=T$54,SUM($T73:T73)+$P57,IF(T$54&gt;$H57,T73,0)),0)</f>
        <v>0</v>
      </c>
      <c r="U57" s="216">
        <f>IF(OR(RIGHT($I57,3)="RGT",RIGHT($I57,3)="INC"),IF($H57=U$54,SUM($T73:U73)+$P57,IF(U$54&gt;$H57,U73,0)),0)</f>
        <v>0</v>
      </c>
      <c r="V57" s="216">
        <f>IF(OR(RIGHT($I57,3)="RGT",RIGHT($I57,3)="INC"),IF($H57=V$54,SUM($T73:V73)+$P57,IF(V$54&gt;$H57,V73,0)),0)</f>
        <v>0</v>
      </c>
      <c r="W57" s="216">
        <f>IF(OR(RIGHT($I57,3)="RGT",RIGHT($I57,3)="INC"),IF($H57=W$54,SUM($T73:W73)+$P57,IF(W$54&gt;$H57,W73,0)),0)</f>
        <v>0</v>
      </c>
      <c r="X57" s="216">
        <f>IF(OR(RIGHT($I57,3)="RGT",RIGHT($I57,3)="INC"),IF($H57=X$54,SUM($T73:X73)+$P57,IF(X$54&gt;$H57,X73,0)),0)</f>
        <v>0</v>
      </c>
      <c r="Y57" s="216">
        <f>IF(OR(RIGHT($I57,3)="RGT",RIGHT($I57,3)="INC"),IF($H57=Y$54,SUM($T73:Y73)+$P57,IF(Y$54&gt;$H57,Y73,0)),0)</f>
        <v>0</v>
      </c>
      <c r="Z57" s="216">
        <f>IF(OR(RIGHT($I57,3)="RGT",RIGHT($I57,3)="INC"),IF($H57=Z$54,SUM($T73:Z73)+$P57,IF(Z$54&gt;$H57,Z73,0)),0)</f>
        <v>0</v>
      </c>
      <c r="AA57" s="216">
        <f>IF(OR(RIGHT($I57,3)="RGT",RIGHT($I57,3)="INC"),IF($H57=AA$54,SUM($T73:AA73)+$P57,IF(AA$54&gt;$H57,AA73,0)),0)</f>
        <v>0</v>
      </c>
      <c r="AB57" s="216">
        <f>IF(OR(RIGHT($I57,3)="RGT",RIGHT($I57,3)="INC"),IF($H57=AB$54,SUM($T73:AB73)+$P57,IF(AB$54&gt;$H57,AB73,0)),0)</f>
        <v>0</v>
      </c>
      <c r="AC57" s="216">
        <f>IF(OR(RIGHT($I57,3)="RGT",RIGHT($I57,3)="INC"),IF($H57=AC$54,SUM($T73:AC73)+$P57,IF(AC$54&gt;$H57,AC73,0)),0)</f>
        <v>0</v>
      </c>
      <c r="AD57" s="216">
        <f>IF(OR(RIGHT($I57,3)="RGT",RIGHT($I57,3)="INC"),IF($H57=AD$54,SUM($T73:AD73)+$P57,IF(AD$54&gt;$H57,AD73,0)),0)</f>
        <v>0</v>
      </c>
      <c r="AE57" s="217">
        <f>IF(OR(RIGHT($I57,3)="RGT",RIGHT($I57,3)="INC"),IF($H57=AE$54,SUM($T73:AE73)+$P57,IF(AE$54&gt;$H57,AE73,0)),0)</f>
        <v>0</v>
      </c>
      <c r="AF57" s="216">
        <f>IF(OR(RIGHT($I57,3)="RGT",RIGHT($I57,3)="INC"),IF($H57=AF$54,SUM($T73:AF73)+$P57,IF(AF$54&gt;$H57,AF73,0)),0)</f>
        <v>0</v>
      </c>
      <c r="AG57" s="216">
        <f>IF(OR(RIGHT($I57,3)="RGT",RIGHT($I57,3)="INC"),IF($H57=AG$54,SUM($T73:AG73)+$P57,IF(AG$54&gt;$H57,AG73,0)),0)</f>
        <v>0</v>
      </c>
      <c r="AH57" s="216">
        <f>IF(OR(RIGHT($I57,3)="RGT",RIGHT($I57,3)="INC"),IF($H57=AH$54,SUM($T73:AH73)+$P57,IF(AH$54&gt;$H57,AH73,0)),0)</f>
        <v>0</v>
      </c>
      <c r="AI57" s="216">
        <f>IF(OR(RIGHT($I57,3)="RGT",RIGHT($I57,3)="INC"),IF($H57=AI$54,SUM($T73:AI73)+$P57,IF(AI$54&gt;$H57,AI73,0)),0)</f>
        <v>0</v>
      </c>
      <c r="AJ57" s="216">
        <f>IF(OR(RIGHT($I57,3)="RGT",RIGHT($I57,3)="INC"),IF($H57=AJ$54,SUM($T73:AJ73)+$P57,IF(AJ$54&gt;$H57,AJ73,0)),0)</f>
        <v>0</v>
      </c>
      <c r="AK57" s="216">
        <f>IF(OR(RIGHT($I57,3)="RGT",RIGHT($I57,3)="INC"),IF($H57=AK$54,SUM($T73:AK73)+$P57,IF(AK$54&gt;$H57,AK73,0)),0)</f>
        <v>0</v>
      </c>
      <c r="AL57" s="216">
        <f>IF(OR(RIGHT($I57,3)="RGT",RIGHT($I57,3)="INC"),IF($H57=AL$54,SUM($T73:AL73)+$P57,IF(AL$54&gt;$H57,AL73,0)),0)</f>
        <v>0</v>
      </c>
      <c r="AM57" s="216">
        <f>IF(OR(RIGHT($I57,3)="RGT",RIGHT($I57,3)="INC"),IF($H57=AM$54,SUM($T73:AM73)+$P57,IF(AM$54&gt;$H57,AM73,0)),0)</f>
        <v>0</v>
      </c>
      <c r="AN57" s="216">
        <f>IF(OR(RIGHT($I57,3)="RGT",RIGHT($I57,3)="INC"),IF($H57=AN$54,SUM($T73:AN73)+$P57,IF(AN$54&gt;$H57,AN73,0)),0)</f>
        <v>0</v>
      </c>
      <c r="AO57" s="216">
        <f>IF(OR(RIGHT($I57,3)="RGT",RIGHT($I57,3)="INC"),IF($H57=AO$54,SUM($T73:AO73)+$P57,IF(AO$54&gt;$H57,AO73,0)),0)</f>
        <v>0</v>
      </c>
      <c r="AP57" s="216">
        <f>IF(OR(RIGHT($I57,3)="RGT",RIGHT($I57,3)="INC"),IF($H57=AP$54,SUM($T73:AP73)+$P57,IF(AP$54&gt;$H57,AP73,0)),0)</f>
        <v>0</v>
      </c>
      <c r="AQ57" s="217">
        <f>IF(OR(RIGHT($I57,3)="RGT",RIGHT($I57,3)="INC"),IF($H57=AQ$54,SUM($T73:AQ73)+$P57,IF(AQ$54&gt;$H57,AQ73,0)),0)</f>
        <v>0</v>
      </c>
      <c r="AR57" s="157"/>
    </row>
    <row r="58" spans="1:44" s="218" customFormat="1" x14ac:dyDescent="0.25">
      <c r="B58" s="213" t="str">
        <f t="shared" si="26"/>
        <v>Tehachapi Segments 3B &amp; 3C</v>
      </c>
      <c r="C58" s="149" t="s">
        <v>214</v>
      </c>
      <c r="D58" s="219"/>
      <c r="E58" s="220"/>
      <c r="F58" s="221"/>
      <c r="G58" s="222"/>
      <c r="H58" s="228"/>
      <c r="I58" s="229"/>
      <c r="J58" s="224"/>
      <c r="K58" s="225"/>
      <c r="L58" s="226">
        <v>901374880</v>
      </c>
      <c r="M58" s="76"/>
      <c r="N58" s="214">
        <f>SUM(T74:AE74)</f>
        <v>0</v>
      </c>
      <c r="O58" s="214">
        <f>SUM(AF74:AQ74)</f>
        <v>0</v>
      </c>
      <c r="P58" s="214">
        <f t="shared" si="23"/>
        <v>0</v>
      </c>
      <c r="Q58" s="151">
        <f t="shared" si="24"/>
        <v>0</v>
      </c>
      <c r="R58" s="152">
        <f t="shared" si="25"/>
        <v>0</v>
      </c>
      <c r="S58" s="153"/>
      <c r="T58" s="215">
        <f>IF(OR(RIGHT($I58,3)="RGT",RIGHT($I58,3)="INC"),IF($H58=T$54,SUM($T74:T74)+$P58,IF(T$54&gt;$H58,T74,0)),0)</f>
        <v>0</v>
      </c>
      <c r="U58" s="216">
        <f>IF(OR(RIGHT($I58,3)="RGT",RIGHT($I58,3)="INC"),IF($H58=U$54,SUM($T74:U74)+$P58,IF(U$54&gt;$H58,U74,0)),0)</f>
        <v>0</v>
      </c>
      <c r="V58" s="216">
        <f>IF(OR(RIGHT($I58,3)="RGT",RIGHT($I58,3)="INC"),IF($H58=V$54,SUM($T74:V74)+$P58,IF(V$54&gt;$H58,V74,0)),0)</f>
        <v>0</v>
      </c>
      <c r="W58" s="216">
        <f>IF(OR(RIGHT($I58,3)="RGT",RIGHT($I58,3)="INC"),IF($H58=W$54,SUM($T74:W74)+$P58,IF(W$54&gt;$H58,W74,0)),0)</f>
        <v>0</v>
      </c>
      <c r="X58" s="216">
        <f>IF(OR(RIGHT($I58,3)="RGT",RIGHT($I58,3)="INC"),IF($H58=X$54,SUM($T74:X74)+$P58,IF(X$54&gt;$H58,X74,0)),0)</f>
        <v>0</v>
      </c>
      <c r="Y58" s="216">
        <f>IF(OR(RIGHT($I58,3)="RGT",RIGHT($I58,3)="INC"),IF($H58=Y$54,SUM($T74:Y74)+$P58,IF(Y$54&gt;$H58,Y74,0)),0)</f>
        <v>0</v>
      </c>
      <c r="Z58" s="216">
        <f>IF(OR(RIGHT($I58,3)="RGT",RIGHT($I58,3)="INC"),IF($H58=Z$54,SUM($T74:Z74)+$P58,IF(Z$54&gt;$H58,Z74,0)),0)</f>
        <v>0</v>
      </c>
      <c r="AA58" s="216">
        <f>IF(OR(RIGHT($I58,3)="RGT",RIGHT($I58,3)="INC"),IF($H58=AA$54,SUM($T74:AA74)+$P58,IF(AA$54&gt;$H58,AA74,0)),0)</f>
        <v>0</v>
      </c>
      <c r="AB58" s="216">
        <f>IF(OR(RIGHT($I58,3)="RGT",RIGHT($I58,3)="INC"),IF($H58=AB$54,SUM($T74:AB74)+$P58,IF(AB$54&gt;$H58,AB74,0)),0)</f>
        <v>0</v>
      </c>
      <c r="AC58" s="216">
        <f>IF(OR(RIGHT($I58,3)="RGT",RIGHT($I58,3)="INC"),IF($H58=AC$54,SUM($T74:AC74)+$P58,IF(AC$54&gt;$H58,AC74,0)),0)</f>
        <v>0</v>
      </c>
      <c r="AD58" s="216">
        <f>IF(OR(RIGHT($I58,3)="RGT",RIGHT($I58,3)="INC"),IF($H58=AD$54,SUM($T74:AD74)+$P58,IF(AD$54&gt;$H58,AD74,0)),0)</f>
        <v>0</v>
      </c>
      <c r="AE58" s="217">
        <f>IF(OR(RIGHT($I58,3)="RGT",RIGHT($I58,3)="INC"),IF($H58=AE$54,SUM($T74:AE74)+$P58,IF(AE$54&gt;$H58,AE74,0)),0)</f>
        <v>0</v>
      </c>
      <c r="AF58" s="216">
        <f>IF(OR(RIGHT($I58,3)="RGT",RIGHT($I58,3)="INC"),IF($H58=AF$54,SUM($T74:AF74)+$P58,IF(AF$54&gt;$H58,AF74,0)),0)</f>
        <v>0</v>
      </c>
      <c r="AG58" s="216">
        <f>IF(OR(RIGHT($I58,3)="RGT",RIGHT($I58,3)="INC"),IF($H58=AG$54,SUM($T74:AG74)+$P58,IF(AG$54&gt;$H58,AG74,0)),0)</f>
        <v>0</v>
      </c>
      <c r="AH58" s="216">
        <f>IF(OR(RIGHT($I58,3)="RGT",RIGHT($I58,3)="INC"),IF($H58=AH$54,SUM($T74:AH74)+$P58,IF(AH$54&gt;$H58,AH74,0)),0)</f>
        <v>0</v>
      </c>
      <c r="AI58" s="216">
        <f>IF(OR(RIGHT($I58,3)="RGT",RIGHT($I58,3)="INC"),IF($H58=AI$54,SUM($T74:AI74)+$P58,IF(AI$54&gt;$H58,AI74,0)),0)</f>
        <v>0</v>
      </c>
      <c r="AJ58" s="216">
        <f>IF(OR(RIGHT($I58,3)="RGT",RIGHT($I58,3)="INC"),IF($H58=AJ$54,SUM($T74:AJ74)+$P58,IF(AJ$54&gt;$H58,AJ74,0)),0)</f>
        <v>0</v>
      </c>
      <c r="AK58" s="216">
        <f>IF(OR(RIGHT($I58,3)="RGT",RIGHT($I58,3)="INC"),IF($H58=AK$54,SUM($T74:AK74)+$P58,IF(AK$54&gt;$H58,AK74,0)),0)</f>
        <v>0</v>
      </c>
      <c r="AL58" s="216">
        <f>IF(OR(RIGHT($I58,3)="RGT",RIGHT($I58,3)="INC"),IF($H58=AL$54,SUM($T74:AL74)+$P58,IF(AL$54&gt;$H58,AL74,0)),0)</f>
        <v>0</v>
      </c>
      <c r="AM58" s="216">
        <f>IF(OR(RIGHT($I58,3)="RGT",RIGHT($I58,3)="INC"),IF($H58=AM$54,SUM($T74:AM74)+$P58,IF(AM$54&gt;$H58,AM74,0)),0)</f>
        <v>0</v>
      </c>
      <c r="AN58" s="216">
        <f>IF(OR(RIGHT($I58,3)="RGT",RIGHT($I58,3)="INC"),IF($H58=AN$54,SUM($T74:AN74)+$P58,IF(AN$54&gt;$H58,AN74,0)),0)</f>
        <v>0</v>
      </c>
      <c r="AO58" s="216">
        <f>IF(OR(RIGHT($I58,3)="RGT",RIGHT($I58,3)="INC"),IF($H58=AO$54,SUM($T74:AO74)+$P58,IF(AO$54&gt;$H58,AO74,0)),0)</f>
        <v>0</v>
      </c>
      <c r="AP58" s="216">
        <f>IF(OR(RIGHT($I58,3)="RGT",RIGHT($I58,3)="INC"),IF($H58=AP$54,SUM($T74:AP74)+$P58,IF(AP$54&gt;$H58,AP74,0)),0)</f>
        <v>0</v>
      </c>
      <c r="AQ58" s="217">
        <f>IF(OR(RIGHT($I58,3)="RGT",RIGHT($I58,3)="INC"),IF($H58=AQ$54,SUM($T74:AQ74)+$P58,IF(AQ$54&gt;$H58,AQ74,0)),0)</f>
        <v>0</v>
      </c>
      <c r="AR58" s="157"/>
    </row>
    <row r="59" spans="1:44" s="218" customFormat="1" x14ac:dyDescent="0.25">
      <c r="B59" s="213" t="str">
        <f t="shared" si="26"/>
        <v>Tehachapi Segments 3B &amp; 3C</v>
      </c>
      <c r="C59" s="149" t="s">
        <v>214</v>
      </c>
      <c r="D59" s="219"/>
      <c r="E59" s="220"/>
      <c r="F59" s="221"/>
      <c r="G59" s="222"/>
      <c r="H59" s="228"/>
      <c r="I59" s="229"/>
      <c r="J59" s="224"/>
      <c r="K59" s="225"/>
      <c r="L59" s="226"/>
      <c r="M59" s="76"/>
      <c r="N59" s="214">
        <f>SUM(T75:AE75)</f>
        <v>0</v>
      </c>
      <c r="O59" s="214">
        <f>SUM(AF75:AQ75)</f>
        <v>0</v>
      </c>
      <c r="P59" s="214">
        <f t="shared" si="23"/>
        <v>0</v>
      </c>
      <c r="Q59" s="151">
        <f t="shared" si="24"/>
        <v>0</v>
      </c>
      <c r="R59" s="152">
        <f t="shared" si="25"/>
        <v>0</v>
      </c>
      <c r="S59" s="153"/>
      <c r="T59" s="215">
        <f>IF(OR(RIGHT($I59,3)="RGT",RIGHT($I59,3)="INC"),IF($H59=T$54,SUM($T75:T75)+$P59,IF(T$54&gt;$H59,T75,0)),0)</f>
        <v>0</v>
      </c>
      <c r="U59" s="216">
        <f>IF(OR(RIGHT($I59,3)="RGT",RIGHT($I59,3)="INC"),IF($H59=U$54,SUM($T75:U75)+$P59,IF(U$54&gt;$H59,U75,0)),0)</f>
        <v>0</v>
      </c>
      <c r="V59" s="216">
        <f>IF(OR(RIGHT($I59,3)="RGT",RIGHT($I59,3)="INC"),IF($H59=V$54,SUM($T75:V75)+$P59,IF(V$54&gt;$H59,V75,0)),0)</f>
        <v>0</v>
      </c>
      <c r="W59" s="216">
        <f>IF(OR(RIGHT($I59,3)="RGT",RIGHT($I59,3)="INC"),IF($H59=W$54,SUM($T75:W75)+$P59,IF(W$54&gt;$H59,W75,0)),0)</f>
        <v>0</v>
      </c>
      <c r="X59" s="216">
        <f>IF(OR(RIGHT($I59,3)="RGT",RIGHT($I59,3)="INC"),IF($H59=X$54,SUM($T75:X75)+$P59,IF(X$54&gt;$H59,X75,0)),0)</f>
        <v>0</v>
      </c>
      <c r="Y59" s="216">
        <f>IF(OR(RIGHT($I59,3)="RGT",RIGHT($I59,3)="INC"),IF($H59=Y$54,SUM($T75:Y75)+$P59,IF(Y$54&gt;$H59,Y75,0)),0)</f>
        <v>0</v>
      </c>
      <c r="Z59" s="216">
        <f>IF(OR(RIGHT($I59,3)="RGT",RIGHT($I59,3)="INC"),IF($H59=Z$54,SUM($T75:Z75)+$P59,IF(Z$54&gt;$H59,Z75,0)),0)</f>
        <v>0</v>
      </c>
      <c r="AA59" s="216">
        <f>IF(OR(RIGHT($I59,3)="RGT",RIGHT($I59,3)="INC"),IF($H59=AA$54,SUM($T75:AA75)+$P59,IF(AA$54&gt;$H59,AA75,0)),0)</f>
        <v>0</v>
      </c>
      <c r="AB59" s="216">
        <f>IF(OR(RIGHT($I59,3)="RGT",RIGHT($I59,3)="INC"),IF($H59=AB$54,SUM($T75:AB75)+$P59,IF(AB$54&gt;$H59,AB75,0)),0)</f>
        <v>0</v>
      </c>
      <c r="AC59" s="216">
        <f>IF(OR(RIGHT($I59,3)="RGT",RIGHT($I59,3)="INC"),IF($H59=AC$54,SUM($T75:AC75)+$P59,IF(AC$54&gt;$H59,AC75,0)),0)</f>
        <v>0</v>
      </c>
      <c r="AD59" s="216">
        <f>IF(OR(RIGHT($I59,3)="RGT",RIGHT($I59,3)="INC"),IF($H59=AD$54,SUM($T75:AD75)+$P59,IF(AD$54&gt;$H59,AD75,0)),0)</f>
        <v>0</v>
      </c>
      <c r="AE59" s="217">
        <f>IF(OR(RIGHT($I59,3)="RGT",RIGHT($I59,3)="INC"),IF($H59=AE$54,SUM($T75:AE75)+$P59,IF(AE$54&gt;$H59,AE75,0)),0)</f>
        <v>0</v>
      </c>
      <c r="AF59" s="216">
        <f>IF(OR(RIGHT($I59,3)="RGT",RIGHT($I59,3)="INC"),IF($H59=AF$54,SUM($T75:AF75)+$P59,IF(AF$54&gt;$H59,AF75,0)),0)</f>
        <v>0</v>
      </c>
      <c r="AG59" s="216">
        <f>IF(OR(RIGHT($I59,3)="RGT",RIGHT($I59,3)="INC"),IF($H59=AG$54,SUM($T75:AG75)+$P59,IF(AG$54&gt;$H59,AG75,0)),0)</f>
        <v>0</v>
      </c>
      <c r="AH59" s="216">
        <f>IF(OR(RIGHT($I59,3)="RGT",RIGHT($I59,3)="INC"),IF($H59=AH$54,SUM($T75:AH75)+$P59,IF(AH$54&gt;$H59,AH75,0)),0)</f>
        <v>0</v>
      </c>
      <c r="AI59" s="216">
        <f>IF(OR(RIGHT($I59,3)="RGT",RIGHT($I59,3)="INC"),IF($H59=AI$54,SUM($T75:AI75)+$P59,IF(AI$54&gt;$H59,AI75,0)),0)</f>
        <v>0</v>
      </c>
      <c r="AJ59" s="216">
        <f>IF(OR(RIGHT($I59,3)="RGT",RIGHT($I59,3)="INC"),IF($H59=AJ$54,SUM($T75:AJ75)+$P59,IF(AJ$54&gt;$H59,AJ75,0)),0)</f>
        <v>0</v>
      </c>
      <c r="AK59" s="216">
        <f>IF(OR(RIGHT($I59,3)="RGT",RIGHT($I59,3)="INC"),IF($H59=AK$54,SUM($T75:AK75)+$P59,IF(AK$54&gt;$H59,AK75,0)),0)</f>
        <v>0</v>
      </c>
      <c r="AL59" s="216">
        <f>IF(OR(RIGHT($I59,3)="RGT",RIGHT($I59,3)="INC"),IF($H59=AL$54,SUM($T75:AL75)+$P59,IF(AL$54&gt;$H59,AL75,0)),0)</f>
        <v>0</v>
      </c>
      <c r="AM59" s="216">
        <f>IF(OR(RIGHT($I59,3)="RGT",RIGHT($I59,3)="INC"),IF($H59=AM$54,SUM($T75:AM75)+$P59,IF(AM$54&gt;$H59,AM75,0)),0)</f>
        <v>0</v>
      </c>
      <c r="AN59" s="216">
        <f>IF(OR(RIGHT($I59,3)="RGT",RIGHT($I59,3)="INC"),IF($H59=AN$54,SUM($T75:AN75)+$P59,IF(AN$54&gt;$H59,AN75,0)),0)</f>
        <v>0</v>
      </c>
      <c r="AO59" s="216">
        <f>IF(OR(RIGHT($I59,3)="RGT",RIGHT($I59,3)="INC"),IF($H59=AO$54,SUM($T75:AO75)+$P59,IF(AO$54&gt;$H59,AO75,0)),0)</f>
        <v>0</v>
      </c>
      <c r="AP59" s="216">
        <f>IF(OR(RIGHT($I59,3)="RGT",RIGHT($I59,3)="INC"),IF($H59=AP$54,SUM($T75:AP75)+$P59,IF(AP$54&gt;$H59,AP75,0)),0)</f>
        <v>0</v>
      </c>
      <c r="AQ59" s="217">
        <f>IF(OR(RIGHT($I59,3)="RGT",RIGHT($I59,3)="INC"),IF($H59=AQ$54,SUM($T75:AQ75)+$P59,IF(AQ$54&gt;$H59,AQ75,0)),0)</f>
        <v>0</v>
      </c>
      <c r="AR59" s="157"/>
    </row>
    <row r="60" spans="1:44" s="218" customFormat="1" x14ac:dyDescent="0.25">
      <c r="B60" s="213" t="str">
        <f t="shared" si="26"/>
        <v>Tehachapi Segments 3B &amp; 3C</v>
      </c>
      <c r="C60" s="149" t="s">
        <v>214</v>
      </c>
      <c r="D60" s="219"/>
      <c r="E60" s="220"/>
      <c r="F60" s="221"/>
      <c r="G60" s="222"/>
      <c r="H60" s="228"/>
      <c r="I60" s="229"/>
      <c r="J60" s="224"/>
      <c r="K60" s="225"/>
      <c r="L60" s="226">
        <v>800219436</v>
      </c>
      <c r="M60" s="227"/>
      <c r="N60" s="214">
        <f t="shared" ref="N60:N61" si="27">SUM(T76:AE76)</f>
        <v>0</v>
      </c>
      <c r="O60" s="214">
        <f t="shared" ref="O60:O61" si="28">SUM(AF76:AQ76)</f>
        <v>0</v>
      </c>
      <c r="P60" s="214">
        <f t="shared" si="23"/>
        <v>0</v>
      </c>
      <c r="Q60" s="151">
        <f t="shared" si="24"/>
        <v>0</v>
      </c>
      <c r="R60" s="152">
        <f t="shared" si="25"/>
        <v>0</v>
      </c>
      <c r="S60" s="153"/>
      <c r="T60" s="215">
        <f>IF(OR(RIGHT($I60,3)="RGT",RIGHT($I60,3)="INC"),IF($H60=T$54,SUM($T76:T76)+$P60,IF(T$54&gt;$H60,T76,0)),0)</f>
        <v>0</v>
      </c>
      <c r="U60" s="216">
        <f>IF(OR(RIGHT($I60,3)="RGT",RIGHT($I60,3)="INC"),IF($H60=U$54,SUM($T76:U76)+$P60,IF(U$54&gt;$H60,U76,0)),0)</f>
        <v>0</v>
      </c>
      <c r="V60" s="216">
        <f>IF(OR(RIGHT($I60,3)="RGT",RIGHT($I60,3)="INC"),IF($H60=V$54,SUM($T76:V76)+$P60,IF(V$54&gt;$H60,V76,0)),0)</f>
        <v>0</v>
      </c>
      <c r="W60" s="216">
        <f>IF(OR(RIGHT($I60,3)="RGT",RIGHT($I60,3)="INC"),IF($H60=W$54,SUM($T76:W76)+$P60,IF(W$54&gt;$H60,W76,0)),0)</f>
        <v>0</v>
      </c>
      <c r="X60" s="216">
        <f>IF(OR(RIGHT($I60,3)="RGT",RIGHT($I60,3)="INC"),IF($H60=X$54,SUM($T76:X76)+$P60,IF(X$54&gt;$H60,X76,0)),0)</f>
        <v>0</v>
      </c>
      <c r="Y60" s="216">
        <f>IF(OR(RIGHT($I60,3)="RGT",RIGHT($I60,3)="INC"),IF($H60=Y$54,SUM($T76:Y76)+$P60,IF(Y$54&gt;$H60,Y76,0)),0)</f>
        <v>0</v>
      </c>
      <c r="Z60" s="216">
        <f>IF(OR(RIGHT($I60,3)="RGT",RIGHT($I60,3)="INC"),IF($H60=Z$54,SUM($T76:Z76)+$P60,IF(Z$54&gt;$H60,Z76,0)),0)</f>
        <v>0</v>
      </c>
      <c r="AA60" s="216">
        <f>IF(OR(RIGHT($I60,3)="RGT",RIGHT($I60,3)="INC"),IF($H60=AA$54,SUM($T76:AA76)+$P60,IF(AA$54&gt;$H60,AA76,0)),0)</f>
        <v>0</v>
      </c>
      <c r="AB60" s="216">
        <f>IF(OR(RIGHT($I60,3)="RGT",RIGHT($I60,3)="INC"),IF($H60=AB$54,SUM($T76:AB76)+$P60,IF(AB$54&gt;$H60,AB76,0)),0)</f>
        <v>0</v>
      </c>
      <c r="AC60" s="216">
        <f>IF(OR(RIGHT($I60,3)="RGT",RIGHT($I60,3)="INC"),IF($H60=AC$54,SUM($T76:AC76)+$P60,IF(AC$54&gt;$H60,AC76,0)),0)</f>
        <v>0</v>
      </c>
      <c r="AD60" s="216">
        <f>IF(OR(RIGHT($I60,3)="RGT",RIGHT($I60,3)="INC"),IF($H60=AD$54,SUM($T76:AD76)+$P60,IF(AD$54&gt;$H60,AD76,0)),0)</f>
        <v>0</v>
      </c>
      <c r="AE60" s="217">
        <f>IF(OR(RIGHT($I60,3)="RGT",RIGHT($I60,3)="INC"),IF($H60=AE$54,SUM($T76:AE76)+$P60,IF(AE$54&gt;$H60,AE76,0)),0)</f>
        <v>0</v>
      </c>
      <c r="AF60" s="216">
        <f>IF(OR(RIGHT($I60,3)="RGT",RIGHT($I60,3)="INC"),IF($H60=AF$54,SUM($T76:AF76)+$P60,IF(AF$54&gt;$H60,AF76,0)),0)</f>
        <v>0</v>
      </c>
      <c r="AG60" s="216">
        <f>IF(OR(RIGHT($I60,3)="RGT",RIGHT($I60,3)="INC"),IF($H60=AG$54,SUM($T76:AG76)+$P60,IF(AG$54&gt;$H60,AG76,0)),0)</f>
        <v>0</v>
      </c>
      <c r="AH60" s="216">
        <f>IF(OR(RIGHT($I60,3)="RGT",RIGHT($I60,3)="INC"),IF($H60=AH$54,SUM($T76:AH76)+$P60,IF(AH$54&gt;$H60,AH76,0)),0)</f>
        <v>0</v>
      </c>
      <c r="AI60" s="216">
        <f>IF(OR(RIGHT($I60,3)="RGT",RIGHT($I60,3)="INC"),IF($H60=AI$54,SUM($T76:AI76)+$P60,IF(AI$54&gt;$H60,AI76,0)),0)</f>
        <v>0</v>
      </c>
      <c r="AJ60" s="216">
        <f>IF(OR(RIGHT($I60,3)="RGT",RIGHT($I60,3)="INC"),IF($H60=AJ$54,SUM($T76:AJ76)+$P60,IF(AJ$54&gt;$H60,AJ76,0)),0)</f>
        <v>0</v>
      </c>
      <c r="AK60" s="216">
        <f>IF(OR(RIGHT($I60,3)="RGT",RIGHT($I60,3)="INC"),IF($H60=AK$54,SUM($T76:AK76)+$P60,IF(AK$54&gt;$H60,AK76,0)),0)</f>
        <v>0</v>
      </c>
      <c r="AL60" s="216">
        <f>IF(OR(RIGHT($I60,3)="RGT",RIGHT($I60,3)="INC"),IF($H60=AL$54,SUM($T76:AL76)+$P60,IF(AL$54&gt;$H60,AL76,0)),0)</f>
        <v>0</v>
      </c>
      <c r="AM60" s="216">
        <f>IF(OR(RIGHT($I60,3)="RGT",RIGHT($I60,3)="INC"),IF($H60=AM$54,SUM($T76:AM76)+$P60,IF(AM$54&gt;$H60,AM76,0)),0)</f>
        <v>0</v>
      </c>
      <c r="AN60" s="216">
        <f>IF(OR(RIGHT($I60,3)="RGT",RIGHT($I60,3)="INC"),IF($H60=AN$54,SUM($T76:AN76)+$P60,IF(AN$54&gt;$H60,AN76,0)),0)</f>
        <v>0</v>
      </c>
      <c r="AO60" s="216">
        <f>IF(OR(RIGHT($I60,3)="RGT",RIGHT($I60,3)="INC"),IF($H60=AO$54,SUM($T76:AO76)+$P60,IF(AO$54&gt;$H60,AO76,0)),0)</f>
        <v>0</v>
      </c>
      <c r="AP60" s="216">
        <f>IF(OR(RIGHT($I60,3)="RGT",RIGHT($I60,3)="INC"),IF($H60=AP$54,SUM($T76:AP76)+$P60,IF(AP$54&gt;$H60,AP76,0)),0)</f>
        <v>0</v>
      </c>
      <c r="AQ60" s="217">
        <f>IF(OR(RIGHT($I60,3)="RGT",RIGHT($I60,3)="INC"),IF($H60=AQ$54,SUM($T76:AQ76)+$P60,IF(AQ$54&gt;$H60,AQ76,0)),0)</f>
        <v>0</v>
      </c>
      <c r="AR60" s="157"/>
    </row>
    <row r="61" spans="1:44" s="218" customFormat="1" x14ac:dyDescent="0.25">
      <c r="B61" s="213" t="str">
        <f t="shared" si="26"/>
        <v>Tehachapi Segments 3B &amp; 3C</v>
      </c>
      <c r="C61" s="149" t="s">
        <v>214</v>
      </c>
      <c r="D61" s="219"/>
      <c r="E61" s="220"/>
      <c r="F61" s="221"/>
      <c r="G61" s="222"/>
      <c r="H61" s="228"/>
      <c r="I61" s="229"/>
      <c r="J61" s="224"/>
      <c r="K61" s="225"/>
      <c r="L61" s="226">
        <v>800219505</v>
      </c>
      <c r="M61" s="227"/>
      <c r="N61" s="214">
        <f t="shared" si="27"/>
        <v>0</v>
      </c>
      <c r="O61" s="214">
        <f t="shared" si="28"/>
        <v>0</v>
      </c>
      <c r="P61" s="214">
        <f t="shared" si="23"/>
        <v>0</v>
      </c>
      <c r="Q61" s="151">
        <f t="shared" si="24"/>
        <v>0</v>
      </c>
      <c r="R61" s="152">
        <f t="shared" si="25"/>
        <v>0</v>
      </c>
      <c r="S61" s="153"/>
      <c r="T61" s="215">
        <f>IF(OR(RIGHT($I61,3)="RGT",RIGHT($I61,3)="INC"),IF($H61=T$54,SUM($T77:T77)+$P61,IF(T$54&gt;$H61,T77,0)),0)</f>
        <v>0</v>
      </c>
      <c r="U61" s="216">
        <f>IF(OR(RIGHT($I61,3)="RGT",RIGHT($I61,3)="INC"),IF($H61=U$54,SUM($T77:U77)+$P61,IF(U$54&gt;$H61,U77,0)),0)</f>
        <v>0</v>
      </c>
      <c r="V61" s="216">
        <f>IF(OR(RIGHT($I61,3)="RGT",RIGHT($I61,3)="INC"),IF($H61=V$54,SUM($T77:V77)+$P61,IF(V$54&gt;$H61,V77,0)),0)</f>
        <v>0</v>
      </c>
      <c r="W61" s="216">
        <f>IF(OR(RIGHT($I61,3)="RGT",RIGHT($I61,3)="INC"),IF($H61=W$54,SUM($T77:W77)+$P61,IF(W$54&gt;$H61,W77,0)),0)</f>
        <v>0</v>
      </c>
      <c r="X61" s="216">
        <f>IF(OR(RIGHT($I61,3)="RGT",RIGHT($I61,3)="INC"),IF($H61=X$54,SUM($T77:X77)+$P61,IF(X$54&gt;$H61,X77,0)),0)</f>
        <v>0</v>
      </c>
      <c r="Y61" s="216">
        <f>IF(OR(RIGHT($I61,3)="RGT",RIGHT($I61,3)="INC"),IF($H61=Y$54,SUM($T77:Y77)+$P61,IF(Y$54&gt;$H61,Y77,0)),0)</f>
        <v>0</v>
      </c>
      <c r="Z61" s="216">
        <f>IF(OR(RIGHT($I61,3)="RGT",RIGHT($I61,3)="INC"),IF($H61=Z$54,SUM($T77:Z77)+$P61,IF(Z$54&gt;$H61,Z77,0)),0)</f>
        <v>0</v>
      </c>
      <c r="AA61" s="216">
        <f>IF(OR(RIGHT($I61,3)="RGT",RIGHT($I61,3)="INC"),IF($H61=AA$54,SUM($T77:AA77)+$P61,IF(AA$54&gt;$H61,AA77,0)),0)</f>
        <v>0</v>
      </c>
      <c r="AB61" s="216">
        <f>IF(OR(RIGHT($I61,3)="RGT",RIGHT($I61,3)="INC"),IF($H61=AB$54,SUM($T77:AB77)+$P61,IF(AB$54&gt;$H61,AB77,0)),0)</f>
        <v>0</v>
      </c>
      <c r="AC61" s="216">
        <f>IF(OR(RIGHT($I61,3)="RGT",RIGHT($I61,3)="INC"),IF($H61=AC$54,SUM($T77:AC77)+$P61,IF(AC$54&gt;$H61,AC77,0)),0)</f>
        <v>0</v>
      </c>
      <c r="AD61" s="216">
        <f>IF(OR(RIGHT($I61,3)="RGT",RIGHT($I61,3)="INC"),IF($H61=AD$54,SUM($T77:AD77)+$P61,IF(AD$54&gt;$H61,AD77,0)),0)</f>
        <v>0</v>
      </c>
      <c r="AE61" s="217">
        <f>IF(OR(RIGHT($I61,3)="RGT",RIGHT($I61,3)="INC"),IF($H61=AE$54,SUM($T77:AE77)+$P61,IF(AE$54&gt;$H61,AE77,0)),0)</f>
        <v>0</v>
      </c>
      <c r="AF61" s="216">
        <f>IF(OR(RIGHT($I61,3)="RGT",RIGHT($I61,3)="INC"),IF($H61=AF$54,SUM($T77:AF77)+$P61,IF(AF$54&gt;$H61,AF77,0)),0)</f>
        <v>0</v>
      </c>
      <c r="AG61" s="216">
        <f>IF(OR(RIGHT($I61,3)="RGT",RIGHT($I61,3)="INC"),IF($H61=AG$54,SUM($T77:AG77)+$P61,IF(AG$54&gt;$H61,AG77,0)),0)</f>
        <v>0</v>
      </c>
      <c r="AH61" s="216">
        <f>IF(OR(RIGHT($I61,3)="RGT",RIGHT($I61,3)="INC"),IF($H61=AH$54,SUM($T77:AH77)+$P61,IF(AH$54&gt;$H61,AH77,0)),0)</f>
        <v>0</v>
      </c>
      <c r="AI61" s="216">
        <f>IF(OR(RIGHT($I61,3)="RGT",RIGHT($I61,3)="INC"),IF($H61=AI$54,SUM($T77:AI77)+$P61,IF(AI$54&gt;$H61,AI77,0)),0)</f>
        <v>0</v>
      </c>
      <c r="AJ61" s="216">
        <f>IF(OR(RIGHT($I61,3)="RGT",RIGHT($I61,3)="INC"),IF($H61=AJ$54,SUM($T77:AJ77)+$P61,IF(AJ$54&gt;$H61,AJ77,0)),0)</f>
        <v>0</v>
      </c>
      <c r="AK61" s="216">
        <f>IF(OR(RIGHT($I61,3)="RGT",RIGHT($I61,3)="INC"),IF($H61=AK$54,SUM($T77:AK77)+$P61,IF(AK$54&gt;$H61,AK77,0)),0)</f>
        <v>0</v>
      </c>
      <c r="AL61" s="216">
        <f>IF(OR(RIGHT($I61,3)="RGT",RIGHT($I61,3)="INC"),IF($H61=AL$54,SUM($T77:AL77)+$P61,IF(AL$54&gt;$H61,AL77,0)),0)</f>
        <v>0</v>
      </c>
      <c r="AM61" s="216">
        <f>IF(OR(RIGHT($I61,3)="RGT",RIGHT($I61,3)="INC"),IF($H61=AM$54,SUM($T77:AM77)+$P61,IF(AM$54&gt;$H61,AM77,0)),0)</f>
        <v>0</v>
      </c>
      <c r="AN61" s="216">
        <f>IF(OR(RIGHT($I61,3)="RGT",RIGHT($I61,3)="INC"),IF($H61=AN$54,SUM($T77:AN77)+$P61,IF(AN$54&gt;$H61,AN77,0)),0)</f>
        <v>0</v>
      </c>
      <c r="AO61" s="216">
        <f>IF(OR(RIGHT($I61,3)="RGT",RIGHT($I61,3)="INC"),IF($H61=AO$54,SUM($T77:AO77)+$P61,IF(AO$54&gt;$H61,AO77,0)),0)</f>
        <v>0</v>
      </c>
      <c r="AP61" s="216">
        <f>IF(OR(RIGHT($I61,3)="RGT",RIGHT($I61,3)="INC"),IF($H61=AP$54,SUM($T77:AP77)+$P61,IF(AP$54&gt;$H61,AP77,0)),0)</f>
        <v>0</v>
      </c>
      <c r="AQ61" s="217">
        <f>IF(OR(RIGHT($I61,3)="RGT",RIGHT($I61,3)="INC"),IF($H61=AQ$54,SUM($T77:AQ77)+$P61,IF(AQ$54&gt;$H61,AQ77,0)),0)</f>
        <v>0</v>
      </c>
      <c r="AR61" s="157"/>
    </row>
    <row r="62" spans="1:44" ht="15.75" thickBot="1" x14ac:dyDescent="0.3">
      <c r="C62" s="130" t="s">
        <v>232</v>
      </c>
      <c r="D62" s="174" t="s">
        <v>198</v>
      </c>
      <c r="E62" s="175"/>
      <c r="F62" s="175"/>
      <c r="G62" s="175"/>
      <c r="H62" s="175"/>
      <c r="I62" s="175"/>
      <c r="J62" s="175"/>
      <c r="K62" s="176"/>
      <c r="L62" s="150"/>
      <c r="M62" s="79">
        <f t="shared" ref="M62:R62" si="29">SUM(M55:M61)</f>
        <v>0</v>
      </c>
      <c r="N62" s="80">
        <f t="shared" si="29"/>
        <v>4.1437499999999998</v>
      </c>
      <c r="O62" s="80">
        <f t="shared" si="29"/>
        <v>0</v>
      </c>
      <c r="P62" s="80">
        <f t="shared" si="29"/>
        <v>0</v>
      </c>
      <c r="Q62" s="80">
        <f t="shared" si="29"/>
        <v>4.1437499999999998</v>
      </c>
      <c r="R62" s="81">
        <f t="shared" si="29"/>
        <v>0</v>
      </c>
      <c r="S62" s="160"/>
      <c r="T62" s="177">
        <f t="shared" ref="T62:AQ62" si="30">SUM(T55:T61)</f>
        <v>-7.50176</v>
      </c>
      <c r="U62" s="178">
        <f t="shared" si="30"/>
        <v>3.9264999999999999</v>
      </c>
      <c r="V62" s="178">
        <f t="shared" si="30"/>
        <v>7.7190099999999999</v>
      </c>
      <c r="W62" s="178">
        <f t="shared" si="30"/>
        <v>0</v>
      </c>
      <c r="X62" s="178">
        <f t="shared" si="30"/>
        <v>0</v>
      </c>
      <c r="Y62" s="178">
        <f t="shared" si="30"/>
        <v>0</v>
      </c>
      <c r="Z62" s="178">
        <f t="shared" si="30"/>
        <v>0</v>
      </c>
      <c r="AA62" s="178">
        <f t="shared" si="30"/>
        <v>0</v>
      </c>
      <c r="AB62" s="178">
        <f t="shared" si="30"/>
        <v>0</v>
      </c>
      <c r="AC62" s="178">
        <f t="shared" si="30"/>
        <v>0</v>
      </c>
      <c r="AD62" s="178">
        <f t="shared" si="30"/>
        <v>0</v>
      </c>
      <c r="AE62" s="179">
        <f t="shared" si="30"/>
        <v>0</v>
      </c>
      <c r="AF62" s="178">
        <f t="shared" si="30"/>
        <v>0</v>
      </c>
      <c r="AG62" s="178">
        <f t="shared" si="30"/>
        <v>0</v>
      </c>
      <c r="AH62" s="178">
        <f t="shared" si="30"/>
        <v>0</v>
      </c>
      <c r="AI62" s="178">
        <f t="shared" si="30"/>
        <v>0</v>
      </c>
      <c r="AJ62" s="178">
        <f t="shared" si="30"/>
        <v>0</v>
      </c>
      <c r="AK62" s="178">
        <f t="shared" si="30"/>
        <v>0</v>
      </c>
      <c r="AL62" s="178">
        <f t="shared" si="30"/>
        <v>0</v>
      </c>
      <c r="AM62" s="178">
        <f t="shared" si="30"/>
        <v>0</v>
      </c>
      <c r="AN62" s="178">
        <f t="shared" si="30"/>
        <v>0</v>
      </c>
      <c r="AO62" s="178">
        <f t="shared" si="30"/>
        <v>0</v>
      </c>
      <c r="AP62" s="178">
        <f t="shared" si="30"/>
        <v>0</v>
      </c>
      <c r="AQ62" s="179">
        <f t="shared" si="30"/>
        <v>0</v>
      </c>
      <c r="AR62" s="157"/>
    </row>
    <row r="63" spans="1:44" s="52" customFormat="1" ht="15.75" thickTop="1" x14ac:dyDescent="0.25">
      <c r="B63" s="180"/>
      <c r="C63" s="181"/>
      <c r="D63" s="182"/>
      <c r="E63" s="183"/>
      <c r="F63" s="184"/>
      <c r="G63" s="46"/>
      <c r="H63" s="46"/>
      <c r="J63" s="46"/>
      <c r="K63" s="46"/>
      <c r="L63" s="150"/>
      <c r="S63" s="160"/>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157"/>
    </row>
    <row r="64" spans="1:44" ht="15.75" thickBot="1" x14ac:dyDescent="0.3">
      <c r="D64" s="174" t="str">
        <f>"Total Incremental Plant Balance - "&amp;D49</f>
        <v>Total Incremental Plant Balance - Tehachapi Segments 3B &amp; 3C</v>
      </c>
      <c r="E64" s="175"/>
      <c r="F64" s="175"/>
      <c r="G64" s="175"/>
      <c r="H64" s="175"/>
      <c r="I64" s="175"/>
      <c r="J64" s="175"/>
      <c r="K64" s="176"/>
      <c r="L64" s="150"/>
      <c r="M64" s="79"/>
      <c r="N64" s="80"/>
      <c r="O64" s="80"/>
      <c r="P64" s="80"/>
      <c r="Q64" s="80"/>
      <c r="R64" s="81"/>
      <c r="S64" s="160"/>
      <c r="T64" s="177">
        <f>T62</f>
        <v>-7.50176</v>
      </c>
      <c r="U64" s="178">
        <f t="shared" ref="U64:AM64" si="31">U62+T64</f>
        <v>-3.5752600000000001</v>
      </c>
      <c r="V64" s="178">
        <f t="shared" si="31"/>
        <v>4.1437499999999998</v>
      </c>
      <c r="W64" s="178">
        <f t="shared" si="31"/>
        <v>4.1437499999999998</v>
      </c>
      <c r="X64" s="178">
        <f t="shared" si="31"/>
        <v>4.1437499999999998</v>
      </c>
      <c r="Y64" s="178">
        <f t="shared" si="31"/>
        <v>4.1437499999999998</v>
      </c>
      <c r="Z64" s="178">
        <f t="shared" si="31"/>
        <v>4.1437499999999998</v>
      </c>
      <c r="AA64" s="178">
        <f t="shared" si="31"/>
        <v>4.1437499999999998</v>
      </c>
      <c r="AB64" s="178">
        <f t="shared" si="31"/>
        <v>4.1437499999999998</v>
      </c>
      <c r="AC64" s="178">
        <f t="shared" si="31"/>
        <v>4.1437499999999998</v>
      </c>
      <c r="AD64" s="178">
        <f t="shared" si="31"/>
        <v>4.1437499999999998</v>
      </c>
      <c r="AE64" s="179">
        <f t="shared" si="31"/>
        <v>4.1437499999999998</v>
      </c>
      <c r="AF64" s="178">
        <f>AF62+AE64</f>
        <v>4.1437499999999998</v>
      </c>
      <c r="AG64" s="178">
        <f t="shared" si="31"/>
        <v>4.1437499999999998</v>
      </c>
      <c r="AH64" s="178">
        <f t="shared" si="31"/>
        <v>4.1437499999999998</v>
      </c>
      <c r="AI64" s="178">
        <f t="shared" si="31"/>
        <v>4.1437499999999998</v>
      </c>
      <c r="AJ64" s="178">
        <f t="shared" si="31"/>
        <v>4.1437499999999998</v>
      </c>
      <c r="AK64" s="178">
        <f t="shared" si="31"/>
        <v>4.1437499999999998</v>
      </c>
      <c r="AL64" s="178">
        <f t="shared" si="31"/>
        <v>4.1437499999999998</v>
      </c>
      <c r="AM64" s="178">
        <f t="shared" si="31"/>
        <v>4.1437499999999998</v>
      </c>
      <c r="AN64" s="178">
        <f>AN62+AM64</f>
        <v>4.1437499999999998</v>
      </c>
      <c r="AO64" s="178">
        <f>AO62+AN64</f>
        <v>4.1437499999999998</v>
      </c>
      <c r="AP64" s="178">
        <f>AP62+AO64</f>
        <v>4.1437499999999998</v>
      </c>
      <c r="AQ64" s="178">
        <f>AQ62+AP64</f>
        <v>4.1437499999999998</v>
      </c>
      <c r="AR64" s="193"/>
    </row>
    <row r="65" spans="2:44" ht="15.75" thickTop="1" x14ac:dyDescent="0.25">
      <c r="D65" s="185"/>
      <c r="E65" s="186"/>
      <c r="F65" s="185"/>
      <c r="G65" s="125"/>
      <c r="H65" s="125"/>
      <c r="I65" s="125"/>
      <c r="J65" s="125"/>
      <c r="K65" s="125"/>
      <c r="L65" s="150"/>
      <c r="M65" s="83"/>
      <c r="N65" s="83"/>
      <c r="O65" s="83"/>
      <c r="P65" s="83"/>
      <c r="Q65" s="83"/>
      <c r="R65" s="83"/>
      <c r="S65" s="160"/>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7"/>
      <c r="AR65" s="157"/>
    </row>
    <row r="66" spans="2:44" s="52" customFormat="1" x14ac:dyDescent="0.25">
      <c r="B66" s="180"/>
      <c r="C66" s="181"/>
      <c r="D66" s="182"/>
      <c r="E66" s="183"/>
      <c r="F66" s="184"/>
      <c r="G66" s="46"/>
      <c r="H66" s="46"/>
      <c r="J66" s="46"/>
      <c r="K66" s="46"/>
      <c r="L66" s="150"/>
      <c r="M66" s="73"/>
      <c r="N66" s="73"/>
      <c r="O66" s="73"/>
      <c r="P66" s="73"/>
      <c r="Q66" s="73"/>
      <c r="R66" s="73"/>
      <c r="S66" s="160"/>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157"/>
    </row>
    <row r="67" spans="2:44" s="52" customFormat="1" x14ac:dyDescent="0.25">
      <c r="B67" s="180"/>
      <c r="C67" s="181"/>
      <c r="D67" s="137" t="s">
        <v>219</v>
      </c>
      <c r="E67" s="132"/>
      <c r="F67" s="133"/>
      <c r="G67" s="51"/>
      <c r="H67" s="51"/>
      <c r="I67" s="50"/>
      <c r="J67" s="51"/>
      <c r="K67" s="51"/>
      <c r="L67" s="150"/>
      <c r="M67" s="50"/>
      <c r="N67" s="50"/>
      <c r="O67" s="50"/>
      <c r="P67" s="50"/>
      <c r="Q67" s="50"/>
      <c r="R67" s="50"/>
      <c r="S67" s="160"/>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157"/>
    </row>
    <row r="68" spans="2:44" s="52" customFormat="1" x14ac:dyDescent="0.25">
      <c r="B68" s="180"/>
      <c r="C68" s="181"/>
      <c r="D68" s="133" t="s">
        <v>220</v>
      </c>
      <c r="E68" s="132"/>
      <c r="F68" s="133"/>
      <c r="G68" s="51"/>
      <c r="H68" s="51"/>
      <c r="I68" s="50"/>
      <c r="J68" s="51"/>
      <c r="K68" s="51"/>
      <c r="L68" s="150"/>
      <c r="M68" s="50"/>
      <c r="N68" s="50"/>
      <c r="O68" s="50"/>
      <c r="P68" s="50"/>
      <c r="Q68" s="50"/>
      <c r="R68" s="50"/>
      <c r="S68" s="160"/>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157"/>
    </row>
    <row r="69" spans="2:44" s="52" customFormat="1" ht="15.75" thickBot="1" x14ac:dyDescent="0.3">
      <c r="B69" s="180"/>
      <c r="C69" s="181"/>
      <c r="D69" s="133"/>
      <c r="E69" s="132"/>
      <c r="F69" s="133"/>
      <c r="G69" s="51"/>
      <c r="H69" s="51"/>
      <c r="I69" s="50"/>
      <c r="J69" s="51"/>
      <c r="K69" s="51"/>
      <c r="L69" s="150"/>
      <c r="M69" s="50"/>
      <c r="N69" s="50"/>
      <c r="O69" s="50"/>
      <c r="P69" s="50"/>
      <c r="Q69" s="50"/>
      <c r="R69" s="50"/>
      <c r="S69" s="160"/>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157"/>
    </row>
    <row r="70" spans="2:44" s="69" customFormat="1" ht="30.75" thickBot="1" x14ac:dyDescent="0.3">
      <c r="B70" s="129"/>
      <c r="C70" s="130"/>
      <c r="D70" s="139" t="s">
        <v>16</v>
      </c>
      <c r="E70" s="140" t="s">
        <v>17</v>
      </c>
      <c r="F70" s="141" t="s">
        <v>18</v>
      </c>
      <c r="G70" s="142" t="s">
        <v>19</v>
      </c>
      <c r="H70" s="62" t="s">
        <v>20</v>
      </c>
      <c r="I70" s="62" t="s">
        <v>21</v>
      </c>
      <c r="J70" s="62" t="s">
        <v>22</v>
      </c>
      <c r="K70" s="63" t="s">
        <v>23</v>
      </c>
      <c r="L70" s="150"/>
      <c r="M70" s="61" t="str">
        <f t="shared" ref="M70:R70" si="32">M$11</f>
        <v>2016 CWIP</v>
      </c>
      <c r="N70" s="62" t="str">
        <f t="shared" si="32"/>
        <v>2017 Total Expenditures</v>
      </c>
      <c r="O70" s="62" t="str">
        <f t="shared" si="32"/>
        <v>2018 Total Expenditures</v>
      </c>
      <c r="P70" s="62" t="str">
        <f t="shared" si="32"/>
        <v>2016 ISO CWIP Less Collectible</v>
      </c>
      <c r="Q70" s="62" t="str">
        <f t="shared" si="32"/>
        <v>2017 ISO Expenditures Less Collectible</v>
      </c>
      <c r="R70" s="63" t="str">
        <f t="shared" si="32"/>
        <v>2018 ISO Expenditures Less Collectible</v>
      </c>
      <c r="S70" s="160"/>
      <c r="T70" s="190">
        <f>$E$3</f>
        <v>42736</v>
      </c>
      <c r="U70" s="191">
        <f t="shared" ref="U70:AM70" si="33">DATE(YEAR(T70),MONTH(T70)+1,DAY(T70))</f>
        <v>42767</v>
      </c>
      <c r="V70" s="191">
        <f t="shared" si="33"/>
        <v>42795</v>
      </c>
      <c r="W70" s="191">
        <f t="shared" si="33"/>
        <v>42826</v>
      </c>
      <c r="X70" s="191">
        <f t="shared" si="33"/>
        <v>42856</v>
      </c>
      <c r="Y70" s="191">
        <f t="shared" si="33"/>
        <v>42887</v>
      </c>
      <c r="Z70" s="191">
        <f t="shared" si="33"/>
        <v>42917</v>
      </c>
      <c r="AA70" s="191">
        <f t="shared" si="33"/>
        <v>42948</v>
      </c>
      <c r="AB70" s="191">
        <f t="shared" si="33"/>
        <v>42979</v>
      </c>
      <c r="AC70" s="191">
        <f t="shared" si="33"/>
        <v>43009</v>
      </c>
      <c r="AD70" s="191">
        <f t="shared" si="33"/>
        <v>43040</v>
      </c>
      <c r="AE70" s="192">
        <f t="shared" si="33"/>
        <v>43070</v>
      </c>
      <c r="AF70" s="190">
        <f>DATE(YEAR(AE70),MONTH(AE70)+1,DAY(AE70))</f>
        <v>43101</v>
      </c>
      <c r="AG70" s="191">
        <f t="shared" si="33"/>
        <v>43132</v>
      </c>
      <c r="AH70" s="191">
        <f t="shared" si="33"/>
        <v>43160</v>
      </c>
      <c r="AI70" s="191">
        <f t="shared" si="33"/>
        <v>43191</v>
      </c>
      <c r="AJ70" s="191">
        <f t="shared" si="33"/>
        <v>43221</v>
      </c>
      <c r="AK70" s="191">
        <f t="shared" si="33"/>
        <v>43252</v>
      </c>
      <c r="AL70" s="191">
        <f t="shared" si="33"/>
        <v>43282</v>
      </c>
      <c r="AM70" s="191">
        <f t="shared" si="33"/>
        <v>43313</v>
      </c>
      <c r="AN70" s="191">
        <f>DATE(YEAR(AM70),MONTH(AM70)+1,DAY(AM70))</f>
        <v>43344</v>
      </c>
      <c r="AO70" s="191">
        <f>DATE(YEAR(AN70),MONTH(AN70)+1,DAY(AN70))</f>
        <v>43374</v>
      </c>
      <c r="AP70" s="191">
        <f>DATE(YEAR(AO70),MONTH(AO70)+1,DAY(AO70))</f>
        <v>43405</v>
      </c>
      <c r="AQ70" s="191">
        <f>DATE(YEAR(AP70),MONTH(AP70)+1,DAY(AP70))</f>
        <v>43435</v>
      </c>
      <c r="AR70" s="193"/>
    </row>
    <row r="71" spans="2:44" s="157" customFormat="1" x14ac:dyDescent="0.25">
      <c r="B71" s="213" t="str">
        <f t="shared" ref="B71:B77" si="34">+$D$49</f>
        <v>Tehachapi Segments 3B &amp; 3C</v>
      </c>
      <c r="C71" s="149" t="s">
        <v>221</v>
      </c>
      <c r="D71" s="194" t="str">
        <f t="shared" ref="D71:K77" si="35">D55</f>
        <v>CET-ET-TP-RN-718300</v>
      </c>
      <c r="E71" s="195" t="str">
        <f t="shared" si="35"/>
        <v>230 kV Transmission Line Between Highwind and Windhub Substations</v>
      </c>
      <c r="F71" s="160" t="str">
        <f t="shared" si="35"/>
        <v>7183</v>
      </c>
      <c r="G71" s="163" t="str">
        <f t="shared" si="35"/>
        <v>High</v>
      </c>
      <c r="H71" s="153">
        <f t="shared" si="35"/>
        <v>41244</v>
      </c>
      <c r="I71" s="163" t="str">
        <f t="shared" si="35"/>
        <v>TR-LINEINC</v>
      </c>
      <c r="J71" s="164">
        <f t="shared" si="35"/>
        <v>0</v>
      </c>
      <c r="K71" s="165">
        <f t="shared" si="35"/>
        <v>1</v>
      </c>
      <c r="L71" s="150"/>
      <c r="M71" s="196">
        <f t="shared" ref="M71:O77" si="36">M55</f>
        <v>0</v>
      </c>
      <c r="N71" s="151">
        <f t="shared" si="36"/>
        <v>4.6648399999999999</v>
      </c>
      <c r="O71" s="151">
        <f t="shared" si="36"/>
        <v>0</v>
      </c>
      <c r="P71" s="151">
        <f t="shared" ref="P71:P77" si="37">$M71*$K71*(1-$J71)</f>
        <v>0</v>
      </c>
      <c r="Q71" s="151">
        <f t="shared" ref="Q71:Q77" si="38">$N71*$K71*(1-$J71)</f>
        <v>4.6648399999999999</v>
      </c>
      <c r="R71" s="152">
        <f t="shared" ref="R71:R77" si="39">$O71*$K71*(1-$J71)</f>
        <v>0</v>
      </c>
      <c r="S71" s="153"/>
      <c r="T71" s="349">
        <v>-7.50176</v>
      </c>
      <c r="U71" s="350">
        <v>4.44747</v>
      </c>
      <c r="V71" s="350">
        <v>7.7191299999999998</v>
      </c>
      <c r="W71" s="350">
        <v>0</v>
      </c>
      <c r="X71" s="350">
        <v>0</v>
      </c>
      <c r="Y71" s="350">
        <v>0</v>
      </c>
      <c r="Z71" s="350">
        <v>0</v>
      </c>
      <c r="AA71" s="350">
        <v>0</v>
      </c>
      <c r="AB71" s="350">
        <v>0</v>
      </c>
      <c r="AC71" s="350">
        <v>0</v>
      </c>
      <c r="AD71" s="350">
        <v>0</v>
      </c>
      <c r="AE71" s="351">
        <v>0</v>
      </c>
      <c r="AF71" s="349"/>
      <c r="AG71" s="350"/>
      <c r="AH71" s="350"/>
      <c r="AI71" s="350"/>
      <c r="AJ71" s="350"/>
      <c r="AK71" s="350"/>
      <c r="AL71" s="350"/>
      <c r="AM71" s="350"/>
      <c r="AN71" s="350"/>
      <c r="AO71" s="350"/>
      <c r="AP71" s="350"/>
      <c r="AQ71" s="351"/>
    </row>
    <row r="72" spans="2:44" s="157" customFormat="1" x14ac:dyDescent="0.25">
      <c r="B72" s="213" t="str">
        <f t="shared" si="34"/>
        <v>Tehachapi Segments 3B &amp; 3C</v>
      </c>
      <c r="C72" s="149" t="s">
        <v>221</v>
      </c>
      <c r="D72" s="194" t="str">
        <f t="shared" si="35"/>
        <v>CET-ET-TP-RN-718301</v>
      </c>
      <c r="E72" s="167" t="str">
        <f t="shared" si="35"/>
        <v>Highwind Substation: Visual Mitigation Measures</v>
      </c>
      <c r="F72" s="160" t="str">
        <f t="shared" si="35"/>
        <v>7183</v>
      </c>
      <c r="G72" s="163" t="str">
        <f t="shared" si="35"/>
        <v>High</v>
      </c>
      <c r="H72" s="153">
        <f t="shared" si="35"/>
        <v>42217</v>
      </c>
      <c r="I72" s="163" t="str">
        <f t="shared" si="35"/>
        <v>TR-SUBINC</v>
      </c>
      <c r="J72" s="164">
        <f t="shared" si="35"/>
        <v>0</v>
      </c>
      <c r="K72" s="165">
        <f t="shared" si="35"/>
        <v>1</v>
      </c>
      <c r="L72" s="150"/>
      <c r="M72" s="196">
        <f t="shared" si="36"/>
        <v>0</v>
      </c>
      <c r="N72" s="151">
        <f t="shared" si="36"/>
        <v>-0.52109000000000005</v>
      </c>
      <c r="O72" s="151">
        <f t="shared" si="36"/>
        <v>0</v>
      </c>
      <c r="P72" s="151">
        <f t="shared" si="37"/>
        <v>0</v>
      </c>
      <c r="Q72" s="151">
        <f t="shared" si="38"/>
        <v>-0.52109000000000005</v>
      </c>
      <c r="R72" s="152">
        <f t="shared" si="39"/>
        <v>0</v>
      </c>
      <c r="S72" s="153"/>
      <c r="T72" s="197">
        <v>0</v>
      </c>
      <c r="U72" s="198">
        <v>-0.52097000000000004</v>
      </c>
      <c r="V72" s="198">
        <v>-1.1999999999999999E-4</v>
      </c>
      <c r="W72" s="198"/>
      <c r="X72" s="198"/>
      <c r="Y72" s="198"/>
      <c r="Z72" s="198"/>
      <c r="AA72" s="198"/>
      <c r="AB72" s="198"/>
      <c r="AC72" s="198"/>
      <c r="AD72" s="198"/>
      <c r="AE72" s="199"/>
      <c r="AF72" s="197"/>
      <c r="AG72" s="198"/>
      <c r="AH72" s="198"/>
      <c r="AI72" s="198"/>
      <c r="AJ72" s="198"/>
      <c r="AK72" s="198"/>
      <c r="AL72" s="198"/>
      <c r="AM72" s="198"/>
      <c r="AN72" s="198"/>
      <c r="AO72" s="198"/>
      <c r="AP72" s="198"/>
      <c r="AQ72" s="199"/>
    </row>
    <row r="73" spans="2:44" s="157" customFormat="1" x14ac:dyDescent="0.25">
      <c r="B73" s="213" t="str">
        <f t="shared" si="34"/>
        <v>Tehachapi Segments 3B &amp; 3C</v>
      </c>
      <c r="C73" s="149" t="s">
        <v>221</v>
      </c>
      <c r="D73" s="194">
        <f t="shared" si="35"/>
        <v>0</v>
      </c>
      <c r="E73" s="167">
        <f t="shared" si="35"/>
        <v>0</v>
      </c>
      <c r="F73" s="160">
        <f t="shared" si="35"/>
        <v>0</v>
      </c>
      <c r="G73" s="163">
        <f t="shared" si="35"/>
        <v>0</v>
      </c>
      <c r="H73" s="153">
        <f t="shared" si="35"/>
        <v>0</v>
      </c>
      <c r="I73" s="163">
        <f t="shared" si="35"/>
        <v>0</v>
      </c>
      <c r="J73" s="164">
        <f t="shared" si="35"/>
        <v>0</v>
      </c>
      <c r="K73" s="165">
        <f t="shared" si="35"/>
        <v>0</v>
      </c>
      <c r="L73" s="150"/>
      <c r="M73" s="230">
        <f t="shared" si="36"/>
        <v>0</v>
      </c>
      <c r="N73" s="151">
        <f t="shared" si="36"/>
        <v>0</v>
      </c>
      <c r="O73" s="151">
        <f t="shared" si="36"/>
        <v>0</v>
      </c>
      <c r="P73" s="151">
        <f t="shared" si="37"/>
        <v>0</v>
      </c>
      <c r="Q73" s="151">
        <f t="shared" si="38"/>
        <v>0</v>
      </c>
      <c r="R73" s="152">
        <f t="shared" si="39"/>
        <v>0</v>
      </c>
      <c r="S73" s="153"/>
      <c r="T73" s="197"/>
      <c r="U73" s="198"/>
      <c r="V73" s="198"/>
      <c r="W73" s="198"/>
      <c r="X73" s="198"/>
      <c r="Y73" s="198"/>
      <c r="Z73" s="198"/>
      <c r="AA73" s="198"/>
      <c r="AB73" s="198"/>
      <c r="AC73" s="198"/>
      <c r="AD73" s="198"/>
      <c r="AE73" s="199"/>
      <c r="AF73" s="197"/>
      <c r="AG73" s="198"/>
      <c r="AH73" s="198"/>
      <c r="AI73" s="198"/>
      <c r="AJ73" s="198"/>
      <c r="AK73" s="198"/>
      <c r="AL73" s="198"/>
      <c r="AM73" s="198"/>
      <c r="AN73" s="198"/>
      <c r="AO73" s="198"/>
      <c r="AP73" s="198"/>
      <c r="AQ73" s="199"/>
    </row>
    <row r="74" spans="2:44" s="157" customFormat="1" x14ac:dyDescent="0.25">
      <c r="B74" s="213" t="str">
        <f t="shared" si="34"/>
        <v>Tehachapi Segments 3B &amp; 3C</v>
      </c>
      <c r="C74" s="149" t="s">
        <v>221</v>
      </c>
      <c r="D74" s="194">
        <f t="shared" si="35"/>
        <v>0</v>
      </c>
      <c r="E74" s="167">
        <f t="shared" si="35"/>
        <v>0</v>
      </c>
      <c r="F74" s="160">
        <f t="shared" si="35"/>
        <v>0</v>
      </c>
      <c r="G74" s="163">
        <f t="shared" si="35"/>
        <v>0</v>
      </c>
      <c r="H74" s="153">
        <f t="shared" si="35"/>
        <v>0</v>
      </c>
      <c r="I74" s="163">
        <f t="shared" si="35"/>
        <v>0</v>
      </c>
      <c r="J74" s="164">
        <f t="shared" si="35"/>
        <v>0</v>
      </c>
      <c r="K74" s="165">
        <f t="shared" si="35"/>
        <v>0</v>
      </c>
      <c r="L74" s="150"/>
      <c r="M74" s="196">
        <f t="shared" si="36"/>
        <v>0</v>
      </c>
      <c r="N74" s="151">
        <f t="shared" si="36"/>
        <v>0</v>
      </c>
      <c r="O74" s="151">
        <f t="shared" si="36"/>
        <v>0</v>
      </c>
      <c r="P74" s="151">
        <f t="shared" si="37"/>
        <v>0</v>
      </c>
      <c r="Q74" s="151">
        <f t="shared" si="38"/>
        <v>0</v>
      </c>
      <c r="R74" s="152">
        <f t="shared" si="39"/>
        <v>0</v>
      </c>
      <c r="S74" s="153"/>
      <c r="T74" s="154">
        <v>0</v>
      </c>
      <c r="U74" s="155">
        <v>0</v>
      </c>
      <c r="V74" s="155">
        <v>0</v>
      </c>
      <c r="W74" s="155">
        <v>0</v>
      </c>
      <c r="X74" s="155">
        <v>0</v>
      </c>
      <c r="Y74" s="155">
        <v>0</v>
      </c>
      <c r="Z74" s="155">
        <v>0</v>
      </c>
      <c r="AA74" s="155">
        <v>0</v>
      </c>
      <c r="AB74" s="155">
        <v>0</v>
      </c>
      <c r="AC74" s="155">
        <v>0</v>
      </c>
      <c r="AD74" s="155">
        <v>0</v>
      </c>
      <c r="AE74" s="156">
        <v>0</v>
      </c>
      <c r="AF74" s="155">
        <v>0</v>
      </c>
      <c r="AG74" s="155">
        <v>0</v>
      </c>
      <c r="AH74" s="155">
        <v>0</v>
      </c>
      <c r="AI74" s="155">
        <v>0</v>
      </c>
      <c r="AJ74" s="155">
        <v>0</v>
      </c>
      <c r="AK74" s="155">
        <v>0</v>
      </c>
      <c r="AL74" s="155">
        <v>0</v>
      </c>
      <c r="AM74" s="155">
        <v>0</v>
      </c>
      <c r="AN74" s="155">
        <v>0</v>
      </c>
      <c r="AO74" s="155">
        <v>0</v>
      </c>
      <c r="AP74" s="155">
        <v>0</v>
      </c>
      <c r="AQ74" s="156">
        <v>0</v>
      </c>
    </row>
    <row r="75" spans="2:44" s="157" customFormat="1" x14ac:dyDescent="0.25">
      <c r="B75" s="213" t="str">
        <f t="shared" si="34"/>
        <v>Tehachapi Segments 3B &amp; 3C</v>
      </c>
      <c r="C75" s="149" t="s">
        <v>221</v>
      </c>
      <c r="D75" s="194">
        <f t="shared" si="35"/>
        <v>0</v>
      </c>
      <c r="E75" s="167">
        <f t="shared" si="35"/>
        <v>0</v>
      </c>
      <c r="F75" s="160">
        <f t="shared" si="35"/>
        <v>0</v>
      </c>
      <c r="G75" s="163">
        <f t="shared" si="35"/>
        <v>0</v>
      </c>
      <c r="H75" s="153">
        <f t="shared" si="35"/>
        <v>0</v>
      </c>
      <c r="I75" s="163">
        <f t="shared" si="35"/>
        <v>0</v>
      </c>
      <c r="J75" s="164">
        <f t="shared" si="35"/>
        <v>0</v>
      </c>
      <c r="K75" s="165">
        <f t="shared" si="35"/>
        <v>0</v>
      </c>
      <c r="L75" s="150"/>
      <c r="M75" s="196">
        <f t="shared" si="36"/>
        <v>0</v>
      </c>
      <c r="N75" s="151">
        <f t="shared" si="36"/>
        <v>0</v>
      </c>
      <c r="O75" s="151">
        <f t="shared" si="36"/>
        <v>0</v>
      </c>
      <c r="P75" s="151">
        <f t="shared" si="37"/>
        <v>0</v>
      </c>
      <c r="Q75" s="151">
        <f t="shared" si="38"/>
        <v>0</v>
      </c>
      <c r="R75" s="152">
        <f t="shared" si="39"/>
        <v>0</v>
      </c>
      <c r="S75" s="153"/>
      <c r="T75" s="154">
        <v>0</v>
      </c>
      <c r="U75" s="155">
        <v>0</v>
      </c>
      <c r="V75" s="155">
        <v>0</v>
      </c>
      <c r="W75" s="155">
        <v>0</v>
      </c>
      <c r="X75" s="155">
        <v>0</v>
      </c>
      <c r="Y75" s="155">
        <v>0</v>
      </c>
      <c r="Z75" s="155">
        <v>0</v>
      </c>
      <c r="AA75" s="155">
        <v>0</v>
      </c>
      <c r="AB75" s="155">
        <v>0</v>
      </c>
      <c r="AC75" s="155">
        <v>0</v>
      </c>
      <c r="AD75" s="155">
        <v>0</v>
      </c>
      <c r="AE75" s="156">
        <v>0</v>
      </c>
      <c r="AF75" s="155">
        <v>0</v>
      </c>
      <c r="AG75" s="155">
        <v>0</v>
      </c>
      <c r="AH75" s="155">
        <v>0</v>
      </c>
      <c r="AI75" s="155">
        <v>0</v>
      </c>
      <c r="AJ75" s="155">
        <v>0</v>
      </c>
      <c r="AK75" s="155">
        <v>0</v>
      </c>
      <c r="AL75" s="155">
        <v>0</v>
      </c>
      <c r="AM75" s="155">
        <v>0</v>
      </c>
      <c r="AN75" s="155">
        <v>0</v>
      </c>
      <c r="AO75" s="155">
        <v>0</v>
      </c>
      <c r="AP75" s="155">
        <v>0</v>
      </c>
      <c r="AQ75" s="156">
        <v>0</v>
      </c>
    </row>
    <row r="76" spans="2:44" s="157" customFormat="1" x14ac:dyDescent="0.25">
      <c r="B76" s="213" t="str">
        <f t="shared" si="34"/>
        <v>Tehachapi Segments 3B &amp; 3C</v>
      </c>
      <c r="C76" s="149" t="s">
        <v>221</v>
      </c>
      <c r="D76" s="194">
        <f t="shared" si="35"/>
        <v>0</v>
      </c>
      <c r="E76" s="167">
        <f t="shared" si="35"/>
        <v>0</v>
      </c>
      <c r="F76" s="160">
        <f t="shared" si="35"/>
        <v>0</v>
      </c>
      <c r="G76" s="163">
        <f t="shared" si="35"/>
        <v>0</v>
      </c>
      <c r="H76" s="153">
        <f t="shared" si="35"/>
        <v>0</v>
      </c>
      <c r="I76" s="163">
        <f t="shared" si="35"/>
        <v>0</v>
      </c>
      <c r="J76" s="164">
        <f t="shared" si="35"/>
        <v>0</v>
      </c>
      <c r="K76" s="165">
        <f t="shared" si="35"/>
        <v>0</v>
      </c>
      <c r="L76" s="150"/>
      <c r="M76" s="230">
        <f t="shared" si="36"/>
        <v>0</v>
      </c>
      <c r="N76" s="151">
        <f t="shared" si="36"/>
        <v>0</v>
      </c>
      <c r="O76" s="151">
        <f t="shared" si="36"/>
        <v>0</v>
      </c>
      <c r="P76" s="151">
        <f t="shared" si="37"/>
        <v>0</v>
      </c>
      <c r="Q76" s="151">
        <f t="shared" si="38"/>
        <v>0</v>
      </c>
      <c r="R76" s="152">
        <f t="shared" si="39"/>
        <v>0</v>
      </c>
      <c r="S76" s="153"/>
      <c r="T76" s="154">
        <v>0</v>
      </c>
      <c r="U76" s="155">
        <v>0</v>
      </c>
      <c r="V76" s="155">
        <v>0</v>
      </c>
      <c r="W76" s="155">
        <v>0</v>
      </c>
      <c r="X76" s="155">
        <v>0</v>
      </c>
      <c r="Y76" s="155">
        <v>0</v>
      </c>
      <c r="Z76" s="155">
        <v>0</v>
      </c>
      <c r="AA76" s="155">
        <v>0</v>
      </c>
      <c r="AB76" s="155">
        <v>0</v>
      </c>
      <c r="AC76" s="155">
        <v>0</v>
      </c>
      <c r="AD76" s="155">
        <v>0</v>
      </c>
      <c r="AE76" s="156">
        <v>0</v>
      </c>
      <c r="AF76" s="155">
        <v>0</v>
      </c>
      <c r="AG76" s="155">
        <v>0</v>
      </c>
      <c r="AH76" s="155">
        <v>0</v>
      </c>
      <c r="AI76" s="155">
        <v>0</v>
      </c>
      <c r="AJ76" s="155">
        <v>0</v>
      </c>
      <c r="AK76" s="155">
        <v>0</v>
      </c>
      <c r="AL76" s="155">
        <v>0</v>
      </c>
      <c r="AM76" s="155">
        <v>0</v>
      </c>
      <c r="AN76" s="155">
        <v>0</v>
      </c>
      <c r="AO76" s="155">
        <v>0</v>
      </c>
      <c r="AP76" s="155">
        <v>0</v>
      </c>
      <c r="AQ76" s="156">
        <v>0</v>
      </c>
    </row>
    <row r="77" spans="2:44" s="157" customFormat="1" ht="15.75" thickBot="1" x14ac:dyDescent="0.3">
      <c r="B77" s="213" t="str">
        <f t="shared" si="34"/>
        <v>Tehachapi Segments 3B &amp; 3C</v>
      </c>
      <c r="C77" s="149" t="s">
        <v>221</v>
      </c>
      <c r="D77" s="194">
        <f t="shared" si="35"/>
        <v>0</v>
      </c>
      <c r="E77" s="167">
        <f t="shared" si="35"/>
        <v>0</v>
      </c>
      <c r="F77" s="160">
        <f t="shared" si="35"/>
        <v>0</v>
      </c>
      <c r="G77" s="163">
        <f t="shared" si="35"/>
        <v>0</v>
      </c>
      <c r="H77" s="153">
        <f t="shared" si="35"/>
        <v>0</v>
      </c>
      <c r="I77" s="163">
        <f t="shared" si="35"/>
        <v>0</v>
      </c>
      <c r="J77" s="164">
        <f t="shared" si="35"/>
        <v>0</v>
      </c>
      <c r="K77" s="165">
        <f t="shared" si="35"/>
        <v>0</v>
      </c>
      <c r="L77" s="150"/>
      <c r="M77" s="230">
        <f t="shared" si="36"/>
        <v>0</v>
      </c>
      <c r="N77" s="151">
        <f t="shared" si="36"/>
        <v>0</v>
      </c>
      <c r="O77" s="151">
        <f t="shared" si="36"/>
        <v>0</v>
      </c>
      <c r="P77" s="151">
        <f t="shared" si="37"/>
        <v>0</v>
      </c>
      <c r="Q77" s="151">
        <f t="shared" si="38"/>
        <v>0</v>
      </c>
      <c r="R77" s="152">
        <f t="shared" si="39"/>
        <v>0</v>
      </c>
      <c r="S77" s="153"/>
      <c r="T77" s="202">
        <v>0</v>
      </c>
      <c r="U77" s="203">
        <v>0</v>
      </c>
      <c r="V77" s="203">
        <v>0</v>
      </c>
      <c r="W77" s="203">
        <v>0</v>
      </c>
      <c r="X77" s="203">
        <v>0</v>
      </c>
      <c r="Y77" s="203">
        <v>0</v>
      </c>
      <c r="Z77" s="203">
        <v>0</v>
      </c>
      <c r="AA77" s="203">
        <v>0</v>
      </c>
      <c r="AB77" s="203">
        <v>0</v>
      </c>
      <c r="AC77" s="203">
        <v>0</v>
      </c>
      <c r="AD77" s="203">
        <v>0</v>
      </c>
      <c r="AE77" s="204">
        <v>0</v>
      </c>
      <c r="AF77" s="203">
        <v>0</v>
      </c>
      <c r="AG77" s="203">
        <v>0</v>
      </c>
      <c r="AH77" s="203">
        <v>0</v>
      </c>
      <c r="AI77" s="203">
        <v>0</v>
      </c>
      <c r="AJ77" s="203">
        <v>0</v>
      </c>
      <c r="AK77" s="203">
        <v>0</v>
      </c>
      <c r="AL77" s="203">
        <v>0</v>
      </c>
      <c r="AM77" s="203">
        <v>0</v>
      </c>
      <c r="AN77" s="203">
        <v>0</v>
      </c>
      <c r="AO77" s="203">
        <v>0</v>
      </c>
      <c r="AP77" s="203">
        <v>0</v>
      </c>
      <c r="AQ77" s="204">
        <v>0</v>
      </c>
    </row>
    <row r="78" spans="2:44" ht="15.75" thickBot="1" x14ac:dyDescent="0.3">
      <c r="D78" s="174" t="s">
        <v>222</v>
      </c>
      <c r="E78" s="175"/>
      <c r="F78" s="175"/>
      <c r="G78" s="175"/>
      <c r="H78" s="175"/>
      <c r="I78" s="175"/>
      <c r="J78" s="175"/>
      <c r="K78" s="176"/>
      <c r="L78" s="150"/>
      <c r="M78" s="79">
        <f t="shared" ref="M78:R78" si="40">SUM(M71:M77)</f>
        <v>0</v>
      </c>
      <c r="N78" s="80">
        <f t="shared" si="40"/>
        <v>4.1437499999999998</v>
      </c>
      <c r="O78" s="80">
        <f t="shared" si="40"/>
        <v>0</v>
      </c>
      <c r="P78" s="80">
        <f t="shared" si="40"/>
        <v>0</v>
      </c>
      <c r="Q78" s="80">
        <f t="shared" si="40"/>
        <v>4.1437499999999998</v>
      </c>
      <c r="R78" s="81">
        <f t="shared" si="40"/>
        <v>0</v>
      </c>
      <c r="S78" s="160"/>
      <c r="T78" s="205">
        <f t="shared" ref="T78:AQ78" si="41">SUM(T71:T77)</f>
        <v>-7.50176</v>
      </c>
      <c r="U78" s="206">
        <f t="shared" si="41"/>
        <v>3.9264999999999999</v>
      </c>
      <c r="V78" s="206">
        <f t="shared" si="41"/>
        <v>7.7190099999999999</v>
      </c>
      <c r="W78" s="206">
        <f t="shared" si="41"/>
        <v>0</v>
      </c>
      <c r="X78" s="206">
        <f t="shared" si="41"/>
        <v>0</v>
      </c>
      <c r="Y78" s="206">
        <f t="shared" si="41"/>
        <v>0</v>
      </c>
      <c r="Z78" s="206">
        <f t="shared" si="41"/>
        <v>0</v>
      </c>
      <c r="AA78" s="206">
        <f t="shared" si="41"/>
        <v>0</v>
      </c>
      <c r="AB78" s="206">
        <f t="shared" si="41"/>
        <v>0</v>
      </c>
      <c r="AC78" s="206">
        <f t="shared" si="41"/>
        <v>0</v>
      </c>
      <c r="AD78" s="206">
        <f t="shared" si="41"/>
        <v>0</v>
      </c>
      <c r="AE78" s="207">
        <f t="shared" si="41"/>
        <v>0</v>
      </c>
      <c r="AF78" s="206">
        <f t="shared" si="41"/>
        <v>0</v>
      </c>
      <c r="AG78" s="206">
        <f t="shared" si="41"/>
        <v>0</v>
      </c>
      <c r="AH78" s="206">
        <f t="shared" si="41"/>
        <v>0</v>
      </c>
      <c r="AI78" s="206">
        <f t="shared" si="41"/>
        <v>0</v>
      </c>
      <c r="AJ78" s="206">
        <f t="shared" si="41"/>
        <v>0</v>
      </c>
      <c r="AK78" s="206">
        <f t="shared" si="41"/>
        <v>0</v>
      </c>
      <c r="AL78" s="206">
        <f t="shared" si="41"/>
        <v>0</v>
      </c>
      <c r="AM78" s="206">
        <f t="shared" si="41"/>
        <v>0</v>
      </c>
      <c r="AN78" s="206">
        <f t="shared" si="41"/>
        <v>0</v>
      </c>
      <c r="AO78" s="206">
        <f t="shared" si="41"/>
        <v>0</v>
      </c>
      <c r="AP78" s="206">
        <f t="shared" si="41"/>
        <v>0</v>
      </c>
      <c r="AQ78" s="207">
        <f t="shared" si="41"/>
        <v>0</v>
      </c>
      <c r="AR78" s="157"/>
    </row>
    <row r="79" spans="2:44" s="70" customFormat="1" ht="15.75" thickTop="1" x14ac:dyDescent="0.25">
      <c r="B79" s="180"/>
      <c r="C79" s="181"/>
      <c r="D79" s="133"/>
      <c r="E79" s="132"/>
      <c r="F79" s="133"/>
      <c r="G79" s="51"/>
      <c r="H79" s="51"/>
      <c r="I79" s="50"/>
      <c r="J79" s="51"/>
      <c r="K79" s="51"/>
      <c r="L79" s="150"/>
      <c r="M79" s="50"/>
      <c r="N79" s="50"/>
      <c r="O79" s="50"/>
      <c r="P79" s="50"/>
      <c r="Q79" s="50"/>
      <c r="R79" s="50"/>
      <c r="S79" s="160"/>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157"/>
    </row>
    <row r="80" spans="2:44" s="52" customFormat="1" x14ac:dyDescent="0.25">
      <c r="B80" s="180"/>
      <c r="C80" s="181"/>
      <c r="D80" s="133"/>
      <c r="E80" s="133"/>
      <c r="F80" s="133"/>
      <c r="G80" s="133"/>
      <c r="H80" s="231"/>
      <c r="I80" s="133"/>
      <c r="J80" s="231"/>
      <c r="K80" s="231"/>
      <c r="L80" s="150"/>
      <c r="M80" s="83"/>
      <c r="N80" s="83"/>
      <c r="O80" s="83"/>
      <c r="P80" s="83"/>
      <c r="Q80" s="83"/>
      <c r="R80" s="83"/>
      <c r="S80" s="160"/>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57"/>
    </row>
    <row r="81" spans="1:44" x14ac:dyDescent="0.25">
      <c r="L81" s="150"/>
      <c r="S81" s="160"/>
      <c r="AR81" s="157"/>
    </row>
    <row r="82" spans="1:44" ht="18.75" x14ac:dyDescent="0.25">
      <c r="D82" s="342" t="s">
        <v>233</v>
      </c>
      <c r="E82" s="346"/>
      <c r="F82" s="346"/>
      <c r="G82" s="347"/>
      <c r="H82" s="347"/>
      <c r="I82" s="347"/>
      <c r="J82" s="347"/>
      <c r="K82" s="347"/>
      <c r="L82" s="150"/>
      <c r="S82" s="160"/>
      <c r="AR82" s="157"/>
    </row>
    <row r="83" spans="1:44" x14ac:dyDescent="0.25">
      <c r="L83" s="150"/>
      <c r="S83" s="160"/>
      <c r="AR83" s="157"/>
    </row>
    <row r="84" spans="1:44" x14ac:dyDescent="0.25">
      <c r="D84" s="137" t="s">
        <v>203</v>
      </c>
      <c r="L84" s="150"/>
      <c r="S84" s="160"/>
      <c r="AR84" s="157"/>
    </row>
    <row r="85" spans="1:44" ht="15" customHeight="1" x14ac:dyDescent="0.25">
      <c r="D85" s="60" t="s">
        <v>204</v>
      </c>
      <c r="E85" s="60"/>
      <c r="F85" s="60"/>
      <c r="G85" s="60"/>
      <c r="H85" s="60"/>
      <c r="I85" s="60"/>
      <c r="J85" s="60"/>
      <c r="K85" s="60"/>
      <c r="L85" s="150"/>
      <c r="S85" s="160"/>
      <c r="AR85" s="157"/>
    </row>
    <row r="86" spans="1:44" ht="15.75" thickBot="1" x14ac:dyDescent="0.3">
      <c r="L86" s="150"/>
      <c r="S86" s="160"/>
      <c r="AR86" s="157"/>
    </row>
    <row r="87" spans="1:44" s="69" customFormat="1" ht="30.75" thickBot="1" x14ac:dyDescent="0.3">
      <c r="B87" s="129"/>
      <c r="C87" s="130"/>
      <c r="D87" s="139" t="s">
        <v>16</v>
      </c>
      <c r="E87" s="140" t="s">
        <v>17</v>
      </c>
      <c r="F87" s="141" t="s">
        <v>18</v>
      </c>
      <c r="G87" s="142" t="s">
        <v>19</v>
      </c>
      <c r="H87" s="62" t="s">
        <v>20</v>
      </c>
      <c r="I87" s="62" t="s">
        <v>21</v>
      </c>
      <c r="J87" s="62" t="s">
        <v>22</v>
      </c>
      <c r="K87" s="63" t="s">
        <v>23</v>
      </c>
      <c r="L87" s="150"/>
      <c r="M87" s="61" t="str">
        <f t="shared" ref="M87:R87" si="42">M$11</f>
        <v>2016 CWIP</v>
      </c>
      <c r="N87" s="62" t="str">
        <f t="shared" si="42"/>
        <v>2017 Total Expenditures</v>
      </c>
      <c r="O87" s="62" t="str">
        <f t="shared" si="42"/>
        <v>2018 Total Expenditures</v>
      </c>
      <c r="P87" s="62" t="str">
        <f t="shared" si="42"/>
        <v>2016 ISO CWIP Less Collectible</v>
      </c>
      <c r="Q87" s="62" t="str">
        <f t="shared" si="42"/>
        <v>2017 ISO Expenditures Less Collectible</v>
      </c>
      <c r="R87" s="63" t="str">
        <f t="shared" si="42"/>
        <v>2018 ISO Expenditures Less Collectible</v>
      </c>
      <c r="S87" s="160"/>
      <c r="T87" s="190">
        <f>$E$3</f>
        <v>42736</v>
      </c>
      <c r="U87" s="191">
        <f t="shared" ref="U87:AM87" si="43">DATE(YEAR(T87),MONTH(T87)+1,DAY(T87))</f>
        <v>42767</v>
      </c>
      <c r="V87" s="191">
        <f t="shared" si="43"/>
        <v>42795</v>
      </c>
      <c r="W87" s="191">
        <f t="shared" si="43"/>
        <v>42826</v>
      </c>
      <c r="X87" s="191">
        <f t="shared" si="43"/>
        <v>42856</v>
      </c>
      <c r="Y87" s="191">
        <f t="shared" si="43"/>
        <v>42887</v>
      </c>
      <c r="Z87" s="191">
        <f t="shared" si="43"/>
        <v>42917</v>
      </c>
      <c r="AA87" s="191">
        <f t="shared" si="43"/>
        <v>42948</v>
      </c>
      <c r="AB87" s="191">
        <f t="shared" si="43"/>
        <v>42979</v>
      </c>
      <c r="AC87" s="191">
        <f t="shared" si="43"/>
        <v>43009</v>
      </c>
      <c r="AD87" s="191">
        <f t="shared" si="43"/>
        <v>43040</v>
      </c>
      <c r="AE87" s="192">
        <f t="shared" si="43"/>
        <v>43070</v>
      </c>
      <c r="AF87" s="191">
        <f>DATE(YEAR(AE87),MONTH(AE87)+1,DAY(AE87))</f>
        <v>43101</v>
      </c>
      <c r="AG87" s="191">
        <f t="shared" si="43"/>
        <v>43132</v>
      </c>
      <c r="AH87" s="191">
        <f t="shared" si="43"/>
        <v>43160</v>
      </c>
      <c r="AI87" s="191">
        <f t="shared" si="43"/>
        <v>43191</v>
      </c>
      <c r="AJ87" s="191">
        <f t="shared" si="43"/>
        <v>43221</v>
      </c>
      <c r="AK87" s="191">
        <f t="shared" si="43"/>
        <v>43252</v>
      </c>
      <c r="AL87" s="191">
        <f t="shared" si="43"/>
        <v>43282</v>
      </c>
      <c r="AM87" s="191">
        <f t="shared" si="43"/>
        <v>43313</v>
      </c>
      <c r="AN87" s="191">
        <f>DATE(YEAR(AM87),MONTH(AM87)+1,DAY(AM87))</f>
        <v>43344</v>
      </c>
      <c r="AO87" s="191">
        <f>DATE(YEAR(AN87),MONTH(AN87)+1,DAY(AN87))</f>
        <v>43374</v>
      </c>
      <c r="AP87" s="191">
        <f>DATE(YEAR(AO87),MONTH(AO87)+1,DAY(AO87))</f>
        <v>43405</v>
      </c>
      <c r="AQ87" s="191">
        <f>DATE(YEAR(AP87),MONTH(AP87)+1,DAY(AP87))</f>
        <v>43435</v>
      </c>
      <c r="AR87" s="193"/>
    </row>
    <row r="88" spans="1:44" s="157" customFormat="1" x14ac:dyDescent="0.25">
      <c r="A88" s="232" t="s">
        <v>234</v>
      </c>
      <c r="B88" s="148" t="str">
        <f t="shared" ref="B88:B128" si="44">+$D$82</f>
        <v>Tehachapi Segments 4-11</v>
      </c>
      <c r="C88" s="149" t="s">
        <v>214</v>
      </c>
      <c r="D88" s="194" t="s">
        <v>235</v>
      </c>
      <c r="E88" s="195" t="s">
        <v>236</v>
      </c>
      <c r="F88" s="160" t="str">
        <f t="shared" ref="F88" si="45">+LEFT(RIGHT(D88,6),4)</f>
        <v>6435</v>
      </c>
      <c r="G88" s="161" t="s">
        <v>26</v>
      </c>
      <c r="H88" s="162">
        <v>41000</v>
      </c>
      <c r="I88" s="163" t="s">
        <v>227</v>
      </c>
      <c r="J88" s="164">
        <v>0</v>
      </c>
      <c r="K88" s="165">
        <v>1</v>
      </c>
      <c r="L88" s="150"/>
      <c r="M88" s="352">
        <v>0</v>
      </c>
      <c r="N88" s="214">
        <f t="shared" ref="N88:N119" si="46">SUM(T138:AE138)</f>
        <v>331.70699999999994</v>
      </c>
      <c r="O88" s="214">
        <f t="shared" ref="O88:O119" si="47">SUM(AF138:AQ138)</f>
        <v>0</v>
      </c>
      <c r="P88" s="151">
        <f t="shared" ref="P88:P128" si="48">$M88*$K88*(1-$J88)</f>
        <v>0</v>
      </c>
      <c r="Q88" s="151">
        <f t="shared" ref="Q88:Q128" si="49">$N88*$K88*(1-$J88)</f>
        <v>331.70699999999994</v>
      </c>
      <c r="R88" s="152">
        <f t="shared" ref="R88:R128" si="50">$O88*$K88*(1-$J88)</f>
        <v>0</v>
      </c>
      <c r="S88" s="153"/>
      <c r="T88" s="233">
        <f>IF(OR(RIGHT($I88,3)="RGT",RIGHT($I88,3)="INC"),IF($H88=T$87,SUM($T138:T138)+$P88,IF(T$87&gt;$H88,T138,0)),0)</f>
        <v>1.5693599999999999</v>
      </c>
      <c r="U88" s="234">
        <f>IF(OR(RIGHT($I88,3)="RGT",RIGHT($I88,3)="INC"),IF($H88=U$87,SUM($T138:U138)+$P88,IF(U$87&gt;$H88,U138,0)),0)</f>
        <v>1.4174899999999999</v>
      </c>
      <c r="V88" s="234">
        <f>IF(OR(RIGHT($I88,3)="RGT",RIGHT($I88,3)="INC"),IF($H88=V$87,SUM($T138:V138)+$P88,IF(V$87&gt;$H88,V138,0)),0)</f>
        <v>1.5693599999999999</v>
      </c>
      <c r="W88" s="234">
        <f>IF(OR(RIGHT($I88,3)="RGT",RIGHT($I88,3)="INC"),IF($H88=W$87,SUM($T138:W138)+$P88,IF(W$87&gt;$H88,W138,0)),0)</f>
        <v>1.5693599999999999</v>
      </c>
      <c r="X88" s="234">
        <f>IF(OR(RIGHT($I88,3)="RGT",RIGHT($I88,3)="INC"),IF($H88=X$87,SUM($T138:X138)+$P88,IF(X$87&gt;$H88,X138,0)),0)</f>
        <v>1.5693599999999999</v>
      </c>
      <c r="Y88" s="234">
        <f>IF(OR(RIGHT($I88,3)="RGT",RIGHT($I88,3)="INC"),IF($H88=Y$87,SUM($T138:Y138)+$P88,IF(Y$87&gt;$H88,Y138,0)),0)</f>
        <v>1.5693599999999999</v>
      </c>
      <c r="Z88" s="234">
        <f>IF(OR(RIGHT($I88,3)="RGT",RIGHT($I88,3)="INC"),IF($H88=Z$87,SUM($T138:Z138)+$P88,IF(Z$87&gt;$H88,Z138,0)),0)</f>
        <v>1.5693599999999999</v>
      </c>
      <c r="AA88" s="234">
        <f>IF(OR(RIGHT($I88,3)="RGT",RIGHT($I88,3)="INC"),IF($H88=AA$87,SUM($T138:AA138)+$P88,IF(AA$87&gt;$H88,AA138,0)),0)</f>
        <v>1.5693599999999999</v>
      </c>
      <c r="AB88" s="234">
        <f>IF(OR(RIGHT($I88,3)="RGT",RIGHT($I88,3)="INC"),IF($H88=AB$87,SUM($T138:AB138)+$P88,IF(AB$87&gt;$H88,AB138,0)),0)</f>
        <v>1.5693599999999999</v>
      </c>
      <c r="AC88" s="234">
        <f>IF(OR(RIGHT($I88,3)="RGT",RIGHT($I88,3)="INC"),IF($H88=AC$87,SUM($T138:AC138)+$P88,IF(AC$87&gt;$H88,AC138,0)),0)</f>
        <v>1.5693599999999999</v>
      </c>
      <c r="AD88" s="234">
        <f>IF(OR(RIGHT($I88,3)="RGT",RIGHT($I88,3)="INC"),IF($H88=AD$87,SUM($T138:AD138)+$P88,IF(AD$87&gt;$H88,AD138,0)),0)</f>
        <v>1.5693599999999999</v>
      </c>
      <c r="AE88" s="235">
        <f>IF(OR(RIGHT($I88,3)="RGT",RIGHT($I88,3)="INC"),IF($H88=AE$87,SUM($T138:AE138)+$P88,IF(AE$87&gt;$H88,AE138,0)),0)</f>
        <v>314.59590999999995</v>
      </c>
      <c r="AF88" s="234">
        <f>IF(OR(RIGHT($I88,3)="RGT",RIGHT($I88,3)="INC"),IF($H88=AF$87,SUM($T138:AF138)+$P88,IF(AF$87&gt;$H88,AF138,0)),0)</f>
        <v>0</v>
      </c>
      <c r="AG88" s="234">
        <f>IF(OR(RIGHT($I88,3)="RGT",RIGHT($I88,3)="INC"),IF($H88=AG$87,SUM($T138:AG138)+$P88,IF(AG$87&gt;$H88,AG138,0)),0)</f>
        <v>0</v>
      </c>
      <c r="AH88" s="234">
        <f>IF(OR(RIGHT($I88,3)="RGT",RIGHT($I88,3)="INC"),IF($H88=AH$87,SUM($T138:AH138)+$P88,IF(AH$87&gt;$H88,AH138,0)),0)</f>
        <v>0</v>
      </c>
      <c r="AI88" s="234">
        <f>IF(OR(RIGHT($I88,3)="RGT",RIGHT($I88,3)="INC"),IF($H88=AI$87,SUM($T138:AI138)+$P88,IF(AI$87&gt;$H88,AI138,0)),0)</f>
        <v>0</v>
      </c>
      <c r="AJ88" s="234">
        <f>IF(OR(RIGHT($I88,3)="RGT",RIGHT($I88,3)="INC"),IF($H88=AJ$87,SUM($T138:AJ138)+$P88,IF(AJ$87&gt;$H88,AJ138,0)),0)</f>
        <v>0</v>
      </c>
      <c r="AK88" s="234">
        <f>IF(OR(RIGHT($I88,3)="RGT",RIGHT($I88,3)="INC"),IF($H88=AK$87,SUM($T138:AK138)+$P88,IF(AK$87&gt;$H88,AK138,0)),0)</f>
        <v>0</v>
      </c>
      <c r="AL88" s="234">
        <f>IF(OR(RIGHT($I88,3)="RGT",RIGHT($I88,3)="INC"),IF($H88=AL$87,SUM($T138:AL138)+$P88,IF(AL$87&gt;$H88,AL138,0)),0)</f>
        <v>0</v>
      </c>
      <c r="AM88" s="234">
        <f>IF(OR(RIGHT($I88,3)="RGT",RIGHT($I88,3)="INC"),IF($H88=AM$87,SUM($T138:AM138)+$P88,IF(AM$87&gt;$H88,AM138,0)),0)</f>
        <v>0</v>
      </c>
      <c r="AN88" s="234">
        <f>IF(OR(RIGHT($I88,3)="RGT",RIGHT($I88,3)="INC"),IF($H88=AN$87,SUM($T138:AN138)+$P88,IF(AN$87&gt;$H88,AN138,0)),0)</f>
        <v>0</v>
      </c>
      <c r="AO88" s="234">
        <f>IF(OR(RIGHT($I88,3)="RGT",RIGHT($I88,3)="INC"),IF($H88=AO$87,SUM($T138:AO138)+$P88,IF(AO$87&gt;$H88,AO138,0)),0)</f>
        <v>0</v>
      </c>
      <c r="AP88" s="234">
        <f>IF(OR(RIGHT($I88,3)="RGT",RIGHT($I88,3)="INC"),IF($H88=AP$87,SUM($T138:AP138)+$P88,IF(AP$87&gt;$H88,AP138,0)),0)</f>
        <v>0</v>
      </c>
      <c r="AQ88" s="235">
        <f>IF(OR(RIGHT($I88,3)="RGT",RIGHT($I88,3)="INC"),IF($H88=AQ$87,SUM($T138:AQ138)+$P88,IF(AQ$87&gt;$H88,AQ138,0)),0)</f>
        <v>0</v>
      </c>
    </row>
    <row r="89" spans="1:44" s="157" customFormat="1" x14ac:dyDescent="0.25">
      <c r="A89" s="232" t="s">
        <v>237</v>
      </c>
      <c r="B89" s="148" t="str">
        <f t="shared" si="44"/>
        <v>Tehachapi Segments 4-11</v>
      </c>
      <c r="C89" s="149" t="s">
        <v>214</v>
      </c>
      <c r="D89" s="194" t="s">
        <v>238</v>
      </c>
      <c r="E89" s="167" t="s">
        <v>239</v>
      </c>
      <c r="F89" s="160">
        <v>6435</v>
      </c>
      <c r="G89" s="161" t="s">
        <v>26</v>
      </c>
      <c r="H89" s="162">
        <v>41275</v>
      </c>
      <c r="I89" s="163" t="s">
        <v>240</v>
      </c>
      <c r="J89" s="164">
        <v>0</v>
      </c>
      <c r="K89" s="165">
        <v>1</v>
      </c>
      <c r="L89" s="150"/>
      <c r="M89" s="237">
        <v>0</v>
      </c>
      <c r="N89" s="214">
        <f t="shared" si="46"/>
        <v>500</v>
      </c>
      <c r="O89" s="214">
        <f t="shared" si="47"/>
        <v>0</v>
      </c>
      <c r="P89" s="151">
        <f t="shared" si="48"/>
        <v>0</v>
      </c>
      <c r="Q89" s="151">
        <f t="shared" si="49"/>
        <v>500</v>
      </c>
      <c r="R89" s="152">
        <f t="shared" si="50"/>
        <v>0</v>
      </c>
      <c r="S89" s="153"/>
      <c r="T89" s="154">
        <f>IF(OR(RIGHT($I89,3)="RGT",RIGHT($I89,3)="INC"),IF($H89=T$87,SUM($T139:T139)+$P89,IF(T$87&gt;$H89,T139,0)),0)</f>
        <v>2.1509999999999998</v>
      </c>
      <c r="U89" s="155">
        <f>IF(OR(RIGHT($I89,3)="RGT",RIGHT($I89,3)="INC"),IF($H89=U$87,SUM($T139:U139)+$P89,IF(U$87&gt;$H89,U139,0)),0)</f>
        <v>0.23369999999999999</v>
      </c>
      <c r="V89" s="155">
        <f>IF(OR(RIGHT($I89,3)="RGT",RIGHT($I89,3)="INC"),IF($H89=V$87,SUM($T139:V139)+$P89,IF(V$87&gt;$H89,V139,0)),0)</f>
        <v>-15.62527</v>
      </c>
      <c r="W89" s="155">
        <f>IF(OR(RIGHT($I89,3)="RGT",RIGHT($I89,3)="INC"),IF($H89=W$87,SUM($T139:W139)+$P89,IF(W$87&gt;$H89,W139,0)),0)</f>
        <v>8</v>
      </c>
      <c r="X89" s="155">
        <f>IF(OR(RIGHT($I89,3)="RGT",RIGHT($I89,3)="INC"),IF($H89=X$87,SUM($T139:X139)+$P89,IF(X$87&gt;$H89,X139,0)),0)</f>
        <v>25</v>
      </c>
      <c r="Y89" s="155">
        <f>IF(OR(RIGHT($I89,3)="RGT",RIGHT($I89,3)="INC"),IF($H89=Y$87,SUM($T139:Y139)+$P89,IF(Y$87&gt;$H89,Y139,0)),0)</f>
        <v>50</v>
      </c>
      <c r="Z89" s="155">
        <f>IF(OR(RIGHT($I89,3)="RGT",RIGHT($I89,3)="INC"),IF($H89=Z$87,SUM($T139:Z139)+$P89,IF(Z$87&gt;$H89,Z139,0)),0)</f>
        <v>50</v>
      </c>
      <c r="AA89" s="155">
        <f>IF(OR(RIGHT($I89,3)="RGT",RIGHT($I89,3)="INC"),IF($H89=AA$87,SUM($T139:AA139)+$P89,IF(AA$87&gt;$H89,AA139,0)),0)</f>
        <v>85</v>
      </c>
      <c r="AB89" s="155">
        <f>IF(OR(RIGHT($I89,3)="RGT",RIGHT($I89,3)="INC"),IF($H89=AB$87,SUM($T139:AB139)+$P89,IF(AB$87&gt;$H89,AB139,0)),0)</f>
        <v>95</v>
      </c>
      <c r="AC89" s="155">
        <f>IF(OR(RIGHT($I89,3)="RGT",RIGHT($I89,3)="INC"),IF($H89=AC$87,SUM($T139:AC139)+$P89,IF(AC$87&gt;$H89,AC139,0)),0)</f>
        <v>75</v>
      </c>
      <c r="AD89" s="155">
        <f>IF(OR(RIGHT($I89,3)="RGT",RIGHT($I89,3)="INC"),IF($H89=AD$87,SUM($T139:AD139)+$P89,IF(AD$87&gt;$H89,AD139,0)),0)</f>
        <v>75</v>
      </c>
      <c r="AE89" s="156">
        <f>IF(OR(RIGHT($I89,3)="RGT",RIGHT($I89,3)="INC"),IF($H89=AE$87,SUM($T139:AE139)+$P89,IF(AE$87&gt;$H89,AE139,0)),0)</f>
        <v>50.240570000000005</v>
      </c>
      <c r="AF89" s="155">
        <f>IF(OR(RIGHT($I89,3)="RGT",RIGHT($I89,3)="INC"),IF($H89=AF$87,SUM($T139:AF139)+$P89,IF(AF$87&gt;$H89,AF139,0)),0)</f>
        <v>0</v>
      </c>
      <c r="AG89" s="155">
        <f>IF(OR(RIGHT($I89,3)="RGT",RIGHT($I89,3)="INC"),IF($H89=AG$87,SUM($T139:AG139)+$P89,IF(AG$87&gt;$H89,AG139,0)),0)</f>
        <v>0</v>
      </c>
      <c r="AH89" s="155">
        <f>IF(OR(RIGHT($I89,3)="RGT",RIGHT($I89,3)="INC"),IF($H89=AH$87,SUM($T139:AH139)+$P89,IF(AH$87&gt;$H89,AH139,0)),0)</f>
        <v>0</v>
      </c>
      <c r="AI89" s="155">
        <f>IF(OR(RIGHT($I89,3)="RGT",RIGHT($I89,3)="INC"),IF($H89=AI$87,SUM($T139:AI139)+$P89,IF(AI$87&gt;$H89,AI139,0)),0)</f>
        <v>0</v>
      </c>
      <c r="AJ89" s="155">
        <f>IF(OR(RIGHT($I89,3)="RGT",RIGHT($I89,3)="INC"),IF($H89=AJ$87,SUM($T139:AJ139)+$P89,IF(AJ$87&gt;$H89,AJ139,0)),0)</f>
        <v>0</v>
      </c>
      <c r="AK89" s="155">
        <f>IF(OR(RIGHT($I89,3)="RGT",RIGHT($I89,3)="INC"),IF($H89=AK$87,SUM($T139:AK139)+$P89,IF(AK$87&gt;$H89,AK139,0)),0)</f>
        <v>0</v>
      </c>
      <c r="AL89" s="155">
        <f>IF(OR(RIGHT($I89,3)="RGT",RIGHT($I89,3)="INC"),IF($H89=AL$87,SUM($T139:AL139)+$P89,IF(AL$87&gt;$H89,AL139,0)),0)</f>
        <v>0</v>
      </c>
      <c r="AM89" s="155">
        <f>IF(OR(RIGHT($I89,3)="RGT",RIGHT($I89,3)="INC"),IF($H89=AM$87,SUM($T139:AM139)+$P89,IF(AM$87&gt;$H89,AM139,0)),0)</f>
        <v>0</v>
      </c>
      <c r="AN89" s="155">
        <f>IF(OR(RIGHT($I89,3)="RGT",RIGHT($I89,3)="INC"),IF($H89=AN$87,SUM($T139:AN139)+$P89,IF(AN$87&gt;$H89,AN139,0)),0)</f>
        <v>0</v>
      </c>
      <c r="AO89" s="155">
        <f>IF(OR(RIGHT($I89,3)="RGT",RIGHT($I89,3)="INC"),IF($H89=AO$87,SUM($T139:AO139)+$P89,IF(AO$87&gt;$H89,AO139,0)),0)</f>
        <v>0</v>
      </c>
      <c r="AP89" s="155">
        <f>IF(OR(RIGHT($I89,3)="RGT",RIGHT($I89,3)="INC"),IF($H89=AP$87,SUM($T139:AP139)+$P89,IF(AP$87&gt;$H89,AP139,0)),0)</f>
        <v>0</v>
      </c>
      <c r="AQ89" s="156">
        <f>IF(OR(RIGHT($I89,3)="RGT",RIGHT($I89,3)="INC"),IF($H89=AQ$87,SUM($T139:AQ139)+$P89,IF(AQ$87&gt;$H89,AQ139,0)),0)</f>
        <v>0</v>
      </c>
    </row>
    <row r="90" spans="1:44" s="157" customFormat="1" ht="15.75" customHeight="1" x14ac:dyDescent="0.25">
      <c r="A90" s="232" t="s">
        <v>241</v>
      </c>
      <c r="B90" s="148" t="str">
        <f t="shared" si="44"/>
        <v>Tehachapi Segments 4-11</v>
      </c>
      <c r="C90" s="149" t="s">
        <v>214</v>
      </c>
      <c r="D90" s="194" t="s">
        <v>242</v>
      </c>
      <c r="E90" s="167" t="s">
        <v>243</v>
      </c>
      <c r="F90" s="160" t="s">
        <v>244</v>
      </c>
      <c r="G90" s="161" t="s">
        <v>26</v>
      </c>
      <c r="H90" s="162">
        <v>41275</v>
      </c>
      <c r="I90" s="163" t="s">
        <v>227</v>
      </c>
      <c r="J90" s="164">
        <v>0</v>
      </c>
      <c r="K90" s="165">
        <v>1</v>
      </c>
      <c r="L90" s="150"/>
      <c r="M90" s="237">
        <v>0</v>
      </c>
      <c r="N90" s="214">
        <f t="shared" si="46"/>
        <v>7.8913599999999988</v>
      </c>
      <c r="O90" s="214">
        <f t="shared" si="47"/>
        <v>0</v>
      </c>
      <c r="P90" s="151">
        <f t="shared" si="48"/>
        <v>0</v>
      </c>
      <c r="Q90" s="151">
        <f t="shared" si="49"/>
        <v>7.8913599999999988</v>
      </c>
      <c r="R90" s="152">
        <f t="shared" si="50"/>
        <v>0</v>
      </c>
      <c r="S90" s="153"/>
      <c r="T90" s="154">
        <f>IF(OR(RIGHT($I90,3)="RGT",RIGHT($I90,3)="INC"),IF($H90=T$87,SUM($T140:T140)+$P90,IF(T$87&gt;$H90,T140,0)),0)</f>
        <v>1.5693599999999999</v>
      </c>
      <c r="U90" s="155">
        <f>IF(OR(RIGHT($I90,3)="RGT",RIGHT($I90,3)="INC"),IF($H90=U$87,SUM($T140:U140)+$P90,IF(U$87&gt;$H90,U140,0)),0)</f>
        <v>1.4174899999999999</v>
      </c>
      <c r="V90" s="155">
        <f>IF(OR(RIGHT($I90,3)="RGT",RIGHT($I90,3)="INC"),IF($H90=V$87,SUM($T140:V140)+$P90,IF(V$87&gt;$H90,V140,0)),0)</f>
        <v>1.5693599999999999</v>
      </c>
      <c r="W90" s="155">
        <f>IF(OR(RIGHT($I90,3)="RGT",RIGHT($I90,3)="INC"),IF($H90=W$87,SUM($T140:W140)+$P90,IF(W$87&gt;$H90,W140,0)),0)</f>
        <v>1.569</v>
      </c>
      <c r="X90" s="155">
        <f>IF(OR(RIGHT($I90,3)="RGT",RIGHT($I90,3)="INC"),IF($H90=X$87,SUM($T140:X140)+$P90,IF(X$87&gt;$H90,X140,0)),0)</f>
        <v>1.569</v>
      </c>
      <c r="Y90" s="155">
        <f>IF(OR(RIGHT($I90,3)="RGT",RIGHT($I90,3)="INC"),IF($H90=Y$87,SUM($T140:Y140)+$P90,IF(Y$87&gt;$H90,Y140,0)),0)</f>
        <v>0.19714999999999963</v>
      </c>
      <c r="Z90" s="155">
        <f>IF(OR(RIGHT($I90,3)="RGT",RIGHT($I90,3)="INC"),IF($H90=Z$87,SUM($T140:Z140)+$P90,IF(Z$87&gt;$H90,Z140,0)),0)</f>
        <v>0</v>
      </c>
      <c r="AA90" s="155">
        <f>IF(OR(RIGHT($I90,3)="RGT",RIGHT($I90,3)="INC"),IF($H90=AA$87,SUM($T140:AA140)+$P90,IF(AA$87&gt;$H90,AA140,0)),0)</f>
        <v>0</v>
      </c>
      <c r="AB90" s="155">
        <f>IF(OR(RIGHT($I90,3)="RGT",RIGHT($I90,3)="INC"),IF($H90=AB$87,SUM($T140:AB140)+$P90,IF(AB$87&gt;$H90,AB140,0)),0)</f>
        <v>0</v>
      </c>
      <c r="AC90" s="155">
        <f>IF(OR(RIGHT($I90,3)="RGT",RIGHT($I90,3)="INC"),IF($H90=AC$87,SUM($T140:AC140)+$P90,IF(AC$87&gt;$H90,AC140,0)),0)</f>
        <v>0</v>
      </c>
      <c r="AD90" s="155">
        <f>IF(OR(RIGHT($I90,3)="RGT",RIGHT($I90,3)="INC"),IF($H90=AD$87,SUM($T140:AD140)+$P90,IF(AD$87&gt;$H90,AD140,0)),0)</f>
        <v>0</v>
      </c>
      <c r="AE90" s="156">
        <f>IF(OR(RIGHT($I90,3)="RGT",RIGHT($I90,3)="INC"),IF($H90=AE$87,SUM($T140:AE140)+$P90,IF(AE$87&gt;$H90,AE140,0)),0)</f>
        <v>0</v>
      </c>
      <c r="AF90" s="155">
        <f>IF(OR(RIGHT($I90,3)="RGT",RIGHT($I90,3)="INC"),IF($H90=AF$87,SUM($T140:AF140)+$P90,IF(AF$87&gt;$H90,AF140,0)),0)</f>
        <v>0</v>
      </c>
      <c r="AG90" s="155">
        <f>IF(OR(RIGHT($I90,3)="RGT",RIGHT($I90,3)="INC"),IF($H90=AG$87,SUM($T140:AG140)+$P90,IF(AG$87&gt;$H90,AG140,0)),0)</f>
        <v>0</v>
      </c>
      <c r="AH90" s="155">
        <f>IF(OR(RIGHT($I90,3)="RGT",RIGHT($I90,3)="INC"),IF($H90=AH$87,SUM($T140:AH140)+$P90,IF(AH$87&gt;$H90,AH140,0)),0)</f>
        <v>0</v>
      </c>
      <c r="AI90" s="155">
        <f>IF(OR(RIGHT($I90,3)="RGT",RIGHT($I90,3)="INC"),IF($H90=AI$87,SUM($T140:AI140)+$P90,IF(AI$87&gt;$H90,AI140,0)),0)</f>
        <v>0</v>
      </c>
      <c r="AJ90" s="155">
        <f>IF(OR(RIGHT($I90,3)="RGT",RIGHT($I90,3)="INC"),IF($H90=AJ$87,SUM($T140:AJ140)+$P90,IF(AJ$87&gt;$H90,AJ140,0)),0)</f>
        <v>0</v>
      </c>
      <c r="AK90" s="155">
        <f>IF(OR(RIGHT($I90,3)="RGT",RIGHT($I90,3)="INC"),IF($H90=AK$87,SUM($T140:AK140)+$P90,IF(AK$87&gt;$H90,AK140,0)),0)</f>
        <v>0</v>
      </c>
      <c r="AL90" s="155">
        <f>IF(OR(RIGHT($I90,3)="RGT",RIGHT($I90,3)="INC"),IF($H90=AL$87,SUM($T140:AL140)+$P90,IF(AL$87&gt;$H90,AL140,0)),0)</f>
        <v>0</v>
      </c>
      <c r="AM90" s="155">
        <f>IF(OR(RIGHT($I90,3)="RGT",RIGHT($I90,3)="INC"),IF($H90=AM$87,SUM($T140:AM140)+$P90,IF(AM$87&gt;$H90,AM140,0)),0)</f>
        <v>0</v>
      </c>
      <c r="AN90" s="155">
        <f>IF(OR(RIGHT($I90,3)="RGT",RIGHT($I90,3)="INC"),IF($H90=AN$87,SUM($T140:AN140)+$P90,IF(AN$87&gt;$H90,AN140,0)),0)</f>
        <v>0</v>
      </c>
      <c r="AO90" s="155">
        <f>IF(OR(RIGHT($I90,3)="RGT",RIGHT($I90,3)="INC"),IF($H90=AO$87,SUM($T140:AO140)+$P90,IF(AO$87&gt;$H90,AO140,0)),0)</f>
        <v>0</v>
      </c>
      <c r="AP90" s="155">
        <f>IF(OR(RIGHT($I90,3)="RGT",RIGHT($I90,3)="INC"),IF($H90=AP$87,SUM($T140:AP140)+$P90,IF(AP$87&gt;$H90,AP140,0)),0)</f>
        <v>0</v>
      </c>
      <c r="AQ90" s="156">
        <f>IF(OR(RIGHT($I90,3)="RGT",RIGHT($I90,3)="INC"),IF($H90=AQ$87,SUM($T140:AQ140)+$P90,IF(AQ$87&gt;$H90,AQ140,0)),0)</f>
        <v>0</v>
      </c>
    </row>
    <row r="91" spans="1:44" s="157" customFormat="1" x14ac:dyDescent="0.25">
      <c r="A91" s="232" t="s">
        <v>245</v>
      </c>
      <c r="B91" s="148" t="str">
        <f t="shared" si="44"/>
        <v>Tehachapi Segments 4-11</v>
      </c>
      <c r="C91" s="149" t="s">
        <v>214</v>
      </c>
      <c r="D91" s="194" t="s">
        <v>246</v>
      </c>
      <c r="E91" s="167" t="s">
        <v>247</v>
      </c>
      <c r="F91" s="160" t="s">
        <v>248</v>
      </c>
      <c r="G91" s="161" t="s">
        <v>26</v>
      </c>
      <c r="H91" s="162">
        <v>41944</v>
      </c>
      <c r="I91" s="163" t="s">
        <v>227</v>
      </c>
      <c r="J91" s="164">
        <v>0</v>
      </c>
      <c r="K91" s="165">
        <v>1</v>
      </c>
      <c r="L91" s="236">
        <v>800433760</v>
      </c>
      <c r="M91" s="237">
        <v>0</v>
      </c>
      <c r="N91" s="214">
        <f t="shared" si="46"/>
        <v>1600.0000000000002</v>
      </c>
      <c r="O91" s="214">
        <f t="shared" si="47"/>
        <v>0</v>
      </c>
      <c r="P91" s="151">
        <f t="shared" si="48"/>
        <v>0</v>
      </c>
      <c r="Q91" s="151">
        <f t="shared" si="49"/>
        <v>1600.0000000000002</v>
      </c>
      <c r="R91" s="152">
        <f t="shared" si="50"/>
        <v>0</v>
      </c>
      <c r="S91" s="153"/>
      <c r="T91" s="154">
        <f>IF(OR(RIGHT($I91,3)="RGT",RIGHT($I91,3)="INC"),IF($H91=T$87,SUM($T141:T141)+$P91,IF(T$87&gt;$H91,T141,0)),0)</f>
        <v>30.63232</v>
      </c>
      <c r="U91" s="155">
        <f>IF(OR(RIGHT($I91,3)="RGT",RIGHT($I91,3)="INC"),IF($H91=U$87,SUM($T141:U141)+$P91,IF(U$87&gt;$H91,U141,0)),0)</f>
        <v>146.74289000000002</v>
      </c>
      <c r="V91" s="155">
        <f>IF(OR(RIGHT($I91,3)="RGT",RIGHT($I91,3)="INC"),IF($H91=V$87,SUM($T141:V141)+$P91,IF(V$87&gt;$H91,V141,0)),0)</f>
        <v>217.78896</v>
      </c>
      <c r="W91" s="155">
        <f>IF(OR(RIGHT($I91,3)="RGT",RIGHT($I91,3)="INC"),IF($H91=W$87,SUM($T141:W141)+$P91,IF(W$87&gt;$H91,W141,0)),0)</f>
        <v>30.63232</v>
      </c>
      <c r="X91" s="155">
        <f>IF(OR(RIGHT($I91,3)="RGT",RIGHT($I91,3)="INC"),IF($H91=X$87,SUM($T141:X141)+$P91,IF(X$87&gt;$H91,X141,0)),0)</f>
        <v>30.63232</v>
      </c>
      <c r="Y91" s="155">
        <f>IF(OR(RIGHT($I91,3)="RGT",RIGHT($I91,3)="INC"),IF($H91=Y$87,SUM($T141:Y141)+$P91,IF(Y$87&gt;$H91,Y141,0)),0)</f>
        <v>30.63232</v>
      </c>
      <c r="Z91" s="155">
        <f>IF(OR(RIGHT($I91,3)="RGT",RIGHT($I91,3)="INC"),IF($H91=Z$87,SUM($T141:Z141)+$P91,IF(Z$87&gt;$H91,Z141,0)),0)</f>
        <v>30.63232</v>
      </c>
      <c r="AA91" s="155">
        <f>IF(OR(RIGHT($I91,3)="RGT",RIGHT($I91,3)="INC"),IF($H91=AA$87,SUM($T141:AA141)+$P91,IF(AA$87&gt;$H91,AA141,0)),0)</f>
        <v>30.63232</v>
      </c>
      <c r="AB91" s="155">
        <f>IF(OR(RIGHT($I91,3)="RGT",RIGHT($I91,3)="INC"),IF($H91=AB$87,SUM($T141:AB141)+$P91,IF(AB$87&gt;$H91,AB141,0)),0)</f>
        <v>30.63232</v>
      </c>
      <c r="AC91" s="155">
        <f>IF(OR(RIGHT($I91,3)="RGT",RIGHT($I91,3)="INC"),IF($H91=AC$87,SUM($T141:AC141)+$P91,IF(AC$87&gt;$H91,AC141,0)),0)</f>
        <v>30.63232</v>
      </c>
      <c r="AD91" s="155">
        <f>IF(OR(RIGHT($I91,3)="RGT",RIGHT($I91,3)="INC"),IF($H91=AD$87,SUM($T141:AD141)+$P91,IF(AD$87&gt;$H91,AD141,0)),0)</f>
        <v>30.63232</v>
      </c>
      <c r="AE91" s="156">
        <f>IF(OR(RIGHT($I91,3)="RGT",RIGHT($I91,3)="INC"),IF($H91=AE$87,SUM($T141:AE141)+$P91,IF(AE$87&gt;$H91,AE141,0)),0)</f>
        <v>959.77727000000004</v>
      </c>
      <c r="AF91" s="155">
        <f>IF(OR(RIGHT($I91,3)="RGT",RIGHT($I91,3)="INC"),IF($H91=AF$87,SUM($T141:AF141)+$P91,IF(AF$87&gt;$H91,AF141,0)),0)</f>
        <v>0</v>
      </c>
      <c r="AG91" s="155">
        <f>IF(OR(RIGHT($I91,3)="RGT",RIGHT($I91,3)="INC"),IF($H91=AG$87,SUM($T141:AG141)+$P91,IF(AG$87&gt;$H91,AG141,0)),0)</f>
        <v>0</v>
      </c>
      <c r="AH91" s="155">
        <f>IF(OR(RIGHT($I91,3)="RGT",RIGHT($I91,3)="INC"),IF($H91=AH$87,SUM($T141:AH141)+$P91,IF(AH$87&gt;$H91,AH141,0)),0)</f>
        <v>0</v>
      </c>
      <c r="AI91" s="155">
        <f>IF(OR(RIGHT($I91,3)="RGT",RIGHT($I91,3)="INC"),IF($H91=AI$87,SUM($T141:AI141)+$P91,IF(AI$87&gt;$H91,AI141,0)),0)</f>
        <v>0</v>
      </c>
      <c r="AJ91" s="155">
        <f>IF(OR(RIGHT($I91,3)="RGT",RIGHT($I91,3)="INC"),IF($H91=AJ$87,SUM($T141:AJ141)+$P91,IF(AJ$87&gt;$H91,AJ141,0)),0)</f>
        <v>0</v>
      </c>
      <c r="AK91" s="155">
        <f>IF(OR(RIGHT($I91,3)="RGT",RIGHT($I91,3)="INC"),IF($H91=AK$87,SUM($T141:AK141)+$P91,IF(AK$87&gt;$H91,AK141,0)),0)</f>
        <v>0</v>
      </c>
      <c r="AL91" s="155">
        <f>IF(OR(RIGHT($I91,3)="RGT",RIGHT($I91,3)="INC"),IF($H91=AL$87,SUM($T141:AL141)+$P91,IF(AL$87&gt;$H91,AL141,0)),0)</f>
        <v>0</v>
      </c>
      <c r="AM91" s="155">
        <f>IF(OR(RIGHT($I91,3)="RGT",RIGHT($I91,3)="INC"),IF($H91=AM$87,SUM($T141:AM141)+$P91,IF(AM$87&gt;$H91,AM141,0)),0)</f>
        <v>0</v>
      </c>
      <c r="AN91" s="155">
        <f>IF(OR(RIGHT($I91,3)="RGT",RIGHT($I91,3)="INC"),IF($H91=AN$87,SUM($T141:AN141)+$P91,IF(AN$87&gt;$H91,AN141,0)),0)</f>
        <v>0</v>
      </c>
      <c r="AO91" s="155">
        <f>IF(OR(RIGHT($I91,3)="RGT",RIGHT($I91,3)="INC"),IF($H91=AO$87,SUM($T141:AO141)+$P91,IF(AO$87&gt;$H91,AO141,0)),0)</f>
        <v>0</v>
      </c>
      <c r="AP91" s="155">
        <f>IF(OR(RIGHT($I91,3)="RGT",RIGHT($I91,3)="INC"),IF($H91=AP$87,SUM($T141:AP141)+$P91,IF(AP$87&gt;$H91,AP141,0)),0)</f>
        <v>0</v>
      </c>
      <c r="AQ91" s="156">
        <f>IF(OR(RIGHT($I91,3)="RGT",RIGHT($I91,3)="INC"),IF($H91=AQ$87,SUM($T141:AQ141)+$P91,IF(AQ$87&gt;$H91,AQ141,0)),0)</f>
        <v>0</v>
      </c>
    </row>
    <row r="92" spans="1:44" s="157" customFormat="1" x14ac:dyDescent="0.25">
      <c r="A92" s="232" t="s">
        <v>249</v>
      </c>
      <c r="B92" s="148" t="str">
        <f t="shared" si="44"/>
        <v>Tehachapi Segments 4-11</v>
      </c>
      <c r="C92" s="149" t="s">
        <v>214</v>
      </c>
      <c r="D92" s="194" t="s">
        <v>250</v>
      </c>
      <c r="E92" s="167" t="s">
        <v>251</v>
      </c>
      <c r="F92" s="160" t="s">
        <v>252</v>
      </c>
      <c r="G92" s="161" t="s">
        <v>26</v>
      </c>
      <c r="H92" s="162">
        <v>42005</v>
      </c>
      <c r="I92" s="163" t="s">
        <v>227</v>
      </c>
      <c r="J92" s="164">
        <v>0</v>
      </c>
      <c r="K92" s="165">
        <v>1</v>
      </c>
      <c r="L92" s="236">
        <v>800217316</v>
      </c>
      <c r="M92" s="237">
        <v>0</v>
      </c>
      <c r="N92" s="214">
        <f t="shared" si="46"/>
        <v>3.0794999999999995</v>
      </c>
      <c r="O92" s="214">
        <f t="shared" si="47"/>
        <v>0</v>
      </c>
      <c r="P92" s="151">
        <f t="shared" si="48"/>
        <v>0</v>
      </c>
      <c r="Q92" s="151">
        <f t="shared" si="49"/>
        <v>3.0794999999999995</v>
      </c>
      <c r="R92" s="152">
        <f t="shared" si="50"/>
        <v>0</v>
      </c>
      <c r="S92" s="153"/>
      <c r="T92" s="154">
        <f>IF(OR(RIGHT($I92,3)="RGT",RIGHT($I92,3)="INC"),IF($H92=T$87,SUM($T142:T142)+$P92,IF(T$87&gt;$H92,T142,0)),0)</f>
        <v>10.210129999999999</v>
      </c>
      <c r="U92" s="155">
        <f>IF(OR(RIGHT($I92,3)="RGT",RIGHT($I92,3)="INC"),IF($H92=U$87,SUM($T142:U142)+$P92,IF(U$87&gt;$H92,U142,0)),0)</f>
        <v>-8.3274299999999997</v>
      </c>
      <c r="V92" s="155">
        <f>IF(OR(RIGHT($I92,3)="RGT",RIGHT($I92,3)="INC"),IF($H92=V$87,SUM($T142:V142)+$P92,IF(V$87&gt;$H92,V142,0)),0)</f>
        <v>1.1967999999999999</v>
      </c>
      <c r="W92" s="155">
        <f>IF(OR(RIGHT($I92,3)="RGT",RIGHT($I92,3)="INC"),IF($H92=W$87,SUM($T142:W142)+$P92,IF(W$87&gt;$H92,W142,0)),0)</f>
        <v>0</v>
      </c>
      <c r="X92" s="155">
        <f>IF(OR(RIGHT($I92,3)="RGT",RIGHT($I92,3)="INC"),IF($H92=X$87,SUM($T142:X142)+$P92,IF(X$87&gt;$H92,X142,0)),0)</f>
        <v>0</v>
      </c>
      <c r="Y92" s="155">
        <f>IF(OR(RIGHT($I92,3)="RGT",RIGHT($I92,3)="INC"),IF($H92=Y$87,SUM($T142:Y142)+$P92,IF(Y$87&gt;$H92,Y142,0)),0)</f>
        <v>0</v>
      </c>
      <c r="Z92" s="155">
        <f>IF(OR(RIGHT($I92,3)="RGT",RIGHT($I92,3)="INC"),IF($H92=Z$87,SUM($T142:Z142)+$P92,IF(Z$87&gt;$H92,Z142,0)),0)</f>
        <v>0</v>
      </c>
      <c r="AA92" s="155">
        <f>IF(OR(RIGHT($I92,3)="RGT",RIGHT($I92,3)="INC"),IF($H92=AA$87,SUM($T142:AA142)+$P92,IF(AA$87&gt;$H92,AA142,0)),0)</f>
        <v>0</v>
      </c>
      <c r="AB92" s="155">
        <f>IF(OR(RIGHT($I92,3)="RGT",RIGHT($I92,3)="INC"),IF($H92=AB$87,SUM($T142:AB142)+$P92,IF(AB$87&gt;$H92,AB142,0)),0)</f>
        <v>0</v>
      </c>
      <c r="AC92" s="155">
        <f>IF(OR(RIGHT($I92,3)="RGT",RIGHT($I92,3)="INC"),IF($H92=AC$87,SUM($T142:AC142)+$P92,IF(AC$87&gt;$H92,AC142,0)),0)</f>
        <v>0</v>
      </c>
      <c r="AD92" s="155">
        <f>IF(OR(RIGHT($I92,3)="RGT",RIGHT($I92,3)="INC"),IF($H92=AD$87,SUM($T142:AD142)+$P92,IF(AD$87&gt;$H92,AD142,0)),0)</f>
        <v>0</v>
      </c>
      <c r="AE92" s="156">
        <f>IF(OR(RIGHT($I92,3)="RGT",RIGHT($I92,3)="INC"),IF($H92=AE$87,SUM($T142:AE142)+$P92,IF(AE$87&gt;$H92,AE142,0)),0)</f>
        <v>0</v>
      </c>
      <c r="AF92" s="155">
        <f>IF(OR(RIGHT($I92,3)="RGT",RIGHT($I92,3)="INC"),IF($H92=AF$87,SUM($T142:AF142)+$P92,IF(AF$87&gt;$H92,AF142,0)),0)</f>
        <v>0</v>
      </c>
      <c r="AG92" s="155">
        <f>IF(OR(RIGHT($I92,3)="RGT",RIGHT($I92,3)="INC"),IF($H92=AG$87,SUM($T142:AG142)+$P92,IF(AG$87&gt;$H92,AG142,0)),0)</f>
        <v>0</v>
      </c>
      <c r="AH92" s="155">
        <f>IF(OR(RIGHT($I92,3)="RGT",RIGHT($I92,3)="INC"),IF($H92=AH$87,SUM($T142:AH142)+$P92,IF(AH$87&gt;$H92,AH142,0)),0)</f>
        <v>0</v>
      </c>
      <c r="AI92" s="155">
        <f>IF(OR(RIGHT($I92,3)="RGT",RIGHT($I92,3)="INC"),IF($H92=AI$87,SUM($T142:AI142)+$P92,IF(AI$87&gt;$H92,AI142,0)),0)</f>
        <v>0</v>
      </c>
      <c r="AJ92" s="155">
        <f>IF(OR(RIGHT($I92,3)="RGT",RIGHT($I92,3)="INC"),IF($H92=AJ$87,SUM($T142:AJ142)+$P92,IF(AJ$87&gt;$H92,AJ142,0)),0)</f>
        <v>0</v>
      </c>
      <c r="AK92" s="155">
        <f>IF(OR(RIGHT($I92,3)="RGT",RIGHT($I92,3)="INC"),IF($H92=AK$87,SUM($T142:AK142)+$P92,IF(AK$87&gt;$H92,AK142,0)),0)</f>
        <v>0</v>
      </c>
      <c r="AL92" s="155">
        <f>IF(OR(RIGHT($I92,3)="RGT",RIGHT($I92,3)="INC"),IF($H92=AL$87,SUM($T142:AL142)+$P92,IF(AL$87&gt;$H92,AL142,0)),0)</f>
        <v>0</v>
      </c>
      <c r="AM92" s="155">
        <f>IF(OR(RIGHT($I92,3)="RGT",RIGHT($I92,3)="INC"),IF($H92=AM$87,SUM($T142:AM142)+$P92,IF(AM$87&gt;$H92,AM142,0)),0)</f>
        <v>0</v>
      </c>
      <c r="AN92" s="155">
        <f>IF(OR(RIGHT($I92,3)="RGT",RIGHT($I92,3)="INC"),IF($H92=AN$87,SUM($T142:AN142)+$P92,IF(AN$87&gt;$H92,AN142,0)),0)</f>
        <v>0</v>
      </c>
      <c r="AO92" s="155">
        <f>IF(OR(RIGHT($I92,3)="RGT",RIGHT($I92,3)="INC"),IF($H92=AO$87,SUM($T142:AO142)+$P92,IF(AO$87&gt;$H92,AO142,0)),0)</f>
        <v>0</v>
      </c>
      <c r="AP92" s="155">
        <f>IF(OR(RIGHT($I92,3)="RGT",RIGHT($I92,3)="INC"),IF($H92=AP$87,SUM($T142:AP142)+$P92,IF(AP$87&gt;$H92,AP142,0)),0)</f>
        <v>0</v>
      </c>
      <c r="AQ92" s="156">
        <f>IF(OR(RIGHT($I92,3)="RGT",RIGHT($I92,3)="INC"),IF($H92=AQ$87,SUM($T142:AQ142)+$P92,IF(AQ$87&gt;$H92,AQ142,0)),0)</f>
        <v>0</v>
      </c>
    </row>
    <row r="93" spans="1:44" s="157" customFormat="1" x14ac:dyDescent="0.25">
      <c r="A93" s="232" t="s">
        <v>253</v>
      </c>
      <c r="B93" s="148" t="str">
        <f t="shared" si="44"/>
        <v>Tehachapi Segments 4-11</v>
      </c>
      <c r="C93" s="149" t="s">
        <v>214</v>
      </c>
      <c r="D93" s="194" t="s">
        <v>254</v>
      </c>
      <c r="E93" s="167" t="s">
        <v>255</v>
      </c>
      <c r="F93" s="160" t="s">
        <v>252</v>
      </c>
      <c r="G93" s="161" t="s">
        <v>26</v>
      </c>
      <c r="H93" s="162">
        <v>41974</v>
      </c>
      <c r="I93" s="163" t="s">
        <v>227</v>
      </c>
      <c r="J93" s="164">
        <v>0</v>
      </c>
      <c r="K93" s="165">
        <v>1</v>
      </c>
      <c r="L93" s="236">
        <v>800217330</v>
      </c>
      <c r="M93" s="237">
        <v>0</v>
      </c>
      <c r="N93" s="214">
        <f t="shared" si="46"/>
        <v>2000</v>
      </c>
      <c r="O93" s="214">
        <f t="shared" si="47"/>
        <v>0</v>
      </c>
      <c r="P93" s="151">
        <f t="shared" si="48"/>
        <v>0</v>
      </c>
      <c r="Q93" s="151">
        <f t="shared" si="49"/>
        <v>2000</v>
      </c>
      <c r="R93" s="152">
        <f t="shared" si="50"/>
        <v>0</v>
      </c>
      <c r="S93" s="153"/>
      <c r="T93" s="154">
        <f>IF(OR(RIGHT($I93,3)="RGT",RIGHT($I93,3)="INC"),IF($H93=T$87,SUM($T143:T143)+$P93,IF(T$87&gt;$H93,T143,0)),0)</f>
        <v>28.000310000000002</v>
      </c>
      <c r="U93" s="155">
        <f>IF(OR(RIGHT($I93,3)="RGT",RIGHT($I93,3)="INC"),IF($H93=U$87,SUM($T143:U143)+$P93,IF(U$87&gt;$H93,U143,0)),0)</f>
        <v>88.333380000000005</v>
      </c>
      <c r="V93" s="155">
        <f>IF(OR(RIGHT($I93,3)="RGT",RIGHT($I93,3)="INC"),IF($H93=V$87,SUM($T143:V143)+$P93,IF(V$87&gt;$H93,V143,0)),0)</f>
        <v>65.118580000000009</v>
      </c>
      <c r="W93" s="155">
        <f>IF(OR(RIGHT($I93,3)="RGT",RIGHT($I93,3)="INC"),IF($H93=W$87,SUM($T143:W143)+$P93,IF(W$87&gt;$H93,W143,0)),0)</f>
        <v>50</v>
      </c>
      <c r="X93" s="155">
        <f>IF(OR(RIGHT($I93,3)="RGT",RIGHT($I93,3)="INC"),IF($H93=X$87,SUM($T143:X143)+$P93,IF(X$87&gt;$H93,X143,0)),0)</f>
        <v>50</v>
      </c>
      <c r="Y93" s="155">
        <f>IF(OR(RIGHT($I93,3)="RGT",RIGHT($I93,3)="INC"),IF($H93=Y$87,SUM($T143:Y143)+$P93,IF(Y$87&gt;$H93,Y143,0)),0)</f>
        <v>1583.6663000000001</v>
      </c>
      <c r="Z93" s="155">
        <f>IF(OR(RIGHT($I93,3)="RGT",RIGHT($I93,3)="INC"),IF($H93=Z$87,SUM($T143:Z143)+$P93,IF(Z$87&gt;$H93,Z143,0)),0)</f>
        <v>50</v>
      </c>
      <c r="AA93" s="155">
        <f>IF(OR(RIGHT($I93,3)="RGT",RIGHT($I93,3)="INC"),IF($H93=AA$87,SUM($T143:AA143)+$P93,IF(AA$87&gt;$H93,AA143,0)),0)</f>
        <v>50</v>
      </c>
      <c r="AB93" s="155">
        <f>IF(OR(RIGHT($I93,3)="RGT",RIGHT($I93,3)="INC"),IF($H93=AB$87,SUM($T143:AB143)+$P93,IF(AB$87&gt;$H93,AB143,0)),0)</f>
        <v>34.881429999999902</v>
      </c>
      <c r="AC93" s="155">
        <f>IF(OR(RIGHT($I93,3)="RGT",RIGHT($I93,3)="INC"),IF($H93=AC$87,SUM($T143:AC143)+$P93,IF(AC$87&gt;$H93,AC143,0)),0)</f>
        <v>0</v>
      </c>
      <c r="AD93" s="155">
        <f>IF(OR(RIGHT($I93,3)="RGT",RIGHT($I93,3)="INC"),IF($H93=AD$87,SUM($T143:AD143)+$P93,IF(AD$87&gt;$H93,AD143,0)),0)</f>
        <v>0</v>
      </c>
      <c r="AE93" s="156">
        <f>IF(OR(RIGHT($I93,3)="RGT",RIGHT($I93,3)="INC"),IF($H93=AE$87,SUM($T143:AE143)+$P93,IF(AE$87&gt;$H93,AE143,0)),0)</f>
        <v>0</v>
      </c>
      <c r="AF93" s="155">
        <f>IF(OR(RIGHT($I93,3)="RGT",RIGHT($I93,3)="INC"),IF($H93=AF$87,SUM($T143:AF143)+$P93,IF(AF$87&gt;$H93,AF143,0)),0)</f>
        <v>0</v>
      </c>
      <c r="AG93" s="155">
        <f>IF(OR(RIGHT($I93,3)="RGT",RIGHT($I93,3)="INC"),IF($H93=AG$87,SUM($T143:AG143)+$P93,IF(AG$87&gt;$H93,AG143,0)),0)</f>
        <v>0</v>
      </c>
      <c r="AH93" s="155">
        <f>IF(OR(RIGHT($I93,3)="RGT",RIGHT($I93,3)="INC"),IF($H93=AH$87,SUM($T143:AH143)+$P93,IF(AH$87&gt;$H93,AH143,0)),0)</f>
        <v>0</v>
      </c>
      <c r="AI93" s="155">
        <f>IF(OR(RIGHT($I93,3)="RGT",RIGHT($I93,3)="INC"),IF($H93=AI$87,SUM($T143:AI143)+$P93,IF(AI$87&gt;$H93,AI143,0)),0)</f>
        <v>0</v>
      </c>
      <c r="AJ93" s="155">
        <f>IF(OR(RIGHT($I93,3)="RGT",RIGHT($I93,3)="INC"),IF($H93=AJ$87,SUM($T143:AJ143)+$P93,IF(AJ$87&gt;$H93,AJ143,0)),0)</f>
        <v>0</v>
      </c>
      <c r="AK93" s="155">
        <f>IF(OR(RIGHT($I93,3)="RGT",RIGHT($I93,3)="INC"),IF($H93=AK$87,SUM($T143:AK143)+$P93,IF(AK$87&gt;$H93,AK143,0)),0)</f>
        <v>0</v>
      </c>
      <c r="AL93" s="155">
        <f>IF(OR(RIGHT($I93,3)="RGT",RIGHT($I93,3)="INC"),IF($H93=AL$87,SUM($T143:AL143)+$P93,IF(AL$87&gt;$H93,AL143,0)),0)</f>
        <v>0</v>
      </c>
      <c r="AM93" s="155">
        <f>IF(OR(RIGHT($I93,3)="RGT",RIGHT($I93,3)="INC"),IF($H93=AM$87,SUM($T143:AM143)+$P93,IF(AM$87&gt;$H93,AM143,0)),0)</f>
        <v>0</v>
      </c>
      <c r="AN93" s="155">
        <f>IF(OR(RIGHT($I93,3)="RGT",RIGHT($I93,3)="INC"),IF($H93=AN$87,SUM($T143:AN143)+$P93,IF(AN$87&gt;$H93,AN143,0)),0)</f>
        <v>0</v>
      </c>
      <c r="AO93" s="155">
        <f>IF(OR(RIGHT($I93,3)="RGT",RIGHT($I93,3)="INC"),IF($H93=AO$87,SUM($T143:AO143)+$P93,IF(AO$87&gt;$H93,AO143,0)),0)</f>
        <v>0</v>
      </c>
      <c r="AP93" s="155">
        <f>IF(OR(RIGHT($I93,3)="RGT",RIGHT($I93,3)="INC"),IF($H93=AP$87,SUM($T143:AP143)+$P93,IF(AP$87&gt;$H93,AP143,0)),0)</f>
        <v>0</v>
      </c>
      <c r="AQ93" s="156">
        <f>IF(OR(RIGHT($I93,3)="RGT",RIGHT($I93,3)="INC"),IF($H93=AQ$87,SUM($T143:AQ143)+$P93,IF(AQ$87&gt;$H93,AQ143,0)),0)</f>
        <v>0</v>
      </c>
    </row>
    <row r="94" spans="1:44" s="157" customFormat="1" x14ac:dyDescent="0.25">
      <c r="A94" s="232" t="s">
        <v>256</v>
      </c>
      <c r="B94" s="148" t="str">
        <f t="shared" si="44"/>
        <v>Tehachapi Segments 4-11</v>
      </c>
      <c r="C94" s="149" t="s">
        <v>214</v>
      </c>
      <c r="D94" s="194" t="s">
        <v>257</v>
      </c>
      <c r="E94" s="167" t="s">
        <v>258</v>
      </c>
      <c r="F94" s="160" t="s">
        <v>259</v>
      </c>
      <c r="G94" s="161" t="s">
        <v>26</v>
      </c>
      <c r="H94" s="162">
        <v>42064</v>
      </c>
      <c r="I94" s="163" t="s">
        <v>227</v>
      </c>
      <c r="J94" s="164">
        <v>0</v>
      </c>
      <c r="K94" s="165">
        <v>1</v>
      </c>
      <c r="L94" s="236">
        <v>800051930</v>
      </c>
      <c r="M94" s="237">
        <v>0</v>
      </c>
      <c r="N94" s="214">
        <f t="shared" si="46"/>
        <v>3200</v>
      </c>
      <c r="O94" s="214">
        <f t="shared" si="47"/>
        <v>0</v>
      </c>
      <c r="P94" s="151">
        <f t="shared" si="48"/>
        <v>0</v>
      </c>
      <c r="Q94" s="151">
        <f t="shared" si="49"/>
        <v>3200</v>
      </c>
      <c r="R94" s="152">
        <f t="shared" si="50"/>
        <v>0</v>
      </c>
      <c r="S94" s="153"/>
      <c r="T94" s="154">
        <f>IF(OR(RIGHT($I94,3)="RGT",RIGHT($I94,3)="INC"),IF($H94=T$87,SUM($T144:T144)+$P94,IF(T$87&gt;$H94,T144,0)),0)</f>
        <v>83.323560000000001</v>
      </c>
      <c r="U94" s="155">
        <f>IF(OR(RIGHT($I94,3)="RGT",RIGHT($I94,3)="INC"),IF($H94=U$87,SUM($T144:U144)+$P94,IF(U$87&gt;$H94,U144,0)),0)</f>
        <v>258.01452999999998</v>
      </c>
      <c r="V94" s="155">
        <f>IF(OR(RIGHT($I94,3)="RGT",RIGHT($I94,3)="INC"),IF($H94=V$87,SUM($T144:V144)+$P94,IF(V$87&gt;$H94,V144,0)),0)</f>
        <v>378.67831999999999</v>
      </c>
      <c r="W94" s="155">
        <f>IF(OR(RIGHT($I94,3)="RGT",RIGHT($I94,3)="INC"),IF($H94=W$87,SUM($T144:W144)+$P94,IF(W$87&gt;$H94,W144,0)),0)</f>
        <v>250</v>
      </c>
      <c r="X94" s="155">
        <f>IF(OR(RIGHT($I94,3)="RGT",RIGHT($I94,3)="INC"),IF($H94=X$87,SUM($T144:X144)+$P94,IF(X$87&gt;$H94,X144,0)),0)</f>
        <v>250</v>
      </c>
      <c r="Y94" s="155">
        <f>IF(OR(RIGHT($I94,3)="RGT",RIGHT($I94,3)="INC"),IF($H94=Y$87,SUM($T144:Y144)+$P94,IF(Y$87&gt;$H94,Y144,0)),0)</f>
        <v>1658.6618999999998</v>
      </c>
      <c r="Z94" s="155">
        <f>IF(OR(RIGHT($I94,3)="RGT",RIGHT($I94,3)="INC"),IF($H94=Z$87,SUM($T144:Z144)+$P94,IF(Z$87&gt;$H94,Z144,0)),0)</f>
        <v>250</v>
      </c>
      <c r="AA94" s="155">
        <f>IF(OR(RIGHT($I94,3)="RGT",RIGHT($I94,3)="INC"),IF($H94=AA$87,SUM($T144:AA144)+$P94,IF(AA$87&gt;$H94,AA144,0)),0)</f>
        <v>50</v>
      </c>
      <c r="AB94" s="155">
        <f>IF(OR(RIGHT($I94,3)="RGT",RIGHT($I94,3)="INC"),IF($H94=AB$87,SUM($T144:AB144)+$P94,IF(AB$87&gt;$H94,AB144,0)),0)</f>
        <v>21.321690000000199</v>
      </c>
      <c r="AC94" s="155">
        <f>IF(OR(RIGHT($I94,3)="RGT",RIGHT($I94,3)="INC"),IF($H94=AC$87,SUM($T144:AC144)+$P94,IF(AC$87&gt;$H94,AC144,0)),0)</f>
        <v>0</v>
      </c>
      <c r="AD94" s="155">
        <f>IF(OR(RIGHT($I94,3)="RGT",RIGHT($I94,3)="INC"),IF($H94=AD$87,SUM($T144:AD144)+$P94,IF(AD$87&gt;$H94,AD144,0)),0)</f>
        <v>0</v>
      </c>
      <c r="AE94" s="156">
        <f>IF(OR(RIGHT($I94,3)="RGT",RIGHT($I94,3)="INC"),IF($H94=AE$87,SUM($T144:AE144)+$P94,IF(AE$87&gt;$H94,AE144,0)),0)</f>
        <v>0</v>
      </c>
      <c r="AF94" s="155">
        <f>IF(OR(RIGHT($I94,3)="RGT",RIGHT($I94,3)="INC"),IF($H94=AF$87,SUM($T144:AF144)+$P94,IF(AF$87&gt;$H94,AF144,0)),0)</f>
        <v>0</v>
      </c>
      <c r="AG94" s="155">
        <f>IF(OR(RIGHT($I94,3)="RGT",RIGHT($I94,3)="INC"),IF($H94=AG$87,SUM($T144:AG144)+$P94,IF(AG$87&gt;$H94,AG144,0)),0)</f>
        <v>0</v>
      </c>
      <c r="AH94" s="155">
        <f>IF(OR(RIGHT($I94,3)="RGT",RIGHT($I94,3)="INC"),IF($H94=AH$87,SUM($T144:AH144)+$P94,IF(AH$87&gt;$H94,AH144,0)),0)</f>
        <v>0</v>
      </c>
      <c r="AI94" s="155">
        <f>IF(OR(RIGHT($I94,3)="RGT",RIGHT($I94,3)="INC"),IF($H94=AI$87,SUM($T144:AI144)+$P94,IF(AI$87&gt;$H94,AI144,0)),0)</f>
        <v>0</v>
      </c>
      <c r="AJ94" s="155">
        <f>IF(OR(RIGHT($I94,3)="RGT",RIGHT($I94,3)="INC"),IF($H94=AJ$87,SUM($T144:AJ144)+$P94,IF(AJ$87&gt;$H94,AJ144,0)),0)</f>
        <v>0</v>
      </c>
      <c r="AK94" s="155">
        <f>IF(OR(RIGHT($I94,3)="RGT",RIGHT($I94,3)="INC"),IF($H94=AK$87,SUM($T144:AK144)+$P94,IF(AK$87&gt;$H94,AK144,0)),0)</f>
        <v>0</v>
      </c>
      <c r="AL94" s="155">
        <f>IF(OR(RIGHT($I94,3)="RGT",RIGHT($I94,3)="INC"),IF($H94=AL$87,SUM($T144:AL144)+$P94,IF(AL$87&gt;$H94,AL144,0)),0)</f>
        <v>0</v>
      </c>
      <c r="AM94" s="155">
        <f>IF(OR(RIGHT($I94,3)="RGT",RIGHT($I94,3)="INC"),IF($H94=AM$87,SUM($T144:AM144)+$P94,IF(AM$87&gt;$H94,AM144,0)),0)</f>
        <v>0</v>
      </c>
      <c r="AN94" s="155">
        <f>IF(OR(RIGHT($I94,3)="RGT",RIGHT($I94,3)="INC"),IF($H94=AN$87,SUM($T144:AN144)+$P94,IF(AN$87&gt;$H94,AN144,0)),0)</f>
        <v>0</v>
      </c>
      <c r="AO94" s="155">
        <f>IF(OR(RIGHT($I94,3)="RGT",RIGHT($I94,3)="INC"),IF($H94=AO$87,SUM($T144:AO144)+$P94,IF(AO$87&gt;$H94,AO144,0)),0)</f>
        <v>0</v>
      </c>
      <c r="AP94" s="155">
        <f>IF(OR(RIGHT($I94,3)="RGT",RIGHT($I94,3)="INC"),IF($H94=AP$87,SUM($T144:AP144)+$P94,IF(AP$87&gt;$H94,AP144,0)),0)</f>
        <v>0</v>
      </c>
      <c r="AQ94" s="156">
        <f>IF(OR(RIGHT($I94,3)="RGT",RIGHT($I94,3)="INC"),IF($H94=AQ$87,SUM($T144:AQ144)+$P94,IF(AQ$87&gt;$H94,AQ144,0)),0)</f>
        <v>0</v>
      </c>
    </row>
    <row r="95" spans="1:44" s="157" customFormat="1" x14ac:dyDescent="0.25">
      <c r="A95" s="232" t="s">
        <v>260</v>
      </c>
      <c r="B95" s="148" t="str">
        <f t="shared" si="44"/>
        <v>Tehachapi Segments 4-11</v>
      </c>
      <c r="C95" s="149" t="s">
        <v>214</v>
      </c>
      <c r="D95" s="194" t="s">
        <v>261</v>
      </c>
      <c r="E95" s="167" t="s">
        <v>262</v>
      </c>
      <c r="F95" s="160" t="s">
        <v>263</v>
      </c>
      <c r="G95" s="161" t="s">
        <v>26</v>
      </c>
      <c r="H95" s="162">
        <v>42583</v>
      </c>
      <c r="I95" s="163" t="s">
        <v>227</v>
      </c>
      <c r="J95" s="164">
        <v>0</v>
      </c>
      <c r="K95" s="165">
        <v>1</v>
      </c>
      <c r="L95" s="236">
        <v>800218130</v>
      </c>
      <c r="M95" s="237">
        <v>0</v>
      </c>
      <c r="N95" s="214">
        <f t="shared" si="46"/>
        <v>6979</v>
      </c>
      <c r="O95" s="214">
        <f t="shared" si="47"/>
        <v>0</v>
      </c>
      <c r="P95" s="151">
        <f t="shared" si="48"/>
        <v>0</v>
      </c>
      <c r="Q95" s="151">
        <f t="shared" si="49"/>
        <v>6979</v>
      </c>
      <c r="R95" s="152">
        <f t="shared" si="50"/>
        <v>0</v>
      </c>
      <c r="S95" s="153"/>
      <c r="T95" s="154">
        <f>IF(OR(RIGHT($I95,3)="RGT",RIGHT($I95,3)="INC"),IF($H95=T$87,SUM($T145:T145)+$P95,IF(T$87&gt;$H95,T145,0)),0)</f>
        <v>161.37763000000001</v>
      </c>
      <c r="U95" s="155">
        <f>IF(OR(RIGHT($I95,3)="RGT",RIGHT($I95,3)="INC"),IF($H95=U$87,SUM($T145:U145)+$P95,IF(U$87&gt;$H95,U145,0)),0)</f>
        <v>559.68168000000003</v>
      </c>
      <c r="V95" s="155">
        <f>IF(OR(RIGHT($I95,3)="RGT",RIGHT($I95,3)="INC"),IF($H95=V$87,SUM($T145:V145)+$P95,IF(V$87&gt;$H95,V145,0)),0)</f>
        <v>262.00375000000003</v>
      </c>
      <c r="W95" s="155">
        <f>IF(OR(RIGHT($I95,3)="RGT",RIGHT($I95,3)="INC"),IF($H95=W$87,SUM($T145:W145)+$P95,IF(W$87&gt;$H95,W145,0)),0)</f>
        <v>250</v>
      </c>
      <c r="X95" s="155">
        <f>IF(OR(RIGHT($I95,3)="RGT",RIGHT($I95,3)="INC"),IF($H95=X$87,SUM($T145:X145)+$P95,IF(X$87&gt;$H95,X145,0)),0)</f>
        <v>250</v>
      </c>
      <c r="Y95" s="155">
        <f>IF(OR(RIGHT($I95,3)="RGT",RIGHT($I95,3)="INC"),IF($H95=Y$87,SUM($T145:Y145)+$P95,IF(Y$87&gt;$H95,Y145,0)),0)</f>
        <v>2300</v>
      </c>
      <c r="Z95" s="155">
        <f>IF(OR(RIGHT($I95,3)="RGT",RIGHT($I95,3)="INC"),IF($H95=Z$87,SUM($T145:Z145)+$P95,IF(Z$87&gt;$H95,Z145,0)),0)</f>
        <v>700</v>
      </c>
      <c r="AA95" s="155">
        <f>IF(OR(RIGHT($I95,3)="RGT",RIGHT($I95,3)="INC"),IF($H95=AA$87,SUM($T145:AA145)+$P95,IF(AA$87&gt;$H95,AA145,0)),0)</f>
        <v>300</v>
      </c>
      <c r="AB95" s="155">
        <f>IF(OR(RIGHT($I95,3)="RGT",RIGHT($I95,3)="INC"),IF($H95=AB$87,SUM($T145:AB145)+$P95,IF(AB$87&gt;$H95,AB145,0)),0)</f>
        <v>300</v>
      </c>
      <c r="AC95" s="155">
        <f>IF(OR(RIGHT($I95,3)="RGT",RIGHT($I95,3)="INC"),IF($H95=AC$87,SUM($T145:AC145)+$P95,IF(AC$87&gt;$H95,AC145,0)),0)</f>
        <v>250</v>
      </c>
      <c r="AD95" s="155">
        <f>IF(OR(RIGHT($I95,3)="RGT",RIGHT($I95,3)="INC"),IF($H95=AD$87,SUM($T145:AD145)+$P95,IF(AD$87&gt;$H95,AD145,0)),0)</f>
        <v>250</v>
      </c>
      <c r="AE95" s="156">
        <f>IF(OR(RIGHT($I95,3)="RGT",RIGHT($I95,3)="INC"),IF($H95=AE$87,SUM($T145:AE145)+$P95,IF(AE$87&gt;$H95,AE145,0)),0)</f>
        <v>1395.93694</v>
      </c>
      <c r="AF95" s="155">
        <f>IF(OR(RIGHT($I95,3)="RGT",RIGHT($I95,3)="INC"),IF($H95=AF$87,SUM($T145:AF145)+$P95,IF(AF$87&gt;$H95,AF145,0)),0)</f>
        <v>0</v>
      </c>
      <c r="AG95" s="155">
        <f>IF(OR(RIGHT($I95,3)="RGT",RIGHT($I95,3)="INC"),IF($H95=AG$87,SUM($T145:AG145)+$P95,IF(AG$87&gt;$H95,AG145,0)),0)</f>
        <v>0</v>
      </c>
      <c r="AH95" s="155">
        <f>IF(OR(RIGHT($I95,3)="RGT",RIGHT($I95,3)="INC"),IF($H95=AH$87,SUM($T145:AH145)+$P95,IF(AH$87&gt;$H95,AH145,0)),0)</f>
        <v>0</v>
      </c>
      <c r="AI95" s="155">
        <f>IF(OR(RIGHT($I95,3)="RGT",RIGHT($I95,3)="INC"),IF($H95=AI$87,SUM($T145:AI145)+$P95,IF(AI$87&gt;$H95,AI145,0)),0)</f>
        <v>0</v>
      </c>
      <c r="AJ95" s="155">
        <f>IF(OR(RIGHT($I95,3)="RGT",RIGHT($I95,3)="INC"),IF($H95=AJ$87,SUM($T145:AJ145)+$P95,IF(AJ$87&gt;$H95,AJ145,0)),0)</f>
        <v>0</v>
      </c>
      <c r="AK95" s="155">
        <f>IF(OR(RIGHT($I95,3)="RGT",RIGHT($I95,3)="INC"),IF($H95=AK$87,SUM($T145:AK145)+$P95,IF(AK$87&gt;$H95,AK145,0)),0)</f>
        <v>0</v>
      </c>
      <c r="AL95" s="155">
        <f>IF(OR(RIGHT($I95,3)="RGT",RIGHT($I95,3)="INC"),IF($H95=AL$87,SUM($T145:AL145)+$P95,IF(AL$87&gt;$H95,AL145,0)),0)</f>
        <v>0</v>
      </c>
      <c r="AM95" s="155">
        <f>IF(OR(RIGHT($I95,3)="RGT",RIGHT($I95,3)="INC"),IF($H95=AM$87,SUM($T145:AM145)+$P95,IF(AM$87&gt;$H95,AM145,0)),0)</f>
        <v>0</v>
      </c>
      <c r="AN95" s="155">
        <f>IF(OR(RIGHT($I95,3)="RGT",RIGHT($I95,3)="INC"),IF($H95=AN$87,SUM($T145:AN145)+$P95,IF(AN$87&gt;$H95,AN145,0)),0)</f>
        <v>0</v>
      </c>
      <c r="AO95" s="155">
        <f>IF(OR(RIGHT($I95,3)="RGT",RIGHT($I95,3)="INC"),IF($H95=AO$87,SUM($T145:AO145)+$P95,IF(AO$87&gt;$H95,AO145,0)),0)</f>
        <v>0</v>
      </c>
      <c r="AP95" s="155">
        <f>IF(OR(RIGHT($I95,3)="RGT",RIGHT($I95,3)="INC"),IF($H95=AP$87,SUM($T145:AP145)+$P95,IF(AP$87&gt;$H95,AP145,0)),0)</f>
        <v>0</v>
      </c>
      <c r="AQ95" s="156">
        <f>IF(OR(RIGHT($I95,3)="RGT",RIGHT($I95,3)="INC"),IF($H95=AQ$87,SUM($T145:AQ145)+$P95,IF(AQ$87&gt;$H95,AQ145,0)),0)</f>
        <v>0</v>
      </c>
    </row>
    <row r="96" spans="1:44" s="157" customFormat="1" x14ac:dyDescent="0.25">
      <c r="A96" s="232" t="s">
        <v>264</v>
      </c>
      <c r="B96" s="148" t="str">
        <f t="shared" si="44"/>
        <v>Tehachapi Segments 4-11</v>
      </c>
      <c r="C96" s="149" t="s">
        <v>214</v>
      </c>
      <c r="D96" s="194" t="s">
        <v>265</v>
      </c>
      <c r="E96" s="167" t="s">
        <v>266</v>
      </c>
      <c r="F96" s="160" t="s">
        <v>263</v>
      </c>
      <c r="G96" s="161" t="s">
        <v>26</v>
      </c>
      <c r="H96" s="162">
        <v>42705</v>
      </c>
      <c r="I96" s="163" t="s">
        <v>217</v>
      </c>
      <c r="J96" s="164">
        <v>0</v>
      </c>
      <c r="K96" s="165">
        <v>1</v>
      </c>
      <c r="L96" s="236">
        <v>800218138</v>
      </c>
      <c r="M96" s="237">
        <v>0</v>
      </c>
      <c r="N96" s="214">
        <f t="shared" si="46"/>
        <v>233.79751000000002</v>
      </c>
      <c r="O96" s="214">
        <f t="shared" si="47"/>
        <v>0</v>
      </c>
      <c r="P96" s="151">
        <f t="shared" si="48"/>
        <v>0</v>
      </c>
      <c r="Q96" s="151">
        <f t="shared" si="49"/>
        <v>233.79751000000002</v>
      </c>
      <c r="R96" s="152">
        <f t="shared" si="50"/>
        <v>0</v>
      </c>
      <c r="S96" s="153"/>
      <c r="T96" s="154">
        <f>IF(OR(RIGHT($I96,3)="RGT",RIGHT($I96,3)="INC"),IF($H96=T$87,SUM($T146:T146)+$P96,IF(T$87&gt;$H96,T146,0)),0)</f>
        <v>212.04075</v>
      </c>
      <c r="U96" s="155">
        <f>IF(OR(RIGHT($I96,3)="RGT",RIGHT($I96,3)="INC"),IF($H96=U$87,SUM($T146:U146)+$P96,IF(U$87&gt;$H96,U146,0)),0)</f>
        <v>12.427070000000001</v>
      </c>
      <c r="V96" s="155">
        <f>IF(OR(RIGHT($I96,3)="RGT",RIGHT($I96,3)="INC"),IF($H96=V$87,SUM($T146:V146)+$P96,IF(V$87&gt;$H96,V146,0)),0)</f>
        <v>9.3296900000000011</v>
      </c>
      <c r="W96" s="155">
        <f>IF(OR(RIGHT($I96,3)="RGT",RIGHT($I96,3)="INC"),IF($H96=W$87,SUM($T146:W146)+$P96,IF(W$87&gt;$H96,W146,0)),0)</f>
        <v>0</v>
      </c>
      <c r="X96" s="155">
        <f>IF(OR(RIGHT($I96,3)="RGT",RIGHT($I96,3)="INC"),IF($H96=X$87,SUM($T146:X146)+$P96,IF(X$87&gt;$H96,X146,0)),0)</f>
        <v>0</v>
      </c>
      <c r="Y96" s="155">
        <f>IF(OR(RIGHT($I96,3)="RGT",RIGHT($I96,3)="INC"),IF($H96=Y$87,SUM($T146:Y146)+$P96,IF(Y$87&gt;$H96,Y146,0)),0)</f>
        <v>0</v>
      </c>
      <c r="Z96" s="155">
        <f>IF(OR(RIGHT($I96,3)="RGT",RIGHT($I96,3)="INC"),IF($H96=Z$87,SUM($T146:Z146)+$P96,IF(Z$87&gt;$H96,Z146,0)),0)</f>
        <v>0</v>
      </c>
      <c r="AA96" s="155">
        <f>IF(OR(RIGHT($I96,3)="RGT",RIGHT($I96,3)="INC"),IF($H96=AA$87,SUM($T146:AA146)+$P96,IF(AA$87&gt;$H96,AA146,0)),0)</f>
        <v>0</v>
      </c>
      <c r="AB96" s="155">
        <f>IF(OR(RIGHT($I96,3)="RGT",RIGHT($I96,3)="INC"),IF($H96=AB$87,SUM($T146:AB146)+$P96,IF(AB$87&gt;$H96,AB146,0)),0)</f>
        <v>0</v>
      </c>
      <c r="AC96" s="155">
        <f>IF(OR(RIGHT($I96,3)="RGT",RIGHT($I96,3)="INC"),IF($H96=AC$87,SUM($T146:AC146)+$P96,IF(AC$87&gt;$H96,AC146,0)),0)</f>
        <v>0</v>
      </c>
      <c r="AD96" s="155">
        <f>IF(OR(RIGHT($I96,3)="RGT",RIGHT($I96,3)="INC"),IF($H96=AD$87,SUM($T146:AD146)+$P96,IF(AD$87&gt;$H96,AD146,0)),0)</f>
        <v>0</v>
      </c>
      <c r="AE96" s="156">
        <f>IF(OR(RIGHT($I96,3)="RGT",RIGHT($I96,3)="INC"),IF($H96=AE$87,SUM($T146:AE146)+$P96,IF(AE$87&gt;$H96,AE146,0)),0)</f>
        <v>0</v>
      </c>
      <c r="AF96" s="155">
        <f>IF(OR(RIGHT($I96,3)="RGT",RIGHT($I96,3)="INC"),IF($H96=AF$87,SUM($T146:AF146)+$P96,IF(AF$87&gt;$H96,AF146,0)),0)</f>
        <v>0</v>
      </c>
      <c r="AG96" s="155">
        <f>IF(OR(RIGHT($I96,3)="RGT",RIGHT($I96,3)="INC"),IF($H96=AG$87,SUM($T146:AG146)+$P96,IF(AG$87&gt;$H96,AG146,0)),0)</f>
        <v>0</v>
      </c>
      <c r="AH96" s="155">
        <f>IF(OR(RIGHT($I96,3)="RGT",RIGHT($I96,3)="INC"),IF($H96=AH$87,SUM($T146:AH146)+$P96,IF(AH$87&gt;$H96,AH146,0)),0)</f>
        <v>0</v>
      </c>
      <c r="AI96" s="155">
        <f>IF(OR(RIGHT($I96,3)="RGT",RIGHT($I96,3)="INC"),IF($H96=AI$87,SUM($T146:AI146)+$P96,IF(AI$87&gt;$H96,AI146,0)),0)</f>
        <v>0</v>
      </c>
      <c r="AJ96" s="155">
        <f>IF(OR(RIGHT($I96,3)="RGT",RIGHT($I96,3)="INC"),IF($H96=AJ$87,SUM($T146:AJ146)+$P96,IF(AJ$87&gt;$H96,AJ146,0)),0)</f>
        <v>0</v>
      </c>
      <c r="AK96" s="155">
        <f>IF(OR(RIGHT($I96,3)="RGT",RIGHT($I96,3)="INC"),IF($H96=AK$87,SUM($T146:AK146)+$P96,IF(AK$87&gt;$H96,AK146,0)),0)</f>
        <v>0</v>
      </c>
      <c r="AL96" s="155">
        <f>IF(OR(RIGHT($I96,3)="RGT",RIGHT($I96,3)="INC"),IF($H96=AL$87,SUM($T146:AL146)+$P96,IF(AL$87&gt;$H96,AL146,0)),0)</f>
        <v>0</v>
      </c>
      <c r="AM96" s="155">
        <f>IF(OR(RIGHT($I96,3)="RGT",RIGHT($I96,3)="INC"),IF($H96=AM$87,SUM($T146:AM146)+$P96,IF(AM$87&gt;$H96,AM146,0)),0)</f>
        <v>0</v>
      </c>
      <c r="AN96" s="155">
        <f>IF(OR(RIGHT($I96,3)="RGT",RIGHT($I96,3)="INC"),IF($H96=AN$87,SUM($T146:AN146)+$P96,IF(AN$87&gt;$H96,AN146,0)),0)</f>
        <v>0</v>
      </c>
      <c r="AO96" s="155">
        <f>IF(OR(RIGHT($I96,3)="RGT",RIGHT($I96,3)="INC"),IF($H96=AO$87,SUM($T146:AO146)+$P96,IF(AO$87&gt;$H96,AO146,0)),0)</f>
        <v>0</v>
      </c>
      <c r="AP96" s="155">
        <f>IF(OR(RIGHT($I96,3)="RGT",RIGHT($I96,3)="INC"),IF($H96=AP$87,SUM($T146:AP146)+$P96,IF(AP$87&gt;$H96,AP146,0)),0)</f>
        <v>0</v>
      </c>
      <c r="AQ96" s="156">
        <f>IF(OR(RIGHT($I96,3)="RGT",RIGHT($I96,3)="INC"),IF($H96=AQ$87,SUM($T146:AQ146)+$P96,IF(AQ$87&gt;$H96,AQ146,0)),0)</f>
        <v>0</v>
      </c>
    </row>
    <row r="97" spans="1:43" s="157" customFormat="1" x14ac:dyDescent="0.25">
      <c r="A97" s="232" t="s">
        <v>267</v>
      </c>
      <c r="B97" s="148" t="str">
        <f t="shared" si="44"/>
        <v>Tehachapi Segments 4-11</v>
      </c>
      <c r="C97" s="149" t="s">
        <v>214</v>
      </c>
      <c r="D97" s="194" t="s">
        <v>268</v>
      </c>
      <c r="E97" s="167" t="s">
        <v>269</v>
      </c>
      <c r="F97" s="160" t="s">
        <v>263</v>
      </c>
      <c r="G97" s="161" t="s">
        <v>26</v>
      </c>
      <c r="H97" s="162">
        <v>42644</v>
      </c>
      <c r="I97" s="163" t="s">
        <v>217</v>
      </c>
      <c r="J97" s="164">
        <v>0</v>
      </c>
      <c r="K97" s="165">
        <v>1</v>
      </c>
      <c r="L97" s="236">
        <v>800051909</v>
      </c>
      <c r="M97" s="237">
        <v>0</v>
      </c>
      <c r="N97" s="214">
        <f t="shared" si="46"/>
        <v>42.935639999999999</v>
      </c>
      <c r="O97" s="214">
        <f t="shared" si="47"/>
        <v>0</v>
      </c>
      <c r="P97" s="151">
        <f t="shared" si="48"/>
        <v>0</v>
      </c>
      <c r="Q97" s="151">
        <f t="shared" si="49"/>
        <v>42.935639999999999</v>
      </c>
      <c r="R97" s="152">
        <f t="shared" si="50"/>
        <v>0</v>
      </c>
      <c r="S97" s="153"/>
      <c r="T97" s="154">
        <f>IF(OR(RIGHT($I97,3)="RGT",RIGHT($I97,3)="INC"),IF($H97=T$87,SUM($T147:T147)+$P97,IF(T$87&gt;$H97,T147,0)),0)</f>
        <v>13.31767</v>
      </c>
      <c r="U97" s="155">
        <f>IF(OR(RIGHT($I97,3)="RGT",RIGHT($I97,3)="INC"),IF($H97=U$87,SUM($T147:U147)+$P97,IF(U$87&gt;$H97,U147,0)),0)</f>
        <v>16.952840000000002</v>
      </c>
      <c r="V97" s="155">
        <f>IF(OR(RIGHT($I97,3)="RGT",RIGHT($I97,3)="INC"),IF($H97=V$87,SUM($T147:V147)+$P97,IF(V$87&gt;$H97,V147,0)),0)</f>
        <v>12.66513</v>
      </c>
      <c r="W97" s="155">
        <f>IF(OR(RIGHT($I97,3)="RGT",RIGHT($I97,3)="INC"),IF($H97=W$87,SUM($T147:W147)+$P97,IF(W$87&gt;$H97,W147,0)),0)</f>
        <v>0</v>
      </c>
      <c r="X97" s="155">
        <f>IF(OR(RIGHT($I97,3)="RGT",RIGHT($I97,3)="INC"),IF($H97=X$87,SUM($T147:X147)+$P97,IF(X$87&gt;$H97,X147,0)),0)</f>
        <v>0</v>
      </c>
      <c r="Y97" s="155">
        <f>IF(OR(RIGHT($I97,3)="RGT",RIGHT($I97,3)="INC"),IF($H97=Y$87,SUM($T147:Y147)+$P97,IF(Y$87&gt;$H97,Y147,0)),0)</f>
        <v>0</v>
      </c>
      <c r="Z97" s="155">
        <f>IF(OR(RIGHT($I97,3)="RGT",RIGHT($I97,3)="INC"),IF($H97=Z$87,SUM($T147:Z147)+$P97,IF(Z$87&gt;$H97,Z147,0)),0)</f>
        <v>0</v>
      </c>
      <c r="AA97" s="155">
        <f>IF(OR(RIGHT($I97,3)="RGT",RIGHT($I97,3)="INC"),IF($H97=AA$87,SUM($T147:AA147)+$P97,IF(AA$87&gt;$H97,AA147,0)),0)</f>
        <v>0</v>
      </c>
      <c r="AB97" s="155">
        <f>IF(OR(RIGHT($I97,3)="RGT",RIGHT($I97,3)="INC"),IF($H97=AB$87,SUM($T147:AB147)+$P97,IF(AB$87&gt;$H97,AB147,0)),0)</f>
        <v>0</v>
      </c>
      <c r="AC97" s="155">
        <f>IF(OR(RIGHT($I97,3)="RGT",RIGHT($I97,3)="INC"),IF($H97=AC$87,SUM($T147:AC147)+$P97,IF(AC$87&gt;$H97,AC147,0)),0)</f>
        <v>0</v>
      </c>
      <c r="AD97" s="155">
        <f>IF(OR(RIGHT($I97,3)="RGT",RIGHT($I97,3)="INC"),IF($H97=AD$87,SUM($T147:AD147)+$P97,IF(AD$87&gt;$H97,AD147,0)),0)</f>
        <v>0</v>
      </c>
      <c r="AE97" s="156">
        <f>IF(OR(RIGHT($I97,3)="RGT",RIGHT($I97,3)="INC"),IF($H97=AE$87,SUM($T147:AE147)+$P97,IF(AE$87&gt;$H97,AE147,0)),0)</f>
        <v>0</v>
      </c>
      <c r="AF97" s="155">
        <f>IF(OR(RIGHT($I97,3)="RGT",RIGHT($I97,3)="INC"),IF($H97=AF$87,SUM($T147:AF147)+$P97,IF(AF$87&gt;$H97,AF147,0)),0)</f>
        <v>0</v>
      </c>
      <c r="AG97" s="155">
        <f>IF(OR(RIGHT($I97,3)="RGT",RIGHT($I97,3)="INC"),IF($H97=AG$87,SUM($T147:AG147)+$P97,IF(AG$87&gt;$H97,AG147,0)),0)</f>
        <v>0</v>
      </c>
      <c r="AH97" s="155">
        <f>IF(OR(RIGHT($I97,3)="RGT",RIGHT($I97,3)="INC"),IF($H97=AH$87,SUM($T147:AH147)+$P97,IF(AH$87&gt;$H97,AH147,0)),0)</f>
        <v>0</v>
      </c>
      <c r="AI97" s="155">
        <f>IF(OR(RIGHT($I97,3)="RGT",RIGHT($I97,3)="INC"),IF($H97=AI$87,SUM($T147:AI147)+$P97,IF(AI$87&gt;$H97,AI147,0)),0)</f>
        <v>0</v>
      </c>
      <c r="AJ97" s="155">
        <f>IF(OR(RIGHT($I97,3)="RGT",RIGHT($I97,3)="INC"),IF($H97=AJ$87,SUM($T147:AJ147)+$P97,IF(AJ$87&gt;$H97,AJ147,0)),0)</f>
        <v>0</v>
      </c>
      <c r="AK97" s="155">
        <f>IF(OR(RIGHT($I97,3)="RGT",RIGHT($I97,3)="INC"),IF($H97=AK$87,SUM($T147:AK147)+$P97,IF(AK$87&gt;$H97,AK147,0)),0)</f>
        <v>0</v>
      </c>
      <c r="AL97" s="155">
        <f>IF(OR(RIGHT($I97,3)="RGT",RIGHT($I97,3)="INC"),IF($H97=AL$87,SUM($T147:AL147)+$P97,IF(AL$87&gt;$H97,AL147,0)),0)</f>
        <v>0</v>
      </c>
      <c r="AM97" s="155">
        <f>IF(OR(RIGHT($I97,3)="RGT",RIGHT($I97,3)="INC"),IF($H97=AM$87,SUM($T147:AM147)+$P97,IF(AM$87&gt;$H97,AM147,0)),0)</f>
        <v>0</v>
      </c>
      <c r="AN97" s="155">
        <f>IF(OR(RIGHT($I97,3)="RGT",RIGHT($I97,3)="INC"),IF($H97=AN$87,SUM($T147:AN147)+$P97,IF(AN$87&gt;$H97,AN147,0)),0)</f>
        <v>0</v>
      </c>
      <c r="AO97" s="155">
        <f>IF(OR(RIGHT($I97,3)="RGT",RIGHT($I97,3)="INC"),IF($H97=AO$87,SUM($T147:AO147)+$P97,IF(AO$87&gt;$H97,AO147,0)),0)</f>
        <v>0</v>
      </c>
      <c r="AP97" s="155">
        <f>IF(OR(RIGHT($I97,3)="RGT",RIGHT($I97,3)="INC"),IF($H97=AP$87,SUM($T147:AP147)+$P97,IF(AP$87&gt;$H97,AP147,0)),0)</f>
        <v>0</v>
      </c>
      <c r="AQ97" s="156">
        <f>IF(OR(RIGHT($I97,3)="RGT",RIGHT($I97,3)="INC"),IF($H97=AQ$87,SUM($T147:AQ147)+$P97,IF(AQ$87&gt;$H97,AQ147,0)),0)</f>
        <v>0</v>
      </c>
    </row>
    <row r="98" spans="1:43" s="157" customFormat="1" x14ac:dyDescent="0.25">
      <c r="A98" s="232" t="s">
        <v>270</v>
      </c>
      <c r="B98" s="148" t="str">
        <f t="shared" si="44"/>
        <v>Tehachapi Segments 4-11</v>
      </c>
      <c r="C98" s="149" t="s">
        <v>214</v>
      </c>
      <c r="D98" s="194" t="s">
        <v>271</v>
      </c>
      <c r="E98" s="167" t="s">
        <v>272</v>
      </c>
      <c r="F98" s="160" t="s">
        <v>263</v>
      </c>
      <c r="G98" s="161" t="s">
        <v>26</v>
      </c>
      <c r="H98" s="162">
        <v>42370</v>
      </c>
      <c r="I98" s="163" t="s">
        <v>273</v>
      </c>
      <c r="J98" s="164">
        <v>0</v>
      </c>
      <c r="K98" s="165">
        <v>1</v>
      </c>
      <c r="L98" s="236">
        <v>800218522</v>
      </c>
      <c r="M98" s="237">
        <v>0</v>
      </c>
      <c r="N98" s="214">
        <f t="shared" si="46"/>
        <v>15.302199999999999</v>
      </c>
      <c r="O98" s="214">
        <f t="shared" si="47"/>
        <v>0</v>
      </c>
      <c r="P98" s="151">
        <f t="shared" si="48"/>
        <v>0</v>
      </c>
      <c r="Q98" s="151">
        <f t="shared" si="49"/>
        <v>15.302199999999999</v>
      </c>
      <c r="R98" s="152">
        <f t="shared" si="50"/>
        <v>0</v>
      </c>
      <c r="S98" s="153"/>
      <c r="T98" s="154">
        <f>IF(OR(RIGHT($I98,3)="RGT",RIGHT($I98,3)="INC"),IF($H98=T$87,SUM($T148:T148)+$P98,IF(T$87&gt;$H98,T148,0)),0)</f>
        <v>0.84662999999999999</v>
      </c>
      <c r="U98" s="155">
        <f>IF(OR(RIGHT($I98,3)="RGT",RIGHT($I98,3)="INC"),IF($H98=U$87,SUM($T148:U148)+$P98,IF(U$87&gt;$H98,U148,0)),0)</f>
        <v>15.413790000000001</v>
      </c>
      <c r="V98" s="155">
        <f>IF(OR(RIGHT($I98,3)="RGT",RIGHT($I98,3)="INC"),IF($H98=V$87,SUM($T148:V148)+$P98,IF(V$87&gt;$H98,V148,0)),0)</f>
        <v>-0.95822000000000007</v>
      </c>
      <c r="W98" s="155">
        <f>IF(OR(RIGHT($I98,3)="RGT",RIGHT($I98,3)="INC"),IF($H98=W$87,SUM($T148:W148)+$P98,IF(W$87&gt;$H98,W148,0)),0)</f>
        <v>0</v>
      </c>
      <c r="X98" s="155">
        <f>IF(OR(RIGHT($I98,3)="RGT",RIGHT($I98,3)="INC"),IF($H98=X$87,SUM($T148:X148)+$P98,IF(X$87&gt;$H98,X148,0)),0)</f>
        <v>0</v>
      </c>
      <c r="Y98" s="155">
        <f>IF(OR(RIGHT($I98,3)="RGT",RIGHT($I98,3)="INC"),IF($H98=Y$87,SUM($T148:Y148)+$P98,IF(Y$87&gt;$H98,Y148,0)),0)</f>
        <v>0</v>
      </c>
      <c r="Z98" s="155">
        <f>IF(OR(RIGHT($I98,3)="RGT",RIGHT($I98,3)="INC"),IF($H98=Z$87,SUM($T148:Z148)+$P98,IF(Z$87&gt;$H98,Z148,0)),0)</f>
        <v>0</v>
      </c>
      <c r="AA98" s="155">
        <f>IF(OR(RIGHT($I98,3)="RGT",RIGHT($I98,3)="INC"),IF($H98=AA$87,SUM($T148:AA148)+$P98,IF(AA$87&gt;$H98,AA148,0)),0)</f>
        <v>0</v>
      </c>
      <c r="AB98" s="155">
        <f>IF(OR(RIGHT($I98,3)="RGT",RIGHT($I98,3)="INC"),IF($H98=AB$87,SUM($T148:AB148)+$P98,IF(AB$87&gt;$H98,AB148,0)),0)</f>
        <v>0</v>
      </c>
      <c r="AC98" s="155">
        <f>IF(OR(RIGHT($I98,3)="RGT",RIGHT($I98,3)="INC"),IF($H98=AC$87,SUM($T148:AC148)+$P98,IF(AC$87&gt;$H98,AC148,0)),0)</f>
        <v>0</v>
      </c>
      <c r="AD98" s="155">
        <f>IF(OR(RIGHT($I98,3)="RGT",RIGHT($I98,3)="INC"),IF($H98=AD$87,SUM($T148:AD148)+$P98,IF(AD$87&gt;$H98,AD148,0)),0)</f>
        <v>0</v>
      </c>
      <c r="AE98" s="156">
        <f>IF(OR(RIGHT($I98,3)="RGT",RIGHT($I98,3)="INC"),IF($H98=AE$87,SUM($T148:AE148)+$P98,IF(AE$87&gt;$H98,AE148,0)),0)</f>
        <v>0</v>
      </c>
      <c r="AF98" s="155">
        <f>IF(OR(RIGHT($I98,3)="RGT",RIGHT($I98,3)="INC"),IF($H98=AF$87,SUM($T148:AF148)+$P98,IF(AF$87&gt;$H98,AF148,0)),0)</f>
        <v>0</v>
      </c>
      <c r="AG98" s="155">
        <f>IF(OR(RIGHT($I98,3)="RGT",RIGHT($I98,3)="INC"),IF($H98=AG$87,SUM($T148:AG148)+$P98,IF(AG$87&gt;$H98,AG148,0)),0)</f>
        <v>0</v>
      </c>
      <c r="AH98" s="155">
        <f>IF(OR(RIGHT($I98,3)="RGT",RIGHT($I98,3)="INC"),IF($H98=AH$87,SUM($T148:AH148)+$P98,IF(AH$87&gt;$H98,AH148,0)),0)</f>
        <v>0</v>
      </c>
      <c r="AI98" s="155">
        <f>IF(OR(RIGHT($I98,3)="RGT",RIGHT($I98,3)="INC"),IF($H98=AI$87,SUM($T148:AI148)+$P98,IF(AI$87&gt;$H98,AI148,0)),0)</f>
        <v>0</v>
      </c>
      <c r="AJ98" s="155">
        <f>IF(OR(RIGHT($I98,3)="RGT",RIGHT($I98,3)="INC"),IF($H98=AJ$87,SUM($T148:AJ148)+$P98,IF(AJ$87&gt;$H98,AJ148,0)),0)</f>
        <v>0</v>
      </c>
      <c r="AK98" s="155">
        <f>IF(OR(RIGHT($I98,3)="RGT",RIGHT($I98,3)="INC"),IF($H98=AK$87,SUM($T148:AK148)+$P98,IF(AK$87&gt;$H98,AK148,0)),0)</f>
        <v>0</v>
      </c>
      <c r="AL98" s="155">
        <f>IF(OR(RIGHT($I98,3)="RGT",RIGHT($I98,3)="INC"),IF($H98=AL$87,SUM($T148:AL148)+$P98,IF(AL$87&gt;$H98,AL148,0)),0)</f>
        <v>0</v>
      </c>
      <c r="AM98" s="155">
        <f>IF(OR(RIGHT($I98,3)="RGT",RIGHT($I98,3)="INC"),IF($H98=AM$87,SUM($T148:AM148)+$P98,IF(AM$87&gt;$H98,AM148,0)),0)</f>
        <v>0</v>
      </c>
      <c r="AN98" s="155">
        <f>IF(OR(RIGHT($I98,3)="RGT",RIGHT($I98,3)="INC"),IF($H98=AN$87,SUM($T148:AN148)+$P98,IF(AN$87&gt;$H98,AN148,0)),0)</f>
        <v>0</v>
      </c>
      <c r="AO98" s="155">
        <f>IF(OR(RIGHT($I98,3)="RGT",RIGHT($I98,3)="INC"),IF($H98=AO$87,SUM($T148:AO148)+$P98,IF(AO$87&gt;$H98,AO148,0)),0)</f>
        <v>0</v>
      </c>
      <c r="AP98" s="155">
        <f>IF(OR(RIGHT($I98,3)="RGT",RIGHT($I98,3)="INC"),IF($H98=AP$87,SUM($T148:AP148)+$P98,IF(AP$87&gt;$H98,AP148,0)),0)</f>
        <v>0</v>
      </c>
      <c r="AQ98" s="156">
        <f>IF(OR(RIGHT($I98,3)="RGT",RIGHT($I98,3)="INC"),IF($H98=AQ$87,SUM($T148:AQ148)+$P98,IF(AQ$87&gt;$H98,AQ148,0)),0)</f>
        <v>0</v>
      </c>
    </row>
    <row r="99" spans="1:43" s="157" customFormat="1" x14ac:dyDescent="0.25">
      <c r="A99" s="232" t="s">
        <v>274</v>
      </c>
      <c r="B99" s="148" t="str">
        <f t="shared" si="44"/>
        <v>Tehachapi Segments 4-11</v>
      </c>
      <c r="C99" s="149" t="s">
        <v>214</v>
      </c>
      <c r="D99" s="194" t="s">
        <v>271</v>
      </c>
      <c r="E99" s="167" t="s">
        <v>275</v>
      </c>
      <c r="F99" s="160" t="s">
        <v>263</v>
      </c>
      <c r="G99" s="161" t="s">
        <v>26</v>
      </c>
      <c r="H99" s="353">
        <v>42887</v>
      </c>
      <c r="I99" s="163" t="s">
        <v>273</v>
      </c>
      <c r="J99" s="164">
        <v>0</v>
      </c>
      <c r="K99" s="165">
        <v>1</v>
      </c>
      <c r="L99" s="150"/>
      <c r="M99" s="237">
        <v>149.05889999999999</v>
      </c>
      <c r="N99" s="214">
        <f t="shared" si="46"/>
        <v>2000.0033300000002</v>
      </c>
      <c r="O99" s="214">
        <f t="shared" si="47"/>
        <v>0</v>
      </c>
      <c r="P99" s="151">
        <f t="shared" si="48"/>
        <v>149.05889999999999</v>
      </c>
      <c r="Q99" s="151">
        <f t="shared" si="49"/>
        <v>2000.0033300000002</v>
      </c>
      <c r="R99" s="152">
        <f t="shared" si="50"/>
        <v>0</v>
      </c>
      <c r="S99" s="153"/>
      <c r="T99" s="154">
        <f>IF(OR(RIGHT($I99,3)="RGT",RIGHT($I99,3)="INC"),IF($H99=T$87,SUM($T149:T149)+$P99,IF(T$87&gt;$H99,T149,0)),0)</f>
        <v>0</v>
      </c>
      <c r="U99" s="155">
        <f>IF(OR(RIGHT($I99,3)="RGT",RIGHT($I99,3)="INC"),IF($H99=U$87,SUM($T149:U149)+$P99,IF(U$87&gt;$H99,U149,0)),0)</f>
        <v>0</v>
      </c>
      <c r="V99" s="155">
        <f>IF(OR(RIGHT($I99,3)="RGT",RIGHT($I99,3)="INC"),IF($H99=V$87,SUM($T149:V149)+$P99,IF(V$87&gt;$H99,V149,0)),0)</f>
        <v>0</v>
      </c>
      <c r="W99" s="155">
        <f>IF(OR(RIGHT($I99,3)="RGT",RIGHT($I99,3)="INC"),IF($H99=W$87,SUM($T149:W149)+$P99,IF(W$87&gt;$H99,W149,0)),0)</f>
        <v>0</v>
      </c>
      <c r="X99" s="155">
        <f>IF(OR(RIGHT($I99,3)="RGT",RIGHT($I99,3)="INC"),IF($H99=X$87,SUM($T149:X149)+$P99,IF(X$87&gt;$H99,X149,0)),0)</f>
        <v>0</v>
      </c>
      <c r="Y99" s="155">
        <f>IF(OR(RIGHT($I99,3)="RGT",RIGHT($I99,3)="INC"),IF($H99=Y$87,SUM($T149:Y149)+$P99,IF(Y$87&gt;$H99,Y149,0)),0)</f>
        <v>454.18105000000003</v>
      </c>
      <c r="Z99" s="155">
        <f>IF(OR(RIGHT($I99,3)="RGT",RIGHT($I99,3)="INC"),IF($H99=Z$87,SUM($T149:Z149)+$P99,IF(Z$87&gt;$H99,Z149,0)),0)</f>
        <v>300</v>
      </c>
      <c r="AA99" s="155">
        <f>IF(OR(RIGHT($I99,3)="RGT",RIGHT($I99,3)="INC"),IF($H99=AA$87,SUM($T149:AA149)+$P99,IF(AA$87&gt;$H99,AA149,0)),0)</f>
        <v>300</v>
      </c>
      <c r="AB99" s="155">
        <f>IF(OR(RIGHT($I99,3)="RGT",RIGHT($I99,3)="INC"),IF($H99=AB$87,SUM($T149:AB149)+$P99,IF(AB$87&gt;$H99,AB149,0)),0)</f>
        <v>300</v>
      </c>
      <c r="AC99" s="155">
        <f>IF(OR(RIGHT($I99,3)="RGT",RIGHT($I99,3)="INC"),IF($H99=AC$87,SUM($T149:AC149)+$P99,IF(AC$87&gt;$H99,AC149,0)),0)</f>
        <v>300</v>
      </c>
      <c r="AD99" s="155">
        <f>IF(OR(RIGHT($I99,3)="RGT",RIGHT($I99,3)="INC"),IF($H99=AD$87,SUM($T149:AD149)+$P99,IF(AD$87&gt;$H99,AD149,0)),0)</f>
        <v>250</v>
      </c>
      <c r="AE99" s="156">
        <f>IF(OR(RIGHT($I99,3)="RGT",RIGHT($I99,3)="INC"),IF($H99=AE$87,SUM($T149:AE149)+$P99,IF(AE$87&gt;$H99,AE149,0)),0)</f>
        <v>244.88118</v>
      </c>
      <c r="AF99" s="155">
        <f>IF(OR(RIGHT($I99,3)="RGT",RIGHT($I99,3)="INC"),IF($H99=AF$87,SUM($T149:AF149)+$P99,IF(AF$87&gt;$H99,AF149,0)),0)</f>
        <v>0</v>
      </c>
      <c r="AG99" s="155">
        <f>IF(OR(RIGHT($I99,3)="RGT",RIGHT($I99,3)="INC"),IF($H99=AG$87,SUM($T149:AG149)+$P99,IF(AG$87&gt;$H99,AG149,0)),0)</f>
        <v>0</v>
      </c>
      <c r="AH99" s="155">
        <f>IF(OR(RIGHT($I99,3)="RGT",RIGHT($I99,3)="INC"),IF($H99=AH$87,SUM($T149:AH149)+$P99,IF(AH$87&gt;$H99,AH149,0)),0)</f>
        <v>0</v>
      </c>
      <c r="AI99" s="155">
        <f>IF(OR(RIGHT($I99,3)="RGT",RIGHT($I99,3)="INC"),IF($H99=AI$87,SUM($T149:AI149)+$P99,IF(AI$87&gt;$H99,AI149,0)),0)</f>
        <v>0</v>
      </c>
      <c r="AJ99" s="155">
        <f>IF(OR(RIGHT($I99,3)="RGT",RIGHT($I99,3)="INC"),IF($H99=AJ$87,SUM($T149:AJ149)+$P99,IF(AJ$87&gt;$H99,AJ149,0)),0)</f>
        <v>0</v>
      </c>
      <c r="AK99" s="155">
        <f>IF(OR(RIGHT($I99,3)="RGT",RIGHT($I99,3)="INC"),IF($H99=AK$87,SUM($T149:AK149)+$P99,IF(AK$87&gt;$H99,AK149,0)),0)</f>
        <v>0</v>
      </c>
      <c r="AL99" s="155">
        <f>IF(OR(RIGHT($I99,3)="RGT",RIGHT($I99,3)="INC"),IF($H99=AL$87,SUM($T149:AL149)+$P99,IF(AL$87&gt;$H99,AL149,0)),0)</f>
        <v>0</v>
      </c>
      <c r="AM99" s="155">
        <f>IF(OR(RIGHT($I99,3)="RGT",RIGHT($I99,3)="INC"),IF($H99=AM$87,SUM($T149:AM149)+$P99,IF(AM$87&gt;$H99,AM149,0)),0)</f>
        <v>0</v>
      </c>
      <c r="AN99" s="155">
        <f>IF(OR(RIGHT($I99,3)="RGT",RIGHT($I99,3)="INC"),IF($H99=AN$87,SUM($T149:AN149)+$P99,IF(AN$87&gt;$H99,AN149,0)),0)</f>
        <v>0</v>
      </c>
      <c r="AO99" s="155">
        <f>IF(OR(RIGHT($I99,3)="RGT",RIGHT($I99,3)="INC"),IF($H99=AO$87,SUM($T149:AO149)+$P99,IF(AO$87&gt;$H99,AO149,0)),0)</f>
        <v>0</v>
      </c>
      <c r="AP99" s="155">
        <f>IF(OR(RIGHT($I99,3)="RGT",RIGHT($I99,3)="INC"),IF($H99=AP$87,SUM($T149:AP149)+$P99,IF(AP$87&gt;$H99,AP149,0)),0)</f>
        <v>0</v>
      </c>
      <c r="AQ99" s="156">
        <f>IF(OR(RIGHT($I99,3)="RGT",RIGHT($I99,3)="INC"),IF($H99=AQ$87,SUM($T149:AQ149)+$P99,IF(AQ$87&gt;$H99,AQ149,0)),0)</f>
        <v>0</v>
      </c>
    </row>
    <row r="100" spans="1:43" s="157" customFormat="1" x14ac:dyDescent="0.25">
      <c r="A100" s="232">
        <v>901109252</v>
      </c>
      <c r="B100" s="148" t="str">
        <f t="shared" si="44"/>
        <v>Tehachapi Segments 4-11</v>
      </c>
      <c r="C100" s="149" t="s">
        <v>214</v>
      </c>
      <c r="D100" s="194" t="s">
        <v>276</v>
      </c>
      <c r="E100" s="167" t="s">
        <v>277</v>
      </c>
      <c r="F100" s="160" t="s">
        <v>263</v>
      </c>
      <c r="G100" s="161" t="s">
        <v>26</v>
      </c>
      <c r="H100" s="353">
        <v>42887</v>
      </c>
      <c r="I100" s="163" t="s">
        <v>217</v>
      </c>
      <c r="J100" s="164">
        <v>0</v>
      </c>
      <c r="K100" s="165">
        <v>1</v>
      </c>
      <c r="L100" s="150"/>
      <c r="M100" s="237">
        <v>13857.641960000001</v>
      </c>
      <c r="N100" s="214">
        <f t="shared" si="46"/>
        <v>750</v>
      </c>
      <c r="O100" s="214">
        <f t="shared" si="47"/>
        <v>0</v>
      </c>
      <c r="P100" s="151">
        <f t="shared" si="48"/>
        <v>13857.641960000001</v>
      </c>
      <c r="Q100" s="151">
        <f t="shared" si="49"/>
        <v>750</v>
      </c>
      <c r="R100" s="152">
        <f t="shared" si="50"/>
        <v>0</v>
      </c>
      <c r="S100" s="153"/>
      <c r="T100" s="154">
        <f>IF(OR(RIGHT($I100,3)="RGT",RIGHT($I100,3)="INC"),IF($H100=T$87,SUM($T150:T150)+$P100,IF(T$87&gt;$H100,T150,0)),0)</f>
        <v>0</v>
      </c>
      <c r="U100" s="155">
        <f>IF(OR(RIGHT($I100,3)="RGT",RIGHT($I100,3)="INC"),IF($H100=U$87,SUM($T150:U150)+$P100,IF(U$87&gt;$H100,U150,0)),0)</f>
        <v>0</v>
      </c>
      <c r="V100" s="155">
        <f>IF(OR(RIGHT($I100,3)="RGT",RIGHT($I100,3)="INC"),IF($H100=V$87,SUM($T150:V150)+$P100,IF(V$87&gt;$H100,V150,0)),0)</f>
        <v>0</v>
      </c>
      <c r="W100" s="155">
        <f>IF(OR(RIGHT($I100,3)="RGT",RIGHT($I100,3)="INC"),IF($H100=W$87,SUM($T150:W150)+$P100,IF(W$87&gt;$H100,W150,0)),0)</f>
        <v>0</v>
      </c>
      <c r="X100" s="155">
        <f>IF(OR(RIGHT($I100,3)="RGT",RIGHT($I100,3)="INC"),IF($H100=X$87,SUM($T150:X150)+$P100,IF(X$87&gt;$H100,X150,0)),0)</f>
        <v>0</v>
      </c>
      <c r="Y100" s="155">
        <f>IF(OR(RIGHT($I100,3)="RGT",RIGHT($I100,3)="INC"),IF($H100=Y$87,SUM($T150:Y150)+$P100,IF(Y$87&gt;$H100,Y150,0)),0)</f>
        <v>14106.38384</v>
      </c>
      <c r="Z100" s="155">
        <f>IF(OR(RIGHT($I100,3)="RGT",RIGHT($I100,3)="INC"),IF($H100=Z$87,SUM($T150:Z150)+$P100,IF(Z$87&gt;$H100,Z150,0)),0)</f>
        <v>25</v>
      </c>
      <c r="AA100" s="155">
        <f>IF(OR(RIGHT($I100,3)="RGT",RIGHT($I100,3)="INC"),IF($H100=AA$87,SUM($T150:AA150)+$P100,IF(AA$87&gt;$H100,AA150,0)),0)</f>
        <v>25</v>
      </c>
      <c r="AB100" s="155">
        <f>IF(OR(RIGHT($I100,3)="RGT",RIGHT($I100,3)="INC"),IF($H100=AB$87,SUM($T150:AB150)+$P100,IF(AB$87&gt;$H100,AB150,0)),0)</f>
        <v>200</v>
      </c>
      <c r="AC100" s="155">
        <f>IF(OR(RIGHT($I100,3)="RGT",RIGHT($I100,3)="INC"),IF($H100=AC$87,SUM($T150:AC150)+$P100,IF(AC$87&gt;$H100,AC150,0)),0)</f>
        <v>200</v>
      </c>
      <c r="AD100" s="155">
        <f>IF(OR(RIGHT($I100,3)="RGT",RIGHT($I100,3)="INC"),IF($H100=AD$87,SUM($T150:AD150)+$P100,IF(AD$87&gt;$H100,AD150,0)),0)</f>
        <v>31.111839999999969</v>
      </c>
      <c r="AE100" s="156">
        <f>IF(OR(RIGHT($I100,3)="RGT",RIGHT($I100,3)="INC"),IF($H100=AE$87,SUM($T150:AE150)+$P100,IF(AE$87&gt;$H100,AE150,0)),0)</f>
        <v>20.146280000000001</v>
      </c>
      <c r="AF100" s="155">
        <f>IF(OR(RIGHT($I100,3)="RGT",RIGHT($I100,3)="INC"),IF($H100=AF$87,SUM($T150:AF150)+$P100,IF(AF$87&gt;$H100,AF150,0)),0)</f>
        <v>0</v>
      </c>
      <c r="AG100" s="155">
        <f>IF(OR(RIGHT($I100,3)="RGT",RIGHT($I100,3)="INC"),IF($H100=AG$87,SUM($T150:AG150)+$P100,IF(AG$87&gt;$H100,AG150,0)),0)</f>
        <v>0</v>
      </c>
      <c r="AH100" s="155">
        <f>IF(OR(RIGHT($I100,3)="RGT",RIGHT($I100,3)="INC"),IF($H100=AH$87,SUM($T150:AH150)+$P100,IF(AH$87&gt;$H100,AH150,0)),0)</f>
        <v>0</v>
      </c>
      <c r="AI100" s="155">
        <f>IF(OR(RIGHT($I100,3)="RGT",RIGHT($I100,3)="INC"),IF($H100=AI$87,SUM($T150:AI150)+$P100,IF(AI$87&gt;$H100,AI150,0)),0)</f>
        <v>0</v>
      </c>
      <c r="AJ100" s="155">
        <f>IF(OR(RIGHT($I100,3)="RGT",RIGHT($I100,3)="INC"),IF($H100=AJ$87,SUM($T150:AJ150)+$P100,IF(AJ$87&gt;$H100,AJ150,0)),0)</f>
        <v>0</v>
      </c>
      <c r="AK100" s="155">
        <f>IF(OR(RIGHT($I100,3)="RGT",RIGHT($I100,3)="INC"),IF($H100=AK$87,SUM($T150:AK150)+$P100,IF(AK$87&gt;$H100,AK150,0)),0)</f>
        <v>0</v>
      </c>
      <c r="AL100" s="155">
        <f>IF(OR(RIGHT($I100,3)="RGT",RIGHT($I100,3)="INC"),IF($H100=AL$87,SUM($T150:AL150)+$P100,IF(AL$87&gt;$H100,AL150,0)),0)</f>
        <v>0</v>
      </c>
      <c r="AM100" s="155">
        <f>IF(OR(RIGHT($I100,3)="RGT",RIGHT($I100,3)="INC"),IF($H100=AM$87,SUM($T150:AM150)+$P100,IF(AM$87&gt;$H100,AM150,0)),0)</f>
        <v>0</v>
      </c>
      <c r="AN100" s="155">
        <f>IF(OR(RIGHT($I100,3)="RGT",RIGHT($I100,3)="INC"),IF($H100=AN$87,SUM($T150:AN150)+$P100,IF(AN$87&gt;$H100,AN150,0)),0)</f>
        <v>0</v>
      </c>
      <c r="AO100" s="155">
        <f>IF(OR(RIGHT($I100,3)="RGT",RIGHT($I100,3)="INC"),IF($H100=AO$87,SUM($T150:AO150)+$P100,IF(AO$87&gt;$H100,AO150,0)),0)</f>
        <v>0</v>
      </c>
      <c r="AP100" s="155">
        <f>IF(OR(RIGHT($I100,3)="RGT",RIGHT($I100,3)="INC"),IF($H100=AP$87,SUM($T150:AP150)+$P100,IF(AP$87&gt;$H100,AP150,0)),0)</f>
        <v>0</v>
      </c>
      <c r="AQ100" s="156">
        <f>IF(OR(RIGHT($I100,3)="RGT",RIGHT($I100,3)="INC"),IF($H100=AQ$87,SUM($T150:AQ150)+$P100,IF(AQ$87&gt;$H100,AQ150,0)),0)</f>
        <v>0</v>
      </c>
    </row>
    <row r="101" spans="1:43" s="157" customFormat="1" x14ac:dyDescent="0.25">
      <c r="A101" s="232" t="s">
        <v>278</v>
      </c>
      <c r="B101" s="148" t="str">
        <f t="shared" si="44"/>
        <v>Tehachapi Segments 4-11</v>
      </c>
      <c r="C101" s="149" t="s">
        <v>214</v>
      </c>
      <c r="D101" s="194" t="s">
        <v>279</v>
      </c>
      <c r="E101" s="167" t="s">
        <v>280</v>
      </c>
      <c r="F101" s="160" t="s">
        <v>263</v>
      </c>
      <c r="G101" s="161" t="s">
        <v>26</v>
      </c>
      <c r="H101" s="162">
        <v>42705</v>
      </c>
      <c r="I101" s="163" t="s">
        <v>217</v>
      </c>
      <c r="J101" s="164">
        <v>0</v>
      </c>
      <c r="K101" s="165">
        <v>1</v>
      </c>
      <c r="L101" s="236">
        <v>800218645</v>
      </c>
      <c r="M101" s="237">
        <v>0</v>
      </c>
      <c r="N101" s="214">
        <f t="shared" si="46"/>
        <v>750</v>
      </c>
      <c r="O101" s="214">
        <f t="shared" si="47"/>
        <v>0</v>
      </c>
      <c r="P101" s="151">
        <f t="shared" si="48"/>
        <v>0</v>
      </c>
      <c r="Q101" s="151">
        <f t="shared" si="49"/>
        <v>750</v>
      </c>
      <c r="R101" s="152">
        <f t="shared" si="50"/>
        <v>0</v>
      </c>
      <c r="S101" s="153"/>
      <c r="T101" s="154">
        <f>IF(OR(RIGHT($I101,3)="RGT",RIGHT($I101,3)="INC"),IF($H101=T$87,SUM($T151:T151)+$P101,IF(T$87&gt;$H101,T151,0)),0)</f>
        <v>28.246220000000001</v>
      </c>
      <c r="U101" s="155">
        <f>IF(OR(RIGHT($I101,3)="RGT",RIGHT($I101,3)="INC"),IF($H101=U$87,SUM($T151:U151)+$P101,IF(U$87&gt;$H101,U151,0)),0)</f>
        <v>24.508310000000002</v>
      </c>
      <c r="V101" s="155">
        <f>IF(OR(RIGHT($I101,3)="RGT",RIGHT($I101,3)="INC"),IF($H101=V$87,SUM($T151:V151)+$P101,IF(V$87&gt;$H101,V151,0)),0)</f>
        <v>12.691600000000001</v>
      </c>
      <c r="W101" s="155">
        <f>IF(OR(RIGHT($I101,3)="RGT",RIGHT($I101,3)="INC"),IF($H101=W$87,SUM($T151:W151)+$P101,IF(W$87&gt;$H101,W151,0)),0)</f>
        <v>25</v>
      </c>
      <c r="X101" s="155">
        <f>IF(OR(RIGHT($I101,3)="RGT",RIGHT($I101,3)="INC"),IF($H101=X$87,SUM($T151:X151)+$P101,IF(X$87&gt;$H101,X151,0)),0)</f>
        <v>25</v>
      </c>
      <c r="Y101" s="155">
        <f>IF(OR(RIGHT($I101,3)="RGT",RIGHT($I101,3)="INC"),IF($H101=Y$87,SUM($T151:Y151)+$P101,IF(Y$87&gt;$H101,Y151,0)),0)</f>
        <v>25</v>
      </c>
      <c r="Z101" s="155">
        <f>IF(OR(RIGHT($I101,3)="RGT",RIGHT($I101,3)="INC"),IF($H101=Z$87,SUM($T151:Z151)+$P101,IF(Z$87&gt;$H101,Z151,0)),0)</f>
        <v>25</v>
      </c>
      <c r="AA101" s="155">
        <f>IF(OR(RIGHT($I101,3)="RGT",RIGHT($I101,3)="INC"),IF($H101=AA$87,SUM($T151:AA151)+$P101,IF(AA$87&gt;$H101,AA151,0)),0)</f>
        <v>25</v>
      </c>
      <c r="AB101" s="155">
        <f>IF(OR(RIGHT($I101,3)="RGT",RIGHT($I101,3)="INC"),IF($H101=AB$87,SUM($T151:AB151)+$P101,IF(AB$87&gt;$H101,AB151,0)),0)</f>
        <v>200</v>
      </c>
      <c r="AC101" s="155">
        <f>IF(OR(RIGHT($I101,3)="RGT",RIGHT($I101,3)="INC"),IF($H101=AC$87,SUM($T151:AC151)+$P101,IF(AC$87&gt;$H101,AC151,0)),0)</f>
        <v>200</v>
      </c>
      <c r="AD101" s="155">
        <f>IF(OR(RIGHT($I101,3)="RGT",RIGHT($I101,3)="INC"),IF($H101=AD$87,SUM($T151:AD151)+$P101,IF(AD$87&gt;$H101,AD151,0)),0)</f>
        <v>100</v>
      </c>
      <c r="AE101" s="156">
        <f>IF(OR(RIGHT($I101,3)="RGT",RIGHT($I101,3)="INC"),IF($H101=AE$87,SUM($T151:AE151)+$P101,IF(AE$87&gt;$H101,AE151,0)),0)</f>
        <v>59.553870000000003</v>
      </c>
      <c r="AF101" s="155">
        <f>IF(OR(RIGHT($I101,3)="RGT",RIGHT($I101,3)="INC"),IF($H101=AF$87,SUM($T151:AF151)+$P101,IF(AF$87&gt;$H101,AF151,0)),0)</f>
        <v>0</v>
      </c>
      <c r="AG101" s="155">
        <f>IF(OR(RIGHT($I101,3)="RGT",RIGHT($I101,3)="INC"),IF($H101=AG$87,SUM($T151:AG151)+$P101,IF(AG$87&gt;$H101,AG151,0)),0)</f>
        <v>0</v>
      </c>
      <c r="AH101" s="155">
        <f>IF(OR(RIGHT($I101,3)="RGT",RIGHT($I101,3)="INC"),IF($H101=AH$87,SUM($T151:AH151)+$P101,IF(AH$87&gt;$H101,AH151,0)),0)</f>
        <v>0</v>
      </c>
      <c r="AI101" s="155">
        <f>IF(OR(RIGHT($I101,3)="RGT",RIGHT($I101,3)="INC"),IF($H101=AI$87,SUM($T151:AI151)+$P101,IF(AI$87&gt;$H101,AI151,0)),0)</f>
        <v>0</v>
      </c>
      <c r="AJ101" s="155">
        <f>IF(OR(RIGHT($I101,3)="RGT",RIGHT($I101,3)="INC"),IF($H101=AJ$87,SUM($T151:AJ151)+$P101,IF(AJ$87&gt;$H101,AJ151,0)),0)</f>
        <v>0</v>
      </c>
      <c r="AK101" s="155">
        <f>IF(OR(RIGHT($I101,3)="RGT",RIGHT($I101,3)="INC"),IF($H101=AK$87,SUM($T151:AK151)+$P101,IF(AK$87&gt;$H101,AK151,0)),0)</f>
        <v>0</v>
      </c>
      <c r="AL101" s="155">
        <f>IF(OR(RIGHT($I101,3)="RGT",RIGHT($I101,3)="INC"),IF($H101=AL$87,SUM($T151:AL151)+$P101,IF(AL$87&gt;$H101,AL151,0)),0)</f>
        <v>0</v>
      </c>
      <c r="AM101" s="155">
        <f>IF(OR(RIGHT($I101,3)="RGT",RIGHT($I101,3)="INC"),IF($H101=AM$87,SUM($T151:AM151)+$P101,IF(AM$87&gt;$H101,AM151,0)),0)</f>
        <v>0</v>
      </c>
      <c r="AN101" s="155">
        <f>IF(OR(RIGHT($I101,3)="RGT",RIGHT($I101,3)="INC"),IF($H101=AN$87,SUM($T151:AN151)+$P101,IF(AN$87&gt;$H101,AN151,0)),0)</f>
        <v>0</v>
      </c>
      <c r="AO101" s="155">
        <f>IF(OR(RIGHT($I101,3)="RGT",RIGHT($I101,3)="INC"),IF($H101=AO$87,SUM($T151:AO151)+$P101,IF(AO$87&gt;$H101,AO151,0)),0)</f>
        <v>0</v>
      </c>
      <c r="AP101" s="155">
        <f>IF(OR(RIGHT($I101,3)="RGT",RIGHT($I101,3)="INC"),IF($H101=AP$87,SUM($T151:AP151)+$P101,IF(AP$87&gt;$H101,AP151,0)),0)</f>
        <v>0</v>
      </c>
      <c r="AQ101" s="156">
        <f>IF(OR(RIGHT($I101,3)="RGT",RIGHT($I101,3)="INC"),IF($H101=AQ$87,SUM($T151:AQ151)+$P101,IF(AQ$87&gt;$H101,AQ151,0)),0)</f>
        <v>0</v>
      </c>
    </row>
    <row r="102" spans="1:43" s="157" customFormat="1" x14ac:dyDescent="0.25">
      <c r="A102" s="232" t="s">
        <v>281</v>
      </c>
      <c r="B102" s="148" t="str">
        <f t="shared" si="44"/>
        <v>Tehachapi Segments 4-11</v>
      </c>
      <c r="C102" s="149" t="s">
        <v>214</v>
      </c>
      <c r="D102" s="194" t="s">
        <v>282</v>
      </c>
      <c r="E102" s="167" t="s">
        <v>283</v>
      </c>
      <c r="F102" s="160" t="s">
        <v>263</v>
      </c>
      <c r="G102" s="161" t="s">
        <v>26</v>
      </c>
      <c r="H102" s="162">
        <v>42583</v>
      </c>
      <c r="I102" s="163" t="s">
        <v>227</v>
      </c>
      <c r="J102" s="164">
        <v>0</v>
      </c>
      <c r="K102" s="165">
        <v>1</v>
      </c>
      <c r="L102" s="236">
        <v>800375079</v>
      </c>
      <c r="M102" s="237">
        <v>0</v>
      </c>
      <c r="N102" s="214">
        <f t="shared" si="46"/>
        <v>36.581850000000003</v>
      </c>
      <c r="O102" s="214">
        <f t="shared" si="47"/>
        <v>0</v>
      </c>
      <c r="P102" s="151">
        <f t="shared" si="48"/>
        <v>0</v>
      </c>
      <c r="Q102" s="151">
        <f t="shared" si="49"/>
        <v>36.581850000000003</v>
      </c>
      <c r="R102" s="152">
        <f t="shared" si="50"/>
        <v>0</v>
      </c>
      <c r="S102" s="153"/>
      <c r="T102" s="154">
        <f>IF(OR(RIGHT($I102,3)="RGT",RIGHT($I102,3)="INC"),IF($H102=T$87,SUM($T152:T152)+$P102,IF(T$87&gt;$H102,T152,0)),0)</f>
        <v>35.573680000000003</v>
      </c>
      <c r="U102" s="155">
        <f>IF(OR(RIGHT($I102,3)="RGT",RIGHT($I102,3)="INC"),IF($H102=U$87,SUM($T152:U152)+$P102,IF(U$87&gt;$H102,U152,0)),0)</f>
        <v>1.6050899999999999</v>
      </c>
      <c r="V102" s="155">
        <f>IF(OR(RIGHT($I102,3)="RGT",RIGHT($I102,3)="INC"),IF($H102=V$87,SUM($T152:V152)+$P102,IF(V$87&gt;$H102,V152,0)),0)</f>
        <v>-0.59692000000000001</v>
      </c>
      <c r="W102" s="155">
        <f>IF(OR(RIGHT($I102,3)="RGT",RIGHT($I102,3)="INC"),IF($H102=W$87,SUM($T152:W152)+$P102,IF(W$87&gt;$H102,W152,0)),0)</f>
        <v>0</v>
      </c>
      <c r="X102" s="155">
        <f>IF(OR(RIGHT($I102,3)="RGT",RIGHT($I102,3)="INC"),IF($H102=X$87,SUM($T152:X152)+$P102,IF(X$87&gt;$H102,X152,0)),0)</f>
        <v>0</v>
      </c>
      <c r="Y102" s="155">
        <f>IF(OR(RIGHT($I102,3)="RGT",RIGHT($I102,3)="INC"),IF($H102=Y$87,SUM($T152:Y152)+$P102,IF(Y$87&gt;$H102,Y152,0)),0)</f>
        <v>0</v>
      </c>
      <c r="Z102" s="155">
        <f>IF(OR(RIGHT($I102,3)="RGT",RIGHT($I102,3)="INC"),IF($H102=Z$87,SUM($T152:Z152)+$P102,IF(Z$87&gt;$H102,Z152,0)),0)</f>
        <v>0</v>
      </c>
      <c r="AA102" s="155">
        <f>IF(OR(RIGHT($I102,3)="RGT",RIGHT($I102,3)="INC"),IF($H102=AA$87,SUM($T152:AA152)+$P102,IF(AA$87&gt;$H102,AA152,0)),0)</f>
        <v>0</v>
      </c>
      <c r="AB102" s="155">
        <f>IF(OR(RIGHT($I102,3)="RGT",RIGHT($I102,3)="INC"),IF($H102=AB$87,SUM($T152:AB152)+$P102,IF(AB$87&gt;$H102,AB152,0)),0)</f>
        <v>0</v>
      </c>
      <c r="AC102" s="155">
        <f>IF(OR(RIGHT($I102,3)="RGT",RIGHT($I102,3)="INC"),IF($H102=AC$87,SUM($T152:AC152)+$P102,IF(AC$87&gt;$H102,AC152,0)),0)</f>
        <v>0</v>
      </c>
      <c r="AD102" s="155">
        <f>IF(OR(RIGHT($I102,3)="RGT",RIGHT($I102,3)="INC"),IF($H102=AD$87,SUM($T152:AD152)+$P102,IF(AD$87&gt;$H102,AD152,0)),0)</f>
        <v>0</v>
      </c>
      <c r="AE102" s="156">
        <f>IF(OR(RIGHT($I102,3)="RGT",RIGHT($I102,3)="INC"),IF($H102=AE$87,SUM($T152:AE152)+$P102,IF(AE$87&gt;$H102,AE152,0)),0)</f>
        <v>0</v>
      </c>
      <c r="AF102" s="155">
        <f>IF(OR(RIGHT($I102,3)="RGT",RIGHT($I102,3)="INC"),IF($H102=AF$87,SUM($T152:AF152)+$P102,IF(AF$87&gt;$H102,AF152,0)),0)</f>
        <v>0</v>
      </c>
      <c r="AG102" s="155">
        <f>IF(OR(RIGHT($I102,3)="RGT",RIGHT($I102,3)="INC"),IF($H102=AG$87,SUM($T152:AG152)+$P102,IF(AG$87&gt;$H102,AG152,0)),0)</f>
        <v>0</v>
      </c>
      <c r="AH102" s="155">
        <f>IF(OR(RIGHT($I102,3)="RGT",RIGHT($I102,3)="INC"),IF($H102=AH$87,SUM($T152:AH152)+$P102,IF(AH$87&gt;$H102,AH152,0)),0)</f>
        <v>0</v>
      </c>
      <c r="AI102" s="155">
        <f>IF(OR(RIGHT($I102,3)="RGT",RIGHT($I102,3)="INC"),IF($H102=AI$87,SUM($T152:AI152)+$P102,IF(AI$87&gt;$H102,AI152,0)),0)</f>
        <v>0</v>
      </c>
      <c r="AJ102" s="155">
        <f>IF(OR(RIGHT($I102,3)="RGT",RIGHT($I102,3)="INC"),IF($H102=AJ$87,SUM($T152:AJ152)+$P102,IF(AJ$87&gt;$H102,AJ152,0)),0)</f>
        <v>0</v>
      </c>
      <c r="AK102" s="155">
        <f>IF(OR(RIGHT($I102,3)="RGT",RIGHT($I102,3)="INC"),IF($H102=AK$87,SUM($T152:AK152)+$P102,IF(AK$87&gt;$H102,AK152,0)),0)</f>
        <v>0</v>
      </c>
      <c r="AL102" s="155">
        <f>IF(OR(RIGHT($I102,3)="RGT",RIGHT($I102,3)="INC"),IF($H102=AL$87,SUM($T152:AL152)+$P102,IF(AL$87&gt;$H102,AL152,0)),0)</f>
        <v>0</v>
      </c>
      <c r="AM102" s="155">
        <f>IF(OR(RIGHT($I102,3)="RGT",RIGHT($I102,3)="INC"),IF($H102=AM$87,SUM($T152:AM152)+$P102,IF(AM$87&gt;$H102,AM152,0)),0)</f>
        <v>0</v>
      </c>
      <c r="AN102" s="155">
        <f>IF(OR(RIGHT($I102,3)="RGT",RIGHT($I102,3)="INC"),IF($H102=AN$87,SUM($T152:AN152)+$P102,IF(AN$87&gt;$H102,AN152,0)),0)</f>
        <v>0</v>
      </c>
      <c r="AO102" s="155">
        <f>IF(OR(RIGHT($I102,3)="RGT",RIGHT($I102,3)="INC"),IF($H102=AO$87,SUM($T152:AO152)+$P102,IF(AO$87&gt;$H102,AO152,0)),0)</f>
        <v>0</v>
      </c>
      <c r="AP102" s="155">
        <f>IF(OR(RIGHT($I102,3)="RGT",RIGHT($I102,3)="INC"),IF($H102=AP$87,SUM($T152:AP152)+$P102,IF(AP$87&gt;$H102,AP152,0)),0)</f>
        <v>0</v>
      </c>
      <c r="AQ102" s="156">
        <f>IF(OR(RIGHT($I102,3)="RGT",RIGHT($I102,3)="INC"),IF($H102=AQ$87,SUM($T152:AQ152)+$P102,IF(AQ$87&gt;$H102,AQ152,0)),0)</f>
        <v>0</v>
      </c>
    </row>
    <row r="103" spans="1:43" s="157" customFormat="1" x14ac:dyDescent="0.25">
      <c r="A103" s="232" t="s">
        <v>284</v>
      </c>
      <c r="B103" s="148" t="str">
        <f t="shared" si="44"/>
        <v>Tehachapi Segments 4-11</v>
      </c>
      <c r="C103" s="149" t="s">
        <v>214</v>
      </c>
      <c r="D103" s="194" t="s">
        <v>285</v>
      </c>
      <c r="E103" s="167" t="s">
        <v>286</v>
      </c>
      <c r="F103" s="160" t="s">
        <v>287</v>
      </c>
      <c r="G103" s="161" t="s">
        <v>26</v>
      </c>
      <c r="H103" s="162">
        <v>41244</v>
      </c>
      <c r="I103" s="163" t="s">
        <v>217</v>
      </c>
      <c r="J103" s="164">
        <v>0</v>
      </c>
      <c r="K103" s="165">
        <v>1</v>
      </c>
      <c r="L103" s="236">
        <v>800051911</v>
      </c>
      <c r="M103" s="237">
        <v>0</v>
      </c>
      <c r="N103" s="214">
        <f t="shared" si="46"/>
        <v>58.652279999999998</v>
      </c>
      <c r="O103" s="214">
        <f t="shared" si="47"/>
        <v>0</v>
      </c>
      <c r="P103" s="151">
        <f t="shared" si="48"/>
        <v>0</v>
      </c>
      <c r="Q103" s="151">
        <f t="shared" si="49"/>
        <v>58.652279999999998</v>
      </c>
      <c r="R103" s="152">
        <f t="shared" si="50"/>
        <v>0</v>
      </c>
      <c r="S103" s="153"/>
      <c r="T103" s="154">
        <f>IF(OR(RIGHT($I103,3)="RGT",RIGHT($I103,3)="INC"),IF($H103=T$87,SUM($T153:T153)+$P103,IF(T$87&gt;$H103,T153,0)),0)</f>
        <v>1.5690999999999999</v>
      </c>
      <c r="U103" s="155">
        <f>IF(OR(RIGHT($I103,3)="RGT",RIGHT($I103,3)="INC"),IF($H103=U$87,SUM($T153:U153)+$P103,IF(U$87&gt;$H103,U153,0)),0)</f>
        <v>1.4175</v>
      </c>
      <c r="V103" s="155">
        <f>IF(OR(RIGHT($I103,3)="RGT",RIGHT($I103,3)="INC"),IF($H103=V$87,SUM($T153:V153)+$P103,IF(V$87&gt;$H103,V153,0)),0)</f>
        <v>1.5703800000000001</v>
      </c>
      <c r="W103" s="155">
        <f>IF(OR(RIGHT($I103,3)="RGT",RIGHT($I103,3)="INC"),IF($H103=W$87,SUM($T153:W153)+$P103,IF(W$87&gt;$H103,W153,0)),0)</f>
        <v>1.5690999999999999</v>
      </c>
      <c r="X103" s="155">
        <f>IF(OR(RIGHT($I103,3)="RGT",RIGHT($I103,3)="INC"),IF($H103=X$87,SUM($T153:X153)+$P103,IF(X$87&gt;$H103,X153,0)),0)</f>
        <v>1.5690999999999999</v>
      </c>
      <c r="Y103" s="155">
        <f>IF(OR(RIGHT($I103,3)="RGT",RIGHT($I103,3)="INC"),IF($H103=Y$87,SUM($T153:Y153)+$P103,IF(Y$87&gt;$H103,Y153,0)),0)</f>
        <v>1.5690999999999999</v>
      </c>
      <c r="Z103" s="155">
        <f>IF(OR(RIGHT($I103,3)="RGT",RIGHT($I103,3)="INC"),IF($H103=Z$87,SUM($T153:Z153)+$P103,IF(Z$87&gt;$H103,Z153,0)),0)</f>
        <v>1.5690999999999999</v>
      </c>
      <c r="AA103" s="155">
        <f>IF(OR(RIGHT($I103,3)="RGT",RIGHT($I103,3)="INC"),IF($H103=AA$87,SUM($T153:AA153)+$P103,IF(AA$87&gt;$H103,AA153,0)),0)</f>
        <v>1.5690999999999999</v>
      </c>
      <c r="AB103" s="155">
        <f>IF(OR(RIGHT($I103,3)="RGT",RIGHT($I103,3)="INC"),IF($H103=AB$87,SUM($T153:AB153)+$P103,IF(AB$87&gt;$H103,AB153,0)),0)</f>
        <v>1.5690999999999999</v>
      </c>
      <c r="AC103" s="155">
        <f>IF(OR(RIGHT($I103,3)="RGT",RIGHT($I103,3)="INC"),IF($H103=AC$87,SUM($T153:AC153)+$P103,IF(AC$87&gt;$H103,AC153,0)),0)</f>
        <v>1.5690999999999999</v>
      </c>
      <c r="AD103" s="155">
        <f>IF(OR(RIGHT($I103,3)="RGT",RIGHT($I103,3)="INC"),IF($H103=AD$87,SUM($T153:AD153)+$P103,IF(AD$87&gt;$H103,AD153,0)),0)</f>
        <v>1.5690999999999999</v>
      </c>
      <c r="AE103" s="156">
        <f>IF(OR(RIGHT($I103,3)="RGT",RIGHT($I103,3)="INC"),IF($H103=AE$87,SUM($T153:AE153)+$P103,IF(AE$87&gt;$H103,AE153,0)),0)</f>
        <v>41.542499999999997</v>
      </c>
      <c r="AF103" s="155">
        <f>IF(OR(RIGHT($I103,3)="RGT",RIGHT($I103,3)="INC"),IF($H103=AF$87,SUM($T153:AF153)+$P103,IF(AF$87&gt;$H103,AF153,0)),0)</f>
        <v>0</v>
      </c>
      <c r="AG103" s="155">
        <f>IF(OR(RIGHT($I103,3)="RGT",RIGHT($I103,3)="INC"),IF($H103=AG$87,SUM($T153:AG153)+$P103,IF(AG$87&gt;$H103,AG153,0)),0)</f>
        <v>0</v>
      </c>
      <c r="AH103" s="155">
        <f>IF(OR(RIGHT($I103,3)="RGT",RIGHT($I103,3)="INC"),IF($H103=AH$87,SUM($T153:AH153)+$P103,IF(AH$87&gt;$H103,AH153,0)),0)</f>
        <v>0</v>
      </c>
      <c r="AI103" s="155">
        <f>IF(OR(RIGHT($I103,3)="RGT",RIGHT($I103,3)="INC"),IF($H103=AI$87,SUM($T153:AI153)+$P103,IF(AI$87&gt;$H103,AI153,0)),0)</f>
        <v>0</v>
      </c>
      <c r="AJ103" s="155">
        <f>IF(OR(RIGHT($I103,3)="RGT",RIGHT($I103,3)="INC"),IF($H103=AJ$87,SUM($T153:AJ153)+$P103,IF(AJ$87&gt;$H103,AJ153,0)),0)</f>
        <v>0</v>
      </c>
      <c r="AK103" s="155">
        <f>IF(OR(RIGHT($I103,3)="RGT",RIGHT($I103,3)="INC"),IF($H103=AK$87,SUM($T153:AK153)+$P103,IF(AK$87&gt;$H103,AK153,0)),0)</f>
        <v>0</v>
      </c>
      <c r="AL103" s="155">
        <f>IF(OR(RIGHT($I103,3)="RGT",RIGHT($I103,3)="INC"),IF($H103=AL$87,SUM($T153:AL153)+$P103,IF(AL$87&gt;$H103,AL153,0)),0)</f>
        <v>0</v>
      </c>
      <c r="AM103" s="155">
        <f>IF(OR(RIGHT($I103,3)="RGT",RIGHT($I103,3)="INC"),IF($H103=AM$87,SUM($T153:AM153)+$P103,IF(AM$87&gt;$H103,AM153,0)),0)</f>
        <v>0</v>
      </c>
      <c r="AN103" s="155">
        <f>IF(OR(RIGHT($I103,3)="RGT",RIGHT($I103,3)="INC"),IF($H103=AN$87,SUM($T153:AN153)+$P103,IF(AN$87&gt;$H103,AN153,0)),0)</f>
        <v>0</v>
      </c>
      <c r="AO103" s="155">
        <f>IF(OR(RIGHT($I103,3)="RGT",RIGHT($I103,3)="INC"),IF($H103=AO$87,SUM($T153:AO153)+$P103,IF(AO$87&gt;$H103,AO153,0)),0)</f>
        <v>0</v>
      </c>
      <c r="AP103" s="155">
        <f>IF(OR(RIGHT($I103,3)="RGT",RIGHT($I103,3)="INC"),IF($H103=AP$87,SUM($T153:AP153)+$P103,IF(AP$87&gt;$H103,AP153,0)),0)</f>
        <v>0</v>
      </c>
      <c r="AQ103" s="156">
        <f>IF(OR(RIGHT($I103,3)="RGT",RIGHT($I103,3)="INC"),IF($H103=AQ$87,SUM($T153:AQ153)+$P103,IF(AQ$87&gt;$H103,AQ153,0)),0)</f>
        <v>0</v>
      </c>
    </row>
    <row r="104" spans="1:43" s="157" customFormat="1" x14ac:dyDescent="0.25">
      <c r="A104" s="232" t="s">
        <v>288</v>
      </c>
      <c r="B104" s="148" t="str">
        <f t="shared" si="44"/>
        <v>Tehachapi Segments 4-11</v>
      </c>
      <c r="C104" s="149" t="s">
        <v>214</v>
      </c>
      <c r="D104" s="194" t="s">
        <v>289</v>
      </c>
      <c r="E104" s="167" t="s">
        <v>290</v>
      </c>
      <c r="F104" s="160" t="s">
        <v>287</v>
      </c>
      <c r="G104" s="161" t="s">
        <v>26</v>
      </c>
      <c r="H104" s="153">
        <v>42736</v>
      </c>
      <c r="I104" s="163" t="s">
        <v>217</v>
      </c>
      <c r="J104" s="164">
        <v>0</v>
      </c>
      <c r="K104" s="165">
        <v>1</v>
      </c>
      <c r="L104" s="236" t="s">
        <v>139</v>
      </c>
      <c r="M104" s="237">
        <v>908.84664999999995</v>
      </c>
      <c r="N104" s="214">
        <f t="shared" si="46"/>
        <v>0</v>
      </c>
      <c r="O104" s="214">
        <f t="shared" si="47"/>
        <v>0</v>
      </c>
      <c r="P104" s="151">
        <f t="shared" si="48"/>
        <v>908.84664999999995</v>
      </c>
      <c r="Q104" s="151">
        <f t="shared" si="49"/>
        <v>0</v>
      </c>
      <c r="R104" s="152">
        <f t="shared" si="50"/>
        <v>0</v>
      </c>
      <c r="S104" s="153"/>
      <c r="T104" s="154">
        <f>IF(OR(RIGHT($I104,3)="RGT",RIGHT($I104,3)="INC"),IF($H104=T$87,SUM($T154:T154)+$P104,IF(T$87&gt;$H104,T154,0)),0)</f>
        <v>908.84664999999995</v>
      </c>
      <c r="U104" s="155">
        <f>IF(OR(RIGHT($I104,3)="RGT",RIGHT($I104,3)="INC"),IF($H104=U$87,SUM($T154:U154)+$P104,IF(U$87&gt;$H104,U154,0)),0)</f>
        <v>0</v>
      </c>
      <c r="V104" s="155">
        <f>IF(OR(RIGHT($I104,3)="RGT",RIGHT($I104,3)="INC"),IF($H104=V$87,SUM($T154:V154)+$P104,IF(V$87&gt;$H104,V154,0)),0)</f>
        <v>0</v>
      </c>
      <c r="W104" s="155">
        <f>IF(OR(RIGHT($I104,3)="RGT",RIGHT($I104,3)="INC"),IF($H104=W$87,SUM($T154:W154)+$P104,IF(W$87&gt;$H104,W154,0)),0)</f>
        <v>0</v>
      </c>
      <c r="X104" s="155">
        <f>IF(OR(RIGHT($I104,3)="RGT",RIGHT($I104,3)="INC"),IF($H104=X$87,SUM($T154:X154)+$P104,IF(X$87&gt;$H104,X154,0)),0)</f>
        <v>0</v>
      </c>
      <c r="Y104" s="155">
        <f>IF(OR(RIGHT($I104,3)="RGT",RIGHT($I104,3)="INC"),IF($H104=Y$87,SUM($T154:Y154)+$P104,IF(Y$87&gt;$H104,Y154,0)),0)</f>
        <v>0</v>
      </c>
      <c r="Z104" s="155">
        <f>IF(OR(RIGHT($I104,3)="RGT",RIGHT($I104,3)="INC"),IF($H104=Z$87,SUM($T154:Z154)+$P104,IF(Z$87&gt;$H104,Z154,0)),0)</f>
        <v>0</v>
      </c>
      <c r="AA104" s="155">
        <f>IF(OR(RIGHT($I104,3)="RGT",RIGHT($I104,3)="INC"),IF($H104=AA$87,SUM($T154:AA154)+$P104,IF(AA$87&gt;$H104,AA154,0)),0)</f>
        <v>0</v>
      </c>
      <c r="AB104" s="155">
        <f>IF(OR(RIGHT($I104,3)="RGT",RIGHT($I104,3)="INC"),IF($H104=AB$87,SUM($T154:AB154)+$P104,IF(AB$87&gt;$H104,AB154,0)),0)</f>
        <v>0</v>
      </c>
      <c r="AC104" s="155">
        <f>IF(OR(RIGHT($I104,3)="RGT",RIGHT($I104,3)="INC"),IF($H104=AC$87,SUM($T154:AC154)+$P104,IF(AC$87&gt;$H104,AC154,0)),0)</f>
        <v>0</v>
      </c>
      <c r="AD104" s="155">
        <f>IF(OR(RIGHT($I104,3)="RGT",RIGHT($I104,3)="INC"),IF($H104=AD$87,SUM($T154:AD154)+$P104,IF(AD$87&gt;$H104,AD154,0)),0)</f>
        <v>0</v>
      </c>
      <c r="AE104" s="156">
        <f>IF(OR(RIGHT($I104,3)="RGT",RIGHT($I104,3)="INC"),IF($H104=AE$87,SUM($T154:AE154)+$P104,IF(AE$87&gt;$H104,AE154,0)),0)</f>
        <v>0</v>
      </c>
      <c r="AF104" s="155">
        <f>IF(OR(RIGHT($I104,3)="RGT",RIGHT($I104,3)="INC"),IF($H104=AF$87,SUM($T154:AF154)+$P104,IF(AF$87&gt;$H104,AF154,0)),0)</f>
        <v>0</v>
      </c>
      <c r="AG104" s="155">
        <f>IF(OR(RIGHT($I104,3)="RGT",RIGHT($I104,3)="INC"),IF($H104=AG$87,SUM($T154:AG154)+$P104,IF(AG$87&gt;$H104,AG154,0)),0)</f>
        <v>0</v>
      </c>
      <c r="AH104" s="155">
        <f>IF(OR(RIGHT($I104,3)="RGT",RIGHT($I104,3)="INC"),IF($H104=AH$87,SUM($T154:AH154)+$P104,IF(AH$87&gt;$H104,AH154,0)),0)</f>
        <v>0</v>
      </c>
      <c r="AI104" s="155">
        <f>IF(OR(RIGHT($I104,3)="RGT",RIGHT($I104,3)="INC"),IF($H104=AI$87,SUM($T154:AI154)+$P104,IF(AI$87&gt;$H104,AI154,0)),0)</f>
        <v>0</v>
      </c>
      <c r="AJ104" s="155">
        <f>IF(OR(RIGHT($I104,3)="RGT",RIGHT($I104,3)="INC"),IF($H104=AJ$87,SUM($T154:AJ154)+$P104,IF(AJ$87&gt;$H104,AJ154,0)),0)</f>
        <v>0</v>
      </c>
      <c r="AK104" s="155">
        <f>IF(OR(RIGHT($I104,3)="RGT",RIGHT($I104,3)="INC"),IF($H104=AK$87,SUM($T154:AK154)+$P104,IF(AK$87&gt;$H104,AK154,0)),0)</f>
        <v>0</v>
      </c>
      <c r="AL104" s="155">
        <f>IF(OR(RIGHT($I104,3)="RGT",RIGHT($I104,3)="INC"),IF($H104=AL$87,SUM($T154:AL154)+$P104,IF(AL$87&gt;$H104,AL154,0)),0)</f>
        <v>0</v>
      </c>
      <c r="AM104" s="155">
        <f>IF(OR(RIGHT($I104,3)="RGT",RIGHT($I104,3)="INC"),IF($H104=AM$87,SUM($T154:AM154)+$P104,IF(AM$87&gt;$H104,AM154,0)),0)</f>
        <v>0</v>
      </c>
      <c r="AN104" s="155">
        <f>IF(OR(RIGHT($I104,3)="RGT",RIGHT($I104,3)="INC"),IF($H104=AN$87,SUM($T154:AN154)+$P104,IF(AN$87&gt;$H104,AN154,0)),0)</f>
        <v>0</v>
      </c>
      <c r="AO104" s="155">
        <f>IF(OR(RIGHT($I104,3)="RGT",RIGHT($I104,3)="INC"),IF($H104=AO$87,SUM($T154:AO154)+$P104,IF(AO$87&gt;$H104,AO154,0)),0)</f>
        <v>0</v>
      </c>
      <c r="AP104" s="155">
        <f>IF(OR(RIGHT($I104,3)="RGT",RIGHT($I104,3)="INC"),IF($H104=AP$87,SUM($T154:AP154)+$P104,IF(AP$87&gt;$H104,AP154,0)),0)</f>
        <v>0</v>
      </c>
      <c r="AQ104" s="156">
        <f>IF(OR(RIGHT($I104,3)="RGT",RIGHT($I104,3)="INC"),IF($H104=AQ$87,SUM($T154:AQ154)+$P104,IF(AQ$87&gt;$H104,AQ154,0)),0)</f>
        <v>0</v>
      </c>
    </row>
    <row r="105" spans="1:43" s="157" customFormat="1" x14ac:dyDescent="0.25">
      <c r="A105" s="232" t="s">
        <v>291</v>
      </c>
      <c r="B105" s="148" t="str">
        <f t="shared" si="44"/>
        <v>Tehachapi Segments 4-11</v>
      </c>
      <c r="C105" s="149" t="s">
        <v>214</v>
      </c>
      <c r="D105" s="194" t="s">
        <v>292</v>
      </c>
      <c r="E105" s="167" t="s">
        <v>293</v>
      </c>
      <c r="F105" s="160" t="s">
        <v>294</v>
      </c>
      <c r="G105" s="161" t="s">
        <v>26</v>
      </c>
      <c r="H105" s="153">
        <v>41000</v>
      </c>
      <c r="I105" s="163" t="s">
        <v>227</v>
      </c>
      <c r="J105" s="164">
        <v>0</v>
      </c>
      <c r="K105" s="165">
        <v>1</v>
      </c>
      <c r="L105" s="236">
        <v>901094247</v>
      </c>
      <c r="M105" s="237">
        <v>0</v>
      </c>
      <c r="N105" s="214">
        <f t="shared" si="46"/>
        <v>1965.1195499999997</v>
      </c>
      <c r="O105" s="214">
        <f t="shared" si="47"/>
        <v>0</v>
      </c>
      <c r="P105" s="151">
        <f t="shared" si="48"/>
        <v>0</v>
      </c>
      <c r="Q105" s="151">
        <f t="shared" si="49"/>
        <v>1965.1195499999997</v>
      </c>
      <c r="R105" s="152">
        <f t="shared" si="50"/>
        <v>0</v>
      </c>
      <c r="S105" s="153"/>
      <c r="T105" s="154">
        <f>IF(OR(RIGHT($I105,3)="RGT",RIGHT($I105,3)="INC"),IF($H105=T$87,SUM($T155:T155)+$P105,IF(T$87&gt;$H105,T155,0)),0)</f>
        <v>1.5693599999999999</v>
      </c>
      <c r="U105" s="155">
        <f>IF(OR(RIGHT($I105,3)="RGT",RIGHT($I105,3)="INC"),IF($H105=U$87,SUM($T155:U155)+$P105,IF(U$87&gt;$H105,U155,0)),0)</f>
        <v>1.4174899999999999</v>
      </c>
      <c r="V105" s="155">
        <f>IF(OR(RIGHT($I105,3)="RGT",RIGHT($I105,3)="INC"),IF($H105=V$87,SUM($T155:V155)+$P105,IF(V$87&gt;$H105,V155,0)),0)</f>
        <v>1.7209100000000002</v>
      </c>
      <c r="W105" s="155">
        <f>IF(OR(RIGHT($I105,3)="RGT",RIGHT($I105,3)="INC"),IF($H105=W$87,SUM($T155:W155)+$P105,IF(W$87&gt;$H105,W155,0)),0)</f>
        <v>1.5693599999999999</v>
      </c>
      <c r="X105" s="155">
        <f>IF(OR(RIGHT($I105,3)="RGT",RIGHT($I105,3)="INC"),IF($H105=X$87,SUM($T155:X155)+$P105,IF(X$87&gt;$H105,X155,0)),0)</f>
        <v>1.5693599999999999</v>
      </c>
      <c r="Y105" s="155">
        <f>IF(OR(RIGHT($I105,3)="RGT",RIGHT($I105,3)="INC"),IF($H105=Y$87,SUM($T155:Y155)+$P105,IF(Y$87&gt;$H105,Y155,0)),0)</f>
        <v>1947.85691</v>
      </c>
      <c r="Z105" s="155">
        <f>IF(OR(RIGHT($I105,3)="RGT",RIGHT($I105,3)="INC"),IF($H105=Z$87,SUM($T155:Z155)+$P105,IF(Z$87&gt;$H105,Z155,0)),0)</f>
        <v>1.5693599999999999</v>
      </c>
      <c r="AA105" s="155">
        <f>IF(OR(RIGHT($I105,3)="RGT",RIGHT($I105,3)="INC"),IF($H105=AA$87,SUM($T155:AA155)+$P105,IF(AA$87&gt;$H105,AA155,0)),0)</f>
        <v>1.5693599999999999</v>
      </c>
      <c r="AB105" s="155">
        <f>IF(OR(RIGHT($I105,3)="RGT",RIGHT($I105,3)="INC"),IF($H105=AB$87,SUM($T155:AB155)+$P105,IF(AB$87&gt;$H105,AB155,0)),0)</f>
        <v>1.5693599999999999</v>
      </c>
      <c r="AC105" s="155">
        <f>IF(OR(RIGHT($I105,3)="RGT",RIGHT($I105,3)="INC"),IF($H105=AC$87,SUM($T155:AC155)+$P105,IF(AC$87&gt;$H105,AC155,0)),0)</f>
        <v>1.5693599999999999</v>
      </c>
      <c r="AD105" s="155">
        <f>IF(OR(RIGHT($I105,3)="RGT",RIGHT($I105,3)="INC"),IF($H105=AD$87,SUM($T155:AD155)+$P105,IF(AD$87&gt;$H105,AD155,0)),0)</f>
        <v>1.5693599999999999</v>
      </c>
      <c r="AE105" s="156">
        <f>IF(OR(RIGHT($I105,3)="RGT",RIGHT($I105,3)="INC"),IF($H105=AE$87,SUM($T155:AE155)+$P105,IF(AE$87&gt;$H105,AE155,0)),0)</f>
        <v>1.5693599999999999</v>
      </c>
      <c r="AF105" s="155">
        <f>IF(OR(RIGHT($I105,3)="RGT",RIGHT($I105,3)="INC"),IF($H105=AF$87,SUM($T155:AF155)+$P105,IF(AF$87&gt;$H105,AF155,0)),0)</f>
        <v>0</v>
      </c>
      <c r="AG105" s="155">
        <f>IF(OR(RIGHT($I105,3)="RGT",RIGHT($I105,3)="INC"),IF($H105=AG$87,SUM($T155:AG155)+$P105,IF(AG$87&gt;$H105,AG155,0)),0)</f>
        <v>0</v>
      </c>
      <c r="AH105" s="155">
        <f>IF(OR(RIGHT($I105,3)="RGT",RIGHT($I105,3)="INC"),IF($H105=AH$87,SUM($T155:AH155)+$P105,IF(AH$87&gt;$H105,AH155,0)),0)</f>
        <v>0</v>
      </c>
      <c r="AI105" s="155">
        <f>IF(OR(RIGHT($I105,3)="RGT",RIGHT($I105,3)="INC"),IF($H105=AI$87,SUM($T155:AI155)+$P105,IF(AI$87&gt;$H105,AI155,0)),0)</f>
        <v>0</v>
      </c>
      <c r="AJ105" s="155">
        <f>IF(OR(RIGHT($I105,3)="RGT",RIGHT($I105,3)="INC"),IF($H105=AJ$87,SUM($T155:AJ155)+$P105,IF(AJ$87&gt;$H105,AJ155,0)),0)</f>
        <v>0</v>
      </c>
      <c r="AK105" s="155">
        <f>IF(OR(RIGHT($I105,3)="RGT",RIGHT($I105,3)="INC"),IF($H105=AK$87,SUM($T155:AK155)+$P105,IF(AK$87&gt;$H105,AK155,0)),0)</f>
        <v>0</v>
      </c>
      <c r="AL105" s="155">
        <f>IF(OR(RIGHT($I105,3)="RGT",RIGHT($I105,3)="INC"),IF($H105=AL$87,SUM($T155:AL155)+$P105,IF(AL$87&gt;$H105,AL155,0)),0)</f>
        <v>0</v>
      </c>
      <c r="AM105" s="155">
        <f>IF(OR(RIGHT($I105,3)="RGT",RIGHT($I105,3)="INC"),IF($H105=AM$87,SUM($T155:AM155)+$P105,IF(AM$87&gt;$H105,AM155,0)),0)</f>
        <v>0</v>
      </c>
      <c r="AN105" s="155">
        <f>IF(OR(RIGHT($I105,3)="RGT",RIGHT($I105,3)="INC"),IF($H105=AN$87,SUM($T155:AN155)+$P105,IF(AN$87&gt;$H105,AN155,0)),0)</f>
        <v>0</v>
      </c>
      <c r="AO105" s="155">
        <f>IF(OR(RIGHT($I105,3)="RGT",RIGHT($I105,3)="INC"),IF($H105=AO$87,SUM($T155:AO155)+$P105,IF(AO$87&gt;$H105,AO155,0)),0)</f>
        <v>0</v>
      </c>
      <c r="AP105" s="155">
        <f>IF(OR(RIGHT($I105,3)="RGT",RIGHT($I105,3)="INC"),IF($H105=AP$87,SUM($T155:AP155)+$P105,IF(AP$87&gt;$H105,AP155,0)),0)</f>
        <v>0</v>
      </c>
      <c r="AQ105" s="156">
        <f>IF(OR(RIGHT($I105,3)="RGT",RIGHT($I105,3)="INC"),IF($H105=AQ$87,SUM($T155:AQ155)+$P105,IF(AQ$87&gt;$H105,AQ155,0)),0)</f>
        <v>0</v>
      </c>
    </row>
    <row r="106" spans="1:43" s="157" customFormat="1" x14ac:dyDescent="0.25">
      <c r="A106" s="232" t="s">
        <v>295</v>
      </c>
      <c r="B106" s="148" t="str">
        <f t="shared" si="44"/>
        <v>Tehachapi Segments 4-11</v>
      </c>
      <c r="C106" s="149" t="s">
        <v>214</v>
      </c>
      <c r="D106" s="194" t="s">
        <v>296</v>
      </c>
      <c r="E106" s="167" t="s">
        <v>297</v>
      </c>
      <c r="F106" s="160" t="s">
        <v>298</v>
      </c>
      <c r="G106" s="161" t="s">
        <v>26</v>
      </c>
      <c r="H106" s="153">
        <v>42125</v>
      </c>
      <c r="I106" s="163" t="s">
        <v>227</v>
      </c>
      <c r="J106" s="164">
        <v>0</v>
      </c>
      <c r="K106" s="165">
        <v>1</v>
      </c>
      <c r="L106" s="236">
        <v>901094249</v>
      </c>
      <c r="M106" s="237">
        <v>0</v>
      </c>
      <c r="N106" s="214">
        <f t="shared" si="46"/>
        <v>6629.8142799999996</v>
      </c>
      <c r="O106" s="214">
        <f t="shared" si="47"/>
        <v>0</v>
      </c>
      <c r="P106" s="151">
        <f t="shared" si="48"/>
        <v>0</v>
      </c>
      <c r="Q106" s="151">
        <f t="shared" si="49"/>
        <v>6629.8142799999996</v>
      </c>
      <c r="R106" s="152">
        <f t="shared" si="50"/>
        <v>0</v>
      </c>
      <c r="S106" s="153"/>
      <c r="T106" s="154">
        <f>IF(OR(RIGHT($I106,3)="RGT",RIGHT($I106,3)="INC"),IF($H106=T$87,SUM($T156:T156)+$P106,IF(T$87&gt;$H106,T156,0)),0)</f>
        <v>-121.82035999999999</v>
      </c>
      <c r="U106" s="155">
        <f>IF(OR(RIGHT($I106,3)="RGT",RIGHT($I106,3)="INC"),IF($H106=U$87,SUM($T156:U156)+$P106,IF(U$87&gt;$H106,U156,0)),0)</f>
        <v>190.79093</v>
      </c>
      <c r="V106" s="155">
        <f>IF(OR(RIGHT($I106,3)="RGT",RIGHT($I106,3)="INC"),IF($H106=V$87,SUM($T156:V156)+$P106,IF(V$87&gt;$H106,V156,0)),0)</f>
        <v>2648.0045399999999</v>
      </c>
      <c r="W106" s="155">
        <f>IF(OR(RIGHT($I106,3)="RGT",RIGHT($I106,3)="INC"),IF($H106=W$87,SUM($T156:W156)+$P106,IF(W$87&gt;$H106,W156,0)),0)</f>
        <v>100</v>
      </c>
      <c r="X106" s="155">
        <f>IF(OR(RIGHT($I106,3)="RGT",RIGHT($I106,3)="INC"),IF($H106=X$87,SUM($T156:X156)+$P106,IF(X$87&gt;$H106,X156,0)),0)</f>
        <v>100</v>
      </c>
      <c r="Y106" s="155">
        <f>IF(OR(RIGHT($I106,3)="RGT",RIGHT($I106,3)="INC"),IF($H106=Y$87,SUM($T156:Y156)+$P106,IF(Y$87&gt;$H106,Y156,0)),0)</f>
        <v>100</v>
      </c>
      <c r="Z106" s="155">
        <f>IF(OR(RIGHT($I106,3)="RGT",RIGHT($I106,3)="INC"),IF($H106=Z$87,SUM($T156:Z156)+$P106,IF(Z$87&gt;$H106,Z156,0)),0)</f>
        <v>600</v>
      </c>
      <c r="AA106" s="155">
        <f>IF(OR(RIGHT($I106,3)="RGT",RIGHT($I106,3)="INC"),IF($H106=AA$87,SUM($T156:AA156)+$P106,IF(AA$87&gt;$H106,AA156,0)),0)</f>
        <v>600</v>
      </c>
      <c r="AB106" s="155">
        <f>IF(OR(RIGHT($I106,3)="RGT",RIGHT($I106,3)="INC"),IF($H106=AB$87,SUM($T156:AB156)+$P106,IF(AB$87&gt;$H106,AB156,0)),0)</f>
        <v>600</v>
      </c>
      <c r="AC106" s="155">
        <f>IF(OR(RIGHT($I106,3)="RGT",RIGHT($I106,3)="INC"),IF($H106=AC$87,SUM($T156:AC156)+$P106,IF(AC$87&gt;$H106,AC156,0)),0)</f>
        <v>100</v>
      </c>
      <c r="AD106" s="155">
        <f>IF(OR(RIGHT($I106,3)="RGT",RIGHT($I106,3)="INC"),IF($H106=AD$87,SUM($T156:AD156)+$P106,IF(AD$87&gt;$H106,AD156,0)),0)</f>
        <v>100</v>
      </c>
      <c r="AE106" s="156">
        <f>IF(OR(RIGHT($I106,3)="RGT",RIGHT($I106,3)="INC"),IF($H106=AE$87,SUM($T156:AE156)+$P106,IF(AE$87&gt;$H106,AE156,0)),0)</f>
        <v>1612.83917</v>
      </c>
      <c r="AF106" s="155">
        <f>IF(OR(RIGHT($I106,3)="RGT",RIGHT($I106,3)="INC"),IF($H106=AF$87,SUM($T156:AF156)+$P106,IF(AF$87&gt;$H106,AF156,0)),0)</f>
        <v>0</v>
      </c>
      <c r="AG106" s="155">
        <f>IF(OR(RIGHT($I106,3)="RGT",RIGHT($I106,3)="INC"),IF($H106=AG$87,SUM($T156:AG156)+$P106,IF(AG$87&gt;$H106,AG156,0)),0)</f>
        <v>0</v>
      </c>
      <c r="AH106" s="155">
        <f>IF(OR(RIGHT($I106,3)="RGT",RIGHT($I106,3)="INC"),IF($H106=AH$87,SUM($T156:AH156)+$P106,IF(AH$87&gt;$H106,AH156,0)),0)</f>
        <v>0</v>
      </c>
      <c r="AI106" s="155">
        <f>IF(OR(RIGHT($I106,3)="RGT",RIGHT($I106,3)="INC"),IF($H106=AI$87,SUM($T156:AI156)+$P106,IF(AI$87&gt;$H106,AI156,0)),0)</f>
        <v>0</v>
      </c>
      <c r="AJ106" s="155">
        <f>IF(OR(RIGHT($I106,3)="RGT",RIGHT($I106,3)="INC"),IF($H106=AJ$87,SUM($T156:AJ156)+$P106,IF(AJ$87&gt;$H106,AJ156,0)),0)</f>
        <v>0</v>
      </c>
      <c r="AK106" s="155">
        <f>IF(OR(RIGHT($I106,3)="RGT",RIGHT($I106,3)="INC"),IF($H106=AK$87,SUM($T156:AK156)+$P106,IF(AK$87&gt;$H106,AK156,0)),0)</f>
        <v>0</v>
      </c>
      <c r="AL106" s="155">
        <f>IF(OR(RIGHT($I106,3)="RGT",RIGHT($I106,3)="INC"),IF($H106=AL$87,SUM($T156:AL156)+$P106,IF(AL$87&gt;$H106,AL156,0)),0)</f>
        <v>0</v>
      </c>
      <c r="AM106" s="155">
        <f>IF(OR(RIGHT($I106,3)="RGT",RIGHT($I106,3)="INC"),IF($H106=AM$87,SUM($T156:AM156)+$P106,IF(AM$87&gt;$H106,AM156,0)),0)</f>
        <v>0</v>
      </c>
      <c r="AN106" s="155">
        <f>IF(OR(RIGHT($I106,3)="RGT",RIGHT($I106,3)="INC"),IF($H106=AN$87,SUM($T156:AN156)+$P106,IF(AN$87&gt;$H106,AN156,0)),0)</f>
        <v>0</v>
      </c>
      <c r="AO106" s="155">
        <f>IF(OR(RIGHT($I106,3)="RGT",RIGHT($I106,3)="INC"),IF($H106=AO$87,SUM($T156:AO156)+$P106,IF(AO$87&gt;$H106,AO156,0)),0)</f>
        <v>0</v>
      </c>
      <c r="AP106" s="155">
        <f>IF(OR(RIGHT($I106,3)="RGT",RIGHT($I106,3)="INC"),IF($H106=AP$87,SUM($T156:AP156)+$P106,IF(AP$87&gt;$H106,AP156,0)),0)</f>
        <v>0</v>
      </c>
      <c r="AQ106" s="156">
        <f>IF(OR(RIGHT($I106,3)="RGT",RIGHT($I106,3)="INC"),IF($H106=AQ$87,SUM($T156:AQ156)+$P106,IF(AQ$87&gt;$H106,AQ156,0)),0)</f>
        <v>0</v>
      </c>
    </row>
    <row r="107" spans="1:43" s="157" customFormat="1" x14ac:dyDescent="0.25">
      <c r="A107" s="232" t="s">
        <v>299</v>
      </c>
      <c r="B107" s="148" t="str">
        <f t="shared" si="44"/>
        <v>Tehachapi Segments 4-11</v>
      </c>
      <c r="C107" s="149" t="s">
        <v>214</v>
      </c>
      <c r="D107" s="194" t="s">
        <v>300</v>
      </c>
      <c r="E107" s="167" t="s">
        <v>301</v>
      </c>
      <c r="F107" s="160" t="s">
        <v>298</v>
      </c>
      <c r="G107" s="161" t="s">
        <v>26</v>
      </c>
      <c r="H107" s="153">
        <v>42125</v>
      </c>
      <c r="I107" s="163" t="s">
        <v>227</v>
      </c>
      <c r="J107" s="164">
        <v>0</v>
      </c>
      <c r="K107" s="165">
        <v>1</v>
      </c>
      <c r="L107" s="236">
        <v>801025887</v>
      </c>
      <c r="M107" s="237">
        <v>0</v>
      </c>
      <c r="N107" s="214">
        <f t="shared" si="46"/>
        <v>792.05617000000007</v>
      </c>
      <c r="O107" s="214">
        <f t="shared" si="47"/>
        <v>0</v>
      </c>
      <c r="P107" s="151">
        <f t="shared" si="48"/>
        <v>0</v>
      </c>
      <c r="Q107" s="151">
        <f t="shared" si="49"/>
        <v>792.05617000000007</v>
      </c>
      <c r="R107" s="152">
        <f t="shared" si="50"/>
        <v>0</v>
      </c>
      <c r="S107" s="153"/>
      <c r="T107" s="154">
        <f>IF(OR(RIGHT($I107,3)="RGT",RIGHT($I107,3)="INC"),IF($H107=T$87,SUM($T157:T157)+$P107,IF(T$87&gt;$H107,T157,0)),0)</f>
        <v>0</v>
      </c>
      <c r="U107" s="155">
        <f>IF(OR(RIGHT($I107,3)="RGT",RIGHT($I107,3)="INC"),IF($H107=U$87,SUM($T157:U157)+$P107,IF(U$87&gt;$H107,U157,0)),0)</f>
        <v>0</v>
      </c>
      <c r="V107" s="155">
        <f>IF(OR(RIGHT($I107,3)="RGT",RIGHT($I107,3)="INC"),IF($H107=V$87,SUM($T157:V157)+$P107,IF(V$87&gt;$H107,V157,0)),0)</f>
        <v>792.05617000000007</v>
      </c>
      <c r="W107" s="155">
        <f>IF(OR(RIGHT($I107,3)="RGT",RIGHT($I107,3)="INC"),IF($H107=W$87,SUM($T157:W157)+$P107,IF(W$87&gt;$H107,W157,0)),0)</f>
        <v>0</v>
      </c>
      <c r="X107" s="155">
        <f>IF(OR(RIGHT($I107,3)="RGT",RIGHT($I107,3)="INC"),IF($H107=X$87,SUM($T157:X157)+$P107,IF(X$87&gt;$H107,X157,0)),0)</f>
        <v>0</v>
      </c>
      <c r="Y107" s="155">
        <f>IF(OR(RIGHT($I107,3)="RGT",RIGHT($I107,3)="INC"),IF($H107=Y$87,SUM($T157:Y157)+$P107,IF(Y$87&gt;$H107,Y157,0)),0)</f>
        <v>0</v>
      </c>
      <c r="Z107" s="155">
        <f>IF(OR(RIGHT($I107,3)="RGT",RIGHT($I107,3)="INC"),IF($H107=Z$87,SUM($T157:Z157)+$P107,IF(Z$87&gt;$H107,Z157,0)),0)</f>
        <v>0</v>
      </c>
      <c r="AA107" s="155">
        <f>IF(OR(RIGHT($I107,3)="RGT",RIGHT($I107,3)="INC"),IF($H107=AA$87,SUM($T157:AA157)+$P107,IF(AA$87&gt;$H107,AA157,0)),0)</f>
        <v>0</v>
      </c>
      <c r="AB107" s="155">
        <f>IF(OR(RIGHT($I107,3)="RGT",RIGHT($I107,3)="INC"),IF($H107=AB$87,SUM($T157:AB157)+$P107,IF(AB$87&gt;$H107,AB157,0)),0)</f>
        <v>0</v>
      </c>
      <c r="AC107" s="155">
        <f>IF(OR(RIGHT($I107,3)="RGT",RIGHT($I107,3)="INC"),IF($H107=AC$87,SUM($T157:AC157)+$P107,IF(AC$87&gt;$H107,AC157,0)),0)</f>
        <v>0</v>
      </c>
      <c r="AD107" s="155">
        <f>IF(OR(RIGHT($I107,3)="RGT",RIGHT($I107,3)="INC"),IF($H107=AD$87,SUM($T157:AD157)+$P107,IF(AD$87&gt;$H107,AD157,0)),0)</f>
        <v>0</v>
      </c>
      <c r="AE107" s="156">
        <f>IF(OR(RIGHT($I107,3)="RGT",RIGHT($I107,3)="INC"),IF($H107=AE$87,SUM($T157:AE157)+$P107,IF(AE$87&gt;$H107,AE157,0)),0)</f>
        <v>0</v>
      </c>
      <c r="AF107" s="155">
        <f>IF(OR(RIGHT($I107,3)="RGT",RIGHT($I107,3)="INC"),IF($H107=AF$87,SUM($T157:AF157)+$P107,IF(AF$87&gt;$H107,AF157,0)),0)</f>
        <v>0</v>
      </c>
      <c r="AG107" s="155">
        <f>IF(OR(RIGHT($I107,3)="RGT",RIGHT($I107,3)="INC"),IF($H107=AG$87,SUM($T157:AG157)+$P107,IF(AG$87&gt;$H107,AG157,0)),0)</f>
        <v>0</v>
      </c>
      <c r="AH107" s="155">
        <f>IF(OR(RIGHT($I107,3)="RGT",RIGHT($I107,3)="INC"),IF($H107=AH$87,SUM($T157:AH157)+$P107,IF(AH$87&gt;$H107,AH157,0)),0)</f>
        <v>0</v>
      </c>
      <c r="AI107" s="155">
        <f>IF(OR(RIGHT($I107,3)="RGT",RIGHT($I107,3)="INC"),IF($H107=AI$87,SUM($T157:AI157)+$P107,IF(AI$87&gt;$H107,AI157,0)),0)</f>
        <v>0</v>
      </c>
      <c r="AJ107" s="155">
        <f>IF(OR(RIGHT($I107,3)="RGT",RIGHT($I107,3)="INC"),IF($H107=AJ$87,SUM($T157:AJ157)+$P107,IF(AJ$87&gt;$H107,AJ157,0)),0)</f>
        <v>0</v>
      </c>
      <c r="AK107" s="155">
        <f>IF(OR(RIGHT($I107,3)="RGT",RIGHT($I107,3)="INC"),IF($H107=AK$87,SUM($T157:AK157)+$P107,IF(AK$87&gt;$H107,AK157,0)),0)</f>
        <v>0</v>
      </c>
      <c r="AL107" s="155">
        <f>IF(OR(RIGHT($I107,3)="RGT",RIGHT($I107,3)="INC"),IF($H107=AL$87,SUM($T157:AL157)+$P107,IF(AL$87&gt;$H107,AL157,0)),0)</f>
        <v>0</v>
      </c>
      <c r="AM107" s="155">
        <f>IF(OR(RIGHT($I107,3)="RGT",RIGHT($I107,3)="INC"),IF($H107=AM$87,SUM($T157:AM157)+$P107,IF(AM$87&gt;$H107,AM157,0)),0)</f>
        <v>0</v>
      </c>
      <c r="AN107" s="155">
        <f>IF(OR(RIGHT($I107,3)="RGT",RIGHT($I107,3)="INC"),IF($H107=AN$87,SUM($T157:AN157)+$P107,IF(AN$87&gt;$H107,AN157,0)),0)</f>
        <v>0</v>
      </c>
      <c r="AO107" s="155">
        <f>IF(OR(RIGHT($I107,3)="RGT",RIGHT($I107,3)="INC"),IF($H107=AO$87,SUM($T157:AO157)+$P107,IF(AO$87&gt;$H107,AO157,0)),0)</f>
        <v>0</v>
      </c>
      <c r="AP107" s="155">
        <f>IF(OR(RIGHT($I107,3)="RGT",RIGHT($I107,3)="INC"),IF($H107=AP$87,SUM($T157:AP157)+$P107,IF(AP$87&gt;$H107,AP157,0)),0)</f>
        <v>0</v>
      </c>
      <c r="AQ107" s="156">
        <f>IF(OR(RIGHT($I107,3)="RGT",RIGHT($I107,3)="INC"),IF($H107=AQ$87,SUM($T157:AQ157)+$P107,IF(AQ$87&gt;$H107,AQ157,0)),0)</f>
        <v>0</v>
      </c>
    </row>
    <row r="108" spans="1:43" s="157" customFormat="1" x14ac:dyDescent="0.25">
      <c r="A108" s="232" t="s">
        <v>302</v>
      </c>
      <c r="B108" s="148" t="str">
        <f t="shared" si="44"/>
        <v>Tehachapi Segments 4-11</v>
      </c>
      <c r="C108" s="149" t="s">
        <v>214</v>
      </c>
      <c r="D108" s="194" t="s">
        <v>303</v>
      </c>
      <c r="E108" s="167" t="s">
        <v>304</v>
      </c>
      <c r="F108" s="160">
        <v>6442</v>
      </c>
      <c r="G108" s="161" t="s">
        <v>26</v>
      </c>
      <c r="H108" s="153">
        <v>42125</v>
      </c>
      <c r="I108" s="163" t="s">
        <v>227</v>
      </c>
      <c r="J108" s="164">
        <v>0</v>
      </c>
      <c r="K108" s="165">
        <v>1</v>
      </c>
      <c r="L108" s="236">
        <v>901109252</v>
      </c>
      <c r="M108" s="237">
        <v>0</v>
      </c>
      <c r="N108" s="214">
        <f t="shared" si="46"/>
        <v>-3321.2627700000003</v>
      </c>
      <c r="O108" s="214">
        <f t="shared" si="47"/>
        <v>0</v>
      </c>
      <c r="P108" s="151">
        <f t="shared" si="48"/>
        <v>0</v>
      </c>
      <c r="Q108" s="151">
        <f t="shared" si="49"/>
        <v>-3321.2627700000003</v>
      </c>
      <c r="R108" s="152">
        <f t="shared" si="50"/>
        <v>0</v>
      </c>
      <c r="S108" s="153"/>
      <c r="T108" s="154">
        <f>IF(OR(RIGHT($I108,3)="RGT",RIGHT($I108,3)="INC"),IF($H108=T$87,SUM($T158:T158)+$P108,IF(T$87&gt;$H108,T158,0)),0)</f>
        <v>-3.8119999999999994E-2</v>
      </c>
      <c r="U108" s="155">
        <f>IF(OR(RIGHT($I108,3)="RGT",RIGHT($I108,3)="INC"),IF($H108=U$87,SUM($T158:U158)+$P108,IF(U$87&gt;$H108,U158,0)),0)</f>
        <v>0</v>
      </c>
      <c r="V108" s="155">
        <f>IF(OR(RIGHT($I108,3)="RGT",RIGHT($I108,3)="INC"),IF($H108=V$87,SUM($T158:V158)+$P108,IF(V$87&gt;$H108,V158,0)),0)</f>
        <v>-3168.2246500000001</v>
      </c>
      <c r="W108" s="155">
        <f>IF(OR(RIGHT($I108,3)="RGT",RIGHT($I108,3)="INC"),IF($H108=W$87,SUM($T158:W158)+$P108,IF(W$87&gt;$H108,W158,0)),0)</f>
        <v>-153</v>
      </c>
      <c r="X108" s="155">
        <f>IF(OR(RIGHT($I108,3)="RGT",RIGHT($I108,3)="INC"),IF($H108=X$87,SUM($T158:X158)+$P108,IF(X$87&gt;$H108,X158,0)),0)</f>
        <v>0</v>
      </c>
      <c r="Y108" s="155">
        <f>IF(OR(RIGHT($I108,3)="RGT",RIGHT($I108,3)="INC"),IF($H108=Y$87,SUM($T158:Y158)+$P108,IF(Y$87&gt;$H108,Y158,0)),0)</f>
        <v>0</v>
      </c>
      <c r="Z108" s="155">
        <f>IF(OR(RIGHT($I108,3)="RGT",RIGHT($I108,3)="INC"),IF($H108=Z$87,SUM($T158:Z158)+$P108,IF(Z$87&gt;$H108,Z158,0)),0)</f>
        <v>0</v>
      </c>
      <c r="AA108" s="155">
        <f>IF(OR(RIGHT($I108,3)="RGT",RIGHT($I108,3)="INC"),IF($H108=AA$87,SUM($T158:AA158)+$P108,IF(AA$87&gt;$H108,AA158,0)),0)</f>
        <v>0</v>
      </c>
      <c r="AB108" s="155">
        <f>IF(OR(RIGHT($I108,3)="RGT",RIGHT($I108,3)="INC"),IF($H108=AB$87,SUM($T158:AB158)+$P108,IF(AB$87&gt;$H108,AB158,0)),0)</f>
        <v>0</v>
      </c>
      <c r="AC108" s="155">
        <f>IF(OR(RIGHT($I108,3)="RGT",RIGHT($I108,3)="INC"),IF($H108=AC$87,SUM($T158:AC158)+$P108,IF(AC$87&gt;$H108,AC158,0)),0)</f>
        <v>0</v>
      </c>
      <c r="AD108" s="155">
        <f>IF(OR(RIGHT($I108,3)="RGT",RIGHT($I108,3)="INC"),IF($H108=AD$87,SUM($T158:AD158)+$P108,IF(AD$87&gt;$H108,AD158,0)),0)</f>
        <v>0</v>
      </c>
      <c r="AE108" s="156">
        <f>IF(OR(RIGHT($I108,3)="RGT",RIGHT($I108,3)="INC"),IF($H108=AE$87,SUM($T158:AE158)+$P108,IF(AE$87&gt;$H108,AE158,0)),0)</f>
        <v>0</v>
      </c>
      <c r="AF108" s="155">
        <f>IF(OR(RIGHT($I108,3)="RGT",RIGHT($I108,3)="INC"),IF($H108=AF$87,SUM($T158:AF158)+$P108,IF(AF$87&gt;$H108,AF158,0)),0)</f>
        <v>0</v>
      </c>
      <c r="AG108" s="155">
        <f>IF(OR(RIGHT($I108,3)="RGT",RIGHT($I108,3)="INC"),IF($H108=AG$87,SUM($T158:AG158)+$P108,IF(AG$87&gt;$H108,AG158,0)),0)</f>
        <v>0</v>
      </c>
      <c r="AH108" s="155">
        <f>IF(OR(RIGHT($I108,3)="RGT",RIGHT($I108,3)="INC"),IF($H108=AH$87,SUM($T158:AH158)+$P108,IF(AH$87&gt;$H108,AH158,0)),0)</f>
        <v>0</v>
      </c>
      <c r="AI108" s="155">
        <f>IF(OR(RIGHT($I108,3)="RGT",RIGHT($I108,3)="INC"),IF($H108=AI$87,SUM($T158:AI158)+$P108,IF(AI$87&gt;$H108,AI158,0)),0)</f>
        <v>0</v>
      </c>
      <c r="AJ108" s="155">
        <f>IF(OR(RIGHT($I108,3)="RGT",RIGHT($I108,3)="INC"),IF($H108=AJ$87,SUM($T158:AJ158)+$P108,IF(AJ$87&gt;$H108,AJ158,0)),0)</f>
        <v>0</v>
      </c>
      <c r="AK108" s="155">
        <f>IF(OR(RIGHT($I108,3)="RGT",RIGHT($I108,3)="INC"),IF($H108=AK$87,SUM($T158:AK158)+$P108,IF(AK$87&gt;$H108,AK158,0)),0)</f>
        <v>0</v>
      </c>
      <c r="AL108" s="155">
        <f>IF(OR(RIGHT($I108,3)="RGT",RIGHT($I108,3)="INC"),IF($H108=AL$87,SUM($T158:AL158)+$P108,IF(AL$87&gt;$H108,AL158,0)),0)</f>
        <v>0</v>
      </c>
      <c r="AM108" s="155">
        <f>IF(OR(RIGHT($I108,3)="RGT",RIGHT($I108,3)="INC"),IF($H108=AM$87,SUM($T158:AM158)+$P108,IF(AM$87&gt;$H108,AM158,0)),0)</f>
        <v>0</v>
      </c>
      <c r="AN108" s="155">
        <f>IF(OR(RIGHT($I108,3)="RGT",RIGHT($I108,3)="INC"),IF($H108=AN$87,SUM($T158:AN158)+$P108,IF(AN$87&gt;$H108,AN158,0)),0)</f>
        <v>0</v>
      </c>
      <c r="AO108" s="155">
        <f>IF(OR(RIGHT($I108,3)="RGT",RIGHT($I108,3)="INC"),IF($H108=AO$87,SUM($T158:AO158)+$P108,IF(AO$87&gt;$H108,AO158,0)),0)</f>
        <v>0</v>
      </c>
      <c r="AP108" s="155">
        <f>IF(OR(RIGHT($I108,3)="RGT",RIGHT($I108,3)="INC"),IF($H108=AP$87,SUM($T158:AP158)+$P108,IF(AP$87&gt;$H108,AP158,0)),0)</f>
        <v>0</v>
      </c>
      <c r="AQ108" s="156">
        <f>IF(OR(RIGHT($I108,3)="RGT",RIGHT($I108,3)="INC"),IF($H108=AQ$87,SUM($T158:AQ158)+$P108,IF(AQ$87&gt;$H108,AQ158,0)),0)</f>
        <v>0</v>
      </c>
    </row>
    <row r="109" spans="1:43" s="157" customFormat="1" x14ac:dyDescent="0.25">
      <c r="B109" s="148" t="str">
        <f t="shared" si="44"/>
        <v>Tehachapi Segments 4-11</v>
      </c>
      <c r="C109" s="149" t="s">
        <v>214</v>
      </c>
      <c r="D109" s="194"/>
      <c r="E109" s="167"/>
      <c r="F109" s="160"/>
      <c r="G109" s="161"/>
      <c r="H109" s="153"/>
      <c r="I109" s="163"/>
      <c r="J109" s="164"/>
      <c r="K109" s="165"/>
      <c r="L109" s="236">
        <v>901109253</v>
      </c>
      <c r="M109" s="237">
        <v>0</v>
      </c>
      <c r="N109" s="214">
        <f t="shared" si="46"/>
        <v>0</v>
      </c>
      <c r="O109" s="214">
        <f t="shared" si="47"/>
        <v>0</v>
      </c>
      <c r="P109" s="151">
        <f t="shared" si="48"/>
        <v>0</v>
      </c>
      <c r="Q109" s="151">
        <f t="shared" si="49"/>
        <v>0</v>
      </c>
      <c r="R109" s="152">
        <f t="shared" si="50"/>
        <v>0</v>
      </c>
      <c r="S109" s="153"/>
      <c r="T109" s="154">
        <f>IF(OR(RIGHT($I109,3)="RGT",RIGHT($I109,3)="INC"),IF($H109=T$87,SUM($T159:T159)+$P109,IF(T$87&gt;$H109,T159,0)),0)</f>
        <v>0</v>
      </c>
      <c r="U109" s="155">
        <f>IF(OR(RIGHT($I109,3)="RGT",RIGHT($I109,3)="INC"),IF($H109=U$87,SUM($T159:U159)+$P109,IF(U$87&gt;$H109,U159,0)),0)</f>
        <v>0</v>
      </c>
      <c r="V109" s="155">
        <f>IF(OR(RIGHT($I109,3)="RGT",RIGHT($I109,3)="INC"),IF($H109=V$87,SUM($T159:V159)+$P109,IF(V$87&gt;$H109,V159,0)),0)</f>
        <v>0</v>
      </c>
      <c r="W109" s="155">
        <f>IF(OR(RIGHT($I109,3)="RGT",RIGHT($I109,3)="INC"),IF($H109=W$87,SUM($T159:W159)+$P109,IF(W$87&gt;$H109,W159,0)),0)</f>
        <v>0</v>
      </c>
      <c r="X109" s="155">
        <f>IF(OR(RIGHT($I109,3)="RGT",RIGHT($I109,3)="INC"),IF($H109=X$87,SUM($T159:X159)+$P109,IF(X$87&gt;$H109,X159,0)),0)</f>
        <v>0</v>
      </c>
      <c r="Y109" s="155">
        <f>IF(OR(RIGHT($I109,3)="RGT",RIGHT($I109,3)="INC"),IF($H109=Y$87,SUM($T159:Y159)+$P109,IF(Y$87&gt;$H109,Y159,0)),0)</f>
        <v>0</v>
      </c>
      <c r="Z109" s="155">
        <f>IF(OR(RIGHT($I109,3)="RGT",RIGHT($I109,3)="INC"),IF($H109=Z$87,SUM($T159:Z159)+$P109,IF(Z$87&gt;$H109,Z159,0)),0)</f>
        <v>0</v>
      </c>
      <c r="AA109" s="155">
        <f>IF(OR(RIGHT($I109,3)="RGT",RIGHT($I109,3)="INC"),IF($H109=AA$87,SUM($T159:AA159)+$P109,IF(AA$87&gt;$H109,AA159,0)),0)</f>
        <v>0</v>
      </c>
      <c r="AB109" s="155">
        <f>IF(OR(RIGHT($I109,3)="RGT",RIGHT($I109,3)="INC"),IF($H109=AB$87,SUM($T159:AB159)+$P109,IF(AB$87&gt;$H109,AB159,0)),0)</f>
        <v>0</v>
      </c>
      <c r="AC109" s="155">
        <f>IF(OR(RIGHT($I109,3)="RGT",RIGHT($I109,3)="INC"),IF($H109=AC$87,SUM($T159:AC159)+$P109,IF(AC$87&gt;$H109,AC159,0)),0)</f>
        <v>0</v>
      </c>
      <c r="AD109" s="155">
        <f>IF(OR(RIGHT($I109,3)="RGT",RIGHT($I109,3)="INC"),IF($H109=AD$87,SUM($T159:AD159)+$P109,IF(AD$87&gt;$H109,AD159,0)),0)</f>
        <v>0</v>
      </c>
      <c r="AE109" s="156">
        <f>IF(OR(RIGHT($I109,3)="RGT",RIGHT($I109,3)="INC"),IF($H109=AE$87,SUM($T159:AE159)+$P109,IF(AE$87&gt;$H109,AE159,0)),0)</f>
        <v>0</v>
      </c>
      <c r="AF109" s="155">
        <f>IF(OR(RIGHT($I109,3)="RGT",RIGHT($I109,3)="INC"),IF($H109=AF$87,SUM($T159:AF159)+$P109,IF(AF$87&gt;$H109,AF159,0)),0)</f>
        <v>0</v>
      </c>
      <c r="AG109" s="155">
        <f>IF(OR(RIGHT($I109,3)="RGT",RIGHT($I109,3)="INC"),IF($H109=AG$87,SUM($T159:AG159)+$P109,IF(AG$87&gt;$H109,AG159,0)),0)</f>
        <v>0</v>
      </c>
      <c r="AH109" s="155">
        <f>IF(OR(RIGHT($I109,3)="RGT",RIGHT($I109,3)="INC"),IF($H109=AH$87,SUM($T159:AH159)+$P109,IF(AH$87&gt;$H109,AH159,0)),0)</f>
        <v>0</v>
      </c>
      <c r="AI109" s="155">
        <f>IF(OR(RIGHT($I109,3)="RGT",RIGHT($I109,3)="INC"),IF($H109=AI$87,SUM($T159:AI159)+$P109,IF(AI$87&gt;$H109,AI159,0)),0)</f>
        <v>0</v>
      </c>
      <c r="AJ109" s="155">
        <f>IF(OR(RIGHT($I109,3)="RGT",RIGHT($I109,3)="INC"),IF($H109=AJ$87,SUM($T159:AJ159)+$P109,IF(AJ$87&gt;$H109,AJ159,0)),0)</f>
        <v>0</v>
      </c>
      <c r="AK109" s="155">
        <f>IF(OR(RIGHT($I109,3)="RGT",RIGHT($I109,3)="INC"),IF($H109=AK$87,SUM($T159:AK159)+$P109,IF(AK$87&gt;$H109,AK159,0)),0)</f>
        <v>0</v>
      </c>
      <c r="AL109" s="155">
        <f>IF(OR(RIGHT($I109,3)="RGT",RIGHT($I109,3)="INC"),IF($H109=AL$87,SUM($T159:AL159)+$P109,IF(AL$87&gt;$H109,AL159,0)),0)</f>
        <v>0</v>
      </c>
      <c r="AM109" s="155">
        <f>IF(OR(RIGHT($I109,3)="RGT",RIGHT($I109,3)="INC"),IF($H109=AM$87,SUM($T159:AM159)+$P109,IF(AM$87&gt;$H109,AM159,0)),0)</f>
        <v>0</v>
      </c>
      <c r="AN109" s="155">
        <f>IF(OR(RIGHT($I109,3)="RGT",RIGHT($I109,3)="INC"),IF($H109=AN$87,SUM($T159:AN159)+$P109,IF(AN$87&gt;$H109,AN159,0)),0)</f>
        <v>0</v>
      </c>
      <c r="AO109" s="155">
        <f>IF(OR(RIGHT($I109,3)="RGT",RIGHT($I109,3)="INC"),IF($H109=AO$87,SUM($T159:AO159)+$P109,IF(AO$87&gt;$H109,AO159,0)),0)</f>
        <v>0</v>
      </c>
      <c r="AP109" s="155">
        <f>IF(OR(RIGHT($I109,3)="RGT",RIGHT($I109,3)="INC"),IF($H109=AP$87,SUM($T159:AP159)+$P109,IF(AP$87&gt;$H109,AP159,0)),0)</f>
        <v>0</v>
      </c>
      <c r="AQ109" s="156">
        <f>IF(OR(RIGHT($I109,3)="RGT",RIGHT($I109,3)="INC"),IF($H109=AQ$87,SUM($T159:AQ159)+$P109,IF(AQ$87&gt;$H109,AQ159,0)),0)</f>
        <v>0</v>
      </c>
    </row>
    <row r="110" spans="1:43" s="157" customFormat="1" x14ac:dyDescent="0.25">
      <c r="B110" s="148" t="str">
        <f t="shared" si="44"/>
        <v>Tehachapi Segments 4-11</v>
      </c>
      <c r="C110" s="149" t="s">
        <v>214</v>
      </c>
      <c r="D110" s="194"/>
      <c r="E110" s="167"/>
      <c r="F110" s="160"/>
      <c r="G110" s="161"/>
      <c r="H110" s="153"/>
      <c r="I110" s="163"/>
      <c r="J110" s="164"/>
      <c r="K110" s="165"/>
      <c r="L110" s="150"/>
      <c r="M110" s="238"/>
      <c r="N110" s="214">
        <f t="shared" si="46"/>
        <v>0</v>
      </c>
      <c r="O110" s="214">
        <f t="shared" si="47"/>
        <v>0</v>
      </c>
      <c r="P110" s="151">
        <f t="shared" si="48"/>
        <v>0</v>
      </c>
      <c r="Q110" s="151">
        <f t="shared" si="49"/>
        <v>0</v>
      </c>
      <c r="R110" s="152">
        <f t="shared" si="50"/>
        <v>0</v>
      </c>
      <c r="S110" s="153"/>
      <c r="T110" s="154">
        <f>IF(OR(RIGHT($I110,3)="RGT",RIGHT($I110,3)="INC"),IF($H110=T$87,SUM($T160:T160)+$P110,IF(T$87&gt;$H110,T160,0)),0)</f>
        <v>0</v>
      </c>
      <c r="U110" s="155">
        <f>IF(OR(RIGHT($I110,3)="RGT",RIGHT($I110,3)="INC"),IF($H110=U$87,SUM($T160:U160)+$P110,IF(U$87&gt;$H110,U160,0)),0)</f>
        <v>0</v>
      </c>
      <c r="V110" s="155">
        <f>IF(OR(RIGHT($I110,3)="RGT",RIGHT($I110,3)="INC"),IF($H110=V$87,SUM($T160:V160)+$P110,IF(V$87&gt;$H110,V160,0)),0)</f>
        <v>0</v>
      </c>
      <c r="W110" s="155">
        <f>IF(OR(RIGHT($I110,3)="RGT",RIGHT($I110,3)="INC"),IF($H110=W$87,SUM($T160:W160)+$P110,IF(W$87&gt;$H110,W160,0)),0)</f>
        <v>0</v>
      </c>
      <c r="X110" s="155">
        <f>IF(OR(RIGHT($I110,3)="RGT",RIGHT($I110,3)="INC"),IF($H110=X$87,SUM($T160:X160)+$P110,IF(X$87&gt;$H110,X160,0)),0)</f>
        <v>0</v>
      </c>
      <c r="Y110" s="155">
        <f>IF(OR(RIGHT($I110,3)="RGT",RIGHT($I110,3)="INC"),IF($H110=Y$87,SUM($T160:Y160)+$P110,IF(Y$87&gt;$H110,Y160,0)),0)</f>
        <v>0</v>
      </c>
      <c r="Z110" s="155">
        <f>IF(OR(RIGHT($I110,3)="RGT",RIGHT($I110,3)="INC"),IF($H110=Z$87,SUM($T160:Z160)+$P110,IF(Z$87&gt;$H110,Z160,0)),0)</f>
        <v>0</v>
      </c>
      <c r="AA110" s="155">
        <f>IF(OR(RIGHT($I110,3)="RGT",RIGHT($I110,3)="INC"),IF($H110=AA$87,SUM($T160:AA160)+$P110,IF(AA$87&gt;$H110,AA160,0)),0)</f>
        <v>0</v>
      </c>
      <c r="AB110" s="155">
        <f>IF(OR(RIGHT($I110,3)="RGT",RIGHT($I110,3)="INC"),IF($H110=AB$87,SUM($T160:AB160)+$P110,IF(AB$87&gt;$H110,AB160,0)),0)</f>
        <v>0</v>
      </c>
      <c r="AC110" s="155">
        <f>IF(OR(RIGHT($I110,3)="RGT",RIGHT($I110,3)="INC"),IF($H110=AC$87,SUM($T160:AC160)+$P110,IF(AC$87&gt;$H110,AC160,0)),0)</f>
        <v>0</v>
      </c>
      <c r="AD110" s="155">
        <f>IF(OR(RIGHT($I110,3)="RGT",RIGHT($I110,3)="INC"),IF($H110=AD$87,SUM($T160:AD160)+$P110,IF(AD$87&gt;$H110,AD160,0)),0)</f>
        <v>0</v>
      </c>
      <c r="AE110" s="156">
        <f>IF(OR(RIGHT($I110,3)="RGT",RIGHT($I110,3)="INC"),IF($H110=AE$87,SUM($T160:AE160)+$P110,IF(AE$87&gt;$H110,AE160,0)),0)</f>
        <v>0</v>
      </c>
      <c r="AF110" s="155">
        <f>IF(OR(RIGHT($I110,3)="RGT",RIGHT($I110,3)="INC"),IF($H110=AF$87,SUM($T160:AF160)+$P110,IF(AF$87&gt;$H110,AF160,0)),0)</f>
        <v>0</v>
      </c>
      <c r="AG110" s="155">
        <f>IF(OR(RIGHT($I110,3)="RGT",RIGHT($I110,3)="INC"),IF($H110=AG$87,SUM($T160:AG160)+$P110,IF(AG$87&gt;$H110,AG160,0)),0)</f>
        <v>0</v>
      </c>
      <c r="AH110" s="155">
        <f>IF(OR(RIGHT($I110,3)="RGT",RIGHT($I110,3)="INC"),IF($H110=AH$87,SUM($T160:AH160)+$P110,IF(AH$87&gt;$H110,AH160,0)),0)</f>
        <v>0</v>
      </c>
      <c r="AI110" s="155">
        <f>IF(OR(RIGHT($I110,3)="RGT",RIGHT($I110,3)="INC"),IF($H110=AI$87,SUM($T160:AI160)+$P110,IF(AI$87&gt;$H110,AI160,0)),0)</f>
        <v>0</v>
      </c>
      <c r="AJ110" s="155">
        <f>IF(OR(RIGHT($I110,3)="RGT",RIGHT($I110,3)="INC"),IF($H110=AJ$87,SUM($T160:AJ160)+$P110,IF(AJ$87&gt;$H110,AJ160,0)),0)</f>
        <v>0</v>
      </c>
      <c r="AK110" s="155">
        <f>IF(OR(RIGHT($I110,3)="RGT",RIGHT($I110,3)="INC"),IF($H110=AK$87,SUM($T160:AK160)+$P110,IF(AK$87&gt;$H110,AK160,0)),0)</f>
        <v>0</v>
      </c>
      <c r="AL110" s="155">
        <f>IF(OR(RIGHT($I110,3)="RGT",RIGHT($I110,3)="INC"),IF($H110=AL$87,SUM($T160:AL160)+$P110,IF(AL$87&gt;$H110,AL160,0)),0)</f>
        <v>0</v>
      </c>
      <c r="AM110" s="155">
        <f>IF(OR(RIGHT($I110,3)="RGT",RIGHT($I110,3)="INC"),IF($H110=AM$87,SUM($T160:AM160)+$P110,IF(AM$87&gt;$H110,AM160,0)),0)</f>
        <v>0</v>
      </c>
      <c r="AN110" s="155">
        <f>IF(OR(RIGHT($I110,3)="RGT",RIGHT($I110,3)="INC"),IF($H110=AN$87,SUM($T160:AN160)+$P110,IF(AN$87&gt;$H110,AN160,0)),0)</f>
        <v>0</v>
      </c>
      <c r="AO110" s="155">
        <f>IF(OR(RIGHT($I110,3)="RGT",RIGHT($I110,3)="INC"),IF($H110=AO$87,SUM($T160:AO160)+$P110,IF(AO$87&gt;$H110,AO160,0)),0)</f>
        <v>0</v>
      </c>
      <c r="AP110" s="155">
        <f>IF(OR(RIGHT($I110,3)="RGT",RIGHT($I110,3)="INC"),IF($H110=AP$87,SUM($T160:AP160)+$P110,IF(AP$87&gt;$H110,AP160,0)),0)</f>
        <v>0</v>
      </c>
      <c r="AQ110" s="156">
        <f>IF(OR(RIGHT($I110,3)="RGT",RIGHT($I110,3)="INC"),IF($H110=AQ$87,SUM($T160:AQ160)+$P110,IF(AQ$87&gt;$H110,AQ160,0)),0)</f>
        <v>0</v>
      </c>
    </row>
    <row r="111" spans="1:43" s="157" customFormat="1" x14ac:dyDescent="0.25">
      <c r="B111" s="148" t="str">
        <f t="shared" si="44"/>
        <v>Tehachapi Segments 4-11</v>
      </c>
      <c r="C111" s="149" t="s">
        <v>214</v>
      </c>
      <c r="D111" s="194"/>
      <c r="E111" s="167"/>
      <c r="F111" s="160"/>
      <c r="G111" s="161"/>
      <c r="H111" s="171"/>
      <c r="I111" s="163"/>
      <c r="J111" s="164"/>
      <c r="K111" s="165"/>
      <c r="L111" s="150"/>
      <c r="M111" s="239"/>
      <c r="N111" s="214">
        <f t="shared" si="46"/>
        <v>0</v>
      </c>
      <c r="O111" s="214">
        <f t="shared" si="47"/>
        <v>0</v>
      </c>
      <c r="P111" s="151">
        <f t="shared" si="48"/>
        <v>0</v>
      </c>
      <c r="Q111" s="151">
        <f t="shared" si="49"/>
        <v>0</v>
      </c>
      <c r="R111" s="152">
        <f t="shared" si="50"/>
        <v>0</v>
      </c>
      <c r="S111" s="153"/>
      <c r="T111" s="154">
        <f>IF(OR(RIGHT($I111,3)="RGT",RIGHT($I111,3)="INC"),IF($H111=T$87,SUM($T161:T161)+$P111,IF(T$87&gt;$H111,T161,0)),0)</f>
        <v>0</v>
      </c>
      <c r="U111" s="155">
        <f>IF(OR(RIGHT($I111,3)="RGT",RIGHT($I111,3)="INC"),IF($H111=U$87,SUM($T161:U161)+$P111,IF(U$87&gt;$H111,U161,0)),0)</f>
        <v>0</v>
      </c>
      <c r="V111" s="155">
        <f>IF(OR(RIGHT($I111,3)="RGT",RIGHT($I111,3)="INC"),IF($H111=V$87,SUM($T161:V161)+$P111,IF(V$87&gt;$H111,V161,0)),0)</f>
        <v>0</v>
      </c>
      <c r="W111" s="155">
        <f>IF(OR(RIGHT($I111,3)="RGT",RIGHT($I111,3)="INC"),IF($H111=W$87,SUM($T161:W161)+$P111,IF(W$87&gt;$H111,W161,0)),0)</f>
        <v>0</v>
      </c>
      <c r="X111" s="155">
        <f>IF(OR(RIGHT($I111,3)="RGT",RIGHT($I111,3)="INC"),IF($H111=X$87,SUM($T161:X161)+$P111,IF(X$87&gt;$H111,X161,0)),0)</f>
        <v>0</v>
      </c>
      <c r="Y111" s="155">
        <f>IF(OR(RIGHT($I111,3)="RGT",RIGHT($I111,3)="INC"),IF($H111=Y$87,SUM($T161:Y161)+$P111,IF(Y$87&gt;$H111,Y161,0)),0)</f>
        <v>0</v>
      </c>
      <c r="Z111" s="155">
        <f>IF(OR(RIGHT($I111,3)="RGT",RIGHT($I111,3)="INC"),IF($H111=Z$87,SUM($T161:Z161)+$P111,IF(Z$87&gt;$H111,Z161,0)),0)</f>
        <v>0</v>
      </c>
      <c r="AA111" s="155">
        <f>IF(OR(RIGHT($I111,3)="RGT",RIGHT($I111,3)="INC"),IF($H111=AA$87,SUM($T161:AA161)+$P111,IF(AA$87&gt;$H111,AA161,0)),0)</f>
        <v>0</v>
      </c>
      <c r="AB111" s="155">
        <f>IF(OR(RIGHT($I111,3)="RGT",RIGHT($I111,3)="INC"),IF($H111=AB$87,SUM($T161:AB161)+$P111,IF(AB$87&gt;$H111,AB161,0)),0)</f>
        <v>0</v>
      </c>
      <c r="AC111" s="155">
        <f>IF(OR(RIGHT($I111,3)="RGT",RIGHT($I111,3)="INC"),IF($H111=AC$87,SUM($T161:AC161)+$P111,IF(AC$87&gt;$H111,AC161,0)),0)</f>
        <v>0</v>
      </c>
      <c r="AD111" s="155">
        <f>IF(OR(RIGHT($I111,3)="RGT",RIGHT($I111,3)="INC"),IF($H111=AD$87,SUM($T161:AD161)+$P111,IF(AD$87&gt;$H111,AD161,0)),0)</f>
        <v>0</v>
      </c>
      <c r="AE111" s="156">
        <f>IF(OR(RIGHT($I111,3)="RGT",RIGHT($I111,3)="INC"),IF($H111=AE$87,SUM($T161:AE161)+$P111,IF(AE$87&gt;$H111,AE161,0)),0)</f>
        <v>0</v>
      </c>
      <c r="AF111" s="155">
        <f>IF(OR(RIGHT($I111,3)="RGT",RIGHT($I111,3)="INC"),IF($H111=AF$87,SUM($T161:AF161)+$P111,IF(AF$87&gt;$H111,AF161,0)),0)</f>
        <v>0</v>
      </c>
      <c r="AG111" s="155">
        <f>IF(OR(RIGHT($I111,3)="RGT",RIGHT($I111,3)="INC"),IF($H111=AG$87,SUM($T161:AG161)+$P111,IF(AG$87&gt;$H111,AG161,0)),0)</f>
        <v>0</v>
      </c>
      <c r="AH111" s="155">
        <f>IF(OR(RIGHT($I111,3)="RGT",RIGHT($I111,3)="INC"),IF($H111=AH$87,SUM($T161:AH161)+$P111,IF(AH$87&gt;$H111,AH161,0)),0)</f>
        <v>0</v>
      </c>
      <c r="AI111" s="155">
        <f>IF(OR(RIGHT($I111,3)="RGT",RIGHT($I111,3)="INC"),IF($H111=AI$87,SUM($T161:AI161)+$P111,IF(AI$87&gt;$H111,AI161,0)),0)</f>
        <v>0</v>
      </c>
      <c r="AJ111" s="155">
        <f>IF(OR(RIGHT($I111,3)="RGT",RIGHT($I111,3)="INC"),IF($H111=AJ$87,SUM($T161:AJ161)+$P111,IF(AJ$87&gt;$H111,AJ161,0)),0)</f>
        <v>0</v>
      </c>
      <c r="AK111" s="155">
        <f>IF(OR(RIGHT($I111,3)="RGT",RIGHT($I111,3)="INC"),IF($H111=AK$87,SUM($T161:AK161)+$P111,IF(AK$87&gt;$H111,AK161,0)),0)</f>
        <v>0</v>
      </c>
      <c r="AL111" s="155">
        <f>IF(OR(RIGHT($I111,3)="RGT",RIGHT($I111,3)="INC"),IF($H111=AL$87,SUM($T161:AL161)+$P111,IF(AL$87&gt;$H111,AL161,0)),0)</f>
        <v>0</v>
      </c>
      <c r="AM111" s="155">
        <f>IF(OR(RIGHT($I111,3)="RGT",RIGHT($I111,3)="INC"),IF($H111=AM$87,SUM($T161:AM161)+$P111,IF(AM$87&gt;$H111,AM161,0)),0)</f>
        <v>0</v>
      </c>
      <c r="AN111" s="155">
        <f>IF(OR(RIGHT($I111,3)="RGT",RIGHT($I111,3)="INC"),IF($H111=AN$87,SUM($T161:AN161)+$P111,IF(AN$87&gt;$H111,AN161,0)),0)</f>
        <v>0</v>
      </c>
      <c r="AO111" s="155">
        <f>IF(OR(RIGHT($I111,3)="RGT",RIGHT($I111,3)="INC"),IF($H111=AO$87,SUM($T161:AO161)+$P111,IF(AO$87&gt;$H111,AO161,0)),0)</f>
        <v>0</v>
      </c>
      <c r="AP111" s="155">
        <f>IF(OR(RIGHT($I111,3)="RGT",RIGHT($I111,3)="INC"),IF($H111=AP$87,SUM($T161:AP161)+$P111,IF(AP$87&gt;$H111,AP161,0)),0)</f>
        <v>0</v>
      </c>
      <c r="AQ111" s="156">
        <f>IF(OR(RIGHT($I111,3)="RGT",RIGHT($I111,3)="INC"),IF($H111=AQ$87,SUM($T161:AQ161)+$P111,IF(AQ$87&gt;$H111,AQ161,0)),0)</f>
        <v>0</v>
      </c>
    </row>
    <row r="112" spans="1:43" s="157" customFormat="1" x14ac:dyDescent="0.25">
      <c r="B112" s="148" t="str">
        <f t="shared" si="44"/>
        <v>Tehachapi Segments 4-11</v>
      </c>
      <c r="C112" s="149" t="s">
        <v>214</v>
      </c>
      <c r="D112" s="194"/>
      <c r="E112" s="167"/>
      <c r="F112" s="160"/>
      <c r="G112" s="161"/>
      <c r="H112" s="171"/>
      <c r="I112" s="163"/>
      <c r="J112" s="164"/>
      <c r="K112" s="165"/>
      <c r="L112" s="150"/>
      <c r="M112" s="239"/>
      <c r="N112" s="214">
        <f t="shared" si="46"/>
        <v>0</v>
      </c>
      <c r="O112" s="214">
        <f t="shared" si="47"/>
        <v>0</v>
      </c>
      <c r="P112" s="151">
        <f t="shared" si="48"/>
        <v>0</v>
      </c>
      <c r="Q112" s="151">
        <f t="shared" si="49"/>
        <v>0</v>
      </c>
      <c r="R112" s="152">
        <f t="shared" si="50"/>
        <v>0</v>
      </c>
      <c r="S112" s="153"/>
      <c r="T112" s="154">
        <f>IF(OR(RIGHT($I112,3)="RGT",RIGHT($I112,3)="INC"),IF($H112=T$87,SUM($T162:T162)+$P112,IF(T$87&gt;$H112,T162,0)),0)</f>
        <v>0</v>
      </c>
      <c r="U112" s="155">
        <f>IF(OR(RIGHT($I112,3)="RGT",RIGHT($I112,3)="INC"),IF($H112=U$87,SUM($T162:U162)+$P112,IF(U$87&gt;$H112,U162,0)),0)</f>
        <v>0</v>
      </c>
      <c r="V112" s="155">
        <f>IF(OR(RIGHT($I112,3)="RGT",RIGHT($I112,3)="INC"),IF($H112=V$87,SUM($T162:V162)+$P112,IF(V$87&gt;$H112,V162,0)),0)</f>
        <v>0</v>
      </c>
      <c r="W112" s="155">
        <f>IF(OR(RIGHT($I112,3)="RGT",RIGHT($I112,3)="INC"),IF($H112=W$87,SUM($T162:W162)+$P112,IF(W$87&gt;$H112,W162,0)),0)</f>
        <v>0</v>
      </c>
      <c r="X112" s="155">
        <f>IF(OR(RIGHT($I112,3)="RGT",RIGHT($I112,3)="INC"),IF($H112=X$87,SUM($T162:X162)+$P112,IF(X$87&gt;$H112,X162,0)),0)</f>
        <v>0</v>
      </c>
      <c r="Y112" s="155">
        <f>IF(OR(RIGHT($I112,3)="RGT",RIGHT($I112,3)="INC"),IF($H112=Y$87,SUM($T162:Y162)+$P112,IF(Y$87&gt;$H112,Y162,0)),0)</f>
        <v>0</v>
      </c>
      <c r="Z112" s="155">
        <f>IF(OR(RIGHT($I112,3)="RGT",RIGHT($I112,3)="INC"),IF($H112=Z$87,SUM($T162:Z162)+$P112,IF(Z$87&gt;$H112,Z162,0)),0)</f>
        <v>0</v>
      </c>
      <c r="AA112" s="155">
        <f>IF(OR(RIGHT($I112,3)="RGT",RIGHT($I112,3)="INC"),IF($H112=AA$87,SUM($T162:AA162)+$P112,IF(AA$87&gt;$H112,AA162,0)),0)</f>
        <v>0</v>
      </c>
      <c r="AB112" s="155">
        <f>IF(OR(RIGHT($I112,3)="RGT",RIGHT($I112,3)="INC"),IF($H112=AB$87,SUM($T162:AB162)+$P112,IF(AB$87&gt;$H112,AB162,0)),0)</f>
        <v>0</v>
      </c>
      <c r="AC112" s="155">
        <f>IF(OR(RIGHT($I112,3)="RGT",RIGHT($I112,3)="INC"),IF($H112=AC$87,SUM($T162:AC162)+$P112,IF(AC$87&gt;$H112,AC162,0)),0)</f>
        <v>0</v>
      </c>
      <c r="AD112" s="155">
        <f>IF(OR(RIGHT($I112,3)="RGT",RIGHT($I112,3)="INC"),IF($H112=AD$87,SUM($T162:AD162)+$P112,IF(AD$87&gt;$H112,AD162,0)),0)</f>
        <v>0</v>
      </c>
      <c r="AE112" s="156">
        <f>IF(OR(RIGHT($I112,3)="RGT",RIGHT($I112,3)="INC"),IF($H112=AE$87,SUM($T162:AE162)+$P112,IF(AE$87&gt;$H112,AE162,0)),0)</f>
        <v>0</v>
      </c>
      <c r="AF112" s="155">
        <f>IF(OR(RIGHT($I112,3)="RGT",RIGHT($I112,3)="INC"),IF($H112=AF$87,SUM($T162:AF162)+$P112,IF(AF$87&gt;$H112,AF162,0)),0)</f>
        <v>0</v>
      </c>
      <c r="AG112" s="155">
        <f>IF(OR(RIGHT($I112,3)="RGT",RIGHT($I112,3)="INC"),IF($H112=AG$87,SUM($T162:AG162)+$P112,IF(AG$87&gt;$H112,AG162,0)),0)</f>
        <v>0</v>
      </c>
      <c r="AH112" s="155">
        <f>IF(OR(RIGHT($I112,3)="RGT",RIGHT($I112,3)="INC"),IF($H112=AH$87,SUM($T162:AH162)+$P112,IF(AH$87&gt;$H112,AH162,0)),0)</f>
        <v>0</v>
      </c>
      <c r="AI112" s="155">
        <f>IF(OR(RIGHT($I112,3)="RGT",RIGHT($I112,3)="INC"),IF($H112=AI$87,SUM($T162:AI162)+$P112,IF(AI$87&gt;$H112,AI162,0)),0)</f>
        <v>0</v>
      </c>
      <c r="AJ112" s="155">
        <f>IF(OR(RIGHT($I112,3)="RGT",RIGHT($I112,3)="INC"),IF($H112=AJ$87,SUM($T162:AJ162)+$P112,IF(AJ$87&gt;$H112,AJ162,0)),0)</f>
        <v>0</v>
      </c>
      <c r="AK112" s="155">
        <f>IF(OR(RIGHT($I112,3)="RGT",RIGHT($I112,3)="INC"),IF($H112=AK$87,SUM($T162:AK162)+$P112,IF(AK$87&gt;$H112,AK162,0)),0)</f>
        <v>0</v>
      </c>
      <c r="AL112" s="155">
        <f>IF(OR(RIGHT($I112,3)="RGT",RIGHT($I112,3)="INC"),IF($H112=AL$87,SUM($T162:AL162)+$P112,IF(AL$87&gt;$H112,AL162,0)),0)</f>
        <v>0</v>
      </c>
      <c r="AM112" s="155">
        <f>IF(OR(RIGHT($I112,3)="RGT",RIGHT($I112,3)="INC"),IF($H112=AM$87,SUM($T162:AM162)+$P112,IF(AM$87&gt;$H112,AM162,0)),0)</f>
        <v>0</v>
      </c>
      <c r="AN112" s="155">
        <f>IF(OR(RIGHT($I112,3)="RGT",RIGHT($I112,3)="INC"),IF($H112=AN$87,SUM($T162:AN162)+$P112,IF(AN$87&gt;$H112,AN162,0)),0)</f>
        <v>0</v>
      </c>
      <c r="AO112" s="155">
        <f>IF(OR(RIGHT($I112,3)="RGT",RIGHT($I112,3)="INC"),IF($H112=AO$87,SUM($T162:AO162)+$P112,IF(AO$87&gt;$H112,AO162,0)),0)</f>
        <v>0</v>
      </c>
      <c r="AP112" s="155">
        <f>IF(OR(RIGHT($I112,3)="RGT",RIGHT($I112,3)="INC"),IF($H112=AP$87,SUM($T162:AP162)+$P112,IF(AP$87&gt;$H112,AP162,0)),0)</f>
        <v>0</v>
      </c>
      <c r="AQ112" s="156">
        <f>IF(OR(RIGHT($I112,3)="RGT",RIGHT($I112,3)="INC"),IF($H112=AQ$87,SUM($T162:AQ162)+$P112,IF(AQ$87&gt;$H112,AQ162,0)),0)</f>
        <v>0</v>
      </c>
    </row>
    <row r="113" spans="2:43" s="157" customFormat="1" x14ac:dyDescent="0.25">
      <c r="B113" s="148" t="str">
        <f t="shared" si="44"/>
        <v>Tehachapi Segments 4-11</v>
      </c>
      <c r="C113" s="149" t="s">
        <v>214</v>
      </c>
      <c r="D113" s="194"/>
      <c r="E113" s="167"/>
      <c r="F113" s="160"/>
      <c r="G113" s="161"/>
      <c r="H113" s="171"/>
      <c r="I113" s="163"/>
      <c r="J113" s="164"/>
      <c r="K113" s="165"/>
      <c r="L113" s="236">
        <v>800219576</v>
      </c>
      <c r="M113" s="239"/>
      <c r="N113" s="214">
        <f t="shared" si="46"/>
        <v>0</v>
      </c>
      <c r="O113" s="214">
        <f t="shared" si="47"/>
        <v>0</v>
      </c>
      <c r="P113" s="151">
        <f t="shared" si="48"/>
        <v>0</v>
      </c>
      <c r="Q113" s="151">
        <f t="shared" si="49"/>
        <v>0</v>
      </c>
      <c r="R113" s="152">
        <f t="shared" si="50"/>
        <v>0</v>
      </c>
      <c r="S113" s="153"/>
      <c r="T113" s="154">
        <f>IF(OR(RIGHT($I113,3)="RGT",RIGHT($I113,3)="INC"),IF($H113=T$87,SUM($T163:T163)+$P113,IF(T$87&gt;$H113,T163,0)),0)</f>
        <v>0</v>
      </c>
      <c r="U113" s="155">
        <f>IF(OR(RIGHT($I113,3)="RGT",RIGHT($I113,3)="INC"),IF($H113=U$87,SUM($T163:U163)+$P113,IF(U$87&gt;$H113,U163,0)),0)</f>
        <v>0</v>
      </c>
      <c r="V113" s="155">
        <f>IF(OR(RIGHT($I113,3)="RGT",RIGHT($I113,3)="INC"),IF($H113=V$87,SUM($T163:V163)+$P113,IF(V$87&gt;$H113,V163,0)),0)</f>
        <v>0</v>
      </c>
      <c r="W113" s="155">
        <f>IF(OR(RIGHT($I113,3)="RGT",RIGHT($I113,3)="INC"),IF($H113=W$87,SUM($T163:W163)+$P113,IF(W$87&gt;$H113,W163,0)),0)</f>
        <v>0</v>
      </c>
      <c r="X113" s="155">
        <f>IF(OR(RIGHT($I113,3)="RGT",RIGHT($I113,3)="INC"),IF($H113=X$87,SUM($T163:X163)+$P113,IF(X$87&gt;$H113,X163,0)),0)</f>
        <v>0</v>
      </c>
      <c r="Y113" s="155">
        <f>IF(OR(RIGHT($I113,3)="RGT",RIGHT($I113,3)="INC"),IF($H113=Y$87,SUM($T163:Y163)+$P113,IF(Y$87&gt;$H113,Y163,0)),0)</f>
        <v>0</v>
      </c>
      <c r="Z113" s="155">
        <f>IF(OR(RIGHT($I113,3)="RGT",RIGHT($I113,3)="INC"),IF($H113=Z$87,SUM($T163:Z163)+$P113,IF(Z$87&gt;$H113,Z163,0)),0)</f>
        <v>0</v>
      </c>
      <c r="AA113" s="155">
        <f>IF(OR(RIGHT($I113,3)="RGT",RIGHT($I113,3)="INC"),IF($H113=AA$87,SUM($T163:AA163)+$P113,IF(AA$87&gt;$H113,AA163,0)),0)</f>
        <v>0</v>
      </c>
      <c r="AB113" s="155">
        <f>IF(OR(RIGHT($I113,3)="RGT",RIGHT($I113,3)="INC"),IF($H113=AB$87,SUM($T163:AB163)+$P113,IF(AB$87&gt;$H113,AB163,0)),0)</f>
        <v>0</v>
      </c>
      <c r="AC113" s="155">
        <f>IF(OR(RIGHT($I113,3)="RGT",RIGHT($I113,3)="INC"),IF($H113=AC$87,SUM($T163:AC163)+$P113,IF(AC$87&gt;$H113,AC163,0)),0)</f>
        <v>0</v>
      </c>
      <c r="AD113" s="155">
        <f>IF(OR(RIGHT($I113,3)="RGT",RIGHT($I113,3)="INC"),IF($H113=AD$87,SUM($T163:AD163)+$P113,IF(AD$87&gt;$H113,AD163,0)),0)</f>
        <v>0</v>
      </c>
      <c r="AE113" s="156">
        <f>IF(OR(RIGHT($I113,3)="RGT",RIGHT($I113,3)="INC"),IF($H113=AE$87,SUM($T163:AE163)+$P113,IF(AE$87&gt;$H113,AE163,0)),0)</f>
        <v>0</v>
      </c>
      <c r="AF113" s="155">
        <f>IF(OR(RIGHT($I113,3)="RGT",RIGHT($I113,3)="INC"),IF($H113=AF$87,SUM($T163:AF163)+$P113,IF(AF$87&gt;$H113,AF163,0)),0)</f>
        <v>0</v>
      </c>
      <c r="AG113" s="155">
        <f>IF(OR(RIGHT($I113,3)="RGT",RIGHT($I113,3)="INC"),IF($H113=AG$87,SUM($T163:AG163)+$P113,IF(AG$87&gt;$H113,AG163,0)),0)</f>
        <v>0</v>
      </c>
      <c r="AH113" s="155">
        <f>IF(OR(RIGHT($I113,3)="RGT",RIGHT($I113,3)="INC"),IF($H113=AH$87,SUM($T163:AH163)+$P113,IF(AH$87&gt;$H113,AH163,0)),0)</f>
        <v>0</v>
      </c>
      <c r="AI113" s="155">
        <f>IF(OR(RIGHT($I113,3)="RGT",RIGHT($I113,3)="INC"),IF($H113=AI$87,SUM($T163:AI163)+$P113,IF(AI$87&gt;$H113,AI163,0)),0)</f>
        <v>0</v>
      </c>
      <c r="AJ113" s="155">
        <f>IF(OR(RIGHT($I113,3)="RGT",RIGHT($I113,3)="INC"),IF($H113=AJ$87,SUM($T163:AJ163)+$P113,IF(AJ$87&gt;$H113,AJ163,0)),0)</f>
        <v>0</v>
      </c>
      <c r="AK113" s="155">
        <f>IF(OR(RIGHT($I113,3)="RGT",RIGHT($I113,3)="INC"),IF($H113=AK$87,SUM($T163:AK163)+$P113,IF(AK$87&gt;$H113,AK163,0)),0)</f>
        <v>0</v>
      </c>
      <c r="AL113" s="155">
        <f>IF(OR(RIGHT($I113,3)="RGT",RIGHT($I113,3)="INC"),IF($H113=AL$87,SUM($T163:AL163)+$P113,IF(AL$87&gt;$H113,AL163,0)),0)</f>
        <v>0</v>
      </c>
      <c r="AM113" s="155">
        <f>IF(OR(RIGHT($I113,3)="RGT",RIGHT($I113,3)="INC"),IF($H113=AM$87,SUM($T163:AM163)+$P113,IF(AM$87&gt;$H113,AM163,0)),0)</f>
        <v>0</v>
      </c>
      <c r="AN113" s="155">
        <f>IF(OR(RIGHT($I113,3)="RGT",RIGHT($I113,3)="INC"),IF($H113=AN$87,SUM($T163:AN163)+$P113,IF(AN$87&gt;$H113,AN163,0)),0)</f>
        <v>0</v>
      </c>
      <c r="AO113" s="155">
        <f>IF(OR(RIGHT($I113,3)="RGT",RIGHT($I113,3)="INC"),IF($H113=AO$87,SUM($T163:AO163)+$P113,IF(AO$87&gt;$H113,AO163,0)),0)</f>
        <v>0</v>
      </c>
      <c r="AP113" s="155">
        <f>IF(OR(RIGHT($I113,3)="RGT",RIGHT($I113,3)="INC"),IF($H113=AP$87,SUM($T163:AP163)+$P113,IF(AP$87&gt;$H113,AP163,0)),0)</f>
        <v>0</v>
      </c>
      <c r="AQ113" s="156">
        <f>IF(OR(RIGHT($I113,3)="RGT",RIGHT($I113,3)="INC"),IF($H113=AQ$87,SUM($T163:AQ163)+$P113,IF(AQ$87&gt;$H113,AQ163,0)),0)</f>
        <v>0</v>
      </c>
    </row>
    <row r="114" spans="2:43" s="157" customFormat="1" x14ac:dyDescent="0.25">
      <c r="B114" s="148" t="str">
        <f t="shared" si="44"/>
        <v>Tehachapi Segments 4-11</v>
      </c>
      <c r="C114" s="149" t="s">
        <v>214</v>
      </c>
      <c r="D114" s="194"/>
      <c r="E114" s="167"/>
      <c r="F114" s="160"/>
      <c r="G114" s="161"/>
      <c r="H114" s="168"/>
      <c r="I114" s="163"/>
      <c r="J114" s="164"/>
      <c r="K114" s="165"/>
      <c r="L114" s="236"/>
      <c r="M114" s="239"/>
      <c r="N114" s="214">
        <f t="shared" si="46"/>
        <v>0</v>
      </c>
      <c r="O114" s="214">
        <f t="shared" si="47"/>
        <v>0</v>
      </c>
      <c r="P114" s="151">
        <f t="shared" si="48"/>
        <v>0</v>
      </c>
      <c r="Q114" s="151">
        <f t="shared" si="49"/>
        <v>0</v>
      </c>
      <c r="R114" s="152">
        <f t="shared" si="50"/>
        <v>0</v>
      </c>
      <c r="S114" s="153"/>
      <c r="T114" s="154">
        <f>IF(OR(RIGHT($I114,3)="RGT",RIGHT($I114,3)="INC"),IF($H114=T$87,SUM($T164:T164)+$P114,IF(T$87&gt;$H114,T164,0)),0)</f>
        <v>0</v>
      </c>
      <c r="U114" s="155">
        <f>IF(OR(RIGHT($I114,3)="RGT",RIGHT($I114,3)="INC"),IF($H114=U$87,SUM($T164:U164)+$P114,IF(U$87&gt;$H114,U164,0)),0)</f>
        <v>0</v>
      </c>
      <c r="V114" s="155">
        <f>IF(OR(RIGHT($I114,3)="RGT",RIGHT($I114,3)="INC"),IF($H114=V$87,SUM($T164:V164)+$P114,IF(V$87&gt;$H114,V164,0)),0)</f>
        <v>0</v>
      </c>
      <c r="W114" s="155">
        <f>IF(OR(RIGHT($I114,3)="RGT",RIGHT($I114,3)="INC"),IF($H114=W$87,SUM($T164:W164)+$P114,IF(W$87&gt;$H114,W164,0)),0)</f>
        <v>0</v>
      </c>
      <c r="X114" s="155">
        <f>IF(OR(RIGHT($I114,3)="RGT",RIGHT($I114,3)="INC"),IF($H114=X$87,SUM($T164:X164)+$P114,IF(X$87&gt;$H114,X164,0)),0)</f>
        <v>0</v>
      </c>
      <c r="Y114" s="155">
        <f>IF(OR(RIGHT($I114,3)="RGT",RIGHT($I114,3)="INC"),IF($H114=Y$87,SUM($T164:Y164)+$P114,IF(Y$87&gt;$H114,Y164,0)),0)</f>
        <v>0</v>
      </c>
      <c r="Z114" s="155">
        <f>IF(OR(RIGHT($I114,3)="RGT",RIGHT($I114,3)="INC"),IF($H114=Z$87,SUM($T164:Z164)+$P114,IF(Z$87&gt;$H114,Z164,0)),0)</f>
        <v>0</v>
      </c>
      <c r="AA114" s="155">
        <f>IF(OR(RIGHT($I114,3)="RGT",RIGHT($I114,3)="INC"),IF($H114=AA$87,SUM($T164:AA164)+$P114,IF(AA$87&gt;$H114,AA164,0)),0)</f>
        <v>0</v>
      </c>
      <c r="AB114" s="155">
        <f>IF(OR(RIGHT($I114,3)="RGT",RIGHT($I114,3)="INC"),IF($H114=AB$87,SUM($T164:AB164)+$P114,IF(AB$87&gt;$H114,AB164,0)),0)</f>
        <v>0</v>
      </c>
      <c r="AC114" s="155">
        <f>IF(OR(RIGHT($I114,3)="RGT",RIGHT($I114,3)="INC"),IF($H114=AC$87,SUM($T164:AC164)+$P114,IF(AC$87&gt;$H114,AC164,0)),0)</f>
        <v>0</v>
      </c>
      <c r="AD114" s="155">
        <f>IF(OR(RIGHT($I114,3)="RGT",RIGHT($I114,3)="INC"),IF($H114=AD$87,SUM($T164:AD164)+$P114,IF(AD$87&gt;$H114,AD164,0)),0)</f>
        <v>0</v>
      </c>
      <c r="AE114" s="156">
        <f>IF(OR(RIGHT($I114,3)="RGT",RIGHT($I114,3)="INC"),IF($H114=AE$87,SUM($T164:AE164)+$P114,IF(AE$87&gt;$H114,AE164,0)),0)</f>
        <v>0</v>
      </c>
      <c r="AF114" s="155">
        <f>IF(OR(RIGHT($I114,3)="RGT",RIGHT($I114,3)="INC"),IF($H114=AF$87,SUM($T164:AF164)+$P114,IF(AF$87&gt;$H114,AF164,0)),0)</f>
        <v>0</v>
      </c>
      <c r="AG114" s="155">
        <f>IF(OR(RIGHT($I114,3)="RGT",RIGHT($I114,3)="INC"),IF($H114=AG$87,SUM($T164:AG164)+$P114,IF(AG$87&gt;$H114,AG164,0)),0)</f>
        <v>0</v>
      </c>
      <c r="AH114" s="155">
        <f>IF(OR(RIGHT($I114,3)="RGT",RIGHT($I114,3)="INC"),IF($H114=AH$87,SUM($T164:AH164)+$P114,IF(AH$87&gt;$H114,AH164,0)),0)</f>
        <v>0</v>
      </c>
      <c r="AI114" s="155">
        <f>IF(OR(RIGHT($I114,3)="RGT",RIGHT($I114,3)="INC"),IF($H114=AI$87,SUM($T164:AI164)+$P114,IF(AI$87&gt;$H114,AI164,0)),0)</f>
        <v>0</v>
      </c>
      <c r="AJ114" s="155">
        <f>IF(OR(RIGHT($I114,3)="RGT",RIGHT($I114,3)="INC"),IF($H114=AJ$87,SUM($T164:AJ164)+$P114,IF(AJ$87&gt;$H114,AJ164,0)),0)</f>
        <v>0</v>
      </c>
      <c r="AK114" s="155">
        <f>IF(OR(RIGHT($I114,3)="RGT",RIGHT($I114,3)="INC"),IF($H114=AK$87,SUM($T164:AK164)+$P114,IF(AK$87&gt;$H114,AK164,0)),0)</f>
        <v>0</v>
      </c>
      <c r="AL114" s="155">
        <f>IF(OR(RIGHT($I114,3)="RGT",RIGHT($I114,3)="INC"),IF($H114=AL$87,SUM($T164:AL164)+$P114,IF(AL$87&gt;$H114,AL164,0)),0)</f>
        <v>0</v>
      </c>
      <c r="AM114" s="155">
        <f>IF(OR(RIGHT($I114,3)="RGT",RIGHT($I114,3)="INC"),IF($H114=AM$87,SUM($T164:AM164)+$P114,IF(AM$87&gt;$H114,AM164,0)),0)</f>
        <v>0</v>
      </c>
      <c r="AN114" s="155">
        <f>IF(OR(RIGHT($I114,3)="RGT",RIGHT($I114,3)="INC"),IF($H114=AN$87,SUM($T164:AN164)+$P114,IF(AN$87&gt;$H114,AN164,0)),0)</f>
        <v>0</v>
      </c>
      <c r="AO114" s="155">
        <f>IF(OR(RIGHT($I114,3)="RGT",RIGHT($I114,3)="INC"),IF($H114=AO$87,SUM($T164:AO164)+$P114,IF(AO$87&gt;$H114,AO164,0)),0)</f>
        <v>0</v>
      </c>
      <c r="AP114" s="155">
        <f>IF(OR(RIGHT($I114,3)="RGT",RIGHT($I114,3)="INC"),IF($H114=AP$87,SUM($T164:AP164)+$P114,IF(AP$87&gt;$H114,AP164,0)),0)</f>
        <v>0</v>
      </c>
      <c r="AQ114" s="156">
        <f>IF(OR(RIGHT($I114,3)="RGT",RIGHT($I114,3)="INC"),IF($H114=AQ$87,SUM($T164:AQ164)+$P114,IF(AQ$87&gt;$H114,AQ164,0)),0)</f>
        <v>0</v>
      </c>
    </row>
    <row r="115" spans="2:43" s="157" customFormat="1" x14ac:dyDescent="0.25">
      <c r="B115" s="148" t="str">
        <f t="shared" si="44"/>
        <v>Tehachapi Segments 4-11</v>
      </c>
      <c r="C115" s="149" t="s">
        <v>214</v>
      </c>
      <c r="D115" s="194"/>
      <c r="E115" s="167"/>
      <c r="F115" s="160"/>
      <c r="G115" s="161"/>
      <c r="H115" s="153"/>
      <c r="I115" s="163"/>
      <c r="J115" s="164"/>
      <c r="K115" s="165"/>
      <c r="L115" s="236">
        <v>800218712</v>
      </c>
      <c r="M115" s="240"/>
      <c r="N115" s="214">
        <f t="shared" si="46"/>
        <v>0</v>
      </c>
      <c r="O115" s="214">
        <f t="shared" si="47"/>
        <v>0</v>
      </c>
      <c r="P115" s="151">
        <f t="shared" si="48"/>
        <v>0</v>
      </c>
      <c r="Q115" s="151">
        <f t="shared" si="49"/>
        <v>0</v>
      </c>
      <c r="R115" s="152">
        <f t="shared" si="50"/>
        <v>0</v>
      </c>
      <c r="S115" s="153"/>
      <c r="T115" s="154">
        <f>IF(OR(RIGHT($I115,3)="RGT",RIGHT($I115,3)="INC"),IF($H115=T$87,SUM($T165:T165)+$P115,IF(T$87&gt;$H115,T165,0)),0)</f>
        <v>0</v>
      </c>
      <c r="U115" s="155">
        <f>IF(OR(RIGHT($I115,3)="RGT",RIGHT($I115,3)="INC"),IF($H115=U$87,SUM($T165:U165)+$P115,IF(U$87&gt;$H115,U165,0)),0)</f>
        <v>0</v>
      </c>
      <c r="V115" s="155">
        <f>IF(OR(RIGHT($I115,3)="RGT",RIGHT($I115,3)="INC"),IF($H115=V$87,SUM($T165:V165)+$P115,IF(V$87&gt;$H115,V165,0)),0)</f>
        <v>0</v>
      </c>
      <c r="W115" s="155">
        <f>IF(OR(RIGHT($I115,3)="RGT",RIGHT($I115,3)="INC"),IF($H115=W$87,SUM($T165:W165)+$P115,IF(W$87&gt;$H115,W165,0)),0)</f>
        <v>0</v>
      </c>
      <c r="X115" s="155">
        <f>IF(OR(RIGHT($I115,3)="RGT",RIGHT($I115,3)="INC"),IF($H115=X$87,SUM($T165:X165)+$P115,IF(X$87&gt;$H115,X165,0)),0)</f>
        <v>0</v>
      </c>
      <c r="Y115" s="155">
        <f>IF(OR(RIGHT($I115,3)="RGT",RIGHT($I115,3)="INC"),IF($H115=Y$87,SUM($T165:Y165)+$P115,IF(Y$87&gt;$H115,Y165,0)),0)</f>
        <v>0</v>
      </c>
      <c r="Z115" s="155">
        <f>IF(OR(RIGHT($I115,3)="RGT",RIGHT($I115,3)="INC"),IF($H115=Z$87,SUM($T165:Z165)+$P115,IF(Z$87&gt;$H115,Z165,0)),0)</f>
        <v>0</v>
      </c>
      <c r="AA115" s="155">
        <f>IF(OR(RIGHT($I115,3)="RGT",RIGHT($I115,3)="INC"),IF($H115=AA$87,SUM($T165:AA165)+$P115,IF(AA$87&gt;$H115,AA165,0)),0)</f>
        <v>0</v>
      </c>
      <c r="AB115" s="155">
        <f>IF(OR(RIGHT($I115,3)="RGT",RIGHT($I115,3)="INC"),IF($H115=AB$87,SUM($T165:AB165)+$P115,IF(AB$87&gt;$H115,AB165,0)),0)</f>
        <v>0</v>
      </c>
      <c r="AC115" s="155">
        <f>IF(OR(RIGHT($I115,3)="RGT",RIGHT($I115,3)="INC"),IF($H115=AC$87,SUM($T165:AC165)+$P115,IF(AC$87&gt;$H115,AC165,0)),0)</f>
        <v>0</v>
      </c>
      <c r="AD115" s="155">
        <f>IF(OR(RIGHT($I115,3)="RGT",RIGHT($I115,3)="INC"),IF($H115=AD$87,SUM($T165:AD165)+$P115,IF(AD$87&gt;$H115,AD165,0)),0)</f>
        <v>0</v>
      </c>
      <c r="AE115" s="156">
        <f>IF(OR(RIGHT($I115,3)="RGT",RIGHT($I115,3)="INC"),IF($H115=AE$87,SUM($T165:AE165)+$P115,IF(AE$87&gt;$H115,AE165,0)),0)</f>
        <v>0</v>
      </c>
      <c r="AF115" s="155">
        <f>IF(OR(RIGHT($I115,3)="RGT",RIGHT($I115,3)="INC"),IF($H115=AF$87,SUM($T165:AF165)+$P115,IF(AF$87&gt;$H115,AF165,0)),0)</f>
        <v>0</v>
      </c>
      <c r="AG115" s="155">
        <f>IF(OR(RIGHT($I115,3)="RGT",RIGHT($I115,3)="INC"),IF($H115=AG$87,SUM($T165:AG165)+$P115,IF(AG$87&gt;$H115,AG165,0)),0)</f>
        <v>0</v>
      </c>
      <c r="AH115" s="155">
        <f>IF(OR(RIGHT($I115,3)="RGT",RIGHT($I115,3)="INC"),IF($H115=AH$87,SUM($T165:AH165)+$P115,IF(AH$87&gt;$H115,AH165,0)),0)</f>
        <v>0</v>
      </c>
      <c r="AI115" s="155">
        <f>IF(OR(RIGHT($I115,3)="RGT",RIGHT($I115,3)="INC"),IF($H115=AI$87,SUM($T165:AI165)+$P115,IF(AI$87&gt;$H115,AI165,0)),0)</f>
        <v>0</v>
      </c>
      <c r="AJ115" s="155">
        <f>IF(OR(RIGHT($I115,3)="RGT",RIGHT($I115,3)="INC"),IF($H115=AJ$87,SUM($T165:AJ165)+$P115,IF(AJ$87&gt;$H115,AJ165,0)),0)</f>
        <v>0</v>
      </c>
      <c r="AK115" s="155">
        <f>IF(OR(RIGHT($I115,3)="RGT",RIGHT($I115,3)="INC"),IF($H115=AK$87,SUM($T165:AK165)+$P115,IF(AK$87&gt;$H115,AK165,0)),0)</f>
        <v>0</v>
      </c>
      <c r="AL115" s="155">
        <f>IF(OR(RIGHT($I115,3)="RGT",RIGHT($I115,3)="INC"),IF($H115=AL$87,SUM($T165:AL165)+$P115,IF(AL$87&gt;$H115,AL165,0)),0)</f>
        <v>0</v>
      </c>
      <c r="AM115" s="155">
        <f>IF(OR(RIGHT($I115,3)="RGT",RIGHT($I115,3)="INC"),IF($H115=AM$87,SUM($T165:AM165)+$P115,IF(AM$87&gt;$H115,AM165,0)),0)</f>
        <v>0</v>
      </c>
      <c r="AN115" s="155">
        <f>IF(OR(RIGHT($I115,3)="RGT",RIGHT($I115,3)="INC"),IF($H115=AN$87,SUM($T165:AN165)+$P115,IF(AN$87&gt;$H115,AN165,0)),0)</f>
        <v>0</v>
      </c>
      <c r="AO115" s="155">
        <f>IF(OR(RIGHT($I115,3)="RGT",RIGHT($I115,3)="INC"),IF($H115=AO$87,SUM($T165:AO165)+$P115,IF(AO$87&gt;$H115,AO165,0)),0)</f>
        <v>0</v>
      </c>
      <c r="AP115" s="155">
        <f>IF(OR(RIGHT($I115,3)="RGT",RIGHT($I115,3)="INC"),IF($H115=AP$87,SUM($T165:AP165)+$P115,IF(AP$87&gt;$H115,AP165,0)),0)</f>
        <v>0</v>
      </c>
      <c r="AQ115" s="156">
        <f>IF(OR(RIGHT($I115,3)="RGT",RIGHT($I115,3)="INC"),IF($H115=AQ$87,SUM($T165:AQ165)+$P115,IF(AQ$87&gt;$H115,AQ165,0)),0)</f>
        <v>0</v>
      </c>
    </row>
    <row r="116" spans="2:43" s="157" customFormat="1" x14ac:dyDescent="0.25">
      <c r="B116" s="148" t="str">
        <f t="shared" si="44"/>
        <v>Tehachapi Segments 4-11</v>
      </c>
      <c r="C116" s="149" t="s">
        <v>214</v>
      </c>
      <c r="D116" s="194"/>
      <c r="E116" s="167"/>
      <c r="F116" s="160"/>
      <c r="G116" s="161"/>
      <c r="H116" s="153"/>
      <c r="I116" s="163"/>
      <c r="J116" s="164"/>
      <c r="K116" s="165"/>
      <c r="L116" s="236">
        <v>800219576</v>
      </c>
      <c r="M116" s="238"/>
      <c r="N116" s="214">
        <f t="shared" si="46"/>
        <v>0</v>
      </c>
      <c r="O116" s="214">
        <f t="shared" si="47"/>
        <v>0</v>
      </c>
      <c r="P116" s="151">
        <f t="shared" si="48"/>
        <v>0</v>
      </c>
      <c r="Q116" s="151">
        <f t="shared" si="49"/>
        <v>0</v>
      </c>
      <c r="R116" s="152">
        <f t="shared" si="50"/>
        <v>0</v>
      </c>
      <c r="S116" s="153"/>
      <c r="T116" s="154">
        <f>IF(OR(RIGHT($I116,3)="RGT",RIGHT($I116,3)="INC"),IF($H116=T$87,SUM($T166:T166)+$P116,IF(T$87&gt;$H116,T166,0)),0)</f>
        <v>0</v>
      </c>
      <c r="U116" s="155">
        <f>IF(OR(RIGHT($I116,3)="RGT",RIGHT($I116,3)="INC"),IF($H116=U$87,SUM($T166:U166)+$P116,IF(U$87&gt;$H116,U166,0)),0)</f>
        <v>0</v>
      </c>
      <c r="V116" s="155">
        <f>IF(OR(RIGHT($I116,3)="RGT",RIGHT($I116,3)="INC"),IF($H116=V$87,SUM($T166:V166)+$P116,IF(V$87&gt;$H116,V166,0)),0)</f>
        <v>0</v>
      </c>
      <c r="W116" s="155">
        <f>IF(OR(RIGHT($I116,3)="RGT",RIGHT($I116,3)="INC"),IF($H116=W$87,SUM($T166:W166)+$P116,IF(W$87&gt;$H116,W166,0)),0)</f>
        <v>0</v>
      </c>
      <c r="X116" s="155">
        <f>IF(OR(RIGHT($I116,3)="RGT",RIGHT($I116,3)="INC"),IF($H116=X$87,SUM($T166:X166)+$P116,IF(X$87&gt;$H116,X166,0)),0)</f>
        <v>0</v>
      </c>
      <c r="Y116" s="155">
        <f>IF(OR(RIGHT($I116,3)="RGT",RIGHT($I116,3)="INC"),IF($H116=Y$87,SUM($T166:Y166)+$P116,IF(Y$87&gt;$H116,Y166,0)),0)</f>
        <v>0</v>
      </c>
      <c r="Z116" s="155">
        <f>IF(OR(RIGHT($I116,3)="RGT",RIGHT($I116,3)="INC"),IF($H116=Z$87,SUM($T166:Z166)+$P116,IF(Z$87&gt;$H116,Z166,0)),0)</f>
        <v>0</v>
      </c>
      <c r="AA116" s="155">
        <f>IF(OR(RIGHT($I116,3)="RGT",RIGHT($I116,3)="INC"),IF($H116=AA$87,SUM($T166:AA166)+$P116,IF(AA$87&gt;$H116,AA166,0)),0)</f>
        <v>0</v>
      </c>
      <c r="AB116" s="155">
        <f>IF(OR(RIGHT($I116,3)="RGT",RIGHT($I116,3)="INC"),IF($H116=AB$87,SUM($T166:AB166)+$P116,IF(AB$87&gt;$H116,AB166,0)),0)</f>
        <v>0</v>
      </c>
      <c r="AC116" s="155">
        <f>IF(OR(RIGHT($I116,3)="RGT",RIGHT($I116,3)="INC"),IF($H116=AC$87,SUM($T166:AC166)+$P116,IF(AC$87&gt;$H116,AC166,0)),0)</f>
        <v>0</v>
      </c>
      <c r="AD116" s="155">
        <f>IF(OR(RIGHT($I116,3)="RGT",RIGHT($I116,3)="INC"),IF($H116=AD$87,SUM($T166:AD166)+$P116,IF(AD$87&gt;$H116,AD166,0)),0)</f>
        <v>0</v>
      </c>
      <c r="AE116" s="156">
        <f>IF(OR(RIGHT($I116,3)="RGT",RIGHT($I116,3)="INC"),IF($H116=AE$87,SUM($T166:AE166)+$P116,IF(AE$87&gt;$H116,AE166,0)),0)</f>
        <v>0</v>
      </c>
      <c r="AF116" s="155">
        <f>IF(OR(RIGHT($I116,3)="RGT",RIGHT($I116,3)="INC"),IF($H116=AF$87,SUM($T166:AF166)+$P116,IF(AF$87&gt;$H116,AF166,0)),0)</f>
        <v>0</v>
      </c>
      <c r="AG116" s="155">
        <f>IF(OR(RIGHT($I116,3)="RGT",RIGHT($I116,3)="INC"),IF($H116=AG$87,SUM($T166:AG166)+$P116,IF(AG$87&gt;$H116,AG166,0)),0)</f>
        <v>0</v>
      </c>
      <c r="AH116" s="155">
        <f>IF(OR(RIGHT($I116,3)="RGT",RIGHT($I116,3)="INC"),IF($H116=AH$87,SUM($T166:AH166)+$P116,IF(AH$87&gt;$H116,AH166,0)),0)</f>
        <v>0</v>
      </c>
      <c r="AI116" s="155">
        <f>IF(OR(RIGHT($I116,3)="RGT",RIGHT($I116,3)="INC"),IF($H116=AI$87,SUM($T166:AI166)+$P116,IF(AI$87&gt;$H116,AI166,0)),0)</f>
        <v>0</v>
      </c>
      <c r="AJ116" s="155">
        <f>IF(OR(RIGHT($I116,3)="RGT",RIGHT($I116,3)="INC"),IF($H116=AJ$87,SUM($T166:AJ166)+$P116,IF(AJ$87&gt;$H116,AJ166,0)),0)</f>
        <v>0</v>
      </c>
      <c r="AK116" s="155">
        <f>IF(OR(RIGHT($I116,3)="RGT",RIGHT($I116,3)="INC"),IF($H116=AK$87,SUM($T166:AK166)+$P116,IF(AK$87&gt;$H116,AK166,0)),0)</f>
        <v>0</v>
      </c>
      <c r="AL116" s="155">
        <f>IF(OR(RIGHT($I116,3)="RGT",RIGHT($I116,3)="INC"),IF($H116=AL$87,SUM($T166:AL166)+$P116,IF(AL$87&gt;$H116,AL166,0)),0)</f>
        <v>0</v>
      </c>
      <c r="AM116" s="155">
        <f>IF(OR(RIGHT($I116,3)="RGT",RIGHT($I116,3)="INC"),IF($H116=AM$87,SUM($T166:AM166)+$P116,IF(AM$87&gt;$H116,AM166,0)),0)</f>
        <v>0</v>
      </c>
      <c r="AN116" s="155">
        <f>IF(OR(RIGHT($I116,3)="RGT",RIGHT($I116,3)="INC"),IF($H116=AN$87,SUM($T166:AN166)+$P116,IF(AN$87&gt;$H116,AN166,0)),0)</f>
        <v>0</v>
      </c>
      <c r="AO116" s="155">
        <f>IF(OR(RIGHT($I116,3)="RGT",RIGHT($I116,3)="INC"),IF($H116=AO$87,SUM($T166:AO166)+$P116,IF(AO$87&gt;$H116,AO166,0)),0)</f>
        <v>0</v>
      </c>
      <c r="AP116" s="155">
        <f>IF(OR(RIGHT($I116,3)="RGT",RIGHT($I116,3)="INC"),IF($H116=AP$87,SUM($T166:AP166)+$P116,IF(AP$87&gt;$H116,AP166,0)),0)</f>
        <v>0</v>
      </c>
      <c r="AQ116" s="156">
        <f>IF(OR(RIGHT($I116,3)="RGT",RIGHT($I116,3)="INC"),IF($H116=AQ$87,SUM($T166:AQ166)+$P116,IF(AQ$87&gt;$H116,AQ166,0)),0)</f>
        <v>0</v>
      </c>
    </row>
    <row r="117" spans="2:43" s="157" customFormat="1" x14ac:dyDescent="0.25">
      <c r="B117" s="148" t="str">
        <f t="shared" si="44"/>
        <v>Tehachapi Segments 4-11</v>
      </c>
      <c r="C117" s="149" t="s">
        <v>214</v>
      </c>
      <c r="D117" s="194"/>
      <c r="E117" s="167"/>
      <c r="F117" s="160"/>
      <c r="G117" s="161"/>
      <c r="H117" s="153"/>
      <c r="I117" s="163"/>
      <c r="J117" s="164"/>
      <c r="K117" s="165"/>
      <c r="L117" s="236">
        <v>800219704</v>
      </c>
      <c r="M117" s="240"/>
      <c r="N117" s="214">
        <f t="shared" si="46"/>
        <v>0</v>
      </c>
      <c r="O117" s="214">
        <f t="shared" si="47"/>
        <v>0</v>
      </c>
      <c r="P117" s="151">
        <f t="shared" si="48"/>
        <v>0</v>
      </c>
      <c r="Q117" s="151">
        <f t="shared" si="49"/>
        <v>0</v>
      </c>
      <c r="R117" s="152">
        <f t="shared" si="50"/>
        <v>0</v>
      </c>
      <c r="S117" s="153"/>
      <c r="T117" s="154">
        <f>IF(OR(RIGHT($I117,3)="RGT",RIGHT($I117,3)="INC"),IF($H117=T$87,SUM($T167:T167)+$P117,IF(T$87&gt;$H117,T167,0)),0)</f>
        <v>0</v>
      </c>
      <c r="U117" s="155">
        <f>IF(OR(RIGHT($I117,3)="RGT",RIGHT($I117,3)="INC"),IF($H117=U$87,SUM($T167:U167)+$P117,IF(U$87&gt;$H117,U167,0)),0)</f>
        <v>0</v>
      </c>
      <c r="V117" s="155">
        <f>IF(OR(RIGHT($I117,3)="RGT",RIGHT($I117,3)="INC"),IF($H117=V$87,SUM($T167:V167)+$P117,IF(V$87&gt;$H117,V167,0)),0)</f>
        <v>0</v>
      </c>
      <c r="W117" s="155">
        <f>IF(OR(RIGHT($I117,3)="RGT",RIGHT($I117,3)="INC"),IF($H117=W$87,SUM($T167:W167)+$P117,IF(W$87&gt;$H117,W167,0)),0)</f>
        <v>0</v>
      </c>
      <c r="X117" s="155">
        <f>IF(OR(RIGHT($I117,3)="RGT",RIGHT($I117,3)="INC"),IF($H117=X$87,SUM($T167:X167)+$P117,IF(X$87&gt;$H117,X167,0)),0)</f>
        <v>0</v>
      </c>
      <c r="Y117" s="155">
        <f>IF(OR(RIGHT($I117,3)="RGT",RIGHT($I117,3)="INC"),IF($H117=Y$87,SUM($T167:Y167)+$P117,IF(Y$87&gt;$H117,Y167,0)),0)</f>
        <v>0</v>
      </c>
      <c r="Z117" s="155">
        <f>IF(OR(RIGHT($I117,3)="RGT",RIGHT($I117,3)="INC"),IF($H117=Z$87,SUM($T167:Z167)+$P117,IF(Z$87&gt;$H117,Z167,0)),0)</f>
        <v>0</v>
      </c>
      <c r="AA117" s="155">
        <f>IF(OR(RIGHT($I117,3)="RGT",RIGHT($I117,3)="INC"),IF($H117=AA$87,SUM($T167:AA167)+$P117,IF(AA$87&gt;$H117,AA167,0)),0)</f>
        <v>0</v>
      </c>
      <c r="AB117" s="155">
        <f>IF(OR(RIGHT($I117,3)="RGT",RIGHT($I117,3)="INC"),IF($H117=AB$87,SUM($T167:AB167)+$P117,IF(AB$87&gt;$H117,AB167,0)),0)</f>
        <v>0</v>
      </c>
      <c r="AC117" s="155">
        <f>IF(OR(RIGHT($I117,3)="RGT",RIGHT($I117,3)="INC"),IF($H117=AC$87,SUM($T167:AC167)+$P117,IF(AC$87&gt;$H117,AC167,0)),0)</f>
        <v>0</v>
      </c>
      <c r="AD117" s="155">
        <f>IF(OR(RIGHT($I117,3)="RGT",RIGHT($I117,3)="INC"),IF($H117=AD$87,SUM($T167:AD167)+$P117,IF(AD$87&gt;$H117,AD167,0)),0)</f>
        <v>0</v>
      </c>
      <c r="AE117" s="156">
        <f>IF(OR(RIGHT($I117,3)="RGT",RIGHT($I117,3)="INC"),IF($H117=AE$87,SUM($T167:AE167)+$P117,IF(AE$87&gt;$H117,AE167,0)),0)</f>
        <v>0</v>
      </c>
      <c r="AF117" s="155">
        <f>IF(OR(RIGHT($I117,3)="RGT",RIGHT($I117,3)="INC"),IF($H117=AF$87,SUM($T167:AF167)+$P117,IF(AF$87&gt;$H117,AF167,0)),0)</f>
        <v>0</v>
      </c>
      <c r="AG117" s="155">
        <f>IF(OR(RIGHT($I117,3)="RGT",RIGHT($I117,3)="INC"),IF($H117=AG$87,SUM($T167:AG167)+$P117,IF(AG$87&gt;$H117,AG167,0)),0)</f>
        <v>0</v>
      </c>
      <c r="AH117" s="155">
        <f>IF(OR(RIGHT($I117,3)="RGT",RIGHT($I117,3)="INC"),IF($H117=AH$87,SUM($T167:AH167)+$P117,IF(AH$87&gt;$H117,AH167,0)),0)</f>
        <v>0</v>
      </c>
      <c r="AI117" s="155">
        <f>IF(OR(RIGHT($I117,3)="RGT",RIGHT($I117,3)="INC"),IF($H117=AI$87,SUM($T167:AI167)+$P117,IF(AI$87&gt;$H117,AI167,0)),0)</f>
        <v>0</v>
      </c>
      <c r="AJ117" s="155">
        <f>IF(OR(RIGHT($I117,3)="RGT",RIGHT($I117,3)="INC"),IF($H117=AJ$87,SUM($T167:AJ167)+$P117,IF(AJ$87&gt;$H117,AJ167,0)),0)</f>
        <v>0</v>
      </c>
      <c r="AK117" s="155">
        <f>IF(OR(RIGHT($I117,3)="RGT",RIGHT($I117,3)="INC"),IF($H117=AK$87,SUM($T167:AK167)+$P117,IF(AK$87&gt;$H117,AK167,0)),0)</f>
        <v>0</v>
      </c>
      <c r="AL117" s="155">
        <f>IF(OR(RIGHT($I117,3)="RGT",RIGHT($I117,3)="INC"),IF($H117=AL$87,SUM($T167:AL167)+$P117,IF(AL$87&gt;$H117,AL167,0)),0)</f>
        <v>0</v>
      </c>
      <c r="AM117" s="155">
        <f>IF(OR(RIGHT($I117,3)="RGT",RIGHT($I117,3)="INC"),IF($H117=AM$87,SUM($T167:AM167)+$P117,IF(AM$87&gt;$H117,AM167,0)),0)</f>
        <v>0</v>
      </c>
      <c r="AN117" s="155">
        <f>IF(OR(RIGHT($I117,3)="RGT",RIGHT($I117,3)="INC"),IF($H117=AN$87,SUM($T167:AN167)+$P117,IF(AN$87&gt;$H117,AN167,0)),0)</f>
        <v>0</v>
      </c>
      <c r="AO117" s="155">
        <f>IF(OR(RIGHT($I117,3)="RGT",RIGHT($I117,3)="INC"),IF($H117=AO$87,SUM($T167:AO167)+$P117,IF(AO$87&gt;$H117,AO167,0)),0)</f>
        <v>0</v>
      </c>
      <c r="AP117" s="155">
        <f>IF(OR(RIGHT($I117,3)="RGT",RIGHT($I117,3)="INC"),IF($H117=AP$87,SUM($T167:AP167)+$P117,IF(AP$87&gt;$H117,AP167,0)),0)</f>
        <v>0</v>
      </c>
      <c r="AQ117" s="156">
        <f>IF(OR(RIGHT($I117,3)="RGT",RIGHT($I117,3)="INC"),IF($H117=AQ$87,SUM($T167:AQ167)+$P117,IF(AQ$87&gt;$H117,AQ167,0)),0)</f>
        <v>0</v>
      </c>
    </row>
    <row r="118" spans="2:43" s="157" customFormat="1" x14ac:dyDescent="0.25">
      <c r="B118" s="148" t="str">
        <f t="shared" si="44"/>
        <v>Tehachapi Segments 4-11</v>
      </c>
      <c r="C118" s="149" t="s">
        <v>214</v>
      </c>
      <c r="D118" s="194"/>
      <c r="E118" s="167"/>
      <c r="F118" s="160"/>
      <c r="G118" s="161"/>
      <c r="H118" s="153"/>
      <c r="I118" s="163"/>
      <c r="J118" s="164"/>
      <c r="K118" s="165"/>
      <c r="L118" s="236">
        <v>900817489</v>
      </c>
      <c r="M118" s="238"/>
      <c r="N118" s="214">
        <f t="shared" si="46"/>
        <v>0</v>
      </c>
      <c r="O118" s="214">
        <f t="shared" si="47"/>
        <v>0</v>
      </c>
      <c r="P118" s="151">
        <f t="shared" si="48"/>
        <v>0</v>
      </c>
      <c r="Q118" s="151">
        <f t="shared" si="49"/>
        <v>0</v>
      </c>
      <c r="R118" s="152">
        <f t="shared" si="50"/>
        <v>0</v>
      </c>
      <c r="S118" s="153"/>
      <c r="T118" s="154">
        <f>IF(OR(RIGHT($I118,3)="RGT",RIGHT($I118,3)="INC"),IF($H118=T$87,SUM($T168:T168)+$P118,IF(T$87&gt;$H118,T168,0)),0)</f>
        <v>0</v>
      </c>
      <c r="U118" s="155">
        <f>IF(OR(RIGHT($I118,3)="RGT",RIGHT($I118,3)="INC"),IF($H118=U$87,SUM($T168:U168)+$P118,IF(U$87&gt;$H118,U168,0)),0)</f>
        <v>0</v>
      </c>
      <c r="V118" s="155">
        <f>IF(OR(RIGHT($I118,3)="RGT",RIGHT($I118,3)="INC"),IF($H118=V$87,SUM($T168:V168)+$P118,IF(V$87&gt;$H118,V168,0)),0)</f>
        <v>0</v>
      </c>
      <c r="W118" s="155">
        <f>IF(OR(RIGHT($I118,3)="RGT",RIGHT($I118,3)="INC"),IF($H118=W$87,SUM($T168:W168)+$P118,IF(W$87&gt;$H118,W168,0)),0)</f>
        <v>0</v>
      </c>
      <c r="X118" s="155">
        <f>IF(OR(RIGHT($I118,3)="RGT",RIGHT($I118,3)="INC"),IF($H118=X$87,SUM($T168:X168)+$P118,IF(X$87&gt;$H118,X168,0)),0)</f>
        <v>0</v>
      </c>
      <c r="Y118" s="155">
        <f>IF(OR(RIGHT($I118,3)="RGT",RIGHT($I118,3)="INC"),IF($H118=Y$87,SUM($T168:Y168)+$P118,IF(Y$87&gt;$H118,Y168,0)),0)</f>
        <v>0</v>
      </c>
      <c r="Z118" s="155">
        <f>IF(OR(RIGHT($I118,3)="RGT",RIGHT($I118,3)="INC"),IF($H118=Z$87,SUM($T168:Z168)+$P118,IF(Z$87&gt;$H118,Z168,0)),0)</f>
        <v>0</v>
      </c>
      <c r="AA118" s="155">
        <f>IF(OR(RIGHT($I118,3)="RGT",RIGHT($I118,3)="INC"),IF($H118=AA$87,SUM($T168:AA168)+$P118,IF(AA$87&gt;$H118,AA168,0)),0)</f>
        <v>0</v>
      </c>
      <c r="AB118" s="155">
        <f>IF(OR(RIGHT($I118,3)="RGT",RIGHT($I118,3)="INC"),IF($H118=AB$87,SUM($T168:AB168)+$P118,IF(AB$87&gt;$H118,AB168,0)),0)</f>
        <v>0</v>
      </c>
      <c r="AC118" s="155">
        <f>IF(OR(RIGHT($I118,3)="RGT",RIGHT($I118,3)="INC"),IF($H118=AC$87,SUM($T168:AC168)+$P118,IF(AC$87&gt;$H118,AC168,0)),0)</f>
        <v>0</v>
      </c>
      <c r="AD118" s="155">
        <f>IF(OR(RIGHT($I118,3)="RGT",RIGHT($I118,3)="INC"),IF($H118=AD$87,SUM($T168:AD168)+$P118,IF(AD$87&gt;$H118,AD168,0)),0)</f>
        <v>0</v>
      </c>
      <c r="AE118" s="156">
        <f>IF(OR(RIGHT($I118,3)="RGT",RIGHT($I118,3)="INC"),IF($H118=AE$87,SUM($T168:AE168)+$P118,IF(AE$87&gt;$H118,AE168,0)),0)</f>
        <v>0</v>
      </c>
      <c r="AF118" s="155">
        <f>IF(OR(RIGHT($I118,3)="RGT",RIGHT($I118,3)="INC"),IF($H118=AF$87,SUM($T168:AF168)+$P118,IF(AF$87&gt;$H118,AF168,0)),0)</f>
        <v>0</v>
      </c>
      <c r="AG118" s="155">
        <f>IF(OR(RIGHT($I118,3)="RGT",RIGHT($I118,3)="INC"),IF($H118=AG$87,SUM($T168:AG168)+$P118,IF(AG$87&gt;$H118,AG168,0)),0)</f>
        <v>0</v>
      </c>
      <c r="AH118" s="155">
        <f>IF(OR(RIGHT($I118,3)="RGT",RIGHT($I118,3)="INC"),IF($H118=AH$87,SUM($T168:AH168)+$P118,IF(AH$87&gt;$H118,AH168,0)),0)</f>
        <v>0</v>
      </c>
      <c r="AI118" s="155">
        <f>IF(OR(RIGHT($I118,3)="RGT",RIGHT($I118,3)="INC"),IF($H118=AI$87,SUM($T168:AI168)+$P118,IF(AI$87&gt;$H118,AI168,0)),0)</f>
        <v>0</v>
      </c>
      <c r="AJ118" s="155">
        <f>IF(OR(RIGHT($I118,3)="RGT",RIGHT($I118,3)="INC"),IF($H118=AJ$87,SUM($T168:AJ168)+$P118,IF(AJ$87&gt;$H118,AJ168,0)),0)</f>
        <v>0</v>
      </c>
      <c r="AK118" s="155">
        <f>IF(OR(RIGHT($I118,3)="RGT",RIGHT($I118,3)="INC"),IF($H118=AK$87,SUM($T168:AK168)+$P118,IF(AK$87&gt;$H118,AK168,0)),0)</f>
        <v>0</v>
      </c>
      <c r="AL118" s="155">
        <f>IF(OR(RIGHT($I118,3)="RGT",RIGHT($I118,3)="INC"),IF($H118=AL$87,SUM($T168:AL168)+$P118,IF(AL$87&gt;$H118,AL168,0)),0)</f>
        <v>0</v>
      </c>
      <c r="AM118" s="155">
        <f>IF(OR(RIGHT($I118,3)="RGT",RIGHT($I118,3)="INC"),IF($H118=AM$87,SUM($T168:AM168)+$P118,IF(AM$87&gt;$H118,AM168,0)),0)</f>
        <v>0</v>
      </c>
      <c r="AN118" s="155">
        <f>IF(OR(RIGHT($I118,3)="RGT",RIGHT($I118,3)="INC"),IF($H118=AN$87,SUM($T168:AN168)+$P118,IF(AN$87&gt;$H118,AN168,0)),0)</f>
        <v>0</v>
      </c>
      <c r="AO118" s="155">
        <f>IF(OR(RIGHT($I118,3)="RGT",RIGHT($I118,3)="INC"),IF($H118=AO$87,SUM($T168:AO168)+$P118,IF(AO$87&gt;$H118,AO168,0)),0)</f>
        <v>0</v>
      </c>
      <c r="AP118" s="155">
        <f>IF(OR(RIGHT($I118,3)="RGT",RIGHT($I118,3)="INC"),IF($H118=AP$87,SUM($T168:AP168)+$P118,IF(AP$87&gt;$H118,AP168,0)),0)</f>
        <v>0</v>
      </c>
      <c r="AQ118" s="156">
        <f>IF(OR(RIGHT($I118,3)="RGT",RIGHT($I118,3)="INC"),IF($H118=AQ$87,SUM($T168:AQ168)+$P118,IF(AQ$87&gt;$H118,AQ168,0)),0)</f>
        <v>0</v>
      </c>
    </row>
    <row r="119" spans="2:43" s="157" customFormat="1" x14ac:dyDescent="0.25">
      <c r="B119" s="148" t="str">
        <f t="shared" si="44"/>
        <v>Tehachapi Segments 4-11</v>
      </c>
      <c r="C119" s="149" t="s">
        <v>214</v>
      </c>
      <c r="D119" s="194"/>
      <c r="E119" s="167"/>
      <c r="F119" s="160"/>
      <c r="G119" s="161"/>
      <c r="H119" s="168"/>
      <c r="I119" s="163"/>
      <c r="J119" s="164"/>
      <c r="K119" s="165"/>
      <c r="L119" s="236">
        <v>900516432</v>
      </c>
      <c r="M119" s="240"/>
      <c r="N119" s="214">
        <f t="shared" si="46"/>
        <v>0</v>
      </c>
      <c r="O119" s="214">
        <f t="shared" si="47"/>
        <v>0</v>
      </c>
      <c r="P119" s="151">
        <f t="shared" si="48"/>
        <v>0</v>
      </c>
      <c r="Q119" s="151">
        <f t="shared" si="49"/>
        <v>0</v>
      </c>
      <c r="R119" s="152">
        <f t="shared" si="50"/>
        <v>0</v>
      </c>
      <c r="S119" s="153"/>
      <c r="T119" s="154">
        <f>IF(OR(RIGHT($I119,3)="RGT",RIGHT($I119,3)="INC"),IF($H119=T$87,SUM($T169:T169)+$P119,IF(T$87&gt;$H119,T169,0)),0)</f>
        <v>0</v>
      </c>
      <c r="U119" s="155">
        <f>IF(OR(RIGHT($I119,3)="RGT",RIGHT($I119,3)="INC"),IF($H119=U$87,SUM($T169:U169)+$P119,IF(U$87&gt;$H119,U169,0)),0)</f>
        <v>0</v>
      </c>
      <c r="V119" s="155">
        <f>IF(OR(RIGHT($I119,3)="RGT",RIGHT($I119,3)="INC"),IF($H119=V$87,SUM($T169:V169)+$P119,IF(V$87&gt;$H119,V169,0)),0)</f>
        <v>0</v>
      </c>
      <c r="W119" s="155">
        <f>IF(OR(RIGHT($I119,3)="RGT",RIGHT($I119,3)="INC"),IF($H119=W$87,SUM($T169:W169)+$P119,IF(W$87&gt;$H119,W169,0)),0)</f>
        <v>0</v>
      </c>
      <c r="X119" s="155">
        <f>IF(OR(RIGHT($I119,3)="RGT",RIGHT($I119,3)="INC"),IF($H119=X$87,SUM($T169:X169)+$P119,IF(X$87&gt;$H119,X169,0)),0)</f>
        <v>0</v>
      </c>
      <c r="Y119" s="155">
        <f>IF(OR(RIGHT($I119,3)="RGT",RIGHT($I119,3)="INC"),IF($H119=Y$87,SUM($T169:Y169)+$P119,IF(Y$87&gt;$H119,Y169,0)),0)</f>
        <v>0</v>
      </c>
      <c r="Z119" s="155">
        <f>IF(OR(RIGHT($I119,3)="RGT",RIGHT($I119,3)="INC"),IF($H119=Z$87,SUM($T169:Z169)+$P119,IF(Z$87&gt;$H119,Z169,0)),0)</f>
        <v>0</v>
      </c>
      <c r="AA119" s="155">
        <f>IF(OR(RIGHT($I119,3)="RGT",RIGHT($I119,3)="INC"),IF($H119=AA$87,SUM($T169:AA169)+$P119,IF(AA$87&gt;$H119,AA169,0)),0)</f>
        <v>0</v>
      </c>
      <c r="AB119" s="155">
        <f>IF(OR(RIGHT($I119,3)="RGT",RIGHT($I119,3)="INC"),IF($H119=AB$87,SUM($T169:AB169)+$P119,IF(AB$87&gt;$H119,AB169,0)),0)</f>
        <v>0</v>
      </c>
      <c r="AC119" s="155">
        <f>IF(OR(RIGHT($I119,3)="RGT",RIGHT($I119,3)="INC"),IF($H119=AC$87,SUM($T169:AC169)+$P119,IF(AC$87&gt;$H119,AC169,0)),0)</f>
        <v>0</v>
      </c>
      <c r="AD119" s="155">
        <f>IF(OR(RIGHT($I119,3)="RGT",RIGHT($I119,3)="INC"),IF($H119=AD$87,SUM($T169:AD169)+$P119,IF(AD$87&gt;$H119,AD169,0)),0)</f>
        <v>0</v>
      </c>
      <c r="AE119" s="156">
        <f>IF(OR(RIGHT($I119,3)="RGT",RIGHT($I119,3)="INC"),IF($H119=AE$87,SUM($T169:AE169)+$P119,IF(AE$87&gt;$H119,AE169,0)),0)</f>
        <v>0</v>
      </c>
      <c r="AF119" s="155">
        <f>IF(OR(RIGHT($I119,3)="RGT",RIGHT($I119,3)="INC"),IF($H119=AF$87,SUM($T169:AF169)+$P119,IF(AF$87&gt;$H119,AF169,0)),0)</f>
        <v>0</v>
      </c>
      <c r="AG119" s="155">
        <f>IF(OR(RIGHT($I119,3)="RGT",RIGHT($I119,3)="INC"),IF($H119=AG$87,SUM($T169:AG169)+$P119,IF(AG$87&gt;$H119,AG169,0)),0)</f>
        <v>0</v>
      </c>
      <c r="AH119" s="155">
        <f>IF(OR(RIGHT($I119,3)="RGT",RIGHT($I119,3)="INC"),IF($H119=AH$87,SUM($T169:AH169)+$P119,IF(AH$87&gt;$H119,AH169,0)),0)</f>
        <v>0</v>
      </c>
      <c r="AI119" s="155">
        <f>IF(OR(RIGHT($I119,3)="RGT",RIGHT($I119,3)="INC"),IF($H119=AI$87,SUM($T169:AI169)+$P119,IF(AI$87&gt;$H119,AI169,0)),0)</f>
        <v>0</v>
      </c>
      <c r="AJ119" s="155">
        <f>IF(OR(RIGHT($I119,3)="RGT",RIGHT($I119,3)="INC"),IF($H119=AJ$87,SUM($T169:AJ169)+$P119,IF(AJ$87&gt;$H119,AJ169,0)),0)</f>
        <v>0</v>
      </c>
      <c r="AK119" s="155">
        <f>IF(OR(RIGHT($I119,3)="RGT",RIGHT($I119,3)="INC"),IF($H119=AK$87,SUM($T169:AK169)+$P119,IF(AK$87&gt;$H119,AK169,0)),0)</f>
        <v>0</v>
      </c>
      <c r="AL119" s="155">
        <f>IF(OR(RIGHT($I119,3)="RGT",RIGHT($I119,3)="INC"),IF($H119=AL$87,SUM($T169:AL169)+$P119,IF(AL$87&gt;$H119,AL169,0)),0)</f>
        <v>0</v>
      </c>
      <c r="AM119" s="155">
        <f>IF(OR(RIGHT($I119,3)="RGT",RIGHT($I119,3)="INC"),IF($H119=AM$87,SUM($T169:AM169)+$P119,IF(AM$87&gt;$H119,AM169,0)),0)</f>
        <v>0</v>
      </c>
      <c r="AN119" s="155">
        <f>IF(OR(RIGHT($I119,3)="RGT",RIGHT($I119,3)="INC"),IF($H119=AN$87,SUM($T169:AN169)+$P119,IF(AN$87&gt;$H119,AN169,0)),0)</f>
        <v>0</v>
      </c>
      <c r="AO119" s="155">
        <f>IF(OR(RIGHT($I119,3)="RGT",RIGHT($I119,3)="INC"),IF($H119=AO$87,SUM($T169:AO169)+$P119,IF(AO$87&gt;$H119,AO169,0)),0)</f>
        <v>0</v>
      </c>
      <c r="AP119" s="155">
        <f>IF(OR(RIGHT($I119,3)="RGT",RIGHT($I119,3)="INC"),IF($H119=AP$87,SUM($T169:AP169)+$P119,IF(AP$87&gt;$H119,AP169,0)),0)</f>
        <v>0</v>
      </c>
      <c r="AQ119" s="156">
        <f>IF(OR(RIGHT($I119,3)="RGT",RIGHT($I119,3)="INC"),IF($H119=AQ$87,SUM($T169:AQ169)+$P119,IF(AQ$87&gt;$H119,AQ169,0)),0)</f>
        <v>0</v>
      </c>
    </row>
    <row r="120" spans="2:43" s="157" customFormat="1" x14ac:dyDescent="0.25">
      <c r="B120" s="148" t="str">
        <f t="shared" si="44"/>
        <v>Tehachapi Segments 4-11</v>
      </c>
      <c r="C120" s="149" t="s">
        <v>214</v>
      </c>
      <c r="D120" s="194"/>
      <c r="E120" s="167"/>
      <c r="F120" s="160"/>
      <c r="G120" s="161"/>
      <c r="H120" s="153"/>
      <c r="I120" s="163"/>
      <c r="J120" s="164"/>
      <c r="K120" s="165"/>
      <c r="L120" s="150"/>
      <c r="M120" s="238"/>
      <c r="N120" s="214">
        <f t="shared" ref="N120:N123" si="51">SUM(T170:AE170)</f>
        <v>0</v>
      </c>
      <c r="O120" s="214">
        <f t="shared" ref="O120:O123" si="52">SUM(AF170:AQ170)</f>
        <v>0</v>
      </c>
      <c r="P120" s="151">
        <f t="shared" si="48"/>
        <v>0</v>
      </c>
      <c r="Q120" s="151">
        <f t="shared" si="49"/>
        <v>0</v>
      </c>
      <c r="R120" s="152">
        <f t="shared" si="50"/>
        <v>0</v>
      </c>
      <c r="S120" s="153"/>
      <c r="T120" s="154">
        <f>IF(OR(RIGHT($I120,3)="RGT",RIGHT($I120,3)="INC"),IF($H120=T$87,SUM($T170:T170)+$P120,IF(T$87&gt;$H120,T170,0)),0)</f>
        <v>0</v>
      </c>
      <c r="U120" s="155">
        <f>IF(OR(RIGHT($I120,3)="RGT",RIGHT($I120,3)="INC"),IF($H120=U$87,SUM($T170:U170)+$P120,IF(U$87&gt;$H120,U170,0)),0)</f>
        <v>0</v>
      </c>
      <c r="V120" s="155">
        <f>IF(OR(RIGHT($I120,3)="RGT",RIGHT($I120,3)="INC"),IF($H120=V$87,SUM($T170:V170)+$P120,IF(V$87&gt;$H120,V170,0)),0)</f>
        <v>0</v>
      </c>
      <c r="W120" s="155">
        <f>IF(OR(RIGHT($I120,3)="RGT",RIGHT($I120,3)="INC"),IF($H120=W$87,SUM($T170:W170)+$P120,IF(W$87&gt;$H120,W170,0)),0)</f>
        <v>0</v>
      </c>
      <c r="X120" s="155">
        <f>IF(OR(RIGHT($I120,3)="RGT",RIGHT($I120,3)="INC"),IF($H120=X$87,SUM($T170:X170)+$P120,IF(X$87&gt;$H120,X170,0)),0)</f>
        <v>0</v>
      </c>
      <c r="Y120" s="155">
        <f>IF(OR(RIGHT($I120,3)="RGT",RIGHT($I120,3)="INC"),IF($H120=Y$87,SUM($T170:Y170)+$P120,IF(Y$87&gt;$H120,Y170,0)),0)</f>
        <v>0</v>
      </c>
      <c r="Z120" s="155">
        <f>IF(OR(RIGHT($I120,3)="RGT",RIGHT($I120,3)="INC"),IF($H120=Z$87,SUM($T170:Z170)+$P120,IF(Z$87&gt;$H120,Z170,0)),0)</f>
        <v>0</v>
      </c>
      <c r="AA120" s="155">
        <f>IF(OR(RIGHT($I120,3)="RGT",RIGHT($I120,3)="INC"),IF($H120=AA$87,SUM($T170:AA170)+$P120,IF(AA$87&gt;$H120,AA170,0)),0)</f>
        <v>0</v>
      </c>
      <c r="AB120" s="155">
        <f>IF(OR(RIGHT($I120,3)="RGT",RIGHT($I120,3)="INC"),IF($H120=AB$87,SUM($T170:AB170)+$P120,IF(AB$87&gt;$H120,AB170,0)),0)</f>
        <v>0</v>
      </c>
      <c r="AC120" s="155">
        <f>IF(OR(RIGHT($I120,3)="RGT",RIGHT($I120,3)="INC"),IF($H120=AC$87,SUM($T170:AC170)+$P120,IF(AC$87&gt;$H120,AC170,0)),0)</f>
        <v>0</v>
      </c>
      <c r="AD120" s="155">
        <f>IF(OR(RIGHT($I120,3)="RGT",RIGHT($I120,3)="INC"),IF($H120=AD$87,SUM($T170:AD170)+$P120,IF(AD$87&gt;$H120,AD170,0)),0)</f>
        <v>0</v>
      </c>
      <c r="AE120" s="156">
        <f>IF(OR(RIGHT($I120,3)="RGT",RIGHT($I120,3)="INC"),IF($H120=AE$87,SUM($T170:AE170)+$P120,IF(AE$87&gt;$H120,AE170,0)),0)</f>
        <v>0</v>
      </c>
      <c r="AF120" s="155">
        <f>IF(OR(RIGHT($I120,3)="RGT",RIGHT($I120,3)="INC"),IF($H120=AF$87,SUM($T170:AF170)+$P120,IF(AF$87&gt;$H120,AF170,0)),0)</f>
        <v>0</v>
      </c>
      <c r="AG120" s="155">
        <f>IF(OR(RIGHT($I120,3)="RGT",RIGHT($I120,3)="INC"),IF($H120=AG$87,SUM($T170:AG170)+$P120,IF(AG$87&gt;$H120,AG170,0)),0)</f>
        <v>0</v>
      </c>
      <c r="AH120" s="155">
        <f>IF(OR(RIGHT($I120,3)="RGT",RIGHT($I120,3)="INC"),IF($H120=AH$87,SUM($T170:AH170)+$P120,IF(AH$87&gt;$H120,AH170,0)),0)</f>
        <v>0</v>
      </c>
      <c r="AI120" s="155">
        <f>IF(OR(RIGHT($I120,3)="RGT",RIGHT($I120,3)="INC"),IF($H120=AI$87,SUM($T170:AI170)+$P120,IF(AI$87&gt;$H120,AI170,0)),0)</f>
        <v>0</v>
      </c>
      <c r="AJ120" s="155">
        <f>IF(OR(RIGHT($I120,3)="RGT",RIGHT($I120,3)="INC"),IF($H120=AJ$87,SUM($T170:AJ170)+$P120,IF(AJ$87&gt;$H120,AJ170,0)),0)</f>
        <v>0</v>
      </c>
      <c r="AK120" s="155">
        <f>IF(OR(RIGHT($I120,3)="RGT",RIGHT($I120,3)="INC"),IF($H120=AK$87,SUM($T170:AK170)+$P120,IF(AK$87&gt;$H120,AK170,0)),0)</f>
        <v>0</v>
      </c>
      <c r="AL120" s="155">
        <f>IF(OR(RIGHT($I120,3)="RGT",RIGHT($I120,3)="INC"),IF($H120=AL$87,SUM($T170:AL170)+$P120,IF(AL$87&gt;$H120,AL170,0)),0)</f>
        <v>0</v>
      </c>
      <c r="AM120" s="155">
        <f>IF(OR(RIGHT($I120,3)="RGT",RIGHT($I120,3)="INC"),IF($H120=AM$87,SUM($T170:AM170)+$P120,IF(AM$87&gt;$H120,AM170,0)),0)</f>
        <v>0</v>
      </c>
      <c r="AN120" s="155">
        <f>IF(OR(RIGHT($I120,3)="RGT",RIGHT($I120,3)="INC"),IF($H120=AN$87,SUM($T170:AN170)+$P120,IF(AN$87&gt;$H120,AN170,0)),0)</f>
        <v>0</v>
      </c>
      <c r="AO120" s="155">
        <f>IF(OR(RIGHT($I120,3)="RGT",RIGHT($I120,3)="INC"),IF($H120=AO$87,SUM($T170:AO170)+$P120,IF(AO$87&gt;$H120,AO170,0)),0)</f>
        <v>0</v>
      </c>
      <c r="AP120" s="155">
        <f>IF(OR(RIGHT($I120,3)="RGT",RIGHT($I120,3)="INC"),IF($H120=AP$87,SUM($T170:AP170)+$P120,IF(AP$87&gt;$H120,AP170,0)),0)</f>
        <v>0</v>
      </c>
      <c r="AQ120" s="156">
        <f>IF(OR(RIGHT($I120,3)="RGT",RIGHT($I120,3)="INC"),IF($H120=AQ$87,SUM($T170:AQ170)+$P120,IF(AQ$87&gt;$H120,AQ170,0)),0)</f>
        <v>0</v>
      </c>
    </row>
    <row r="121" spans="2:43" s="157" customFormat="1" x14ac:dyDescent="0.25">
      <c r="B121" s="148" t="str">
        <f t="shared" si="44"/>
        <v>Tehachapi Segments 4-11</v>
      </c>
      <c r="C121" s="149" t="s">
        <v>214</v>
      </c>
      <c r="D121" s="241"/>
      <c r="E121" s="170"/>
      <c r="F121" s="242"/>
      <c r="G121" s="243"/>
      <c r="H121" s="171"/>
      <c r="I121" s="244"/>
      <c r="J121" s="245"/>
      <c r="K121" s="246"/>
      <c r="L121" s="150"/>
      <c r="M121" s="239"/>
      <c r="N121" s="214">
        <f t="shared" si="51"/>
        <v>0</v>
      </c>
      <c r="O121" s="214">
        <f t="shared" si="52"/>
        <v>0</v>
      </c>
      <c r="P121" s="151">
        <f t="shared" si="48"/>
        <v>0</v>
      </c>
      <c r="Q121" s="151">
        <f t="shared" si="49"/>
        <v>0</v>
      </c>
      <c r="R121" s="152">
        <f t="shared" si="50"/>
        <v>0</v>
      </c>
      <c r="S121" s="153"/>
      <c r="T121" s="154">
        <f>IF(OR(RIGHT($I121,3)="RGT",RIGHT($I121,3)="INC"),IF($H121=T$87,SUM($T171:T171)+$P121,IF(T$87&gt;$H121,T171,0)),0)</f>
        <v>0</v>
      </c>
      <c r="U121" s="155">
        <f>IF(OR(RIGHT($I121,3)="RGT",RIGHT($I121,3)="INC"),IF($H121=U$87,SUM($T171:U171)+$P121,IF(U$87&gt;$H121,U171,0)),0)</f>
        <v>0</v>
      </c>
      <c r="V121" s="155">
        <f>IF(OR(RIGHT($I121,3)="RGT",RIGHT($I121,3)="INC"),IF($H121=V$87,SUM($T171:V171)+$P121,IF(V$87&gt;$H121,V171,0)),0)</f>
        <v>0</v>
      </c>
      <c r="W121" s="155">
        <f>IF(OR(RIGHT($I121,3)="RGT",RIGHT($I121,3)="INC"),IF($H121=W$87,SUM($T171:W171)+$P121,IF(W$87&gt;$H121,W171,0)),0)</f>
        <v>0</v>
      </c>
      <c r="X121" s="155">
        <f>IF(OR(RIGHT($I121,3)="RGT",RIGHT($I121,3)="INC"),IF($H121=X$87,SUM($T171:X171)+$P121,IF(X$87&gt;$H121,X171,0)),0)</f>
        <v>0</v>
      </c>
      <c r="Y121" s="155">
        <f>IF(OR(RIGHT($I121,3)="RGT",RIGHT($I121,3)="INC"),IF($H121=Y$87,SUM($T171:Y171)+$P121,IF(Y$87&gt;$H121,Y171,0)),0)</f>
        <v>0</v>
      </c>
      <c r="Z121" s="155">
        <f>IF(OR(RIGHT($I121,3)="RGT",RIGHT($I121,3)="INC"),IF($H121=Z$87,SUM($T171:Z171)+$P121,IF(Z$87&gt;$H121,Z171,0)),0)</f>
        <v>0</v>
      </c>
      <c r="AA121" s="155">
        <f>IF(OR(RIGHT($I121,3)="RGT",RIGHT($I121,3)="INC"),IF($H121=AA$87,SUM($T171:AA171)+$P121,IF(AA$87&gt;$H121,AA171,0)),0)</f>
        <v>0</v>
      </c>
      <c r="AB121" s="155">
        <f>IF(OR(RIGHT($I121,3)="RGT",RIGHT($I121,3)="INC"),IF($H121=AB$87,SUM($T171:AB171)+$P121,IF(AB$87&gt;$H121,AB171,0)),0)</f>
        <v>0</v>
      </c>
      <c r="AC121" s="155">
        <f>IF(OR(RIGHT($I121,3)="RGT",RIGHT($I121,3)="INC"),IF($H121=AC$87,SUM($T171:AC171)+$P121,IF(AC$87&gt;$H121,AC171,0)),0)</f>
        <v>0</v>
      </c>
      <c r="AD121" s="155">
        <f>IF(OR(RIGHT($I121,3)="RGT",RIGHT($I121,3)="INC"),IF($H121=AD$87,SUM($T171:AD171)+$P121,IF(AD$87&gt;$H121,AD171,0)),0)</f>
        <v>0</v>
      </c>
      <c r="AE121" s="156">
        <f>IF(OR(RIGHT($I121,3)="RGT",RIGHT($I121,3)="INC"),IF($H121=AE$87,SUM($T171:AE171)+$P121,IF(AE$87&gt;$H121,AE171,0)),0)</f>
        <v>0</v>
      </c>
      <c r="AF121" s="155">
        <f>IF(OR(RIGHT($I121,3)="RGT",RIGHT($I121,3)="INC"),IF($H121=AF$87,SUM($T171:AF171)+$P121,IF(AF$87&gt;$H121,AF171,0)),0)</f>
        <v>0</v>
      </c>
      <c r="AG121" s="155">
        <f>IF(OR(RIGHT($I121,3)="RGT",RIGHT($I121,3)="INC"),IF($H121=AG$87,SUM($T171:AG171)+$P121,IF(AG$87&gt;$H121,AG171,0)),0)</f>
        <v>0</v>
      </c>
      <c r="AH121" s="155">
        <f>IF(OR(RIGHT($I121,3)="RGT",RIGHT($I121,3)="INC"),IF($H121=AH$87,SUM($T171:AH171)+$P121,IF(AH$87&gt;$H121,AH171,0)),0)</f>
        <v>0</v>
      </c>
      <c r="AI121" s="155">
        <f>IF(OR(RIGHT($I121,3)="RGT",RIGHT($I121,3)="INC"),IF($H121=AI$87,SUM($T171:AI171)+$P121,IF(AI$87&gt;$H121,AI171,0)),0)</f>
        <v>0</v>
      </c>
      <c r="AJ121" s="155">
        <f>IF(OR(RIGHT($I121,3)="RGT",RIGHT($I121,3)="INC"),IF($H121=AJ$87,SUM($T171:AJ171)+$P121,IF(AJ$87&gt;$H121,AJ171,0)),0)</f>
        <v>0</v>
      </c>
      <c r="AK121" s="155">
        <f>IF(OR(RIGHT($I121,3)="RGT",RIGHT($I121,3)="INC"),IF($H121=AK$87,SUM($T171:AK171)+$P121,IF(AK$87&gt;$H121,AK171,0)),0)</f>
        <v>0</v>
      </c>
      <c r="AL121" s="155">
        <f>IF(OR(RIGHT($I121,3)="RGT",RIGHT($I121,3)="INC"),IF($H121=AL$87,SUM($T171:AL171)+$P121,IF(AL$87&gt;$H121,AL171,0)),0)</f>
        <v>0</v>
      </c>
      <c r="AM121" s="155">
        <f>IF(OR(RIGHT($I121,3)="RGT",RIGHT($I121,3)="INC"),IF($H121=AM$87,SUM($T171:AM171)+$P121,IF(AM$87&gt;$H121,AM171,0)),0)</f>
        <v>0</v>
      </c>
      <c r="AN121" s="155">
        <f>IF(OR(RIGHT($I121,3)="RGT",RIGHT($I121,3)="INC"),IF($H121=AN$87,SUM($T171:AN171)+$P121,IF(AN$87&gt;$H121,AN171,0)),0)</f>
        <v>0</v>
      </c>
      <c r="AO121" s="155">
        <f>IF(OR(RIGHT($I121,3)="RGT",RIGHT($I121,3)="INC"),IF($H121=AO$87,SUM($T171:AO171)+$P121,IF(AO$87&gt;$H121,AO171,0)),0)</f>
        <v>0</v>
      </c>
      <c r="AP121" s="155">
        <f>IF(OR(RIGHT($I121,3)="RGT",RIGHT($I121,3)="INC"),IF($H121=AP$87,SUM($T171:AP171)+$P121,IF(AP$87&gt;$H121,AP171,0)),0)</f>
        <v>0</v>
      </c>
      <c r="AQ121" s="156">
        <f>IF(OR(RIGHT($I121,3)="RGT",RIGHT($I121,3)="INC"),IF($H121=AQ$87,SUM($T171:AQ171)+$P121,IF(AQ$87&gt;$H121,AQ171,0)),0)</f>
        <v>0</v>
      </c>
    </row>
    <row r="122" spans="2:43" s="157" customFormat="1" x14ac:dyDescent="0.25">
      <c r="B122" s="148" t="str">
        <f t="shared" si="44"/>
        <v>Tehachapi Segments 4-11</v>
      </c>
      <c r="C122" s="149" t="s">
        <v>214</v>
      </c>
      <c r="D122" s="241"/>
      <c r="E122" s="170"/>
      <c r="F122" s="242"/>
      <c r="G122" s="243"/>
      <c r="H122" s="171"/>
      <c r="I122" s="244"/>
      <c r="J122" s="245"/>
      <c r="K122" s="246"/>
      <c r="L122" s="150"/>
      <c r="M122" s="239"/>
      <c r="N122" s="214">
        <f t="shared" si="51"/>
        <v>0</v>
      </c>
      <c r="O122" s="214">
        <f t="shared" si="52"/>
        <v>0</v>
      </c>
      <c r="P122" s="151">
        <f t="shared" si="48"/>
        <v>0</v>
      </c>
      <c r="Q122" s="151">
        <f t="shared" si="49"/>
        <v>0</v>
      </c>
      <c r="R122" s="152">
        <f t="shared" si="50"/>
        <v>0</v>
      </c>
      <c r="S122" s="153"/>
      <c r="T122" s="154">
        <f>IF(OR(RIGHT($I122,3)="RGT",RIGHT($I122,3)="INC"),IF($H122=T$87,SUM($T172:T172)+$P122,IF(T$87&gt;$H122,T172,0)),0)</f>
        <v>0</v>
      </c>
      <c r="U122" s="155">
        <f>IF(OR(RIGHT($I122,3)="RGT",RIGHT($I122,3)="INC"),IF($H122=U$87,SUM($T172:U172)+$P122,IF(U$87&gt;$H122,U172,0)),0)</f>
        <v>0</v>
      </c>
      <c r="V122" s="155">
        <f>IF(OR(RIGHT($I122,3)="RGT",RIGHT($I122,3)="INC"),IF($H122=V$87,SUM($T172:V172)+$P122,IF(V$87&gt;$H122,V172,0)),0)</f>
        <v>0</v>
      </c>
      <c r="W122" s="155">
        <f>IF(OR(RIGHT($I122,3)="RGT",RIGHT($I122,3)="INC"),IF($H122=W$87,SUM($T172:W172)+$P122,IF(W$87&gt;$H122,W172,0)),0)</f>
        <v>0</v>
      </c>
      <c r="X122" s="155">
        <f>IF(OR(RIGHT($I122,3)="RGT",RIGHT($I122,3)="INC"),IF($H122=X$87,SUM($T172:X172)+$P122,IF(X$87&gt;$H122,X172,0)),0)</f>
        <v>0</v>
      </c>
      <c r="Y122" s="155">
        <f>IF(OR(RIGHT($I122,3)="RGT",RIGHT($I122,3)="INC"),IF($H122=Y$87,SUM($T172:Y172)+$P122,IF(Y$87&gt;$H122,Y172,0)),0)</f>
        <v>0</v>
      </c>
      <c r="Z122" s="155">
        <f>IF(OR(RIGHT($I122,3)="RGT",RIGHT($I122,3)="INC"),IF($H122=Z$87,SUM($T172:Z172)+$P122,IF(Z$87&gt;$H122,Z172,0)),0)</f>
        <v>0</v>
      </c>
      <c r="AA122" s="155">
        <f>IF(OR(RIGHT($I122,3)="RGT",RIGHT($I122,3)="INC"),IF($H122=AA$87,SUM($T172:AA172)+$P122,IF(AA$87&gt;$H122,AA172,0)),0)</f>
        <v>0</v>
      </c>
      <c r="AB122" s="155">
        <f>IF(OR(RIGHT($I122,3)="RGT",RIGHT($I122,3)="INC"),IF($H122=AB$87,SUM($T172:AB172)+$P122,IF(AB$87&gt;$H122,AB172,0)),0)</f>
        <v>0</v>
      </c>
      <c r="AC122" s="155">
        <f>IF(OR(RIGHT($I122,3)="RGT",RIGHT($I122,3)="INC"),IF($H122=AC$87,SUM($T172:AC172)+$P122,IF(AC$87&gt;$H122,AC172,0)),0)</f>
        <v>0</v>
      </c>
      <c r="AD122" s="155">
        <f>IF(OR(RIGHT($I122,3)="RGT",RIGHT($I122,3)="INC"),IF($H122=AD$87,SUM($T172:AD172)+$P122,IF(AD$87&gt;$H122,AD172,0)),0)</f>
        <v>0</v>
      </c>
      <c r="AE122" s="156">
        <f>IF(OR(RIGHT($I122,3)="RGT",RIGHT($I122,3)="INC"),IF($H122=AE$87,SUM($T172:AE172)+$P122,IF(AE$87&gt;$H122,AE172,0)),0)</f>
        <v>0</v>
      </c>
      <c r="AF122" s="155">
        <f>IF(OR(RIGHT($I122,3)="RGT",RIGHT($I122,3)="INC"),IF($H122=AF$87,SUM($T172:AF172)+$P122,IF(AF$87&gt;$H122,AF172,0)),0)</f>
        <v>0</v>
      </c>
      <c r="AG122" s="155">
        <f>IF(OR(RIGHT($I122,3)="RGT",RIGHT($I122,3)="INC"),IF($H122=AG$87,SUM($T172:AG172)+$P122,IF(AG$87&gt;$H122,AG172,0)),0)</f>
        <v>0</v>
      </c>
      <c r="AH122" s="155">
        <f>IF(OR(RIGHT($I122,3)="RGT",RIGHT($I122,3)="INC"),IF($H122=AH$87,SUM($T172:AH172)+$P122,IF(AH$87&gt;$H122,AH172,0)),0)</f>
        <v>0</v>
      </c>
      <c r="AI122" s="155">
        <f>IF(OR(RIGHT($I122,3)="RGT",RIGHT($I122,3)="INC"),IF($H122=AI$87,SUM($T172:AI172)+$P122,IF(AI$87&gt;$H122,AI172,0)),0)</f>
        <v>0</v>
      </c>
      <c r="AJ122" s="155">
        <f>IF(OR(RIGHT($I122,3)="RGT",RIGHT($I122,3)="INC"),IF($H122=AJ$87,SUM($T172:AJ172)+$P122,IF(AJ$87&gt;$H122,AJ172,0)),0)</f>
        <v>0</v>
      </c>
      <c r="AK122" s="155">
        <f>IF(OR(RIGHT($I122,3)="RGT",RIGHT($I122,3)="INC"),IF($H122=AK$87,SUM($T172:AK172)+$P122,IF(AK$87&gt;$H122,AK172,0)),0)</f>
        <v>0</v>
      </c>
      <c r="AL122" s="155">
        <f>IF(OR(RIGHT($I122,3)="RGT",RIGHT($I122,3)="INC"),IF($H122=AL$87,SUM($T172:AL172)+$P122,IF(AL$87&gt;$H122,AL172,0)),0)</f>
        <v>0</v>
      </c>
      <c r="AM122" s="155">
        <f>IF(OR(RIGHT($I122,3)="RGT",RIGHT($I122,3)="INC"),IF($H122=AM$87,SUM($T172:AM172)+$P122,IF(AM$87&gt;$H122,AM172,0)),0)</f>
        <v>0</v>
      </c>
      <c r="AN122" s="155">
        <f>IF(OR(RIGHT($I122,3)="RGT",RIGHT($I122,3)="INC"),IF($H122=AN$87,SUM($T172:AN172)+$P122,IF(AN$87&gt;$H122,AN172,0)),0)</f>
        <v>0</v>
      </c>
      <c r="AO122" s="155">
        <f>IF(OR(RIGHT($I122,3)="RGT",RIGHT($I122,3)="INC"),IF($H122=AO$87,SUM($T172:AO172)+$P122,IF(AO$87&gt;$H122,AO172,0)),0)</f>
        <v>0</v>
      </c>
      <c r="AP122" s="155">
        <f>IF(OR(RIGHT($I122,3)="RGT",RIGHT($I122,3)="INC"),IF($H122=AP$87,SUM($T172:AP172)+$P122,IF(AP$87&gt;$H122,AP172,0)),0)</f>
        <v>0</v>
      </c>
      <c r="AQ122" s="156">
        <f>IF(OR(RIGHT($I122,3)="RGT",RIGHT($I122,3)="INC"),IF($H122=AQ$87,SUM($T172:AQ172)+$P122,IF(AQ$87&gt;$H122,AQ172,0)),0)</f>
        <v>0</v>
      </c>
    </row>
    <row r="123" spans="2:43" s="157" customFormat="1" x14ac:dyDescent="0.25">
      <c r="B123" s="148" t="str">
        <f t="shared" si="44"/>
        <v>Tehachapi Segments 4-11</v>
      </c>
      <c r="C123" s="149" t="s">
        <v>214</v>
      </c>
      <c r="D123" s="241"/>
      <c r="E123" s="170"/>
      <c r="F123" s="242"/>
      <c r="G123" s="243"/>
      <c r="H123" s="171"/>
      <c r="I123" s="244"/>
      <c r="J123" s="245"/>
      <c r="K123" s="246"/>
      <c r="L123" s="150"/>
      <c r="M123" s="239"/>
      <c r="N123" s="214">
        <f t="shared" si="51"/>
        <v>0</v>
      </c>
      <c r="O123" s="214">
        <f t="shared" si="52"/>
        <v>0</v>
      </c>
      <c r="P123" s="151">
        <f t="shared" si="48"/>
        <v>0</v>
      </c>
      <c r="Q123" s="151">
        <f t="shared" si="49"/>
        <v>0</v>
      </c>
      <c r="R123" s="152">
        <f t="shared" si="50"/>
        <v>0</v>
      </c>
      <c r="S123" s="153"/>
      <c r="T123" s="154">
        <f>IF(OR(RIGHT($I123,3)="RGT",RIGHT($I123,3)="INC"),IF($H123=T$87,SUM($T173:T173)+$P123,IF(T$87&gt;$H123,T173,0)),0)</f>
        <v>0</v>
      </c>
      <c r="U123" s="155">
        <f>IF(OR(RIGHT($I123,3)="RGT",RIGHT($I123,3)="INC"),IF($H123=U$87,SUM($T173:U173)+$P123,IF(U$87&gt;$H123,U173,0)),0)</f>
        <v>0</v>
      </c>
      <c r="V123" s="155">
        <f>IF(OR(RIGHT($I123,3)="RGT",RIGHT($I123,3)="INC"),IF($H123=V$87,SUM($T173:V173)+$P123,IF(V$87&gt;$H123,V173,0)),0)</f>
        <v>0</v>
      </c>
      <c r="W123" s="155">
        <f>IF(OR(RIGHT($I123,3)="RGT",RIGHT($I123,3)="INC"),IF($H123=W$87,SUM($T173:W173)+$P123,IF(W$87&gt;$H123,W173,0)),0)</f>
        <v>0</v>
      </c>
      <c r="X123" s="155">
        <f>IF(OR(RIGHT($I123,3)="RGT",RIGHT($I123,3)="INC"),IF($H123=X$87,SUM($T173:X173)+$P123,IF(X$87&gt;$H123,X173,0)),0)</f>
        <v>0</v>
      </c>
      <c r="Y123" s="155">
        <f>IF(OR(RIGHT($I123,3)="RGT",RIGHT($I123,3)="INC"),IF($H123=Y$87,SUM($T173:Y173)+$P123,IF(Y$87&gt;$H123,Y173,0)),0)</f>
        <v>0</v>
      </c>
      <c r="Z123" s="155">
        <f>IF(OR(RIGHT($I123,3)="RGT",RIGHT($I123,3)="INC"),IF($H123=Z$87,SUM($T173:Z173)+$P123,IF(Z$87&gt;$H123,Z173,0)),0)</f>
        <v>0</v>
      </c>
      <c r="AA123" s="155">
        <f>IF(OR(RIGHT($I123,3)="RGT",RIGHT($I123,3)="INC"),IF($H123=AA$87,SUM($T173:AA173)+$P123,IF(AA$87&gt;$H123,AA173,0)),0)</f>
        <v>0</v>
      </c>
      <c r="AB123" s="155">
        <f>IF(OR(RIGHT($I123,3)="RGT",RIGHT($I123,3)="INC"),IF($H123=AB$87,SUM($T173:AB173)+$P123,IF(AB$87&gt;$H123,AB173,0)),0)</f>
        <v>0</v>
      </c>
      <c r="AC123" s="155">
        <f>IF(OR(RIGHT($I123,3)="RGT",RIGHT($I123,3)="INC"),IF($H123=AC$87,SUM($T173:AC173)+$P123,IF(AC$87&gt;$H123,AC173,0)),0)</f>
        <v>0</v>
      </c>
      <c r="AD123" s="155">
        <f>IF(OR(RIGHT($I123,3)="RGT",RIGHT($I123,3)="INC"),IF($H123=AD$87,SUM($T173:AD173)+$P123,IF(AD$87&gt;$H123,AD173,0)),0)</f>
        <v>0</v>
      </c>
      <c r="AE123" s="156">
        <f>IF(OR(RIGHT($I123,3)="RGT",RIGHT($I123,3)="INC"),IF($H123=AE$87,SUM($T173:AE173)+$P123,IF(AE$87&gt;$H123,AE173,0)),0)</f>
        <v>0</v>
      </c>
      <c r="AF123" s="155">
        <f>IF(OR(RIGHT($I123,3)="RGT",RIGHT($I123,3)="INC"),IF($H123=AF$87,SUM($T173:AF173)+$P123,IF(AF$87&gt;$H123,AF173,0)),0)</f>
        <v>0</v>
      </c>
      <c r="AG123" s="155">
        <f>IF(OR(RIGHT($I123,3)="RGT",RIGHT($I123,3)="INC"),IF($H123=AG$87,SUM($T173:AG173)+$P123,IF(AG$87&gt;$H123,AG173,0)),0)</f>
        <v>0</v>
      </c>
      <c r="AH123" s="155">
        <f>IF(OR(RIGHT($I123,3)="RGT",RIGHT($I123,3)="INC"),IF($H123=AH$87,SUM($T173:AH173)+$P123,IF(AH$87&gt;$H123,AH173,0)),0)</f>
        <v>0</v>
      </c>
      <c r="AI123" s="155">
        <f>IF(OR(RIGHT($I123,3)="RGT",RIGHT($I123,3)="INC"),IF($H123=AI$87,SUM($T173:AI173)+$P123,IF(AI$87&gt;$H123,AI173,0)),0)</f>
        <v>0</v>
      </c>
      <c r="AJ123" s="155">
        <f>IF(OR(RIGHT($I123,3)="RGT",RIGHT($I123,3)="INC"),IF($H123=AJ$87,SUM($T173:AJ173)+$P123,IF(AJ$87&gt;$H123,AJ173,0)),0)</f>
        <v>0</v>
      </c>
      <c r="AK123" s="155">
        <f>IF(OR(RIGHT($I123,3)="RGT",RIGHT($I123,3)="INC"),IF($H123=AK$87,SUM($T173:AK173)+$P123,IF(AK$87&gt;$H123,AK173,0)),0)</f>
        <v>0</v>
      </c>
      <c r="AL123" s="155">
        <f>IF(OR(RIGHT($I123,3)="RGT",RIGHT($I123,3)="INC"),IF($H123=AL$87,SUM($T173:AL173)+$P123,IF(AL$87&gt;$H123,AL173,0)),0)</f>
        <v>0</v>
      </c>
      <c r="AM123" s="155">
        <f>IF(OR(RIGHT($I123,3)="RGT",RIGHT($I123,3)="INC"),IF($H123=AM$87,SUM($T173:AM173)+$P123,IF(AM$87&gt;$H123,AM173,0)),0)</f>
        <v>0</v>
      </c>
      <c r="AN123" s="155">
        <f>IF(OR(RIGHT($I123,3)="RGT",RIGHT($I123,3)="INC"),IF($H123=AN$87,SUM($T173:AN173)+$P123,IF(AN$87&gt;$H123,AN173,0)),0)</f>
        <v>0</v>
      </c>
      <c r="AO123" s="155">
        <f>IF(OR(RIGHT($I123,3)="RGT",RIGHT($I123,3)="INC"),IF($H123=AO$87,SUM($T173:AO173)+$P123,IF(AO$87&gt;$H123,AO173,0)),0)</f>
        <v>0</v>
      </c>
      <c r="AP123" s="155">
        <f>IF(OR(RIGHT($I123,3)="RGT",RIGHT($I123,3)="INC"),IF($H123=AP$87,SUM($T173:AP173)+$P123,IF(AP$87&gt;$H123,AP173,0)),0)</f>
        <v>0</v>
      </c>
      <c r="AQ123" s="156">
        <f>IF(OR(RIGHT($I123,3)="RGT",RIGHT($I123,3)="INC"),IF($H123=AQ$87,SUM($T173:AQ173)+$P123,IF(AQ$87&gt;$H123,AQ173,0)),0)</f>
        <v>0</v>
      </c>
    </row>
    <row r="124" spans="2:43" s="157" customFormat="1" x14ac:dyDescent="0.25">
      <c r="B124" s="148" t="str">
        <f t="shared" si="44"/>
        <v>Tehachapi Segments 4-11</v>
      </c>
      <c r="C124" s="149" t="s">
        <v>214</v>
      </c>
      <c r="D124" s="194"/>
      <c r="E124" s="167"/>
      <c r="F124" s="160"/>
      <c r="G124" s="161"/>
      <c r="H124" s="153"/>
      <c r="I124" s="163"/>
      <c r="J124" s="164"/>
      <c r="K124" s="165"/>
      <c r="L124" s="157">
        <v>800217239</v>
      </c>
      <c r="M124" s="240"/>
      <c r="N124" s="214">
        <f>SUM(T174:AE174)</f>
        <v>0</v>
      </c>
      <c r="O124" s="214">
        <f>SUM(AF174:AQ174)</f>
        <v>0</v>
      </c>
      <c r="P124" s="151">
        <f t="shared" si="48"/>
        <v>0</v>
      </c>
      <c r="Q124" s="151">
        <f t="shared" si="49"/>
        <v>0</v>
      </c>
      <c r="R124" s="152">
        <f t="shared" si="50"/>
        <v>0</v>
      </c>
      <c r="S124" s="153"/>
      <c r="T124" s="154">
        <f>IF(OR(RIGHT($I124,3)="RGT",RIGHT($I124,3)="INC"),IF($H124=T$87,SUM($T174:T174)+$P124,IF(T$87&gt;$H124,T174,0)),0)</f>
        <v>0</v>
      </c>
      <c r="U124" s="155">
        <f>IF(OR(RIGHT($I124,3)="RGT",RIGHT($I124,3)="INC"),IF($H124=U$87,SUM($T174:U174)+$P124,IF(U$87&gt;$H124,U174,0)),0)</f>
        <v>0</v>
      </c>
      <c r="V124" s="155">
        <f>IF(OR(RIGHT($I124,3)="RGT",RIGHT($I124,3)="INC"),IF($H124=V$87,SUM($T174:V174)+$P124,IF(V$87&gt;$H124,V174,0)),0)</f>
        <v>0</v>
      </c>
      <c r="W124" s="155">
        <f>IF(OR(RIGHT($I124,3)="RGT",RIGHT($I124,3)="INC"),IF($H124=W$87,SUM($T174:W174)+$P124,IF(W$87&gt;$H124,W174,0)),0)</f>
        <v>0</v>
      </c>
      <c r="X124" s="155">
        <f>IF(OR(RIGHT($I124,3)="RGT",RIGHT($I124,3)="INC"),IF($H124=X$87,SUM($T174:X174)+$P124,IF(X$87&gt;$H124,X174,0)),0)</f>
        <v>0</v>
      </c>
      <c r="Y124" s="155">
        <f>IF(OR(RIGHT($I124,3)="RGT",RIGHT($I124,3)="INC"),IF($H124=Y$87,SUM($T174:Y174)+$P124,IF(Y$87&gt;$H124,Y174,0)),0)</f>
        <v>0</v>
      </c>
      <c r="Z124" s="155">
        <f>IF(OR(RIGHT($I124,3)="RGT",RIGHT($I124,3)="INC"),IF($H124=Z$87,SUM($T174:Z174)+$P124,IF(Z$87&gt;$H124,Z174,0)),0)</f>
        <v>0</v>
      </c>
      <c r="AA124" s="155">
        <f>IF(OR(RIGHT($I124,3)="RGT",RIGHT($I124,3)="INC"),IF($H124=AA$87,SUM($T174:AA174)+$P124,IF(AA$87&gt;$H124,AA174,0)),0)</f>
        <v>0</v>
      </c>
      <c r="AB124" s="155">
        <f>IF(OR(RIGHT($I124,3)="RGT",RIGHT($I124,3)="INC"),IF($H124=AB$87,SUM($T174:AB174)+$P124,IF(AB$87&gt;$H124,AB174,0)),0)</f>
        <v>0</v>
      </c>
      <c r="AC124" s="155">
        <f>IF(OR(RIGHT($I124,3)="RGT",RIGHT($I124,3)="INC"),IF($H124=AC$87,SUM($T174:AC174)+$P124,IF(AC$87&gt;$H124,AC174,0)),0)</f>
        <v>0</v>
      </c>
      <c r="AD124" s="155">
        <f>IF(OR(RIGHT($I124,3)="RGT",RIGHT($I124,3)="INC"),IF($H124=AD$87,SUM($T174:AD174)+$P124,IF(AD$87&gt;$H124,AD174,0)),0)</f>
        <v>0</v>
      </c>
      <c r="AE124" s="156">
        <f>IF(OR(RIGHT($I124,3)="RGT",RIGHT($I124,3)="INC"),IF($H124=AE$87,SUM($T174:AE174)+$P124,IF(AE$87&gt;$H124,AE174,0)),0)</f>
        <v>0</v>
      </c>
      <c r="AF124" s="155">
        <f>IF(OR(RIGHT($I124,3)="RGT",RIGHT($I124,3)="INC"),IF($H124=AF$87,SUM($T174:AF174)+$P124,IF(AF$87&gt;$H124,AF174,0)),0)</f>
        <v>0</v>
      </c>
      <c r="AG124" s="155">
        <f>IF(OR(RIGHT($I124,3)="RGT",RIGHT($I124,3)="INC"),IF($H124=AG$87,SUM($T174:AG174)+$P124,IF(AG$87&gt;$H124,AG174,0)),0)</f>
        <v>0</v>
      </c>
      <c r="AH124" s="155">
        <f>IF(OR(RIGHT($I124,3)="RGT",RIGHT($I124,3)="INC"),IF($H124=AH$87,SUM($T174:AH174)+$P124,IF(AH$87&gt;$H124,AH174,0)),0)</f>
        <v>0</v>
      </c>
      <c r="AI124" s="155">
        <f>IF(OR(RIGHT($I124,3)="RGT",RIGHT($I124,3)="INC"),IF($H124=AI$87,SUM($T174:AI174)+$P124,IF(AI$87&gt;$H124,AI174,0)),0)</f>
        <v>0</v>
      </c>
      <c r="AJ124" s="155">
        <f>IF(OR(RIGHT($I124,3)="RGT",RIGHT($I124,3)="INC"),IF($H124=AJ$87,SUM($T174:AJ174)+$P124,IF(AJ$87&gt;$H124,AJ174,0)),0)</f>
        <v>0</v>
      </c>
      <c r="AK124" s="155">
        <f>IF(OR(RIGHT($I124,3)="RGT",RIGHT($I124,3)="INC"),IF($H124=AK$87,SUM($T174:AK174)+$P124,IF(AK$87&gt;$H124,AK174,0)),0)</f>
        <v>0</v>
      </c>
      <c r="AL124" s="155">
        <f>IF(OR(RIGHT($I124,3)="RGT",RIGHT($I124,3)="INC"),IF($H124=AL$87,SUM($T174:AL174)+$P124,IF(AL$87&gt;$H124,AL174,0)),0)</f>
        <v>0</v>
      </c>
      <c r="AM124" s="155">
        <f>IF(OR(RIGHT($I124,3)="RGT",RIGHT($I124,3)="INC"),IF($H124=AM$87,SUM($T174:AM174)+$P124,IF(AM$87&gt;$H124,AM174,0)),0)</f>
        <v>0</v>
      </c>
      <c r="AN124" s="155">
        <f>IF(OR(RIGHT($I124,3)="RGT",RIGHT($I124,3)="INC"),IF($H124=AN$87,SUM($T174:AN174)+$P124,IF(AN$87&gt;$H124,AN174,0)),0)</f>
        <v>0</v>
      </c>
      <c r="AO124" s="155">
        <f>IF(OR(RIGHT($I124,3)="RGT",RIGHT($I124,3)="INC"),IF($H124=AO$87,SUM($T174:AO174)+$P124,IF(AO$87&gt;$H124,AO174,0)),0)</f>
        <v>0</v>
      </c>
      <c r="AP124" s="155">
        <f>IF(OR(RIGHT($I124,3)="RGT",RIGHT($I124,3)="INC"),IF($H124=AP$87,SUM($T174:AP174)+$P124,IF(AP$87&gt;$H124,AP174,0)),0)</f>
        <v>0</v>
      </c>
      <c r="AQ124" s="156">
        <f>IF(OR(RIGHT($I124,3)="RGT",RIGHT($I124,3)="INC"),IF($H124=AQ$87,SUM($T174:AQ174)+$P124,IF(AQ$87&gt;$H124,AQ174,0)),0)</f>
        <v>0</v>
      </c>
    </row>
    <row r="125" spans="2:43" s="157" customFormat="1" x14ac:dyDescent="0.25">
      <c r="B125" s="148" t="str">
        <f t="shared" si="44"/>
        <v>Tehachapi Segments 4-11</v>
      </c>
      <c r="C125" s="149" t="s">
        <v>214</v>
      </c>
      <c r="D125" s="194"/>
      <c r="E125" s="167"/>
      <c r="F125" s="160"/>
      <c r="G125" s="161"/>
      <c r="H125" s="153"/>
      <c r="I125" s="163"/>
      <c r="J125" s="164"/>
      <c r="K125" s="165"/>
      <c r="L125" s="236">
        <v>800217339</v>
      </c>
      <c r="M125" s="238"/>
      <c r="N125" s="214">
        <f>SUM(T175:AE175)</f>
        <v>0</v>
      </c>
      <c r="O125" s="214">
        <f>SUM(AF175:AQ175)</f>
        <v>0</v>
      </c>
      <c r="P125" s="151">
        <f t="shared" si="48"/>
        <v>0</v>
      </c>
      <c r="Q125" s="151">
        <f t="shared" si="49"/>
        <v>0</v>
      </c>
      <c r="R125" s="152">
        <f t="shared" si="50"/>
        <v>0</v>
      </c>
      <c r="S125" s="153"/>
      <c r="T125" s="154">
        <f>IF(OR(RIGHT($I125,3)="RGT",RIGHT($I125,3)="INC"),IF($H125=T$87,SUM($T175:T175)+$P125,IF(T$87&gt;$H125,T175,0)),0)</f>
        <v>0</v>
      </c>
      <c r="U125" s="155">
        <f>IF(OR(RIGHT($I125,3)="RGT",RIGHT($I125,3)="INC"),IF($H125=U$87,SUM($T175:U175)+$P125,IF(U$87&gt;$H125,U175,0)),0)</f>
        <v>0</v>
      </c>
      <c r="V125" s="155">
        <f>IF(OR(RIGHT($I125,3)="RGT",RIGHT($I125,3)="INC"),IF($H125=V$87,SUM($T175:V175)+$P125,IF(V$87&gt;$H125,V175,0)),0)</f>
        <v>0</v>
      </c>
      <c r="W125" s="155">
        <f>IF(OR(RIGHT($I125,3)="RGT",RIGHT($I125,3)="INC"),IF($H125=W$87,SUM($T175:W175)+$P125,IF(W$87&gt;$H125,W175,0)),0)</f>
        <v>0</v>
      </c>
      <c r="X125" s="155">
        <f>IF(OR(RIGHT($I125,3)="RGT",RIGHT($I125,3)="INC"),IF($H125=X$87,SUM($T175:X175)+$P125,IF(X$87&gt;$H125,X175,0)),0)</f>
        <v>0</v>
      </c>
      <c r="Y125" s="155">
        <f>IF(OR(RIGHT($I125,3)="RGT",RIGHT($I125,3)="INC"),IF($H125=Y$87,SUM($T175:Y175)+$P125,IF(Y$87&gt;$H125,Y175,0)),0)</f>
        <v>0</v>
      </c>
      <c r="Z125" s="155">
        <f>IF(OR(RIGHT($I125,3)="RGT",RIGHT($I125,3)="INC"),IF($H125=Z$87,SUM($T175:Z175)+$P125,IF(Z$87&gt;$H125,Z175,0)),0)</f>
        <v>0</v>
      </c>
      <c r="AA125" s="155">
        <f>IF(OR(RIGHT($I125,3)="RGT",RIGHT($I125,3)="INC"),IF($H125=AA$87,SUM($T175:AA175)+$P125,IF(AA$87&gt;$H125,AA175,0)),0)</f>
        <v>0</v>
      </c>
      <c r="AB125" s="155">
        <f>IF(OR(RIGHT($I125,3)="RGT",RIGHT($I125,3)="INC"),IF($H125=AB$87,SUM($T175:AB175)+$P125,IF(AB$87&gt;$H125,AB175,0)),0)</f>
        <v>0</v>
      </c>
      <c r="AC125" s="155">
        <f>IF(OR(RIGHT($I125,3)="RGT",RIGHT($I125,3)="INC"),IF($H125=AC$87,SUM($T175:AC175)+$P125,IF(AC$87&gt;$H125,AC175,0)),0)</f>
        <v>0</v>
      </c>
      <c r="AD125" s="155">
        <f>IF(OR(RIGHT($I125,3)="RGT",RIGHT($I125,3)="INC"),IF($H125=AD$87,SUM($T175:AD175)+$P125,IF(AD$87&gt;$H125,AD175,0)),0)</f>
        <v>0</v>
      </c>
      <c r="AE125" s="156">
        <f>IF(OR(RIGHT($I125,3)="RGT",RIGHT($I125,3)="INC"),IF($H125=AE$87,SUM($T175:AE175)+$P125,IF(AE$87&gt;$H125,AE175,0)),0)</f>
        <v>0</v>
      </c>
      <c r="AF125" s="155">
        <f>IF(OR(RIGHT($I125,3)="RGT",RIGHT($I125,3)="INC"),IF($H125=AF$87,SUM($T175:AF175)+$P125,IF(AF$87&gt;$H125,AF175,0)),0)</f>
        <v>0</v>
      </c>
      <c r="AG125" s="155">
        <f>IF(OR(RIGHT($I125,3)="RGT",RIGHT($I125,3)="INC"),IF($H125=AG$87,SUM($T175:AG175)+$P125,IF(AG$87&gt;$H125,AG175,0)),0)</f>
        <v>0</v>
      </c>
      <c r="AH125" s="155">
        <f>IF(OR(RIGHT($I125,3)="RGT",RIGHT($I125,3)="INC"),IF($H125=AH$87,SUM($T175:AH175)+$P125,IF(AH$87&gt;$H125,AH175,0)),0)</f>
        <v>0</v>
      </c>
      <c r="AI125" s="155">
        <f>IF(OR(RIGHT($I125,3)="RGT",RIGHT($I125,3)="INC"),IF($H125=AI$87,SUM($T175:AI175)+$P125,IF(AI$87&gt;$H125,AI175,0)),0)</f>
        <v>0</v>
      </c>
      <c r="AJ125" s="155">
        <f>IF(OR(RIGHT($I125,3)="RGT",RIGHT($I125,3)="INC"),IF($H125=AJ$87,SUM($T175:AJ175)+$P125,IF(AJ$87&gt;$H125,AJ175,0)),0)</f>
        <v>0</v>
      </c>
      <c r="AK125" s="155">
        <f>IF(OR(RIGHT($I125,3)="RGT",RIGHT($I125,3)="INC"),IF($H125=AK$87,SUM($T175:AK175)+$P125,IF(AK$87&gt;$H125,AK175,0)),0)</f>
        <v>0</v>
      </c>
      <c r="AL125" s="155">
        <f>IF(OR(RIGHT($I125,3)="RGT",RIGHT($I125,3)="INC"),IF($H125=AL$87,SUM($T175:AL175)+$P125,IF(AL$87&gt;$H125,AL175,0)),0)</f>
        <v>0</v>
      </c>
      <c r="AM125" s="155">
        <f>IF(OR(RIGHT($I125,3)="RGT",RIGHT($I125,3)="INC"),IF($H125=AM$87,SUM($T175:AM175)+$P125,IF(AM$87&gt;$H125,AM175,0)),0)</f>
        <v>0</v>
      </c>
      <c r="AN125" s="155">
        <f>IF(OR(RIGHT($I125,3)="RGT",RIGHT($I125,3)="INC"),IF($H125=AN$87,SUM($T175:AN175)+$P125,IF(AN$87&gt;$H125,AN175,0)),0)</f>
        <v>0</v>
      </c>
      <c r="AO125" s="155">
        <f>IF(OR(RIGHT($I125,3)="RGT",RIGHT($I125,3)="INC"),IF($H125=AO$87,SUM($T175:AO175)+$P125,IF(AO$87&gt;$H125,AO175,0)),0)</f>
        <v>0</v>
      </c>
      <c r="AP125" s="155">
        <f>IF(OR(RIGHT($I125,3)="RGT",RIGHT($I125,3)="INC"),IF($H125=AP$87,SUM($T175:AP175)+$P125,IF(AP$87&gt;$H125,AP175,0)),0)</f>
        <v>0</v>
      </c>
      <c r="AQ125" s="156">
        <f>IF(OR(RIGHT($I125,3)="RGT",RIGHT($I125,3)="INC"),IF($H125=AQ$87,SUM($T175:AQ175)+$P125,IF(AQ$87&gt;$H125,AQ175,0)),0)</f>
        <v>0</v>
      </c>
    </row>
    <row r="126" spans="2:43" s="157" customFormat="1" x14ac:dyDescent="0.25">
      <c r="B126" s="148" t="str">
        <f t="shared" si="44"/>
        <v>Tehachapi Segments 4-11</v>
      </c>
      <c r="C126" s="149" t="s">
        <v>214</v>
      </c>
      <c r="D126" s="194"/>
      <c r="E126" s="167"/>
      <c r="F126" s="160"/>
      <c r="G126" s="161"/>
      <c r="H126" s="153"/>
      <c r="I126" s="163"/>
      <c r="J126" s="164"/>
      <c r="K126" s="165"/>
      <c r="L126" s="236">
        <v>800217366</v>
      </c>
      <c r="M126" s="238"/>
      <c r="N126" s="214">
        <f>SUM(T176:AE176)</f>
        <v>0</v>
      </c>
      <c r="O126" s="214">
        <f>SUM(AF176:AQ176)</f>
        <v>0</v>
      </c>
      <c r="P126" s="151">
        <f t="shared" si="48"/>
        <v>0</v>
      </c>
      <c r="Q126" s="151">
        <f t="shared" si="49"/>
        <v>0</v>
      </c>
      <c r="R126" s="152">
        <f t="shared" si="50"/>
        <v>0</v>
      </c>
      <c r="S126" s="153"/>
      <c r="T126" s="154">
        <f>IF(OR(RIGHT($I126,3)="RGT",RIGHT($I126,3)="INC"),IF($H126=T$87,SUM($T176:T176)+$P126,IF(T$87&gt;$H126,T176,0)),0)</f>
        <v>0</v>
      </c>
      <c r="U126" s="155">
        <f>IF(OR(RIGHT($I126,3)="RGT",RIGHT($I126,3)="INC"),IF($H126=U$87,SUM($T176:U176)+$P126,IF(U$87&gt;$H126,U176,0)),0)</f>
        <v>0</v>
      </c>
      <c r="V126" s="155">
        <f>IF(OR(RIGHT($I126,3)="RGT",RIGHT($I126,3)="INC"),IF($H126=V$87,SUM($T176:V176)+$P126,IF(V$87&gt;$H126,V176,0)),0)</f>
        <v>0</v>
      </c>
      <c r="W126" s="155">
        <f>IF(OR(RIGHT($I126,3)="RGT",RIGHT($I126,3)="INC"),IF($H126=W$87,SUM($T176:W176)+$P126,IF(W$87&gt;$H126,W176,0)),0)</f>
        <v>0</v>
      </c>
      <c r="X126" s="155">
        <f>IF(OR(RIGHT($I126,3)="RGT",RIGHT($I126,3)="INC"),IF($H126=X$87,SUM($T176:X176)+$P126,IF(X$87&gt;$H126,X176,0)),0)</f>
        <v>0</v>
      </c>
      <c r="Y126" s="155">
        <f>IF(OR(RIGHT($I126,3)="RGT",RIGHT($I126,3)="INC"),IF($H126=Y$87,SUM($T176:Y176)+$P126,IF(Y$87&gt;$H126,Y176,0)),0)</f>
        <v>0</v>
      </c>
      <c r="Z126" s="155">
        <f>IF(OR(RIGHT($I126,3)="RGT",RIGHT($I126,3)="INC"),IF($H126=Z$87,SUM($T176:Z176)+$P126,IF(Z$87&gt;$H126,Z176,0)),0)</f>
        <v>0</v>
      </c>
      <c r="AA126" s="155">
        <f>IF(OR(RIGHT($I126,3)="RGT",RIGHT($I126,3)="INC"),IF($H126=AA$87,SUM($T176:AA176)+$P126,IF(AA$87&gt;$H126,AA176,0)),0)</f>
        <v>0</v>
      </c>
      <c r="AB126" s="155">
        <f>IF(OR(RIGHT($I126,3)="RGT",RIGHT($I126,3)="INC"),IF($H126=AB$87,SUM($T176:AB176)+$P126,IF(AB$87&gt;$H126,AB176,0)),0)</f>
        <v>0</v>
      </c>
      <c r="AC126" s="155">
        <f>IF(OR(RIGHT($I126,3)="RGT",RIGHT($I126,3)="INC"),IF($H126=AC$87,SUM($T176:AC176)+$P126,IF(AC$87&gt;$H126,AC176,0)),0)</f>
        <v>0</v>
      </c>
      <c r="AD126" s="155">
        <f>IF(OR(RIGHT($I126,3)="RGT",RIGHT($I126,3)="INC"),IF($H126=AD$87,SUM($T176:AD176)+$P126,IF(AD$87&gt;$H126,AD176,0)),0)</f>
        <v>0</v>
      </c>
      <c r="AE126" s="156">
        <f>IF(OR(RIGHT($I126,3)="RGT",RIGHT($I126,3)="INC"),IF($H126=AE$87,SUM($T176:AE176)+$P126,IF(AE$87&gt;$H126,AE176,0)),0)</f>
        <v>0</v>
      </c>
      <c r="AF126" s="155">
        <f>IF(OR(RIGHT($I126,3)="RGT",RIGHT($I126,3)="INC"),IF($H126=AF$87,SUM($T176:AF176)+$P126,IF(AF$87&gt;$H126,AF176,0)),0)</f>
        <v>0</v>
      </c>
      <c r="AG126" s="155">
        <f>IF(OR(RIGHT($I126,3)="RGT",RIGHT($I126,3)="INC"),IF($H126=AG$87,SUM($T176:AG176)+$P126,IF(AG$87&gt;$H126,AG176,0)),0)</f>
        <v>0</v>
      </c>
      <c r="AH126" s="155">
        <f>IF(OR(RIGHT($I126,3)="RGT",RIGHT($I126,3)="INC"),IF($H126=AH$87,SUM($T176:AH176)+$P126,IF(AH$87&gt;$H126,AH176,0)),0)</f>
        <v>0</v>
      </c>
      <c r="AI126" s="155">
        <f>IF(OR(RIGHT($I126,3)="RGT",RIGHT($I126,3)="INC"),IF($H126=AI$87,SUM($T176:AI176)+$P126,IF(AI$87&gt;$H126,AI176,0)),0)</f>
        <v>0</v>
      </c>
      <c r="AJ126" s="155">
        <f>IF(OR(RIGHT($I126,3)="RGT",RIGHT($I126,3)="INC"),IF($H126=AJ$87,SUM($T176:AJ176)+$P126,IF(AJ$87&gt;$H126,AJ176,0)),0)</f>
        <v>0</v>
      </c>
      <c r="AK126" s="155">
        <f>IF(OR(RIGHT($I126,3)="RGT",RIGHT($I126,3)="INC"),IF($H126=AK$87,SUM($T176:AK176)+$P126,IF(AK$87&gt;$H126,AK176,0)),0)</f>
        <v>0</v>
      </c>
      <c r="AL126" s="155">
        <f>IF(OR(RIGHT($I126,3)="RGT",RIGHT($I126,3)="INC"),IF($H126=AL$87,SUM($T176:AL176)+$P126,IF(AL$87&gt;$H126,AL176,0)),0)</f>
        <v>0</v>
      </c>
      <c r="AM126" s="155">
        <f>IF(OR(RIGHT($I126,3)="RGT",RIGHT($I126,3)="INC"),IF($H126=AM$87,SUM($T176:AM176)+$P126,IF(AM$87&gt;$H126,AM176,0)),0)</f>
        <v>0</v>
      </c>
      <c r="AN126" s="155">
        <f>IF(OR(RIGHT($I126,3)="RGT",RIGHT($I126,3)="INC"),IF($H126=AN$87,SUM($T176:AN176)+$P126,IF(AN$87&gt;$H126,AN176,0)),0)</f>
        <v>0</v>
      </c>
      <c r="AO126" s="155">
        <f>IF(OR(RIGHT($I126,3)="RGT",RIGHT($I126,3)="INC"),IF($H126=AO$87,SUM($T176:AO176)+$P126,IF(AO$87&gt;$H126,AO176,0)),0)</f>
        <v>0</v>
      </c>
      <c r="AP126" s="155">
        <f>IF(OR(RIGHT($I126,3)="RGT",RIGHT($I126,3)="INC"),IF($H126=AP$87,SUM($T176:AP176)+$P126,IF(AP$87&gt;$H126,AP176,0)),0)</f>
        <v>0</v>
      </c>
      <c r="AQ126" s="156">
        <f>IF(OR(RIGHT($I126,3)="RGT",RIGHT($I126,3)="INC"),IF($H126=AQ$87,SUM($T176:AQ176)+$P126,IF(AQ$87&gt;$H126,AQ176,0)),0)</f>
        <v>0</v>
      </c>
    </row>
    <row r="127" spans="2:43" s="157" customFormat="1" x14ac:dyDescent="0.25">
      <c r="B127" s="148" t="str">
        <f t="shared" si="44"/>
        <v>Tehachapi Segments 4-11</v>
      </c>
      <c r="C127" s="149" t="s">
        <v>214</v>
      </c>
      <c r="D127" s="194"/>
      <c r="E127" s="167"/>
      <c r="F127" s="160"/>
      <c r="G127" s="161"/>
      <c r="H127" s="153"/>
      <c r="I127" s="163"/>
      <c r="J127" s="164"/>
      <c r="K127" s="165"/>
      <c r="L127" s="236">
        <v>800208616</v>
      </c>
      <c r="M127" s="238"/>
      <c r="N127" s="214">
        <f>SUM(T177:AE177)</f>
        <v>0</v>
      </c>
      <c r="O127" s="214">
        <f>SUM(AF177:AQ177)</f>
        <v>0</v>
      </c>
      <c r="P127" s="151">
        <f t="shared" si="48"/>
        <v>0</v>
      </c>
      <c r="Q127" s="151">
        <f t="shared" si="49"/>
        <v>0</v>
      </c>
      <c r="R127" s="152">
        <f t="shared" si="50"/>
        <v>0</v>
      </c>
      <c r="S127" s="153"/>
      <c r="T127" s="154">
        <f>IF(OR(RIGHT($I127,3)="RGT",RIGHT($I127,3)="INC"),IF($H127=T$87,SUM($T177:T177)+$P127,IF(T$87&gt;$H127,T177,0)),0)</f>
        <v>0</v>
      </c>
      <c r="U127" s="155">
        <f>IF(OR(RIGHT($I127,3)="RGT",RIGHT($I127,3)="INC"),IF($H127=U$87,SUM($T177:U177)+$P127,IF(U$87&gt;$H127,U177,0)),0)</f>
        <v>0</v>
      </c>
      <c r="V127" s="155">
        <f>IF(OR(RIGHT($I127,3)="RGT",RIGHT($I127,3)="INC"),IF($H127=V$87,SUM($T177:V177)+$P127,IF(V$87&gt;$H127,V177,0)),0)</f>
        <v>0</v>
      </c>
      <c r="W127" s="155">
        <f>IF(OR(RIGHT($I127,3)="RGT",RIGHT($I127,3)="INC"),IF($H127=W$87,SUM($T177:W177)+$P127,IF(W$87&gt;$H127,W177,0)),0)</f>
        <v>0</v>
      </c>
      <c r="X127" s="155">
        <f>IF(OR(RIGHT($I127,3)="RGT",RIGHT($I127,3)="INC"),IF($H127=X$87,SUM($T177:X177)+$P127,IF(X$87&gt;$H127,X177,0)),0)</f>
        <v>0</v>
      </c>
      <c r="Y127" s="155">
        <f>IF(OR(RIGHT($I127,3)="RGT",RIGHT($I127,3)="INC"),IF($H127=Y$87,SUM($T177:Y177)+$P127,IF(Y$87&gt;$H127,Y177,0)),0)</f>
        <v>0</v>
      </c>
      <c r="Z127" s="155">
        <f>IF(OR(RIGHT($I127,3)="RGT",RIGHT($I127,3)="INC"),IF($H127=Z$87,SUM($T177:Z177)+$P127,IF(Z$87&gt;$H127,Z177,0)),0)</f>
        <v>0</v>
      </c>
      <c r="AA127" s="155">
        <f>IF(OR(RIGHT($I127,3)="RGT",RIGHT($I127,3)="INC"),IF($H127=AA$87,SUM($T177:AA177)+$P127,IF(AA$87&gt;$H127,AA177,0)),0)</f>
        <v>0</v>
      </c>
      <c r="AB127" s="155">
        <f>IF(OR(RIGHT($I127,3)="RGT",RIGHT($I127,3)="INC"),IF($H127=AB$87,SUM($T177:AB177)+$P127,IF(AB$87&gt;$H127,AB177,0)),0)</f>
        <v>0</v>
      </c>
      <c r="AC127" s="155">
        <f>IF(OR(RIGHT($I127,3)="RGT",RIGHT($I127,3)="INC"),IF($H127=AC$87,SUM($T177:AC177)+$P127,IF(AC$87&gt;$H127,AC177,0)),0)</f>
        <v>0</v>
      </c>
      <c r="AD127" s="155">
        <f>IF(OR(RIGHT($I127,3)="RGT",RIGHT($I127,3)="INC"),IF($H127=AD$87,SUM($T177:AD177)+$P127,IF(AD$87&gt;$H127,AD177,0)),0)</f>
        <v>0</v>
      </c>
      <c r="AE127" s="156">
        <f>IF(OR(RIGHT($I127,3)="RGT",RIGHT($I127,3)="INC"),IF($H127=AE$87,SUM($T177:AE177)+$P127,IF(AE$87&gt;$H127,AE177,0)),0)</f>
        <v>0</v>
      </c>
      <c r="AF127" s="155">
        <f>IF(OR(RIGHT($I127,3)="RGT",RIGHT($I127,3)="INC"),IF($H127=AF$87,SUM($T177:AF177)+$P127,IF(AF$87&gt;$H127,AF177,0)),0)</f>
        <v>0</v>
      </c>
      <c r="AG127" s="155">
        <f>IF(OR(RIGHT($I127,3)="RGT",RIGHT($I127,3)="INC"),IF($H127=AG$87,SUM($T177:AG177)+$P127,IF(AG$87&gt;$H127,AG177,0)),0)</f>
        <v>0</v>
      </c>
      <c r="AH127" s="155">
        <f>IF(OR(RIGHT($I127,3)="RGT",RIGHT($I127,3)="INC"),IF($H127=AH$87,SUM($T177:AH177)+$P127,IF(AH$87&gt;$H127,AH177,0)),0)</f>
        <v>0</v>
      </c>
      <c r="AI127" s="155">
        <f>IF(OR(RIGHT($I127,3)="RGT",RIGHT($I127,3)="INC"),IF($H127=AI$87,SUM($T177:AI177)+$P127,IF(AI$87&gt;$H127,AI177,0)),0)</f>
        <v>0</v>
      </c>
      <c r="AJ127" s="155">
        <f>IF(OR(RIGHT($I127,3)="RGT",RIGHT($I127,3)="INC"),IF($H127=AJ$87,SUM($T177:AJ177)+$P127,IF(AJ$87&gt;$H127,AJ177,0)),0)</f>
        <v>0</v>
      </c>
      <c r="AK127" s="155">
        <f>IF(OR(RIGHT($I127,3)="RGT",RIGHT($I127,3)="INC"),IF($H127=AK$87,SUM($T177:AK177)+$P127,IF(AK$87&gt;$H127,AK177,0)),0)</f>
        <v>0</v>
      </c>
      <c r="AL127" s="155">
        <f>IF(OR(RIGHT($I127,3)="RGT",RIGHT($I127,3)="INC"),IF($H127=AL$87,SUM($T177:AL177)+$P127,IF(AL$87&gt;$H127,AL177,0)),0)</f>
        <v>0</v>
      </c>
      <c r="AM127" s="155">
        <f>IF(OR(RIGHT($I127,3)="RGT",RIGHT($I127,3)="INC"),IF($H127=AM$87,SUM($T177:AM177)+$P127,IF(AM$87&gt;$H127,AM177,0)),0)</f>
        <v>0</v>
      </c>
      <c r="AN127" s="155">
        <f>IF(OR(RIGHT($I127,3)="RGT",RIGHT($I127,3)="INC"),IF($H127=AN$87,SUM($T177:AN177)+$P127,IF(AN$87&gt;$H127,AN177,0)),0)</f>
        <v>0</v>
      </c>
      <c r="AO127" s="155">
        <f>IF(OR(RIGHT($I127,3)="RGT",RIGHT($I127,3)="INC"),IF($H127=AO$87,SUM($T177:AO177)+$P127,IF(AO$87&gt;$H127,AO177,0)),0)</f>
        <v>0</v>
      </c>
      <c r="AP127" s="155">
        <f>IF(OR(RIGHT($I127,3)="RGT",RIGHT($I127,3)="INC"),IF($H127=AP$87,SUM($T177:AP177)+$P127,IF(AP$87&gt;$H127,AP177,0)),0)</f>
        <v>0</v>
      </c>
      <c r="AQ127" s="156">
        <f>IF(OR(RIGHT($I127,3)="RGT",RIGHT($I127,3)="INC"),IF($H127=AQ$87,SUM($T177:AQ177)+$P127,IF(AQ$87&gt;$H127,AQ177,0)),0)</f>
        <v>0</v>
      </c>
    </row>
    <row r="128" spans="2:43" s="157" customFormat="1" x14ac:dyDescent="0.25">
      <c r="B128" s="148" t="str">
        <f t="shared" si="44"/>
        <v>Tehachapi Segments 4-11</v>
      </c>
      <c r="C128" s="149" t="s">
        <v>214</v>
      </c>
      <c r="D128" s="194"/>
      <c r="E128" s="167"/>
      <c r="F128" s="160"/>
      <c r="G128" s="161"/>
      <c r="H128" s="153"/>
      <c r="I128" s="163"/>
      <c r="J128" s="164"/>
      <c r="K128" s="165"/>
      <c r="L128" s="236"/>
      <c r="M128" s="238"/>
      <c r="N128" s="214">
        <f>SUM(T178:AE178)</f>
        <v>0</v>
      </c>
      <c r="O128" s="214">
        <f>SUM(AF178:AQ178)</f>
        <v>0</v>
      </c>
      <c r="P128" s="151">
        <f t="shared" si="48"/>
        <v>0</v>
      </c>
      <c r="Q128" s="151">
        <f t="shared" si="49"/>
        <v>0</v>
      </c>
      <c r="R128" s="152">
        <f t="shared" si="50"/>
        <v>0</v>
      </c>
      <c r="S128" s="153"/>
      <c r="T128" s="154">
        <f>IF(OR(RIGHT($I128,3)="RGT",RIGHT($I128,3)="INC"),IF($H128=T$87,SUM($T178:T178)+$P128,IF(T$87&gt;$H128,T178,0)),0)</f>
        <v>0</v>
      </c>
      <c r="U128" s="155">
        <f>IF(OR(RIGHT($I128,3)="RGT",RIGHT($I128,3)="INC"),IF($H128=U$87,SUM($T178:U178)+$P128,IF(U$87&gt;$H128,U178,0)),0)</f>
        <v>0</v>
      </c>
      <c r="V128" s="155">
        <f>IF(OR(RIGHT($I128,3)="RGT",RIGHT($I128,3)="INC"),IF($H128=V$87,SUM($T178:V178)+$P128,IF(V$87&gt;$H128,V178,0)),0)</f>
        <v>0</v>
      </c>
      <c r="W128" s="155">
        <f>IF(OR(RIGHT($I128,3)="RGT",RIGHT($I128,3)="INC"),IF($H128=W$87,SUM($T178:W178)+$P128,IF(W$87&gt;$H128,W178,0)),0)</f>
        <v>0</v>
      </c>
      <c r="X128" s="155">
        <f>IF(OR(RIGHT($I128,3)="RGT",RIGHT($I128,3)="INC"),IF($H128=X$87,SUM($T178:X178)+$P128,IF(X$87&gt;$H128,X178,0)),0)</f>
        <v>0</v>
      </c>
      <c r="Y128" s="155">
        <f>IF(OR(RIGHT($I128,3)="RGT",RIGHT($I128,3)="INC"),IF($H128=Y$87,SUM($T178:Y178)+$P128,IF(Y$87&gt;$H128,Y178,0)),0)</f>
        <v>0</v>
      </c>
      <c r="Z128" s="155">
        <f>IF(OR(RIGHT($I128,3)="RGT",RIGHT($I128,3)="INC"),IF($H128=Z$87,SUM($T178:Z178)+$P128,IF(Z$87&gt;$H128,Z178,0)),0)</f>
        <v>0</v>
      </c>
      <c r="AA128" s="155">
        <f>IF(OR(RIGHT($I128,3)="RGT",RIGHT($I128,3)="INC"),IF($H128=AA$87,SUM($T178:AA178)+$P128,IF(AA$87&gt;$H128,AA178,0)),0)</f>
        <v>0</v>
      </c>
      <c r="AB128" s="155">
        <f>IF(OR(RIGHT($I128,3)="RGT",RIGHT($I128,3)="INC"),IF($H128=AB$87,SUM($T178:AB178)+$P128,IF(AB$87&gt;$H128,AB178,0)),0)</f>
        <v>0</v>
      </c>
      <c r="AC128" s="155">
        <f>IF(OR(RIGHT($I128,3)="RGT",RIGHT($I128,3)="INC"),IF($H128=AC$87,SUM($T178:AC178)+$P128,IF(AC$87&gt;$H128,AC178,0)),0)</f>
        <v>0</v>
      </c>
      <c r="AD128" s="155">
        <f>IF(OR(RIGHT($I128,3)="RGT",RIGHT($I128,3)="INC"),IF($H128=AD$87,SUM($T178:AD178)+$P128,IF(AD$87&gt;$H128,AD178,0)),0)</f>
        <v>0</v>
      </c>
      <c r="AE128" s="156">
        <f>IF(OR(RIGHT($I128,3)="RGT",RIGHT($I128,3)="INC"),IF($H128=AE$87,SUM($T178:AE178)+$P128,IF(AE$87&gt;$H128,AE178,0)),0)</f>
        <v>0</v>
      </c>
      <c r="AF128" s="155">
        <f>IF(OR(RIGHT($I128,3)="RGT",RIGHT($I128,3)="INC"),IF($H128=AF$87,SUM($T178:AF178)+$P128,IF(AF$87&gt;$H128,AF178,0)),0)</f>
        <v>0</v>
      </c>
      <c r="AG128" s="155">
        <f>IF(OR(RIGHT($I128,3)="RGT",RIGHT($I128,3)="INC"),IF($H128=AG$87,SUM($T178:AG178)+$P128,IF(AG$87&gt;$H128,AG178,0)),0)</f>
        <v>0</v>
      </c>
      <c r="AH128" s="155">
        <f>IF(OR(RIGHT($I128,3)="RGT",RIGHT($I128,3)="INC"),IF($H128=AH$87,SUM($T178:AH178)+$P128,IF(AH$87&gt;$H128,AH178,0)),0)</f>
        <v>0</v>
      </c>
      <c r="AI128" s="155">
        <f>IF(OR(RIGHT($I128,3)="RGT",RIGHT($I128,3)="INC"),IF($H128=AI$87,SUM($T178:AI178)+$P128,IF(AI$87&gt;$H128,AI178,0)),0)</f>
        <v>0</v>
      </c>
      <c r="AJ128" s="155">
        <f>IF(OR(RIGHT($I128,3)="RGT",RIGHT($I128,3)="INC"),IF($H128=AJ$87,SUM($T178:AJ178)+$P128,IF(AJ$87&gt;$H128,AJ178,0)),0)</f>
        <v>0</v>
      </c>
      <c r="AK128" s="155">
        <f>IF(OR(RIGHT($I128,3)="RGT",RIGHT($I128,3)="INC"),IF($H128=AK$87,SUM($T178:AK178)+$P128,IF(AK$87&gt;$H128,AK178,0)),0)</f>
        <v>0</v>
      </c>
      <c r="AL128" s="155">
        <f>IF(OR(RIGHT($I128,3)="RGT",RIGHT($I128,3)="INC"),IF($H128=AL$87,SUM($T178:AL178)+$P128,IF(AL$87&gt;$H128,AL178,0)),0)</f>
        <v>0</v>
      </c>
      <c r="AM128" s="155">
        <f>IF(OR(RIGHT($I128,3)="RGT",RIGHT($I128,3)="INC"),IF($H128=AM$87,SUM($T178:AM178)+$P128,IF(AM$87&gt;$H128,AM178,0)),0)</f>
        <v>0</v>
      </c>
      <c r="AN128" s="155">
        <f>IF(OR(RIGHT($I128,3)="RGT",RIGHT($I128,3)="INC"),IF($H128=AN$87,SUM($T178:AN178)+$P128,IF(AN$87&gt;$H128,AN178,0)),0)</f>
        <v>0</v>
      </c>
      <c r="AO128" s="155">
        <f>IF(OR(RIGHT($I128,3)="RGT",RIGHT($I128,3)="INC"),IF($H128=AO$87,SUM($T178:AO178)+$P128,IF(AO$87&gt;$H128,AO178,0)),0)</f>
        <v>0</v>
      </c>
      <c r="AP128" s="155">
        <f>IF(OR(RIGHT($I128,3)="RGT",RIGHT($I128,3)="INC"),IF($H128=AP$87,SUM($T178:AP178)+$P128,IF(AP$87&gt;$H128,AP178,0)),0)</f>
        <v>0</v>
      </c>
      <c r="AQ128" s="156">
        <f>IF(OR(RIGHT($I128,3)="RGT",RIGHT($I128,3)="INC"),IF($H128=AQ$87,SUM($T178:AQ178)+$P128,IF(AQ$87&gt;$H128,AQ178,0)),0)</f>
        <v>0</v>
      </c>
    </row>
    <row r="129" spans="2:44" ht="15.75" thickBot="1" x14ac:dyDescent="0.3">
      <c r="C129" s="130" t="s">
        <v>232</v>
      </c>
      <c r="D129" s="174" t="s">
        <v>198</v>
      </c>
      <c r="E129" s="175"/>
      <c r="F129" s="175"/>
      <c r="G129" s="175"/>
      <c r="H129" s="175"/>
      <c r="I129" s="175"/>
      <c r="J129" s="175"/>
      <c r="K129" s="176"/>
      <c r="L129" s="150"/>
      <c r="M129" s="79">
        <f>SUM(M88:M128)</f>
        <v>14915.54751</v>
      </c>
      <c r="N129" s="80">
        <f t="shared" ref="N129:R129" si="53">SUM(N88:N128)</f>
        <v>24574.677899999995</v>
      </c>
      <c r="O129" s="80">
        <f t="shared" si="53"/>
        <v>0</v>
      </c>
      <c r="P129" s="80">
        <f t="shared" si="53"/>
        <v>14915.54751</v>
      </c>
      <c r="Q129" s="80">
        <f t="shared" si="53"/>
        <v>24574.677899999995</v>
      </c>
      <c r="R129" s="81">
        <f t="shared" si="53"/>
        <v>0</v>
      </c>
      <c r="S129" s="160"/>
      <c r="T129" s="205">
        <f t="shared" ref="T129:AQ129" si="54">SUM(T88:T128)</f>
        <v>1398.9852500000002</v>
      </c>
      <c r="U129" s="206">
        <f t="shared" si="54"/>
        <v>1312.04675</v>
      </c>
      <c r="V129" s="206">
        <f t="shared" si="54"/>
        <v>1220.5584900000003</v>
      </c>
      <c r="W129" s="206">
        <f t="shared" si="54"/>
        <v>566.90913999999998</v>
      </c>
      <c r="X129" s="206">
        <f t="shared" si="54"/>
        <v>736.90913999999998</v>
      </c>
      <c r="Y129" s="206">
        <f t="shared" si="54"/>
        <v>22259.717929999999</v>
      </c>
      <c r="Z129" s="206">
        <f t="shared" si="54"/>
        <v>2035.34014</v>
      </c>
      <c r="AA129" s="206">
        <f t="shared" si="54"/>
        <v>1470.34014</v>
      </c>
      <c r="AB129" s="206">
        <f t="shared" si="54"/>
        <v>1786.5432600000001</v>
      </c>
      <c r="AC129" s="206">
        <f t="shared" si="54"/>
        <v>1160.34014</v>
      </c>
      <c r="AD129" s="206">
        <f t="shared" si="54"/>
        <v>841.45197999999993</v>
      </c>
      <c r="AE129" s="207">
        <f t="shared" si="54"/>
        <v>4701.0830500000002</v>
      </c>
      <c r="AF129" s="206">
        <f t="shared" si="54"/>
        <v>0</v>
      </c>
      <c r="AG129" s="206">
        <f t="shared" si="54"/>
        <v>0</v>
      </c>
      <c r="AH129" s="206">
        <f t="shared" si="54"/>
        <v>0</v>
      </c>
      <c r="AI129" s="206">
        <f t="shared" si="54"/>
        <v>0</v>
      </c>
      <c r="AJ129" s="206">
        <f t="shared" si="54"/>
        <v>0</v>
      </c>
      <c r="AK129" s="206">
        <f t="shared" si="54"/>
        <v>0</v>
      </c>
      <c r="AL129" s="206">
        <f t="shared" si="54"/>
        <v>0</v>
      </c>
      <c r="AM129" s="206">
        <f t="shared" si="54"/>
        <v>0</v>
      </c>
      <c r="AN129" s="206">
        <f t="shared" si="54"/>
        <v>0</v>
      </c>
      <c r="AO129" s="206">
        <f t="shared" si="54"/>
        <v>0</v>
      </c>
      <c r="AP129" s="206">
        <f t="shared" si="54"/>
        <v>0</v>
      </c>
      <c r="AQ129" s="207">
        <f t="shared" si="54"/>
        <v>0</v>
      </c>
      <c r="AR129" s="157"/>
    </row>
    <row r="130" spans="2:44" s="52" customFormat="1" ht="15.75" thickTop="1" x14ac:dyDescent="0.25">
      <c r="B130" s="180"/>
      <c r="C130" s="181"/>
      <c r="D130" s="182"/>
      <c r="E130" s="183"/>
      <c r="F130" s="184"/>
      <c r="G130" s="46"/>
      <c r="H130" s="46"/>
      <c r="J130" s="46"/>
      <c r="K130" s="46"/>
      <c r="L130" s="150"/>
      <c r="S130" s="160"/>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157"/>
    </row>
    <row r="131" spans="2:44" ht="15.75" thickBot="1" x14ac:dyDescent="0.3">
      <c r="D131" s="174" t="str">
        <f>"Total Incremental Plant Balance - "&amp;D82</f>
        <v>Total Incremental Plant Balance - Tehachapi Segments 4-11</v>
      </c>
      <c r="E131" s="175"/>
      <c r="F131" s="175"/>
      <c r="G131" s="175"/>
      <c r="H131" s="175"/>
      <c r="I131" s="175"/>
      <c r="J131" s="175"/>
      <c r="K131" s="176"/>
      <c r="L131" s="150"/>
      <c r="M131" s="79"/>
      <c r="N131" s="80"/>
      <c r="O131" s="80"/>
      <c r="P131" s="80"/>
      <c r="Q131" s="80"/>
      <c r="R131" s="81"/>
      <c r="S131" s="160"/>
      <c r="T131" s="177">
        <f>T129</f>
        <v>1398.9852500000002</v>
      </c>
      <c r="U131" s="178">
        <f t="shared" ref="U131:AM131" si="55">U129+T131</f>
        <v>2711.0320000000002</v>
      </c>
      <c r="V131" s="178">
        <f t="shared" si="55"/>
        <v>3931.5904900000005</v>
      </c>
      <c r="W131" s="178">
        <f t="shared" si="55"/>
        <v>4498.4996300000003</v>
      </c>
      <c r="X131" s="178">
        <f t="shared" si="55"/>
        <v>5235.40877</v>
      </c>
      <c r="Y131" s="178">
        <f t="shared" si="55"/>
        <v>27495.126700000001</v>
      </c>
      <c r="Z131" s="178">
        <f t="shared" si="55"/>
        <v>29530.466840000001</v>
      </c>
      <c r="AA131" s="178">
        <f t="shared" si="55"/>
        <v>31000.806980000001</v>
      </c>
      <c r="AB131" s="178">
        <f t="shared" si="55"/>
        <v>32787.35024</v>
      </c>
      <c r="AC131" s="178">
        <f t="shared" si="55"/>
        <v>33947.69038</v>
      </c>
      <c r="AD131" s="178">
        <f t="shared" si="55"/>
        <v>34789.142359999998</v>
      </c>
      <c r="AE131" s="179">
        <f t="shared" si="55"/>
        <v>39490.225409999999</v>
      </c>
      <c r="AF131" s="178">
        <f>AF129+AE131</f>
        <v>39490.225409999999</v>
      </c>
      <c r="AG131" s="178">
        <f t="shared" si="55"/>
        <v>39490.225409999999</v>
      </c>
      <c r="AH131" s="178">
        <f t="shared" si="55"/>
        <v>39490.225409999999</v>
      </c>
      <c r="AI131" s="178">
        <f t="shared" si="55"/>
        <v>39490.225409999999</v>
      </c>
      <c r="AJ131" s="178">
        <f t="shared" si="55"/>
        <v>39490.225409999999</v>
      </c>
      <c r="AK131" s="178">
        <f t="shared" si="55"/>
        <v>39490.225409999999</v>
      </c>
      <c r="AL131" s="178">
        <f t="shared" si="55"/>
        <v>39490.225409999999</v>
      </c>
      <c r="AM131" s="178">
        <f t="shared" si="55"/>
        <v>39490.225409999999</v>
      </c>
      <c r="AN131" s="178">
        <f>AN129+AM131</f>
        <v>39490.225409999999</v>
      </c>
      <c r="AO131" s="178">
        <f>AO129+AN131</f>
        <v>39490.225409999999</v>
      </c>
      <c r="AP131" s="178">
        <f>AP129+AO131</f>
        <v>39490.225409999999</v>
      </c>
      <c r="AQ131" s="179">
        <f>AQ129+AP131</f>
        <v>39490.225409999999</v>
      </c>
      <c r="AR131" s="157"/>
    </row>
    <row r="132" spans="2:44" ht="15.75" thickTop="1" x14ac:dyDescent="0.25">
      <c r="D132" s="185"/>
      <c r="E132" s="186"/>
      <c r="F132" s="185"/>
      <c r="G132" s="125"/>
      <c r="H132" s="125"/>
      <c r="I132" s="125"/>
      <c r="J132" s="125"/>
      <c r="K132" s="125"/>
      <c r="L132" s="150"/>
      <c r="M132" s="83"/>
      <c r="N132" s="83"/>
      <c r="O132" s="83"/>
      <c r="P132" s="83"/>
      <c r="Q132" s="83"/>
      <c r="R132" s="83"/>
      <c r="S132" s="160"/>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57"/>
    </row>
    <row r="133" spans="2:44" s="52" customFormat="1" x14ac:dyDescent="0.25">
      <c r="B133" s="180"/>
      <c r="C133" s="181"/>
      <c r="D133" s="182"/>
      <c r="E133" s="183"/>
      <c r="F133" s="184"/>
      <c r="G133" s="46"/>
      <c r="H133" s="46"/>
      <c r="J133" s="46"/>
      <c r="K133" s="46"/>
      <c r="L133" s="150"/>
      <c r="S133" s="160"/>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157"/>
    </row>
    <row r="134" spans="2:44" s="52" customFormat="1" x14ac:dyDescent="0.25">
      <c r="B134" s="180"/>
      <c r="C134" s="181"/>
      <c r="D134" s="137" t="s">
        <v>219</v>
      </c>
      <c r="E134" s="132"/>
      <c r="F134" s="133"/>
      <c r="G134" s="51"/>
      <c r="H134" s="51"/>
      <c r="I134" s="50"/>
      <c r="J134" s="51"/>
      <c r="K134" s="51"/>
      <c r="L134" s="150"/>
      <c r="M134" s="75"/>
      <c r="N134" s="75"/>
      <c r="O134" s="75"/>
      <c r="P134" s="75"/>
      <c r="Q134" s="75"/>
      <c r="R134" s="75"/>
      <c r="S134" s="160"/>
      <c r="T134" s="51"/>
      <c r="U134" s="51"/>
      <c r="V134" s="51"/>
      <c r="W134" s="51"/>
      <c r="X134" s="51"/>
      <c r="Y134" s="51"/>
      <c r="Z134" s="51"/>
      <c r="AA134" s="51"/>
      <c r="AB134" s="51"/>
      <c r="AC134" s="51"/>
      <c r="AD134" s="51"/>
      <c r="AE134" s="51"/>
      <c r="AF134" s="51"/>
      <c r="AG134" s="51"/>
      <c r="AH134" s="51"/>
      <c r="AI134" s="51"/>
      <c r="AJ134" s="51"/>
      <c r="AK134" s="51"/>
      <c r="AL134" s="51"/>
      <c r="AM134" s="51"/>
      <c r="AN134" s="51"/>
      <c r="AO134" s="51"/>
      <c r="AP134" s="51"/>
      <c r="AQ134" s="51"/>
      <c r="AR134" s="157"/>
    </row>
    <row r="135" spans="2:44" s="52" customFormat="1" x14ac:dyDescent="0.25">
      <c r="B135" s="180"/>
      <c r="C135" s="181"/>
      <c r="D135" s="133" t="s">
        <v>220</v>
      </c>
      <c r="E135" s="132"/>
      <c r="F135" s="133"/>
      <c r="G135" s="51"/>
      <c r="H135" s="51"/>
      <c r="I135" s="50"/>
      <c r="J135" s="51"/>
      <c r="K135" s="51"/>
      <c r="L135" s="150"/>
      <c r="M135" s="50"/>
      <c r="N135" s="50"/>
      <c r="O135" s="50"/>
      <c r="P135" s="50"/>
      <c r="Q135" s="50"/>
      <c r="R135" s="50"/>
      <c r="S135" s="160"/>
      <c r="T135" s="51"/>
      <c r="U135" s="51"/>
      <c r="V135" s="51"/>
      <c r="W135" s="51"/>
      <c r="X135" s="51"/>
      <c r="Y135" s="51"/>
      <c r="Z135" s="51"/>
      <c r="AA135" s="51"/>
      <c r="AB135" s="51"/>
      <c r="AC135" s="51"/>
      <c r="AD135" s="51"/>
      <c r="AE135" s="51"/>
      <c r="AF135" s="51"/>
      <c r="AG135" s="51"/>
      <c r="AH135" s="51"/>
      <c r="AI135" s="51"/>
      <c r="AJ135" s="51"/>
      <c r="AK135" s="51"/>
      <c r="AL135" s="51"/>
      <c r="AM135" s="51"/>
      <c r="AN135" s="51"/>
      <c r="AO135" s="51"/>
      <c r="AP135" s="51"/>
      <c r="AQ135" s="51"/>
      <c r="AR135" s="157"/>
    </row>
    <row r="136" spans="2:44" s="52" customFormat="1" ht="15.75" thickBot="1" x14ac:dyDescent="0.3">
      <c r="B136" s="180"/>
      <c r="C136" s="181"/>
      <c r="D136" s="133"/>
      <c r="E136" s="132"/>
      <c r="F136" s="133"/>
      <c r="G136" s="51"/>
      <c r="H136" s="51"/>
      <c r="I136" s="50"/>
      <c r="J136" s="51"/>
      <c r="K136" s="51"/>
      <c r="L136" s="150"/>
      <c r="M136" s="50"/>
      <c r="N136" s="50"/>
      <c r="O136" s="50"/>
      <c r="P136" s="50"/>
      <c r="Q136" s="50"/>
      <c r="R136" s="50"/>
      <c r="S136" s="160"/>
      <c r="T136" s="51"/>
      <c r="U136" s="51"/>
      <c r="V136" s="51"/>
      <c r="W136" s="51"/>
      <c r="X136" s="51"/>
      <c r="Y136" s="51"/>
      <c r="Z136" s="51"/>
      <c r="AA136" s="51"/>
      <c r="AB136" s="51"/>
      <c r="AC136" s="51"/>
      <c r="AD136" s="51"/>
      <c r="AE136" s="51"/>
      <c r="AF136" s="51"/>
      <c r="AG136" s="51"/>
      <c r="AH136" s="51"/>
      <c r="AI136" s="51"/>
      <c r="AJ136" s="51"/>
      <c r="AK136" s="51"/>
      <c r="AL136" s="51"/>
      <c r="AM136" s="51"/>
      <c r="AN136" s="51"/>
      <c r="AO136" s="51"/>
      <c r="AP136" s="51"/>
      <c r="AQ136" s="370"/>
      <c r="AR136" s="157"/>
    </row>
    <row r="137" spans="2:44" s="69" customFormat="1" ht="30.75" thickBot="1" x14ac:dyDescent="0.3">
      <c r="B137" s="129"/>
      <c r="C137" s="130"/>
      <c r="D137" s="139" t="s">
        <v>16</v>
      </c>
      <c r="E137" s="140" t="s">
        <v>17</v>
      </c>
      <c r="F137" s="141" t="s">
        <v>18</v>
      </c>
      <c r="G137" s="142" t="s">
        <v>19</v>
      </c>
      <c r="H137" s="62" t="s">
        <v>20</v>
      </c>
      <c r="I137" s="62" t="s">
        <v>21</v>
      </c>
      <c r="J137" s="62" t="s">
        <v>22</v>
      </c>
      <c r="K137" s="63" t="s">
        <v>23</v>
      </c>
      <c r="L137" s="150"/>
      <c r="M137" s="61" t="str">
        <f t="shared" ref="M137:R137" si="56">M$11</f>
        <v>2016 CWIP</v>
      </c>
      <c r="N137" s="62" t="str">
        <f t="shared" si="56"/>
        <v>2017 Total Expenditures</v>
      </c>
      <c r="O137" s="62" t="str">
        <f t="shared" si="56"/>
        <v>2018 Total Expenditures</v>
      </c>
      <c r="P137" s="62" t="str">
        <f t="shared" si="56"/>
        <v>2016 ISO CWIP Less Collectible</v>
      </c>
      <c r="Q137" s="62" t="str">
        <f t="shared" si="56"/>
        <v>2017 ISO Expenditures Less Collectible</v>
      </c>
      <c r="R137" s="63" t="str">
        <f t="shared" si="56"/>
        <v>2018 ISO Expenditures Less Collectible</v>
      </c>
      <c r="S137" s="160"/>
      <c r="T137" s="145">
        <f>$E$3</f>
        <v>42736</v>
      </c>
      <c r="U137" s="142">
        <f t="shared" ref="U137:AM137" si="57">DATE(YEAR(T137),MONTH(T137)+1,DAY(T137))</f>
        <v>42767</v>
      </c>
      <c r="V137" s="142">
        <f t="shared" si="57"/>
        <v>42795</v>
      </c>
      <c r="W137" s="142">
        <f t="shared" si="57"/>
        <v>42826</v>
      </c>
      <c r="X137" s="142">
        <f t="shared" si="57"/>
        <v>42856</v>
      </c>
      <c r="Y137" s="142">
        <f t="shared" si="57"/>
        <v>42887</v>
      </c>
      <c r="Z137" s="142">
        <f t="shared" si="57"/>
        <v>42917</v>
      </c>
      <c r="AA137" s="142">
        <f t="shared" si="57"/>
        <v>42948</v>
      </c>
      <c r="AB137" s="142">
        <f t="shared" si="57"/>
        <v>42979</v>
      </c>
      <c r="AC137" s="142">
        <f t="shared" si="57"/>
        <v>43009</v>
      </c>
      <c r="AD137" s="142">
        <f t="shared" si="57"/>
        <v>43040</v>
      </c>
      <c r="AE137" s="146">
        <f t="shared" si="57"/>
        <v>43070</v>
      </c>
      <c r="AF137" s="142">
        <f>DATE(YEAR(AE137),MONTH(AE137)+1,DAY(AE137))</f>
        <v>43101</v>
      </c>
      <c r="AG137" s="142">
        <f t="shared" si="57"/>
        <v>43132</v>
      </c>
      <c r="AH137" s="142">
        <f t="shared" si="57"/>
        <v>43160</v>
      </c>
      <c r="AI137" s="142">
        <f t="shared" si="57"/>
        <v>43191</v>
      </c>
      <c r="AJ137" s="142">
        <f t="shared" si="57"/>
        <v>43221</v>
      </c>
      <c r="AK137" s="142">
        <f t="shared" si="57"/>
        <v>43252</v>
      </c>
      <c r="AL137" s="142">
        <f t="shared" si="57"/>
        <v>43282</v>
      </c>
      <c r="AM137" s="142">
        <f t="shared" si="57"/>
        <v>43313</v>
      </c>
      <c r="AN137" s="142">
        <f>DATE(YEAR(AM137),MONTH(AM137)+1,DAY(AM137))</f>
        <v>43344</v>
      </c>
      <c r="AO137" s="142">
        <f>DATE(YEAR(AN137),MONTH(AN137)+1,DAY(AN137))</f>
        <v>43374</v>
      </c>
      <c r="AP137" s="142">
        <f>DATE(YEAR(AO137),MONTH(AO137)+1,DAY(AO137))</f>
        <v>43405</v>
      </c>
      <c r="AQ137" s="146">
        <f>DATE(YEAR(AP137),MONTH(AP137)+1,DAY(AP137))</f>
        <v>43435</v>
      </c>
      <c r="AR137" s="157"/>
    </row>
    <row r="138" spans="2:44" s="157" customFormat="1" ht="16.5" x14ac:dyDescent="0.3">
      <c r="B138" s="148" t="str">
        <f t="shared" ref="B138:B178" si="58">+$D$82</f>
        <v>Tehachapi Segments 4-11</v>
      </c>
      <c r="C138" s="149" t="s">
        <v>221</v>
      </c>
      <c r="D138" s="194" t="str">
        <f t="shared" ref="D138:K153" si="59">D88</f>
        <v>CET-ET-TP-RN-643500</v>
      </c>
      <c r="E138" s="195" t="str">
        <f t="shared" si="59"/>
        <v xml:space="preserve">I: TRTP 4-1: Antelope-Whirlwind 500kV T/L: Construct new 14-mile single-circuit 500kV T/L. </v>
      </c>
      <c r="F138" s="160" t="str">
        <f t="shared" si="59"/>
        <v>6435</v>
      </c>
      <c r="G138" s="163" t="str">
        <f t="shared" si="59"/>
        <v>High</v>
      </c>
      <c r="H138" s="153">
        <f t="shared" si="59"/>
        <v>41000</v>
      </c>
      <c r="I138" s="163" t="str">
        <f t="shared" si="59"/>
        <v>TR-LINEINC</v>
      </c>
      <c r="J138" s="164">
        <f t="shared" si="59"/>
        <v>0</v>
      </c>
      <c r="K138" s="165">
        <f t="shared" si="59"/>
        <v>1</v>
      </c>
      <c r="L138" s="150"/>
      <c r="M138" s="196">
        <f t="shared" ref="M138:O153" si="60">M88</f>
        <v>0</v>
      </c>
      <c r="N138" s="151">
        <f t="shared" si="60"/>
        <v>331.70699999999994</v>
      </c>
      <c r="O138" s="151">
        <f t="shared" si="60"/>
        <v>0</v>
      </c>
      <c r="P138" s="151">
        <f t="shared" ref="P138:P178" si="61">$M138*$K138*(1-$J138)</f>
        <v>0</v>
      </c>
      <c r="Q138" s="151">
        <f t="shared" ref="Q138:Q178" si="62">$N138*$K138*(1-$J138)</f>
        <v>331.70699999999994</v>
      </c>
      <c r="R138" s="152">
        <f t="shared" ref="R138:R178" si="63">$O138*$K138*(1-$J138)</f>
        <v>0</v>
      </c>
      <c r="S138" s="153"/>
      <c r="T138" s="247">
        <v>1.5693599999999999</v>
      </c>
      <c r="U138" s="248">
        <v>1.4174899999999999</v>
      </c>
      <c r="V138" s="248">
        <v>1.5693599999999999</v>
      </c>
      <c r="W138" s="248">
        <v>1.5693599999999999</v>
      </c>
      <c r="X138" s="248">
        <v>1.5693599999999999</v>
      </c>
      <c r="Y138" s="248">
        <v>1.5693599999999999</v>
      </c>
      <c r="Z138" s="248">
        <v>1.5693599999999999</v>
      </c>
      <c r="AA138" s="248">
        <v>1.5693599999999999</v>
      </c>
      <c r="AB138" s="248">
        <v>1.5693599999999999</v>
      </c>
      <c r="AC138" s="248">
        <v>1.5693599999999999</v>
      </c>
      <c r="AD138" s="248">
        <v>1.5693599999999999</v>
      </c>
      <c r="AE138" s="249">
        <v>314.59590999999995</v>
      </c>
      <c r="AF138" s="250"/>
      <c r="AG138" s="250"/>
      <c r="AH138" s="250"/>
      <c r="AI138" s="250"/>
      <c r="AJ138" s="250"/>
      <c r="AK138" s="250"/>
      <c r="AL138" s="250"/>
      <c r="AM138" s="250"/>
      <c r="AN138" s="250"/>
      <c r="AO138" s="250"/>
      <c r="AP138" s="250"/>
      <c r="AQ138" s="251"/>
    </row>
    <row r="139" spans="2:44" s="157" customFormat="1" ht="16.5" x14ac:dyDescent="0.3">
      <c r="B139" s="148" t="str">
        <f t="shared" si="58"/>
        <v>Tehachapi Segments 4-11</v>
      </c>
      <c r="C139" s="149" t="s">
        <v>221</v>
      </c>
      <c r="D139" s="194" t="str">
        <f t="shared" si="59"/>
        <v>CET-RP-TP-RN-643500</v>
      </c>
      <c r="E139" s="167" t="str">
        <f t="shared" si="59"/>
        <v>TRTP Segment 4 Land &amp; Easements</v>
      </c>
      <c r="F139" s="160">
        <f t="shared" si="59"/>
        <v>6435</v>
      </c>
      <c r="G139" s="163" t="str">
        <f t="shared" si="59"/>
        <v>High</v>
      </c>
      <c r="H139" s="153">
        <f t="shared" si="59"/>
        <v>41275</v>
      </c>
      <c r="I139" s="163" t="str">
        <f t="shared" si="59"/>
        <v>TR-LANDRGTINC</v>
      </c>
      <c r="J139" s="164">
        <f t="shared" si="59"/>
        <v>0</v>
      </c>
      <c r="K139" s="165">
        <f t="shared" si="59"/>
        <v>1</v>
      </c>
      <c r="L139" s="150"/>
      <c r="M139" s="196">
        <f t="shared" si="60"/>
        <v>0</v>
      </c>
      <c r="N139" s="151">
        <f t="shared" si="60"/>
        <v>500</v>
      </c>
      <c r="O139" s="151">
        <f t="shared" si="60"/>
        <v>0</v>
      </c>
      <c r="P139" s="151">
        <f t="shared" si="61"/>
        <v>0</v>
      </c>
      <c r="Q139" s="151">
        <f t="shared" si="62"/>
        <v>500</v>
      </c>
      <c r="R139" s="152">
        <f t="shared" si="63"/>
        <v>0</v>
      </c>
      <c r="S139" s="153"/>
      <c r="T139" s="247">
        <v>2.1509999999999998</v>
      </c>
      <c r="U139" s="248">
        <v>0.23369999999999999</v>
      </c>
      <c r="V139" s="248">
        <v>-15.62527</v>
      </c>
      <c r="W139" s="248">
        <v>8</v>
      </c>
      <c r="X139" s="248">
        <v>25</v>
      </c>
      <c r="Y139" s="248">
        <v>50</v>
      </c>
      <c r="Z139" s="248">
        <v>50</v>
      </c>
      <c r="AA139" s="248">
        <v>85</v>
      </c>
      <c r="AB139" s="248">
        <v>95</v>
      </c>
      <c r="AC139" s="248">
        <v>75</v>
      </c>
      <c r="AD139" s="248">
        <v>75</v>
      </c>
      <c r="AE139" s="249">
        <v>50.240570000000005</v>
      </c>
      <c r="AF139" s="250"/>
      <c r="AG139" s="250"/>
      <c r="AH139" s="250"/>
      <c r="AI139" s="250"/>
      <c r="AJ139" s="250"/>
      <c r="AK139" s="250"/>
      <c r="AL139" s="250"/>
      <c r="AM139" s="250"/>
      <c r="AN139" s="250"/>
      <c r="AO139" s="250"/>
      <c r="AP139" s="250"/>
      <c r="AQ139" s="251"/>
    </row>
    <row r="140" spans="2:44" s="157" customFormat="1" ht="16.5" x14ac:dyDescent="0.3">
      <c r="B140" s="148" t="str">
        <f t="shared" si="58"/>
        <v>Tehachapi Segments 4-11</v>
      </c>
      <c r="C140" s="149" t="s">
        <v>221</v>
      </c>
      <c r="D140" s="194" t="str">
        <f t="shared" si="59"/>
        <v>CET-ET-TP-RN-547202</v>
      </c>
      <c r="E140" s="167" t="str">
        <f t="shared" si="59"/>
        <v>I: TRTP 5-3: Antelope-Vincent #2 500kV: Construct new 18-miles single-circuit T/L on existing right of way.</v>
      </c>
      <c r="F140" s="160" t="str">
        <f t="shared" si="59"/>
        <v>5472</v>
      </c>
      <c r="G140" s="163" t="str">
        <f t="shared" si="59"/>
        <v>High</v>
      </c>
      <c r="H140" s="153">
        <f t="shared" si="59"/>
        <v>41275</v>
      </c>
      <c r="I140" s="163" t="str">
        <f t="shared" si="59"/>
        <v>TR-LINEINC</v>
      </c>
      <c r="J140" s="164">
        <f t="shared" si="59"/>
        <v>0</v>
      </c>
      <c r="K140" s="165">
        <f t="shared" si="59"/>
        <v>1</v>
      </c>
      <c r="L140" s="150"/>
      <c r="M140" s="196">
        <f t="shared" si="60"/>
        <v>0</v>
      </c>
      <c r="N140" s="151">
        <f t="shared" si="60"/>
        <v>7.8913599999999988</v>
      </c>
      <c r="O140" s="151">
        <f t="shared" si="60"/>
        <v>0</v>
      </c>
      <c r="P140" s="151">
        <f t="shared" si="61"/>
        <v>0</v>
      </c>
      <c r="Q140" s="151">
        <f t="shared" si="62"/>
        <v>7.8913599999999988</v>
      </c>
      <c r="R140" s="152">
        <f t="shared" si="63"/>
        <v>0</v>
      </c>
      <c r="S140" s="153"/>
      <c r="T140" s="247">
        <v>1.5693599999999999</v>
      </c>
      <c r="U140" s="248">
        <v>1.4174899999999999</v>
      </c>
      <c r="V140" s="248">
        <v>1.5693599999999999</v>
      </c>
      <c r="W140" s="248">
        <v>1.569</v>
      </c>
      <c r="X140" s="248">
        <v>1.569</v>
      </c>
      <c r="Y140" s="248">
        <v>0.19714999999999963</v>
      </c>
      <c r="Z140" s="248"/>
      <c r="AA140" s="248"/>
      <c r="AB140" s="248"/>
      <c r="AC140" s="248"/>
      <c r="AD140" s="248"/>
      <c r="AE140" s="249"/>
      <c r="AF140" s="250"/>
      <c r="AG140" s="250"/>
      <c r="AH140" s="250"/>
      <c r="AI140" s="250"/>
      <c r="AJ140" s="250"/>
      <c r="AK140" s="250"/>
      <c r="AL140" s="250"/>
      <c r="AM140" s="250"/>
      <c r="AN140" s="250"/>
      <c r="AO140" s="250"/>
      <c r="AP140" s="250"/>
      <c r="AQ140" s="251"/>
    </row>
    <row r="141" spans="2:44" s="157" customFormat="1" ht="16.5" x14ac:dyDescent="0.3">
      <c r="B141" s="148" t="str">
        <f t="shared" si="58"/>
        <v>Tehachapi Segments 4-11</v>
      </c>
      <c r="C141" s="149" t="s">
        <v>221</v>
      </c>
      <c r="D141" s="194" t="str">
        <f t="shared" si="59"/>
        <v>CET-ET-TP-RN-524301</v>
      </c>
      <c r="E141" s="167" t="str">
        <f t="shared" si="59"/>
        <v xml:space="preserve">I: TRTP 6-2: New Vincent-Duarte 500kV: Construct new 27 miles single-circuit 500kV T/L on existing ROW vacated by Antelope-Mesa line. </v>
      </c>
      <c r="F141" s="160" t="str">
        <f t="shared" si="59"/>
        <v>5243</v>
      </c>
      <c r="G141" s="163" t="str">
        <f t="shared" si="59"/>
        <v>High</v>
      </c>
      <c r="H141" s="153">
        <f t="shared" si="59"/>
        <v>41944</v>
      </c>
      <c r="I141" s="163" t="str">
        <f t="shared" si="59"/>
        <v>TR-LINEINC</v>
      </c>
      <c r="J141" s="164">
        <f t="shared" si="59"/>
        <v>0</v>
      </c>
      <c r="K141" s="165">
        <f t="shared" si="59"/>
        <v>1</v>
      </c>
      <c r="L141" s="150"/>
      <c r="M141" s="230">
        <f t="shared" si="60"/>
        <v>0</v>
      </c>
      <c r="N141" s="151">
        <f t="shared" si="60"/>
        <v>1600.0000000000002</v>
      </c>
      <c r="O141" s="151">
        <f t="shared" si="60"/>
        <v>0</v>
      </c>
      <c r="P141" s="151">
        <f t="shared" si="61"/>
        <v>0</v>
      </c>
      <c r="Q141" s="151">
        <f t="shared" si="62"/>
        <v>1600.0000000000002</v>
      </c>
      <c r="R141" s="152">
        <f t="shared" si="63"/>
        <v>0</v>
      </c>
      <c r="S141" s="153"/>
      <c r="T141" s="247">
        <v>30.63232</v>
      </c>
      <c r="U141" s="248">
        <v>146.74289000000002</v>
      </c>
      <c r="V141" s="248">
        <v>217.78896</v>
      </c>
      <c r="W141" s="248">
        <v>30.63232</v>
      </c>
      <c r="X141" s="248">
        <v>30.63232</v>
      </c>
      <c r="Y141" s="248">
        <v>30.63232</v>
      </c>
      <c r="Z141" s="248">
        <v>30.63232</v>
      </c>
      <c r="AA141" s="248">
        <v>30.63232</v>
      </c>
      <c r="AB141" s="248">
        <v>30.63232</v>
      </c>
      <c r="AC141" s="248">
        <v>30.63232</v>
      </c>
      <c r="AD141" s="248">
        <v>30.63232</v>
      </c>
      <c r="AE141" s="249">
        <v>959.77727000000004</v>
      </c>
      <c r="AF141" s="250"/>
      <c r="AG141" s="250"/>
      <c r="AH141" s="250"/>
      <c r="AI141" s="250"/>
      <c r="AJ141" s="250"/>
      <c r="AK141" s="250"/>
      <c r="AL141" s="250"/>
      <c r="AM141" s="250"/>
      <c r="AN141" s="250"/>
      <c r="AO141" s="250"/>
      <c r="AP141" s="250"/>
      <c r="AQ141" s="251"/>
    </row>
    <row r="142" spans="2:44" s="157" customFormat="1" ht="16.5" x14ac:dyDescent="0.3">
      <c r="B142" s="148" t="str">
        <f t="shared" si="58"/>
        <v>Tehachapi Segments 4-11</v>
      </c>
      <c r="C142" s="149" t="s">
        <v>221</v>
      </c>
      <c r="D142" s="194" t="str">
        <f t="shared" si="59"/>
        <v>CET-ET-TP-RN-643803</v>
      </c>
      <c r="E142" s="167" t="str">
        <f t="shared" si="59"/>
        <v xml:space="preserve">I: TRTP 7-2: Vincent-Rio Hondo #2: Construct 0.61 mile DC 500kV T/L cutover to connect new 27-miles 500kV T/L to existing Vincent-Rio Hondo #2.  </v>
      </c>
      <c r="F142" s="160" t="str">
        <f t="shared" si="59"/>
        <v>6438</v>
      </c>
      <c r="G142" s="163" t="str">
        <f t="shared" si="59"/>
        <v>High</v>
      </c>
      <c r="H142" s="153">
        <f t="shared" si="59"/>
        <v>42005</v>
      </c>
      <c r="I142" s="163" t="str">
        <f t="shared" si="59"/>
        <v>TR-LINEINC</v>
      </c>
      <c r="J142" s="164">
        <f t="shared" si="59"/>
        <v>0</v>
      </c>
      <c r="K142" s="165">
        <f t="shared" si="59"/>
        <v>1</v>
      </c>
      <c r="L142" s="150"/>
      <c r="M142" s="196">
        <f t="shared" si="60"/>
        <v>0</v>
      </c>
      <c r="N142" s="151">
        <f t="shared" si="60"/>
        <v>3.0794999999999995</v>
      </c>
      <c r="O142" s="151">
        <f t="shared" si="60"/>
        <v>0</v>
      </c>
      <c r="P142" s="151">
        <f t="shared" si="61"/>
        <v>0</v>
      </c>
      <c r="Q142" s="151">
        <f t="shared" si="62"/>
        <v>3.0794999999999995</v>
      </c>
      <c r="R142" s="152">
        <f t="shared" si="63"/>
        <v>0</v>
      </c>
      <c r="S142" s="153"/>
      <c r="T142" s="247">
        <v>10.210129999999999</v>
      </c>
      <c r="U142" s="248">
        <v>-8.3274299999999997</v>
      </c>
      <c r="V142" s="248">
        <v>1.1967999999999999</v>
      </c>
      <c r="W142" s="248">
        <v>0</v>
      </c>
      <c r="X142" s="248">
        <v>0</v>
      </c>
      <c r="Y142" s="248">
        <v>0</v>
      </c>
      <c r="Z142" s="248">
        <v>0</v>
      </c>
      <c r="AA142" s="248">
        <v>0</v>
      </c>
      <c r="AB142" s="248">
        <v>0</v>
      </c>
      <c r="AC142" s="248"/>
      <c r="AD142" s="248"/>
      <c r="AE142" s="249"/>
      <c r="AF142" s="250"/>
      <c r="AG142" s="250"/>
      <c r="AH142" s="250"/>
      <c r="AI142" s="250"/>
      <c r="AJ142" s="250"/>
      <c r="AK142" s="250"/>
      <c r="AL142" s="250"/>
      <c r="AM142" s="250"/>
      <c r="AN142" s="250"/>
      <c r="AO142" s="250"/>
      <c r="AP142" s="250"/>
      <c r="AQ142" s="251"/>
    </row>
    <row r="143" spans="2:44" s="157" customFormat="1" ht="16.5" x14ac:dyDescent="0.3">
      <c r="B143" s="148" t="str">
        <f t="shared" si="58"/>
        <v>Tehachapi Segments 4-11</v>
      </c>
      <c r="C143" s="149" t="s">
        <v>221</v>
      </c>
      <c r="D143" s="194" t="str">
        <f t="shared" si="59"/>
        <v>CET-ET-TP-RN-643801</v>
      </c>
      <c r="E143" s="167" t="str">
        <f t="shared" si="59"/>
        <v xml:space="preserve">I: TRTP 7-3: Antelope-Mesa 230kV T/L: Construct new 16-mile double-circuit 500kV T/L (2B-2156 ACSR)between the City of Duarte and near the Mesa SS.  </v>
      </c>
      <c r="F143" s="160" t="str">
        <f t="shared" si="59"/>
        <v>6438</v>
      </c>
      <c r="G143" s="163" t="str">
        <f t="shared" si="59"/>
        <v>High</v>
      </c>
      <c r="H143" s="153">
        <f t="shared" si="59"/>
        <v>41974</v>
      </c>
      <c r="I143" s="163" t="str">
        <f t="shared" si="59"/>
        <v>TR-LINEINC</v>
      </c>
      <c r="J143" s="164">
        <f t="shared" si="59"/>
        <v>0</v>
      </c>
      <c r="K143" s="165">
        <f t="shared" si="59"/>
        <v>1</v>
      </c>
      <c r="L143" s="150"/>
      <c r="M143" s="196">
        <f t="shared" si="60"/>
        <v>0</v>
      </c>
      <c r="N143" s="151">
        <f t="shared" si="60"/>
        <v>2000</v>
      </c>
      <c r="O143" s="151">
        <f t="shared" si="60"/>
        <v>0</v>
      </c>
      <c r="P143" s="151">
        <f t="shared" si="61"/>
        <v>0</v>
      </c>
      <c r="Q143" s="151">
        <f t="shared" si="62"/>
        <v>2000</v>
      </c>
      <c r="R143" s="152">
        <f t="shared" si="63"/>
        <v>0</v>
      </c>
      <c r="S143" s="153"/>
      <c r="T143" s="247">
        <v>28.000310000000002</v>
      </c>
      <c r="U143" s="248">
        <v>88.333380000000005</v>
      </c>
      <c r="V143" s="248">
        <v>65.118580000000009</v>
      </c>
      <c r="W143" s="248">
        <v>50</v>
      </c>
      <c r="X143" s="248">
        <v>50</v>
      </c>
      <c r="Y143" s="248">
        <v>1583.6663000000001</v>
      </c>
      <c r="Z143" s="248">
        <v>50</v>
      </c>
      <c r="AA143" s="248">
        <v>50</v>
      </c>
      <c r="AB143" s="248">
        <v>34.881429999999902</v>
      </c>
      <c r="AC143" s="248"/>
      <c r="AD143" s="248"/>
      <c r="AE143" s="249"/>
      <c r="AF143" s="250"/>
      <c r="AG143" s="250"/>
      <c r="AH143" s="250"/>
      <c r="AI143" s="250"/>
      <c r="AJ143" s="250"/>
      <c r="AK143" s="250"/>
      <c r="AL143" s="250"/>
      <c r="AM143" s="250"/>
      <c r="AN143" s="250"/>
      <c r="AO143" s="250"/>
      <c r="AP143" s="250"/>
      <c r="AQ143" s="251"/>
    </row>
    <row r="144" spans="2:44" s="157" customFormat="1" ht="16.5" x14ac:dyDescent="0.3">
      <c r="B144" s="148" t="str">
        <f t="shared" si="58"/>
        <v>Tehachapi Segments 4-11</v>
      </c>
      <c r="C144" s="149" t="s">
        <v>221</v>
      </c>
      <c r="D144" s="194" t="str">
        <f t="shared" si="59"/>
        <v>CET-ET-TP-RN-643907</v>
      </c>
      <c r="E144" s="167" t="str">
        <f t="shared" si="59"/>
        <v xml:space="preserve">I: TRTP 8-8: Mira Loma-Vincent: Construct new 33 miles 500kV T/L between Mesa and Mira Loma (Section of Mira Loma and Vincent).  </v>
      </c>
      <c r="F144" s="160" t="str">
        <f t="shared" si="59"/>
        <v>6439</v>
      </c>
      <c r="G144" s="163" t="str">
        <f t="shared" si="59"/>
        <v>High</v>
      </c>
      <c r="H144" s="153">
        <f t="shared" si="59"/>
        <v>42064</v>
      </c>
      <c r="I144" s="163" t="str">
        <f t="shared" si="59"/>
        <v>TR-LINEINC</v>
      </c>
      <c r="J144" s="164">
        <f t="shared" si="59"/>
        <v>0</v>
      </c>
      <c r="K144" s="165">
        <f t="shared" si="59"/>
        <v>1</v>
      </c>
      <c r="L144" s="150"/>
      <c r="M144" s="196">
        <f t="shared" si="60"/>
        <v>0</v>
      </c>
      <c r="N144" s="151">
        <f t="shared" si="60"/>
        <v>3200</v>
      </c>
      <c r="O144" s="151">
        <f t="shared" si="60"/>
        <v>0</v>
      </c>
      <c r="P144" s="151">
        <f t="shared" si="61"/>
        <v>0</v>
      </c>
      <c r="Q144" s="151">
        <f t="shared" si="62"/>
        <v>3200</v>
      </c>
      <c r="R144" s="152">
        <f t="shared" si="63"/>
        <v>0</v>
      </c>
      <c r="S144" s="153"/>
      <c r="T144" s="247">
        <v>83.323560000000001</v>
      </c>
      <c r="U144" s="248">
        <v>258.01452999999998</v>
      </c>
      <c r="V144" s="248">
        <v>378.67831999999999</v>
      </c>
      <c r="W144" s="248">
        <v>250</v>
      </c>
      <c r="X144" s="248">
        <v>250</v>
      </c>
      <c r="Y144" s="248">
        <v>1658.6618999999998</v>
      </c>
      <c r="Z144" s="248">
        <v>250</v>
      </c>
      <c r="AA144" s="248">
        <v>50</v>
      </c>
      <c r="AB144" s="248">
        <v>21.321690000000199</v>
      </c>
      <c r="AC144" s="248"/>
      <c r="AD144" s="248"/>
      <c r="AE144" s="249"/>
      <c r="AF144" s="250"/>
      <c r="AG144" s="250"/>
      <c r="AH144" s="250"/>
      <c r="AI144" s="250"/>
      <c r="AJ144" s="250"/>
      <c r="AK144" s="250"/>
      <c r="AL144" s="250"/>
      <c r="AM144" s="250"/>
      <c r="AN144" s="250"/>
      <c r="AO144" s="250"/>
      <c r="AP144" s="250"/>
      <c r="AQ144" s="251"/>
    </row>
    <row r="145" spans="2:43" s="157" customFormat="1" ht="16.5" x14ac:dyDescent="0.3">
      <c r="B145" s="148" t="str">
        <f t="shared" si="58"/>
        <v>Tehachapi Segments 4-11</v>
      </c>
      <c r="C145" s="149" t="s">
        <v>221</v>
      </c>
      <c r="D145" s="194" t="str">
        <f t="shared" si="59"/>
        <v>CET-ET-TP-RN-755304</v>
      </c>
      <c r="E145" s="167" t="str">
        <f t="shared" si="59"/>
        <v>Mira Loma-Vincent 500 kV T/L (UG): Civil &amp; Cable Portion</v>
      </c>
      <c r="F145" s="160" t="str">
        <f t="shared" si="59"/>
        <v>7553</v>
      </c>
      <c r="G145" s="163" t="str">
        <f t="shared" si="59"/>
        <v>High</v>
      </c>
      <c r="H145" s="168">
        <f t="shared" si="59"/>
        <v>42583</v>
      </c>
      <c r="I145" s="163" t="str">
        <f t="shared" si="59"/>
        <v>TR-LINEINC</v>
      </c>
      <c r="J145" s="164">
        <f t="shared" si="59"/>
        <v>0</v>
      </c>
      <c r="K145" s="165">
        <f t="shared" si="59"/>
        <v>1</v>
      </c>
      <c r="L145" s="150"/>
      <c r="M145" s="230">
        <f t="shared" si="60"/>
        <v>0</v>
      </c>
      <c r="N145" s="151">
        <f t="shared" si="60"/>
        <v>6979</v>
      </c>
      <c r="O145" s="151">
        <f t="shared" si="60"/>
        <v>0</v>
      </c>
      <c r="P145" s="151">
        <f t="shared" si="61"/>
        <v>0</v>
      </c>
      <c r="Q145" s="151">
        <f t="shared" si="62"/>
        <v>6979</v>
      </c>
      <c r="R145" s="152">
        <f t="shared" si="63"/>
        <v>0</v>
      </c>
      <c r="S145" s="153"/>
      <c r="T145" s="247">
        <v>161.37763000000001</v>
      </c>
      <c r="U145" s="248">
        <v>559.68168000000003</v>
      </c>
      <c r="V145" s="248">
        <v>262.00375000000003</v>
      </c>
      <c r="W145" s="248">
        <v>250</v>
      </c>
      <c r="X145" s="248">
        <v>250</v>
      </c>
      <c r="Y145" s="248">
        <v>2300</v>
      </c>
      <c r="Z145" s="248">
        <v>700</v>
      </c>
      <c r="AA145" s="248">
        <v>300</v>
      </c>
      <c r="AB145" s="248">
        <v>300</v>
      </c>
      <c r="AC145" s="248">
        <v>250</v>
      </c>
      <c r="AD145" s="248">
        <v>250</v>
      </c>
      <c r="AE145" s="249">
        <v>1395.93694</v>
      </c>
      <c r="AF145" s="250"/>
      <c r="AG145" s="250"/>
      <c r="AH145" s="250"/>
      <c r="AI145" s="250"/>
      <c r="AJ145" s="250"/>
      <c r="AK145" s="250"/>
      <c r="AL145" s="250"/>
      <c r="AM145" s="250"/>
      <c r="AN145" s="250"/>
      <c r="AO145" s="250"/>
      <c r="AP145" s="250"/>
      <c r="AQ145" s="251"/>
    </row>
    <row r="146" spans="2:43" s="157" customFormat="1" ht="16.5" x14ac:dyDescent="0.3">
      <c r="B146" s="148" t="str">
        <f t="shared" si="58"/>
        <v>Tehachapi Segments 4-11</v>
      </c>
      <c r="C146" s="149" t="s">
        <v>221</v>
      </c>
      <c r="D146" s="194" t="str">
        <f t="shared" si="59"/>
        <v>CET-ET-TP-RN-755300</v>
      </c>
      <c r="E146" s="167" t="str">
        <f t="shared" si="59"/>
        <v>Mira Loma Substation</v>
      </c>
      <c r="F146" s="160" t="str">
        <f t="shared" si="59"/>
        <v>7553</v>
      </c>
      <c r="G146" s="163" t="str">
        <f t="shared" si="59"/>
        <v>High</v>
      </c>
      <c r="H146" s="153">
        <f t="shared" si="59"/>
        <v>42705</v>
      </c>
      <c r="I146" s="163" t="str">
        <f t="shared" si="59"/>
        <v>TR-SUBINC</v>
      </c>
      <c r="J146" s="164">
        <f t="shared" si="59"/>
        <v>0</v>
      </c>
      <c r="K146" s="165">
        <f t="shared" si="59"/>
        <v>1</v>
      </c>
      <c r="L146" s="150"/>
      <c r="M146" s="196">
        <f t="shared" si="60"/>
        <v>0</v>
      </c>
      <c r="N146" s="151">
        <f t="shared" si="60"/>
        <v>233.79751000000002</v>
      </c>
      <c r="O146" s="151">
        <f t="shared" si="60"/>
        <v>0</v>
      </c>
      <c r="P146" s="151">
        <f t="shared" si="61"/>
        <v>0</v>
      </c>
      <c r="Q146" s="151">
        <f t="shared" si="62"/>
        <v>233.79751000000002</v>
      </c>
      <c r="R146" s="152">
        <f t="shared" si="63"/>
        <v>0</v>
      </c>
      <c r="S146" s="153"/>
      <c r="T146" s="247">
        <v>212.04075</v>
      </c>
      <c r="U146" s="248">
        <v>12.427070000000001</v>
      </c>
      <c r="V146" s="248">
        <v>9.3296900000000011</v>
      </c>
      <c r="W146" s="248">
        <v>0</v>
      </c>
      <c r="X146" s="248">
        <v>0</v>
      </c>
      <c r="Y146" s="248">
        <v>0</v>
      </c>
      <c r="Z146" s="248">
        <v>0</v>
      </c>
      <c r="AA146" s="248">
        <v>0</v>
      </c>
      <c r="AB146" s="248">
        <v>0</v>
      </c>
      <c r="AC146" s="248">
        <v>0</v>
      </c>
      <c r="AD146" s="248">
        <v>0</v>
      </c>
      <c r="AE146" s="249">
        <v>0</v>
      </c>
      <c r="AF146" s="250"/>
      <c r="AG146" s="250"/>
      <c r="AH146" s="250"/>
      <c r="AI146" s="250"/>
      <c r="AJ146" s="250"/>
      <c r="AK146" s="250"/>
      <c r="AL146" s="250"/>
      <c r="AM146" s="250"/>
      <c r="AN146" s="250"/>
      <c r="AO146" s="250"/>
      <c r="AP146" s="250"/>
      <c r="AQ146" s="251"/>
    </row>
    <row r="147" spans="2:43" s="157" customFormat="1" ht="16.5" x14ac:dyDescent="0.3">
      <c r="B147" s="148" t="str">
        <f t="shared" si="58"/>
        <v>Tehachapi Segments 4-11</v>
      </c>
      <c r="C147" s="149" t="s">
        <v>221</v>
      </c>
      <c r="D147" s="194" t="str">
        <f t="shared" si="59"/>
        <v>CET-ET-TP-RN-755301</v>
      </c>
      <c r="E147" s="167" t="str">
        <f t="shared" si="59"/>
        <v>Vincent Substation</v>
      </c>
      <c r="F147" s="160" t="str">
        <f t="shared" si="59"/>
        <v>7553</v>
      </c>
      <c r="G147" s="163" t="str">
        <f t="shared" si="59"/>
        <v>High</v>
      </c>
      <c r="H147" s="153">
        <f t="shared" si="59"/>
        <v>42644</v>
      </c>
      <c r="I147" s="163" t="str">
        <f t="shared" si="59"/>
        <v>TR-SUBINC</v>
      </c>
      <c r="J147" s="164">
        <f t="shared" si="59"/>
        <v>0</v>
      </c>
      <c r="K147" s="165">
        <f t="shared" si="59"/>
        <v>1</v>
      </c>
      <c r="L147" s="150"/>
      <c r="M147" s="196">
        <f t="shared" si="60"/>
        <v>0</v>
      </c>
      <c r="N147" s="151">
        <f t="shared" si="60"/>
        <v>42.935639999999999</v>
      </c>
      <c r="O147" s="151">
        <f t="shared" si="60"/>
        <v>0</v>
      </c>
      <c r="P147" s="151">
        <f t="shared" si="61"/>
        <v>0</v>
      </c>
      <c r="Q147" s="151">
        <f t="shared" si="62"/>
        <v>42.935639999999999</v>
      </c>
      <c r="R147" s="152">
        <f t="shared" si="63"/>
        <v>0</v>
      </c>
      <c r="S147" s="153"/>
      <c r="T147" s="247">
        <v>13.31767</v>
      </c>
      <c r="U147" s="248">
        <v>16.952840000000002</v>
      </c>
      <c r="V147" s="248">
        <v>12.66513</v>
      </c>
      <c r="W147" s="248">
        <v>0</v>
      </c>
      <c r="X147" s="248">
        <v>0</v>
      </c>
      <c r="Y147" s="248">
        <v>0</v>
      </c>
      <c r="Z147" s="248">
        <v>0</v>
      </c>
      <c r="AA147" s="248">
        <v>0</v>
      </c>
      <c r="AB147" s="248">
        <v>0</v>
      </c>
      <c r="AC147" s="248">
        <v>0</v>
      </c>
      <c r="AD147" s="248">
        <v>0</v>
      </c>
      <c r="AE147" s="249">
        <v>0</v>
      </c>
      <c r="AF147" s="250"/>
      <c r="AG147" s="250"/>
      <c r="AH147" s="250"/>
      <c r="AI147" s="250"/>
      <c r="AJ147" s="250"/>
      <c r="AK147" s="250"/>
      <c r="AL147" s="250"/>
      <c r="AM147" s="250"/>
      <c r="AN147" s="250"/>
      <c r="AO147" s="250"/>
      <c r="AP147" s="250"/>
      <c r="AQ147" s="251"/>
    </row>
    <row r="148" spans="2:43" s="157" customFormat="1" ht="16.5" x14ac:dyDescent="0.3">
      <c r="B148" s="148" t="str">
        <f t="shared" si="58"/>
        <v>Tehachapi Segments 4-11</v>
      </c>
      <c r="C148" s="149" t="s">
        <v>221</v>
      </c>
      <c r="D148" s="194" t="str">
        <f t="shared" si="59"/>
        <v>CET-RP-TP-RN-755300</v>
      </c>
      <c r="E148" s="167" t="str">
        <f t="shared" si="59"/>
        <v>Acquire easements for CHUG - TRTP-Segment 8</v>
      </c>
      <c r="F148" s="160" t="str">
        <f t="shared" si="59"/>
        <v>7553</v>
      </c>
      <c r="G148" s="163" t="str">
        <f t="shared" si="59"/>
        <v>High</v>
      </c>
      <c r="H148" s="168">
        <f t="shared" si="59"/>
        <v>42370</v>
      </c>
      <c r="I148" s="163" t="str">
        <f t="shared" si="59"/>
        <v>TR-FEELANDINC</v>
      </c>
      <c r="J148" s="164">
        <f t="shared" si="59"/>
        <v>0</v>
      </c>
      <c r="K148" s="165">
        <f t="shared" si="59"/>
        <v>1</v>
      </c>
      <c r="L148" s="150"/>
      <c r="M148" s="196">
        <f t="shared" si="60"/>
        <v>0</v>
      </c>
      <c r="N148" s="151">
        <f t="shared" si="60"/>
        <v>15.302199999999999</v>
      </c>
      <c r="O148" s="151">
        <f t="shared" si="60"/>
        <v>0</v>
      </c>
      <c r="P148" s="151">
        <f t="shared" si="61"/>
        <v>0</v>
      </c>
      <c r="Q148" s="151">
        <f t="shared" si="62"/>
        <v>15.302199999999999</v>
      </c>
      <c r="R148" s="152">
        <f t="shared" si="63"/>
        <v>0</v>
      </c>
      <c r="S148" s="153"/>
      <c r="T148" s="247">
        <v>0.84662999999999999</v>
      </c>
      <c r="U148" s="248">
        <v>15.413790000000001</v>
      </c>
      <c r="V148" s="248">
        <v>-0.95822000000000007</v>
      </c>
      <c r="W148" s="248">
        <v>0</v>
      </c>
      <c r="X148" s="248">
        <v>0</v>
      </c>
      <c r="Y148" s="248">
        <v>0</v>
      </c>
      <c r="Z148" s="248">
        <v>0</v>
      </c>
      <c r="AA148" s="248">
        <v>0</v>
      </c>
      <c r="AB148" s="248">
        <v>0</v>
      </c>
      <c r="AC148" s="248">
        <v>0</v>
      </c>
      <c r="AD148" s="248">
        <v>0</v>
      </c>
      <c r="AE148" s="249">
        <v>0</v>
      </c>
      <c r="AF148" s="250"/>
      <c r="AG148" s="250"/>
      <c r="AH148" s="250"/>
      <c r="AI148" s="250"/>
      <c r="AJ148" s="250"/>
      <c r="AK148" s="250"/>
      <c r="AL148" s="250"/>
      <c r="AM148" s="250"/>
      <c r="AN148" s="250"/>
      <c r="AO148" s="250"/>
      <c r="AP148" s="250"/>
      <c r="AQ148" s="251"/>
    </row>
    <row r="149" spans="2:43" s="157" customFormat="1" ht="16.5" x14ac:dyDescent="0.3">
      <c r="B149" s="148" t="str">
        <f t="shared" si="58"/>
        <v>Tehachapi Segments 4-11</v>
      </c>
      <c r="C149" s="149" t="s">
        <v>221</v>
      </c>
      <c r="D149" s="194" t="str">
        <f t="shared" si="59"/>
        <v>CET-RP-TP-RN-755300</v>
      </c>
      <c r="E149" s="167" t="str">
        <f t="shared" si="59"/>
        <v>TRTP-Segment 8A CHUG: Land/ Easements Acquisition/ Condemnation</v>
      </c>
      <c r="F149" s="160" t="str">
        <f t="shared" si="59"/>
        <v>7553</v>
      </c>
      <c r="G149" s="163" t="str">
        <f t="shared" si="59"/>
        <v>High</v>
      </c>
      <c r="H149" s="153">
        <f t="shared" si="59"/>
        <v>42887</v>
      </c>
      <c r="I149" s="163" t="str">
        <f t="shared" si="59"/>
        <v>TR-FEELANDINC</v>
      </c>
      <c r="J149" s="164">
        <f t="shared" si="59"/>
        <v>0</v>
      </c>
      <c r="K149" s="165">
        <f t="shared" si="59"/>
        <v>1</v>
      </c>
      <c r="L149" s="150"/>
      <c r="M149" s="196">
        <f t="shared" si="60"/>
        <v>149.05889999999999</v>
      </c>
      <c r="N149" s="151">
        <f t="shared" si="60"/>
        <v>2000.0033300000002</v>
      </c>
      <c r="O149" s="151">
        <f t="shared" si="60"/>
        <v>0</v>
      </c>
      <c r="P149" s="151">
        <f t="shared" si="61"/>
        <v>149.05889999999999</v>
      </c>
      <c r="Q149" s="151">
        <f t="shared" si="62"/>
        <v>2000.0033300000002</v>
      </c>
      <c r="R149" s="152">
        <f t="shared" si="63"/>
        <v>0</v>
      </c>
      <c r="S149" s="153"/>
      <c r="T149" s="247">
        <v>7.4219999999999994E-2</v>
      </c>
      <c r="U149" s="248">
        <v>4.4600000000000001E-2</v>
      </c>
      <c r="V149" s="248">
        <v>3.3300000000000001E-3</v>
      </c>
      <c r="W149" s="248">
        <v>5</v>
      </c>
      <c r="X149" s="248">
        <v>150</v>
      </c>
      <c r="Y149" s="248">
        <v>150</v>
      </c>
      <c r="Z149" s="248">
        <v>300</v>
      </c>
      <c r="AA149" s="248">
        <v>300</v>
      </c>
      <c r="AB149" s="248">
        <v>300</v>
      </c>
      <c r="AC149" s="248">
        <v>300</v>
      </c>
      <c r="AD149" s="248">
        <v>250</v>
      </c>
      <c r="AE149" s="249">
        <v>244.88118</v>
      </c>
      <c r="AF149" s="250"/>
      <c r="AG149" s="250"/>
      <c r="AH149" s="250"/>
      <c r="AI149" s="250"/>
      <c r="AJ149" s="250"/>
      <c r="AK149" s="250"/>
      <c r="AL149" s="250"/>
      <c r="AM149" s="250"/>
      <c r="AN149" s="250"/>
      <c r="AO149" s="250"/>
      <c r="AP149" s="250"/>
      <c r="AQ149" s="251"/>
    </row>
    <row r="150" spans="2:43" s="157" customFormat="1" ht="16.5" x14ac:dyDescent="0.3">
      <c r="B150" s="148" t="str">
        <f t="shared" si="58"/>
        <v>Tehachapi Segments 4-11</v>
      </c>
      <c r="C150" s="149" t="s">
        <v>221</v>
      </c>
      <c r="D150" s="194" t="str">
        <f t="shared" si="59"/>
        <v>CET-ET-TP-RN-755302</v>
      </c>
      <c r="E150" s="167" t="str">
        <f t="shared" si="59"/>
        <v>East Transition Station</v>
      </c>
      <c r="F150" s="160" t="str">
        <f t="shared" si="59"/>
        <v>7553</v>
      </c>
      <c r="G150" s="163" t="str">
        <f t="shared" si="59"/>
        <v>High</v>
      </c>
      <c r="H150" s="153">
        <f t="shared" si="59"/>
        <v>42887</v>
      </c>
      <c r="I150" s="163" t="str">
        <f t="shared" si="59"/>
        <v>TR-SUBINC</v>
      </c>
      <c r="J150" s="164">
        <f t="shared" si="59"/>
        <v>0</v>
      </c>
      <c r="K150" s="165">
        <f t="shared" si="59"/>
        <v>1</v>
      </c>
      <c r="L150" s="150"/>
      <c r="M150" s="196">
        <f t="shared" si="60"/>
        <v>13857.641960000001</v>
      </c>
      <c r="N150" s="151">
        <f t="shared" si="60"/>
        <v>750</v>
      </c>
      <c r="O150" s="151">
        <f t="shared" si="60"/>
        <v>0</v>
      </c>
      <c r="P150" s="151">
        <f t="shared" si="61"/>
        <v>13857.641960000001</v>
      </c>
      <c r="Q150" s="151">
        <f t="shared" si="62"/>
        <v>750</v>
      </c>
      <c r="R150" s="152">
        <f t="shared" si="63"/>
        <v>0</v>
      </c>
      <c r="S150" s="153"/>
      <c r="T150" s="247">
        <v>140.62376</v>
      </c>
      <c r="U150" s="248">
        <v>28.264400000000002</v>
      </c>
      <c r="V150" s="248">
        <v>4.85372</v>
      </c>
      <c r="W150" s="248">
        <v>25</v>
      </c>
      <c r="X150" s="248">
        <v>25</v>
      </c>
      <c r="Y150" s="248">
        <v>25</v>
      </c>
      <c r="Z150" s="248">
        <v>25</v>
      </c>
      <c r="AA150" s="248">
        <v>25</v>
      </c>
      <c r="AB150" s="248">
        <v>200</v>
      </c>
      <c r="AC150" s="248">
        <v>200</v>
      </c>
      <c r="AD150" s="248">
        <v>31.111839999999969</v>
      </c>
      <c r="AE150" s="249">
        <v>20.146280000000001</v>
      </c>
      <c r="AF150" s="250"/>
      <c r="AG150" s="250"/>
      <c r="AH150" s="250"/>
      <c r="AI150" s="250"/>
      <c r="AJ150" s="250"/>
      <c r="AK150" s="250"/>
      <c r="AL150" s="250"/>
      <c r="AM150" s="250"/>
      <c r="AN150" s="250"/>
      <c r="AO150" s="250"/>
      <c r="AP150" s="250"/>
      <c r="AQ150" s="251"/>
    </row>
    <row r="151" spans="2:43" s="157" customFormat="1" ht="16.5" x14ac:dyDescent="0.3">
      <c r="B151" s="148" t="str">
        <f t="shared" si="58"/>
        <v>Tehachapi Segments 4-11</v>
      </c>
      <c r="C151" s="149" t="s">
        <v>221</v>
      </c>
      <c r="D151" s="194" t="str">
        <f t="shared" si="59"/>
        <v>CET-ET-TP-RN-755303</v>
      </c>
      <c r="E151" s="167" t="str">
        <f t="shared" si="59"/>
        <v>West Transition Station</v>
      </c>
      <c r="F151" s="160" t="str">
        <f t="shared" si="59"/>
        <v>7553</v>
      </c>
      <c r="G151" s="163" t="str">
        <f t="shared" si="59"/>
        <v>High</v>
      </c>
      <c r="H151" s="153">
        <f t="shared" si="59"/>
        <v>42705</v>
      </c>
      <c r="I151" s="163" t="str">
        <f t="shared" si="59"/>
        <v>TR-SUBINC</v>
      </c>
      <c r="J151" s="164">
        <f t="shared" si="59"/>
        <v>0</v>
      </c>
      <c r="K151" s="165">
        <f t="shared" si="59"/>
        <v>1</v>
      </c>
      <c r="L151" s="150"/>
      <c r="M151" s="196">
        <f t="shared" si="60"/>
        <v>0</v>
      </c>
      <c r="N151" s="151">
        <f t="shared" si="60"/>
        <v>750</v>
      </c>
      <c r="O151" s="151">
        <f t="shared" si="60"/>
        <v>0</v>
      </c>
      <c r="P151" s="151">
        <f t="shared" si="61"/>
        <v>0</v>
      </c>
      <c r="Q151" s="151">
        <f t="shared" si="62"/>
        <v>750</v>
      </c>
      <c r="R151" s="152">
        <f t="shared" si="63"/>
        <v>0</v>
      </c>
      <c r="S151" s="153"/>
      <c r="T151" s="247">
        <v>28.246220000000001</v>
      </c>
      <c r="U151" s="248">
        <v>24.508310000000002</v>
      </c>
      <c r="V151" s="248">
        <v>12.691600000000001</v>
      </c>
      <c r="W151" s="248">
        <v>25</v>
      </c>
      <c r="X151" s="248">
        <v>25</v>
      </c>
      <c r="Y151" s="248">
        <v>25</v>
      </c>
      <c r="Z151" s="248">
        <v>25</v>
      </c>
      <c r="AA151" s="248">
        <v>25</v>
      </c>
      <c r="AB151" s="248">
        <v>200</v>
      </c>
      <c r="AC151" s="248">
        <v>200</v>
      </c>
      <c r="AD151" s="248">
        <v>100</v>
      </c>
      <c r="AE151" s="249">
        <v>59.553870000000003</v>
      </c>
      <c r="AF151" s="250"/>
      <c r="AG151" s="250"/>
      <c r="AH151" s="250"/>
      <c r="AI151" s="250"/>
      <c r="AJ151" s="250"/>
      <c r="AK151" s="250"/>
      <c r="AL151" s="250"/>
      <c r="AM151" s="250"/>
      <c r="AN151" s="250"/>
      <c r="AO151" s="250"/>
      <c r="AP151" s="250"/>
      <c r="AQ151" s="251"/>
    </row>
    <row r="152" spans="2:43" s="157" customFormat="1" ht="16.5" x14ac:dyDescent="0.3">
      <c r="B152" s="148" t="str">
        <f t="shared" si="58"/>
        <v>Tehachapi Segments 4-11</v>
      </c>
      <c r="C152" s="149" t="s">
        <v>221</v>
      </c>
      <c r="D152" s="194" t="str">
        <f t="shared" si="59"/>
        <v>CET-ET-TP-RN-755305</v>
      </c>
      <c r="E152" s="167" t="str">
        <f t="shared" si="59"/>
        <v>Chino Hills Related OH Line Work</v>
      </c>
      <c r="F152" s="160" t="str">
        <f t="shared" si="59"/>
        <v>7553</v>
      </c>
      <c r="G152" s="163" t="str">
        <f t="shared" si="59"/>
        <v>High</v>
      </c>
      <c r="H152" s="153">
        <f t="shared" si="59"/>
        <v>42583</v>
      </c>
      <c r="I152" s="163" t="str">
        <f t="shared" si="59"/>
        <v>TR-LINEINC</v>
      </c>
      <c r="J152" s="164">
        <f t="shared" si="59"/>
        <v>0</v>
      </c>
      <c r="K152" s="165">
        <f t="shared" si="59"/>
        <v>1</v>
      </c>
      <c r="L152" s="150"/>
      <c r="M152" s="230">
        <f t="shared" si="60"/>
        <v>0</v>
      </c>
      <c r="N152" s="151">
        <f t="shared" si="60"/>
        <v>36.581850000000003</v>
      </c>
      <c r="O152" s="151">
        <f t="shared" si="60"/>
        <v>0</v>
      </c>
      <c r="P152" s="151">
        <f t="shared" si="61"/>
        <v>0</v>
      </c>
      <c r="Q152" s="151">
        <f t="shared" si="62"/>
        <v>36.581850000000003</v>
      </c>
      <c r="R152" s="152">
        <f t="shared" si="63"/>
        <v>0</v>
      </c>
      <c r="S152" s="160"/>
      <c r="T152" s="247">
        <v>35.573680000000003</v>
      </c>
      <c r="U152" s="248">
        <v>1.6050899999999999</v>
      </c>
      <c r="V152" s="248">
        <v>-0.59692000000000001</v>
      </c>
      <c r="W152" s="248">
        <v>0</v>
      </c>
      <c r="X152" s="248">
        <v>0</v>
      </c>
      <c r="Y152" s="248">
        <v>0</v>
      </c>
      <c r="Z152" s="248">
        <v>0</v>
      </c>
      <c r="AA152" s="248">
        <v>0</v>
      </c>
      <c r="AB152" s="248">
        <v>0</v>
      </c>
      <c r="AC152" s="248">
        <v>0</v>
      </c>
      <c r="AD152" s="248">
        <v>0</v>
      </c>
      <c r="AE152" s="249">
        <v>0</v>
      </c>
      <c r="AF152" s="250"/>
      <c r="AG152" s="250"/>
      <c r="AH152" s="250"/>
      <c r="AI152" s="250"/>
      <c r="AJ152" s="250"/>
      <c r="AK152" s="250"/>
      <c r="AL152" s="250"/>
      <c r="AM152" s="250"/>
      <c r="AN152" s="250"/>
      <c r="AO152" s="250"/>
      <c r="AP152" s="250"/>
      <c r="AQ152" s="251"/>
    </row>
    <row r="153" spans="2:43" s="157" customFormat="1" ht="16.5" x14ac:dyDescent="0.3">
      <c r="B153" s="148" t="str">
        <f t="shared" si="58"/>
        <v>Tehachapi Segments 4-11</v>
      </c>
      <c r="C153" s="149" t="s">
        <v>221</v>
      </c>
      <c r="D153" s="194" t="str">
        <f t="shared" si="59"/>
        <v>CET-ET-TP-RN-644017</v>
      </c>
      <c r="E153" s="167" t="str">
        <f t="shared" si="59"/>
        <v>TRTP SEGMENT 9: WHIRLWIND - CONSTRUCT NEW SUBSTATION</v>
      </c>
      <c r="F153" s="160" t="str">
        <f t="shared" si="59"/>
        <v>6440</v>
      </c>
      <c r="G153" s="163" t="str">
        <f t="shared" si="59"/>
        <v>High</v>
      </c>
      <c r="H153" s="153">
        <f t="shared" si="59"/>
        <v>41244</v>
      </c>
      <c r="I153" s="163" t="str">
        <f t="shared" si="59"/>
        <v>TR-SUBINC</v>
      </c>
      <c r="J153" s="164">
        <f t="shared" si="59"/>
        <v>0</v>
      </c>
      <c r="K153" s="165">
        <f t="shared" si="59"/>
        <v>1</v>
      </c>
      <c r="L153" s="150"/>
      <c r="M153" s="196">
        <f t="shared" si="60"/>
        <v>0</v>
      </c>
      <c r="N153" s="151">
        <f t="shared" si="60"/>
        <v>58.652279999999998</v>
      </c>
      <c r="O153" s="151">
        <f t="shared" si="60"/>
        <v>0</v>
      </c>
      <c r="P153" s="151">
        <f t="shared" si="61"/>
        <v>0</v>
      </c>
      <c r="Q153" s="151">
        <f t="shared" si="62"/>
        <v>58.652279999999998</v>
      </c>
      <c r="R153" s="152">
        <f t="shared" si="63"/>
        <v>0</v>
      </c>
      <c r="S153" s="153"/>
      <c r="T153" s="247">
        <v>1.5690999999999999</v>
      </c>
      <c r="U153" s="248">
        <v>1.4175</v>
      </c>
      <c r="V153" s="248">
        <v>1.5703800000000001</v>
      </c>
      <c r="W153" s="248">
        <v>1.5690999999999999</v>
      </c>
      <c r="X153" s="248">
        <v>1.5690999999999999</v>
      </c>
      <c r="Y153" s="248">
        <v>1.5690999999999999</v>
      </c>
      <c r="Z153" s="248">
        <v>1.5690999999999999</v>
      </c>
      <c r="AA153" s="248">
        <v>1.5690999999999999</v>
      </c>
      <c r="AB153" s="248">
        <v>1.5690999999999999</v>
      </c>
      <c r="AC153" s="248">
        <v>1.5690999999999999</v>
      </c>
      <c r="AD153" s="248">
        <v>1.5690999999999999</v>
      </c>
      <c r="AE153" s="249">
        <v>41.542499999999997</v>
      </c>
      <c r="AF153" s="250"/>
      <c r="AG153" s="250"/>
      <c r="AH153" s="250"/>
      <c r="AI153" s="250"/>
      <c r="AJ153" s="250"/>
      <c r="AK153" s="250"/>
      <c r="AL153" s="250"/>
      <c r="AM153" s="250"/>
      <c r="AN153" s="250"/>
      <c r="AO153" s="250"/>
      <c r="AP153" s="250"/>
      <c r="AQ153" s="251"/>
    </row>
    <row r="154" spans="2:43" s="157" customFormat="1" ht="16.5" x14ac:dyDescent="0.3">
      <c r="B154" s="148" t="str">
        <f t="shared" si="58"/>
        <v>Tehachapi Segments 4-11</v>
      </c>
      <c r="C154" s="149" t="s">
        <v>221</v>
      </c>
      <c r="D154" s="194" t="str">
        <f t="shared" ref="D154:K169" si="64">D104</f>
        <v>CET-ET-TP-RN-644006</v>
      </c>
      <c r="E154" s="167" t="str">
        <f t="shared" si="64"/>
        <v>TRTP 9: VINCENT-UPGRADE 500KV &amp; 220KV POSITIONS</v>
      </c>
      <c r="F154" s="160" t="str">
        <f t="shared" si="64"/>
        <v>6440</v>
      </c>
      <c r="G154" s="163" t="str">
        <f t="shared" si="64"/>
        <v>High</v>
      </c>
      <c r="H154" s="153">
        <f t="shared" si="64"/>
        <v>42736</v>
      </c>
      <c r="I154" s="163" t="str">
        <f t="shared" si="64"/>
        <v>TR-SUBINC</v>
      </c>
      <c r="J154" s="164">
        <f t="shared" si="64"/>
        <v>0</v>
      </c>
      <c r="K154" s="165">
        <f t="shared" si="64"/>
        <v>1</v>
      </c>
      <c r="L154" s="150"/>
      <c r="M154" s="196">
        <f t="shared" ref="M154:O169" si="65">M104</f>
        <v>908.84664999999995</v>
      </c>
      <c r="N154" s="151">
        <f t="shared" si="65"/>
        <v>0</v>
      </c>
      <c r="O154" s="151">
        <f t="shared" si="65"/>
        <v>0</v>
      </c>
      <c r="P154" s="151">
        <f t="shared" si="61"/>
        <v>908.84664999999995</v>
      </c>
      <c r="Q154" s="151">
        <f t="shared" si="62"/>
        <v>0</v>
      </c>
      <c r="R154" s="152">
        <f t="shared" si="63"/>
        <v>0</v>
      </c>
      <c r="S154" s="153"/>
      <c r="T154" s="354">
        <v>0</v>
      </c>
      <c r="U154" s="355">
        <v>0</v>
      </c>
      <c r="V154" s="355">
        <v>0</v>
      </c>
      <c r="W154" s="355">
        <v>0</v>
      </c>
      <c r="X154" s="355">
        <v>0</v>
      </c>
      <c r="Y154" s="355">
        <v>0</v>
      </c>
      <c r="Z154" s="355">
        <v>0</v>
      </c>
      <c r="AA154" s="355">
        <v>0</v>
      </c>
      <c r="AB154" s="355">
        <v>0</v>
      </c>
      <c r="AC154" s="355">
        <v>0</v>
      </c>
      <c r="AD154" s="355">
        <v>0</v>
      </c>
      <c r="AE154" s="356">
        <v>0</v>
      </c>
      <c r="AF154" s="250"/>
      <c r="AG154" s="250"/>
      <c r="AH154" s="250"/>
      <c r="AI154" s="250"/>
      <c r="AJ154" s="250"/>
      <c r="AK154" s="250"/>
      <c r="AL154" s="250"/>
      <c r="AM154" s="250"/>
      <c r="AN154" s="250"/>
      <c r="AO154" s="250"/>
      <c r="AP154" s="250"/>
      <c r="AQ154" s="251"/>
    </row>
    <row r="155" spans="2:43" s="157" customFormat="1" ht="16.5" x14ac:dyDescent="0.3">
      <c r="B155" s="148" t="str">
        <f t="shared" si="58"/>
        <v>Tehachapi Segments 4-11</v>
      </c>
      <c r="C155" s="149" t="s">
        <v>221</v>
      </c>
      <c r="D155" s="194" t="str">
        <f t="shared" si="64"/>
        <v>CET-ET-TP-RN-644100</v>
      </c>
      <c r="E155" s="167" t="str">
        <f t="shared" si="64"/>
        <v xml:space="preserve">I: TRTP 10-1: Whirlwind-Windhub 500kV: Construct approx. 17 miles of new single-circuit 500kV T/L between Whirlwind and Windhub Substations. </v>
      </c>
      <c r="F155" s="160" t="str">
        <f t="shared" si="64"/>
        <v>6441</v>
      </c>
      <c r="G155" s="163" t="str">
        <f t="shared" si="64"/>
        <v>High</v>
      </c>
      <c r="H155" s="153">
        <f t="shared" si="64"/>
        <v>41000</v>
      </c>
      <c r="I155" s="163" t="str">
        <f t="shared" si="64"/>
        <v>TR-LINEINC</v>
      </c>
      <c r="J155" s="164">
        <f t="shared" si="64"/>
        <v>0</v>
      </c>
      <c r="K155" s="165">
        <f t="shared" si="64"/>
        <v>1</v>
      </c>
      <c r="L155" s="150"/>
      <c r="M155" s="196">
        <f t="shared" si="65"/>
        <v>0</v>
      </c>
      <c r="N155" s="151">
        <f t="shared" si="65"/>
        <v>1965.1195499999997</v>
      </c>
      <c r="O155" s="151">
        <f t="shared" si="65"/>
        <v>0</v>
      </c>
      <c r="P155" s="151">
        <f t="shared" si="61"/>
        <v>0</v>
      </c>
      <c r="Q155" s="151">
        <f t="shared" si="62"/>
        <v>1965.1195499999997</v>
      </c>
      <c r="R155" s="152">
        <f t="shared" si="63"/>
        <v>0</v>
      </c>
      <c r="S155" s="153"/>
      <c r="T155" s="247">
        <v>1.5693599999999999</v>
      </c>
      <c r="U155" s="248">
        <v>1.4174899999999999</v>
      </c>
      <c r="V155" s="248">
        <v>1.7209100000000002</v>
      </c>
      <c r="W155" s="248">
        <v>1.5693599999999999</v>
      </c>
      <c r="X155" s="248">
        <v>1.5693599999999999</v>
      </c>
      <c r="Y155" s="248">
        <v>1947.85691</v>
      </c>
      <c r="Z155" s="248">
        <v>1.5693599999999999</v>
      </c>
      <c r="AA155" s="248">
        <v>1.5693599999999999</v>
      </c>
      <c r="AB155" s="248">
        <v>1.5693599999999999</v>
      </c>
      <c r="AC155" s="248">
        <v>1.5693599999999999</v>
      </c>
      <c r="AD155" s="248">
        <v>1.5693599999999999</v>
      </c>
      <c r="AE155" s="249">
        <v>1.5693599999999999</v>
      </c>
      <c r="AF155" s="250"/>
      <c r="AG155" s="250"/>
      <c r="AH155" s="250"/>
      <c r="AI155" s="250"/>
      <c r="AJ155" s="250"/>
      <c r="AK155" s="250"/>
      <c r="AL155" s="250"/>
      <c r="AM155" s="250"/>
      <c r="AN155" s="250"/>
      <c r="AO155" s="250"/>
      <c r="AP155" s="250"/>
      <c r="AQ155" s="251"/>
    </row>
    <row r="156" spans="2:43" s="157" customFormat="1" ht="16.5" x14ac:dyDescent="0.3">
      <c r="B156" s="148" t="str">
        <f t="shared" si="58"/>
        <v>Tehachapi Segments 4-11</v>
      </c>
      <c r="C156" s="149" t="s">
        <v>221</v>
      </c>
      <c r="D156" s="194" t="str">
        <f t="shared" si="64"/>
        <v>CET-ET-TP-RN-644203</v>
      </c>
      <c r="E156" s="167" t="str">
        <f t="shared" si="64"/>
        <v xml:space="preserve">I: TRTP 11-1: Mesa-Vincent #1 500kV: Construct 18.6 miles Mesa-Vincent #1 500kV T/L. Construct approx. 18 miles of new single-circuit 500kV T/L from Vincent SS to the Gould SS area. </v>
      </c>
      <c r="F156" s="160" t="str">
        <f t="shared" si="64"/>
        <v>6442</v>
      </c>
      <c r="G156" s="163" t="str">
        <f t="shared" si="64"/>
        <v>High</v>
      </c>
      <c r="H156" s="153">
        <f t="shared" si="64"/>
        <v>42125</v>
      </c>
      <c r="I156" s="163" t="str">
        <f t="shared" si="64"/>
        <v>TR-LINEINC</v>
      </c>
      <c r="J156" s="164">
        <f t="shared" si="64"/>
        <v>0</v>
      </c>
      <c r="K156" s="165">
        <f t="shared" si="64"/>
        <v>1</v>
      </c>
      <c r="L156" s="150"/>
      <c r="M156" s="196">
        <f t="shared" si="65"/>
        <v>0</v>
      </c>
      <c r="N156" s="151">
        <f t="shared" si="65"/>
        <v>6629.8142799999996</v>
      </c>
      <c r="O156" s="151">
        <f t="shared" si="65"/>
        <v>0</v>
      </c>
      <c r="P156" s="151">
        <f t="shared" si="61"/>
        <v>0</v>
      </c>
      <c r="Q156" s="151">
        <f t="shared" si="62"/>
        <v>6629.8142799999996</v>
      </c>
      <c r="R156" s="152">
        <f t="shared" si="63"/>
        <v>0</v>
      </c>
      <c r="S156" s="153"/>
      <c r="T156" s="247">
        <v>-121.82035999999999</v>
      </c>
      <c r="U156" s="248">
        <v>190.79093</v>
      </c>
      <c r="V156" s="248">
        <v>2648.0045399999999</v>
      </c>
      <c r="W156" s="248">
        <v>100</v>
      </c>
      <c r="X156" s="248">
        <v>100</v>
      </c>
      <c r="Y156" s="248">
        <v>100</v>
      </c>
      <c r="Z156" s="248">
        <v>600</v>
      </c>
      <c r="AA156" s="248">
        <v>600</v>
      </c>
      <c r="AB156" s="248">
        <v>600</v>
      </c>
      <c r="AC156" s="248">
        <v>100</v>
      </c>
      <c r="AD156" s="248">
        <v>100</v>
      </c>
      <c r="AE156" s="249">
        <v>1612.83917</v>
      </c>
      <c r="AF156" s="250"/>
      <c r="AG156" s="250"/>
      <c r="AH156" s="250"/>
      <c r="AI156" s="250"/>
      <c r="AJ156" s="250"/>
      <c r="AK156" s="250"/>
      <c r="AL156" s="250"/>
      <c r="AM156" s="250"/>
      <c r="AN156" s="250"/>
      <c r="AO156" s="250"/>
      <c r="AP156" s="250"/>
      <c r="AQ156" s="251"/>
    </row>
    <row r="157" spans="2:43" s="157" customFormat="1" ht="16.5" x14ac:dyDescent="0.3">
      <c r="B157" s="148" t="str">
        <f t="shared" si="58"/>
        <v>Tehachapi Segments 4-11</v>
      </c>
      <c r="C157" s="149" t="s">
        <v>221</v>
      </c>
      <c r="D157" s="194" t="str">
        <f t="shared" si="64"/>
        <v>CET-ET-TP-RN-644202</v>
      </c>
      <c r="E157" s="167" t="str">
        <f t="shared" si="64"/>
        <v>I: TRTP 11-2: Mesa-Gould 220kV: String approx. 18 miles of new 220kV conductor on vacant position of existing 220kV double-circuit tower line between Mesa and Gould area.</v>
      </c>
      <c r="F157" s="160" t="str">
        <f t="shared" si="64"/>
        <v>6442</v>
      </c>
      <c r="G157" s="163" t="str">
        <f t="shared" si="64"/>
        <v>High</v>
      </c>
      <c r="H157" s="153">
        <f t="shared" si="64"/>
        <v>42125</v>
      </c>
      <c r="I157" s="163" t="str">
        <f t="shared" si="64"/>
        <v>TR-LINEINC</v>
      </c>
      <c r="J157" s="164">
        <f t="shared" si="64"/>
        <v>0</v>
      </c>
      <c r="K157" s="165">
        <f t="shared" si="64"/>
        <v>1</v>
      </c>
      <c r="L157" s="150"/>
      <c r="M157" s="196">
        <f t="shared" si="65"/>
        <v>0</v>
      </c>
      <c r="N157" s="151">
        <f t="shared" si="65"/>
        <v>792.05617000000007</v>
      </c>
      <c r="O157" s="151">
        <f t="shared" si="65"/>
        <v>0</v>
      </c>
      <c r="P157" s="151">
        <f t="shared" si="61"/>
        <v>0</v>
      </c>
      <c r="Q157" s="151">
        <f t="shared" si="62"/>
        <v>792.05617000000007</v>
      </c>
      <c r="R157" s="152">
        <f t="shared" si="63"/>
        <v>0</v>
      </c>
      <c r="S157" s="153"/>
      <c r="T157" s="247">
        <v>0</v>
      </c>
      <c r="U157" s="248">
        <v>0</v>
      </c>
      <c r="V157" s="248">
        <v>792.05617000000007</v>
      </c>
      <c r="W157" s="248">
        <v>0</v>
      </c>
      <c r="X157" s="248">
        <v>0</v>
      </c>
      <c r="Y157" s="248">
        <v>0</v>
      </c>
      <c r="Z157" s="248">
        <v>0</v>
      </c>
      <c r="AA157" s="248">
        <v>0</v>
      </c>
      <c r="AB157" s="248">
        <v>0</v>
      </c>
      <c r="AC157" s="248">
        <v>0</v>
      </c>
      <c r="AD157" s="248">
        <v>0</v>
      </c>
      <c r="AE157" s="249">
        <v>0</v>
      </c>
      <c r="AF157" s="250"/>
      <c r="AG157" s="250"/>
      <c r="AH157" s="250"/>
      <c r="AI157" s="250"/>
      <c r="AJ157" s="250"/>
      <c r="AK157" s="250"/>
      <c r="AL157" s="250"/>
      <c r="AM157" s="250"/>
      <c r="AN157" s="250"/>
      <c r="AO157" s="250"/>
      <c r="AP157" s="250"/>
      <c r="AQ157" s="251"/>
    </row>
    <row r="158" spans="2:43" s="157" customFormat="1" ht="16.5" x14ac:dyDescent="0.3">
      <c r="B158" s="148" t="str">
        <f t="shared" si="58"/>
        <v>Tehachapi Segments 4-11</v>
      </c>
      <c r="C158" s="149" t="s">
        <v>221</v>
      </c>
      <c r="D158" s="194" t="str">
        <f t="shared" si="64"/>
        <v>CET-ET-TP-RN-644200</v>
      </c>
      <c r="E158" s="167" t="str">
        <f t="shared" si="64"/>
        <v xml:space="preserve">I: TRTP 11-4: Eagle Rock-Pardee 230kV: Construct 2 miles of single-circuit T/L to terminate Eagle Rock-Pardee 230kV T/L into Vincent. Construct approx. 0.2 mile of single-circuit T/L to connect Eagle Rock-Pardee T/L into Gould SS. </v>
      </c>
      <c r="F158" s="160">
        <f t="shared" si="64"/>
        <v>6442</v>
      </c>
      <c r="G158" s="163" t="str">
        <f t="shared" si="64"/>
        <v>High</v>
      </c>
      <c r="H158" s="153">
        <f t="shared" si="64"/>
        <v>42125</v>
      </c>
      <c r="I158" s="163" t="str">
        <f t="shared" si="64"/>
        <v>TR-LINEINC</v>
      </c>
      <c r="J158" s="164">
        <f t="shared" si="64"/>
        <v>0</v>
      </c>
      <c r="K158" s="165">
        <f t="shared" si="64"/>
        <v>1</v>
      </c>
      <c r="L158" s="150"/>
      <c r="M158" s="196">
        <f t="shared" si="65"/>
        <v>0</v>
      </c>
      <c r="N158" s="151">
        <f t="shared" si="65"/>
        <v>-3321.2627700000003</v>
      </c>
      <c r="O158" s="151">
        <f t="shared" si="65"/>
        <v>0</v>
      </c>
      <c r="P158" s="151">
        <f t="shared" si="61"/>
        <v>0</v>
      </c>
      <c r="Q158" s="151">
        <f t="shared" si="62"/>
        <v>-3321.2627700000003</v>
      </c>
      <c r="R158" s="152">
        <f t="shared" si="63"/>
        <v>0</v>
      </c>
      <c r="S158" s="153"/>
      <c r="T158" s="247">
        <v>-3.8119999999999994E-2</v>
      </c>
      <c r="U158" s="248">
        <v>0</v>
      </c>
      <c r="V158" s="248">
        <v>-3168.2246500000001</v>
      </c>
      <c r="W158" s="248">
        <v>-153</v>
      </c>
      <c r="X158" s="248">
        <v>0</v>
      </c>
      <c r="Y158" s="248">
        <v>0</v>
      </c>
      <c r="Z158" s="248">
        <v>0</v>
      </c>
      <c r="AA158" s="248">
        <v>0</v>
      </c>
      <c r="AB158" s="248">
        <v>0</v>
      </c>
      <c r="AC158" s="248">
        <v>0</v>
      </c>
      <c r="AD158" s="248">
        <v>0</v>
      </c>
      <c r="AE158" s="249">
        <v>0</v>
      </c>
      <c r="AF158" s="250"/>
      <c r="AG158" s="250"/>
      <c r="AH158" s="250"/>
      <c r="AI158" s="250"/>
      <c r="AJ158" s="250"/>
      <c r="AK158" s="250"/>
      <c r="AL158" s="250"/>
      <c r="AM158" s="250"/>
      <c r="AN158" s="250"/>
      <c r="AO158" s="250"/>
      <c r="AP158" s="250"/>
      <c r="AQ158" s="251"/>
    </row>
    <row r="159" spans="2:43" s="157" customFormat="1" ht="16.5" x14ac:dyDescent="0.3">
      <c r="B159" s="148" t="str">
        <f t="shared" si="58"/>
        <v>Tehachapi Segments 4-11</v>
      </c>
      <c r="C159" s="149" t="s">
        <v>221</v>
      </c>
      <c r="D159" s="194">
        <f t="shared" si="64"/>
        <v>0</v>
      </c>
      <c r="E159" s="167">
        <f t="shared" si="64"/>
        <v>0</v>
      </c>
      <c r="F159" s="160">
        <f t="shared" si="64"/>
        <v>0</v>
      </c>
      <c r="G159" s="163">
        <f t="shared" si="64"/>
        <v>0</v>
      </c>
      <c r="H159" s="153">
        <f t="shared" si="64"/>
        <v>0</v>
      </c>
      <c r="I159" s="163">
        <f t="shared" si="64"/>
        <v>0</v>
      </c>
      <c r="J159" s="164">
        <f t="shared" si="64"/>
        <v>0</v>
      </c>
      <c r="K159" s="165">
        <f t="shared" si="64"/>
        <v>0</v>
      </c>
      <c r="L159" s="150"/>
      <c r="M159" s="196">
        <f t="shared" si="65"/>
        <v>0</v>
      </c>
      <c r="N159" s="151">
        <f t="shared" si="65"/>
        <v>0</v>
      </c>
      <c r="O159" s="151">
        <f t="shared" si="65"/>
        <v>0</v>
      </c>
      <c r="P159" s="151">
        <f t="shared" si="61"/>
        <v>0</v>
      </c>
      <c r="Q159" s="151">
        <f t="shared" si="62"/>
        <v>0</v>
      </c>
      <c r="R159" s="152">
        <f t="shared" si="63"/>
        <v>0</v>
      </c>
      <c r="S159" s="153"/>
      <c r="T159" s="247">
        <v>0</v>
      </c>
      <c r="U159" s="248">
        <v>0</v>
      </c>
      <c r="V159" s="248">
        <v>0</v>
      </c>
      <c r="W159" s="248">
        <v>0</v>
      </c>
      <c r="X159" s="248">
        <v>0</v>
      </c>
      <c r="Y159" s="248">
        <v>0</v>
      </c>
      <c r="Z159" s="248">
        <v>0</v>
      </c>
      <c r="AA159" s="248">
        <v>0</v>
      </c>
      <c r="AB159" s="248">
        <v>0</v>
      </c>
      <c r="AC159" s="248">
        <v>0</v>
      </c>
      <c r="AD159" s="248">
        <v>0</v>
      </c>
      <c r="AE159" s="249">
        <v>0</v>
      </c>
      <c r="AF159" s="250"/>
      <c r="AG159" s="250"/>
      <c r="AH159" s="250"/>
      <c r="AI159" s="250"/>
      <c r="AJ159" s="250"/>
      <c r="AK159" s="250"/>
      <c r="AL159" s="250"/>
      <c r="AM159" s="250"/>
      <c r="AN159" s="250"/>
      <c r="AO159" s="250"/>
      <c r="AP159" s="250"/>
      <c r="AQ159" s="251"/>
    </row>
    <row r="160" spans="2:43" s="157" customFormat="1" x14ac:dyDescent="0.25">
      <c r="B160" s="148" t="str">
        <f t="shared" si="58"/>
        <v>Tehachapi Segments 4-11</v>
      </c>
      <c r="C160" s="149" t="s">
        <v>221</v>
      </c>
      <c r="D160" s="194">
        <f t="shared" si="64"/>
        <v>0</v>
      </c>
      <c r="E160" s="167">
        <f t="shared" si="64"/>
        <v>0</v>
      </c>
      <c r="F160" s="160">
        <f t="shared" si="64"/>
        <v>0</v>
      </c>
      <c r="G160" s="163">
        <f t="shared" si="64"/>
        <v>0</v>
      </c>
      <c r="H160" s="153">
        <f t="shared" si="64"/>
        <v>0</v>
      </c>
      <c r="I160" s="163">
        <f t="shared" si="64"/>
        <v>0</v>
      </c>
      <c r="J160" s="164">
        <f t="shared" si="64"/>
        <v>0</v>
      </c>
      <c r="K160" s="165">
        <f t="shared" si="64"/>
        <v>0</v>
      </c>
      <c r="L160" s="150"/>
      <c r="M160" s="196"/>
      <c r="N160" s="151">
        <f t="shared" si="65"/>
        <v>0</v>
      </c>
      <c r="O160" s="151">
        <f t="shared" si="65"/>
        <v>0</v>
      </c>
      <c r="P160" s="151">
        <f t="shared" si="61"/>
        <v>0</v>
      </c>
      <c r="Q160" s="151">
        <f t="shared" si="62"/>
        <v>0</v>
      </c>
      <c r="R160" s="152">
        <f t="shared" si="63"/>
        <v>0</v>
      </c>
      <c r="S160" s="153"/>
      <c r="T160" s="154">
        <v>0</v>
      </c>
      <c r="U160" s="155">
        <v>0</v>
      </c>
      <c r="V160" s="155">
        <v>0</v>
      </c>
      <c r="W160" s="155">
        <v>0</v>
      </c>
      <c r="X160" s="155">
        <v>0</v>
      </c>
      <c r="Y160" s="155">
        <v>0</v>
      </c>
      <c r="Z160" s="155">
        <v>0</v>
      </c>
      <c r="AA160" s="155">
        <v>0</v>
      </c>
      <c r="AB160" s="155">
        <v>0</v>
      </c>
      <c r="AC160" s="155">
        <v>0</v>
      </c>
      <c r="AD160" s="155">
        <v>0</v>
      </c>
      <c r="AE160" s="155">
        <v>0</v>
      </c>
      <c r="AF160" s="155">
        <v>0</v>
      </c>
      <c r="AG160" s="155">
        <v>0</v>
      </c>
      <c r="AH160" s="155">
        <v>0</v>
      </c>
      <c r="AI160" s="155">
        <v>0</v>
      </c>
      <c r="AJ160" s="155">
        <v>0</v>
      </c>
      <c r="AK160" s="155">
        <v>0</v>
      </c>
      <c r="AL160" s="155">
        <v>0</v>
      </c>
      <c r="AM160" s="155">
        <v>0</v>
      </c>
      <c r="AN160" s="155">
        <v>0</v>
      </c>
      <c r="AO160" s="155">
        <v>0</v>
      </c>
      <c r="AP160" s="155">
        <v>0</v>
      </c>
      <c r="AQ160" s="156">
        <v>0</v>
      </c>
    </row>
    <row r="161" spans="2:43" s="157" customFormat="1" x14ac:dyDescent="0.25">
      <c r="B161" s="148" t="str">
        <f t="shared" si="58"/>
        <v>Tehachapi Segments 4-11</v>
      </c>
      <c r="C161" s="149" t="s">
        <v>221</v>
      </c>
      <c r="D161" s="194">
        <f t="shared" si="64"/>
        <v>0</v>
      </c>
      <c r="E161" s="167">
        <f t="shared" si="64"/>
        <v>0</v>
      </c>
      <c r="F161" s="160">
        <f t="shared" si="64"/>
        <v>0</v>
      </c>
      <c r="G161" s="163">
        <f t="shared" si="64"/>
        <v>0</v>
      </c>
      <c r="H161" s="168">
        <f t="shared" si="64"/>
        <v>0</v>
      </c>
      <c r="I161" s="163">
        <f t="shared" si="64"/>
        <v>0</v>
      </c>
      <c r="J161" s="164">
        <f t="shared" si="64"/>
        <v>0</v>
      </c>
      <c r="K161" s="165">
        <f t="shared" si="64"/>
        <v>0</v>
      </c>
      <c r="L161" s="150"/>
      <c r="M161" s="230"/>
      <c r="N161" s="151">
        <f t="shared" si="65"/>
        <v>0</v>
      </c>
      <c r="O161" s="151">
        <f t="shared" si="65"/>
        <v>0</v>
      </c>
      <c r="P161" s="151">
        <f t="shared" si="61"/>
        <v>0</v>
      </c>
      <c r="Q161" s="151">
        <f t="shared" si="62"/>
        <v>0</v>
      </c>
      <c r="R161" s="152">
        <f t="shared" si="63"/>
        <v>0</v>
      </c>
      <c r="S161" s="153"/>
      <c r="T161" s="154">
        <v>0</v>
      </c>
      <c r="U161" s="155">
        <v>0</v>
      </c>
      <c r="V161" s="155">
        <v>0</v>
      </c>
      <c r="W161" s="155">
        <v>0</v>
      </c>
      <c r="X161" s="155">
        <v>0</v>
      </c>
      <c r="Y161" s="155">
        <v>0</v>
      </c>
      <c r="Z161" s="155">
        <v>0</v>
      </c>
      <c r="AA161" s="155">
        <v>0</v>
      </c>
      <c r="AB161" s="155">
        <v>0</v>
      </c>
      <c r="AC161" s="155">
        <v>0</v>
      </c>
      <c r="AD161" s="155">
        <v>0</v>
      </c>
      <c r="AE161" s="155">
        <v>0</v>
      </c>
      <c r="AF161" s="155">
        <v>0</v>
      </c>
      <c r="AG161" s="155">
        <v>0</v>
      </c>
      <c r="AH161" s="155">
        <v>0</v>
      </c>
      <c r="AI161" s="155">
        <v>0</v>
      </c>
      <c r="AJ161" s="155">
        <v>0</v>
      </c>
      <c r="AK161" s="155">
        <v>0</v>
      </c>
      <c r="AL161" s="155">
        <v>0</v>
      </c>
      <c r="AM161" s="155">
        <v>0</v>
      </c>
      <c r="AN161" s="155">
        <v>0</v>
      </c>
      <c r="AO161" s="155">
        <v>0</v>
      </c>
      <c r="AP161" s="155">
        <v>0</v>
      </c>
      <c r="AQ161" s="156">
        <v>0</v>
      </c>
    </row>
    <row r="162" spans="2:43" s="157" customFormat="1" x14ac:dyDescent="0.25">
      <c r="B162" s="148" t="str">
        <f t="shared" si="58"/>
        <v>Tehachapi Segments 4-11</v>
      </c>
      <c r="C162" s="149" t="s">
        <v>221</v>
      </c>
      <c r="D162" s="194">
        <f t="shared" si="64"/>
        <v>0</v>
      </c>
      <c r="E162" s="167">
        <f t="shared" si="64"/>
        <v>0</v>
      </c>
      <c r="F162" s="160">
        <f t="shared" si="64"/>
        <v>0</v>
      </c>
      <c r="G162" s="163">
        <f t="shared" si="64"/>
        <v>0</v>
      </c>
      <c r="H162" s="168">
        <f t="shared" si="64"/>
        <v>0</v>
      </c>
      <c r="I162" s="163">
        <f t="shared" si="64"/>
        <v>0</v>
      </c>
      <c r="J162" s="164">
        <f t="shared" si="64"/>
        <v>0</v>
      </c>
      <c r="K162" s="165">
        <f t="shared" si="64"/>
        <v>0</v>
      </c>
      <c r="L162" s="150"/>
      <c r="M162" s="230"/>
      <c r="N162" s="151">
        <f t="shared" si="65"/>
        <v>0</v>
      </c>
      <c r="O162" s="151">
        <f t="shared" si="65"/>
        <v>0</v>
      </c>
      <c r="P162" s="151">
        <f t="shared" si="61"/>
        <v>0</v>
      </c>
      <c r="Q162" s="151">
        <f t="shared" si="62"/>
        <v>0</v>
      </c>
      <c r="R162" s="152">
        <f t="shared" si="63"/>
        <v>0</v>
      </c>
      <c r="S162" s="153"/>
      <c r="T162" s="154">
        <v>0</v>
      </c>
      <c r="U162" s="155">
        <v>0</v>
      </c>
      <c r="V162" s="155">
        <v>0</v>
      </c>
      <c r="W162" s="155">
        <v>0</v>
      </c>
      <c r="X162" s="155">
        <v>0</v>
      </c>
      <c r="Y162" s="155">
        <v>0</v>
      </c>
      <c r="Z162" s="155">
        <v>0</v>
      </c>
      <c r="AA162" s="155">
        <v>0</v>
      </c>
      <c r="AB162" s="155">
        <v>0</v>
      </c>
      <c r="AC162" s="155">
        <v>0</v>
      </c>
      <c r="AD162" s="155">
        <v>0</v>
      </c>
      <c r="AE162" s="155">
        <v>0</v>
      </c>
      <c r="AF162" s="155">
        <v>0</v>
      </c>
      <c r="AG162" s="155">
        <v>0</v>
      </c>
      <c r="AH162" s="155">
        <v>0</v>
      </c>
      <c r="AI162" s="155">
        <v>0</v>
      </c>
      <c r="AJ162" s="155">
        <v>0</v>
      </c>
      <c r="AK162" s="155">
        <v>0</v>
      </c>
      <c r="AL162" s="155">
        <v>0</v>
      </c>
      <c r="AM162" s="155">
        <v>0</v>
      </c>
      <c r="AN162" s="155">
        <v>0</v>
      </c>
      <c r="AO162" s="155">
        <v>0</v>
      </c>
      <c r="AP162" s="155">
        <v>0</v>
      </c>
      <c r="AQ162" s="156">
        <v>0</v>
      </c>
    </row>
    <row r="163" spans="2:43" s="157" customFormat="1" x14ac:dyDescent="0.25">
      <c r="B163" s="148" t="str">
        <f t="shared" si="58"/>
        <v>Tehachapi Segments 4-11</v>
      </c>
      <c r="C163" s="149" t="s">
        <v>221</v>
      </c>
      <c r="D163" s="194">
        <f t="shared" si="64"/>
        <v>0</v>
      </c>
      <c r="E163" s="167">
        <f t="shared" si="64"/>
        <v>0</v>
      </c>
      <c r="F163" s="160">
        <f t="shared" si="64"/>
        <v>0</v>
      </c>
      <c r="G163" s="163">
        <f t="shared" si="64"/>
        <v>0</v>
      </c>
      <c r="H163" s="168">
        <f t="shared" si="64"/>
        <v>0</v>
      </c>
      <c r="I163" s="163">
        <f t="shared" si="64"/>
        <v>0</v>
      </c>
      <c r="J163" s="164">
        <f t="shared" si="64"/>
        <v>0</v>
      </c>
      <c r="K163" s="165">
        <f t="shared" si="64"/>
        <v>0</v>
      </c>
      <c r="L163" s="150"/>
      <c r="M163" s="230"/>
      <c r="N163" s="151">
        <f t="shared" si="65"/>
        <v>0</v>
      </c>
      <c r="O163" s="151">
        <f t="shared" si="65"/>
        <v>0</v>
      </c>
      <c r="P163" s="151">
        <f t="shared" si="61"/>
        <v>0</v>
      </c>
      <c r="Q163" s="151">
        <f t="shared" si="62"/>
        <v>0</v>
      </c>
      <c r="R163" s="152">
        <f t="shared" si="63"/>
        <v>0</v>
      </c>
      <c r="S163" s="153"/>
      <c r="T163" s="154">
        <v>0</v>
      </c>
      <c r="U163" s="155">
        <v>0</v>
      </c>
      <c r="V163" s="155">
        <v>0</v>
      </c>
      <c r="W163" s="155">
        <v>0</v>
      </c>
      <c r="X163" s="155">
        <v>0</v>
      </c>
      <c r="Y163" s="155">
        <v>0</v>
      </c>
      <c r="Z163" s="155">
        <v>0</v>
      </c>
      <c r="AA163" s="155">
        <v>0</v>
      </c>
      <c r="AB163" s="155">
        <v>0</v>
      </c>
      <c r="AC163" s="155">
        <v>0</v>
      </c>
      <c r="AD163" s="155">
        <v>0</v>
      </c>
      <c r="AE163" s="155">
        <v>0</v>
      </c>
      <c r="AF163" s="155">
        <v>0</v>
      </c>
      <c r="AG163" s="155">
        <v>0</v>
      </c>
      <c r="AH163" s="155">
        <v>0</v>
      </c>
      <c r="AI163" s="155">
        <v>0</v>
      </c>
      <c r="AJ163" s="155">
        <v>0</v>
      </c>
      <c r="AK163" s="155">
        <v>0</v>
      </c>
      <c r="AL163" s="155">
        <v>0</v>
      </c>
      <c r="AM163" s="155">
        <v>0</v>
      </c>
      <c r="AN163" s="155">
        <v>0</v>
      </c>
      <c r="AO163" s="155">
        <v>0</v>
      </c>
      <c r="AP163" s="155">
        <v>0</v>
      </c>
      <c r="AQ163" s="156">
        <v>0</v>
      </c>
    </row>
    <row r="164" spans="2:43" s="157" customFormat="1" x14ac:dyDescent="0.25">
      <c r="B164" s="148" t="str">
        <f t="shared" si="58"/>
        <v>Tehachapi Segments 4-11</v>
      </c>
      <c r="C164" s="149" t="s">
        <v>221</v>
      </c>
      <c r="D164" s="194">
        <f t="shared" si="64"/>
        <v>0</v>
      </c>
      <c r="E164" s="167">
        <f t="shared" si="64"/>
        <v>0</v>
      </c>
      <c r="F164" s="160">
        <f t="shared" si="64"/>
        <v>0</v>
      </c>
      <c r="G164" s="163">
        <f t="shared" si="64"/>
        <v>0</v>
      </c>
      <c r="H164" s="168">
        <f t="shared" si="64"/>
        <v>0</v>
      </c>
      <c r="I164" s="163">
        <f t="shared" si="64"/>
        <v>0</v>
      </c>
      <c r="J164" s="164">
        <f t="shared" si="64"/>
        <v>0</v>
      </c>
      <c r="K164" s="165">
        <f t="shared" si="64"/>
        <v>0</v>
      </c>
      <c r="L164" s="150"/>
      <c r="M164" s="230"/>
      <c r="N164" s="151">
        <f t="shared" si="65"/>
        <v>0</v>
      </c>
      <c r="O164" s="151">
        <f t="shared" si="65"/>
        <v>0</v>
      </c>
      <c r="P164" s="151">
        <f t="shared" si="61"/>
        <v>0</v>
      </c>
      <c r="Q164" s="151">
        <f t="shared" si="62"/>
        <v>0</v>
      </c>
      <c r="R164" s="152">
        <f t="shared" si="63"/>
        <v>0</v>
      </c>
      <c r="S164" s="153"/>
      <c r="T164" s="154">
        <v>0</v>
      </c>
      <c r="U164" s="155">
        <v>0</v>
      </c>
      <c r="V164" s="155">
        <v>0</v>
      </c>
      <c r="W164" s="155">
        <v>0</v>
      </c>
      <c r="X164" s="155">
        <v>0</v>
      </c>
      <c r="Y164" s="155">
        <v>0</v>
      </c>
      <c r="Z164" s="155">
        <v>0</v>
      </c>
      <c r="AA164" s="155">
        <v>0</v>
      </c>
      <c r="AB164" s="155">
        <v>0</v>
      </c>
      <c r="AC164" s="155">
        <v>0</v>
      </c>
      <c r="AD164" s="155">
        <v>0</v>
      </c>
      <c r="AE164" s="155">
        <v>0</v>
      </c>
      <c r="AF164" s="155">
        <v>0</v>
      </c>
      <c r="AG164" s="155">
        <v>0</v>
      </c>
      <c r="AH164" s="155">
        <v>0</v>
      </c>
      <c r="AI164" s="155">
        <v>0</v>
      </c>
      <c r="AJ164" s="155">
        <v>0</v>
      </c>
      <c r="AK164" s="155">
        <v>0</v>
      </c>
      <c r="AL164" s="155">
        <v>0</v>
      </c>
      <c r="AM164" s="155">
        <v>0</v>
      </c>
      <c r="AN164" s="155">
        <v>0</v>
      </c>
      <c r="AO164" s="155">
        <v>0</v>
      </c>
      <c r="AP164" s="155">
        <v>0</v>
      </c>
      <c r="AQ164" s="156">
        <v>0</v>
      </c>
    </row>
    <row r="165" spans="2:43" s="157" customFormat="1" x14ac:dyDescent="0.25">
      <c r="B165" s="148" t="str">
        <f t="shared" si="58"/>
        <v>Tehachapi Segments 4-11</v>
      </c>
      <c r="C165" s="149" t="s">
        <v>221</v>
      </c>
      <c r="D165" s="194">
        <f t="shared" si="64"/>
        <v>0</v>
      </c>
      <c r="E165" s="167">
        <f t="shared" si="64"/>
        <v>0</v>
      </c>
      <c r="F165" s="160">
        <f t="shared" si="64"/>
        <v>0</v>
      </c>
      <c r="G165" s="163">
        <f t="shared" si="64"/>
        <v>0</v>
      </c>
      <c r="H165" s="153">
        <f t="shared" si="64"/>
        <v>0</v>
      </c>
      <c r="I165" s="163">
        <f t="shared" si="64"/>
        <v>0</v>
      </c>
      <c r="J165" s="164">
        <f t="shared" si="64"/>
        <v>0</v>
      </c>
      <c r="K165" s="165">
        <f t="shared" si="64"/>
        <v>0</v>
      </c>
      <c r="L165" s="150"/>
      <c r="M165" s="230"/>
      <c r="N165" s="151">
        <f t="shared" si="65"/>
        <v>0</v>
      </c>
      <c r="O165" s="151">
        <f t="shared" si="65"/>
        <v>0</v>
      </c>
      <c r="P165" s="151">
        <f t="shared" si="61"/>
        <v>0</v>
      </c>
      <c r="Q165" s="151">
        <f t="shared" si="62"/>
        <v>0</v>
      </c>
      <c r="R165" s="152">
        <f t="shared" si="63"/>
        <v>0</v>
      </c>
      <c r="S165" s="153"/>
      <c r="T165" s="154">
        <v>0</v>
      </c>
      <c r="U165" s="155">
        <v>0</v>
      </c>
      <c r="V165" s="155">
        <v>0</v>
      </c>
      <c r="W165" s="155">
        <v>0</v>
      </c>
      <c r="X165" s="155">
        <v>0</v>
      </c>
      <c r="Y165" s="155">
        <v>0</v>
      </c>
      <c r="Z165" s="155">
        <v>0</v>
      </c>
      <c r="AA165" s="155">
        <v>0</v>
      </c>
      <c r="AB165" s="155">
        <v>0</v>
      </c>
      <c r="AC165" s="155">
        <v>0</v>
      </c>
      <c r="AD165" s="155">
        <v>0</v>
      </c>
      <c r="AE165" s="155">
        <v>0</v>
      </c>
      <c r="AF165" s="155">
        <v>0</v>
      </c>
      <c r="AG165" s="155">
        <v>0</v>
      </c>
      <c r="AH165" s="155">
        <v>0</v>
      </c>
      <c r="AI165" s="155">
        <v>0</v>
      </c>
      <c r="AJ165" s="155">
        <v>0</v>
      </c>
      <c r="AK165" s="155">
        <v>0</v>
      </c>
      <c r="AL165" s="155">
        <v>0</v>
      </c>
      <c r="AM165" s="155">
        <v>0</v>
      </c>
      <c r="AN165" s="155">
        <v>0</v>
      </c>
      <c r="AO165" s="155">
        <v>0</v>
      </c>
      <c r="AP165" s="155">
        <v>0</v>
      </c>
      <c r="AQ165" s="156">
        <v>0</v>
      </c>
    </row>
    <row r="166" spans="2:43" s="157" customFormat="1" x14ac:dyDescent="0.25">
      <c r="B166" s="148" t="str">
        <f t="shared" si="58"/>
        <v>Tehachapi Segments 4-11</v>
      </c>
      <c r="C166" s="149" t="s">
        <v>221</v>
      </c>
      <c r="D166" s="194">
        <f t="shared" si="64"/>
        <v>0</v>
      </c>
      <c r="E166" s="167">
        <f t="shared" si="64"/>
        <v>0</v>
      </c>
      <c r="F166" s="160">
        <f t="shared" si="64"/>
        <v>0</v>
      </c>
      <c r="G166" s="163">
        <f t="shared" si="64"/>
        <v>0</v>
      </c>
      <c r="H166" s="153">
        <f t="shared" si="64"/>
        <v>0</v>
      </c>
      <c r="I166" s="163">
        <f t="shared" si="64"/>
        <v>0</v>
      </c>
      <c r="J166" s="164">
        <f t="shared" si="64"/>
        <v>0</v>
      </c>
      <c r="K166" s="165">
        <f t="shared" si="64"/>
        <v>0</v>
      </c>
      <c r="L166" s="150"/>
      <c r="M166" s="196"/>
      <c r="N166" s="151">
        <f t="shared" si="65"/>
        <v>0</v>
      </c>
      <c r="O166" s="151">
        <f t="shared" si="65"/>
        <v>0</v>
      </c>
      <c r="P166" s="151">
        <f t="shared" si="61"/>
        <v>0</v>
      </c>
      <c r="Q166" s="151">
        <f t="shared" si="62"/>
        <v>0</v>
      </c>
      <c r="R166" s="152">
        <f t="shared" si="63"/>
        <v>0</v>
      </c>
      <c r="S166" s="153"/>
      <c r="T166" s="154">
        <v>0</v>
      </c>
      <c r="U166" s="155">
        <v>0</v>
      </c>
      <c r="V166" s="155">
        <v>0</v>
      </c>
      <c r="W166" s="155">
        <v>0</v>
      </c>
      <c r="X166" s="155">
        <v>0</v>
      </c>
      <c r="Y166" s="155">
        <v>0</v>
      </c>
      <c r="Z166" s="155">
        <v>0</v>
      </c>
      <c r="AA166" s="155">
        <v>0</v>
      </c>
      <c r="AB166" s="155">
        <v>0</v>
      </c>
      <c r="AC166" s="155">
        <v>0</v>
      </c>
      <c r="AD166" s="155">
        <v>0</v>
      </c>
      <c r="AE166" s="155">
        <v>0</v>
      </c>
      <c r="AF166" s="155">
        <v>0</v>
      </c>
      <c r="AG166" s="155">
        <v>0</v>
      </c>
      <c r="AH166" s="155">
        <v>0</v>
      </c>
      <c r="AI166" s="155">
        <v>0</v>
      </c>
      <c r="AJ166" s="155">
        <v>0</v>
      </c>
      <c r="AK166" s="155">
        <v>0</v>
      </c>
      <c r="AL166" s="155">
        <v>0</v>
      </c>
      <c r="AM166" s="155">
        <v>0</v>
      </c>
      <c r="AN166" s="155">
        <v>0</v>
      </c>
      <c r="AO166" s="155">
        <v>0</v>
      </c>
      <c r="AP166" s="155">
        <v>0</v>
      </c>
      <c r="AQ166" s="156">
        <v>0</v>
      </c>
    </row>
    <row r="167" spans="2:43" s="157" customFormat="1" x14ac:dyDescent="0.25">
      <c r="B167" s="148" t="str">
        <f t="shared" si="58"/>
        <v>Tehachapi Segments 4-11</v>
      </c>
      <c r="C167" s="149" t="s">
        <v>221</v>
      </c>
      <c r="D167" s="194">
        <f t="shared" si="64"/>
        <v>0</v>
      </c>
      <c r="E167" s="167">
        <f t="shared" si="64"/>
        <v>0</v>
      </c>
      <c r="F167" s="160">
        <f t="shared" si="64"/>
        <v>0</v>
      </c>
      <c r="G167" s="163">
        <f t="shared" si="64"/>
        <v>0</v>
      </c>
      <c r="H167" s="153">
        <f t="shared" si="64"/>
        <v>0</v>
      </c>
      <c r="I167" s="163">
        <f t="shared" si="64"/>
        <v>0</v>
      </c>
      <c r="J167" s="164">
        <f t="shared" si="64"/>
        <v>0</v>
      </c>
      <c r="K167" s="165">
        <f t="shared" si="64"/>
        <v>0</v>
      </c>
      <c r="L167" s="150"/>
      <c r="M167" s="230"/>
      <c r="N167" s="151">
        <f t="shared" si="65"/>
        <v>0</v>
      </c>
      <c r="O167" s="151">
        <f t="shared" si="65"/>
        <v>0</v>
      </c>
      <c r="P167" s="151">
        <f t="shared" si="61"/>
        <v>0</v>
      </c>
      <c r="Q167" s="151">
        <f t="shared" si="62"/>
        <v>0</v>
      </c>
      <c r="R167" s="152">
        <f t="shared" si="63"/>
        <v>0</v>
      </c>
      <c r="S167" s="153"/>
      <c r="T167" s="154">
        <v>0</v>
      </c>
      <c r="U167" s="155">
        <v>0</v>
      </c>
      <c r="V167" s="155">
        <v>0</v>
      </c>
      <c r="W167" s="155">
        <v>0</v>
      </c>
      <c r="X167" s="155">
        <v>0</v>
      </c>
      <c r="Y167" s="155">
        <v>0</v>
      </c>
      <c r="Z167" s="155">
        <v>0</v>
      </c>
      <c r="AA167" s="155">
        <v>0</v>
      </c>
      <c r="AB167" s="155">
        <v>0</v>
      </c>
      <c r="AC167" s="155">
        <v>0</v>
      </c>
      <c r="AD167" s="155">
        <v>0</v>
      </c>
      <c r="AE167" s="155">
        <v>0</v>
      </c>
      <c r="AF167" s="155">
        <v>0</v>
      </c>
      <c r="AG167" s="155">
        <v>0</v>
      </c>
      <c r="AH167" s="155">
        <v>0</v>
      </c>
      <c r="AI167" s="155">
        <v>0</v>
      </c>
      <c r="AJ167" s="155">
        <v>0</v>
      </c>
      <c r="AK167" s="155">
        <v>0</v>
      </c>
      <c r="AL167" s="155">
        <v>0</v>
      </c>
      <c r="AM167" s="155">
        <v>0</v>
      </c>
      <c r="AN167" s="155">
        <v>0</v>
      </c>
      <c r="AO167" s="155">
        <v>0</v>
      </c>
      <c r="AP167" s="155">
        <v>0</v>
      </c>
      <c r="AQ167" s="156">
        <v>0</v>
      </c>
    </row>
    <row r="168" spans="2:43" s="157" customFormat="1" x14ac:dyDescent="0.25">
      <c r="B168" s="148" t="str">
        <f t="shared" si="58"/>
        <v>Tehachapi Segments 4-11</v>
      </c>
      <c r="C168" s="149" t="s">
        <v>221</v>
      </c>
      <c r="D168" s="194">
        <f t="shared" si="64"/>
        <v>0</v>
      </c>
      <c r="E168" s="167">
        <f t="shared" si="64"/>
        <v>0</v>
      </c>
      <c r="F168" s="160">
        <f t="shared" si="64"/>
        <v>0</v>
      </c>
      <c r="G168" s="163">
        <f t="shared" si="64"/>
        <v>0</v>
      </c>
      <c r="H168" s="153">
        <f t="shared" si="64"/>
        <v>0</v>
      </c>
      <c r="I168" s="163">
        <f t="shared" si="64"/>
        <v>0</v>
      </c>
      <c r="J168" s="164">
        <f t="shared" si="64"/>
        <v>0</v>
      </c>
      <c r="K168" s="165">
        <f t="shared" si="64"/>
        <v>0</v>
      </c>
      <c r="L168" s="150"/>
      <c r="M168" s="196"/>
      <c r="N168" s="151">
        <f t="shared" si="65"/>
        <v>0</v>
      </c>
      <c r="O168" s="151">
        <f t="shared" si="65"/>
        <v>0</v>
      </c>
      <c r="P168" s="151">
        <f t="shared" si="61"/>
        <v>0</v>
      </c>
      <c r="Q168" s="151">
        <f t="shared" si="62"/>
        <v>0</v>
      </c>
      <c r="R168" s="152">
        <f t="shared" si="63"/>
        <v>0</v>
      </c>
      <c r="S168" s="153"/>
      <c r="T168" s="154">
        <v>0</v>
      </c>
      <c r="U168" s="155">
        <v>0</v>
      </c>
      <c r="V168" s="155">
        <v>0</v>
      </c>
      <c r="W168" s="155">
        <v>0</v>
      </c>
      <c r="X168" s="155">
        <v>0</v>
      </c>
      <c r="Y168" s="155">
        <v>0</v>
      </c>
      <c r="Z168" s="155">
        <v>0</v>
      </c>
      <c r="AA168" s="155">
        <v>0</v>
      </c>
      <c r="AB168" s="155">
        <v>0</v>
      </c>
      <c r="AC168" s="155">
        <v>0</v>
      </c>
      <c r="AD168" s="155">
        <v>0</v>
      </c>
      <c r="AE168" s="155">
        <v>0</v>
      </c>
      <c r="AF168" s="155">
        <v>0</v>
      </c>
      <c r="AG168" s="155">
        <v>0</v>
      </c>
      <c r="AH168" s="155">
        <v>0</v>
      </c>
      <c r="AI168" s="155">
        <v>0</v>
      </c>
      <c r="AJ168" s="155">
        <v>0</v>
      </c>
      <c r="AK168" s="155">
        <v>0</v>
      </c>
      <c r="AL168" s="155">
        <v>0</v>
      </c>
      <c r="AM168" s="155">
        <v>0</v>
      </c>
      <c r="AN168" s="155">
        <v>0</v>
      </c>
      <c r="AO168" s="155">
        <v>0</v>
      </c>
      <c r="AP168" s="155">
        <v>0</v>
      </c>
      <c r="AQ168" s="156">
        <v>0</v>
      </c>
    </row>
    <row r="169" spans="2:43" s="157" customFormat="1" x14ac:dyDescent="0.25">
      <c r="B169" s="148" t="str">
        <f t="shared" si="58"/>
        <v>Tehachapi Segments 4-11</v>
      </c>
      <c r="C169" s="149" t="s">
        <v>221</v>
      </c>
      <c r="D169" s="194">
        <f t="shared" si="64"/>
        <v>0</v>
      </c>
      <c r="E169" s="167">
        <f t="shared" si="64"/>
        <v>0</v>
      </c>
      <c r="F169" s="160">
        <f t="shared" si="64"/>
        <v>0</v>
      </c>
      <c r="G169" s="163">
        <f t="shared" si="64"/>
        <v>0</v>
      </c>
      <c r="H169" s="168">
        <f t="shared" si="64"/>
        <v>0</v>
      </c>
      <c r="I169" s="163">
        <f t="shared" si="64"/>
        <v>0</v>
      </c>
      <c r="J169" s="164">
        <f t="shared" si="64"/>
        <v>0</v>
      </c>
      <c r="K169" s="165">
        <f t="shared" si="64"/>
        <v>0</v>
      </c>
      <c r="L169" s="150"/>
      <c r="M169" s="230"/>
      <c r="N169" s="151">
        <f t="shared" si="65"/>
        <v>0</v>
      </c>
      <c r="O169" s="151">
        <f t="shared" si="65"/>
        <v>0</v>
      </c>
      <c r="P169" s="151">
        <f t="shared" si="61"/>
        <v>0</v>
      </c>
      <c r="Q169" s="151">
        <f t="shared" si="62"/>
        <v>0</v>
      </c>
      <c r="R169" s="152">
        <f t="shared" si="63"/>
        <v>0</v>
      </c>
      <c r="S169" s="153"/>
      <c r="T169" s="154">
        <v>0</v>
      </c>
      <c r="U169" s="155">
        <v>0</v>
      </c>
      <c r="V169" s="155">
        <v>0</v>
      </c>
      <c r="W169" s="155">
        <v>0</v>
      </c>
      <c r="X169" s="155">
        <v>0</v>
      </c>
      <c r="Y169" s="155">
        <v>0</v>
      </c>
      <c r="Z169" s="155">
        <v>0</v>
      </c>
      <c r="AA169" s="155">
        <v>0</v>
      </c>
      <c r="AB169" s="155">
        <v>0</v>
      </c>
      <c r="AC169" s="155">
        <v>0</v>
      </c>
      <c r="AD169" s="155">
        <v>0</v>
      </c>
      <c r="AE169" s="155">
        <v>0</v>
      </c>
      <c r="AF169" s="155">
        <v>0</v>
      </c>
      <c r="AG169" s="155">
        <v>0</v>
      </c>
      <c r="AH169" s="155">
        <v>0</v>
      </c>
      <c r="AI169" s="155">
        <v>0</v>
      </c>
      <c r="AJ169" s="155">
        <v>0</v>
      </c>
      <c r="AK169" s="155">
        <v>0</v>
      </c>
      <c r="AL169" s="155">
        <v>0</v>
      </c>
      <c r="AM169" s="155">
        <v>0</v>
      </c>
      <c r="AN169" s="155">
        <v>0</v>
      </c>
      <c r="AO169" s="155">
        <v>0</v>
      </c>
      <c r="AP169" s="155">
        <v>0</v>
      </c>
      <c r="AQ169" s="156">
        <v>0</v>
      </c>
    </row>
    <row r="170" spans="2:43" s="157" customFormat="1" x14ac:dyDescent="0.25">
      <c r="B170" s="148" t="str">
        <f t="shared" si="58"/>
        <v>Tehachapi Segments 4-11</v>
      </c>
      <c r="C170" s="149" t="s">
        <v>221</v>
      </c>
      <c r="D170" s="194">
        <f t="shared" ref="D170:K178" si="66">D120</f>
        <v>0</v>
      </c>
      <c r="E170" s="167">
        <f t="shared" si="66"/>
        <v>0</v>
      </c>
      <c r="F170" s="160">
        <f t="shared" si="66"/>
        <v>0</v>
      </c>
      <c r="G170" s="163">
        <f t="shared" si="66"/>
        <v>0</v>
      </c>
      <c r="H170" s="153">
        <f t="shared" si="66"/>
        <v>0</v>
      </c>
      <c r="I170" s="163">
        <f t="shared" si="66"/>
        <v>0</v>
      </c>
      <c r="J170" s="164">
        <f t="shared" si="66"/>
        <v>0</v>
      </c>
      <c r="K170" s="165">
        <f t="shared" si="66"/>
        <v>0</v>
      </c>
      <c r="L170" s="150"/>
      <c r="M170" s="196"/>
      <c r="N170" s="151">
        <f t="shared" ref="N170:O178" si="67">N120</f>
        <v>0</v>
      </c>
      <c r="O170" s="151">
        <f t="shared" si="67"/>
        <v>0</v>
      </c>
      <c r="P170" s="151">
        <f t="shared" si="61"/>
        <v>0</v>
      </c>
      <c r="Q170" s="151">
        <f t="shared" si="62"/>
        <v>0</v>
      </c>
      <c r="R170" s="152">
        <f t="shared" si="63"/>
        <v>0</v>
      </c>
      <c r="S170" s="153"/>
      <c r="T170" s="154">
        <v>0</v>
      </c>
      <c r="U170" s="155">
        <v>0</v>
      </c>
      <c r="V170" s="155">
        <v>0</v>
      </c>
      <c r="W170" s="155">
        <v>0</v>
      </c>
      <c r="X170" s="155">
        <v>0</v>
      </c>
      <c r="Y170" s="155">
        <v>0</v>
      </c>
      <c r="Z170" s="155">
        <v>0</v>
      </c>
      <c r="AA170" s="155">
        <v>0</v>
      </c>
      <c r="AB170" s="155">
        <v>0</v>
      </c>
      <c r="AC170" s="155">
        <v>0</v>
      </c>
      <c r="AD170" s="155">
        <v>0</v>
      </c>
      <c r="AE170" s="155">
        <v>0</v>
      </c>
      <c r="AF170" s="155">
        <v>0</v>
      </c>
      <c r="AG170" s="155">
        <v>0</v>
      </c>
      <c r="AH170" s="155">
        <v>0</v>
      </c>
      <c r="AI170" s="155">
        <v>0</v>
      </c>
      <c r="AJ170" s="155">
        <v>0</v>
      </c>
      <c r="AK170" s="155">
        <v>0</v>
      </c>
      <c r="AL170" s="155">
        <v>0</v>
      </c>
      <c r="AM170" s="155">
        <v>0</v>
      </c>
      <c r="AN170" s="155">
        <v>0</v>
      </c>
      <c r="AO170" s="155">
        <v>0</v>
      </c>
      <c r="AP170" s="155">
        <v>0</v>
      </c>
      <c r="AQ170" s="156">
        <v>0</v>
      </c>
    </row>
    <row r="171" spans="2:43" s="157" customFormat="1" x14ac:dyDescent="0.25">
      <c r="B171" s="148" t="str">
        <f t="shared" si="58"/>
        <v>Tehachapi Segments 4-11</v>
      </c>
      <c r="C171" s="149" t="s">
        <v>221</v>
      </c>
      <c r="D171" s="241">
        <f t="shared" si="66"/>
        <v>0</v>
      </c>
      <c r="E171" s="170">
        <f t="shared" si="66"/>
        <v>0</v>
      </c>
      <c r="F171" s="242">
        <f t="shared" si="66"/>
        <v>0</v>
      </c>
      <c r="G171" s="244">
        <f t="shared" si="66"/>
        <v>0</v>
      </c>
      <c r="H171" s="171">
        <f t="shared" si="66"/>
        <v>0</v>
      </c>
      <c r="I171" s="244">
        <f t="shared" si="66"/>
        <v>0</v>
      </c>
      <c r="J171" s="245">
        <f t="shared" si="66"/>
        <v>0</v>
      </c>
      <c r="K171" s="246">
        <f t="shared" si="66"/>
        <v>0</v>
      </c>
      <c r="L171" s="150"/>
      <c r="M171" s="252"/>
      <c r="N171" s="151">
        <f t="shared" si="67"/>
        <v>0</v>
      </c>
      <c r="O171" s="151">
        <f t="shared" si="67"/>
        <v>0</v>
      </c>
      <c r="P171" s="151">
        <f t="shared" si="61"/>
        <v>0</v>
      </c>
      <c r="Q171" s="151">
        <f t="shared" si="62"/>
        <v>0</v>
      </c>
      <c r="R171" s="152">
        <f t="shared" si="63"/>
        <v>0</v>
      </c>
      <c r="S171" s="153"/>
      <c r="T171" s="154">
        <v>0</v>
      </c>
      <c r="U171" s="155">
        <v>0</v>
      </c>
      <c r="V171" s="155">
        <v>0</v>
      </c>
      <c r="W171" s="155">
        <v>0</v>
      </c>
      <c r="X171" s="155">
        <v>0</v>
      </c>
      <c r="Y171" s="155">
        <v>0</v>
      </c>
      <c r="Z171" s="155">
        <v>0</v>
      </c>
      <c r="AA171" s="155">
        <v>0</v>
      </c>
      <c r="AB171" s="155">
        <v>0</v>
      </c>
      <c r="AC171" s="155">
        <v>0</v>
      </c>
      <c r="AD171" s="155">
        <v>0</v>
      </c>
      <c r="AE171" s="155">
        <v>0</v>
      </c>
      <c r="AF171" s="155">
        <v>0</v>
      </c>
      <c r="AG171" s="155">
        <v>0</v>
      </c>
      <c r="AH171" s="155">
        <v>0</v>
      </c>
      <c r="AI171" s="155">
        <v>0</v>
      </c>
      <c r="AJ171" s="155">
        <v>0</v>
      </c>
      <c r="AK171" s="155">
        <v>0</v>
      </c>
      <c r="AL171" s="155">
        <v>0</v>
      </c>
      <c r="AM171" s="155">
        <v>0</v>
      </c>
      <c r="AN171" s="155">
        <v>0</v>
      </c>
      <c r="AO171" s="155">
        <v>0</v>
      </c>
      <c r="AP171" s="155">
        <v>0</v>
      </c>
      <c r="AQ171" s="156">
        <v>0</v>
      </c>
    </row>
    <row r="172" spans="2:43" s="157" customFormat="1" x14ac:dyDescent="0.25">
      <c r="B172" s="148" t="str">
        <f t="shared" si="58"/>
        <v>Tehachapi Segments 4-11</v>
      </c>
      <c r="C172" s="149" t="s">
        <v>221</v>
      </c>
      <c r="D172" s="241">
        <f t="shared" si="66"/>
        <v>0</v>
      </c>
      <c r="E172" s="170">
        <f t="shared" si="66"/>
        <v>0</v>
      </c>
      <c r="F172" s="242">
        <f t="shared" si="66"/>
        <v>0</v>
      </c>
      <c r="G172" s="244">
        <f t="shared" si="66"/>
        <v>0</v>
      </c>
      <c r="H172" s="171">
        <f t="shared" si="66"/>
        <v>0</v>
      </c>
      <c r="I172" s="244">
        <f t="shared" si="66"/>
        <v>0</v>
      </c>
      <c r="J172" s="245">
        <f t="shared" si="66"/>
        <v>0</v>
      </c>
      <c r="K172" s="246">
        <f t="shared" si="66"/>
        <v>0</v>
      </c>
      <c r="L172" s="150"/>
      <c r="M172" s="252"/>
      <c r="N172" s="151">
        <f t="shared" si="67"/>
        <v>0</v>
      </c>
      <c r="O172" s="151">
        <f t="shared" si="67"/>
        <v>0</v>
      </c>
      <c r="P172" s="151">
        <f t="shared" si="61"/>
        <v>0</v>
      </c>
      <c r="Q172" s="151">
        <f t="shared" si="62"/>
        <v>0</v>
      </c>
      <c r="R172" s="152">
        <f t="shared" si="63"/>
        <v>0</v>
      </c>
      <c r="S172" s="153"/>
      <c r="T172" s="154">
        <v>0</v>
      </c>
      <c r="U172" s="155">
        <v>0</v>
      </c>
      <c r="V172" s="155">
        <v>0</v>
      </c>
      <c r="W172" s="155">
        <v>0</v>
      </c>
      <c r="X172" s="155">
        <v>0</v>
      </c>
      <c r="Y172" s="155">
        <v>0</v>
      </c>
      <c r="Z172" s="155">
        <v>0</v>
      </c>
      <c r="AA172" s="155">
        <v>0</v>
      </c>
      <c r="AB172" s="155">
        <v>0</v>
      </c>
      <c r="AC172" s="155">
        <v>0</v>
      </c>
      <c r="AD172" s="155">
        <v>0</v>
      </c>
      <c r="AE172" s="155">
        <v>0</v>
      </c>
      <c r="AF172" s="155">
        <v>0</v>
      </c>
      <c r="AG172" s="155">
        <v>0</v>
      </c>
      <c r="AH172" s="155">
        <v>0</v>
      </c>
      <c r="AI172" s="155">
        <v>0</v>
      </c>
      <c r="AJ172" s="155">
        <v>0</v>
      </c>
      <c r="AK172" s="155">
        <v>0</v>
      </c>
      <c r="AL172" s="155">
        <v>0</v>
      </c>
      <c r="AM172" s="155">
        <v>0</v>
      </c>
      <c r="AN172" s="155">
        <v>0</v>
      </c>
      <c r="AO172" s="155">
        <v>0</v>
      </c>
      <c r="AP172" s="155">
        <v>0</v>
      </c>
      <c r="AQ172" s="156">
        <v>0</v>
      </c>
    </row>
    <row r="173" spans="2:43" s="157" customFormat="1" x14ac:dyDescent="0.25">
      <c r="B173" s="148" t="str">
        <f t="shared" si="58"/>
        <v>Tehachapi Segments 4-11</v>
      </c>
      <c r="C173" s="149" t="s">
        <v>221</v>
      </c>
      <c r="D173" s="241">
        <f t="shared" si="66"/>
        <v>0</v>
      </c>
      <c r="E173" s="170">
        <f t="shared" si="66"/>
        <v>0</v>
      </c>
      <c r="F173" s="242">
        <f t="shared" si="66"/>
        <v>0</v>
      </c>
      <c r="G173" s="244">
        <f t="shared" si="66"/>
        <v>0</v>
      </c>
      <c r="H173" s="171">
        <f t="shared" si="66"/>
        <v>0</v>
      </c>
      <c r="I173" s="244">
        <f t="shared" si="66"/>
        <v>0</v>
      </c>
      <c r="J173" s="245">
        <f t="shared" si="66"/>
        <v>0</v>
      </c>
      <c r="K173" s="246">
        <f t="shared" si="66"/>
        <v>0</v>
      </c>
      <c r="L173" s="150"/>
      <c r="M173" s="252"/>
      <c r="N173" s="151">
        <f t="shared" si="67"/>
        <v>0</v>
      </c>
      <c r="O173" s="151">
        <f t="shared" si="67"/>
        <v>0</v>
      </c>
      <c r="P173" s="151">
        <f t="shared" si="61"/>
        <v>0</v>
      </c>
      <c r="Q173" s="151">
        <f t="shared" si="62"/>
        <v>0</v>
      </c>
      <c r="R173" s="152">
        <f t="shared" si="63"/>
        <v>0</v>
      </c>
      <c r="S173" s="153"/>
      <c r="T173" s="154">
        <v>0</v>
      </c>
      <c r="U173" s="155">
        <v>0</v>
      </c>
      <c r="V173" s="155">
        <v>0</v>
      </c>
      <c r="W173" s="155">
        <v>0</v>
      </c>
      <c r="X173" s="155">
        <v>0</v>
      </c>
      <c r="Y173" s="155">
        <v>0</v>
      </c>
      <c r="Z173" s="155">
        <v>0</v>
      </c>
      <c r="AA173" s="155">
        <v>0</v>
      </c>
      <c r="AB173" s="155">
        <v>0</v>
      </c>
      <c r="AC173" s="155">
        <v>0</v>
      </c>
      <c r="AD173" s="155">
        <v>0</v>
      </c>
      <c r="AE173" s="155">
        <v>0</v>
      </c>
      <c r="AF173" s="155">
        <v>0</v>
      </c>
      <c r="AG173" s="155">
        <v>0</v>
      </c>
      <c r="AH173" s="155">
        <v>0</v>
      </c>
      <c r="AI173" s="155">
        <v>0</v>
      </c>
      <c r="AJ173" s="155">
        <v>0</v>
      </c>
      <c r="AK173" s="155">
        <v>0</v>
      </c>
      <c r="AL173" s="155">
        <v>0</v>
      </c>
      <c r="AM173" s="155">
        <v>0</v>
      </c>
      <c r="AN173" s="155">
        <v>0</v>
      </c>
      <c r="AO173" s="155">
        <v>0</v>
      </c>
      <c r="AP173" s="155">
        <v>0</v>
      </c>
      <c r="AQ173" s="156">
        <v>0</v>
      </c>
    </row>
    <row r="174" spans="2:43" s="157" customFormat="1" x14ac:dyDescent="0.25">
      <c r="B174" s="148" t="str">
        <f t="shared" si="58"/>
        <v>Tehachapi Segments 4-11</v>
      </c>
      <c r="C174" s="149" t="s">
        <v>221</v>
      </c>
      <c r="D174" s="194">
        <f t="shared" si="66"/>
        <v>0</v>
      </c>
      <c r="E174" s="167">
        <f t="shared" si="66"/>
        <v>0</v>
      </c>
      <c r="F174" s="160">
        <f t="shared" si="66"/>
        <v>0</v>
      </c>
      <c r="G174" s="163">
        <f t="shared" si="66"/>
        <v>0</v>
      </c>
      <c r="H174" s="153">
        <f t="shared" si="66"/>
        <v>0</v>
      </c>
      <c r="I174" s="163">
        <f t="shared" si="66"/>
        <v>0</v>
      </c>
      <c r="J174" s="164">
        <f t="shared" si="66"/>
        <v>0</v>
      </c>
      <c r="K174" s="165">
        <f t="shared" si="66"/>
        <v>0</v>
      </c>
      <c r="L174" s="150"/>
      <c r="M174" s="230"/>
      <c r="N174" s="151">
        <f t="shared" si="67"/>
        <v>0</v>
      </c>
      <c r="O174" s="151">
        <f t="shared" si="67"/>
        <v>0</v>
      </c>
      <c r="P174" s="151">
        <f t="shared" si="61"/>
        <v>0</v>
      </c>
      <c r="Q174" s="151">
        <f t="shared" si="62"/>
        <v>0</v>
      </c>
      <c r="R174" s="152">
        <f t="shared" si="63"/>
        <v>0</v>
      </c>
      <c r="S174" s="153"/>
      <c r="T174" s="154">
        <v>0</v>
      </c>
      <c r="U174" s="155">
        <v>0</v>
      </c>
      <c r="V174" s="155">
        <v>0</v>
      </c>
      <c r="W174" s="155">
        <v>0</v>
      </c>
      <c r="X174" s="155">
        <v>0</v>
      </c>
      <c r="Y174" s="155">
        <v>0</v>
      </c>
      <c r="Z174" s="155">
        <v>0</v>
      </c>
      <c r="AA174" s="155">
        <v>0</v>
      </c>
      <c r="AB174" s="155">
        <v>0</v>
      </c>
      <c r="AC174" s="155">
        <v>0</v>
      </c>
      <c r="AD174" s="155">
        <v>0</v>
      </c>
      <c r="AE174" s="155">
        <v>0</v>
      </c>
      <c r="AF174" s="155">
        <v>0</v>
      </c>
      <c r="AG174" s="155">
        <v>0</v>
      </c>
      <c r="AH174" s="155">
        <v>0</v>
      </c>
      <c r="AI174" s="155">
        <v>0</v>
      </c>
      <c r="AJ174" s="155">
        <v>0</v>
      </c>
      <c r="AK174" s="155">
        <v>0</v>
      </c>
      <c r="AL174" s="155">
        <v>0</v>
      </c>
      <c r="AM174" s="155">
        <v>0</v>
      </c>
      <c r="AN174" s="155">
        <v>0</v>
      </c>
      <c r="AO174" s="155">
        <v>0</v>
      </c>
      <c r="AP174" s="155">
        <v>0</v>
      </c>
      <c r="AQ174" s="156">
        <v>0</v>
      </c>
    </row>
    <row r="175" spans="2:43" s="157" customFormat="1" x14ac:dyDescent="0.25">
      <c r="B175" s="148" t="str">
        <f t="shared" si="58"/>
        <v>Tehachapi Segments 4-11</v>
      </c>
      <c r="C175" s="149" t="s">
        <v>221</v>
      </c>
      <c r="D175" s="194">
        <f t="shared" si="66"/>
        <v>0</v>
      </c>
      <c r="E175" s="167">
        <f t="shared" si="66"/>
        <v>0</v>
      </c>
      <c r="F175" s="160">
        <f t="shared" si="66"/>
        <v>0</v>
      </c>
      <c r="G175" s="163">
        <f t="shared" si="66"/>
        <v>0</v>
      </c>
      <c r="H175" s="153">
        <f t="shared" si="66"/>
        <v>0</v>
      </c>
      <c r="I175" s="163">
        <f t="shared" si="66"/>
        <v>0</v>
      </c>
      <c r="J175" s="164">
        <f t="shared" si="66"/>
        <v>0</v>
      </c>
      <c r="K175" s="165">
        <f t="shared" si="66"/>
        <v>0</v>
      </c>
      <c r="L175" s="150"/>
      <c r="M175" s="196"/>
      <c r="N175" s="151">
        <f t="shared" si="67"/>
        <v>0</v>
      </c>
      <c r="O175" s="151">
        <f t="shared" si="67"/>
        <v>0</v>
      </c>
      <c r="P175" s="151">
        <f t="shared" si="61"/>
        <v>0</v>
      </c>
      <c r="Q175" s="151">
        <f t="shared" si="62"/>
        <v>0</v>
      </c>
      <c r="R175" s="152">
        <f t="shared" si="63"/>
        <v>0</v>
      </c>
      <c r="S175" s="153"/>
      <c r="T175" s="154">
        <v>0</v>
      </c>
      <c r="U175" s="155">
        <v>0</v>
      </c>
      <c r="V175" s="155">
        <v>0</v>
      </c>
      <c r="W175" s="155">
        <v>0</v>
      </c>
      <c r="X175" s="155">
        <v>0</v>
      </c>
      <c r="Y175" s="155">
        <v>0</v>
      </c>
      <c r="Z175" s="155">
        <v>0</v>
      </c>
      <c r="AA175" s="155">
        <v>0</v>
      </c>
      <c r="AB175" s="155">
        <v>0</v>
      </c>
      <c r="AC175" s="155">
        <v>0</v>
      </c>
      <c r="AD175" s="155">
        <v>0</v>
      </c>
      <c r="AE175" s="155">
        <v>0</v>
      </c>
      <c r="AF175" s="155">
        <v>0</v>
      </c>
      <c r="AG175" s="155">
        <v>0</v>
      </c>
      <c r="AH175" s="155">
        <v>0</v>
      </c>
      <c r="AI175" s="155">
        <v>0</v>
      </c>
      <c r="AJ175" s="155">
        <v>0</v>
      </c>
      <c r="AK175" s="155">
        <v>0</v>
      </c>
      <c r="AL175" s="155">
        <v>0</v>
      </c>
      <c r="AM175" s="155">
        <v>0</v>
      </c>
      <c r="AN175" s="155">
        <v>0</v>
      </c>
      <c r="AO175" s="155">
        <v>0</v>
      </c>
      <c r="AP175" s="155">
        <v>0</v>
      </c>
      <c r="AQ175" s="156">
        <v>0</v>
      </c>
    </row>
    <row r="176" spans="2:43" s="157" customFormat="1" x14ac:dyDescent="0.25">
      <c r="B176" s="148" t="str">
        <f t="shared" si="58"/>
        <v>Tehachapi Segments 4-11</v>
      </c>
      <c r="C176" s="149" t="s">
        <v>221</v>
      </c>
      <c r="D176" s="194">
        <f t="shared" si="66"/>
        <v>0</v>
      </c>
      <c r="E176" s="167">
        <f t="shared" si="66"/>
        <v>0</v>
      </c>
      <c r="F176" s="160">
        <f t="shared" si="66"/>
        <v>0</v>
      </c>
      <c r="G176" s="163">
        <f t="shared" si="66"/>
        <v>0</v>
      </c>
      <c r="H176" s="153">
        <f t="shared" si="66"/>
        <v>0</v>
      </c>
      <c r="I176" s="163">
        <f t="shared" si="66"/>
        <v>0</v>
      </c>
      <c r="J176" s="164">
        <f t="shared" si="66"/>
        <v>0</v>
      </c>
      <c r="K176" s="165">
        <f t="shared" si="66"/>
        <v>0</v>
      </c>
      <c r="L176" s="150"/>
      <c r="M176" s="196"/>
      <c r="N176" s="151">
        <f t="shared" si="67"/>
        <v>0</v>
      </c>
      <c r="O176" s="151">
        <f t="shared" si="67"/>
        <v>0</v>
      </c>
      <c r="P176" s="151">
        <f t="shared" si="61"/>
        <v>0</v>
      </c>
      <c r="Q176" s="151">
        <f t="shared" si="62"/>
        <v>0</v>
      </c>
      <c r="R176" s="152">
        <f t="shared" si="63"/>
        <v>0</v>
      </c>
      <c r="S176" s="153"/>
      <c r="T176" s="154">
        <v>0</v>
      </c>
      <c r="U176" s="155">
        <v>0</v>
      </c>
      <c r="V176" s="155">
        <v>0</v>
      </c>
      <c r="W176" s="155">
        <v>0</v>
      </c>
      <c r="X176" s="155">
        <v>0</v>
      </c>
      <c r="Y176" s="155">
        <v>0</v>
      </c>
      <c r="Z176" s="155">
        <v>0</v>
      </c>
      <c r="AA176" s="155">
        <v>0</v>
      </c>
      <c r="AB176" s="155">
        <v>0</v>
      </c>
      <c r="AC176" s="155">
        <v>0</v>
      </c>
      <c r="AD176" s="155">
        <v>0</v>
      </c>
      <c r="AE176" s="155">
        <v>0</v>
      </c>
      <c r="AF176" s="155">
        <v>0</v>
      </c>
      <c r="AG176" s="155">
        <v>0</v>
      </c>
      <c r="AH176" s="155">
        <v>0</v>
      </c>
      <c r="AI176" s="155">
        <v>0</v>
      </c>
      <c r="AJ176" s="155">
        <v>0</v>
      </c>
      <c r="AK176" s="155">
        <v>0</v>
      </c>
      <c r="AL176" s="155">
        <v>0</v>
      </c>
      <c r="AM176" s="155">
        <v>0</v>
      </c>
      <c r="AN176" s="155">
        <v>0</v>
      </c>
      <c r="AO176" s="155">
        <v>0</v>
      </c>
      <c r="AP176" s="155">
        <v>0</v>
      </c>
      <c r="AQ176" s="156">
        <v>0</v>
      </c>
    </row>
    <row r="177" spans="1:44" s="157" customFormat="1" x14ac:dyDescent="0.25">
      <c r="B177" s="148" t="str">
        <f t="shared" si="58"/>
        <v>Tehachapi Segments 4-11</v>
      </c>
      <c r="C177" s="149" t="s">
        <v>221</v>
      </c>
      <c r="D177" s="194">
        <f t="shared" si="66"/>
        <v>0</v>
      </c>
      <c r="E177" s="167">
        <f t="shared" si="66"/>
        <v>0</v>
      </c>
      <c r="F177" s="160">
        <f t="shared" si="66"/>
        <v>0</v>
      </c>
      <c r="G177" s="163">
        <f t="shared" si="66"/>
        <v>0</v>
      </c>
      <c r="H177" s="153">
        <f t="shared" si="66"/>
        <v>0</v>
      </c>
      <c r="I177" s="163">
        <f t="shared" si="66"/>
        <v>0</v>
      </c>
      <c r="J177" s="164">
        <f t="shared" si="66"/>
        <v>0</v>
      </c>
      <c r="K177" s="165">
        <f t="shared" si="66"/>
        <v>0</v>
      </c>
      <c r="L177" s="150"/>
      <c r="M177" s="196"/>
      <c r="N177" s="151">
        <f t="shared" si="67"/>
        <v>0</v>
      </c>
      <c r="O177" s="151">
        <f t="shared" si="67"/>
        <v>0</v>
      </c>
      <c r="P177" s="151">
        <f t="shared" si="61"/>
        <v>0</v>
      </c>
      <c r="Q177" s="151">
        <f t="shared" si="62"/>
        <v>0</v>
      </c>
      <c r="R177" s="152">
        <f t="shared" si="63"/>
        <v>0</v>
      </c>
      <c r="S177" s="153"/>
      <c r="T177" s="154">
        <v>0</v>
      </c>
      <c r="U177" s="155">
        <v>0</v>
      </c>
      <c r="V177" s="155">
        <v>0</v>
      </c>
      <c r="W177" s="155">
        <v>0</v>
      </c>
      <c r="X177" s="155">
        <v>0</v>
      </c>
      <c r="Y177" s="155">
        <v>0</v>
      </c>
      <c r="Z177" s="155">
        <v>0</v>
      </c>
      <c r="AA177" s="155">
        <v>0</v>
      </c>
      <c r="AB177" s="155">
        <v>0</v>
      </c>
      <c r="AC177" s="155">
        <v>0</v>
      </c>
      <c r="AD177" s="155">
        <v>0</v>
      </c>
      <c r="AE177" s="155">
        <v>0</v>
      </c>
      <c r="AF177" s="155">
        <v>0</v>
      </c>
      <c r="AG177" s="155">
        <v>0</v>
      </c>
      <c r="AH177" s="155">
        <v>0</v>
      </c>
      <c r="AI177" s="155">
        <v>0</v>
      </c>
      <c r="AJ177" s="155">
        <v>0</v>
      </c>
      <c r="AK177" s="155">
        <v>0</v>
      </c>
      <c r="AL177" s="155">
        <v>0</v>
      </c>
      <c r="AM177" s="155">
        <v>0</v>
      </c>
      <c r="AN177" s="155">
        <v>0</v>
      </c>
      <c r="AO177" s="155">
        <v>0</v>
      </c>
      <c r="AP177" s="155">
        <v>0</v>
      </c>
      <c r="AQ177" s="156">
        <v>0</v>
      </c>
    </row>
    <row r="178" spans="1:44" s="157" customFormat="1" ht="15.75" thickBot="1" x14ac:dyDescent="0.3">
      <c r="B178" s="148" t="str">
        <f t="shared" si="58"/>
        <v>Tehachapi Segments 4-11</v>
      </c>
      <c r="C178" s="149" t="s">
        <v>221</v>
      </c>
      <c r="D178" s="194">
        <f t="shared" si="66"/>
        <v>0</v>
      </c>
      <c r="E178" s="167">
        <f t="shared" si="66"/>
        <v>0</v>
      </c>
      <c r="F178" s="160">
        <f t="shared" si="66"/>
        <v>0</v>
      </c>
      <c r="G178" s="163">
        <f t="shared" si="66"/>
        <v>0</v>
      </c>
      <c r="H178" s="153">
        <f t="shared" si="66"/>
        <v>0</v>
      </c>
      <c r="I178" s="163">
        <f t="shared" si="66"/>
        <v>0</v>
      </c>
      <c r="J178" s="164">
        <f t="shared" si="66"/>
        <v>0</v>
      </c>
      <c r="K178" s="165">
        <f t="shared" si="66"/>
        <v>0</v>
      </c>
      <c r="L178" s="150"/>
      <c r="M178" s="196"/>
      <c r="N178" s="151">
        <f t="shared" si="67"/>
        <v>0</v>
      </c>
      <c r="O178" s="151">
        <f t="shared" si="67"/>
        <v>0</v>
      </c>
      <c r="P178" s="151">
        <f t="shared" si="61"/>
        <v>0</v>
      </c>
      <c r="Q178" s="151">
        <f t="shared" si="62"/>
        <v>0</v>
      </c>
      <c r="R178" s="152">
        <f t="shared" si="63"/>
        <v>0</v>
      </c>
      <c r="S178" s="153"/>
      <c r="T178" s="202">
        <v>0</v>
      </c>
      <c r="U178" s="203">
        <v>0</v>
      </c>
      <c r="V178" s="203">
        <v>0</v>
      </c>
      <c r="W178" s="203">
        <v>0</v>
      </c>
      <c r="X178" s="203">
        <v>0</v>
      </c>
      <c r="Y178" s="203">
        <v>0</v>
      </c>
      <c r="Z178" s="203">
        <v>0</v>
      </c>
      <c r="AA178" s="203">
        <v>0</v>
      </c>
      <c r="AB178" s="203">
        <v>0</v>
      </c>
      <c r="AC178" s="203">
        <v>0</v>
      </c>
      <c r="AD178" s="203">
        <v>0</v>
      </c>
      <c r="AE178" s="203">
        <v>0</v>
      </c>
      <c r="AF178" s="203">
        <v>0</v>
      </c>
      <c r="AG178" s="203">
        <v>0</v>
      </c>
      <c r="AH178" s="203">
        <v>0</v>
      </c>
      <c r="AI178" s="203">
        <v>0</v>
      </c>
      <c r="AJ178" s="203">
        <v>0</v>
      </c>
      <c r="AK178" s="203">
        <v>0</v>
      </c>
      <c r="AL178" s="203">
        <v>0</v>
      </c>
      <c r="AM178" s="203">
        <v>0</v>
      </c>
      <c r="AN178" s="203">
        <v>0</v>
      </c>
      <c r="AO178" s="203">
        <v>0</v>
      </c>
      <c r="AP178" s="203">
        <v>0</v>
      </c>
      <c r="AQ178" s="204">
        <v>0</v>
      </c>
    </row>
    <row r="179" spans="1:44" ht="15.75" thickBot="1" x14ac:dyDescent="0.3">
      <c r="D179" s="174" t="s">
        <v>222</v>
      </c>
      <c r="E179" s="175"/>
      <c r="F179" s="175"/>
      <c r="G179" s="175"/>
      <c r="H179" s="175"/>
      <c r="I179" s="175"/>
      <c r="J179" s="175"/>
      <c r="K179" s="176"/>
      <c r="L179" s="150"/>
      <c r="M179" s="79">
        <f t="shared" ref="M179:R179" si="68">SUM(M138:M178)</f>
        <v>14915.54751</v>
      </c>
      <c r="N179" s="80">
        <f t="shared" si="68"/>
        <v>24574.677899999995</v>
      </c>
      <c r="O179" s="80">
        <f t="shared" si="68"/>
        <v>0</v>
      </c>
      <c r="P179" s="80">
        <f t="shared" si="68"/>
        <v>14915.54751</v>
      </c>
      <c r="Q179" s="80">
        <f t="shared" si="68"/>
        <v>24574.677899999995</v>
      </c>
      <c r="R179" s="81">
        <f t="shared" si="68"/>
        <v>0</v>
      </c>
      <c r="S179" s="160"/>
      <c r="T179" s="205">
        <f t="shared" ref="T179:AQ179" si="69">SUM(T138:T178)</f>
        <v>630.8365799999998</v>
      </c>
      <c r="U179" s="206">
        <f t="shared" si="69"/>
        <v>1340.3557500000002</v>
      </c>
      <c r="V179" s="206">
        <f t="shared" si="69"/>
        <v>1225.41554</v>
      </c>
      <c r="W179" s="206">
        <f t="shared" si="69"/>
        <v>596.90913999999998</v>
      </c>
      <c r="X179" s="206">
        <f t="shared" si="69"/>
        <v>911.90913999999998</v>
      </c>
      <c r="Y179" s="206">
        <f t="shared" si="69"/>
        <v>7874.1530399999992</v>
      </c>
      <c r="Z179" s="206">
        <f t="shared" si="69"/>
        <v>2035.34014</v>
      </c>
      <c r="AA179" s="206">
        <f t="shared" si="69"/>
        <v>1470.34014</v>
      </c>
      <c r="AB179" s="206">
        <f t="shared" si="69"/>
        <v>1786.5432600000001</v>
      </c>
      <c r="AC179" s="206">
        <f t="shared" si="69"/>
        <v>1160.34014</v>
      </c>
      <c r="AD179" s="206">
        <f t="shared" si="69"/>
        <v>841.45197999999993</v>
      </c>
      <c r="AE179" s="207">
        <f t="shared" si="69"/>
        <v>4701.0830500000002</v>
      </c>
      <c r="AF179" s="206">
        <f t="shared" si="69"/>
        <v>0</v>
      </c>
      <c r="AG179" s="206">
        <f t="shared" si="69"/>
        <v>0</v>
      </c>
      <c r="AH179" s="206">
        <f t="shared" si="69"/>
        <v>0</v>
      </c>
      <c r="AI179" s="206">
        <f t="shared" si="69"/>
        <v>0</v>
      </c>
      <c r="AJ179" s="206">
        <f t="shared" si="69"/>
        <v>0</v>
      </c>
      <c r="AK179" s="206">
        <f t="shared" si="69"/>
        <v>0</v>
      </c>
      <c r="AL179" s="206">
        <f t="shared" si="69"/>
        <v>0</v>
      </c>
      <c r="AM179" s="206">
        <f t="shared" si="69"/>
        <v>0</v>
      </c>
      <c r="AN179" s="206">
        <f t="shared" si="69"/>
        <v>0</v>
      </c>
      <c r="AO179" s="206">
        <f t="shared" si="69"/>
        <v>0</v>
      </c>
      <c r="AP179" s="206">
        <f t="shared" si="69"/>
        <v>0</v>
      </c>
      <c r="AQ179" s="206">
        <f t="shared" si="69"/>
        <v>0</v>
      </c>
      <c r="AR179" s="193"/>
    </row>
    <row r="180" spans="1:44" s="70" customFormat="1" ht="15.75" thickTop="1" x14ac:dyDescent="0.25">
      <c r="B180" s="180"/>
      <c r="C180" s="181"/>
      <c r="D180" s="133"/>
      <c r="E180" s="132"/>
      <c r="F180" s="133"/>
      <c r="G180" s="51"/>
      <c r="H180" s="51"/>
      <c r="I180" s="50"/>
      <c r="J180" s="51"/>
      <c r="K180" s="51"/>
      <c r="L180" s="150"/>
      <c r="M180" s="50"/>
      <c r="N180" s="50"/>
      <c r="O180" s="50"/>
      <c r="P180" s="50"/>
      <c r="Q180" s="50"/>
      <c r="R180" s="52"/>
      <c r="S180" s="160"/>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208"/>
      <c r="AR180" s="157"/>
    </row>
    <row r="181" spans="1:44" x14ac:dyDescent="0.25">
      <c r="D181" s="185"/>
      <c r="E181" s="186"/>
      <c r="F181" s="185"/>
      <c r="G181" s="125"/>
      <c r="H181" s="125"/>
      <c r="I181" s="125"/>
      <c r="J181" s="125"/>
      <c r="K181" s="125"/>
      <c r="L181" s="150"/>
      <c r="M181" s="83"/>
      <c r="N181" s="83"/>
      <c r="O181" s="83"/>
      <c r="P181" s="83"/>
      <c r="Q181" s="83"/>
      <c r="R181" s="83"/>
      <c r="S181" s="160"/>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7"/>
      <c r="AR181" s="157"/>
    </row>
    <row r="182" spans="1:44" x14ac:dyDescent="0.25">
      <c r="D182" s="185"/>
      <c r="E182" s="186"/>
      <c r="F182" s="185"/>
      <c r="G182" s="125"/>
      <c r="H182" s="125"/>
      <c r="I182" s="125"/>
      <c r="J182" s="125"/>
      <c r="K182" s="125"/>
      <c r="L182" s="150"/>
      <c r="M182" s="83"/>
      <c r="N182" s="83"/>
      <c r="O182" s="83"/>
      <c r="P182" s="83"/>
      <c r="Q182" s="83"/>
      <c r="R182" s="83"/>
      <c r="S182" s="160"/>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7"/>
      <c r="AR182" s="157"/>
    </row>
    <row r="183" spans="1:44" ht="18.75" x14ac:dyDescent="0.25">
      <c r="D183" s="342" t="s">
        <v>305</v>
      </c>
      <c r="E183" s="346"/>
      <c r="F183" s="346"/>
      <c r="G183" s="347"/>
      <c r="H183" s="347"/>
      <c r="I183" s="347"/>
      <c r="J183" s="347"/>
      <c r="K183" s="347"/>
      <c r="L183" s="150"/>
      <c r="M183" s="83"/>
      <c r="S183" s="160"/>
      <c r="AR183" s="157"/>
    </row>
    <row r="184" spans="1:44" x14ac:dyDescent="0.25">
      <c r="L184" s="150"/>
      <c r="M184" s="83"/>
      <c r="S184" s="160"/>
      <c r="T184" s="187"/>
      <c r="U184" s="187"/>
      <c r="V184" s="187"/>
      <c r="W184" s="187"/>
      <c r="AR184" s="157"/>
    </row>
    <row r="185" spans="1:44" x14ac:dyDescent="0.25">
      <c r="D185" s="137" t="s">
        <v>203</v>
      </c>
      <c r="L185" s="150"/>
      <c r="S185" s="160"/>
      <c r="T185" s="187"/>
      <c r="U185" s="187"/>
      <c r="V185" s="187"/>
      <c r="W185" s="187"/>
      <c r="AR185" s="157"/>
    </row>
    <row r="186" spans="1:44" ht="15" customHeight="1" x14ac:dyDescent="0.25">
      <c r="D186" s="60" t="s">
        <v>204</v>
      </c>
      <c r="E186" s="60"/>
      <c r="F186" s="60"/>
      <c r="G186" s="60"/>
      <c r="H186" s="60"/>
      <c r="I186" s="60"/>
      <c r="J186" s="60"/>
      <c r="K186" s="60"/>
      <c r="L186" s="150"/>
      <c r="S186" s="160"/>
      <c r="T186" s="187"/>
      <c r="U186" s="187"/>
      <c r="V186" s="187"/>
      <c r="W186" s="187"/>
      <c r="AR186" s="157"/>
    </row>
    <row r="187" spans="1:44" ht="15.75" thickBot="1" x14ac:dyDescent="0.3">
      <c r="L187" s="150"/>
      <c r="S187" s="160"/>
      <c r="AR187" s="157"/>
    </row>
    <row r="188" spans="1:44" s="69" customFormat="1" ht="30.75" thickBot="1" x14ac:dyDescent="0.3">
      <c r="B188" s="129"/>
      <c r="C188" s="130"/>
      <c r="D188" s="139" t="s">
        <v>16</v>
      </c>
      <c r="E188" s="140" t="s">
        <v>17</v>
      </c>
      <c r="F188" s="141" t="s">
        <v>18</v>
      </c>
      <c r="G188" s="142" t="s">
        <v>19</v>
      </c>
      <c r="H188" s="62" t="s">
        <v>20</v>
      </c>
      <c r="I188" s="62" t="s">
        <v>21</v>
      </c>
      <c r="J188" s="62" t="s">
        <v>22</v>
      </c>
      <c r="K188" s="63" t="s">
        <v>23</v>
      </c>
      <c r="L188" s="150"/>
      <c r="M188" s="61" t="str">
        <f t="shared" ref="M188:R188" si="70">M$11</f>
        <v>2016 CWIP</v>
      </c>
      <c r="N188" s="62" t="str">
        <f t="shared" si="70"/>
        <v>2017 Total Expenditures</v>
      </c>
      <c r="O188" s="62" t="str">
        <f t="shared" si="70"/>
        <v>2018 Total Expenditures</v>
      </c>
      <c r="P188" s="62" t="str">
        <f t="shared" si="70"/>
        <v>2016 ISO CWIP Less Collectible</v>
      </c>
      <c r="Q188" s="62" t="str">
        <f t="shared" si="70"/>
        <v>2017 ISO Expenditures Less Collectible</v>
      </c>
      <c r="R188" s="63" t="str">
        <f t="shared" si="70"/>
        <v>2018 ISO Expenditures Less Collectible</v>
      </c>
      <c r="S188" s="160"/>
      <c r="T188" s="145">
        <f>$E$3</f>
        <v>42736</v>
      </c>
      <c r="U188" s="142">
        <f t="shared" ref="U188:AM188" si="71">DATE(YEAR(T188),MONTH(T188)+1,DAY(T188))</f>
        <v>42767</v>
      </c>
      <c r="V188" s="142">
        <f t="shared" si="71"/>
        <v>42795</v>
      </c>
      <c r="W188" s="142">
        <f t="shared" si="71"/>
        <v>42826</v>
      </c>
      <c r="X188" s="142">
        <f t="shared" si="71"/>
        <v>42856</v>
      </c>
      <c r="Y188" s="142">
        <f t="shared" si="71"/>
        <v>42887</v>
      </c>
      <c r="Z188" s="142">
        <f t="shared" si="71"/>
        <v>42917</v>
      </c>
      <c r="AA188" s="142">
        <f t="shared" si="71"/>
        <v>42948</v>
      </c>
      <c r="AB188" s="142">
        <f t="shared" si="71"/>
        <v>42979</v>
      </c>
      <c r="AC188" s="142">
        <f t="shared" si="71"/>
        <v>43009</v>
      </c>
      <c r="AD188" s="142">
        <f t="shared" si="71"/>
        <v>43040</v>
      </c>
      <c r="AE188" s="146">
        <f t="shared" si="71"/>
        <v>43070</v>
      </c>
      <c r="AF188" s="142">
        <f>DATE(YEAR(AE188),MONTH(AE188)+1,DAY(AE188))</f>
        <v>43101</v>
      </c>
      <c r="AG188" s="142">
        <f t="shared" si="71"/>
        <v>43132</v>
      </c>
      <c r="AH188" s="142">
        <f t="shared" si="71"/>
        <v>43160</v>
      </c>
      <c r="AI188" s="142">
        <f t="shared" si="71"/>
        <v>43191</v>
      </c>
      <c r="AJ188" s="142">
        <f t="shared" si="71"/>
        <v>43221</v>
      </c>
      <c r="AK188" s="142">
        <f t="shared" si="71"/>
        <v>43252</v>
      </c>
      <c r="AL188" s="142">
        <f t="shared" si="71"/>
        <v>43282</v>
      </c>
      <c r="AM188" s="142">
        <f t="shared" si="71"/>
        <v>43313</v>
      </c>
      <c r="AN188" s="142">
        <f>DATE(YEAR(AM188),MONTH(AM188)+1,DAY(AM188))</f>
        <v>43344</v>
      </c>
      <c r="AO188" s="142">
        <f>DATE(YEAR(AN188),MONTH(AN188)+1,DAY(AN188))</f>
        <v>43374</v>
      </c>
      <c r="AP188" s="142">
        <f>DATE(YEAR(AO188),MONTH(AO188)+1,DAY(AO188))</f>
        <v>43405</v>
      </c>
      <c r="AQ188" s="146">
        <f>DATE(YEAR(AP188),MONTH(AP188)+1,DAY(AP188))</f>
        <v>43435</v>
      </c>
      <c r="AR188" s="157"/>
    </row>
    <row r="189" spans="1:44" s="254" customFormat="1" x14ac:dyDescent="0.25">
      <c r="A189" s="212" t="s">
        <v>306</v>
      </c>
      <c r="B189" s="213" t="str">
        <f>+$D$183</f>
        <v>Red Bluff Substation</v>
      </c>
      <c r="C189" s="149" t="s">
        <v>214</v>
      </c>
      <c r="D189" s="255" t="s">
        <v>307</v>
      </c>
      <c r="E189" s="348" t="s">
        <v>308</v>
      </c>
      <c r="F189" s="221" t="s">
        <v>309</v>
      </c>
      <c r="G189" s="222" t="s">
        <v>26</v>
      </c>
      <c r="H189" s="223">
        <v>42370</v>
      </c>
      <c r="I189" s="229" t="s">
        <v>217</v>
      </c>
      <c r="J189" s="224">
        <v>0</v>
      </c>
      <c r="K189" s="225">
        <v>1</v>
      </c>
      <c r="L189" s="150"/>
      <c r="M189" s="227">
        <v>0</v>
      </c>
      <c r="N189" s="151">
        <f>SUM($T203:$AE203)</f>
        <v>5.2983500000000001</v>
      </c>
      <c r="O189" s="151">
        <f>SUM($AF203:$AQ203)</f>
        <v>0</v>
      </c>
      <c r="P189" s="253">
        <f>$M189*$K189*(1-$J189)</f>
        <v>0</v>
      </c>
      <c r="Q189" s="151">
        <f t="shared" ref="Q189:Q193" si="72">$N189*$K189*(1-$J189)</f>
        <v>5.2983500000000001</v>
      </c>
      <c r="R189" s="152">
        <f t="shared" ref="R189:R193" si="73">$O189*$K189*(1-$J189)</f>
        <v>0</v>
      </c>
      <c r="S189" s="153"/>
      <c r="T189" s="215">
        <f>IF(OR(RIGHT($I189,3)="RGT",RIGHT($I189,3)="INC"),IF($H189=T$188,SUM($T203:T203)+$P189,IF(T$188&gt;$H189,T203,0)),0)</f>
        <v>0</v>
      </c>
      <c r="U189" s="216">
        <f>IF(OR(RIGHT($I189,3)="RGT",RIGHT($I189,3)="INC"),IF($H189=U$188,SUM($T203:U203)+$P189,IF(U$188&gt;$H189,U203,0)),0)</f>
        <v>3.2694399999999999</v>
      </c>
      <c r="V189" s="216">
        <f>IF(OR(RIGHT($I189,3)="RGT",RIGHT($I189,3)="INC"),IF($H189=V$188,SUM($T203:V203)+$P189,IF(V$188&gt;$H189,V203,0)),0)</f>
        <v>2.0289100000000002</v>
      </c>
      <c r="W189" s="216">
        <f>IF(OR(RIGHT($I189,3)="RGT",RIGHT($I189,3)="INC"),IF($H189=W$188,SUM($T203:W203)+$P189,IF(W$188&gt;$H189,W203,0)),0)</f>
        <v>0</v>
      </c>
      <c r="X189" s="216">
        <f>IF(OR(RIGHT($I189,3)="RGT",RIGHT($I189,3)="INC"),IF($H189=X$188,SUM($T203:X203)+$P189,IF(X$188&gt;$H189,X203,0)),0)</f>
        <v>0</v>
      </c>
      <c r="Y189" s="216">
        <f>IF(OR(RIGHT($I189,3)="RGT",RIGHT($I189,3)="INC"),IF($H189=Y$188,SUM($T203:Y203)+$P189,IF(Y$188&gt;$H189,Y203,0)),0)</f>
        <v>0</v>
      </c>
      <c r="Z189" s="216">
        <f>IF(OR(RIGHT($I189,3)="RGT",RIGHT($I189,3)="INC"),IF($H189=Z$188,SUM($T203:Z203)+$P189,IF(Z$188&gt;$H189,Z203,0)),0)</f>
        <v>0</v>
      </c>
      <c r="AA189" s="216">
        <f>IF(OR(RIGHT($I189,3)="RGT",RIGHT($I189,3)="INC"),IF($H189=AA$188,SUM($T203:AA203)+$P189,IF(AA$188&gt;$H189,AA203,0)),0)</f>
        <v>0</v>
      </c>
      <c r="AB189" s="216">
        <f>IF(OR(RIGHT($I189,3)="RGT",RIGHT($I189,3)="INC"),IF($H189=AB$188,SUM($T203:AB203)+$P189,IF(AB$188&gt;$H189,AB203,0)),0)</f>
        <v>0</v>
      </c>
      <c r="AC189" s="216">
        <f>IF(OR(RIGHT($I189,3)="RGT",RIGHT($I189,3)="INC"),IF($H189=AC$188,SUM($T203:AC203)+$P189,IF(AC$188&gt;$H189,AC203,0)),0)</f>
        <v>0</v>
      </c>
      <c r="AD189" s="216">
        <f>IF(OR(RIGHT($I189,3)="RGT",RIGHT($I189,3)="INC"),IF($H189=AD$188,SUM($T203:AD203)+$P189,IF(AD$188&gt;$H189,AD203,0)),0)</f>
        <v>0</v>
      </c>
      <c r="AE189" s="217">
        <f>IF(OR(RIGHT($I189,3)="RGT",RIGHT($I189,3)="INC"),IF($H189=AE$188,SUM($T203:AE203)+$P189,IF(AE$188&gt;$H189,AE203,0)),0)</f>
        <v>0</v>
      </c>
      <c r="AF189" s="216">
        <f>IF(OR(RIGHT($I189,3)="RGT",RIGHT($I189,3)="INC"),IF($H189=AF$188,SUM($T203:AF203)+$P189,IF(AF$188&gt;$H189,AF203,0)),0)</f>
        <v>0</v>
      </c>
      <c r="AG189" s="216">
        <f>IF(OR(RIGHT($I189,3)="RGT",RIGHT($I189,3)="INC"),IF($H189=AG$188,SUM($T203:AG203)+$P189,IF(AG$188&gt;$H189,AG203,0)),0)</f>
        <v>0</v>
      </c>
      <c r="AH189" s="216">
        <f>IF(OR(RIGHT($I189,3)="RGT",RIGHT($I189,3)="INC"),IF($H189=AH$188,SUM($T203:AH203)+$P189,IF(AH$188&gt;$H189,AH203,0)),0)</f>
        <v>0</v>
      </c>
      <c r="AI189" s="216">
        <f>IF(OR(RIGHT($I189,3)="RGT",RIGHT($I189,3)="INC"),IF($H189=AI$188,SUM($T203:AI203)+$P189,IF(AI$188&gt;$H189,AI203,0)),0)</f>
        <v>0</v>
      </c>
      <c r="AJ189" s="216">
        <f>IF(OR(RIGHT($I189,3)="RGT",RIGHT($I189,3)="INC"),IF($H189=AJ$188,SUM($T203:AJ203)+$P189,IF(AJ$188&gt;$H189,AJ203,0)),0)</f>
        <v>0</v>
      </c>
      <c r="AK189" s="216">
        <f>IF(OR(RIGHT($I189,3)="RGT",RIGHT($I189,3)="INC"),IF($H189=AK$188,SUM($T203:AK203)+$P189,IF(AK$188&gt;$H189,AK203,0)),0)</f>
        <v>0</v>
      </c>
      <c r="AL189" s="216">
        <f>IF(OR(RIGHT($I189,3)="RGT",RIGHT($I189,3)="INC"),IF($H189=AL$188,SUM($T203:AL203)+$P189,IF(AL$188&gt;$H189,AL203,0)),0)</f>
        <v>0</v>
      </c>
      <c r="AM189" s="216">
        <f>IF(OR(RIGHT($I189,3)="RGT",RIGHT($I189,3)="INC"),IF($H189=AM$188,SUM($T203:AM203)+$P189,IF(AM$188&gt;$H189,AM203,0)),0)</f>
        <v>0</v>
      </c>
      <c r="AN189" s="216">
        <f>IF(OR(RIGHT($I189,3)="RGT",RIGHT($I189,3)="INC"),IF($H189=AN$188,SUM($T203:AN203)+$P189,IF(AN$188&gt;$H189,AN203,0)),0)</f>
        <v>0</v>
      </c>
      <c r="AO189" s="216">
        <f>IF(OR(RIGHT($I189,3)="RGT",RIGHT($I189,3)="INC"),IF($H189=AO$188,SUM($T203:AO203)+$P189,IF(AO$188&gt;$H189,AO203,0)),0)</f>
        <v>0</v>
      </c>
      <c r="AP189" s="216">
        <f>IF(OR(RIGHT($I189,3)="RGT",RIGHT($I189,3)="INC"),IF($H189=AP$188,SUM($T203:AP203)+$P189,IF(AP$188&gt;$H189,AP203,0)),0)</f>
        <v>0</v>
      </c>
      <c r="AQ189" s="217">
        <f>IF(OR(RIGHT($I189,3)="RGT",RIGHT($I189,3)="INC"),IF($H189=AQ$188,SUM($T203:AQ203)+$P189,IF(AQ$188&gt;$H189,AQ203,0)),0)</f>
        <v>0</v>
      </c>
      <c r="AR189" s="157"/>
    </row>
    <row r="190" spans="1:44" s="254" customFormat="1" x14ac:dyDescent="0.25">
      <c r="B190" s="213" t="str">
        <f t="shared" ref="B190:B193" si="74">+$D$183</f>
        <v>Red Bluff Substation</v>
      </c>
      <c r="C190" s="149" t="s">
        <v>214</v>
      </c>
      <c r="D190" s="255"/>
      <c r="E190" s="220"/>
      <c r="F190" s="221"/>
      <c r="G190" s="222"/>
      <c r="H190" s="223"/>
      <c r="I190" s="229"/>
      <c r="J190" s="224"/>
      <c r="K190" s="225"/>
      <c r="L190" s="150"/>
      <c r="M190" s="227">
        <v>0</v>
      </c>
      <c r="N190" s="151">
        <f>SUM($T204:$AE204)</f>
        <v>0</v>
      </c>
      <c r="O190" s="151">
        <f>SUM($AF204:$AQ204)</f>
        <v>0</v>
      </c>
      <c r="P190" s="253">
        <f t="shared" ref="P190:P193" si="75">$M190*$K190*(1-$J190)</f>
        <v>0</v>
      </c>
      <c r="Q190" s="151">
        <f t="shared" si="72"/>
        <v>0</v>
      </c>
      <c r="R190" s="152">
        <f t="shared" si="73"/>
        <v>0</v>
      </c>
      <c r="S190" s="153"/>
      <c r="T190" s="215">
        <f>IF(OR(RIGHT($I190,3)="RGT",RIGHT($I190,3)="INC"),IF($H190=T$188,SUM($T204:T204)+$P190,IF(T$188&gt;$H190,T204,0)),0)</f>
        <v>0</v>
      </c>
      <c r="U190" s="216">
        <f>IF(OR(RIGHT($I190,3)="RGT",RIGHT($I190,3)="INC"),IF($H190=U$188,SUM($T204:U204)+$P190,IF(U$188&gt;$H190,U204,0)),0)</f>
        <v>0</v>
      </c>
      <c r="V190" s="216">
        <f>IF(OR(RIGHT($I190,3)="RGT",RIGHT($I190,3)="INC"),IF($H190=V$188,SUM($T204:V204)+$P190,IF(V$188&gt;$H190,V204,0)),0)</f>
        <v>0</v>
      </c>
      <c r="W190" s="216">
        <f>IF(OR(RIGHT($I190,3)="RGT",RIGHT($I190,3)="INC"),IF($H190=W$188,SUM($T204:W204)+$P190,IF(W$188&gt;$H190,W204,0)),0)</f>
        <v>0</v>
      </c>
      <c r="X190" s="216">
        <f>IF(OR(RIGHT($I190,3)="RGT",RIGHT($I190,3)="INC"),IF($H190=X$188,SUM($T204:X204)+$P190,IF(X$188&gt;$H190,X204,0)),0)</f>
        <v>0</v>
      </c>
      <c r="Y190" s="216">
        <f>IF(OR(RIGHT($I190,3)="RGT",RIGHT($I190,3)="INC"),IF($H190=Y$188,SUM($T204:Y204)+$P190,IF(Y$188&gt;$H190,Y204,0)),0)</f>
        <v>0</v>
      </c>
      <c r="Z190" s="216">
        <f>IF(OR(RIGHT($I190,3)="RGT",RIGHT($I190,3)="INC"),IF($H190=Z$188,SUM($T204:Z204)+$P190,IF(Z$188&gt;$H190,Z204,0)),0)</f>
        <v>0</v>
      </c>
      <c r="AA190" s="216">
        <f>IF(OR(RIGHT($I190,3)="RGT",RIGHT($I190,3)="INC"),IF($H190=AA$188,SUM($T204:AA204)+$P190,IF(AA$188&gt;$H190,AA204,0)),0)</f>
        <v>0</v>
      </c>
      <c r="AB190" s="216">
        <f>IF(OR(RIGHT($I190,3)="RGT",RIGHT($I190,3)="INC"),IF($H190=AB$188,SUM($T204:AB204)+$P190,IF(AB$188&gt;$H190,AB204,0)),0)</f>
        <v>0</v>
      </c>
      <c r="AC190" s="216">
        <f>IF(OR(RIGHT($I190,3)="RGT",RIGHT($I190,3)="INC"),IF($H190=AC$188,SUM($T204:AC204)+$P190,IF(AC$188&gt;$H190,AC204,0)),0)</f>
        <v>0</v>
      </c>
      <c r="AD190" s="216">
        <f>IF(OR(RIGHT($I190,3)="RGT",RIGHT($I190,3)="INC"),IF($H190=AD$188,SUM($T204:AD204)+$P190,IF(AD$188&gt;$H190,AD204,0)),0)</f>
        <v>0</v>
      </c>
      <c r="AE190" s="217">
        <f>IF(OR(RIGHT($I190,3)="RGT",RIGHT($I190,3)="INC"),IF($H190=AE$188,SUM($T204:AE204)+$P190,IF(AE$188&gt;$H190,AE204,0)),0)</f>
        <v>0</v>
      </c>
      <c r="AF190" s="216">
        <f>IF(OR(RIGHT($I190,3)="RGT",RIGHT($I190,3)="INC"),IF($H190=AF$188,SUM($T204:AF204)+$P190,IF(AF$188&gt;$H190,AF204,0)),0)</f>
        <v>0</v>
      </c>
      <c r="AG190" s="216">
        <f>IF(OR(RIGHT($I190,3)="RGT",RIGHT($I190,3)="INC"),IF($H190=AG$188,SUM($T204:AG204)+$P190,IF(AG$188&gt;$H190,AG204,0)),0)</f>
        <v>0</v>
      </c>
      <c r="AH190" s="216">
        <f>IF(OR(RIGHT($I190,3)="RGT",RIGHT($I190,3)="INC"),IF($H190=AH$188,SUM($T204:AH204)+$P190,IF(AH$188&gt;$H190,AH204,0)),0)</f>
        <v>0</v>
      </c>
      <c r="AI190" s="216">
        <f>IF(OR(RIGHT($I190,3)="RGT",RIGHT($I190,3)="INC"),IF($H190=AI$188,SUM($T204:AI204)+$P190,IF(AI$188&gt;$H190,AI204,0)),0)</f>
        <v>0</v>
      </c>
      <c r="AJ190" s="216">
        <f>IF(OR(RIGHT($I190,3)="RGT",RIGHT($I190,3)="INC"),IF($H190=AJ$188,SUM($T204:AJ204)+$P190,IF(AJ$188&gt;$H190,AJ204,0)),0)</f>
        <v>0</v>
      </c>
      <c r="AK190" s="216">
        <f>IF(OR(RIGHT($I190,3)="RGT",RIGHT($I190,3)="INC"),IF($H190=AK$188,SUM($T204:AK204)+$P190,IF(AK$188&gt;$H190,AK204,0)),0)</f>
        <v>0</v>
      </c>
      <c r="AL190" s="216">
        <f>IF(OR(RIGHT($I190,3)="RGT",RIGHT($I190,3)="INC"),IF($H190=AL$188,SUM($T204:AL204)+$P190,IF(AL$188&gt;$H190,AL204,0)),0)</f>
        <v>0</v>
      </c>
      <c r="AM190" s="216">
        <f>IF(OR(RIGHT($I190,3)="RGT",RIGHT($I190,3)="INC"),IF($H190=AM$188,SUM($T204:AM204)+$P190,IF(AM$188&gt;$H190,AM204,0)),0)</f>
        <v>0</v>
      </c>
      <c r="AN190" s="216">
        <f>IF(OR(RIGHT($I190,3)="RGT",RIGHT($I190,3)="INC"),IF($H190=AN$188,SUM($T204:AN204)+$P190,IF(AN$188&gt;$H190,AN204,0)),0)</f>
        <v>0</v>
      </c>
      <c r="AO190" s="216">
        <f>IF(OR(RIGHT($I190,3)="RGT",RIGHT($I190,3)="INC"),IF($H190=AO$188,SUM($T204:AO204)+$P190,IF(AO$188&gt;$H190,AO204,0)),0)</f>
        <v>0</v>
      </c>
      <c r="AP190" s="216">
        <f>IF(OR(RIGHT($I190,3)="RGT",RIGHT($I190,3)="INC"),IF($H190=AP$188,SUM($T204:AP204)+$P190,IF(AP$188&gt;$H190,AP204,0)),0)</f>
        <v>0</v>
      </c>
      <c r="AQ190" s="217">
        <f>IF(OR(RIGHT($I190,3)="RGT",RIGHT($I190,3)="INC"),IF($H190=AQ$188,SUM($T204:AQ204)+$P190,IF(AQ$188&gt;$H190,AQ204,0)),0)</f>
        <v>0</v>
      </c>
      <c r="AR190" s="157"/>
    </row>
    <row r="191" spans="1:44" s="254" customFormat="1" x14ac:dyDescent="0.25">
      <c r="B191" s="213" t="str">
        <f t="shared" si="74"/>
        <v>Red Bluff Substation</v>
      </c>
      <c r="C191" s="149" t="s">
        <v>214</v>
      </c>
      <c r="D191" s="255"/>
      <c r="E191" s="220"/>
      <c r="F191" s="221"/>
      <c r="G191" s="222"/>
      <c r="H191" s="256"/>
      <c r="I191" s="229"/>
      <c r="J191" s="224"/>
      <c r="K191" s="225"/>
      <c r="L191" s="150"/>
      <c r="M191" s="227">
        <v>0</v>
      </c>
      <c r="N191" s="151">
        <f>SUM($T205:$AE205)</f>
        <v>0</v>
      </c>
      <c r="O191" s="151">
        <f>SUM($AF205:$AQ205)</f>
        <v>0</v>
      </c>
      <c r="P191" s="253">
        <f>$M191*$K191*(1-$J191)</f>
        <v>0</v>
      </c>
      <c r="Q191" s="151">
        <f t="shared" si="72"/>
        <v>0</v>
      </c>
      <c r="R191" s="152">
        <f t="shared" si="73"/>
        <v>0</v>
      </c>
      <c r="S191" s="153"/>
      <c r="T191" s="215">
        <f>IF(OR(RIGHT($I191,3)="RGT",RIGHT($I191,3)="INC"),IF($H191=T$188,SUM($T205:T205)+$P191,IF(T$188&gt;$H191,T205,0)),0)</f>
        <v>0</v>
      </c>
      <c r="U191" s="216">
        <f>IF(OR(RIGHT($I191,3)="RGT",RIGHT($I191,3)="INC"),IF($H191=U$188,SUM($T205:U205)+$P191,IF(U$188&gt;$H191,U205,0)),0)</f>
        <v>0</v>
      </c>
      <c r="V191" s="216">
        <f>IF(OR(RIGHT($I191,3)="RGT",RIGHT($I191,3)="INC"),IF($H191=V$188,SUM($T205:V205)+$P191,IF(V$188&gt;$H191,V205,0)),0)</f>
        <v>0</v>
      </c>
      <c r="W191" s="216">
        <f>IF(OR(RIGHT($I191,3)="RGT",RIGHT($I191,3)="INC"),IF($H191=W$188,SUM($T205:W205)+$P191,IF(W$188&gt;$H191,W205,0)),0)</f>
        <v>0</v>
      </c>
      <c r="X191" s="216">
        <f>IF(OR(RIGHT($I191,3)="RGT",RIGHT($I191,3)="INC"),IF($H191=X$188,SUM($T205:X205)+$P191,IF(X$188&gt;$H191,X205,0)),0)</f>
        <v>0</v>
      </c>
      <c r="Y191" s="216">
        <f>IF(OR(RIGHT($I191,3)="RGT",RIGHT($I191,3)="INC"),IF($H191=Y$188,SUM($T205:Y205)+$P191,IF(Y$188&gt;$H191,Y205,0)),0)</f>
        <v>0</v>
      </c>
      <c r="Z191" s="216">
        <f>IF(OR(RIGHT($I191,3)="RGT",RIGHT($I191,3)="INC"),IF($H191=Z$188,SUM($T205:Z205)+$P191,IF(Z$188&gt;$H191,Z205,0)),0)</f>
        <v>0</v>
      </c>
      <c r="AA191" s="216">
        <f>IF(OR(RIGHT($I191,3)="RGT",RIGHT($I191,3)="INC"),IF($H191=AA$188,SUM($T205:AA205)+$P191,IF(AA$188&gt;$H191,AA205,0)),0)</f>
        <v>0</v>
      </c>
      <c r="AB191" s="216">
        <f>IF(OR(RIGHT($I191,3)="RGT",RIGHT($I191,3)="INC"),IF($H191=AB$188,SUM($T205:AB205)+$P191,IF(AB$188&gt;$H191,AB205,0)),0)</f>
        <v>0</v>
      </c>
      <c r="AC191" s="216">
        <f>IF(OR(RIGHT($I191,3)="RGT",RIGHT($I191,3)="INC"),IF($H191=AC$188,SUM($T205:AC205)+$P191,IF(AC$188&gt;$H191,AC205,0)),0)</f>
        <v>0</v>
      </c>
      <c r="AD191" s="216">
        <f>IF(OR(RIGHT($I191,3)="RGT",RIGHT($I191,3)="INC"),IF($H191=AD$188,SUM($T205:AD205)+$P191,IF(AD$188&gt;$H191,AD205,0)),0)</f>
        <v>0</v>
      </c>
      <c r="AE191" s="217">
        <f>IF(OR(RIGHT($I191,3)="RGT",RIGHT($I191,3)="INC"),IF($H191=AE$188,SUM($T205:AE205)+$P191,IF(AE$188&gt;$H191,AE205,0)),0)</f>
        <v>0</v>
      </c>
      <c r="AF191" s="216">
        <f>IF(OR(RIGHT($I191,3)="RGT",RIGHT($I191,3)="INC"),IF($H191=AF$188,SUM($T205:AF205)+$P191,IF(AF$188&gt;$H191,AF205,0)),0)</f>
        <v>0</v>
      </c>
      <c r="AG191" s="216">
        <f>IF(OR(RIGHT($I191,3)="RGT",RIGHT($I191,3)="INC"),IF($H191=AG$188,SUM($T205:AG205)+$P191,IF(AG$188&gt;$H191,AG205,0)),0)</f>
        <v>0</v>
      </c>
      <c r="AH191" s="216">
        <f>IF(OR(RIGHT($I191,3)="RGT",RIGHT($I191,3)="INC"),IF($H191=AH$188,SUM($T205:AH205)+$P191,IF(AH$188&gt;$H191,AH205,0)),0)</f>
        <v>0</v>
      </c>
      <c r="AI191" s="216">
        <f>IF(OR(RIGHT($I191,3)="RGT",RIGHT($I191,3)="INC"),IF($H191=AI$188,SUM($T205:AI205)+$P191,IF(AI$188&gt;$H191,AI205,0)),0)</f>
        <v>0</v>
      </c>
      <c r="AJ191" s="216">
        <f>IF(OR(RIGHT($I191,3)="RGT",RIGHT($I191,3)="INC"),IF($H191=AJ$188,SUM($T205:AJ205)+$P191,IF(AJ$188&gt;$H191,AJ205,0)),0)</f>
        <v>0</v>
      </c>
      <c r="AK191" s="216">
        <f>IF(OR(RIGHT($I191,3)="RGT",RIGHT($I191,3)="INC"),IF($H191=AK$188,SUM($T205:AK205)+$P191,IF(AK$188&gt;$H191,AK205,0)),0)</f>
        <v>0</v>
      </c>
      <c r="AL191" s="216">
        <f>IF(OR(RIGHT($I191,3)="RGT",RIGHT($I191,3)="INC"),IF($H191=AL$188,SUM($T205:AL205)+$P191,IF(AL$188&gt;$H191,AL205,0)),0)</f>
        <v>0</v>
      </c>
      <c r="AM191" s="216">
        <f>IF(OR(RIGHT($I191,3)="RGT",RIGHT($I191,3)="INC"),IF($H191=AM$188,SUM($T205:AM205)+$P191,IF(AM$188&gt;$H191,AM205,0)),0)</f>
        <v>0</v>
      </c>
      <c r="AN191" s="216">
        <f>IF(OR(RIGHT($I191,3)="RGT",RIGHT($I191,3)="INC"),IF($H191=AN$188,SUM($T205:AN205)+$P191,IF(AN$188&gt;$H191,AN205,0)),0)</f>
        <v>0</v>
      </c>
      <c r="AO191" s="216">
        <f>IF(OR(RIGHT($I191,3)="RGT",RIGHT($I191,3)="INC"),IF($H191=AO$188,SUM($T205:AO205)+$P191,IF(AO$188&gt;$H191,AO205,0)),0)</f>
        <v>0</v>
      </c>
      <c r="AP191" s="216">
        <f>IF(OR(RIGHT($I191,3)="RGT",RIGHT($I191,3)="INC"),IF($H191=AP$188,SUM($T205:AP205)+$P191,IF(AP$188&gt;$H191,AP205,0)),0)</f>
        <v>0</v>
      </c>
      <c r="AQ191" s="217">
        <f>IF(OR(RIGHT($I191,3)="RGT",RIGHT($I191,3)="INC"),IF($H191=AQ$188,SUM($T205:AQ205)+$P191,IF(AQ$188&gt;$H191,AQ205,0)),0)</f>
        <v>0</v>
      </c>
      <c r="AR191" s="157"/>
    </row>
    <row r="192" spans="1:44" s="254" customFormat="1" x14ac:dyDescent="0.25">
      <c r="B192" s="213" t="str">
        <f t="shared" si="74"/>
        <v>Red Bluff Substation</v>
      </c>
      <c r="C192" s="149" t="s">
        <v>214</v>
      </c>
      <c r="D192" s="255"/>
      <c r="E192" s="220"/>
      <c r="F192" s="257"/>
      <c r="G192" s="222"/>
      <c r="H192" s="228"/>
      <c r="I192" s="229"/>
      <c r="J192" s="224"/>
      <c r="K192" s="225"/>
      <c r="L192" s="150"/>
      <c r="M192" s="258"/>
      <c r="N192" s="151">
        <f>SUM($T206:$AE206)</f>
        <v>0</v>
      </c>
      <c r="O192" s="151">
        <f>SUM($AF206:$AQ206)</f>
        <v>0</v>
      </c>
      <c r="P192" s="253">
        <f t="shared" si="75"/>
        <v>0</v>
      </c>
      <c r="Q192" s="151">
        <f t="shared" si="72"/>
        <v>0</v>
      </c>
      <c r="R192" s="152">
        <f t="shared" si="73"/>
        <v>0</v>
      </c>
      <c r="S192" s="153"/>
      <c r="T192" s="215">
        <f>IF(OR(RIGHT($I192,3)="RGT",RIGHT($I192,3)="INC"),IF($H192=T$188,SUM($T206:T206)+$P192,IF(T$188&gt;$H192,T206,0)),0)</f>
        <v>0</v>
      </c>
      <c r="U192" s="216">
        <f>IF(OR(RIGHT($I192,3)="RGT",RIGHT($I192,3)="INC"),IF($H192=U$188,SUM($T206:U206)+$P192,IF(U$188&gt;$H192,U206,0)),0)</f>
        <v>0</v>
      </c>
      <c r="V192" s="216">
        <f>IF(OR(RIGHT($I192,3)="RGT",RIGHT($I192,3)="INC"),IF($H192=V$188,SUM($T206:V206)+$P192,IF(V$188&gt;$H192,V206,0)),0)</f>
        <v>0</v>
      </c>
      <c r="W192" s="216">
        <f>IF(OR(RIGHT($I192,3)="RGT",RIGHT($I192,3)="INC"),IF($H192=W$188,SUM($T206:W206)+$P192,IF(W$188&gt;$H192,W206,0)),0)</f>
        <v>0</v>
      </c>
      <c r="X192" s="216">
        <f>IF(OR(RIGHT($I192,3)="RGT",RIGHT($I192,3)="INC"),IF($H192=X$188,SUM($T206:X206)+$P192,IF(X$188&gt;$H192,X206,0)),0)</f>
        <v>0</v>
      </c>
      <c r="Y192" s="216">
        <f>IF(OR(RIGHT($I192,3)="RGT",RIGHT($I192,3)="INC"),IF($H192=Y$188,SUM($T206:Y206)+$P192,IF(Y$188&gt;$H192,Y206,0)),0)</f>
        <v>0</v>
      </c>
      <c r="Z192" s="216">
        <f>IF(OR(RIGHT($I192,3)="RGT",RIGHT($I192,3)="INC"),IF($H192=Z$188,SUM($T206:Z206)+$P192,IF(Z$188&gt;$H192,Z206,0)),0)</f>
        <v>0</v>
      </c>
      <c r="AA192" s="216">
        <f>IF(OR(RIGHT($I192,3)="RGT",RIGHT($I192,3)="INC"),IF($H192=AA$188,SUM($T206:AA206)+$P192,IF(AA$188&gt;$H192,AA206,0)),0)</f>
        <v>0</v>
      </c>
      <c r="AB192" s="216">
        <f>IF(OR(RIGHT($I192,3)="RGT",RIGHT($I192,3)="INC"),IF($H192=AB$188,SUM($T206:AB206)+$P192,IF(AB$188&gt;$H192,AB206,0)),0)</f>
        <v>0</v>
      </c>
      <c r="AC192" s="216">
        <f>IF(OR(RIGHT($I192,3)="RGT",RIGHT($I192,3)="INC"),IF($H192=AC$188,SUM($T206:AC206)+$P192,IF(AC$188&gt;$H192,AC206,0)),0)</f>
        <v>0</v>
      </c>
      <c r="AD192" s="216">
        <f>IF(OR(RIGHT($I192,3)="RGT",RIGHT($I192,3)="INC"),IF($H192=AD$188,SUM($T206:AD206)+$P192,IF(AD$188&gt;$H192,AD206,0)),0)</f>
        <v>0</v>
      </c>
      <c r="AE192" s="217">
        <f>IF(OR(RIGHT($I192,3)="RGT",RIGHT($I192,3)="INC"),IF($H192=AE$188,SUM($T206:AE206)+$P192,IF(AE$188&gt;$H192,AE206,0)),0)</f>
        <v>0</v>
      </c>
      <c r="AF192" s="216">
        <f>IF(OR(RIGHT($I192,3)="RGT",RIGHT($I192,3)="INC"),IF($H192=AF$188,SUM($T206:AF206)+$P192,IF(AF$188&gt;$H192,AF206,0)),0)</f>
        <v>0</v>
      </c>
      <c r="AG192" s="216">
        <f>IF(OR(RIGHT($I192,3)="RGT",RIGHT($I192,3)="INC"),IF($H192=AG$188,SUM($T206:AG206)+$P192,IF(AG$188&gt;$H192,AG206,0)),0)</f>
        <v>0</v>
      </c>
      <c r="AH192" s="216">
        <f>IF(OR(RIGHT($I192,3)="RGT",RIGHT($I192,3)="INC"),IF($H192=AH$188,SUM($T206:AH206)+$P192,IF(AH$188&gt;$H192,AH206,0)),0)</f>
        <v>0</v>
      </c>
      <c r="AI192" s="216">
        <f>IF(OR(RIGHT($I192,3)="RGT",RIGHT($I192,3)="INC"),IF($H192=AI$188,SUM($T206:AI206)+$P192,IF(AI$188&gt;$H192,AI206,0)),0)</f>
        <v>0</v>
      </c>
      <c r="AJ192" s="216">
        <f>IF(OR(RIGHT($I192,3)="RGT",RIGHT($I192,3)="INC"),IF($H192=AJ$188,SUM($T206:AJ206)+$P192,IF(AJ$188&gt;$H192,AJ206,0)),0)</f>
        <v>0</v>
      </c>
      <c r="AK192" s="216">
        <f>IF(OR(RIGHT($I192,3)="RGT",RIGHT($I192,3)="INC"),IF($H192=AK$188,SUM($T206:AK206)+$P192,IF(AK$188&gt;$H192,AK206,0)),0)</f>
        <v>0</v>
      </c>
      <c r="AL192" s="216">
        <f>IF(OR(RIGHT($I192,3)="RGT",RIGHT($I192,3)="INC"),IF($H192=AL$188,SUM($T206:AL206)+$P192,IF(AL$188&gt;$H192,AL206,0)),0)</f>
        <v>0</v>
      </c>
      <c r="AM192" s="216">
        <f>IF(OR(RIGHT($I192,3)="RGT",RIGHT($I192,3)="INC"),IF($H192=AM$188,SUM($T206:AM206)+$P192,IF(AM$188&gt;$H192,AM206,0)),0)</f>
        <v>0</v>
      </c>
      <c r="AN192" s="216">
        <f>IF(OR(RIGHT($I192,3)="RGT",RIGHT($I192,3)="INC"),IF($H192=AN$188,SUM($T206:AN206)+$P192,IF(AN$188&gt;$H192,AN206,0)),0)</f>
        <v>0</v>
      </c>
      <c r="AO192" s="216">
        <f>IF(OR(RIGHT($I192,3)="RGT",RIGHT($I192,3)="INC"),IF($H192=AO$188,SUM($T206:AO206)+$P192,IF(AO$188&gt;$H192,AO206,0)),0)</f>
        <v>0</v>
      </c>
      <c r="AP192" s="216">
        <f>IF(OR(RIGHT($I192,3)="RGT",RIGHT($I192,3)="INC"),IF($H192=AP$188,SUM($T206:AP206)+$P192,IF(AP$188&gt;$H192,AP206,0)),0)</f>
        <v>0</v>
      </c>
      <c r="AQ192" s="217">
        <f>IF(OR(RIGHT($I192,3)="RGT",RIGHT($I192,3)="INC"),IF($H192=AQ$188,SUM($T206:AQ206)+$P192,IF(AQ$188&gt;$H192,AQ206,0)),0)</f>
        <v>0</v>
      </c>
      <c r="AR192" s="157"/>
    </row>
    <row r="193" spans="2:44" s="254" customFormat="1" x14ac:dyDescent="0.25">
      <c r="B193" s="213" t="str">
        <f t="shared" si="74"/>
        <v>Red Bluff Substation</v>
      </c>
      <c r="C193" s="149" t="s">
        <v>214</v>
      </c>
      <c r="D193" s="255"/>
      <c r="E193" s="220"/>
      <c r="F193" s="257"/>
      <c r="G193" s="222"/>
      <c r="H193" s="153"/>
      <c r="I193" s="229"/>
      <c r="J193" s="224"/>
      <c r="K193" s="225"/>
      <c r="L193" s="150"/>
      <c r="M193" s="258"/>
      <c r="N193" s="151">
        <f>SUM($T207:$AE207)</f>
        <v>0</v>
      </c>
      <c r="O193" s="151">
        <f>SUM($AF207:$AQ207)</f>
        <v>0</v>
      </c>
      <c r="P193" s="253">
        <f t="shared" si="75"/>
        <v>0</v>
      </c>
      <c r="Q193" s="151">
        <f t="shared" si="72"/>
        <v>0</v>
      </c>
      <c r="R193" s="152">
        <f t="shared" si="73"/>
        <v>0</v>
      </c>
      <c r="S193" s="153"/>
      <c r="T193" s="215">
        <f>IF(OR(RIGHT($I193,3)="RGT",RIGHT($I193,3)="INC"),IF($H193=T$188,SUM($T207:T207)+$P193,IF(T$188&gt;$H193,T207,0)),0)</f>
        <v>0</v>
      </c>
      <c r="U193" s="216">
        <f>IF(OR(RIGHT($I193,3)="RGT",RIGHT($I193,3)="INC"),IF($H193=U$188,SUM($T207:U207)+$P193,IF(U$188&gt;$H193,U207,0)),0)</f>
        <v>0</v>
      </c>
      <c r="V193" s="216">
        <f>IF(OR(RIGHT($I193,3)="RGT",RIGHT($I193,3)="INC"),IF($H193=V$188,SUM($T207:V207)+$P193,IF(V$188&gt;$H193,V207,0)),0)</f>
        <v>0</v>
      </c>
      <c r="W193" s="216">
        <f>IF(OR(RIGHT($I193,3)="RGT",RIGHT($I193,3)="INC"),IF($H193=W$188,SUM($T207:W207)+$P193,IF(W$188&gt;$H193,W207,0)),0)</f>
        <v>0</v>
      </c>
      <c r="X193" s="216">
        <f>IF(OR(RIGHT($I193,3)="RGT",RIGHT($I193,3)="INC"),IF($H193=X$188,SUM($T207:X207)+$P193,IF(X$188&gt;$H193,X207,0)),0)</f>
        <v>0</v>
      </c>
      <c r="Y193" s="216">
        <f>IF(OR(RIGHT($I193,3)="RGT",RIGHT($I193,3)="INC"),IF($H193=Y$188,SUM($T207:Y207)+$P193,IF(Y$188&gt;$H193,Y207,0)),0)</f>
        <v>0</v>
      </c>
      <c r="Z193" s="216">
        <f>IF(OR(RIGHT($I193,3)="RGT",RIGHT($I193,3)="INC"),IF($H193=Z$188,SUM($T207:Z207)+$P193,IF(Z$188&gt;$H193,Z207,0)),0)</f>
        <v>0</v>
      </c>
      <c r="AA193" s="216">
        <f>IF(OR(RIGHT($I193,3)="RGT",RIGHT($I193,3)="INC"),IF($H193=AA$188,SUM($T207:AA207)+$P193,IF(AA$188&gt;$H193,AA207,0)),0)</f>
        <v>0</v>
      </c>
      <c r="AB193" s="216">
        <f>IF(OR(RIGHT($I193,3)="RGT",RIGHT($I193,3)="INC"),IF($H193=AB$188,SUM($T207:AB207)+$P193,IF(AB$188&gt;$H193,AB207,0)),0)</f>
        <v>0</v>
      </c>
      <c r="AC193" s="216">
        <f>IF(OR(RIGHT($I193,3)="RGT",RIGHT($I193,3)="INC"),IF($H193=AC$188,SUM($T207:AC207)+$P193,IF(AC$188&gt;$H193,AC207,0)),0)</f>
        <v>0</v>
      </c>
      <c r="AD193" s="216">
        <f>IF(OR(RIGHT($I193,3)="RGT",RIGHT($I193,3)="INC"),IF($H193=AD$188,SUM($T207:AD207)+$P193,IF(AD$188&gt;$H193,AD207,0)),0)</f>
        <v>0</v>
      </c>
      <c r="AE193" s="217">
        <f>IF(OR(RIGHT($I193,3)="RGT",RIGHT($I193,3)="INC"),IF($H193=AE$188,SUM($T207:AE207)+$P193,IF(AE$188&gt;$H193,AE207,0)),0)</f>
        <v>0</v>
      </c>
      <c r="AF193" s="216">
        <f>IF(OR(RIGHT($I193,3)="RGT",RIGHT($I193,3)="INC"),IF($H193=AF$188,SUM($T207:AF207)+$P193,IF(AF$188&gt;$H193,AF207,0)),0)</f>
        <v>0</v>
      </c>
      <c r="AG193" s="216">
        <f>IF(OR(RIGHT($I193,3)="RGT",RIGHT($I193,3)="INC"),IF($H193=AG$188,SUM($T207:AG207)+$P193,IF(AG$188&gt;$H193,AG207,0)),0)</f>
        <v>0</v>
      </c>
      <c r="AH193" s="216">
        <f>IF(OR(RIGHT($I193,3)="RGT",RIGHT($I193,3)="INC"),IF($H193=AH$188,SUM($T207:AH207)+$P193,IF(AH$188&gt;$H193,AH207,0)),0)</f>
        <v>0</v>
      </c>
      <c r="AI193" s="216">
        <f>IF(OR(RIGHT($I193,3)="RGT",RIGHT($I193,3)="INC"),IF($H193=AI$188,SUM($T207:AI207)+$P193,IF(AI$188&gt;$H193,AI207,0)),0)</f>
        <v>0</v>
      </c>
      <c r="AJ193" s="216">
        <f>IF(OR(RIGHT($I193,3)="RGT",RIGHT($I193,3)="INC"),IF($H193=AJ$188,SUM($T207:AJ207)+$P193,IF(AJ$188&gt;$H193,AJ207,0)),0)</f>
        <v>0</v>
      </c>
      <c r="AK193" s="216">
        <f>IF(OR(RIGHT($I193,3)="RGT",RIGHT($I193,3)="INC"),IF($H193=AK$188,SUM($T207:AK207)+$P193,IF(AK$188&gt;$H193,AK207,0)),0)</f>
        <v>0</v>
      </c>
      <c r="AL193" s="216">
        <f>IF(OR(RIGHT($I193,3)="RGT",RIGHT($I193,3)="INC"),IF($H193=AL$188,SUM($T207:AL207)+$P193,IF(AL$188&gt;$H193,AL207,0)),0)</f>
        <v>0</v>
      </c>
      <c r="AM193" s="216">
        <f>IF(OR(RIGHT($I193,3)="RGT",RIGHT($I193,3)="INC"),IF($H193=AM$188,SUM($T207:AM207)+$P193,IF(AM$188&gt;$H193,AM207,0)),0)</f>
        <v>0</v>
      </c>
      <c r="AN193" s="216">
        <f>IF(OR(RIGHT($I193,3)="RGT",RIGHT($I193,3)="INC"),IF($H193=AN$188,SUM($T207:AN207)+$P193,IF(AN$188&gt;$H193,AN207,0)),0)</f>
        <v>0</v>
      </c>
      <c r="AO193" s="216">
        <f>IF(OR(RIGHT($I193,3)="RGT",RIGHT($I193,3)="INC"),IF($H193=AO$188,SUM($T207:AO207)+$P193,IF(AO$188&gt;$H193,AO207,0)),0)</f>
        <v>0</v>
      </c>
      <c r="AP193" s="216">
        <f>IF(OR(RIGHT($I193,3)="RGT",RIGHT($I193,3)="INC"),IF($H193=AP$188,SUM($T207:AP207)+$P193,IF(AP$188&gt;$H193,AP207,0)),0)</f>
        <v>0</v>
      </c>
      <c r="AQ193" s="217">
        <f>IF(OR(RIGHT($I193,3)="RGT",RIGHT($I193,3)="INC"),IF($H193=AQ$188,SUM($T207:AQ207)+$P193,IF(AQ$188&gt;$H193,AQ207,0)),0)</f>
        <v>0</v>
      </c>
      <c r="AR193" s="157"/>
    </row>
    <row r="194" spans="2:44" ht="15.75" thickBot="1" x14ac:dyDescent="0.3">
      <c r="C194" s="130" t="s">
        <v>310</v>
      </c>
      <c r="D194" s="174" t="s">
        <v>198</v>
      </c>
      <c r="E194" s="175"/>
      <c r="F194" s="175"/>
      <c r="G194" s="175"/>
      <c r="H194" s="175"/>
      <c r="I194" s="175"/>
      <c r="J194" s="175"/>
      <c r="K194" s="176"/>
      <c r="L194" s="150"/>
      <c r="M194" s="79">
        <f>SUM(M189:M193)</f>
        <v>0</v>
      </c>
      <c r="N194" s="80">
        <f t="shared" ref="N194:R194" si="76">SUM(N189:N193)</f>
        <v>5.2983500000000001</v>
      </c>
      <c r="O194" s="80">
        <f t="shared" si="76"/>
        <v>0</v>
      </c>
      <c r="P194" s="80">
        <f t="shared" si="76"/>
        <v>0</v>
      </c>
      <c r="Q194" s="80">
        <f t="shared" si="76"/>
        <v>5.2983500000000001</v>
      </c>
      <c r="R194" s="81">
        <f t="shared" si="76"/>
        <v>0</v>
      </c>
      <c r="S194" s="160"/>
      <c r="T194" s="177">
        <f t="shared" ref="T194:AQ194" si="77">SUM(T189:T193)</f>
        <v>0</v>
      </c>
      <c r="U194" s="178">
        <f t="shared" si="77"/>
        <v>3.2694399999999999</v>
      </c>
      <c r="V194" s="178">
        <f t="shared" si="77"/>
        <v>2.0289100000000002</v>
      </c>
      <c r="W194" s="178">
        <f t="shared" si="77"/>
        <v>0</v>
      </c>
      <c r="X194" s="178">
        <f t="shared" si="77"/>
        <v>0</v>
      </c>
      <c r="Y194" s="178">
        <f t="shared" si="77"/>
        <v>0</v>
      </c>
      <c r="Z194" s="178">
        <f t="shared" si="77"/>
        <v>0</v>
      </c>
      <c r="AA194" s="178">
        <f t="shared" si="77"/>
        <v>0</v>
      </c>
      <c r="AB194" s="178">
        <f t="shared" si="77"/>
        <v>0</v>
      </c>
      <c r="AC194" s="178">
        <f t="shared" si="77"/>
        <v>0</v>
      </c>
      <c r="AD194" s="178">
        <f t="shared" si="77"/>
        <v>0</v>
      </c>
      <c r="AE194" s="179">
        <f t="shared" si="77"/>
        <v>0</v>
      </c>
      <c r="AF194" s="178">
        <f t="shared" si="77"/>
        <v>0</v>
      </c>
      <c r="AG194" s="178">
        <f t="shared" si="77"/>
        <v>0</v>
      </c>
      <c r="AH194" s="178">
        <f t="shared" si="77"/>
        <v>0</v>
      </c>
      <c r="AI194" s="178">
        <f t="shared" si="77"/>
        <v>0</v>
      </c>
      <c r="AJ194" s="178">
        <f t="shared" si="77"/>
        <v>0</v>
      </c>
      <c r="AK194" s="178">
        <f t="shared" si="77"/>
        <v>0</v>
      </c>
      <c r="AL194" s="178">
        <f t="shared" si="77"/>
        <v>0</v>
      </c>
      <c r="AM194" s="178">
        <f t="shared" si="77"/>
        <v>0</v>
      </c>
      <c r="AN194" s="178">
        <f t="shared" si="77"/>
        <v>0</v>
      </c>
      <c r="AO194" s="178">
        <f t="shared" si="77"/>
        <v>0</v>
      </c>
      <c r="AP194" s="178">
        <f t="shared" si="77"/>
        <v>0</v>
      </c>
      <c r="AQ194" s="179">
        <f t="shared" si="77"/>
        <v>0</v>
      </c>
      <c r="AR194" s="157"/>
    </row>
    <row r="195" spans="2:44" s="52" customFormat="1" ht="15.75" thickTop="1" x14ac:dyDescent="0.25">
      <c r="B195" s="180"/>
      <c r="C195" s="181"/>
      <c r="D195" s="182"/>
      <c r="E195" s="183"/>
      <c r="F195" s="184"/>
      <c r="G195" s="46"/>
      <c r="H195" s="46"/>
      <c r="J195" s="46"/>
      <c r="K195" s="46"/>
      <c r="L195" s="150"/>
      <c r="S195" s="160"/>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157"/>
    </row>
    <row r="196" spans="2:44" ht="15.75" thickBot="1" x14ac:dyDescent="0.3">
      <c r="D196" s="174" t="str">
        <f>"Total Incremental Plant Balance - "&amp;D183</f>
        <v>Total Incremental Plant Balance - Red Bluff Substation</v>
      </c>
      <c r="E196" s="175"/>
      <c r="F196" s="175"/>
      <c r="G196" s="175"/>
      <c r="H196" s="175"/>
      <c r="I196" s="175"/>
      <c r="J196" s="175"/>
      <c r="K196" s="176"/>
      <c r="L196" s="150"/>
      <c r="M196" s="79"/>
      <c r="N196" s="80"/>
      <c r="O196" s="80"/>
      <c r="P196" s="80"/>
      <c r="Q196" s="80"/>
      <c r="R196" s="81"/>
      <c r="S196" s="160"/>
      <c r="T196" s="177">
        <f>T194</f>
        <v>0</v>
      </c>
      <c r="U196" s="178">
        <f t="shared" ref="U196:AM196" si="78">U194+T196</f>
        <v>3.2694399999999999</v>
      </c>
      <c r="V196" s="178">
        <f t="shared" si="78"/>
        <v>5.2983500000000001</v>
      </c>
      <c r="W196" s="178">
        <f t="shared" si="78"/>
        <v>5.2983500000000001</v>
      </c>
      <c r="X196" s="178">
        <f t="shared" si="78"/>
        <v>5.2983500000000001</v>
      </c>
      <c r="Y196" s="178">
        <f t="shared" si="78"/>
        <v>5.2983500000000001</v>
      </c>
      <c r="Z196" s="178">
        <f t="shared" si="78"/>
        <v>5.2983500000000001</v>
      </c>
      <c r="AA196" s="178">
        <f t="shared" si="78"/>
        <v>5.2983500000000001</v>
      </c>
      <c r="AB196" s="178">
        <f t="shared" si="78"/>
        <v>5.2983500000000001</v>
      </c>
      <c r="AC196" s="178">
        <f t="shared" si="78"/>
        <v>5.2983500000000001</v>
      </c>
      <c r="AD196" s="178">
        <f t="shared" si="78"/>
        <v>5.2983500000000001</v>
      </c>
      <c r="AE196" s="179">
        <f t="shared" si="78"/>
        <v>5.2983500000000001</v>
      </c>
      <c r="AF196" s="178">
        <f>AF194+AE196</f>
        <v>5.2983500000000001</v>
      </c>
      <c r="AG196" s="178">
        <f t="shared" si="78"/>
        <v>5.2983500000000001</v>
      </c>
      <c r="AH196" s="178">
        <f t="shared" si="78"/>
        <v>5.2983500000000001</v>
      </c>
      <c r="AI196" s="178">
        <f t="shared" si="78"/>
        <v>5.2983500000000001</v>
      </c>
      <c r="AJ196" s="178">
        <f t="shared" si="78"/>
        <v>5.2983500000000001</v>
      </c>
      <c r="AK196" s="178">
        <f t="shared" si="78"/>
        <v>5.2983500000000001</v>
      </c>
      <c r="AL196" s="178">
        <f t="shared" si="78"/>
        <v>5.2983500000000001</v>
      </c>
      <c r="AM196" s="178">
        <f t="shared" si="78"/>
        <v>5.2983500000000001</v>
      </c>
      <c r="AN196" s="178">
        <f>AN194+AM196</f>
        <v>5.2983500000000001</v>
      </c>
      <c r="AO196" s="178">
        <f>AO194+AN196</f>
        <v>5.2983500000000001</v>
      </c>
      <c r="AP196" s="178">
        <f>AP194+AO196</f>
        <v>5.2983500000000001</v>
      </c>
      <c r="AQ196" s="179">
        <f>AQ194+AP196</f>
        <v>5.2983500000000001</v>
      </c>
      <c r="AR196" s="157"/>
    </row>
    <row r="197" spans="2:44" ht="15.75" thickTop="1" x14ac:dyDescent="0.25">
      <c r="D197" s="185"/>
      <c r="E197" s="186"/>
      <c r="F197" s="185"/>
      <c r="G197" s="125"/>
      <c r="H197" s="125"/>
      <c r="I197" s="125"/>
      <c r="J197" s="125"/>
      <c r="K197" s="125"/>
      <c r="L197" s="150"/>
      <c r="M197" s="83"/>
      <c r="N197" s="83"/>
      <c r="O197" s="83"/>
      <c r="P197" s="83"/>
      <c r="Q197" s="83"/>
      <c r="R197" s="83"/>
      <c r="S197" s="160"/>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7"/>
      <c r="AR197" s="157"/>
    </row>
    <row r="198" spans="2:44" s="52" customFormat="1" x14ac:dyDescent="0.25">
      <c r="B198" s="180"/>
      <c r="C198" s="181"/>
      <c r="D198" s="182"/>
      <c r="E198" s="183"/>
      <c r="F198" s="184"/>
      <c r="G198" s="46"/>
      <c r="H198" s="46"/>
      <c r="J198" s="46"/>
      <c r="K198" s="46"/>
      <c r="L198" s="150"/>
      <c r="M198" s="73"/>
      <c r="N198" s="73"/>
      <c r="O198" s="73"/>
      <c r="P198" s="73"/>
      <c r="Q198" s="73"/>
      <c r="R198" s="73"/>
      <c r="S198" s="160"/>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157"/>
    </row>
    <row r="199" spans="2:44" s="52" customFormat="1" x14ac:dyDescent="0.25">
      <c r="B199" s="180"/>
      <c r="C199" s="181"/>
      <c r="D199" s="137" t="s">
        <v>219</v>
      </c>
      <c r="E199" s="132"/>
      <c r="F199" s="133"/>
      <c r="G199" s="51"/>
      <c r="H199" s="51"/>
      <c r="I199" s="50"/>
      <c r="J199" s="51"/>
      <c r="K199" s="51"/>
      <c r="L199" s="150"/>
      <c r="M199" s="50"/>
      <c r="N199" s="50"/>
      <c r="O199" s="50"/>
      <c r="P199" s="50"/>
      <c r="Q199" s="50"/>
      <c r="R199" s="50"/>
      <c r="S199" s="160"/>
      <c r="T199" s="51"/>
      <c r="U199" s="51"/>
      <c r="V199" s="51"/>
      <c r="W199" s="51"/>
      <c r="X199" s="51"/>
      <c r="Y199" s="51"/>
      <c r="Z199" s="51"/>
      <c r="AA199" s="51"/>
      <c r="AB199" s="51"/>
      <c r="AC199" s="51"/>
      <c r="AD199" s="51"/>
      <c r="AE199" s="51"/>
      <c r="AF199" s="51"/>
      <c r="AG199" s="51"/>
      <c r="AH199" s="51"/>
      <c r="AI199" s="51"/>
      <c r="AJ199" s="51"/>
      <c r="AK199" s="51"/>
      <c r="AL199" s="51"/>
      <c r="AM199" s="51"/>
      <c r="AN199" s="51"/>
      <c r="AO199" s="51"/>
      <c r="AP199" s="51"/>
      <c r="AQ199" s="51"/>
      <c r="AR199" s="157"/>
    </row>
    <row r="200" spans="2:44" s="52" customFormat="1" x14ac:dyDescent="0.25">
      <c r="B200" s="180"/>
      <c r="C200" s="181"/>
      <c r="D200" s="133" t="s">
        <v>220</v>
      </c>
      <c r="E200" s="132"/>
      <c r="F200" s="133"/>
      <c r="G200" s="51"/>
      <c r="H200" s="51"/>
      <c r="I200" s="50"/>
      <c r="J200" s="51"/>
      <c r="K200" s="51"/>
      <c r="L200" s="150"/>
      <c r="M200" s="50"/>
      <c r="N200" s="50"/>
      <c r="O200" s="50"/>
      <c r="P200" s="50"/>
      <c r="Q200" s="50"/>
      <c r="R200" s="50"/>
      <c r="S200" s="160"/>
      <c r="T200" s="51"/>
      <c r="U200" s="51"/>
      <c r="V200" s="51"/>
      <c r="W200" s="51"/>
      <c r="X200" s="51"/>
      <c r="Y200" s="51"/>
      <c r="Z200" s="51"/>
      <c r="AA200" s="51"/>
      <c r="AB200" s="51"/>
      <c r="AC200" s="51"/>
      <c r="AD200" s="51"/>
      <c r="AE200" s="51"/>
      <c r="AF200" s="51"/>
      <c r="AG200" s="51"/>
      <c r="AH200" s="51"/>
      <c r="AI200" s="51"/>
      <c r="AJ200" s="51"/>
      <c r="AK200" s="51"/>
      <c r="AL200" s="51"/>
      <c r="AM200" s="51"/>
      <c r="AN200" s="51"/>
      <c r="AO200" s="51"/>
      <c r="AP200" s="51"/>
      <c r="AQ200" s="51"/>
      <c r="AR200" s="157"/>
    </row>
    <row r="201" spans="2:44" s="52" customFormat="1" ht="15.75" thickBot="1" x14ac:dyDescent="0.3">
      <c r="B201" s="180"/>
      <c r="C201" s="181"/>
      <c r="D201" s="133"/>
      <c r="E201" s="132"/>
      <c r="F201" s="133"/>
      <c r="G201" s="51"/>
      <c r="H201" s="51"/>
      <c r="I201" s="50"/>
      <c r="J201" s="51"/>
      <c r="K201" s="51"/>
      <c r="L201" s="150"/>
      <c r="M201" s="50"/>
      <c r="N201" s="50"/>
      <c r="O201" s="50"/>
      <c r="P201" s="50"/>
      <c r="Q201" s="50"/>
      <c r="R201" s="50"/>
      <c r="S201" s="160"/>
      <c r="T201" s="51"/>
      <c r="U201" s="51"/>
      <c r="V201" s="51"/>
      <c r="W201" s="51"/>
      <c r="X201" s="51"/>
      <c r="Y201" s="51"/>
      <c r="Z201" s="51"/>
      <c r="AA201" s="51"/>
      <c r="AB201" s="51"/>
      <c r="AC201" s="51"/>
      <c r="AD201" s="51"/>
      <c r="AE201" s="51"/>
      <c r="AF201" s="51"/>
      <c r="AG201" s="51"/>
      <c r="AH201" s="51"/>
      <c r="AI201" s="51"/>
      <c r="AJ201" s="51"/>
      <c r="AK201" s="51"/>
      <c r="AL201" s="51"/>
      <c r="AM201" s="51"/>
      <c r="AN201" s="51"/>
      <c r="AO201" s="51"/>
      <c r="AP201" s="51"/>
      <c r="AQ201" s="51"/>
      <c r="AR201" s="157"/>
    </row>
    <row r="202" spans="2:44" s="69" customFormat="1" ht="30.75" thickBot="1" x14ac:dyDescent="0.3">
      <c r="B202" s="129"/>
      <c r="C202" s="130"/>
      <c r="D202" s="139" t="s">
        <v>16</v>
      </c>
      <c r="E202" s="140" t="s">
        <v>17</v>
      </c>
      <c r="F202" s="141" t="s">
        <v>18</v>
      </c>
      <c r="G202" s="142" t="s">
        <v>19</v>
      </c>
      <c r="H202" s="62" t="s">
        <v>20</v>
      </c>
      <c r="I202" s="62" t="s">
        <v>21</v>
      </c>
      <c r="J202" s="62" t="s">
        <v>22</v>
      </c>
      <c r="K202" s="63" t="s">
        <v>23</v>
      </c>
      <c r="L202" s="150"/>
      <c r="M202" s="61" t="str">
        <f t="shared" ref="M202:R202" si="79">M$11</f>
        <v>2016 CWIP</v>
      </c>
      <c r="N202" s="62" t="str">
        <f t="shared" si="79"/>
        <v>2017 Total Expenditures</v>
      </c>
      <c r="O202" s="62" t="str">
        <f t="shared" si="79"/>
        <v>2018 Total Expenditures</v>
      </c>
      <c r="P202" s="62" t="str">
        <f t="shared" si="79"/>
        <v>2016 ISO CWIP Less Collectible</v>
      </c>
      <c r="Q202" s="62" t="str">
        <f t="shared" si="79"/>
        <v>2017 ISO Expenditures Less Collectible</v>
      </c>
      <c r="R202" s="63" t="str">
        <f t="shared" si="79"/>
        <v>2018 ISO Expenditures Less Collectible</v>
      </c>
      <c r="S202" s="160"/>
      <c r="T202" s="190">
        <f>$E$3</f>
        <v>42736</v>
      </c>
      <c r="U202" s="191">
        <f t="shared" ref="U202:AM202" si="80">DATE(YEAR(T202),MONTH(T202)+1,DAY(T202))</f>
        <v>42767</v>
      </c>
      <c r="V202" s="191">
        <f t="shared" si="80"/>
        <v>42795</v>
      </c>
      <c r="W202" s="191">
        <f t="shared" si="80"/>
        <v>42826</v>
      </c>
      <c r="X202" s="191">
        <f t="shared" si="80"/>
        <v>42856</v>
      </c>
      <c r="Y202" s="191">
        <f t="shared" si="80"/>
        <v>42887</v>
      </c>
      <c r="Z202" s="191">
        <f t="shared" si="80"/>
        <v>42917</v>
      </c>
      <c r="AA202" s="191">
        <f t="shared" si="80"/>
        <v>42948</v>
      </c>
      <c r="AB202" s="191">
        <f t="shared" si="80"/>
        <v>42979</v>
      </c>
      <c r="AC202" s="191">
        <f t="shared" si="80"/>
        <v>43009</v>
      </c>
      <c r="AD202" s="191">
        <f t="shared" si="80"/>
        <v>43040</v>
      </c>
      <c r="AE202" s="192">
        <f t="shared" si="80"/>
        <v>43070</v>
      </c>
      <c r="AF202" s="191">
        <f>DATE(YEAR(AE202),MONTH(AE202)+1,DAY(AE202))</f>
        <v>43101</v>
      </c>
      <c r="AG202" s="191">
        <f t="shared" si="80"/>
        <v>43132</v>
      </c>
      <c r="AH202" s="191">
        <f t="shared" si="80"/>
        <v>43160</v>
      </c>
      <c r="AI202" s="191">
        <f t="shared" si="80"/>
        <v>43191</v>
      </c>
      <c r="AJ202" s="191">
        <f t="shared" si="80"/>
        <v>43221</v>
      </c>
      <c r="AK202" s="191">
        <f t="shared" si="80"/>
        <v>43252</v>
      </c>
      <c r="AL202" s="191">
        <f t="shared" si="80"/>
        <v>43282</v>
      </c>
      <c r="AM202" s="191">
        <f t="shared" si="80"/>
        <v>43313</v>
      </c>
      <c r="AN202" s="191">
        <f>DATE(YEAR(AM202),MONTH(AM202)+1,DAY(AM202))</f>
        <v>43344</v>
      </c>
      <c r="AO202" s="191">
        <f>DATE(YEAR(AN202),MONTH(AN202)+1,DAY(AN202))</f>
        <v>43374</v>
      </c>
      <c r="AP202" s="191">
        <f>DATE(YEAR(AO202),MONTH(AO202)+1,DAY(AO202))</f>
        <v>43405</v>
      </c>
      <c r="AQ202" s="192">
        <f>DATE(YEAR(AP202),MONTH(AP202)+1,DAY(AP202))</f>
        <v>43435</v>
      </c>
      <c r="AR202" s="157"/>
    </row>
    <row r="203" spans="2:44" s="157" customFormat="1" x14ac:dyDescent="0.25">
      <c r="B203" s="213" t="str">
        <f>+$D$183</f>
        <v>Red Bluff Substation</v>
      </c>
      <c r="C203" s="149" t="s">
        <v>221</v>
      </c>
      <c r="D203" s="194" t="str">
        <f t="shared" ref="D203:K207" si="81">D189</f>
        <v>CET-ET-TP-RN-692900</v>
      </c>
      <c r="E203" s="195" t="str">
        <f t="shared" si="81"/>
        <v>Remaining Red Bluff Substation Work (Minor Additions to Red Bluff)</v>
      </c>
      <c r="F203" s="160" t="str">
        <f t="shared" si="81"/>
        <v>6929</v>
      </c>
      <c r="G203" s="163" t="str">
        <f t="shared" si="81"/>
        <v>High</v>
      </c>
      <c r="H203" s="153">
        <f t="shared" si="81"/>
        <v>42370</v>
      </c>
      <c r="I203" s="163" t="str">
        <f t="shared" si="81"/>
        <v>TR-SUBINC</v>
      </c>
      <c r="J203" s="164">
        <f t="shared" si="81"/>
        <v>0</v>
      </c>
      <c r="K203" s="165">
        <f t="shared" si="81"/>
        <v>1</v>
      </c>
      <c r="L203" s="150"/>
      <c r="M203" s="196">
        <f>M189</f>
        <v>0</v>
      </c>
      <c r="N203" s="151">
        <f t="shared" ref="M203:O207" si="82">N189</f>
        <v>5.2983500000000001</v>
      </c>
      <c r="O203" s="151">
        <f t="shared" si="82"/>
        <v>0</v>
      </c>
      <c r="P203" s="151">
        <f t="shared" ref="P203:P207" si="83">$M203*$K203*(1-$J203)</f>
        <v>0</v>
      </c>
      <c r="Q203" s="151">
        <f t="shared" ref="Q203:Q207" si="84">$N203*$K203*(1-$J203)</f>
        <v>5.2983500000000001</v>
      </c>
      <c r="R203" s="152">
        <f t="shared" ref="R203:R207" si="85">$O203*$K203*(1-$J203)</f>
        <v>0</v>
      </c>
      <c r="S203" s="153"/>
      <c r="T203" s="197">
        <v>0</v>
      </c>
      <c r="U203" s="198">
        <v>3.2694399999999999</v>
      </c>
      <c r="V203" s="198">
        <v>2.0289100000000002</v>
      </c>
      <c r="W203" s="198">
        <v>0</v>
      </c>
      <c r="X203" s="198">
        <v>0</v>
      </c>
      <c r="Y203" s="198">
        <v>0</v>
      </c>
      <c r="Z203" s="198">
        <v>0</v>
      </c>
      <c r="AA203" s="198">
        <v>0</v>
      </c>
      <c r="AB203" s="198">
        <v>0</v>
      </c>
      <c r="AC203" s="198">
        <v>0</v>
      </c>
      <c r="AD203" s="198">
        <v>0</v>
      </c>
      <c r="AE203" s="199">
        <v>0</v>
      </c>
      <c r="AF203" s="198"/>
      <c r="AG203" s="198"/>
      <c r="AH203" s="198"/>
      <c r="AI203" s="198"/>
      <c r="AJ203" s="198"/>
      <c r="AK203" s="198"/>
      <c r="AL203" s="198"/>
      <c r="AM203" s="198"/>
      <c r="AN203" s="198"/>
      <c r="AO203" s="198"/>
      <c r="AP203" s="198"/>
      <c r="AQ203" s="199"/>
    </row>
    <row r="204" spans="2:44" s="157" customFormat="1" x14ac:dyDescent="0.25">
      <c r="B204" s="213" t="str">
        <f t="shared" ref="B204:B207" si="86">+$D$183</f>
        <v>Red Bluff Substation</v>
      </c>
      <c r="C204" s="149" t="s">
        <v>221</v>
      </c>
      <c r="D204" s="194">
        <f t="shared" si="81"/>
        <v>0</v>
      </c>
      <c r="E204" s="167">
        <f t="shared" si="81"/>
        <v>0</v>
      </c>
      <c r="F204" s="160">
        <f t="shared" si="81"/>
        <v>0</v>
      </c>
      <c r="G204" s="163">
        <f t="shared" si="81"/>
        <v>0</v>
      </c>
      <c r="H204" s="153">
        <f t="shared" si="81"/>
        <v>0</v>
      </c>
      <c r="I204" s="163">
        <f t="shared" si="81"/>
        <v>0</v>
      </c>
      <c r="J204" s="164">
        <f t="shared" si="81"/>
        <v>0</v>
      </c>
      <c r="K204" s="165">
        <f t="shared" si="81"/>
        <v>0</v>
      </c>
      <c r="L204" s="150"/>
      <c r="M204" s="196">
        <f>M190</f>
        <v>0</v>
      </c>
      <c r="N204" s="151">
        <f t="shared" si="82"/>
        <v>0</v>
      </c>
      <c r="O204" s="151">
        <f t="shared" si="82"/>
        <v>0</v>
      </c>
      <c r="P204" s="151">
        <f t="shared" si="83"/>
        <v>0</v>
      </c>
      <c r="Q204" s="151">
        <f t="shared" si="84"/>
        <v>0</v>
      </c>
      <c r="R204" s="152">
        <f t="shared" si="85"/>
        <v>0</v>
      </c>
      <c r="S204" s="153"/>
      <c r="T204" s="197"/>
      <c r="U204" s="198"/>
      <c r="V204" s="198"/>
      <c r="W204" s="198"/>
      <c r="X204" s="198"/>
      <c r="Y204" s="198"/>
      <c r="Z204" s="198"/>
      <c r="AA204" s="198"/>
      <c r="AB204" s="198"/>
      <c r="AC204" s="198"/>
      <c r="AD204" s="198"/>
      <c r="AE204" s="198"/>
      <c r="AF204" s="197"/>
      <c r="AG204" s="198"/>
      <c r="AH204" s="198"/>
      <c r="AI204" s="198"/>
      <c r="AJ204" s="198"/>
      <c r="AK204" s="198"/>
      <c r="AL204" s="198"/>
      <c r="AM204" s="198"/>
      <c r="AN204" s="198"/>
      <c r="AO204" s="198"/>
      <c r="AP204" s="198"/>
      <c r="AQ204" s="199"/>
    </row>
    <row r="205" spans="2:44" s="157" customFormat="1" x14ac:dyDescent="0.25">
      <c r="B205" s="213" t="str">
        <f t="shared" si="86"/>
        <v>Red Bluff Substation</v>
      </c>
      <c r="C205" s="149" t="s">
        <v>221</v>
      </c>
      <c r="D205" s="194">
        <f t="shared" si="81"/>
        <v>0</v>
      </c>
      <c r="E205" s="167">
        <f t="shared" si="81"/>
        <v>0</v>
      </c>
      <c r="F205" s="160">
        <f t="shared" si="81"/>
        <v>0</v>
      </c>
      <c r="G205" s="163">
        <f t="shared" si="81"/>
        <v>0</v>
      </c>
      <c r="H205" s="153">
        <f t="shared" si="81"/>
        <v>0</v>
      </c>
      <c r="I205" s="163">
        <f t="shared" si="81"/>
        <v>0</v>
      </c>
      <c r="J205" s="164">
        <f t="shared" si="81"/>
        <v>0</v>
      </c>
      <c r="K205" s="165">
        <f t="shared" si="81"/>
        <v>0</v>
      </c>
      <c r="L205" s="150"/>
      <c r="M205" s="196">
        <f>M191</f>
        <v>0</v>
      </c>
      <c r="N205" s="151">
        <f t="shared" si="82"/>
        <v>0</v>
      </c>
      <c r="O205" s="151">
        <f t="shared" si="82"/>
        <v>0</v>
      </c>
      <c r="P205" s="151">
        <f t="shared" si="83"/>
        <v>0</v>
      </c>
      <c r="Q205" s="151">
        <f t="shared" si="84"/>
        <v>0</v>
      </c>
      <c r="R205" s="152">
        <f t="shared" si="85"/>
        <v>0</v>
      </c>
      <c r="S205" s="153"/>
      <c r="T205" s="197"/>
      <c r="U205" s="198"/>
      <c r="V205" s="198"/>
      <c r="W205" s="198"/>
      <c r="X205" s="198"/>
      <c r="Y205" s="198"/>
      <c r="Z205" s="198"/>
      <c r="AA205" s="198"/>
      <c r="AB205" s="198"/>
      <c r="AC205" s="198"/>
      <c r="AD205" s="198"/>
      <c r="AE205" s="198"/>
      <c r="AF205" s="197"/>
      <c r="AG205" s="198"/>
      <c r="AH205" s="198"/>
      <c r="AI205" s="198"/>
      <c r="AJ205" s="198"/>
      <c r="AK205" s="198"/>
      <c r="AL205" s="198"/>
      <c r="AM205" s="198"/>
      <c r="AN205" s="198"/>
      <c r="AO205" s="198"/>
      <c r="AP205" s="198"/>
      <c r="AQ205" s="199"/>
    </row>
    <row r="206" spans="2:44" s="157" customFormat="1" x14ac:dyDescent="0.25">
      <c r="B206" s="213" t="str">
        <f t="shared" si="86"/>
        <v>Red Bluff Substation</v>
      </c>
      <c r="C206" s="149" t="s">
        <v>221</v>
      </c>
      <c r="D206" s="194">
        <f t="shared" si="81"/>
        <v>0</v>
      </c>
      <c r="E206" s="167">
        <f t="shared" si="81"/>
        <v>0</v>
      </c>
      <c r="F206" s="160">
        <f t="shared" si="81"/>
        <v>0</v>
      </c>
      <c r="G206" s="163">
        <f t="shared" si="81"/>
        <v>0</v>
      </c>
      <c r="H206" s="153">
        <f t="shared" si="81"/>
        <v>0</v>
      </c>
      <c r="I206" s="163">
        <f t="shared" si="81"/>
        <v>0</v>
      </c>
      <c r="J206" s="164">
        <f t="shared" si="81"/>
        <v>0</v>
      </c>
      <c r="K206" s="165">
        <f t="shared" si="81"/>
        <v>0</v>
      </c>
      <c r="L206" s="150"/>
      <c r="M206" s="196">
        <f t="shared" si="82"/>
        <v>0</v>
      </c>
      <c r="N206" s="151">
        <f t="shared" si="82"/>
        <v>0</v>
      </c>
      <c r="O206" s="151">
        <f t="shared" si="82"/>
        <v>0</v>
      </c>
      <c r="P206" s="151">
        <f t="shared" si="83"/>
        <v>0</v>
      </c>
      <c r="Q206" s="151">
        <f t="shared" si="84"/>
        <v>0</v>
      </c>
      <c r="R206" s="152">
        <f t="shared" si="85"/>
        <v>0</v>
      </c>
      <c r="S206" s="153"/>
      <c r="T206" s="154">
        <v>0</v>
      </c>
      <c r="U206" s="155">
        <v>0</v>
      </c>
      <c r="V206" s="155">
        <v>0</v>
      </c>
      <c r="W206" s="155">
        <v>0</v>
      </c>
      <c r="X206" s="155">
        <v>0</v>
      </c>
      <c r="Y206" s="155">
        <v>0</v>
      </c>
      <c r="Z206" s="155">
        <v>0</v>
      </c>
      <c r="AA206" s="155">
        <v>0</v>
      </c>
      <c r="AB206" s="155">
        <v>0</v>
      </c>
      <c r="AC206" s="155">
        <v>0</v>
      </c>
      <c r="AD206" s="155">
        <v>0</v>
      </c>
      <c r="AE206" s="155">
        <v>0</v>
      </c>
      <c r="AF206" s="155">
        <v>0</v>
      </c>
      <c r="AG206" s="155">
        <v>0</v>
      </c>
      <c r="AH206" s="155">
        <v>0</v>
      </c>
      <c r="AI206" s="155">
        <v>0</v>
      </c>
      <c r="AJ206" s="155">
        <v>0</v>
      </c>
      <c r="AK206" s="155">
        <v>0</v>
      </c>
      <c r="AL206" s="155">
        <v>0</v>
      </c>
      <c r="AM206" s="155">
        <v>0</v>
      </c>
      <c r="AN206" s="155">
        <v>0</v>
      </c>
      <c r="AO206" s="155">
        <v>0</v>
      </c>
      <c r="AP206" s="155">
        <v>0</v>
      </c>
      <c r="AQ206" s="156">
        <v>0</v>
      </c>
    </row>
    <row r="207" spans="2:44" s="157" customFormat="1" ht="15.75" thickBot="1" x14ac:dyDescent="0.3">
      <c r="B207" s="213" t="str">
        <f t="shared" si="86"/>
        <v>Red Bluff Substation</v>
      </c>
      <c r="C207" s="149" t="s">
        <v>221</v>
      </c>
      <c r="D207" s="194">
        <f t="shared" si="81"/>
        <v>0</v>
      </c>
      <c r="E207" s="167">
        <f t="shared" si="81"/>
        <v>0</v>
      </c>
      <c r="F207" s="160">
        <f t="shared" si="81"/>
        <v>0</v>
      </c>
      <c r="G207" s="163">
        <f t="shared" si="81"/>
        <v>0</v>
      </c>
      <c r="H207" s="153">
        <f t="shared" si="81"/>
        <v>0</v>
      </c>
      <c r="I207" s="163">
        <f t="shared" si="81"/>
        <v>0</v>
      </c>
      <c r="J207" s="164">
        <f t="shared" si="81"/>
        <v>0</v>
      </c>
      <c r="K207" s="165">
        <f t="shared" si="81"/>
        <v>0</v>
      </c>
      <c r="L207" s="150"/>
      <c r="M207" s="196">
        <f t="shared" si="82"/>
        <v>0</v>
      </c>
      <c r="N207" s="151">
        <f t="shared" si="82"/>
        <v>0</v>
      </c>
      <c r="O207" s="151">
        <f t="shared" si="82"/>
        <v>0</v>
      </c>
      <c r="P207" s="151">
        <f t="shared" si="83"/>
        <v>0</v>
      </c>
      <c r="Q207" s="151">
        <f t="shared" si="84"/>
        <v>0</v>
      </c>
      <c r="R207" s="152">
        <f t="shared" si="85"/>
        <v>0</v>
      </c>
      <c r="S207" s="153"/>
      <c r="T207" s="202">
        <v>0</v>
      </c>
      <c r="U207" s="203">
        <v>0</v>
      </c>
      <c r="V207" s="203">
        <v>0</v>
      </c>
      <c r="W207" s="203">
        <v>0</v>
      </c>
      <c r="X207" s="203">
        <v>0</v>
      </c>
      <c r="Y207" s="203">
        <v>0</v>
      </c>
      <c r="Z207" s="203">
        <v>0</v>
      </c>
      <c r="AA207" s="203">
        <v>0</v>
      </c>
      <c r="AB207" s="203">
        <v>0</v>
      </c>
      <c r="AC207" s="203">
        <v>0</v>
      </c>
      <c r="AD207" s="203">
        <v>0</v>
      </c>
      <c r="AE207" s="203">
        <v>0</v>
      </c>
      <c r="AF207" s="203">
        <v>0</v>
      </c>
      <c r="AG207" s="203">
        <v>0</v>
      </c>
      <c r="AH207" s="203">
        <v>0</v>
      </c>
      <c r="AI207" s="203">
        <v>0</v>
      </c>
      <c r="AJ207" s="203">
        <v>0</v>
      </c>
      <c r="AK207" s="203">
        <v>0</v>
      </c>
      <c r="AL207" s="203">
        <v>0</v>
      </c>
      <c r="AM207" s="203">
        <v>0</v>
      </c>
      <c r="AN207" s="203">
        <v>0</v>
      </c>
      <c r="AO207" s="203">
        <v>0</v>
      </c>
      <c r="AP207" s="203">
        <v>0</v>
      </c>
      <c r="AQ207" s="204">
        <v>0</v>
      </c>
    </row>
    <row r="208" spans="2:44" ht="15.75" thickBot="1" x14ac:dyDescent="0.3">
      <c r="D208" s="174" t="s">
        <v>222</v>
      </c>
      <c r="E208" s="175"/>
      <c r="F208" s="175"/>
      <c r="G208" s="175"/>
      <c r="H208" s="175"/>
      <c r="I208" s="175"/>
      <c r="J208" s="175"/>
      <c r="K208" s="176"/>
      <c r="L208" s="150"/>
      <c r="M208" s="79">
        <f t="shared" ref="M208:R208" si="87">SUM(M203:M207)</f>
        <v>0</v>
      </c>
      <c r="N208" s="80">
        <f t="shared" si="87"/>
        <v>5.2983500000000001</v>
      </c>
      <c r="O208" s="80">
        <f t="shared" si="87"/>
        <v>0</v>
      </c>
      <c r="P208" s="80">
        <f t="shared" si="87"/>
        <v>0</v>
      </c>
      <c r="Q208" s="80">
        <f t="shared" si="87"/>
        <v>5.2983500000000001</v>
      </c>
      <c r="R208" s="81">
        <f t="shared" si="87"/>
        <v>0</v>
      </c>
      <c r="S208" s="160"/>
      <c r="T208" s="205">
        <f t="shared" ref="T208:AQ208" si="88">SUM(T203:T207)</f>
        <v>0</v>
      </c>
      <c r="U208" s="206">
        <f t="shared" si="88"/>
        <v>3.2694399999999999</v>
      </c>
      <c r="V208" s="206">
        <f t="shared" si="88"/>
        <v>2.0289100000000002</v>
      </c>
      <c r="W208" s="206">
        <f t="shared" si="88"/>
        <v>0</v>
      </c>
      <c r="X208" s="206">
        <f t="shared" si="88"/>
        <v>0</v>
      </c>
      <c r="Y208" s="206">
        <f t="shared" si="88"/>
        <v>0</v>
      </c>
      <c r="Z208" s="206">
        <f t="shared" si="88"/>
        <v>0</v>
      </c>
      <c r="AA208" s="206">
        <f t="shared" si="88"/>
        <v>0</v>
      </c>
      <c r="AB208" s="206">
        <f t="shared" si="88"/>
        <v>0</v>
      </c>
      <c r="AC208" s="206">
        <f t="shared" si="88"/>
        <v>0</v>
      </c>
      <c r="AD208" s="206">
        <f t="shared" si="88"/>
        <v>0</v>
      </c>
      <c r="AE208" s="207">
        <f t="shared" si="88"/>
        <v>0</v>
      </c>
      <c r="AF208" s="206">
        <f t="shared" si="88"/>
        <v>0</v>
      </c>
      <c r="AG208" s="206">
        <f t="shared" si="88"/>
        <v>0</v>
      </c>
      <c r="AH208" s="206">
        <f t="shared" si="88"/>
        <v>0</v>
      </c>
      <c r="AI208" s="206">
        <f t="shared" si="88"/>
        <v>0</v>
      </c>
      <c r="AJ208" s="206">
        <f t="shared" si="88"/>
        <v>0</v>
      </c>
      <c r="AK208" s="206">
        <f t="shared" si="88"/>
        <v>0</v>
      </c>
      <c r="AL208" s="206">
        <f t="shared" si="88"/>
        <v>0</v>
      </c>
      <c r="AM208" s="206">
        <f t="shared" si="88"/>
        <v>0</v>
      </c>
      <c r="AN208" s="206">
        <f t="shared" si="88"/>
        <v>0</v>
      </c>
      <c r="AO208" s="206">
        <f t="shared" si="88"/>
        <v>0</v>
      </c>
      <c r="AP208" s="206">
        <f t="shared" si="88"/>
        <v>0</v>
      </c>
      <c r="AQ208" s="207">
        <f t="shared" si="88"/>
        <v>0</v>
      </c>
      <c r="AR208" s="157"/>
    </row>
    <row r="209" spans="2:44" s="70" customFormat="1" ht="15.75" thickTop="1" x14ac:dyDescent="0.25">
      <c r="B209" s="180"/>
      <c r="C209" s="181"/>
      <c r="D209" s="133"/>
      <c r="E209" s="132"/>
      <c r="F209" s="133"/>
      <c r="G209" s="51"/>
      <c r="H209" s="51"/>
      <c r="I209" s="50"/>
      <c r="J209" s="51"/>
      <c r="K209" s="51"/>
      <c r="L209" s="150"/>
      <c r="M209" s="50"/>
      <c r="N209" s="50"/>
      <c r="O209" s="50"/>
      <c r="P209" s="50"/>
      <c r="Q209" s="50"/>
      <c r="R209" s="50"/>
      <c r="S209" s="160"/>
      <c r="T209" s="208"/>
      <c r="U209" s="208"/>
      <c r="V209" s="208"/>
      <c r="W209" s="208"/>
      <c r="X209" s="208"/>
      <c r="Y209" s="208"/>
      <c r="Z209" s="208"/>
      <c r="AA209" s="208"/>
      <c r="AB209" s="208"/>
      <c r="AC209" s="208"/>
      <c r="AD209" s="208"/>
      <c r="AE209" s="208"/>
      <c r="AF209" s="208"/>
      <c r="AG209" s="208"/>
      <c r="AH209" s="208"/>
      <c r="AI209" s="208"/>
      <c r="AJ209" s="208"/>
      <c r="AK209" s="208"/>
      <c r="AL209" s="208"/>
      <c r="AM209" s="208"/>
      <c r="AN209" s="208"/>
      <c r="AO209" s="208"/>
      <c r="AP209" s="208"/>
      <c r="AQ209" s="208"/>
      <c r="AR209" s="157"/>
    </row>
    <row r="210" spans="2:44" x14ac:dyDescent="0.25">
      <c r="L210" s="150"/>
      <c r="S210" s="160"/>
      <c r="AR210" s="157"/>
    </row>
    <row r="211" spans="2:44" x14ac:dyDescent="0.25">
      <c r="L211" s="150"/>
      <c r="S211" s="160"/>
      <c r="T211" s="208"/>
      <c r="U211" s="208"/>
      <c r="V211" s="208"/>
      <c r="W211" s="208"/>
      <c r="X211" s="208"/>
      <c r="Y211" s="208"/>
      <c r="Z211" s="208"/>
      <c r="AA211" s="208"/>
      <c r="AB211" s="208"/>
      <c r="AC211" s="208"/>
      <c r="AD211" s="208"/>
      <c r="AE211" s="208"/>
      <c r="AF211" s="208"/>
      <c r="AG211" s="208"/>
      <c r="AH211" s="208"/>
      <c r="AI211" s="208"/>
      <c r="AJ211" s="208"/>
      <c r="AK211" s="208"/>
      <c r="AL211" s="208"/>
      <c r="AM211" s="208"/>
      <c r="AN211" s="208"/>
      <c r="AO211" s="208"/>
      <c r="AP211" s="208"/>
      <c r="AQ211" s="208"/>
      <c r="AR211" s="157"/>
    </row>
    <row r="212" spans="2:44" ht="18.75" x14ac:dyDescent="0.25">
      <c r="D212" s="342" t="s">
        <v>311</v>
      </c>
      <c r="E212" s="346"/>
      <c r="F212" s="346"/>
      <c r="G212" s="347"/>
      <c r="H212" s="347"/>
      <c r="I212" s="347"/>
      <c r="J212" s="347"/>
      <c r="K212" s="347"/>
      <c r="L212" s="150"/>
      <c r="S212" s="160"/>
      <c r="AR212" s="157"/>
    </row>
    <row r="213" spans="2:44" x14ac:dyDescent="0.25">
      <c r="L213" s="150"/>
      <c r="S213" s="160"/>
      <c r="AR213" s="157"/>
    </row>
    <row r="214" spans="2:44" x14ac:dyDescent="0.25">
      <c r="D214" s="137" t="s">
        <v>203</v>
      </c>
      <c r="L214" s="150"/>
      <c r="S214" s="160"/>
      <c r="AR214" s="157"/>
    </row>
    <row r="215" spans="2:44" ht="15" customHeight="1" x14ac:dyDescent="0.25">
      <c r="D215" s="60" t="s">
        <v>204</v>
      </c>
      <c r="E215" s="60"/>
      <c r="F215" s="60"/>
      <c r="G215" s="60"/>
      <c r="H215" s="60"/>
      <c r="I215" s="60"/>
      <c r="J215" s="60"/>
      <c r="K215" s="60"/>
      <c r="L215" s="150"/>
      <c r="S215" s="160"/>
      <c r="AR215" s="157"/>
    </row>
    <row r="216" spans="2:44" ht="15.75" thickBot="1" x14ac:dyDescent="0.3">
      <c r="L216" s="150"/>
      <c r="S216" s="160"/>
      <c r="AR216" s="157"/>
    </row>
    <row r="217" spans="2:44" s="69" customFormat="1" ht="30.75" thickBot="1" x14ac:dyDescent="0.3">
      <c r="B217" s="129"/>
      <c r="C217" s="130"/>
      <c r="D217" s="139" t="s">
        <v>16</v>
      </c>
      <c r="E217" s="140" t="s">
        <v>17</v>
      </c>
      <c r="F217" s="141" t="s">
        <v>18</v>
      </c>
      <c r="G217" s="142" t="s">
        <v>19</v>
      </c>
      <c r="H217" s="62" t="s">
        <v>20</v>
      </c>
      <c r="I217" s="62" t="s">
        <v>21</v>
      </c>
      <c r="J217" s="62" t="s">
        <v>22</v>
      </c>
      <c r="K217" s="63" t="s">
        <v>23</v>
      </c>
      <c r="L217" s="150"/>
      <c r="M217" s="61" t="str">
        <f t="shared" ref="M217:R217" si="89">M$11</f>
        <v>2016 CWIP</v>
      </c>
      <c r="N217" s="62" t="str">
        <f t="shared" si="89"/>
        <v>2017 Total Expenditures</v>
      </c>
      <c r="O217" s="62" t="str">
        <f t="shared" si="89"/>
        <v>2018 Total Expenditures</v>
      </c>
      <c r="P217" s="62" t="str">
        <f t="shared" si="89"/>
        <v>2016 ISO CWIP Less Collectible</v>
      </c>
      <c r="Q217" s="62" t="str">
        <f t="shared" si="89"/>
        <v>2017 ISO Expenditures Less Collectible</v>
      </c>
      <c r="R217" s="63" t="str">
        <f t="shared" si="89"/>
        <v>2018 ISO Expenditures Less Collectible</v>
      </c>
      <c r="S217" s="160"/>
      <c r="T217" s="145">
        <f>$E$3</f>
        <v>42736</v>
      </c>
      <c r="U217" s="142">
        <f t="shared" ref="U217:AM217" si="90">DATE(YEAR(T217),MONTH(T217)+1,DAY(T217))</f>
        <v>42767</v>
      </c>
      <c r="V217" s="142">
        <f t="shared" si="90"/>
        <v>42795</v>
      </c>
      <c r="W217" s="142">
        <f t="shared" si="90"/>
        <v>42826</v>
      </c>
      <c r="X217" s="142">
        <f t="shared" si="90"/>
        <v>42856</v>
      </c>
      <c r="Y217" s="142">
        <f t="shared" si="90"/>
        <v>42887</v>
      </c>
      <c r="Z217" s="142">
        <f t="shared" si="90"/>
        <v>42917</v>
      </c>
      <c r="AA217" s="142">
        <f t="shared" si="90"/>
        <v>42948</v>
      </c>
      <c r="AB217" s="142">
        <f t="shared" si="90"/>
        <v>42979</v>
      </c>
      <c r="AC217" s="142">
        <f t="shared" si="90"/>
        <v>43009</v>
      </c>
      <c r="AD217" s="142">
        <f t="shared" si="90"/>
        <v>43040</v>
      </c>
      <c r="AE217" s="146">
        <f t="shared" si="90"/>
        <v>43070</v>
      </c>
      <c r="AF217" s="142">
        <f>DATE(YEAR(AE217),MONTH(AE217)+1,DAY(AE217))</f>
        <v>43101</v>
      </c>
      <c r="AG217" s="142">
        <f t="shared" si="90"/>
        <v>43132</v>
      </c>
      <c r="AH217" s="142">
        <f t="shared" si="90"/>
        <v>43160</v>
      </c>
      <c r="AI217" s="142">
        <f t="shared" si="90"/>
        <v>43191</v>
      </c>
      <c r="AJ217" s="142">
        <f t="shared" si="90"/>
        <v>43221</v>
      </c>
      <c r="AK217" s="142">
        <f t="shared" si="90"/>
        <v>43252</v>
      </c>
      <c r="AL217" s="142">
        <f t="shared" si="90"/>
        <v>43282</v>
      </c>
      <c r="AM217" s="142">
        <f t="shared" si="90"/>
        <v>43313</v>
      </c>
      <c r="AN217" s="142">
        <f>DATE(YEAR(AM217),MONTH(AM217)+1,DAY(AM217))</f>
        <v>43344</v>
      </c>
      <c r="AO217" s="142">
        <f>DATE(YEAR(AN217),MONTH(AN217)+1,DAY(AN217))</f>
        <v>43374</v>
      </c>
      <c r="AP217" s="142">
        <f>DATE(YEAR(AO217),MONTH(AO217)+1,DAY(AO217))</f>
        <v>43405</v>
      </c>
      <c r="AQ217" s="142">
        <f>DATE(YEAR(AP217),MONTH(AP217)+1,DAY(AP217))</f>
        <v>43435</v>
      </c>
      <c r="AR217" s="193"/>
    </row>
    <row r="218" spans="2:44" s="157" customFormat="1" x14ac:dyDescent="0.25">
      <c r="B218" s="213" t="str">
        <f>+$D$212</f>
        <v>Eldorado - Ivanpah</v>
      </c>
      <c r="C218" s="149" t="s">
        <v>214</v>
      </c>
      <c r="D218" s="194"/>
      <c r="E218" s="195"/>
      <c r="F218" s="160"/>
      <c r="G218" s="161"/>
      <c r="H218" s="162"/>
      <c r="I218" s="163"/>
      <c r="J218" s="164"/>
      <c r="K218" s="165"/>
      <c r="L218" s="150"/>
      <c r="M218" s="259">
        <v>0</v>
      </c>
      <c r="N218" s="151">
        <f>SUM($T231:$AE231)</f>
        <v>0</v>
      </c>
      <c r="O218" s="151">
        <f>SUM($AF231:$AQ231)</f>
        <v>0</v>
      </c>
      <c r="P218" s="151">
        <f t="shared" ref="P218:P221" si="91">$M218*$K218*(1-$J218)</f>
        <v>0</v>
      </c>
      <c r="Q218" s="151">
        <f t="shared" ref="Q218:Q221" si="92">$N218*$K218*(1-$J218)</f>
        <v>0</v>
      </c>
      <c r="R218" s="152">
        <f t="shared" ref="R218:R221" si="93">$O218*$K218*(1-$J218)</f>
        <v>0</v>
      </c>
      <c r="S218" s="153"/>
      <c r="T218" s="154">
        <f>IF(OR(RIGHT($I218,3)="RGT",RIGHT($I218,3)="INC"),IF($H218=T$217,SUM($T231:T231)+$P218,IF(T$217&gt;$H218,T231,0)),0)</f>
        <v>0</v>
      </c>
      <c r="U218" s="155">
        <f>IF(OR(RIGHT($I218,3)="RGT",RIGHT($I218,3)="INC"),IF($H218=U$217,SUM($T231:U231)+$P218,IF(U$217&gt;$H218,U231,0)),0)</f>
        <v>0</v>
      </c>
      <c r="V218" s="155">
        <f>IF(OR(RIGHT($I218,3)="RGT",RIGHT($I218,3)="INC"),IF($H218=V$217,SUM($T231:V231)+$P218,IF(V$217&gt;$H218,V231,0)),0)</f>
        <v>0</v>
      </c>
      <c r="W218" s="155">
        <f>IF(OR(RIGHT($I218,3)="RGT",RIGHT($I218,3)="INC"),IF($H218=W$217,SUM($T231:W231)+$P218,IF(W$217&gt;$H218,W231,0)),0)</f>
        <v>0</v>
      </c>
      <c r="X218" s="155">
        <f>IF(OR(RIGHT($I218,3)="RGT",RIGHT($I218,3)="INC"),IF($H218=X$217,SUM($T231:X231)+$P218,IF(X$217&gt;$H218,X231,0)),0)</f>
        <v>0</v>
      </c>
      <c r="Y218" s="155">
        <f>IF(OR(RIGHT($I218,3)="RGT",RIGHT($I218,3)="INC"),IF($H218=Y$217,SUM($T231:Y231)+$P218,IF(Y$217&gt;$H218,Y231,0)),0)</f>
        <v>0</v>
      </c>
      <c r="Z218" s="155">
        <f>IF(OR(RIGHT($I218,3)="RGT",RIGHT($I218,3)="INC"),IF($H218=Z$217,SUM($T231:Z231)+$P218,IF(Z$217&gt;$H218,Z231,0)),0)</f>
        <v>0</v>
      </c>
      <c r="AA218" s="155">
        <f>IF(OR(RIGHT($I218,3)="RGT",RIGHT($I218,3)="INC"),IF($H218=AA$217,SUM($T231:AA231)+$P218,IF(AA$217&gt;$H218,AA231,0)),0)</f>
        <v>0</v>
      </c>
      <c r="AB218" s="155">
        <f>IF(OR(RIGHT($I218,3)="RGT",RIGHT($I218,3)="INC"),IF($H218=AB$217,SUM($T231:AB231)+$P218,IF(AB$217&gt;$H218,AB231,0)),0)</f>
        <v>0</v>
      </c>
      <c r="AC218" s="155">
        <f>IF(OR(RIGHT($I218,3)="RGT",RIGHT($I218,3)="INC"),IF($H218=AC$217,SUM($T231:AC231)+$P218,IF(AC$217&gt;$H218,AC231,0)),0)</f>
        <v>0</v>
      </c>
      <c r="AD218" s="155">
        <f>IF(OR(RIGHT($I218,3)="RGT",RIGHT($I218,3)="INC"),IF($H218=AD$217,SUM($T231:AD231)+$P218,IF(AD$217&gt;$H218,AD231,0)),0)</f>
        <v>0</v>
      </c>
      <c r="AE218" s="156">
        <f>IF(OR(RIGHT($I218,3)="RGT",RIGHT($I218,3)="INC"),IF($H218=AE$217,SUM($T231:AE231)+$P218,IF(AE$217&gt;$H218,AE231,0)),0)</f>
        <v>0</v>
      </c>
      <c r="AF218" s="155">
        <f>IF(OR(RIGHT($I218,3)="RGT",RIGHT($I218,3)="INC"),IF($H218=AF$217,SUM($T231:AF231)+$P218,IF(AF$217&gt;$H218,AF231,0)),0)</f>
        <v>0</v>
      </c>
      <c r="AG218" s="155">
        <f>IF(OR(RIGHT($I218,3)="RGT",RIGHT($I218,3)="INC"),IF($H218=AG$217,SUM($T231:AG231)+$P218,IF(AG$217&gt;$H218,AG231,0)),0)</f>
        <v>0</v>
      </c>
      <c r="AH218" s="155">
        <f>IF(OR(RIGHT($I218,3)="RGT",RIGHT($I218,3)="INC"),IF($H218=AH$217,SUM($T231:AH231)+$P218,IF(AH$217&gt;$H218,AH231,0)),0)</f>
        <v>0</v>
      </c>
      <c r="AI218" s="155">
        <f>IF(OR(RIGHT($I218,3)="RGT",RIGHT($I218,3)="INC"),IF($H218=AI$217,SUM($T231:AI231)+$P218,IF(AI$217&gt;$H218,AI231,0)),0)</f>
        <v>0</v>
      </c>
      <c r="AJ218" s="155">
        <f>IF(OR(RIGHT($I218,3)="RGT",RIGHT($I218,3)="INC"),IF($H218=AJ$217,SUM($T231:AJ231)+$P218,IF(AJ$217&gt;$H218,AJ231,0)),0)</f>
        <v>0</v>
      </c>
      <c r="AK218" s="155">
        <f>IF(OR(RIGHT($I218,3)="RGT",RIGHT($I218,3)="INC"),IF($H218=AK$217,SUM($T231:AK231)+$P218,IF(AK$217&gt;$H218,AK231,0)),0)</f>
        <v>0</v>
      </c>
      <c r="AL218" s="155">
        <f>IF(OR(RIGHT($I218,3)="RGT",RIGHT($I218,3)="INC"),IF($H218=AL$217,SUM($T231:AL231)+$P218,IF(AL$217&gt;$H218,AL231,0)),0)</f>
        <v>0</v>
      </c>
      <c r="AM218" s="155">
        <f>IF(OR(RIGHT($I218,3)="RGT",RIGHT($I218,3)="INC"),IF($H218=AM$217,SUM($T231:AM231)+$P218,IF(AM$217&gt;$H218,AM231,0)),0)</f>
        <v>0</v>
      </c>
      <c r="AN218" s="155">
        <f>IF(OR(RIGHT($I218,3)="RGT",RIGHT($I218,3)="INC"),IF($H218=AN$217,SUM($T231:AN231)+$P218,IF(AN$217&gt;$H218,AN231,0)),0)</f>
        <v>0</v>
      </c>
      <c r="AO218" s="155">
        <f>IF(OR(RIGHT($I218,3)="RGT",RIGHT($I218,3)="INC"),IF($H218=AO$217,SUM($T231:AO231)+$P218,IF(AO$217&gt;$H218,AO231,0)),0)</f>
        <v>0</v>
      </c>
      <c r="AP218" s="155">
        <f>IF(OR(RIGHT($I218,3)="RGT",RIGHT($I218,3)="INC"),IF($H218=AP$217,SUM($T231:AP231)+$P218,IF(AP$217&gt;$H218,AP231,0)),0)</f>
        <v>0</v>
      </c>
      <c r="AQ218" s="235">
        <f>IF(OR(RIGHT($I218,3)="RGT",RIGHT($I218,3)="INC"),IF($H218=AQ$217,SUM($T231:AQ231)+$P218,IF(AQ$217&gt;$H218,AQ231,0)),0)</f>
        <v>0</v>
      </c>
    </row>
    <row r="219" spans="2:44" s="157" customFormat="1" x14ac:dyDescent="0.25">
      <c r="B219" s="213" t="str">
        <f t="shared" ref="B219:B221" si="94">+$D$212</f>
        <v>Eldorado - Ivanpah</v>
      </c>
      <c r="C219" s="149" t="s">
        <v>214</v>
      </c>
      <c r="D219" s="194"/>
      <c r="E219" s="167"/>
      <c r="F219" s="160"/>
      <c r="G219" s="161"/>
      <c r="H219" s="153"/>
      <c r="I219" s="163"/>
      <c r="J219" s="164"/>
      <c r="K219" s="165"/>
      <c r="L219" s="150"/>
      <c r="M219" s="76"/>
      <c r="N219" s="151">
        <f>SUM($T232:$AE232)</f>
        <v>0</v>
      </c>
      <c r="O219" s="151">
        <f>SUM($AF232:$AQ232)</f>
        <v>0</v>
      </c>
      <c r="P219" s="151">
        <f t="shared" si="91"/>
        <v>0</v>
      </c>
      <c r="Q219" s="151">
        <f t="shared" si="92"/>
        <v>0</v>
      </c>
      <c r="R219" s="152">
        <f t="shared" si="93"/>
        <v>0</v>
      </c>
      <c r="S219" s="153"/>
      <c r="T219" s="154">
        <f>IF(OR(RIGHT($I219,3)="RGT",RIGHT($I219,3)="INC"),IF($H219=T$217,SUM($T232:T232)+$P219,IF(T$217&gt;$H219,T232,0)),0)</f>
        <v>0</v>
      </c>
      <c r="U219" s="155">
        <f>IF(OR(RIGHT($I219,3)="RGT",RIGHT($I219,3)="INC"),IF($H219=U$217,SUM($T232:U232)+$P219,IF(U$217&gt;$H219,U232,0)),0)</f>
        <v>0</v>
      </c>
      <c r="V219" s="155">
        <f>IF(OR(RIGHT($I219,3)="RGT",RIGHT($I219,3)="INC"),IF($H219=V$217,SUM($T232:V232)+$P219,IF(V$217&gt;$H219,V232,0)),0)</f>
        <v>0</v>
      </c>
      <c r="W219" s="155">
        <f>IF(OR(RIGHT($I219,3)="RGT",RIGHT($I219,3)="INC"),IF($H219=W$217,SUM($T232:W232)+$P219,IF(W$217&gt;$H219,W232,0)),0)</f>
        <v>0</v>
      </c>
      <c r="X219" s="155">
        <f>IF(OR(RIGHT($I219,3)="RGT",RIGHT($I219,3)="INC"),IF($H219=X$217,SUM($T232:X232)+$P219,IF(X$217&gt;$H219,X232,0)),0)</f>
        <v>0</v>
      </c>
      <c r="Y219" s="155">
        <f>IF(OR(RIGHT($I219,3)="RGT",RIGHT($I219,3)="INC"),IF($H219=Y$217,SUM($T232:Y232)+$P219,IF(Y$217&gt;$H219,Y232,0)),0)</f>
        <v>0</v>
      </c>
      <c r="Z219" s="155">
        <f>IF(OR(RIGHT($I219,3)="RGT",RIGHT($I219,3)="INC"),IF($H219=Z$217,SUM($T232:Z232)+$P219,IF(Z$217&gt;$H219,Z232,0)),0)</f>
        <v>0</v>
      </c>
      <c r="AA219" s="155">
        <f>IF(OR(RIGHT($I219,3)="RGT",RIGHT($I219,3)="INC"),IF($H219=AA$217,SUM($T232:AA232)+$P219,IF(AA$217&gt;$H219,AA232,0)),0)</f>
        <v>0</v>
      </c>
      <c r="AB219" s="155">
        <f>IF(OR(RIGHT($I219,3)="RGT",RIGHT($I219,3)="INC"),IF($H219=AB$217,SUM($T232:AB232)+$P219,IF(AB$217&gt;$H219,AB232,0)),0)</f>
        <v>0</v>
      </c>
      <c r="AC219" s="155">
        <f>IF(OR(RIGHT($I219,3)="RGT",RIGHT($I219,3)="INC"),IF($H219=AC$217,SUM($T232:AC232)+$P219,IF(AC$217&gt;$H219,AC232,0)),0)</f>
        <v>0</v>
      </c>
      <c r="AD219" s="155">
        <f>IF(OR(RIGHT($I219,3)="RGT",RIGHT($I219,3)="INC"),IF($H219=AD$217,SUM($T232:AD232)+$P219,IF(AD$217&gt;$H219,AD232,0)),0)</f>
        <v>0</v>
      </c>
      <c r="AE219" s="156">
        <f>IF(OR(RIGHT($I219,3)="RGT",RIGHT($I219,3)="INC"),IF($H219=AE$217,SUM($T232:AE232)+$P219,IF(AE$217&gt;$H219,AE232,0)),0)</f>
        <v>0</v>
      </c>
      <c r="AF219" s="155">
        <f>IF(OR(RIGHT($I219,3)="RGT",RIGHT($I219,3)="INC"),IF($H219=AF$217,SUM($T232:AF232)+$P219,IF(AF$217&gt;$H219,AF232,0)),0)</f>
        <v>0</v>
      </c>
      <c r="AG219" s="155">
        <f>IF(OR(RIGHT($I219,3)="RGT",RIGHT($I219,3)="INC"),IF($H219=AG$217,SUM($T232:AG232)+$P219,IF(AG$217&gt;$H219,AG232,0)),0)</f>
        <v>0</v>
      </c>
      <c r="AH219" s="155">
        <f>IF(OR(RIGHT($I219,3)="RGT",RIGHT($I219,3)="INC"),IF($H219=AH$217,SUM($T232:AH232)+$P219,IF(AH$217&gt;$H219,AH232,0)),0)</f>
        <v>0</v>
      </c>
      <c r="AI219" s="155">
        <f>IF(OR(RIGHT($I219,3)="RGT",RIGHT($I219,3)="INC"),IF($H219=AI$217,SUM($T232:AI232)+$P219,IF(AI$217&gt;$H219,AI232,0)),0)</f>
        <v>0</v>
      </c>
      <c r="AJ219" s="155">
        <f>IF(OR(RIGHT($I219,3)="RGT",RIGHT($I219,3)="INC"),IF($H219=AJ$217,SUM($T232:AJ232)+$P219,IF(AJ$217&gt;$H219,AJ232,0)),0)</f>
        <v>0</v>
      </c>
      <c r="AK219" s="155">
        <f>IF(OR(RIGHT($I219,3)="RGT",RIGHT($I219,3)="INC"),IF($H219=AK$217,SUM($T232:AK232)+$P219,IF(AK$217&gt;$H219,AK232,0)),0)</f>
        <v>0</v>
      </c>
      <c r="AL219" s="155">
        <f>IF(OR(RIGHT($I219,3)="RGT",RIGHT($I219,3)="INC"),IF($H219=AL$217,SUM($T232:AL232)+$P219,IF(AL$217&gt;$H219,AL232,0)),0)</f>
        <v>0</v>
      </c>
      <c r="AM219" s="155">
        <f>IF(OR(RIGHT($I219,3)="RGT",RIGHT($I219,3)="INC"),IF($H219=AM$217,SUM($T232:AM232)+$P219,IF(AM$217&gt;$H219,AM232,0)),0)</f>
        <v>0</v>
      </c>
      <c r="AN219" s="155">
        <f>IF(OR(RIGHT($I219,3)="RGT",RIGHT($I219,3)="INC"),IF($H219=AN$217,SUM($T232:AN232)+$P219,IF(AN$217&gt;$H219,AN232,0)),0)</f>
        <v>0</v>
      </c>
      <c r="AO219" s="155">
        <f>IF(OR(RIGHT($I219,3)="RGT",RIGHT($I219,3)="INC"),IF($H219=AO$217,SUM($T232:AO232)+$P219,IF(AO$217&gt;$H219,AO232,0)),0)</f>
        <v>0</v>
      </c>
      <c r="AP219" s="155">
        <f>IF(OR(RIGHT($I219,3)="RGT",RIGHT($I219,3)="INC"),IF($H219=AP$217,SUM($T232:AP232)+$P219,IF(AP$217&gt;$H219,AP232,0)),0)</f>
        <v>0</v>
      </c>
      <c r="AQ219" s="156">
        <f>IF(OR(RIGHT($I219,3)="RGT",RIGHT($I219,3)="INC"),IF($H219=AQ$217,SUM($T232:AQ232)+$P219,IF(AQ$217&gt;$H219,AQ232,0)),0)</f>
        <v>0</v>
      </c>
    </row>
    <row r="220" spans="2:44" s="157" customFormat="1" x14ac:dyDescent="0.25">
      <c r="B220" s="213" t="str">
        <f t="shared" si="94"/>
        <v>Eldorado - Ivanpah</v>
      </c>
      <c r="C220" s="149" t="s">
        <v>214</v>
      </c>
      <c r="D220" s="194"/>
      <c r="E220" s="167"/>
      <c r="F220" s="160"/>
      <c r="G220" s="161"/>
      <c r="H220" s="153"/>
      <c r="I220" s="163"/>
      <c r="J220" s="164"/>
      <c r="K220" s="165"/>
      <c r="L220" s="150"/>
      <c r="M220" s="172"/>
      <c r="N220" s="151">
        <f>SUM($T233:$AE233)</f>
        <v>0</v>
      </c>
      <c r="O220" s="151">
        <f>SUM($AF233:$AQ233)</f>
        <v>0</v>
      </c>
      <c r="P220" s="151">
        <f t="shared" si="91"/>
        <v>0</v>
      </c>
      <c r="Q220" s="151">
        <f t="shared" si="92"/>
        <v>0</v>
      </c>
      <c r="R220" s="152">
        <f t="shared" si="93"/>
        <v>0</v>
      </c>
      <c r="S220" s="153"/>
      <c r="T220" s="154">
        <f>IF(OR(RIGHT($I220,3)="RGT",RIGHT($I220,3)="INC"),IF($H220=T$217,SUM($T233:T233)+$P220,IF(T$217&gt;$H220,T233,0)),0)</f>
        <v>0</v>
      </c>
      <c r="U220" s="155">
        <f>IF(OR(RIGHT($I220,3)="RGT",RIGHT($I220,3)="INC"),IF($H220=U$217,SUM($T233:U233)+$P220,IF(U$217&gt;$H220,U233,0)),0)</f>
        <v>0</v>
      </c>
      <c r="V220" s="155">
        <f>IF(OR(RIGHT($I220,3)="RGT",RIGHT($I220,3)="INC"),IF($H220=V$217,SUM($T233:V233)+$P220,IF(V$217&gt;$H220,V233,0)),0)</f>
        <v>0</v>
      </c>
      <c r="W220" s="155">
        <f>IF(OR(RIGHT($I220,3)="RGT",RIGHT($I220,3)="INC"),IF($H220=W$217,SUM($T233:W233)+$P220,IF(W$217&gt;$H220,W233,0)),0)</f>
        <v>0</v>
      </c>
      <c r="X220" s="155">
        <f>IF(OR(RIGHT($I220,3)="RGT",RIGHT($I220,3)="INC"),IF($H220=X$217,SUM($T233:X233)+$P220,IF(X$217&gt;$H220,X233,0)),0)</f>
        <v>0</v>
      </c>
      <c r="Y220" s="155">
        <f>IF(OR(RIGHT($I220,3)="RGT",RIGHT($I220,3)="INC"),IF($H220=Y$217,SUM($T233:Y233)+$P220,IF(Y$217&gt;$H220,Y233,0)),0)</f>
        <v>0</v>
      </c>
      <c r="Z220" s="155">
        <f>IF(OR(RIGHT($I220,3)="RGT",RIGHT($I220,3)="INC"),IF($H220=Z$217,SUM($T233:Z233)+$P220,IF(Z$217&gt;$H220,Z233,0)),0)</f>
        <v>0</v>
      </c>
      <c r="AA220" s="155">
        <f>IF(OR(RIGHT($I220,3)="RGT",RIGHT($I220,3)="INC"),IF($H220=AA$217,SUM($T233:AA233)+$P220,IF(AA$217&gt;$H220,AA233,0)),0)</f>
        <v>0</v>
      </c>
      <c r="AB220" s="155">
        <f>IF(OR(RIGHT($I220,3)="RGT",RIGHT($I220,3)="INC"),IF($H220=AB$217,SUM($T233:AB233)+$P220,IF(AB$217&gt;$H220,AB233,0)),0)</f>
        <v>0</v>
      </c>
      <c r="AC220" s="155">
        <f>IF(OR(RIGHT($I220,3)="RGT",RIGHT($I220,3)="INC"),IF($H220=AC$217,SUM($T233:AC233)+$P220,IF(AC$217&gt;$H220,AC233,0)),0)</f>
        <v>0</v>
      </c>
      <c r="AD220" s="155">
        <f>IF(OR(RIGHT($I220,3)="RGT",RIGHT($I220,3)="INC"),IF($H220=AD$217,SUM($T233:AD233)+$P220,IF(AD$217&gt;$H220,AD233,0)),0)</f>
        <v>0</v>
      </c>
      <c r="AE220" s="156">
        <f>IF(OR(RIGHT($I220,3)="RGT",RIGHT($I220,3)="INC"),IF($H220=AE$217,SUM($T233:AE233)+$P220,IF(AE$217&gt;$H220,AE233,0)),0)</f>
        <v>0</v>
      </c>
      <c r="AF220" s="155">
        <f>IF(OR(RIGHT($I220,3)="RGT",RIGHT($I220,3)="INC"),IF($H220=AF$217,SUM($T233:AF233)+$P220,IF(AF$217&gt;$H220,AF233,0)),0)</f>
        <v>0</v>
      </c>
      <c r="AG220" s="155">
        <f>IF(OR(RIGHT($I220,3)="RGT",RIGHT($I220,3)="INC"),IF($H220=AG$217,SUM($T233:AG233)+$P220,IF(AG$217&gt;$H220,AG233,0)),0)</f>
        <v>0</v>
      </c>
      <c r="AH220" s="155">
        <f>IF(OR(RIGHT($I220,3)="RGT",RIGHT($I220,3)="INC"),IF($H220=AH$217,SUM($T233:AH233)+$P220,IF(AH$217&gt;$H220,AH233,0)),0)</f>
        <v>0</v>
      </c>
      <c r="AI220" s="155">
        <f>IF(OR(RIGHT($I220,3)="RGT",RIGHT($I220,3)="INC"),IF($H220=AI$217,SUM($T233:AI233)+$P220,IF(AI$217&gt;$H220,AI233,0)),0)</f>
        <v>0</v>
      </c>
      <c r="AJ220" s="155">
        <f>IF(OR(RIGHT($I220,3)="RGT",RIGHT($I220,3)="INC"),IF($H220=AJ$217,SUM($T233:AJ233)+$P220,IF(AJ$217&gt;$H220,AJ233,0)),0)</f>
        <v>0</v>
      </c>
      <c r="AK220" s="155">
        <f>IF(OR(RIGHT($I220,3)="RGT",RIGHT($I220,3)="INC"),IF($H220=AK$217,SUM($T233:AK233)+$P220,IF(AK$217&gt;$H220,AK233,0)),0)</f>
        <v>0</v>
      </c>
      <c r="AL220" s="155">
        <f>IF(OR(RIGHT($I220,3)="RGT",RIGHT($I220,3)="INC"),IF($H220=AL$217,SUM($T233:AL233)+$P220,IF(AL$217&gt;$H220,AL233,0)),0)</f>
        <v>0</v>
      </c>
      <c r="AM220" s="155">
        <f>IF(OR(RIGHT($I220,3)="RGT",RIGHT($I220,3)="INC"),IF($H220=AM$217,SUM($T233:AM233)+$P220,IF(AM$217&gt;$H220,AM233,0)),0)</f>
        <v>0</v>
      </c>
      <c r="AN220" s="155">
        <f>IF(OR(RIGHT($I220,3)="RGT",RIGHT($I220,3)="INC"),IF($H220=AN$217,SUM($T233:AN233)+$P220,IF(AN$217&gt;$H220,AN233,0)),0)</f>
        <v>0</v>
      </c>
      <c r="AO220" s="155">
        <f>IF(OR(RIGHT($I220,3)="RGT",RIGHT($I220,3)="INC"),IF($H220=AO$217,SUM($T233:AO233)+$P220,IF(AO$217&gt;$H220,AO233,0)),0)</f>
        <v>0</v>
      </c>
      <c r="AP220" s="155">
        <f>IF(OR(RIGHT($I220,3)="RGT",RIGHT($I220,3)="INC"),IF($H220=AP$217,SUM($T233:AP233)+$P220,IF(AP$217&gt;$H220,AP233,0)),0)</f>
        <v>0</v>
      </c>
      <c r="AQ220" s="156">
        <f>IF(OR(RIGHT($I220,3)="RGT",RIGHT($I220,3)="INC"),IF($H220=AQ$217,SUM($T233:AQ233)+$P220,IF(AQ$217&gt;$H220,AQ233,0)),0)</f>
        <v>0</v>
      </c>
    </row>
    <row r="221" spans="2:44" s="157" customFormat="1" x14ac:dyDescent="0.25">
      <c r="B221" s="213" t="str">
        <f t="shared" si="94"/>
        <v>Eldorado - Ivanpah</v>
      </c>
      <c r="C221" s="149" t="s">
        <v>214</v>
      </c>
      <c r="D221" s="194"/>
      <c r="E221" s="167"/>
      <c r="F221" s="160"/>
      <c r="G221" s="161"/>
      <c r="H221" s="153"/>
      <c r="I221" s="163"/>
      <c r="J221" s="164"/>
      <c r="K221" s="165"/>
      <c r="L221" s="150"/>
      <c r="M221" s="172"/>
      <c r="N221" s="151">
        <f>SUM($T234:$AE234)</f>
        <v>0</v>
      </c>
      <c r="O221" s="151">
        <f>SUM($AF234:$AQ234)</f>
        <v>0</v>
      </c>
      <c r="P221" s="151">
        <f t="shared" si="91"/>
        <v>0</v>
      </c>
      <c r="Q221" s="151">
        <f t="shared" si="92"/>
        <v>0</v>
      </c>
      <c r="R221" s="152">
        <f t="shared" si="93"/>
        <v>0</v>
      </c>
      <c r="S221" s="153"/>
      <c r="T221" s="154">
        <f>IF(OR(RIGHT($I221,3)="RGT",RIGHT($I221,3)="INC"),IF($H221=T$217,SUM($T234:T234)+$P221,IF(T$217&gt;$H221,T234,0)),0)</f>
        <v>0</v>
      </c>
      <c r="U221" s="155">
        <f>IF(OR(RIGHT($I221,3)="RGT",RIGHT($I221,3)="INC"),IF($H221=U$217,SUM($T234:U234)+$P221,IF(U$217&gt;$H221,U234,0)),0)</f>
        <v>0</v>
      </c>
      <c r="V221" s="155">
        <f>IF(OR(RIGHT($I221,3)="RGT",RIGHT($I221,3)="INC"),IF($H221=V$217,SUM($T234:V234)+$P221,IF(V$217&gt;$H221,V234,0)),0)</f>
        <v>0</v>
      </c>
      <c r="W221" s="155">
        <f>IF(OR(RIGHT($I221,3)="RGT",RIGHT($I221,3)="INC"),IF($H221=W$217,SUM($T234:W234)+$P221,IF(W$217&gt;$H221,W234,0)),0)</f>
        <v>0</v>
      </c>
      <c r="X221" s="155">
        <f>IF(OR(RIGHT($I221,3)="RGT",RIGHT($I221,3)="INC"),IF($H221=X$217,SUM($T234:X234)+$P221,IF(X$217&gt;$H221,X234,0)),0)</f>
        <v>0</v>
      </c>
      <c r="Y221" s="155">
        <f>IF(OR(RIGHT($I221,3)="RGT",RIGHT($I221,3)="INC"),IF($H221=Y$217,SUM($T234:Y234)+$P221,IF(Y$217&gt;$H221,Y234,0)),0)</f>
        <v>0</v>
      </c>
      <c r="Z221" s="155">
        <f>IF(OR(RIGHT($I221,3)="RGT",RIGHT($I221,3)="INC"),IF($H221=Z$217,SUM($T234:Z234)+$P221,IF(Z$217&gt;$H221,Z234,0)),0)</f>
        <v>0</v>
      </c>
      <c r="AA221" s="155">
        <f>IF(OR(RIGHT($I221,3)="RGT",RIGHT($I221,3)="INC"),IF($H221=AA$217,SUM($T234:AA234)+$P221,IF(AA$217&gt;$H221,AA234,0)),0)</f>
        <v>0</v>
      </c>
      <c r="AB221" s="155">
        <f>IF(OR(RIGHT($I221,3)="RGT",RIGHT($I221,3)="INC"),IF($H221=AB$217,SUM($T234:AB234)+$P221,IF(AB$217&gt;$H221,AB234,0)),0)</f>
        <v>0</v>
      </c>
      <c r="AC221" s="155">
        <f>IF(OR(RIGHT($I221,3)="RGT",RIGHT($I221,3)="INC"),IF($H221=AC$217,SUM($T234:AC234)+$P221,IF(AC$217&gt;$H221,AC234,0)),0)</f>
        <v>0</v>
      </c>
      <c r="AD221" s="155">
        <f>IF(OR(RIGHT($I221,3)="RGT",RIGHT($I221,3)="INC"),IF($H221=AD$217,SUM($T234:AD234)+$P221,IF(AD$217&gt;$H221,AD234,0)),0)</f>
        <v>0</v>
      </c>
      <c r="AE221" s="156">
        <f>IF(OR(RIGHT($I221,3)="RGT",RIGHT($I221,3)="INC"),IF($H221=AE$217,SUM($T234:AE234)+$P221,IF(AE$217&gt;$H221,AE234,0)),0)</f>
        <v>0</v>
      </c>
      <c r="AF221" s="155">
        <f>IF(OR(RIGHT($I221,3)="RGT",RIGHT($I221,3)="INC"),IF($H221=AF$217,SUM($T234:AF234)+$P221,IF(AF$217&gt;$H221,AF234,0)),0)</f>
        <v>0</v>
      </c>
      <c r="AG221" s="155">
        <f>IF(OR(RIGHT($I221,3)="RGT",RIGHT($I221,3)="INC"),IF($H221=AG$217,SUM($T234:AG234)+$P221,IF(AG$217&gt;$H221,AG234,0)),0)</f>
        <v>0</v>
      </c>
      <c r="AH221" s="155">
        <f>IF(OR(RIGHT($I221,3)="RGT",RIGHT($I221,3)="INC"),IF($H221=AH$217,SUM($T234:AH234)+$P221,IF(AH$217&gt;$H221,AH234,0)),0)</f>
        <v>0</v>
      </c>
      <c r="AI221" s="155">
        <f>IF(OR(RIGHT($I221,3)="RGT",RIGHT($I221,3)="INC"),IF($H221=AI$217,SUM($T234:AI234)+$P221,IF(AI$217&gt;$H221,AI234,0)),0)</f>
        <v>0</v>
      </c>
      <c r="AJ221" s="155">
        <f>IF(OR(RIGHT($I221,3)="RGT",RIGHT($I221,3)="INC"),IF($H221=AJ$217,SUM($T234:AJ234)+$P221,IF(AJ$217&gt;$H221,AJ234,0)),0)</f>
        <v>0</v>
      </c>
      <c r="AK221" s="155">
        <f>IF(OR(RIGHT($I221,3)="RGT",RIGHT($I221,3)="INC"),IF($H221=AK$217,SUM($T234:AK234)+$P221,IF(AK$217&gt;$H221,AK234,0)),0)</f>
        <v>0</v>
      </c>
      <c r="AL221" s="155">
        <f>IF(OR(RIGHT($I221,3)="RGT",RIGHT($I221,3)="INC"),IF($H221=AL$217,SUM($T234:AL234)+$P221,IF(AL$217&gt;$H221,AL234,0)),0)</f>
        <v>0</v>
      </c>
      <c r="AM221" s="155">
        <f>IF(OR(RIGHT($I221,3)="RGT",RIGHT($I221,3)="INC"),IF($H221=AM$217,SUM($T234:AM234)+$P221,IF(AM$217&gt;$H221,AM234,0)),0)</f>
        <v>0</v>
      </c>
      <c r="AN221" s="155">
        <f>IF(OR(RIGHT($I221,3)="RGT",RIGHT($I221,3)="INC"),IF($H221=AN$217,SUM($T234:AN234)+$P221,IF(AN$217&gt;$H221,AN234,0)),0)</f>
        <v>0</v>
      </c>
      <c r="AO221" s="155">
        <f>IF(OR(RIGHT($I221,3)="RGT",RIGHT($I221,3)="INC"),IF($H221=AO$217,SUM($T234:AO234)+$P221,IF(AO$217&gt;$H221,AO234,0)),0)</f>
        <v>0</v>
      </c>
      <c r="AP221" s="155">
        <f>IF(OR(RIGHT($I221,3)="RGT",RIGHT($I221,3)="INC"),IF($H221=AP$217,SUM($T234:AP234)+$P221,IF(AP$217&gt;$H221,AP234,0)),0)</f>
        <v>0</v>
      </c>
      <c r="AQ221" s="156">
        <f>IF(OR(RIGHT($I221,3)="RGT",RIGHT($I221,3)="INC"),IF($H221=AQ$217,SUM($T234:AQ234)+$P221,IF(AQ$217&gt;$H221,AQ234,0)),0)</f>
        <v>0</v>
      </c>
    </row>
    <row r="222" spans="2:44" ht="15.75" thickBot="1" x14ac:dyDescent="0.3">
      <c r="C222" s="130" t="s">
        <v>312</v>
      </c>
      <c r="D222" s="174" t="s">
        <v>198</v>
      </c>
      <c r="E222" s="175"/>
      <c r="F222" s="175"/>
      <c r="G222" s="175"/>
      <c r="H222" s="175"/>
      <c r="I222" s="175"/>
      <c r="J222" s="175"/>
      <c r="K222" s="176"/>
      <c r="L222" s="150"/>
      <c r="M222" s="79">
        <f t="shared" ref="M222:R222" si="95">SUM(M218:M221)</f>
        <v>0</v>
      </c>
      <c r="N222" s="80">
        <f t="shared" si="95"/>
        <v>0</v>
      </c>
      <c r="O222" s="80">
        <f t="shared" si="95"/>
        <v>0</v>
      </c>
      <c r="P222" s="80">
        <f t="shared" si="95"/>
        <v>0</v>
      </c>
      <c r="Q222" s="80">
        <f t="shared" si="95"/>
        <v>0</v>
      </c>
      <c r="R222" s="81">
        <f t="shared" si="95"/>
        <v>0</v>
      </c>
      <c r="S222" s="160"/>
      <c r="T222" s="177">
        <f t="shared" ref="T222:AQ222" si="96">SUM(T218:T221)</f>
        <v>0</v>
      </c>
      <c r="U222" s="178">
        <f t="shared" si="96"/>
        <v>0</v>
      </c>
      <c r="V222" s="178">
        <f t="shared" si="96"/>
        <v>0</v>
      </c>
      <c r="W222" s="178">
        <f t="shared" si="96"/>
        <v>0</v>
      </c>
      <c r="X222" s="178">
        <f t="shared" si="96"/>
        <v>0</v>
      </c>
      <c r="Y222" s="178">
        <f t="shared" si="96"/>
        <v>0</v>
      </c>
      <c r="Z222" s="178">
        <f t="shared" si="96"/>
        <v>0</v>
      </c>
      <c r="AA222" s="178">
        <f t="shared" si="96"/>
        <v>0</v>
      </c>
      <c r="AB222" s="178">
        <f t="shared" si="96"/>
        <v>0</v>
      </c>
      <c r="AC222" s="178">
        <f t="shared" si="96"/>
        <v>0</v>
      </c>
      <c r="AD222" s="178">
        <f t="shared" si="96"/>
        <v>0</v>
      </c>
      <c r="AE222" s="179">
        <f t="shared" si="96"/>
        <v>0</v>
      </c>
      <c r="AF222" s="178">
        <f t="shared" si="96"/>
        <v>0</v>
      </c>
      <c r="AG222" s="178">
        <f t="shared" si="96"/>
        <v>0</v>
      </c>
      <c r="AH222" s="178">
        <f t="shared" si="96"/>
        <v>0</v>
      </c>
      <c r="AI222" s="178">
        <f t="shared" si="96"/>
        <v>0</v>
      </c>
      <c r="AJ222" s="178">
        <f t="shared" si="96"/>
        <v>0</v>
      </c>
      <c r="AK222" s="178">
        <f t="shared" si="96"/>
        <v>0</v>
      </c>
      <c r="AL222" s="178">
        <f t="shared" si="96"/>
        <v>0</v>
      </c>
      <c r="AM222" s="178">
        <f t="shared" si="96"/>
        <v>0</v>
      </c>
      <c r="AN222" s="178">
        <f t="shared" si="96"/>
        <v>0</v>
      </c>
      <c r="AO222" s="178">
        <f t="shared" si="96"/>
        <v>0</v>
      </c>
      <c r="AP222" s="178">
        <f t="shared" si="96"/>
        <v>0</v>
      </c>
      <c r="AQ222" s="178">
        <f t="shared" si="96"/>
        <v>0</v>
      </c>
      <c r="AR222" s="193"/>
    </row>
    <row r="223" spans="2:44" s="52" customFormat="1" ht="15.75" thickTop="1" x14ac:dyDescent="0.25">
      <c r="B223" s="180"/>
      <c r="C223" s="181"/>
      <c r="D223" s="182"/>
      <c r="E223" s="183"/>
      <c r="F223" s="184"/>
      <c r="G223" s="46"/>
      <c r="H223" s="46"/>
      <c r="J223" s="46"/>
      <c r="K223" s="46"/>
      <c r="L223" s="150"/>
      <c r="S223" s="160"/>
      <c r="T223" s="46"/>
      <c r="U223" s="46"/>
      <c r="V223" s="46"/>
      <c r="W223" s="46"/>
      <c r="X223" s="46"/>
      <c r="Y223" s="46"/>
      <c r="Z223" s="46"/>
      <c r="AA223" s="46"/>
      <c r="AB223" s="46"/>
      <c r="AC223" s="46"/>
      <c r="AD223" s="46"/>
      <c r="AE223" s="46"/>
      <c r="AF223" s="46"/>
      <c r="AG223" s="46"/>
      <c r="AH223" s="46"/>
      <c r="AI223" s="46"/>
      <c r="AJ223" s="46"/>
      <c r="AK223" s="46"/>
      <c r="AL223" s="46"/>
      <c r="AM223" s="46"/>
      <c r="AN223" s="46"/>
      <c r="AO223" s="46"/>
      <c r="AP223" s="46"/>
      <c r="AQ223" s="46"/>
      <c r="AR223" s="157"/>
    </row>
    <row r="224" spans="2:44" ht="15.75" thickBot="1" x14ac:dyDescent="0.3">
      <c r="D224" s="174" t="str">
        <f>"Total Incremental Plant Balance - "&amp;D212</f>
        <v>Total Incremental Plant Balance - Eldorado - Ivanpah</v>
      </c>
      <c r="E224" s="175"/>
      <c r="F224" s="175"/>
      <c r="G224" s="175"/>
      <c r="H224" s="175"/>
      <c r="I224" s="175"/>
      <c r="J224" s="175"/>
      <c r="K224" s="176"/>
      <c r="L224" s="150"/>
      <c r="M224" s="79"/>
      <c r="N224" s="80"/>
      <c r="O224" s="80"/>
      <c r="P224" s="80"/>
      <c r="Q224" s="80"/>
      <c r="R224" s="81"/>
      <c r="S224" s="160"/>
      <c r="T224" s="177">
        <f>T222</f>
        <v>0</v>
      </c>
      <c r="U224" s="178">
        <f t="shared" ref="U224:AM224" si="97">U222+T224</f>
        <v>0</v>
      </c>
      <c r="V224" s="178">
        <f t="shared" si="97"/>
        <v>0</v>
      </c>
      <c r="W224" s="178">
        <f t="shared" si="97"/>
        <v>0</v>
      </c>
      <c r="X224" s="178">
        <f t="shared" si="97"/>
        <v>0</v>
      </c>
      <c r="Y224" s="178">
        <f t="shared" si="97"/>
        <v>0</v>
      </c>
      <c r="Z224" s="178">
        <f t="shared" si="97"/>
        <v>0</v>
      </c>
      <c r="AA224" s="178">
        <f t="shared" si="97"/>
        <v>0</v>
      </c>
      <c r="AB224" s="178">
        <f t="shared" si="97"/>
        <v>0</v>
      </c>
      <c r="AC224" s="178">
        <f t="shared" si="97"/>
        <v>0</v>
      </c>
      <c r="AD224" s="178">
        <f t="shared" si="97"/>
        <v>0</v>
      </c>
      <c r="AE224" s="179">
        <f t="shared" si="97"/>
        <v>0</v>
      </c>
      <c r="AF224" s="178">
        <f>AF222+AE224</f>
        <v>0</v>
      </c>
      <c r="AG224" s="178">
        <f t="shared" si="97"/>
        <v>0</v>
      </c>
      <c r="AH224" s="178">
        <f t="shared" si="97"/>
        <v>0</v>
      </c>
      <c r="AI224" s="178">
        <f t="shared" si="97"/>
        <v>0</v>
      </c>
      <c r="AJ224" s="178">
        <f t="shared" si="97"/>
        <v>0</v>
      </c>
      <c r="AK224" s="178">
        <f t="shared" si="97"/>
        <v>0</v>
      </c>
      <c r="AL224" s="178">
        <f t="shared" si="97"/>
        <v>0</v>
      </c>
      <c r="AM224" s="178">
        <f t="shared" si="97"/>
        <v>0</v>
      </c>
      <c r="AN224" s="178">
        <f>AN222+AM224</f>
        <v>0</v>
      </c>
      <c r="AO224" s="178">
        <f>AO222+AN224</f>
        <v>0</v>
      </c>
      <c r="AP224" s="178">
        <f>AP222+AO224</f>
        <v>0</v>
      </c>
      <c r="AQ224" s="179">
        <f>AQ222+AP224</f>
        <v>0</v>
      </c>
      <c r="AR224" s="157"/>
    </row>
    <row r="225" spans="2:44" ht="15.75" thickTop="1" x14ac:dyDescent="0.25">
      <c r="D225" s="185"/>
      <c r="E225" s="186"/>
      <c r="F225" s="185"/>
      <c r="G225" s="125"/>
      <c r="H225" s="125"/>
      <c r="I225" s="125"/>
      <c r="J225" s="125"/>
      <c r="K225" s="125"/>
      <c r="L225" s="150"/>
      <c r="M225" s="83"/>
      <c r="N225" s="83"/>
      <c r="O225" s="83"/>
      <c r="P225" s="83"/>
      <c r="Q225" s="83"/>
      <c r="R225" s="83"/>
      <c r="S225" s="160"/>
      <c r="T225" s="187"/>
      <c r="U225" s="187"/>
      <c r="V225" s="187"/>
      <c r="W225" s="187"/>
      <c r="X225" s="187"/>
      <c r="Y225" s="187"/>
      <c r="Z225" s="187"/>
      <c r="AA225" s="187"/>
      <c r="AB225" s="187"/>
      <c r="AC225" s="187"/>
      <c r="AD225" s="187"/>
      <c r="AE225" s="187"/>
      <c r="AF225" s="187"/>
      <c r="AG225" s="187"/>
      <c r="AH225" s="187"/>
      <c r="AI225" s="187"/>
      <c r="AJ225" s="187"/>
      <c r="AK225" s="187"/>
      <c r="AL225" s="187"/>
      <c r="AM225" s="187"/>
      <c r="AN225" s="187"/>
      <c r="AO225" s="187"/>
      <c r="AP225" s="187"/>
      <c r="AQ225" s="187"/>
      <c r="AR225" s="157"/>
    </row>
    <row r="226" spans="2:44" s="52" customFormat="1" x14ac:dyDescent="0.25">
      <c r="B226" s="180"/>
      <c r="C226" s="181"/>
      <c r="D226" s="182"/>
      <c r="E226" s="183"/>
      <c r="F226" s="184"/>
      <c r="G226" s="46"/>
      <c r="H226" s="46"/>
      <c r="J226" s="46"/>
      <c r="K226" s="46"/>
      <c r="L226" s="150"/>
      <c r="M226" s="73"/>
      <c r="N226" s="73"/>
      <c r="O226" s="73"/>
      <c r="P226" s="73"/>
      <c r="Q226" s="73"/>
      <c r="R226" s="73"/>
      <c r="S226" s="160"/>
      <c r="T226" s="46"/>
      <c r="U226" s="46"/>
      <c r="V226" s="46"/>
      <c r="W226" s="46"/>
      <c r="X226" s="46"/>
      <c r="Y226" s="46"/>
      <c r="Z226" s="46"/>
      <c r="AA226" s="46"/>
      <c r="AB226" s="46"/>
      <c r="AC226" s="46"/>
      <c r="AD226" s="46"/>
      <c r="AE226" s="46"/>
      <c r="AF226" s="46"/>
      <c r="AG226" s="46"/>
      <c r="AH226" s="46"/>
      <c r="AI226" s="46"/>
      <c r="AJ226" s="46"/>
      <c r="AK226" s="46"/>
      <c r="AL226" s="46"/>
      <c r="AM226" s="46"/>
      <c r="AN226" s="46"/>
      <c r="AO226" s="46"/>
      <c r="AP226" s="46"/>
      <c r="AQ226" s="46"/>
      <c r="AR226" s="157"/>
    </row>
    <row r="227" spans="2:44" s="52" customFormat="1" x14ac:dyDescent="0.25">
      <c r="B227" s="180"/>
      <c r="C227" s="181"/>
      <c r="D227" s="137" t="s">
        <v>219</v>
      </c>
      <c r="E227" s="132"/>
      <c r="F227" s="133"/>
      <c r="G227" s="51"/>
      <c r="H227" s="51"/>
      <c r="I227" s="50"/>
      <c r="J227" s="51"/>
      <c r="K227" s="51"/>
      <c r="L227" s="150"/>
      <c r="M227" s="50"/>
      <c r="N227" s="50"/>
      <c r="O227" s="50"/>
      <c r="P227" s="50"/>
      <c r="Q227" s="50"/>
      <c r="R227" s="50"/>
      <c r="S227" s="160"/>
      <c r="T227" s="51"/>
      <c r="U227" s="51"/>
      <c r="V227" s="51"/>
      <c r="W227" s="51"/>
      <c r="X227" s="51"/>
      <c r="Y227" s="51"/>
      <c r="Z227" s="51"/>
      <c r="AA227" s="51"/>
      <c r="AB227" s="51"/>
      <c r="AC227" s="51"/>
      <c r="AD227" s="51"/>
      <c r="AE227" s="51"/>
      <c r="AF227" s="51"/>
      <c r="AG227" s="51"/>
      <c r="AH227" s="51"/>
      <c r="AI227" s="51"/>
      <c r="AJ227" s="51"/>
      <c r="AK227" s="51"/>
      <c r="AL227" s="51"/>
      <c r="AM227" s="51"/>
      <c r="AN227" s="51"/>
      <c r="AO227" s="51"/>
      <c r="AP227" s="51"/>
      <c r="AQ227" s="51"/>
      <c r="AR227" s="157"/>
    </row>
    <row r="228" spans="2:44" s="52" customFormat="1" x14ac:dyDescent="0.25">
      <c r="B228" s="180"/>
      <c r="C228" s="181"/>
      <c r="D228" s="133" t="s">
        <v>220</v>
      </c>
      <c r="E228" s="132"/>
      <c r="F228" s="133"/>
      <c r="G228" s="51"/>
      <c r="H228" s="51"/>
      <c r="I228" s="50"/>
      <c r="J228" s="51"/>
      <c r="K228" s="51"/>
      <c r="L228" s="150"/>
      <c r="M228" s="50"/>
      <c r="N228" s="50"/>
      <c r="O228" s="50"/>
      <c r="P228" s="50"/>
      <c r="Q228" s="50"/>
      <c r="R228" s="50"/>
      <c r="S228" s="160"/>
      <c r="T228" s="51"/>
      <c r="U228" s="51"/>
      <c r="V228" s="51"/>
      <c r="W228" s="51"/>
      <c r="X228" s="51"/>
      <c r="Y228" s="51"/>
      <c r="Z228" s="51"/>
      <c r="AA228" s="51"/>
      <c r="AB228" s="51"/>
      <c r="AC228" s="51"/>
      <c r="AD228" s="51"/>
      <c r="AE228" s="51"/>
      <c r="AF228" s="51"/>
      <c r="AG228" s="51"/>
      <c r="AH228" s="51"/>
      <c r="AI228" s="51"/>
      <c r="AJ228" s="51"/>
      <c r="AK228" s="51"/>
      <c r="AL228" s="51"/>
      <c r="AM228" s="51"/>
      <c r="AN228" s="51"/>
      <c r="AO228" s="51"/>
      <c r="AP228" s="51"/>
      <c r="AQ228" s="51"/>
      <c r="AR228" s="157"/>
    </row>
    <row r="229" spans="2:44" s="52" customFormat="1" ht="15.75" thickBot="1" x14ac:dyDescent="0.3">
      <c r="B229" s="180"/>
      <c r="C229" s="181"/>
      <c r="D229" s="133"/>
      <c r="E229" s="132"/>
      <c r="F229" s="133"/>
      <c r="G229" s="51"/>
      <c r="H229" s="51"/>
      <c r="I229" s="50"/>
      <c r="J229" s="51"/>
      <c r="K229" s="51"/>
      <c r="L229" s="150"/>
      <c r="M229" s="50"/>
      <c r="N229" s="50"/>
      <c r="O229" s="50"/>
      <c r="P229" s="50"/>
      <c r="Q229" s="50"/>
      <c r="R229" s="50"/>
      <c r="S229" s="160"/>
      <c r="T229" s="51"/>
      <c r="U229" s="51"/>
      <c r="V229" s="51"/>
      <c r="W229" s="51"/>
      <c r="X229" s="51"/>
      <c r="Y229" s="51"/>
      <c r="Z229" s="51"/>
      <c r="AA229" s="51"/>
      <c r="AB229" s="51"/>
      <c r="AC229" s="51"/>
      <c r="AD229" s="51"/>
      <c r="AE229" s="51"/>
      <c r="AF229" s="51"/>
      <c r="AG229" s="51"/>
      <c r="AH229" s="51"/>
      <c r="AI229" s="51"/>
      <c r="AJ229" s="51"/>
      <c r="AK229" s="51"/>
      <c r="AL229" s="51"/>
      <c r="AM229" s="51"/>
      <c r="AN229" s="51"/>
      <c r="AO229" s="51"/>
      <c r="AP229" s="51"/>
      <c r="AQ229" s="370"/>
      <c r="AR229" s="157"/>
    </row>
    <row r="230" spans="2:44" s="69" customFormat="1" ht="30.75" thickBot="1" x14ac:dyDescent="0.3">
      <c r="B230" s="129"/>
      <c r="C230" s="130"/>
      <c r="D230" s="139" t="s">
        <v>16</v>
      </c>
      <c r="E230" s="140" t="s">
        <v>17</v>
      </c>
      <c r="F230" s="141" t="s">
        <v>18</v>
      </c>
      <c r="G230" s="142" t="s">
        <v>19</v>
      </c>
      <c r="H230" s="62" t="s">
        <v>20</v>
      </c>
      <c r="I230" s="62" t="s">
        <v>21</v>
      </c>
      <c r="J230" s="62" t="s">
        <v>22</v>
      </c>
      <c r="K230" s="63" t="s">
        <v>23</v>
      </c>
      <c r="L230" s="150"/>
      <c r="M230" s="61" t="str">
        <f t="shared" ref="M230:R230" si="98">M$11</f>
        <v>2016 CWIP</v>
      </c>
      <c r="N230" s="62" t="str">
        <f t="shared" si="98"/>
        <v>2017 Total Expenditures</v>
      </c>
      <c r="O230" s="62" t="str">
        <f t="shared" si="98"/>
        <v>2018 Total Expenditures</v>
      </c>
      <c r="P230" s="62" t="str">
        <f t="shared" si="98"/>
        <v>2016 ISO CWIP Less Collectible</v>
      </c>
      <c r="Q230" s="62" t="str">
        <f t="shared" si="98"/>
        <v>2017 ISO Expenditures Less Collectible</v>
      </c>
      <c r="R230" s="63" t="str">
        <f t="shared" si="98"/>
        <v>2018 ISO Expenditures Less Collectible</v>
      </c>
      <c r="S230" s="160"/>
      <c r="T230" s="145">
        <f>$E$3</f>
        <v>42736</v>
      </c>
      <c r="U230" s="142">
        <f t="shared" ref="U230:AM230" si="99">DATE(YEAR(T230),MONTH(T230)+1,DAY(T230))</f>
        <v>42767</v>
      </c>
      <c r="V230" s="142">
        <f t="shared" si="99"/>
        <v>42795</v>
      </c>
      <c r="W230" s="142">
        <f t="shared" si="99"/>
        <v>42826</v>
      </c>
      <c r="X230" s="142">
        <f t="shared" si="99"/>
        <v>42856</v>
      </c>
      <c r="Y230" s="142">
        <f t="shared" si="99"/>
        <v>42887</v>
      </c>
      <c r="Z230" s="142">
        <f t="shared" si="99"/>
        <v>42917</v>
      </c>
      <c r="AA230" s="142">
        <f t="shared" si="99"/>
        <v>42948</v>
      </c>
      <c r="AB230" s="142">
        <f t="shared" si="99"/>
        <v>42979</v>
      </c>
      <c r="AC230" s="142">
        <f t="shared" si="99"/>
        <v>43009</v>
      </c>
      <c r="AD230" s="142">
        <f t="shared" si="99"/>
        <v>43040</v>
      </c>
      <c r="AE230" s="146">
        <f t="shared" si="99"/>
        <v>43070</v>
      </c>
      <c r="AF230" s="145">
        <f>DATE(YEAR(AE230),MONTH(AE230)+1,DAY(AE230))</f>
        <v>43101</v>
      </c>
      <c r="AG230" s="142">
        <f t="shared" si="99"/>
        <v>43132</v>
      </c>
      <c r="AH230" s="142">
        <f t="shared" si="99"/>
        <v>43160</v>
      </c>
      <c r="AI230" s="142">
        <f t="shared" si="99"/>
        <v>43191</v>
      </c>
      <c r="AJ230" s="142">
        <f t="shared" si="99"/>
        <v>43221</v>
      </c>
      <c r="AK230" s="142">
        <f t="shared" si="99"/>
        <v>43252</v>
      </c>
      <c r="AL230" s="142">
        <f t="shared" si="99"/>
        <v>43282</v>
      </c>
      <c r="AM230" s="142">
        <f t="shared" si="99"/>
        <v>43313</v>
      </c>
      <c r="AN230" s="142">
        <f>DATE(YEAR(AM230),MONTH(AM230)+1,DAY(AM230))</f>
        <v>43344</v>
      </c>
      <c r="AO230" s="142">
        <f>DATE(YEAR(AN230),MONTH(AN230)+1,DAY(AN230))</f>
        <v>43374</v>
      </c>
      <c r="AP230" s="142">
        <f>DATE(YEAR(AO230),MONTH(AO230)+1,DAY(AO230))</f>
        <v>43405</v>
      </c>
      <c r="AQ230" s="146">
        <f>DATE(YEAR(AP230),MONTH(AP230)+1,DAY(AP230))</f>
        <v>43435</v>
      </c>
      <c r="AR230" s="371"/>
    </row>
    <row r="231" spans="2:44" s="157" customFormat="1" x14ac:dyDescent="0.25">
      <c r="B231" s="213" t="str">
        <f>+$D$212</f>
        <v>Eldorado - Ivanpah</v>
      </c>
      <c r="C231" s="149" t="s">
        <v>221</v>
      </c>
      <c r="D231" s="194">
        <f t="shared" ref="D231:K234" si="100">D218</f>
        <v>0</v>
      </c>
      <c r="E231" s="195">
        <f t="shared" si="100"/>
        <v>0</v>
      </c>
      <c r="F231" s="160">
        <f t="shared" si="100"/>
        <v>0</v>
      </c>
      <c r="G231" s="163">
        <f t="shared" si="100"/>
        <v>0</v>
      </c>
      <c r="H231" s="153">
        <f t="shared" si="100"/>
        <v>0</v>
      </c>
      <c r="I231" s="163">
        <f t="shared" si="100"/>
        <v>0</v>
      </c>
      <c r="J231" s="164">
        <f t="shared" si="100"/>
        <v>0</v>
      </c>
      <c r="K231" s="165">
        <f t="shared" si="100"/>
        <v>0</v>
      </c>
      <c r="L231" s="150"/>
      <c r="M231" s="196">
        <f t="shared" ref="M231:O234" si="101">M218</f>
        <v>0</v>
      </c>
      <c r="N231" s="151">
        <f t="shared" si="101"/>
        <v>0</v>
      </c>
      <c r="O231" s="151">
        <f t="shared" si="101"/>
        <v>0</v>
      </c>
      <c r="P231" s="151">
        <f t="shared" ref="P231:P234" si="102">$M231*$K231*(1-$J231)</f>
        <v>0</v>
      </c>
      <c r="Q231" s="151">
        <f t="shared" ref="Q231:Q234" si="103">$N231*$K231*(1-$J231)</f>
        <v>0</v>
      </c>
      <c r="R231" s="152">
        <f t="shared" ref="R231:R234" si="104">$O231*$K231*(1-$J231)</f>
        <v>0</v>
      </c>
      <c r="S231" s="153"/>
      <c r="T231" s="197"/>
      <c r="U231" s="198"/>
      <c r="V231" s="198"/>
      <c r="W231" s="198"/>
      <c r="X231" s="198"/>
      <c r="Y231" s="198"/>
      <c r="Z231" s="198"/>
      <c r="AA231" s="198"/>
      <c r="AB231" s="198"/>
      <c r="AC231" s="198"/>
      <c r="AD231" s="198"/>
      <c r="AE231" s="198"/>
      <c r="AF231" s="198"/>
      <c r="AG231" s="198"/>
      <c r="AH231" s="198"/>
      <c r="AI231" s="198"/>
      <c r="AJ231" s="198"/>
      <c r="AK231" s="198"/>
      <c r="AL231" s="198"/>
      <c r="AM231" s="198"/>
      <c r="AN231" s="198"/>
      <c r="AO231" s="198"/>
      <c r="AP231" s="198"/>
      <c r="AQ231" s="199"/>
    </row>
    <row r="232" spans="2:44" s="157" customFormat="1" x14ac:dyDescent="0.25">
      <c r="B232" s="213" t="str">
        <f t="shared" ref="B232:B234" si="105">+$D$212</f>
        <v>Eldorado - Ivanpah</v>
      </c>
      <c r="C232" s="149" t="s">
        <v>221</v>
      </c>
      <c r="D232" s="194">
        <f t="shared" si="100"/>
        <v>0</v>
      </c>
      <c r="E232" s="167">
        <f t="shared" si="100"/>
        <v>0</v>
      </c>
      <c r="F232" s="160">
        <f t="shared" si="100"/>
        <v>0</v>
      </c>
      <c r="G232" s="163">
        <f t="shared" si="100"/>
        <v>0</v>
      </c>
      <c r="H232" s="153">
        <f t="shared" si="100"/>
        <v>0</v>
      </c>
      <c r="I232" s="163">
        <f t="shared" si="100"/>
        <v>0</v>
      </c>
      <c r="J232" s="164">
        <f t="shared" si="100"/>
        <v>0</v>
      </c>
      <c r="K232" s="165">
        <f t="shared" si="100"/>
        <v>0</v>
      </c>
      <c r="L232" s="150"/>
      <c r="M232" s="196">
        <f t="shared" si="101"/>
        <v>0</v>
      </c>
      <c r="N232" s="151">
        <f t="shared" si="101"/>
        <v>0</v>
      </c>
      <c r="O232" s="151">
        <f t="shared" si="101"/>
        <v>0</v>
      </c>
      <c r="P232" s="151">
        <f t="shared" si="102"/>
        <v>0</v>
      </c>
      <c r="Q232" s="151">
        <f t="shared" si="103"/>
        <v>0</v>
      </c>
      <c r="R232" s="152">
        <f t="shared" si="104"/>
        <v>0</v>
      </c>
      <c r="S232" s="153"/>
      <c r="T232" s="154">
        <v>0</v>
      </c>
      <c r="U232" s="155">
        <v>0</v>
      </c>
      <c r="V232" s="155">
        <v>0</v>
      </c>
      <c r="W232" s="155">
        <v>0</v>
      </c>
      <c r="X232" s="155">
        <v>0</v>
      </c>
      <c r="Y232" s="155">
        <v>0</v>
      </c>
      <c r="Z232" s="155">
        <v>0</v>
      </c>
      <c r="AA232" s="155">
        <v>0</v>
      </c>
      <c r="AB232" s="155">
        <v>0</v>
      </c>
      <c r="AC232" s="155">
        <v>0</v>
      </c>
      <c r="AD232" s="155">
        <v>0</v>
      </c>
      <c r="AE232" s="155">
        <v>0</v>
      </c>
      <c r="AF232" s="155">
        <v>0</v>
      </c>
      <c r="AG232" s="155">
        <v>0</v>
      </c>
      <c r="AH232" s="155">
        <v>0</v>
      </c>
      <c r="AI232" s="155">
        <v>0</v>
      </c>
      <c r="AJ232" s="155">
        <v>0</v>
      </c>
      <c r="AK232" s="155">
        <v>0</v>
      </c>
      <c r="AL232" s="155">
        <v>0</v>
      </c>
      <c r="AM232" s="155">
        <v>0</v>
      </c>
      <c r="AN232" s="155">
        <v>0</v>
      </c>
      <c r="AO232" s="155">
        <v>0</v>
      </c>
      <c r="AP232" s="155">
        <v>0</v>
      </c>
      <c r="AQ232" s="156">
        <v>0</v>
      </c>
    </row>
    <row r="233" spans="2:44" s="157" customFormat="1" x14ac:dyDescent="0.25">
      <c r="B233" s="213" t="str">
        <f t="shared" si="105"/>
        <v>Eldorado - Ivanpah</v>
      </c>
      <c r="C233" s="149" t="s">
        <v>221</v>
      </c>
      <c r="D233" s="194">
        <f t="shared" si="100"/>
        <v>0</v>
      </c>
      <c r="E233" s="167">
        <f t="shared" si="100"/>
        <v>0</v>
      </c>
      <c r="F233" s="160">
        <f t="shared" si="100"/>
        <v>0</v>
      </c>
      <c r="G233" s="163">
        <f t="shared" si="100"/>
        <v>0</v>
      </c>
      <c r="H233" s="153">
        <f t="shared" si="100"/>
        <v>0</v>
      </c>
      <c r="I233" s="163">
        <f t="shared" si="100"/>
        <v>0</v>
      </c>
      <c r="J233" s="164">
        <f t="shared" si="100"/>
        <v>0</v>
      </c>
      <c r="K233" s="165">
        <f t="shared" si="100"/>
        <v>0</v>
      </c>
      <c r="L233" s="150"/>
      <c r="M233" s="196">
        <f t="shared" si="101"/>
        <v>0</v>
      </c>
      <c r="N233" s="151">
        <f t="shared" si="101"/>
        <v>0</v>
      </c>
      <c r="O233" s="151">
        <f t="shared" si="101"/>
        <v>0</v>
      </c>
      <c r="P233" s="151">
        <f t="shared" si="102"/>
        <v>0</v>
      </c>
      <c r="Q233" s="151">
        <f t="shared" si="103"/>
        <v>0</v>
      </c>
      <c r="R233" s="152">
        <f t="shared" si="104"/>
        <v>0</v>
      </c>
      <c r="S233" s="153"/>
      <c r="T233" s="154">
        <v>0</v>
      </c>
      <c r="U233" s="155">
        <v>0</v>
      </c>
      <c r="V233" s="155">
        <v>0</v>
      </c>
      <c r="W233" s="155">
        <v>0</v>
      </c>
      <c r="X233" s="155">
        <v>0</v>
      </c>
      <c r="Y233" s="155">
        <v>0</v>
      </c>
      <c r="Z233" s="155">
        <v>0</v>
      </c>
      <c r="AA233" s="155">
        <v>0</v>
      </c>
      <c r="AB233" s="155">
        <v>0</v>
      </c>
      <c r="AC233" s="155">
        <v>0</v>
      </c>
      <c r="AD233" s="155">
        <v>0</v>
      </c>
      <c r="AE233" s="155">
        <v>0</v>
      </c>
      <c r="AF233" s="155">
        <v>0</v>
      </c>
      <c r="AG233" s="155">
        <v>0</v>
      </c>
      <c r="AH233" s="155">
        <v>0</v>
      </c>
      <c r="AI233" s="155">
        <v>0</v>
      </c>
      <c r="AJ233" s="155">
        <v>0</v>
      </c>
      <c r="AK233" s="155">
        <v>0</v>
      </c>
      <c r="AL233" s="155">
        <v>0</v>
      </c>
      <c r="AM233" s="155">
        <v>0</v>
      </c>
      <c r="AN233" s="155">
        <v>0</v>
      </c>
      <c r="AO233" s="155">
        <v>0</v>
      </c>
      <c r="AP233" s="155">
        <v>0</v>
      </c>
      <c r="AQ233" s="156">
        <v>0</v>
      </c>
    </row>
    <row r="234" spans="2:44" s="157" customFormat="1" ht="15.75" thickBot="1" x14ac:dyDescent="0.3">
      <c r="B234" s="213" t="str">
        <f t="shared" si="105"/>
        <v>Eldorado - Ivanpah</v>
      </c>
      <c r="C234" s="149" t="s">
        <v>221</v>
      </c>
      <c r="D234" s="194">
        <f t="shared" si="100"/>
        <v>0</v>
      </c>
      <c r="E234" s="167">
        <f t="shared" si="100"/>
        <v>0</v>
      </c>
      <c r="F234" s="160">
        <f t="shared" si="100"/>
        <v>0</v>
      </c>
      <c r="G234" s="163">
        <f t="shared" si="100"/>
        <v>0</v>
      </c>
      <c r="H234" s="153">
        <f t="shared" si="100"/>
        <v>0</v>
      </c>
      <c r="I234" s="163">
        <f t="shared" si="100"/>
        <v>0</v>
      </c>
      <c r="J234" s="164">
        <f t="shared" si="100"/>
        <v>0</v>
      </c>
      <c r="K234" s="165">
        <f t="shared" si="100"/>
        <v>0</v>
      </c>
      <c r="L234" s="150"/>
      <c r="M234" s="196">
        <f t="shared" si="101"/>
        <v>0</v>
      </c>
      <c r="N234" s="151">
        <f t="shared" si="101"/>
        <v>0</v>
      </c>
      <c r="O234" s="151">
        <f t="shared" si="101"/>
        <v>0</v>
      </c>
      <c r="P234" s="151">
        <f t="shared" si="102"/>
        <v>0</v>
      </c>
      <c r="Q234" s="151">
        <f t="shared" si="103"/>
        <v>0</v>
      </c>
      <c r="R234" s="152">
        <f t="shared" si="104"/>
        <v>0</v>
      </c>
      <c r="S234" s="153"/>
      <c r="T234" s="202">
        <v>0</v>
      </c>
      <c r="U234" s="203">
        <v>0</v>
      </c>
      <c r="V234" s="203">
        <v>0</v>
      </c>
      <c r="W234" s="203">
        <v>0</v>
      </c>
      <c r="X234" s="203">
        <v>0</v>
      </c>
      <c r="Y234" s="203">
        <v>0</v>
      </c>
      <c r="Z234" s="203">
        <v>0</v>
      </c>
      <c r="AA234" s="203">
        <v>0</v>
      </c>
      <c r="AB234" s="203">
        <v>0</v>
      </c>
      <c r="AC234" s="203">
        <v>0</v>
      </c>
      <c r="AD234" s="203">
        <v>0</v>
      </c>
      <c r="AE234" s="203">
        <v>0</v>
      </c>
      <c r="AF234" s="203">
        <v>0</v>
      </c>
      <c r="AG234" s="203">
        <v>0</v>
      </c>
      <c r="AH234" s="203">
        <v>0</v>
      </c>
      <c r="AI234" s="203">
        <v>0</v>
      </c>
      <c r="AJ234" s="203">
        <v>0</v>
      </c>
      <c r="AK234" s="203">
        <v>0</v>
      </c>
      <c r="AL234" s="203">
        <v>0</v>
      </c>
      <c r="AM234" s="203">
        <v>0</v>
      </c>
      <c r="AN234" s="203">
        <v>0</v>
      </c>
      <c r="AO234" s="203">
        <v>0</v>
      </c>
      <c r="AP234" s="203">
        <v>0</v>
      </c>
      <c r="AQ234" s="204">
        <v>0</v>
      </c>
    </row>
    <row r="235" spans="2:44" ht="15.75" thickBot="1" x14ac:dyDescent="0.3">
      <c r="D235" s="174" t="s">
        <v>222</v>
      </c>
      <c r="E235" s="175"/>
      <c r="F235" s="175"/>
      <c r="G235" s="175"/>
      <c r="H235" s="175"/>
      <c r="I235" s="175"/>
      <c r="J235" s="175"/>
      <c r="K235" s="176"/>
      <c r="L235" s="150"/>
      <c r="M235" s="79">
        <f t="shared" ref="M235:R235" si="106">SUM(M231:M234)</f>
        <v>0</v>
      </c>
      <c r="N235" s="80">
        <f t="shared" si="106"/>
        <v>0</v>
      </c>
      <c r="O235" s="80">
        <f t="shared" si="106"/>
        <v>0</v>
      </c>
      <c r="P235" s="80">
        <f t="shared" si="106"/>
        <v>0</v>
      </c>
      <c r="Q235" s="80">
        <f t="shared" si="106"/>
        <v>0</v>
      </c>
      <c r="R235" s="81">
        <f t="shared" si="106"/>
        <v>0</v>
      </c>
      <c r="S235" s="160"/>
      <c r="T235" s="205">
        <f t="shared" ref="T235:AQ235" si="107">SUM(T231:T234)</f>
        <v>0</v>
      </c>
      <c r="U235" s="206">
        <f t="shared" si="107"/>
        <v>0</v>
      </c>
      <c r="V235" s="206">
        <f t="shared" si="107"/>
        <v>0</v>
      </c>
      <c r="W235" s="206">
        <f t="shared" si="107"/>
        <v>0</v>
      </c>
      <c r="X235" s="206">
        <f t="shared" si="107"/>
        <v>0</v>
      </c>
      <c r="Y235" s="206">
        <f t="shared" si="107"/>
        <v>0</v>
      </c>
      <c r="Z235" s="206">
        <f t="shared" si="107"/>
        <v>0</v>
      </c>
      <c r="AA235" s="206">
        <f t="shared" si="107"/>
        <v>0</v>
      </c>
      <c r="AB235" s="206">
        <f t="shared" si="107"/>
        <v>0</v>
      </c>
      <c r="AC235" s="206">
        <f t="shared" si="107"/>
        <v>0</v>
      </c>
      <c r="AD235" s="206">
        <f t="shared" si="107"/>
        <v>0</v>
      </c>
      <c r="AE235" s="207">
        <f t="shared" si="107"/>
        <v>0</v>
      </c>
      <c r="AF235" s="206">
        <f t="shared" si="107"/>
        <v>0</v>
      </c>
      <c r="AG235" s="206">
        <f t="shared" si="107"/>
        <v>0</v>
      </c>
      <c r="AH235" s="206">
        <f t="shared" si="107"/>
        <v>0</v>
      </c>
      <c r="AI235" s="206">
        <f t="shared" si="107"/>
        <v>0</v>
      </c>
      <c r="AJ235" s="206">
        <f t="shared" si="107"/>
        <v>0</v>
      </c>
      <c r="AK235" s="206">
        <f t="shared" si="107"/>
        <v>0</v>
      </c>
      <c r="AL235" s="206">
        <f t="shared" si="107"/>
        <v>0</v>
      </c>
      <c r="AM235" s="206">
        <f t="shared" si="107"/>
        <v>0</v>
      </c>
      <c r="AN235" s="206">
        <f t="shared" si="107"/>
        <v>0</v>
      </c>
      <c r="AO235" s="206">
        <f t="shared" si="107"/>
        <v>0</v>
      </c>
      <c r="AP235" s="206">
        <f t="shared" si="107"/>
        <v>0</v>
      </c>
      <c r="AQ235" s="207">
        <f t="shared" si="107"/>
        <v>0</v>
      </c>
      <c r="AR235" s="157"/>
    </row>
    <row r="236" spans="2:44" s="70" customFormat="1" ht="15.75" thickTop="1" x14ac:dyDescent="0.25">
      <c r="B236" s="180"/>
      <c r="C236" s="181"/>
      <c r="D236" s="133"/>
      <c r="E236" s="132"/>
      <c r="F236" s="133"/>
      <c r="G236" s="51"/>
      <c r="H236" s="51"/>
      <c r="I236" s="50"/>
      <c r="J236" s="51"/>
      <c r="K236" s="51"/>
      <c r="L236" s="150"/>
      <c r="M236" s="50"/>
      <c r="N236" s="50"/>
      <c r="O236" s="50"/>
      <c r="P236" s="50"/>
      <c r="Q236" s="50"/>
      <c r="R236" s="50"/>
      <c r="S236" s="160"/>
      <c r="T236" s="51"/>
      <c r="U236" s="51"/>
      <c r="V236" s="51"/>
      <c r="W236" s="51"/>
      <c r="X236" s="51"/>
      <c r="Y236" s="51"/>
      <c r="Z236" s="51"/>
      <c r="AA236" s="51"/>
      <c r="AB236" s="51"/>
      <c r="AC236" s="51"/>
      <c r="AD236" s="51"/>
      <c r="AE236" s="51"/>
      <c r="AF236" s="51"/>
      <c r="AG236" s="51"/>
      <c r="AH236" s="51"/>
      <c r="AI236" s="51"/>
      <c r="AJ236" s="51"/>
      <c r="AK236" s="51"/>
      <c r="AL236" s="51"/>
      <c r="AM236" s="51"/>
      <c r="AN236" s="51"/>
      <c r="AO236" s="51"/>
      <c r="AP236" s="51"/>
      <c r="AQ236" s="51"/>
      <c r="AR236" s="157"/>
    </row>
    <row r="237" spans="2:44" x14ac:dyDescent="0.25">
      <c r="L237" s="150"/>
      <c r="S237" s="160"/>
      <c r="T237" s="208"/>
      <c r="U237" s="208"/>
      <c r="V237" s="208"/>
      <c r="W237" s="208"/>
      <c r="X237" s="208"/>
      <c r="Y237" s="208"/>
      <c r="Z237" s="208"/>
      <c r="AA237" s="208"/>
      <c r="AB237" s="208"/>
      <c r="AC237" s="208"/>
      <c r="AD237" s="208"/>
      <c r="AE237" s="208"/>
      <c r="AF237" s="208"/>
      <c r="AG237" s="208"/>
      <c r="AH237" s="208"/>
      <c r="AI237" s="208"/>
      <c r="AJ237" s="208"/>
      <c r="AK237" s="208"/>
      <c r="AL237" s="208"/>
      <c r="AM237" s="208"/>
      <c r="AN237" s="208"/>
      <c r="AO237" s="208"/>
      <c r="AP237" s="208"/>
      <c r="AQ237" s="208"/>
      <c r="AR237" s="157"/>
    </row>
    <row r="238" spans="2:44" x14ac:dyDescent="0.25">
      <c r="L238" s="150"/>
      <c r="S238" s="160"/>
      <c r="T238" s="208"/>
      <c r="U238" s="208"/>
      <c r="V238" s="208"/>
      <c r="W238" s="208"/>
      <c r="X238" s="208"/>
      <c r="Y238" s="208"/>
      <c r="Z238" s="208"/>
      <c r="AA238" s="208"/>
      <c r="AB238" s="208"/>
      <c r="AC238" s="208"/>
      <c r="AD238" s="208"/>
      <c r="AE238" s="208"/>
      <c r="AF238" s="208"/>
      <c r="AG238" s="208"/>
      <c r="AH238" s="208"/>
      <c r="AI238" s="208"/>
      <c r="AJ238" s="208"/>
      <c r="AK238" s="208"/>
      <c r="AL238" s="208"/>
      <c r="AM238" s="208"/>
      <c r="AN238" s="208"/>
      <c r="AO238" s="208"/>
      <c r="AP238" s="208"/>
      <c r="AQ238" s="208"/>
      <c r="AR238" s="157"/>
    </row>
    <row r="239" spans="2:44" ht="18.75" x14ac:dyDescent="0.25">
      <c r="D239" s="342" t="s">
        <v>313</v>
      </c>
      <c r="E239" s="346"/>
      <c r="F239" s="346"/>
      <c r="G239" s="347"/>
      <c r="H239" s="347"/>
      <c r="I239" s="347"/>
      <c r="J239" s="347"/>
      <c r="K239" s="347"/>
      <c r="L239" s="150"/>
      <c r="S239" s="160"/>
      <c r="AR239" s="157"/>
    </row>
    <row r="240" spans="2:44" x14ac:dyDescent="0.25">
      <c r="L240" s="150"/>
      <c r="S240" s="160"/>
      <c r="AR240" s="157"/>
    </row>
    <row r="241" spans="2:44" x14ac:dyDescent="0.25">
      <c r="D241" s="137" t="s">
        <v>203</v>
      </c>
      <c r="L241" s="150"/>
      <c r="S241" s="160"/>
      <c r="AR241" s="157"/>
    </row>
    <row r="242" spans="2:44" ht="15" customHeight="1" x14ac:dyDescent="0.25">
      <c r="D242" s="60" t="s">
        <v>204</v>
      </c>
      <c r="E242" s="60"/>
      <c r="F242" s="60"/>
      <c r="G242" s="60"/>
      <c r="H242" s="60"/>
      <c r="I242" s="60"/>
      <c r="J242" s="60"/>
      <c r="K242" s="60"/>
      <c r="L242" s="150"/>
      <c r="S242" s="160"/>
      <c r="AR242" s="157"/>
    </row>
    <row r="243" spans="2:44" ht="15.75" thickBot="1" x14ac:dyDescent="0.3">
      <c r="L243" s="150"/>
      <c r="S243" s="160"/>
      <c r="AR243" s="157"/>
    </row>
    <row r="244" spans="2:44" s="69" customFormat="1" ht="30.75" thickBot="1" x14ac:dyDescent="0.3">
      <c r="B244" s="129"/>
      <c r="C244" s="130"/>
      <c r="D244" s="139" t="s">
        <v>16</v>
      </c>
      <c r="E244" s="140" t="s">
        <v>17</v>
      </c>
      <c r="F244" s="141" t="s">
        <v>18</v>
      </c>
      <c r="G244" s="142" t="s">
        <v>19</v>
      </c>
      <c r="H244" s="62" t="s">
        <v>20</v>
      </c>
      <c r="I244" s="62" t="s">
        <v>21</v>
      </c>
      <c r="J244" s="62" t="s">
        <v>22</v>
      </c>
      <c r="K244" s="63" t="s">
        <v>23</v>
      </c>
      <c r="L244" s="150"/>
      <c r="M244" s="61" t="str">
        <f t="shared" ref="M244:R244" si="108">M$11</f>
        <v>2016 CWIP</v>
      </c>
      <c r="N244" s="62" t="str">
        <f t="shared" si="108"/>
        <v>2017 Total Expenditures</v>
      </c>
      <c r="O244" s="62" t="str">
        <f t="shared" si="108"/>
        <v>2018 Total Expenditures</v>
      </c>
      <c r="P244" s="62" t="str">
        <f t="shared" si="108"/>
        <v>2016 ISO CWIP Less Collectible</v>
      </c>
      <c r="Q244" s="62" t="str">
        <f t="shared" si="108"/>
        <v>2017 ISO Expenditures Less Collectible</v>
      </c>
      <c r="R244" s="63" t="str">
        <f t="shared" si="108"/>
        <v>2018 ISO Expenditures Less Collectible</v>
      </c>
      <c r="S244" s="160"/>
      <c r="T244" s="145">
        <f>$E$3</f>
        <v>42736</v>
      </c>
      <c r="U244" s="142">
        <f t="shared" ref="U244:AM244" si="109">DATE(YEAR(T244),MONTH(T244)+1,DAY(T244))</f>
        <v>42767</v>
      </c>
      <c r="V244" s="142">
        <f t="shared" si="109"/>
        <v>42795</v>
      </c>
      <c r="W244" s="142">
        <f t="shared" si="109"/>
        <v>42826</v>
      </c>
      <c r="X244" s="142">
        <f t="shared" si="109"/>
        <v>42856</v>
      </c>
      <c r="Y244" s="142">
        <f t="shared" si="109"/>
        <v>42887</v>
      </c>
      <c r="Z244" s="142">
        <f t="shared" si="109"/>
        <v>42917</v>
      </c>
      <c r="AA244" s="142">
        <f t="shared" si="109"/>
        <v>42948</v>
      </c>
      <c r="AB244" s="142">
        <f t="shared" si="109"/>
        <v>42979</v>
      </c>
      <c r="AC244" s="142">
        <f t="shared" si="109"/>
        <v>43009</v>
      </c>
      <c r="AD244" s="142">
        <f t="shared" si="109"/>
        <v>43040</v>
      </c>
      <c r="AE244" s="146">
        <f t="shared" si="109"/>
        <v>43070</v>
      </c>
      <c r="AF244" s="142">
        <f>DATE(YEAR(AE244),MONTH(AE244)+1,DAY(AE244))</f>
        <v>43101</v>
      </c>
      <c r="AG244" s="142">
        <f t="shared" si="109"/>
        <v>43132</v>
      </c>
      <c r="AH244" s="142">
        <f t="shared" si="109"/>
        <v>43160</v>
      </c>
      <c r="AI244" s="142">
        <f t="shared" si="109"/>
        <v>43191</v>
      </c>
      <c r="AJ244" s="142">
        <f t="shared" si="109"/>
        <v>43221</v>
      </c>
      <c r="AK244" s="142">
        <f t="shared" si="109"/>
        <v>43252</v>
      </c>
      <c r="AL244" s="142">
        <f t="shared" si="109"/>
        <v>43282</v>
      </c>
      <c r="AM244" s="142">
        <f t="shared" si="109"/>
        <v>43313</v>
      </c>
      <c r="AN244" s="142">
        <f>DATE(YEAR(AM244),MONTH(AM244)+1,DAY(AM244))</f>
        <v>43344</v>
      </c>
      <c r="AO244" s="142">
        <f>DATE(YEAR(AN244),MONTH(AN244)+1,DAY(AN244))</f>
        <v>43374</v>
      </c>
      <c r="AP244" s="142">
        <f>DATE(YEAR(AO244),MONTH(AO244)+1,DAY(AO244))</f>
        <v>43405</v>
      </c>
      <c r="AQ244" s="146">
        <f>DATE(YEAR(AP244),MONTH(AP244)+1,DAY(AP244))</f>
        <v>43435</v>
      </c>
      <c r="AR244" s="157"/>
    </row>
    <row r="245" spans="2:44" s="157" customFormat="1" x14ac:dyDescent="0.25">
      <c r="B245" s="148" t="str">
        <f>+$D$239</f>
        <v>Lugo-Pisgah</v>
      </c>
      <c r="C245" s="149" t="s">
        <v>214</v>
      </c>
      <c r="D245" s="194"/>
      <c r="E245" s="195"/>
      <c r="F245" s="160"/>
      <c r="G245" s="161"/>
      <c r="H245" s="153"/>
      <c r="I245" s="163"/>
      <c r="J245" s="164"/>
      <c r="K245" s="165"/>
      <c r="L245" s="150"/>
      <c r="M245" s="260"/>
      <c r="N245" s="151">
        <f>SUM($T255:$AE255)</f>
        <v>0</v>
      </c>
      <c r="O245" s="151">
        <f>SUM($AF255:$AQ255)</f>
        <v>0</v>
      </c>
      <c r="P245" s="151">
        <f>$M245*$K245*(1-$J245)</f>
        <v>0</v>
      </c>
      <c r="Q245" s="151">
        <f>$N245*$K245*(1-$J245)</f>
        <v>0</v>
      </c>
      <c r="R245" s="152">
        <f>$O245*$K245*(1-$J245)</f>
        <v>0</v>
      </c>
      <c r="S245" s="160"/>
      <c r="T245" s="154">
        <f>IF(OR(RIGHT($I245,3)="RGT",RIGHT($I245,3)="INC"),IF($H245=T$244,SUM($T255:T255)+$P245,IF(T$244&gt;$H245,T255,0)),0)</f>
        <v>0</v>
      </c>
      <c r="U245" s="155">
        <f>IF(OR(RIGHT($I245,3)="RGT",RIGHT($I245,3)="INC"),IF($H245=U$244,SUM($T255:U255)+$P245,IF(U$244&gt;$H245,U255,0)),0)</f>
        <v>0</v>
      </c>
      <c r="V245" s="155">
        <f>IF(OR(RIGHT($I245,3)="RGT",RIGHT($I245,3)="INC"),IF($H245=V$244,SUM($T255:V255)+$P245,IF(V$244&gt;$H245,V255,0)),0)</f>
        <v>0</v>
      </c>
      <c r="W245" s="155">
        <f>IF(OR(RIGHT($I245,3)="RGT",RIGHT($I245,3)="INC"),IF($H245=W$244,SUM($T255:W255)+$P245,IF(W$244&gt;$H245,W255,0)),0)</f>
        <v>0</v>
      </c>
      <c r="X245" s="155">
        <f>IF(OR(RIGHT($I245,3)="RGT",RIGHT($I245,3)="INC"),IF($H245=X$244,SUM($T255:X255)+$P245,IF(X$244&gt;$H245,X255,0)),0)</f>
        <v>0</v>
      </c>
      <c r="Y245" s="155">
        <f>IF(OR(RIGHT($I245,3)="RGT",RIGHT($I245,3)="INC"),IF($H245=Y$244,SUM($T255:Y255)+$P245,IF(Y$244&gt;$H245,Y255,0)),0)</f>
        <v>0</v>
      </c>
      <c r="Z245" s="155">
        <f>IF(OR(RIGHT($I245,3)="RGT",RIGHT($I245,3)="INC"),IF($H245=Z$244,SUM($T255:Z255)+$P245,IF(Z$244&gt;$H245,Z255,0)),0)</f>
        <v>0</v>
      </c>
      <c r="AA245" s="155">
        <f>IF(OR(RIGHT($I245,3)="RGT",RIGHT($I245,3)="INC"),IF($H245=AA$244,SUM($T255:AA255)+$P245,IF(AA$244&gt;$H245,AA255,0)),0)</f>
        <v>0</v>
      </c>
      <c r="AB245" s="155">
        <f>IF(OR(RIGHT($I245,3)="RGT",RIGHT($I245,3)="INC"),IF($H245=AB$244,SUM($T255:AB255)+$P245,IF(AB$244&gt;$H245,AB255,0)),0)</f>
        <v>0</v>
      </c>
      <c r="AC245" s="155">
        <f>IF(OR(RIGHT($I245,3)="RGT",RIGHT($I245,3)="INC"),IF($H245=AC$244,SUM($T255:AC255)+$P245,IF(AC$244&gt;$H245,AC255,0)),0)</f>
        <v>0</v>
      </c>
      <c r="AD245" s="155">
        <f>IF(OR(RIGHT($I245,3)="RGT",RIGHT($I245,3)="INC"),IF($H245=AD$244,SUM($T255:AD255)+$P245,IF(AD$244&gt;$H245,AD255,0)),0)</f>
        <v>0</v>
      </c>
      <c r="AE245" s="156">
        <f>IF(OR(RIGHT($I245,3)="RGT",RIGHT($I245,3)="INC"),IF($H245=AE$244,SUM($T255:AE255)+$P245,IF(AE$244&gt;$H245,AE255,0)),0)</f>
        <v>0</v>
      </c>
      <c r="AF245" s="155">
        <f>IF(OR(RIGHT($I245,3)="RGT",RIGHT($I245,3)="INC"),IF($H245=AF$244,SUM($T255:AF255)+$P245,IF(AF$244&gt;$H245,AF255,0)),0)</f>
        <v>0</v>
      </c>
      <c r="AG245" s="155">
        <f>IF(OR(RIGHT($I245,3)="RGT",RIGHT($I245,3)="INC"),IF($H245=AG$244,SUM($T255:AG255)+$P245,IF(AG$244&gt;$H245,AG255,0)),0)</f>
        <v>0</v>
      </c>
      <c r="AH245" s="155">
        <f>IF(OR(RIGHT($I245,3)="RGT",RIGHT($I245,3)="INC"),IF($H245=AH$244,SUM($T255:AH255)+$P245,IF(AH$244&gt;$H245,AH255,0)),0)</f>
        <v>0</v>
      </c>
      <c r="AI245" s="155">
        <f>IF(OR(RIGHT($I245,3)="RGT",RIGHT($I245,3)="INC"),IF($H245=AI$244,SUM($T255:AI255)+$P245,IF(AI$244&gt;$H245,AI255,0)),0)</f>
        <v>0</v>
      </c>
      <c r="AJ245" s="155">
        <f>IF(OR(RIGHT($I245,3)="RGT",RIGHT($I245,3)="INC"),IF($H245=AJ$244,SUM($T255:AJ255)+$P245,IF(AJ$244&gt;$H245,AJ255,0)),0)</f>
        <v>0</v>
      </c>
      <c r="AK245" s="155">
        <f>IF(OR(RIGHT($I245,3)="RGT",RIGHT($I245,3)="INC"),IF($H245=AK$244,SUM($T255:AK255)+$P245,IF(AK$244&gt;$H245,AK255,0)),0)</f>
        <v>0</v>
      </c>
      <c r="AL245" s="155">
        <f>IF(OR(RIGHT($I245,3)="RGT",RIGHT($I245,3)="INC"),IF($H245=AL$244,SUM($T255:AL255)+$P245,IF(AL$244&gt;$H245,AL255,0)),0)</f>
        <v>0</v>
      </c>
      <c r="AM245" s="155">
        <f>IF(OR(RIGHT($I245,3)="RGT",RIGHT($I245,3)="INC"),IF($H245=AM$244,SUM($T255:AM255)+$P245,IF(AM$244&gt;$H245,AM255,0)),0)</f>
        <v>0</v>
      </c>
      <c r="AN245" s="155">
        <f>IF(OR(RIGHT($I245,3)="RGT",RIGHT($I245,3)="INC"),IF($H245=AN$244,SUM($T255:AN255)+$P245,IF(AN$244&gt;$H245,AN255,0)),0)</f>
        <v>0</v>
      </c>
      <c r="AO245" s="155">
        <f>IF(OR(RIGHT($I245,3)="RGT",RIGHT($I245,3)="INC"),IF($H245=AO$244,SUM($T255:AO255)+$P245,IF(AO$244&gt;$H245,AO255,0)),0)</f>
        <v>0</v>
      </c>
      <c r="AP245" s="155">
        <f>IF(OR(RIGHT($I245,3)="RGT",RIGHT($I245,3)="INC"),IF($H245=AP$244,SUM($T255:AP255)+$P245,IF(AP$244&gt;$H245,AP255,0)),0)</f>
        <v>0</v>
      </c>
      <c r="AQ245" s="156">
        <f>IF(OR(RIGHT($I245,3)="RGT",RIGHT($I245,3)="INC"),IF($H245=AQ$244,SUM($T255:AQ255)+$P245,IF(AQ$244&gt;$H245,AQ255,0)),0)</f>
        <v>0</v>
      </c>
    </row>
    <row r="246" spans="2:44" ht="15.75" thickBot="1" x14ac:dyDescent="0.3">
      <c r="C246" s="130" t="s">
        <v>313</v>
      </c>
      <c r="D246" s="174" t="s">
        <v>198</v>
      </c>
      <c r="E246" s="175"/>
      <c r="F246" s="175"/>
      <c r="G246" s="175"/>
      <c r="H246" s="175"/>
      <c r="I246" s="175"/>
      <c r="J246" s="175"/>
      <c r="K246" s="176"/>
      <c r="L246" s="150"/>
      <c r="M246" s="79">
        <f t="shared" ref="M246:R246" si="110">SUM(M245:M245)</f>
        <v>0</v>
      </c>
      <c r="N246" s="80">
        <f t="shared" si="110"/>
        <v>0</v>
      </c>
      <c r="O246" s="80">
        <f t="shared" si="110"/>
        <v>0</v>
      </c>
      <c r="P246" s="80">
        <f t="shared" si="110"/>
        <v>0</v>
      </c>
      <c r="Q246" s="80">
        <f t="shared" si="110"/>
        <v>0</v>
      </c>
      <c r="R246" s="81">
        <f t="shared" si="110"/>
        <v>0</v>
      </c>
      <c r="S246" s="160"/>
      <c r="T246" s="177">
        <f t="shared" ref="T246:AQ246" si="111">SUM(T245:T245)</f>
        <v>0</v>
      </c>
      <c r="U246" s="178">
        <f t="shared" si="111"/>
        <v>0</v>
      </c>
      <c r="V246" s="178">
        <f t="shared" si="111"/>
        <v>0</v>
      </c>
      <c r="W246" s="178">
        <f t="shared" si="111"/>
        <v>0</v>
      </c>
      <c r="X246" s="178">
        <f t="shared" si="111"/>
        <v>0</v>
      </c>
      <c r="Y246" s="178">
        <f t="shared" si="111"/>
        <v>0</v>
      </c>
      <c r="Z246" s="178">
        <f t="shared" si="111"/>
        <v>0</v>
      </c>
      <c r="AA246" s="178">
        <f t="shared" si="111"/>
        <v>0</v>
      </c>
      <c r="AB246" s="178">
        <f t="shared" si="111"/>
        <v>0</v>
      </c>
      <c r="AC246" s="178">
        <f t="shared" si="111"/>
        <v>0</v>
      </c>
      <c r="AD246" s="178">
        <f t="shared" si="111"/>
        <v>0</v>
      </c>
      <c r="AE246" s="179">
        <f t="shared" si="111"/>
        <v>0</v>
      </c>
      <c r="AF246" s="178">
        <f t="shared" si="111"/>
        <v>0</v>
      </c>
      <c r="AG246" s="178">
        <f t="shared" si="111"/>
        <v>0</v>
      </c>
      <c r="AH246" s="178">
        <f t="shared" si="111"/>
        <v>0</v>
      </c>
      <c r="AI246" s="178">
        <f t="shared" si="111"/>
        <v>0</v>
      </c>
      <c r="AJ246" s="178">
        <f t="shared" si="111"/>
        <v>0</v>
      </c>
      <c r="AK246" s="178">
        <f t="shared" si="111"/>
        <v>0</v>
      </c>
      <c r="AL246" s="178">
        <f t="shared" si="111"/>
        <v>0</v>
      </c>
      <c r="AM246" s="178">
        <f t="shared" si="111"/>
        <v>0</v>
      </c>
      <c r="AN246" s="178">
        <f t="shared" si="111"/>
        <v>0</v>
      </c>
      <c r="AO246" s="178">
        <f t="shared" si="111"/>
        <v>0</v>
      </c>
      <c r="AP246" s="178">
        <f t="shared" si="111"/>
        <v>0</v>
      </c>
      <c r="AQ246" s="179">
        <f t="shared" si="111"/>
        <v>0</v>
      </c>
      <c r="AR246" s="157"/>
    </row>
    <row r="247" spans="2:44" s="52" customFormat="1" ht="15.75" thickTop="1" x14ac:dyDescent="0.25">
      <c r="B247" s="180"/>
      <c r="C247" s="181"/>
      <c r="D247" s="182"/>
      <c r="E247" s="183"/>
      <c r="F247" s="184"/>
      <c r="G247" s="46"/>
      <c r="H247" s="46"/>
      <c r="J247" s="46"/>
      <c r="K247" s="46"/>
      <c r="L247" s="150"/>
      <c r="S247" s="160"/>
      <c r="T247" s="46"/>
      <c r="U247" s="46"/>
      <c r="V247" s="46"/>
      <c r="W247" s="46"/>
      <c r="X247" s="46"/>
      <c r="Y247" s="46"/>
      <c r="Z247" s="46"/>
      <c r="AA247" s="46"/>
      <c r="AB247" s="46"/>
      <c r="AC247" s="46"/>
      <c r="AD247" s="46"/>
      <c r="AE247" s="46"/>
      <c r="AF247" s="46"/>
      <c r="AG247" s="46"/>
      <c r="AH247" s="46"/>
      <c r="AI247" s="46"/>
      <c r="AJ247" s="46"/>
      <c r="AK247" s="46"/>
      <c r="AL247" s="46"/>
      <c r="AM247" s="46"/>
      <c r="AN247" s="46"/>
      <c r="AO247" s="46"/>
      <c r="AP247" s="46"/>
      <c r="AQ247" s="46"/>
      <c r="AR247" s="157"/>
    </row>
    <row r="248" spans="2:44" ht="15.75" thickBot="1" x14ac:dyDescent="0.3">
      <c r="D248" s="174" t="str">
        <f>"Total Incremental Plant Balance - "&amp;D239</f>
        <v>Total Incremental Plant Balance - Lugo-Pisgah</v>
      </c>
      <c r="E248" s="175"/>
      <c r="F248" s="175"/>
      <c r="G248" s="175"/>
      <c r="H248" s="175"/>
      <c r="I248" s="175"/>
      <c r="J248" s="175"/>
      <c r="K248" s="176"/>
      <c r="L248" s="150"/>
      <c r="M248" s="79"/>
      <c r="N248" s="80"/>
      <c r="O248" s="80"/>
      <c r="P248" s="80"/>
      <c r="Q248" s="80"/>
      <c r="R248" s="81"/>
      <c r="S248" s="160"/>
      <c r="T248" s="177">
        <f>T246</f>
        <v>0</v>
      </c>
      <c r="U248" s="178">
        <f t="shared" ref="U248:AM248" si="112">U246+T248</f>
        <v>0</v>
      </c>
      <c r="V248" s="178">
        <f t="shared" si="112"/>
        <v>0</v>
      </c>
      <c r="W248" s="178">
        <f t="shared" si="112"/>
        <v>0</v>
      </c>
      <c r="X248" s="178">
        <f t="shared" si="112"/>
        <v>0</v>
      </c>
      <c r="Y248" s="178">
        <f t="shared" si="112"/>
        <v>0</v>
      </c>
      <c r="Z248" s="178">
        <f t="shared" si="112"/>
        <v>0</v>
      </c>
      <c r="AA248" s="178">
        <f t="shared" si="112"/>
        <v>0</v>
      </c>
      <c r="AB248" s="178">
        <f t="shared" si="112"/>
        <v>0</v>
      </c>
      <c r="AC248" s="178">
        <f t="shared" si="112"/>
        <v>0</v>
      </c>
      <c r="AD248" s="178">
        <f t="shared" si="112"/>
        <v>0</v>
      </c>
      <c r="AE248" s="179">
        <f t="shared" si="112"/>
        <v>0</v>
      </c>
      <c r="AF248" s="178">
        <f>AF246+AE248</f>
        <v>0</v>
      </c>
      <c r="AG248" s="178">
        <f t="shared" si="112"/>
        <v>0</v>
      </c>
      <c r="AH248" s="178">
        <f t="shared" si="112"/>
        <v>0</v>
      </c>
      <c r="AI248" s="178">
        <f t="shared" si="112"/>
        <v>0</v>
      </c>
      <c r="AJ248" s="178">
        <f t="shared" si="112"/>
        <v>0</v>
      </c>
      <c r="AK248" s="178">
        <f t="shared" si="112"/>
        <v>0</v>
      </c>
      <c r="AL248" s="178">
        <f t="shared" si="112"/>
        <v>0</v>
      </c>
      <c r="AM248" s="178">
        <f t="shared" si="112"/>
        <v>0</v>
      </c>
      <c r="AN248" s="178">
        <f>AN246+AM248</f>
        <v>0</v>
      </c>
      <c r="AO248" s="178">
        <f>AO246+AN248</f>
        <v>0</v>
      </c>
      <c r="AP248" s="178">
        <f>AP246+AO248</f>
        <v>0</v>
      </c>
      <c r="AQ248" s="179">
        <f>AQ246+AP248</f>
        <v>0</v>
      </c>
      <c r="AR248" s="157"/>
    </row>
    <row r="249" spans="2:44" ht="15.75" thickTop="1" x14ac:dyDescent="0.25">
      <c r="D249" s="185"/>
      <c r="E249" s="186"/>
      <c r="F249" s="185"/>
      <c r="G249" s="125"/>
      <c r="H249" s="125"/>
      <c r="I249" s="125"/>
      <c r="J249" s="125"/>
      <c r="K249" s="125"/>
      <c r="L249" s="150"/>
      <c r="M249" s="83"/>
      <c r="N249" s="83"/>
      <c r="O249" s="83"/>
      <c r="P249" s="83"/>
      <c r="Q249" s="83"/>
      <c r="R249" s="83"/>
      <c r="S249" s="160"/>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57"/>
    </row>
    <row r="250" spans="2:44" s="52" customFormat="1" x14ac:dyDescent="0.25">
      <c r="B250" s="180"/>
      <c r="C250" s="181"/>
      <c r="D250" s="182"/>
      <c r="E250" s="183"/>
      <c r="F250" s="184"/>
      <c r="G250" s="46"/>
      <c r="H250" s="46"/>
      <c r="J250" s="46"/>
      <c r="K250" s="46"/>
      <c r="L250" s="150"/>
      <c r="S250" s="160"/>
      <c r="T250" s="46"/>
      <c r="U250" s="46"/>
      <c r="V250" s="46"/>
      <c r="W250" s="46"/>
      <c r="X250" s="46"/>
      <c r="Y250" s="46"/>
      <c r="Z250" s="46"/>
      <c r="AA250" s="46"/>
      <c r="AB250" s="46"/>
      <c r="AC250" s="46"/>
      <c r="AD250" s="46"/>
      <c r="AE250" s="46"/>
      <c r="AF250" s="46"/>
      <c r="AG250" s="46"/>
      <c r="AH250" s="46"/>
      <c r="AI250" s="46"/>
      <c r="AJ250" s="46"/>
      <c r="AK250" s="46"/>
      <c r="AL250" s="46"/>
      <c r="AM250" s="46"/>
      <c r="AN250" s="46"/>
      <c r="AO250" s="46"/>
      <c r="AP250" s="46"/>
      <c r="AQ250" s="46"/>
      <c r="AR250" s="157"/>
    </row>
    <row r="251" spans="2:44" s="52" customFormat="1" x14ac:dyDescent="0.25">
      <c r="B251" s="180"/>
      <c r="C251" s="181"/>
      <c r="D251" s="137" t="s">
        <v>219</v>
      </c>
      <c r="E251" s="132"/>
      <c r="F251" s="133"/>
      <c r="G251" s="51"/>
      <c r="H251" s="51"/>
      <c r="I251" s="50"/>
      <c r="J251" s="51"/>
      <c r="K251" s="51"/>
      <c r="L251" s="150"/>
      <c r="M251" s="50"/>
      <c r="N251" s="50"/>
      <c r="O251" s="50"/>
      <c r="P251" s="50"/>
      <c r="Q251" s="50"/>
      <c r="R251" s="50"/>
      <c r="S251" s="160"/>
      <c r="T251" s="51"/>
      <c r="U251" s="51"/>
      <c r="V251" s="51"/>
      <c r="W251" s="51"/>
      <c r="X251" s="51"/>
      <c r="Y251" s="51"/>
      <c r="Z251" s="51"/>
      <c r="AA251" s="51"/>
      <c r="AB251" s="51"/>
      <c r="AC251" s="51"/>
      <c r="AD251" s="51"/>
      <c r="AE251" s="51"/>
      <c r="AF251" s="51"/>
      <c r="AG251" s="51"/>
      <c r="AH251" s="51"/>
      <c r="AI251" s="51"/>
      <c r="AJ251" s="51"/>
      <c r="AK251" s="51"/>
      <c r="AL251" s="51"/>
      <c r="AM251" s="51"/>
      <c r="AN251" s="51"/>
      <c r="AO251" s="51"/>
      <c r="AP251" s="51"/>
      <c r="AQ251" s="51"/>
      <c r="AR251" s="157"/>
    </row>
    <row r="252" spans="2:44" s="52" customFormat="1" x14ac:dyDescent="0.25">
      <c r="B252" s="180"/>
      <c r="C252" s="181"/>
      <c r="D252" s="133" t="s">
        <v>220</v>
      </c>
      <c r="E252" s="132"/>
      <c r="F252" s="133"/>
      <c r="G252" s="51"/>
      <c r="H252" s="51"/>
      <c r="I252" s="50"/>
      <c r="J252" s="51"/>
      <c r="K252" s="51"/>
      <c r="L252" s="150"/>
      <c r="M252" s="50"/>
      <c r="N252" s="50"/>
      <c r="O252" s="50"/>
      <c r="P252" s="50"/>
      <c r="Q252" s="50"/>
      <c r="R252" s="50"/>
      <c r="S252" s="160"/>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157"/>
    </row>
    <row r="253" spans="2:44" s="52" customFormat="1" ht="15.75" thickBot="1" x14ac:dyDescent="0.3">
      <c r="B253" s="180"/>
      <c r="C253" s="181"/>
      <c r="D253" s="133"/>
      <c r="E253" s="132"/>
      <c r="F253" s="133"/>
      <c r="G253" s="51"/>
      <c r="H253" s="51"/>
      <c r="I253" s="50"/>
      <c r="J253" s="51"/>
      <c r="K253" s="51"/>
      <c r="L253" s="150"/>
      <c r="M253" s="50"/>
      <c r="N253" s="50"/>
      <c r="O253" s="50"/>
      <c r="P253" s="50"/>
      <c r="Q253" s="50"/>
      <c r="R253" s="50"/>
      <c r="S253" s="160"/>
      <c r="T253" s="51"/>
      <c r="U253" s="51"/>
      <c r="V253" s="51"/>
      <c r="W253" s="51"/>
      <c r="X253" s="51"/>
      <c r="Y253" s="51"/>
      <c r="Z253" s="51"/>
      <c r="AA253" s="51"/>
      <c r="AB253" s="51"/>
      <c r="AC253" s="51"/>
      <c r="AD253" s="51"/>
      <c r="AE253" s="51"/>
      <c r="AF253" s="51"/>
      <c r="AG253" s="51"/>
      <c r="AH253" s="51"/>
      <c r="AI253" s="51"/>
      <c r="AJ253" s="51"/>
      <c r="AK253" s="51"/>
      <c r="AL253" s="51"/>
      <c r="AM253" s="51"/>
      <c r="AN253" s="51"/>
      <c r="AO253" s="51"/>
      <c r="AP253" s="51"/>
      <c r="AQ253" s="51"/>
      <c r="AR253" s="157"/>
    </row>
    <row r="254" spans="2:44" s="69" customFormat="1" ht="30.75" thickBot="1" x14ac:dyDescent="0.3">
      <c r="B254" s="129"/>
      <c r="C254" s="130"/>
      <c r="D254" s="139" t="s">
        <v>16</v>
      </c>
      <c r="E254" s="140" t="s">
        <v>17</v>
      </c>
      <c r="F254" s="141" t="s">
        <v>18</v>
      </c>
      <c r="G254" s="142" t="s">
        <v>19</v>
      </c>
      <c r="H254" s="62" t="s">
        <v>20</v>
      </c>
      <c r="I254" s="62" t="s">
        <v>21</v>
      </c>
      <c r="J254" s="62" t="s">
        <v>22</v>
      </c>
      <c r="K254" s="63" t="s">
        <v>23</v>
      </c>
      <c r="L254" s="150"/>
      <c r="M254" s="61" t="str">
        <f t="shared" ref="M254:R254" si="113">M$11</f>
        <v>2016 CWIP</v>
      </c>
      <c r="N254" s="62" t="str">
        <f t="shared" si="113"/>
        <v>2017 Total Expenditures</v>
      </c>
      <c r="O254" s="62" t="str">
        <f t="shared" si="113"/>
        <v>2018 Total Expenditures</v>
      </c>
      <c r="P254" s="62" t="str">
        <f t="shared" si="113"/>
        <v>2016 ISO CWIP Less Collectible</v>
      </c>
      <c r="Q254" s="62" t="str">
        <f t="shared" si="113"/>
        <v>2017 ISO Expenditures Less Collectible</v>
      </c>
      <c r="R254" s="63" t="str">
        <f t="shared" si="113"/>
        <v>2018 ISO Expenditures Less Collectible</v>
      </c>
      <c r="S254" s="160"/>
      <c r="T254" s="190">
        <f>$E$3</f>
        <v>42736</v>
      </c>
      <c r="U254" s="191">
        <f t="shared" ref="U254:AM254" si="114">DATE(YEAR(T254),MONTH(T254)+1,DAY(T254))</f>
        <v>42767</v>
      </c>
      <c r="V254" s="191">
        <f t="shared" si="114"/>
        <v>42795</v>
      </c>
      <c r="W254" s="191">
        <f t="shared" si="114"/>
        <v>42826</v>
      </c>
      <c r="X254" s="191">
        <f t="shared" si="114"/>
        <v>42856</v>
      </c>
      <c r="Y254" s="191">
        <f t="shared" si="114"/>
        <v>42887</v>
      </c>
      <c r="Z254" s="191">
        <f t="shared" si="114"/>
        <v>42917</v>
      </c>
      <c r="AA254" s="191">
        <f t="shared" si="114"/>
        <v>42948</v>
      </c>
      <c r="AB254" s="191">
        <f t="shared" si="114"/>
        <v>42979</v>
      </c>
      <c r="AC254" s="191">
        <f t="shared" si="114"/>
        <v>43009</v>
      </c>
      <c r="AD254" s="191">
        <f t="shared" si="114"/>
        <v>43040</v>
      </c>
      <c r="AE254" s="192">
        <f t="shared" si="114"/>
        <v>43070</v>
      </c>
      <c r="AF254" s="191">
        <f>DATE(YEAR(AE254),MONTH(AE254)+1,DAY(AE254))</f>
        <v>43101</v>
      </c>
      <c r="AG254" s="191">
        <f t="shared" si="114"/>
        <v>43132</v>
      </c>
      <c r="AH254" s="191">
        <f t="shared" si="114"/>
        <v>43160</v>
      </c>
      <c r="AI254" s="191">
        <f t="shared" si="114"/>
        <v>43191</v>
      </c>
      <c r="AJ254" s="191">
        <f t="shared" si="114"/>
        <v>43221</v>
      </c>
      <c r="AK254" s="191">
        <f t="shared" si="114"/>
        <v>43252</v>
      </c>
      <c r="AL254" s="191">
        <f t="shared" si="114"/>
        <v>43282</v>
      </c>
      <c r="AM254" s="191">
        <f t="shared" si="114"/>
        <v>43313</v>
      </c>
      <c r="AN254" s="191">
        <f>DATE(YEAR(AM254),MONTH(AM254)+1,DAY(AM254))</f>
        <v>43344</v>
      </c>
      <c r="AO254" s="191">
        <f>DATE(YEAR(AN254),MONTH(AN254)+1,DAY(AN254))</f>
        <v>43374</v>
      </c>
      <c r="AP254" s="191">
        <f>DATE(YEAR(AO254),MONTH(AO254)+1,DAY(AO254))</f>
        <v>43405</v>
      </c>
      <c r="AQ254" s="192">
        <f>DATE(YEAR(AP254),MONTH(AP254)+1,DAY(AP254))</f>
        <v>43435</v>
      </c>
      <c r="AR254" s="157"/>
    </row>
    <row r="255" spans="2:44" s="157" customFormat="1" x14ac:dyDescent="0.25">
      <c r="B255" s="148" t="str">
        <f>+B245</f>
        <v>Lugo-Pisgah</v>
      </c>
      <c r="C255" s="149" t="s">
        <v>221</v>
      </c>
      <c r="D255" s="194">
        <f t="shared" ref="D255:K255" si="115">D245</f>
        <v>0</v>
      </c>
      <c r="E255" s="195">
        <f t="shared" si="115"/>
        <v>0</v>
      </c>
      <c r="F255" s="160">
        <f t="shared" si="115"/>
        <v>0</v>
      </c>
      <c r="G255" s="163">
        <f t="shared" si="115"/>
        <v>0</v>
      </c>
      <c r="H255" s="153">
        <f t="shared" si="115"/>
        <v>0</v>
      </c>
      <c r="I255" s="163">
        <f t="shared" si="115"/>
        <v>0</v>
      </c>
      <c r="J255" s="164">
        <f t="shared" si="115"/>
        <v>0</v>
      </c>
      <c r="K255" s="165">
        <f t="shared" si="115"/>
        <v>0</v>
      </c>
      <c r="L255" s="150"/>
      <c r="M255" s="196">
        <f>M245</f>
        <v>0</v>
      </c>
      <c r="N255" s="151">
        <f>N245</f>
        <v>0</v>
      </c>
      <c r="O255" s="151">
        <f>O245</f>
        <v>0</v>
      </c>
      <c r="P255" s="151">
        <f>$M255*$K255*(1-$J255)</f>
        <v>0</v>
      </c>
      <c r="Q255" s="151">
        <f>$N255*$K255*(1-$J255)</f>
        <v>0</v>
      </c>
      <c r="R255" s="152">
        <f>$O255*$K255*(1-$J255)</f>
        <v>0</v>
      </c>
      <c r="S255" s="160"/>
      <c r="T255" s="197"/>
      <c r="U255" s="198"/>
      <c r="V255" s="198"/>
      <c r="W255" s="198"/>
      <c r="X255" s="198"/>
      <c r="Y255" s="198"/>
      <c r="Z255" s="198"/>
      <c r="AA255" s="198"/>
      <c r="AB255" s="198"/>
      <c r="AC255" s="198"/>
      <c r="AD255" s="198"/>
      <c r="AE255" s="199"/>
      <c r="AF255" s="198"/>
      <c r="AG255" s="198"/>
      <c r="AH255" s="198"/>
      <c r="AI255" s="198"/>
      <c r="AJ255" s="198"/>
      <c r="AK255" s="198"/>
      <c r="AL255" s="198"/>
      <c r="AM255" s="198"/>
      <c r="AN255" s="198"/>
      <c r="AO255" s="198"/>
      <c r="AP255" s="198"/>
      <c r="AQ255" s="199"/>
    </row>
    <row r="256" spans="2:44" ht="15.75" thickBot="1" x14ac:dyDescent="0.3">
      <c r="D256" s="174" t="s">
        <v>222</v>
      </c>
      <c r="E256" s="175"/>
      <c r="F256" s="175"/>
      <c r="G256" s="175"/>
      <c r="H256" s="175"/>
      <c r="I256" s="175"/>
      <c r="J256" s="175"/>
      <c r="K256" s="176"/>
      <c r="L256" s="150"/>
      <c r="M256" s="79">
        <f t="shared" ref="M256:R256" si="116">SUM(M255:M255)</f>
        <v>0</v>
      </c>
      <c r="N256" s="80">
        <f t="shared" si="116"/>
        <v>0</v>
      </c>
      <c r="O256" s="80">
        <f t="shared" si="116"/>
        <v>0</v>
      </c>
      <c r="P256" s="80">
        <f t="shared" si="116"/>
        <v>0</v>
      </c>
      <c r="Q256" s="80">
        <f t="shared" si="116"/>
        <v>0</v>
      </c>
      <c r="R256" s="81">
        <f t="shared" si="116"/>
        <v>0</v>
      </c>
      <c r="S256" s="160"/>
      <c r="T256" s="205">
        <f t="shared" ref="T256:AQ256" si="117">SUM(T255:T255)</f>
        <v>0</v>
      </c>
      <c r="U256" s="206">
        <f t="shared" si="117"/>
        <v>0</v>
      </c>
      <c r="V256" s="206">
        <f t="shared" si="117"/>
        <v>0</v>
      </c>
      <c r="W256" s="206">
        <f t="shared" si="117"/>
        <v>0</v>
      </c>
      <c r="X256" s="206">
        <f t="shared" si="117"/>
        <v>0</v>
      </c>
      <c r="Y256" s="206">
        <f t="shared" si="117"/>
        <v>0</v>
      </c>
      <c r="Z256" s="206">
        <f t="shared" si="117"/>
        <v>0</v>
      </c>
      <c r="AA256" s="206">
        <f t="shared" si="117"/>
        <v>0</v>
      </c>
      <c r="AB256" s="206">
        <f t="shared" si="117"/>
        <v>0</v>
      </c>
      <c r="AC256" s="206">
        <f t="shared" si="117"/>
        <v>0</v>
      </c>
      <c r="AD256" s="206">
        <f t="shared" si="117"/>
        <v>0</v>
      </c>
      <c r="AE256" s="207">
        <f t="shared" si="117"/>
        <v>0</v>
      </c>
      <c r="AF256" s="206">
        <f t="shared" si="117"/>
        <v>0</v>
      </c>
      <c r="AG256" s="206">
        <f t="shared" si="117"/>
        <v>0</v>
      </c>
      <c r="AH256" s="206">
        <f t="shared" si="117"/>
        <v>0</v>
      </c>
      <c r="AI256" s="206">
        <f t="shared" si="117"/>
        <v>0</v>
      </c>
      <c r="AJ256" s="206">
        <f t="shared" si="117"/>
        <v>0</v>
      </c>
      <c r="AK256" s="206">
        <f t="shared" si="117"/>
        <v>0</v>
      </c>
      <c r="AL256" s="206">
        <f t="shared" si="117"/>
        <v>0</v>
      </c>
      <c r="AM256" s="206">
        <f t="shared" si="117"/>
        <v>0</v>
      </c>
      <c r="AN256" s="206">
        <f t="shared" si="117"/>
        <v>0</v>
      </c>
      <c r="AO256" s="206">
        <f t="shared" si="117"/>
        <v>0</v>
      </c>
      <c r="AP256" s="206">
        <f t="shared" si="117"/>
        <v>0</v>
      </c>
      <c r="AQ256" s="207">
        <f t="shared" si="117"/>
        <v>0</v>
      </c>
      <c r="AR256" s="157"/>
    </row>
    <row r="257" spans="1:44" s="70" customFormat="1" ht="15.75" thickTop="1" x14ac:dyDescent="0.25">
      <c r="B257" s="180"/>
      <c r="C257" s="181"/>
      <c r="D257" s="133"/>
      <c r="E257" s="132"/>
      <c r="F257" s="133"/>
      <c r="G257" s="51"/>
      <c r="H257" s="51"/>
      <c r="I257" s="50"/>
      <c r="J257" s="51"/>
      <c r="K257" s="51"/>
      <c r="L257" s="150"/>
      <c r="M257" s="50"/>
      <c r="N257" s="50"/>
      <c r="O257" s="50"/>
      <c r="P257" s="50"/>
      <c r="Q257" s="50"/>
      <c r="R257" s="50"/>
      <c r="S257" s="160"/>
      <c r="T257" s="51"/>
      <c r="U257" s="51"/>
      <c r="V257" s="51"/>
      <c r="W257" s="51"/>
      <c r="X257" s="51"/>
      <c r="Y257" s="51"/>
      <c r="Z257" s="51"/>
      <c r="AA257" s="51"/>
      <c r="AB257" s="51"/>
      <c r="AC257" s="51"/>
      <c r="AD257" s="51"/>
      <c r="AE257" s="51"/>
      <c r="AF257" s="51"/>
      <c r="AG257" s="51"/>
      <c r="AH257" s="51"/>
      <c r="AI257" s="51"/>
      <c r="AJ257" s="51"/>
      <c r="AK257" s="51"/>
      <c r="AL257" s="51"/>
      <c r="AM257" s="51"/>
      <c r="AN257" s="51"/>
      <c r="AO257" s="51"/>
      <c r="AP257" s="51"/>
      <c r="AQ257" s="51"/>
      <c r="AR257" s="157"/>
    </row>
    <row r="258" spans="1:44" x14ac:dyDescent="0.25">
      <c r="L258" s="150"/>
      <c r="S258" s="160"/>
      <c r="AR258" s="157"/>
    </row>
    <row r="259" spans="1:44" x14ac:dyDescent="0.25">
      <c r="L259" s="150"/>
      <c r="S259" s="160"/>
      <c r="AR259" s="157"/>
    </row>
    <row r="260" spans="1:44" ht="18.75" x14ac:dyDescent="0.25">
      <c r="D260" s="342" t="s">
        <v>314</v>
      </c>
      <c r="E260" s="346"/>
      <c r="F260" s="346"/>
      <c r="G260" s="347"/>
      <c r="H260" s="347"/>
      <c r="I260" s="347"/>
      <c r="J260" s="347"/>
      <c r="K260" s="347"/>
      <c r="L260" s="150"/>
      <c r="S260" s="160"/>
      <c r="AR260" s="157"/>
    </row>
    <row r="261" spans="1:44" x14ac:dyDescent="0.25">
      <c r="L261" s="150"/>
      <c r="S261" s="160"/>
      <c r="AR261" s="157"/>
    </row>
    <row r="262" spans="1:44" x14ac:dyDescent="0.25">
      <c r="D262" s="137" t="s">
        <v>203</v>
      </c>
      <c r="L262" s="150"/>
      <c r="S262" s="160"/>
      <c r="AR262" s="157"/>
    </row>
    <row r="263" spans="1:44" ht="15" customHeight="1" x14ac:dyDescent="0.25">
      <c r="D263" s="60" t="s">
        <v>204</v>
      </c>
      <c r="E263" s="60"/>
      <c r="F263" s="60"/>
      <c r="G263" s="60"/>
      <c r="H263" s="60"/>
      <c r="I263" s="60"/>
      <c r="J263" s="60"/>
      <c r="K263" s="60"/>
      <c r="L263" s="150"/>
      <c r="S263" s="160"/>
      <c r="AR263" s="157"/>
    </row>
    <row r="264" spans="1:44" ht="15.75" thickBot="1" x14ac:dyDescent="0.3">
      <c r="L264" s="150"/>
      <c r="S264" s="160"/>
      <c r="AR264" s="157"/>
    </row>
    <row r="265" spans="1:44" ht="30.75" thickBot="1" x14ac:dyDescent="0.3">
      <c r="D265" s="139" t="s">
        <v>16</v>
      </c>
      <c r="E265" s="140" t="s">
        <v>17</v>
      </c>
      <c r="F265" s="141" t="s">
        <v>18</v>
      </c>
      <c r="G265" s="142" t="s">
        <v>19</v>
      </c>
      <c r="H265" s="62" t="s">
        <v>20</v>
      </c>
      <c r="I265" s="62" t="s">
        <v>21</v>
      </c>
      <c r="J265" s="62" t="s">
        <v>22</v>
      </c>
      <c r="K265" s="63" t="s">
        <v>23</v>
      </c>
      <c r="L265" s="150"/>
      <c r="M265" s="61" t="str">
        <f t="shared" ref="M265:R265" si="118">M$11</f>
        <v>2016 CWIP</v>
      </c>
      <c r="N265" s="62" t="str">
        <f t="shared" si="118"/>
        <v>2017 Total Expenditures</v>
      </c>
      <c r="O265" s="62" t="str">
        <f t="shared" si="118"/>
        <v>2018 Total Expenditures</v>
      </c>
      <c r="P265" s="62" t="str">
        <f t="shared" si="118"/>
        <v>2016 ISO CWIP Less Collectible</v>
      </c>
      <c r="Q265" s="62" t="str">
        <f t="shared" si="118"/>
        <v>2017 ISO Expenditures Less Collectible</v>
      </c>
      <c r="R265" s="63" t="str">
        <f t="shared" si="118"/>
        <v>2018 ISO Expenditures Less Collectible</v>
      </c>
      <c r="S265" s="160"/>
      <c r="T265" s="145">
        <f>$E$3</f>
        <v>42736</v>
      </c>
      <c r="U265" s="142">
        <f t="shared" ref="U265:AM265" si="119">DATE(YEAR(T265),MONTH(T265)+1,DAY(T265))</f>
        <v>42767</v>
      </c>
      <c r="V265" s="142">
        <f t="shared" si="119"/>
        <v>42795</v>
      </c>
      <c r="W265" s="142">
        <f t="shared" si="119"/>
        <v>42826</v>
      </c>
      <c r="X265" s="142">
        <f t="shared" si="119"/>
        <v>42856</v>
      </c>
      <c r="Y265" s="142">
        <f t="shared" si="119"/>
        <v>42887</v>
      </c>
      <c r="Z265" s="142">
        <f t="shared" si="119"/>
        <v>42917</v>
      </c>
      <c r="AA265" s="142">
        <f t="shared" si="119"/>
        <v>42948</v>
      </c>
      <c r="AB265" s="142">
        <f t="shared" si="119"/>
        <v>42979</v>
      </c>
      <c r="AC265" s="142">
        <f t="shared" si="119"/>
        <v>43009</v>
      </c>
      <c r="AD265" s="142">
        <f t="shared" si="119"/>
        <v>43040</v>
      </c>
      <c r="AE265" s="146">
        <f t="shared" si="119"/>
        <v>43070</v>
      </c>
      <c r="AF265" s="142">
        <f>DATE(YEAR(AE265),MONTH(AE265)+1,DAY(AE265))</f>
        <v>43101</v>
      </c>
      <c r="AG265" s="142">
        <f t="shared" si="119"/>
        <v>43132</v>
      </c>
      <c r="AH265" s="142">
        <f t="shared" si="119"/>
        <v>43160</v>
      </c>
      <c r="AI265" s="142">
        <f t="shared" si="119"/>
        <v>43191</v>
      </c>
      <c r="AJ265" s="142">
        <f t="shared" si="119"/>
        <v>43221</v>
      </c>
      <c r="AK265" s="142">
        <f t="shared" si="119"/>
        <v>43252</v>
      </c>
      <c r="AL265" s="142">
        <f t="shared" si="119"/>
        <v>43282</v>
      </c>
      <c r="AM265" s="142">
        <f t="shared" si="119"/>
        <v>43313</v>
      </c>
      <c r="AN265" s="142">
        <f>DATE(YEAR(AM265),MONTH(AM265)+1,DAY(AM265))</f>
        <v>43344</v>
      </c>
      <c r="AO265" s="142">
        <f>DATE(YEAR(AN265),MONTH(AN265)+1,DAY(AN265))</f>
        <v>43374</v>
      </c>
      <c r="AP265" s="142">
        <f>DATE(YEAR(AO265),MONTH(AO265)+1,DAY(AO265))</f>
        <v>43405</v>
      </c>
      <c r="AQ265" s="146">
        <f>DATE(YEAR(AP265),MONTH(AP265)+1,DAY(AP265))</f>
        <v>43435</v>
      </c>
      <c r="AR265" s="157"/>
    </row>
    <row r="266" spans="1:44" x14ac:dyDescent="0.25">
      <c r="A266" s="357" t="s">
        <v>315</v>
      </c>
      <c r="B266" s="129" t="str">
        <f>+$D$260</f>
        <v>Calcite Southern (formerly Jasper; part of South of Kramer)</v>
      </c>
      <c r="C266" s="149" t="s">
        <v>214</v>
      </c>
      <c r="D266" s="194" t="s">
        <v>316</v>
      </c>
      <c r="E266" s="195" t="s">
        <v>317</v>
      </c>
      <c r="F266" s="160" t="str">
        <f t="shared" ref="F266" si="120">+LEFT(RIGHT(D266,6),4)</f>
        <v>6902</v>
      </c>
      <c r="G266" s="161" t="s">
        <v>26</v>
      </c>
      <c r="H266" s="162">
        <v>44136</v>
      </c>
      <c r="I266" s="163" t="s">
        <v>217</v>
      </c>
      <c r="J266" s="164">
        <v>0</v>
      </c>
      <c r="K266" s="165">
        <v>1</v>
      </c>
      <c r="L266" s="150"/>
      <c r="M266" s="358">
        <v>4204.9270700000006</v>
      </c>
      <c r="N266" s="151">
        <f>SUM($T281:$AE281)</f>
        <v>550.24918000000002</v>
      </c>
      <c r="O266" s="151">
        <f>SUM($AF281:$AQ281)</f>
        <v>2900</v>
      </c>
      <c r="P266" s="151">
        <f t="shared" ref="P266:P271" si="121">$M266*$K266*(1-$J266)</f>
        <v>4204.9270700000006</v>
      </c>
      <c r="Q266" s="151">
        <f t="shared" ref="Q266:Q271" si="122">$N266*$K266*(1-$J266)</f>
        <v>550.24918000000002</v>
      </c>
      <c r="R266" s="152">
        <f t="shared" ref="R266:R271" si="123">$O266*$K266*(1-$J266)</f>
        <v>2900</v>
      </c>
      <c r="S266" s="160"/>
      <c r="T266" s="154">
        <f>IF(OR(RIGHT($I266,3)="RGT",RIGHT($I266,3)="INC"),IF($H266=T$244,SUM($T281:T281)+$P266,IF(T$244&gt;$H266,T281,0)),0)</f>
        <v>0</v>
      </c>
      <c r="U266" s="155">
        <f>IF(OR(RIGHT($I266,3)="RGT",RIGHT($I266,3)="INC"),IF($H266=U$244,SUM($T281:U281)+$P266,IF(U$244&gt;$H266,U281,0)),0)</f>
        <v>0</v>
      </c>
      <c r="V266" s="155">
        <f>IF(OR(RIGHT($I266,3)="RGT",RIGHT($I266,3)="INC"),IF($H266=V$244,SUM($T281:V281)+$P266,IF(V$244&gt;$H266,V281,0)),0)</f>
        <v>0</v>
      </c>
      <c r="W266" s="155">
        <f>IF(OR(RIGHT($I266,3)="RGT",RIGHT($I266,3)="INC"),IF($H266=W$244,SUM($T281:W281)+$P266,IF(W$244&gt;$H266,W281,0)),0)</f>
        <v>0</v>
      </c>
      <c r="X266" s="155">
        <f>IF(OR(RIGHT($I266,3)="RGT",RIGHT($I266,3)="INC"),IF($H266=X$244,SUM($T281:X281)+$P266,IF(X$244&gt;$H266,X281,0)),0)</f>
        <v>0</v>
      </c>
      <c r="Y266" s="155">
        <f>IF(OR(RIGHT($I266,3)="RGT",RIGHT($I266,3)="INC"),IF($H266=Y$244,SUM($T281:Y281)+$P266,IF(Y$244&gt;$H266,Y281,0)),0)</f>
        <v>0</v>
      </c>
      <c r="Z266" s="155">
        <f>IF(OR(RIGHT($I266,3)="RGT",RIGHT($I266,3)="INC"),IF($H266=Z$244,SUM($T281:Z281)+$P266,IF(Z$244&gt;$H266,Z281,0)),0)</f>
        <v>0</v>
      </c>
      <c r="AA266" s="155">
        <f>IF(OR(RIGHT($I266,3)="RGT",RIGHT($I266,3)="INC"),IF($H266=AA$244,SUM($T281:AA281)+$P266,IF(AA$244&gt;$H266,AA281,0)),0)</f>
        <v>0</v>
      </c>
      <c r="AB266" s="155">
        <f>IF(OR(RIGHT($I266,3)="RGT",RIGHT($I266,3)="INC"),IF($H266=AB$244,SUM($T281:AB281)+$P266,IF(AB$244&gt;$H266,AB281,0)),0)</f>
        <v>0</v>
      </c>
      <c r="AC266" s="155">
        <f>IF(OR(RIGHT($I266,3)="RGT",RIGHT($I266,3)="INC"),IF($H266=AC$244,SUM($T281:AC281)+$P266,IF(AC$244&gt;$H266,AC281,0)),0)</f>
        <v>0</v>
      </c>
      <c r="AD266" s="155">
        <f>IF(OR(RIGHT($I266,3)="RGT",RIGHT($I266,3)="INC"),IF($H266=AD$244,SUM($T281:AD281)+$P266,IF(AD$244&gt;$H266,AD281,0)),0)</f>
        <v>0</v>
      </c>
      <c r="AE266" s="156">
        <f>IF(OR(RIGHT($I266,3)="RGT",RIGHT($I266,3)="INC"),IF($H266=AE$244,SUM($T281:AE281)+$P266,IF(AE$244&gt;$H266,AE281,0)),0)</f>
        <v>0</v>
      </c>
      <c r="AF266" s="155">
        <f>IF(OR(RIGHT($I266,3)="RGT",RIGHT($I266,3)="INC"),IF($H266=AF$244,SUM($T281:AF281)+$P266,IF(AF$244&gt;$H266,AF281,0)),0)</f>
        <v>0</v>
      </c>
      <c r="AG266" s="155">
        <f>IF(OR(RIGHT($I266,3)="RGT",RIGHT($I266,3)="INC"),IF($H266=AG$244,SUM($T281:AG281)+$P266,IF(AG$244&gt;$H266,AG281,0)),0)</f>
        <v>0</v>
      </c>
      <c r="AH266" s="155">
        <f>IF(OR(RIGHT($I266,3)="RGT",RIGHT($I266,3)="INC"),IF($H266=AH$244,SUM($T281:AH281)+$P266,IF(AH$244&gt;$H266,AH281,0)),0)</f>
        <v>0</v>
      </c>
      <c r="AI266" s="155">
        <f>IF(OR(RIGHT($I266,3)="RGT",RIGHT($I266,3)="INC"),IF($H266=AI$244,SUM($T281:AI281)+$P266,IF(AI$244&gt;$H266,AI281,0)),0)</f>
        <v>0</v>
      </c>
      <c r="AJ266" s="155">
        <f>IF(OR(RIGHT($I266,3)="RGT",RIGHT($I266,3)="INC"),IF($H266=AJ$244,SUM($T281:AJ281)+$P266,IF(AJ$244&gt;$H266,AJ281,0)),0)</f>
        <v>0</v>
      </c>
      <c r="AK266" s="155">
        <f>IF(OR(RIGHT($I266,3)="RGT",RIGHT($I266,3)="INC"),IF($H266=AK$244,SUM($T281:AK281)+$P266,IF(AK$244&gt;$H266,AK281,0)),0)</f>
        <v>0</v>
      </c>
      <c r="AL266" s="155">
        <f>IF(OR(RIGHT($I266,3)="RGT",RIGHT($I266,3)="INC"),IF($H266=AL$244,SUM($T281:AL281)+$P266,IF(AL$244&gt;$H266,AL281,0)),0)</f>
        <v>0</v>
      </c>
      <c r="AM266" s="155">
        <f>IF(OR(RIGHT($I266,3)="RGT",RIGHT($I266,3)="INC"),IF($H266=AM$244,SUM($T281:AM281)+$P266,IF(AM$244&gt;$H266,AM281,0)),0)</f>
        <v>0</v>
      </c>
      <c r="AN266" s="155">
        <f>IF(OR(RIGHT($I266,3)="RGT",RIGHT($I266,3)="INC"),IF($H266=AN$244,SUM($T281:AN281)+$P266,IF(AN$244&gt;$H266,AN281,0)),0)</f>
        <v>0</v>
      </c>
      <c r="AO266" s="155">
        <f>IF(OR(RIGHT($I266,3)="RGT",RIGHT($I266,3)="INC"),IF($H266=AO$244,SUM($T281:AO281)+$P266,IF(AO$244&gt;$H266,AO281,0)),0)</f>
        <v>0</v>
      </c>
      <c r="AP266" s="155">
        <f>IF(OR(RIGHT($I266,3)="RGT",RIGHT($I266,3)="INC"),IF($H266=AP$244,SUM($T281:AP281)+$P266,IF(AP$244&gt;$H266,AP281,0)),0)</f>
        <v>0</v>
      </c>
      <c r="AQ266" s="156">
        <f>IF(OR(RIGHT($I266,3)="RGT",RIGHT($I266,3)="INC"),IF($H266=AQ$244,SUM($T281:AQ281)+$P266,IF(AQ$244&gt;$H266,AQ281,0)),0)</f>
        <v>0</v>
      </c>
      <c r="AR266" s="157"/>
    </row>
    <row r="267" spans="1:44" x14ac:dyDescent="0.25">
      <c r="B267" s="129" t="str">
        <f t="shared" ref="B267:B271" si="124">+$D$260</f>
        <v>Calcite Southern (formerly Jasper; part of South of Kramer)</v>
      </c>
      <c r="C267" s="149" t="s">
        <v>214</v>
      </c>
      <c r="D267" s="194"/>
      <c r="E267" s="167"/>
      <c r="F267" s="160"/>
      <c r="G267" s="163"/>
      <c r="H267" s="153"/>
      <c r="I267" s="163"/>
      <c r="J267" s="164"/>
      <c r="K267" s="165"/>
      <c r="L267" s="150"/>
      <c r="M267" s="196">
        <v>0</v>
      </c>
      <c r="N267" s="151">
        <f>SUM($T282:$AE282)</f>
        <v>0</v>
      </c>
      <c r="O267" s="151">
        <f>SUM($AF282:$AQ282)</f>
        <v>0</v>
      </c>
      <c r="P267" s="151">
        <f t="shared" si="121"/>
        <v>0</v>
      </c>
      <c r="Q267" s="151">
        <f t="shared" si="122"/>
        <v>0</v>
      </c>
      <c r="R267" s="152">
        <f t="shared" si="123"/>
        <v>0</v>
      </c>
      <c r="S267" s="160"/>
      <c r="T267" s="154">
        <f>IF(OR(RIGHT($I267,3)="RGT",RIGHT($I267,3)="INC"),IF($H267=T$244,SUM($T282:T282)+$P267,IF(T$244&gt;$H267,T282,0)),0)</f>
        <v>0</v>
      </c>
      <c r="U267" s="155">
        <f>IF(OR(RIGHT($I267,3)="RGT",RIGHT($I267,3)="INC"),IF($H267=U$244,SUM($T282:U282)+$P267,IF(U$244&gt;$H267,U282,0)),0)</f>
        <v>0</v>
      </c>
      <c r="V267" s="155">
        <f>IF(OR(RIGHT($I267,3)="RGT",RIGHT($I267,3)="INC"),IF($H267=V$244,SUM($T282:V282)+$P267,IF(V$244&gt;$H267,V282,0)),0)</f>
        <v>0</v>
      </c>
      <c r="W267" s="155">
        <f>IF(OR(RIGHT($I267,3)="RGT",RIGHT($I267,3)="INC"),IF($H267=W$244,SUM($T282:W282)+$P267,IF(W$244&gt;$H267,W282,0)),0)</f>
        <v>0</v>
      </c>
      <c r="X267" s="155">
        <f>IF(OR(RIGHT($I267,3)="RGT",RIGHT($I267,3)="INC"),IF($H267=X$244,SUM($T282:X282)+$P267,IF(X$244&gt;$H267,X282,0)),0)</f>
        <v>0</v>
      </c>
      <c r="Y267" s="155">
        <f>IF(OR(RIGHT($I267,3)="RGT",RIGHT($I267,3)="INC"),IF($H267=Y$244,SUM($T282:Y282)+$P267,IF(Y$244&gt;$H267,Y282,0)),0)</f>
        <v>0</v>
      </c>
      <c r="Z267" s="155">
        <f>IF(OR(RIGHT($I267,3)="RGT",RIGHT($I267,3)="INC"),IF($H267=Z$244,SUM($T282:Z282)+$P267,IF(Z$244&gt;$H267,Z282,0)),0)</f>
        <v>0</v>
      </c>
      <c r="AA267" s="155">
        <f>IF(OR(RIGHT($I267,3)="RGT",RIGHT($I267,3)="INC"),IF($H267=AA$244,SUM($T282:AA282)+$P267,IF(AA$244&gt;$H267,AA282,0)),0)</f>
        <v>0</v>
      </c>
      <c r="AB267" s="155">
        <f>IF(OR(RIGHT($I267,3)="RGT",RIGHT($I267,3)="INC"),IF($H267=AB$244,SUM($T282:AB282)+$P267,IF(AB$244&gt;$H267,AB282,0)),0)</f>
        <v>0</v>
      </c>
      <c r="AC267" s="155">
        <f>IF(OR(RIGHT($I267,3)="RGT",RIGHT($I267,3)="INC"),IF($H267=AC$244,SUM($T282:AC282)+$P267,IF(AC$244&gt;$H267,AC282,0)),0)</f>
        <v>0</v>
      </c>
      <c r="AD267" s="155">
        <f>IF(OR(RIGHT($I267,3)="RGT",RIGHT($I267,3)="INC"),IF($H267=AD$244,SUM($T282:AD282)+$P267,IF(AD$244&gt;$H267,AD282,0)),0)</f>
        <v>0</v>
      </c>
      <c r="AE267" s="156">
        <f>IF(OR(RIGHT($I267,3)="RGT",RIGHT($I267,3)="INC"),IF($H267=AE$244,SUM($T282:AE282)+$P267,IF(AE$244&gt;$H267,AE282,0)),0)</f>
        <v>0</v>
      </c>
      <c r="AF267" s="155">
        <f>IF(OR(RIGHT($I267,3)="RGT",RIGHT($I267,3)="INC"),IF($H267=AF$244,SUM($T282:AF282)+$P267,IF(AF$244&gt;$H267,AF282,0)),0)</f>
        <v>0</v>
      </c>
      <c r="AG267" s="155">
        <f>IF(OR(RIGHT($I267,3)="RGT",RIGHT($I267,3)="INC"),IF($H267=AG$244,SUM($T282:AG282)+$P267,IF(AG$244&gt;$H267,AG282,0)),0)</f>
        <v>0</v>
      </c>
      <c r="AH267" s="155">
        <f>IF(OR(RIGHT($I267,3)="RGT",RIGHT($I267,3)="INC"),IF($H267=AH$244,SUM($T282:AH282)+$P267,IF(AH$244&gt;$H267,AH282,0)),0)</f>
        <v>0</v>
      </c>
      <c r="AI267" s="155">
        <f>IF(OR(RIGHT($I267,3)="RGT",RIGHT($I267,3)="INC"),IF($H267=AI$244,SUM($T282:AI282)+$P267,IF(AI$244&gt;$H267,AI282,0)),0)</f>
        <v>0</v>
      </c>
      <c r="AJ267" s="155">
        <f>IF(OR(RIGHT($I267,3)="RGT",RIGHT($I267,3)="INC"),IF($H267=AJ$244,SUM($T282:AJ282)+$P267,IF(AJ$244&gt;$H267,AJ282,0)),0)</f>
        <v>0</v>
      </c>
      <c r="AK267" s="155">
        <f>IF(OR(RIGHT($I267,3)="RGT",RIGHT($I267,3)="INC"),IF($H267=AK$244,SUM($T282:AK282)+$P267,IF(AK$244&gt;$H267,AK282,0)),0)</f>
        <v>0</v>
      </c>
      <c r="AL267" s="155">
        <f>IF(OR(RIGHT($I267,3)="RGT",RIGHT($I267,3)="INC"),IF($H267=AL$244,SUM($T282:AL282)+$P267,IF(AL$244&gt;$H267,AL282,0)),0)</f>
        <v>0</v>
      </c>
      <c r="AM267" s="155">
        <f>IF(OR(RIGHT($I267,3)="RGT",RIGHT($I267,3)="INC"),IF($H267=AM$244,SUM($T282:AM282)+$P267,IF(AM$244&gt;$H267,AM282,0)),0)</f>
        <v>0</v>
      </c>
      <c r="AN267" s="155">
        <f>IF(OR(RIGHT($I267,3)="RGT",RIGHT($I267,3)="INC"),IF($H267=AN$244,SUM($T282:AN282)+$P267,IF(AN$244&gt;$H267,AN282,0)),0)</f>
        <v>0</v>
      </c>
      <c r="AO267" s="155">
        <f>IF(OR(RIGHT($I267,3)="RGT",RIGHT($I267,3)="INC"),IF($H267=AO$244,SUM($T282:AO282)+$P267,IF(AO$244&gt;$H267,AO282,0)),0)</f>
        <v>0</v>
      </c>
      <c r="AP267" s="155">
        <f>IF(OR(RIGHT($I267,3)="RGT",RIGHT($I267,3)="INC"),IF($H267=AP$244,SUM($T282:AP282)+$P267,IF(AP$244&gt;$H267,AP282,0)),0)</f>
        <v>0</v>
      </c>
      <c r="AQ267" s="156">
        <f>IF(OR(RIGHT($I267,3)="RGT",RIGHT($I267,3)="INC"),IF($H267=AQ$244,SUM($T282:AQ282)+$P267,IF(AQ$244&gt;$H267,AQ282,0)),0)</f>
        <v>0</v>
      </c>
      <c r="AR267" s="157"/>
    </row>
    <row r="268" spans="1:44" x14ac:dyDescent="0.25">
      <c r="B268" s="129" t="str">
        <f t="shared" si="124"/>
        <v>Calcite Southern (formerly Jasper; part of South of Kramer)</v>
      </c>
      <c r="C268" s="149" t="s">
        <v>214</v>
      </c>
      <c r="D268" s="194"/>
      <c r="E268" s="167"/>
      <c r="F268" s="160"/>
      <c r="G268" s="163"/>
      <c r="H268" s="153"/>
      <c r="I268" s="163"/>
      <c r="J268" s="164"/>
      <c r="K268" s="165"/>
      <c r="L268" s="150"/>
      <c r="M268" s="196"/>
      <c r="N268" s="151">
        <f>SUM($T283:$AE283)</f>
        <v>0</v>
      </c>
      <c r="O268" s="151">
        <f>SUM($AF283:$AQ283)</f>
        <v>0</v>
      </c>
      <c r="P268" s="151">
        <f t="shared" si="121"/>
        <v>0</v>
      </c>
      <c r="Q268" s="151">
        <f t="shared" si="122"/>
        <v>0</v>
      </c>
      <c r="R268" s="152">
        <f t="shared" si="123"/>
        <v>0</v>
      </c>
      <c r="S268" s="160"/>
      <c r="T268" s="154">
        <f>IF(OR(RIGHT($I268,3)="RGT",RIGHT($I268,3)="INC"),IF($H268=T$244,SUM($T283:T283)+$P268,IF(T$244&gt;$H268,T283,0)),0)</f>
        <v>0</v>
      </c>
      <c r="U268" s="155">
        <f>IF(OR(RIGHT($I268,3)="RGT",RIGHT($I268,3)="INC"),IF($H268=U$244,SUM($T283:U283)+$P268,IF(U$244&gt;$H268,U283,0)),0)</f>
        <v>0</v>
      </c>
      <c r="V268" s="155">
        <f>IF(OR(RIGHT($I268,3)="RGT",RIGHT($I268,3)="INC"),IF($H268=V$244,SUM($T283:V283)+$P268,IF(V$244&gt;$H268,V283,0)),0)</f>
        <v>0</v>
      </c>
      <c r="W268" s="155">
        <f>IF(OR(RIGHT($I268,3)="RGT",RIGHT($I268,3)="INC"),IF($H268=W$244,SUM($T283:W283)+$P268,IF(W$244&gt;$H268,W283,0)),0)</f>
        <v>0</v>
      </c>
      <c r="X268" s="155">
        <f>IF(OR(RIGHT($I268,3)="RGT",RIGHT($I268,3)="INC"),IF($H268=X$244,SUM($T283:X283)+$P268,IF(X$244&gt;$H268,X283,0)),0)</f>
        <v>0</v>
      </c>
      <c r="Y268" s="155">
        <f>IF(OR(RIGHT($I268,3)="RGT",RIGHT($I268,3)="INC"),IF($H268=Y$244,SUM($T283:Y283)+$P268,IF(Y$244&gt;$H268,Y283,0)),0)</f>
        <v>0</v>
      </c>
      <c r="Z268" s="155">
        <f>IF(OR(RIGHT($I268,3)="RGT",RIGHT($I268,3)="INC"),IF($H268=Z$244,SUM($T283:Z283)+$P268,IF(Z$244&gt;$H268,Z283,0)),0)</f>
        <v>0</v>
      </c>
      <c r="AA268" s="155">
        <f>IF(OR(RIGHT($I268,3)="RGT",RIGHT($I268,3)="INC"),IF($H268=AA$244,SUM($T283:AA283)+$P268,IF(AA$244&gt;$H268,AA283,0)),0)</f>
        <v>0</v>
      </c>
      <c r="AB268" s="155">
        <f>IF(OR(RIGHT($I268,3)="RGT",RIGHT($I268,3)="INC"),IF($H268=AB$244,SUM($T283:AB283)+$P268,IF(AB$244&gt;$H268,AB283,0)),0)</f>
        <v>0</v>
      </c>
      <c r="AC268" s="155">
        <f>IF(OR(RIGHT($I268,3)="RGT",RIGHT($I268,3)="INC"),IF($H268=AC$244,SUM($T283:AC283)+$P268,IF(AC$244&gt;$H268,AC283,0)),0)</f>
        <v>0</v>
      </c>
      <c r="AD268" s="155">
        <f>IF(OR(RIGHT($I268,3)="RGT",RIGHT($I268,3)="INC"),IF($H268=AD$244,SUM($T283:AD283)+$P268,IF(AD$244&gt;$H268,AD283,0)),0)</f>
        <v>0</v>
      </c>
      <c r="AE268" s="156">
        <f>IF(OR(RIGHT($I268,3)="RGT",RIGHT($I268,3)="INC"),IF($H268=AE$244,SUM($T283:AE283)+$P268,IF(AE$244&gt;$H268,AE283,0)),0)</f>
        <v>0</v>
      </c>
      <c r="AF268" s="155">
        <f>IF(OR(RIGHT($I268,3)="RGT",RIGHT($I268,3)="INC"),IF($H268=AF$244,SUM($T283:AF283)+$P268,IF(AF$244&gt;$H268,AF283,0)),0)</f>
        <v>0</v>
      </c>
      <c r="AG268" s="155">
        <f>IF(OR(RIGHT($I268,3)="RGT",RIGHT($I268,3)="INC"),IF($H268=AG$244,SUM($T283:AG283)+$P268,IF(AG$244&gt;$H268,AG283,0)),0)</f>
        <v>0</v>
      </c>
      <c r="AH268" s="155">
        <f>IF(OR(RIGHT($I268,3)="RGT",RIGHT($I268,3)="INC"),IF($H268=AH$244,SUM($T283:AH283)+$P268,IF(AH$244&gt;$H268,AH283,0)),0)</f>
        <v>0</v>
      </c>
      <c r="AI268" s="155">
        <f>IF(OR(RIGHT($I268,3)="RGT",RIGHT($I268,3)="INC"),IF($H268=AI$244,SUM($T283:AI283)+$P268,IF(AI$244&gt;$H268,AI283,0)),0)</f>
        <v>0</v>
      </c>
      <c r="AJ268" s="155">
        <f>IF(OR(RIGHT($I268,3)="RGT",RIGHT($I268,3)="INC"),IF($H268=AJ$244,SUM($T283:AJ283)+$P268,IF(AJ$244&gt;$H268,AJ283,0)),0)</f>
        <v>0</v>
      </c>
      <c r="AK268" s="155">
        <f>IF(OR(RIGHT($I268,3)="RGT",RIGHT($I268,3)="INC"),IF($H268=AK$244,SUM($T283:AK283)+$P268,IF(AK$244&gt;$H268,AK283,0)),0)</f>
        <v>0</v>
      </c>
      <c r="AL268" s="155">
        <f>IF(OR(RIGHT($I268,3)="RGT",RIGHT($I268,3)="INC"),IF($H268=AL$244,SUM($T283:AL283)+$P268,IF(AL$244&gt;$H268,AL283,0)),0)</f>
        <v>0</v>
      </c>
      <c r="AM268" s="155">
        <f>IF(OR(RIGHT($I268,3)="RGT",RIGHT($I268,3)="INC"),IF($H268=AM$244,SUM($T283:AM283)+$P268,IF(AM$244&gt;$H268,AM283,0)),0)</f>
        <v>0</v>
      </c>
      <c r="AN268" s="155">
        <f>IF(OR(RIGHT($I268,3)="RGT",RIGHT($I268,3)="INC"),IF($H268=AN$244,SUM($T283:AN283)+$P268,IF(AN$244&gt;$H268,AN283,0)),0)</f>
        <v>0</v>
      </c>
      <c r="AO268" s="155">
        <f>IF(OR(RIGHT($I268,3)="RGT",RIGHT($I268,3)="INC"),IF($H268=AO$244,SUM($T283:AO283)+$P268,IF(AO$244&gt;$H268,AO283,0)),0)</f>
        <v>0</v>
      </c>
      <c r="AP268" s="155">
        <f>IF(OR(RIGHT($I268,3)="RGT",RIGHT($I268,3)="INC"),IF($H268=AP$244,SUM($T283:AP283)+$P268,IF(AP$244&gt;$H268,AP283,0)),0)</f>
        <v>0</v>
      </c>
      <c r="AQ268" s="156">
        <f>IF(OR(RIGHT($I268,3)="RGT",RIGHT($I268,3)="INC"),IF($H268=AQ$244,SUM($T283:AQ283)+$P268,IF(AQ$244&gt;$H268,AQ283,0)),0)</f>
        <v>0</v>
      </c>
      <c r="AR268" s="157"/>
    </row>
    <row r="269" spans="1:44" x14ac:dyDescent="0.25">
      <c r="B269" s="129" t="str">
        <f t="shared" si="124"/>
        <v>Calcite Southern (formerly Jasper; part of South of Kramer)</v>
      </c>
      <c r="C269" s="149" t="s">
        <v>214</v>
      </c>
      <c r="D269" s="194"/>
      <c r="E269" s="167"/>
      <c r="F269" s="160"/>
      <c r="G269" s="163"/>
      <c r="H269" s="153"/>
      <c r="I269" s="163"/>
      <c r="J269" s="164"/>
      <c r="K269" s="165"/>
      <c r="L269" s="150"/>
      <c r="M269" s="196"/>
      <c r="N269" s="151">
        <f>SUM($T284:$AE284)</f>
        <v>0</v>
      </c>
      <c r="O269" s="151">
        <f>SUM($AF284:$AQ284)</f>
        <v>0</v>
      </c>
      <c r="P269" s="151">
        <f t="shared" si="121"/>
        <v>0</v>
      </c>
      <c r="Q269" s="151">
        <f t="shared" si="122"/>
        <v>0</v>
      </c>
      <c r="R269" s="152">
        <f t="shared" si="123"/>
        <v>0</v>
      </c>
      <c r="S269" s="160"/>
      <c r="T269" s="154">
        <f>IF(OR(RIGHT($I269,3)="RGT",RIGHT($I269,3)="INC"),IF($H269=T$244,SUM($T284:T284)+$P269,IF(T$244&gt;$H269,T284,0)),0)</f>
        <v>0</v>
      </c>
      <c r="U269" s="155">
        <f>IF(OR(RIGHT($I269,3)="RGT",RIGHT($I269,3)="INC"),IF($H269=U$244,SUM($T284:U284)+$P269,IF(U$244&gt;$H269,U284,0)),0)</f>
        <v>0</v>
      </c>
      <c r="V269" s="155">
        <f>IF(OR(RIGHT($I269,3)="RGT",RIGHT($I269,3)="INC"),IF($H269=V$244,SUM($T284:V284)+$P269,IF(V$244&gt;$H269,V284,0)),0)</f>
        <v>0</v>
      </c>
      <c r="W269" s="155">
        <f>IF(OR(RIGHT($I269,3)="RGT",RIGHT($I269,3)="INC"),IF($H269=W$244,SUM($T284:W284)+$P269,IF(W$244&gt;$H269,W284,0)),0)</f>
        <v>0</v>
      </c>
      <c r="X269" s="155">
        <f>IF(OR(RIGHT($I269,3)="RGT",RIGHT($I269,3)="INC"),IF($H269=X$244,SUM($T284:X284)+$P269,IF(X$244&gt;$H269,X284,0)),0)</f>
        <v>0</v>
      </c>
      <c r="Y269" s="155">
        <f>IF(OR(RIGHT($I269,3)="RGT",RIGHT($I269,3)="INC"),IF($H269=Y$244,SUM($T284:Y284)+$P269,IF(Y$244&gt;$H269,Y284,0)),0)</f>
        <v>0</v>
      </c>
      <c r="Z269" s="155">
        <f>IF(OR(RIGHT($I269,3)="RGT",RIGHT($I269,3)="INC"),IF($H269=Z$244,SUM($T284:Z284)+$P269,IF(Z$244&gt;$H269,Z284,0)),0)</f>
        <v>0</v>
      </c>
      <c r="AA269" s="155">
        <f>IF(OR(RIGHT($I269,3)="RGT",RIGHT($I269,3)="INC"),IF($H269=AA$244,SUM($T284:AA284)+$P269,IF(AA$244&gt;$H269,AA284,0)),0)</f>
        <v>0</v>
      </c>
      <c r="AB269" s="155">
        <f>IF(OR(RIGHT($I269,3)="RGT",RIGHT($I269,3)="INC"),IF($H269=AB$244,SUM($T284:AB284)+$P269,IF(AB$244&gt;$H269,AB284,0)),0)</f>
        <v>0</v>
      </c>
      <c r="AC269" s="155">
        <f>IF(OR(RIGHT($I269,3)="RGT",RIGHT($I269,3)="INC"),IF($H269=AC$244,SUM($T284:AC284)+$P269,IF(AC$244&gt;$H269,AC284,0)),0)</f>
        <v>0</v>
      </c>
      <c r="AD269" s="155">
        <f>IF(OR(RIGHT($I269,3)="RGT",RIGHT($I269,3)="INC"),IF($H269=AD$244,SUM($T284:AD284)+$P269,IF(AD$244&gt;$H269,AD284,0)),0)</f>
        <v>0</v>
      </c>
      <c r="AE269" s="156">
        <f>IF(OR(RIGHT($I269,3)="RGT",RIGHT($I269,3)="INC"),IF($H269=AE$244,SUM($T284:AE284)+$P269,IF(AE$244&gt;$H269,AE284,0)),0)</f>
        <v>0</v>
      </c>
      <c r="AF269" s="155">
        <f>IF(OR(RIGHT($I269,3)="RGT",RIGHT($I269,3)="INC"),IF($H269=AF$244,SUM($T284:AF284)+$P269,IF(AF$244&gt;$H269,AF284,0)),0)</f>
        <v>0</v>
      </c>
      <c r="AG269" s="155">
        <f>IF(OR(RIGHT($I269,3)="RGT",RIGHT($I269,3)="INC"),IF($H269=AG$244,SUM($T284:AG284)+$P269,IF(AG$244&gt;$H269,AG284,0)),0)</f>
        <v>0</v>
      </c>
      <c r="AH269" s="155">
        <f>IF(OR(RIGHT($I269,3)="RGT",RIGHT($I269,3)="INC"),IF($H269=AH$244,SUM($T284:AH284)+$P269,IF(AH$244&gt;$H269,AH284,0)),0)</f>
        <v>0</v>
      </c>
      <c r="AI269" s="155">
        <f>IF(OR(RIGHT($I269,3)="RGT",RIGHT($I269,3)="INC"),IF($H269=AI$244,SUM($T284:AI284)+$P269,IF(AI$244&gt;$H269,AI284,0)),0)</f>
        <v>0</v>
      </c>
      <c r="AJ269" s="155">
        <f>IF(OR(RIGHT($I269,3)="RGT",RIGHT($I269,3)="INC"),IF($H269=AJ$244,SUM($T284:AJ284)+$P269,IF(AJ$244&gt;$H269,AJ284,0)),0)</f>
        <v>0</v>
      </c>
      <c r="AK269" s="155">
        <f>IF(OR(RIGHT($I269,3)="RGT",RIGHT($I269,3)="INC"),IF($H269=AK$244,SUM($T284:AK284)+$P269,IF(AK$244&gt;$H269,AK284,0)),0)</f>
        <v>0</v>
      </c>
      <c r="AL269" s="155">
        <f>IF(OR(RIGHT($I269,3)="RGT",RIGHT($I269,3)="INC"),IF($H269=AL$244,SUM($T284:AL284)+$P269,IF(AL$244&gt;$H269,AL284,0)),0)</f>
        <v>0</v>
      </c>
      <c r="AM269" s="155">
        <f>IF(OR(RIGHT($I269,3)="RGT",RIGHT($I269,3)="INC"),IF($H269=AM$244,SUM($T284:AM284)+$P269,IF(AM$244&gt;$H269,AM284,0)),0)</f>
        <v>0</v>
      </c>
      <c r="AN269" s="155">
        <f>IF(OR(RIGHT($I269,3)="RGT",RIGHT($I269,3)="INC"),IF($H269=AN$244,SUM($T284:AN284)+$P269,IF(AN$244&gt;$H269,AN284,0)),0)</f>
        <v>0</v>
      </c>
      <c r="AO269" s="155">
        <f>IF(OR(RIGHT($I269,3)="RGT",RIGHT($I269,3)="INC"),IF($H269=AO$244,SUM($T284:AO284)+$P269,IF(AO$244&gt;$H269,AO284,0)),0)</f>
        <v>0</v>
      </c>
      <c r="AP269" s="155">
        <f>IF(OR(RIGHT($I269,3)="RGT",RIGHT($I269,3)="INC"),IF($H269=AP$244,SUM($T284:AP284)+$P269,IF(AP$244&gt;$H269,AP284,0)),0)</f>
        <v>0</v>
      </c>
      <c r="AQ269" s="156">
        <f>IF(OR(RIGHT($I269,3)="RGT",RIGHT($I269,3)="INC"),IF($H269=AQ$244,SUM($T284:AQ284)+$P269,IF(AQ$244&gt;$H269,AQ284,0)),0)</f>
        <v>0</v>
      </c>
      <c r="AR269" s="157"/>
    </row>
    <row r="270" spans="1:44" x14ac:dyDescent="0.25">
      <c r="B270" s="129" t="str">
        <f t="shared" si="124"/>
        <v>Calcite Southern (formerly Jasper; part of South of Kramer)</v>
      </c>
      <c r="C270" s="149" t="s">
        <v>214</v>
      </c>
      <c r="D270" s="194"/>
      <c r="E270" s="167"/>
      <c r="F270" s="160"/>
      <c r="G270" s="163"/>
      <c r="H270" s="168"/>
      <c r="I270" s="163"/>
      <c r="J270" s="164"/>
      <c r="K270" s="165"/>
      <c r="L270" s="150"/>
      <c r="M270" s="201"/>
      <c r="N270" s="151">
        <f t="shared" ref="N270:N271" si="125">SUM($T285:$AE285)</f>
        <v>0</v>
      </c>
      <c r="O270" s="151">
        <f t="shared" ref="O270:O271" si="126">SUM($AF285:$AQ285)</f>
        <v>0</v>
      </c>
      <c r="P270" s="151">
        <f t="shared" si="121"/>
        <v>0</v>
      </c>
      <c r="Q270" s="151">
        <f t="shared" si="122"/>
        <v>0</v>
      </c>
      <c r="R270" s="152">
        <f t="shared" si="123"/>
        <v>0</v>
      </c>
      <c r="S270" s="160"/>
      <c r="T270" s="154">
        <f>IF(OR(RIGHT($I270,3)="RGT",RIGHT($I270,3)="INC"),IF($H270=T$244,SUM($T285:T285)+$P270,IF(T$244&gt;$H270,T285,0)),0)</f>
        <v>0</v>
      </c>
      <c r="U270" s="155">
        <f>IF(OR(RIGHT($I270,3)="RGT",RIGHT($I270,3)="INC"),IF($H270=U$244,SUM($T285:U285)+$P270,IF(U$244&gt;$H270,U285,0)),0)</f>
        <v>0</v>
      </c>
      <c r="V270" s="155">
        <f>IF(OR(RIGHT($I270,3)="RGT",RIGHT($I270,3)="INC"),IF($H270=V$244,SUM($T285:V285)+$P270,IF(V$244&gt;$H270,V285,0)),0)</f>
        <v>0</v>
      </c>
      <c r="W270" s="155">
        <f>IF(OR(RIGHT($I270,3)="RGT",RIGHT($I270,3)="INC"),IF($H270=W$244,SUM($T285:W285)+$P270,IF(W$244&gt;$H270,W285,0)),0)</f>
        <v>0</v>
      </c>
      <c r="X270" s="155">
        <f>IF(OR(RIGHT($I270,3)="RGT",RIGHT($I270,3)="INC"),IF($H270=X$244,SUM($T285:X285)+$P270,IF(X$244&gt;$H270,X285,0)),0)</f>
        <v>0</v>
      </c>
      <c r="Y270" s="155">
        <f>IF(OR(RIGHT($I270,3)="RGT",RIGHT($I270,3)="INC"),IF($H270=Y$244,SUM($T285:Y285)+$P270,IF(Y$244&gt;$H270,Y285,0)),0)</f>
        <v>0</v>
      </c>
      <c r="Z270" s="155">
        <f>IF(OR(RIGHT($I270,3)="RGT",RIGHT($I270,3)="INC"),IF($H270=Z$244,SUM($T285:Z285)+$P270,IF(Z$244&gt;$H270,Z285,0)),0)</f>
        <v>0</v>
      </c>
      <c r="AA270" s="155">
        <f>IF(OR(RIGHT($I270,3)="RGT",RIGHT($I270,3)="INC"),IF($H270=AA$244,SUM($T285:AA285)+$P270,IF(AA$244&gt;$H270,AA285,0)),0)</f>
        <v>0</v>
      </c>
      <c r="AB270" s="155">
        <f>IF(OR(RIGHT($I270,3)="RGT",RIGHT($I270,3)="INC"),IF($H270=AB$244,SUM($T285:AB285)+$P270,IF(AB$244&gt;$H270,AB285,0)),0)</f>
        <v>0</v>
      </c>
      <c r="AC270" s="155">
        <f>IF(OR(RIGHT($I270,3)="RGT",RIGHT($I270,3)="INC"),IF($H270=AC$244,SUM($T285:AC285)+$P270,IF(AC$244&gt;$H270,AC285,0)),0)</f>
        <v>0</v>
      </c>
      <c r="AD270" s="155">
        <f>IF(OR(RIGHT($I270,3)="RGT",RIGHT($I270,3)="INC"),IF($H270=AD$244,SUM($T285:AD285)+$P270,IF(AD$244&gt;$H270,AD285,0)),0)</f>
        <v>0</v>
      </c>
      <c r="AE270" s="156">
        <f>IF(OR(RIGHT($I270,3)="RGT",RIGHT($I270,3)="INC"),IF($H270=AE$244,SUM($T285:AE285)+$P270,IF(AE$244&gt;$H270,AE285,0)),0)</f>
        <v>0</v>
      </c>
      <c r="AF270" s="155">
        <f>IF(OR(RIGHT($I270,3)="RGT",RIGHT($I270,3)="INC"),IF($H270=AF$244,SUM($T285:AF285)+$P270,IF(AF$244&gt;$H270,AF285,0)),0)</f>
        <v>0</v>
      </c>
      <c r="AG270" s="155">
        <f>IF(OR(RIGHT($I270,3)="RGT",RIGHT($I270,3)="INC"),IF($H270=AG$244,SUM($T285:AG285)+$P270,IF(AG$244&gt;$H270,AG285,0)),0)</f>
        <v>0</v>
      </c>
      <c r="AH270" s="155">
        <f>IF(OR(RIGHT($I270,3)="RGT",RIGHT($I270,3)="INC"),IF($H270=AH$244,SUM($T285:AH285)+$P270,IF(AH$244&gt;$H270,AH285,0)),0)</f>
        <v>0</v>
      </c>
      <c r="AI270" s="155">
        <f>IF(OR(RIGHT($I270,3)="RGT",RIGHT($I270,3)="INC"),IF($H270=AI$244,SUM($T285:AI285)+$P270,IF(AI$244&gt;$H270,AI285,0)),0)</f>
        <v>0</v>
      </c>
      <c r="AJ270" s="155">
        <f>IF(OR(RIGHT($I270,3)="RGT",RIGHT($I270,3)="INC"),IF($H270=AJ$244,SUM($T285:AJ285)+$P270,IF(AJ$244&gt;$H270,AJ285,0)),0)</f>
        <v>0</v>
      </c>
      <c r="AK270" s="155">
        <f>IF(OR(RIGHT($I270,3)="RGT",RIGHT($I270,3)="INC"),IF($H270=AK$244,SUM($T285:AK285)+$P270,IF(AK$244&gt;$H270,AK285,0)),0)</f>
        <v>0</v>
      </c>
      <c r="AL270" s="155">
        <f>IF(OR(RIGHT($I270,3)="RGT",RIGHT($I270,3)="INC"),IF($H270=AL$244,SUM($T285:AL285)+$P270,IF(AL$244&gt;$H270,AL285,0)),0)</f>
        <v>0</v>
      </c>
      <c r="AM270" s="155">
        <f>IF(OR(RIGHT($I270,3)="RGT",RIGHT($I270,3)="INC"),IF($H270=AM$244,SUM($T285:AM285)+$P270,IF(AM$244&gt;$H270,AM285,0)),0)</f>
        <v>0</v>
      </c>
      <c r="AN270" s="155">
        <f>IF(OR(RIGHT($I270,3)="RGT",RIGHT($I270,3)="INC"),IF($H270=AN$244,SUM($T285:AN285)+$P270,IF(AN$244&gt;$H270,AN285,0)),0)</f>
        <v>0</v>
      </c>
      <c r="AO270" s="155">
        <f>IF(OR(RIGHT($I270,3)="RGT",RIGHT($I270,3)="INC"),IF($H270=AO$244,SUM($T285:AO285)+$P270,IF(AO$244&gt;$H270,AO285,0)),0)</f>
        <v>0</v>
      </c>
      <c r="AP270" s="155">
        <f>IF(OR(RIGHT($I270,3)="RGT",RIGHT($I270,3)="INC"),IF($H270=AP$244,SUM($T285:AP285)+$P270,IF(AP$244&gt;$H270,AP285,0)),0)</f>
        <v>0</v>
      </c>
      <c r="AQ270" s="156">
        <f>IF(OR(RIGHT($I270,3)="RGT",RIGHT($I270,3)="INC"),IF($H270=AQ$244,SUM($T285:AQ285)+$P270,IF(AQ$244&gt;$H270,AQ285,0)),0)</f>
        <v>0</v>
      </c>
      <c r="AR270" s="157"/>
    </row>
    <row r="271" spans="1:44" x14ac:dyDescent="0.25">
      <c r="B271" s="129" t="str">
        <f t="shared" si="124"/>
        <v>Calcite Southern (formerly Jasper; part of South of Kramer)</v>
      </c>
      <c r="C271" s="149" t="s">
        <v>214</v>
      </c>
      <c r="D271" s="194"/>
      <c r="E271" s="167"/>
      <c r="F271" s="160"/>
      <c r="G271" s="163"/>
      <c r="H271" s="171"/>
      <c r="I271" s="163"/>
      <c r="J271" s="164"/>
      <c r="K271" s="165"/>
      <c r="L271" s="150"/>
      <c r="M271" s="261"/>
      <c r="N271" s="151">
        <f t="shared" si="125"/>
        <v>0</v>
      </c>
      <c r="O271" s="151">
        <f t="shared" si="126"/>
        <v>0</v>
      </c>
      <c r="P271" s="151">
        <f t="shared" si="121"/>
        <v>0</v>
      </c>
      <c r="Q271" s="151">
        <f t="shared" si="122"/>
        <v>0</v>
      </c>
      <c r="R271" s="152">
        <f t="shared" si="123"/>
        <v>0</v>
      </c>
      <c r="S271" s="160"/>
      <c r="T271" s="154"/>
      <c r="U271" s="155"/>
      <c r="V271" s="155"/>
      <c r="W271" s="155"/>
      <c r="X271" s="155"/>
      <c r="Y271" s="155"/>
      <c r="Z271" s="155"/>
      <c r="AA271" s="155"/>
      <c r="AB271" s="155"/>
      <c r="AC271" s="155"/>
      <c r="AD271" s="155"/>
      <c r="AE271" s="156"/>
      <c r="AF271" s="155"/>
      <c r="AG271" s="155"/>
      <c r="AH271" s="155"/>
      <c r="AI271" s="155"/>
      <c r="AJ271" s="155"/>
      <c r="AK271" s="155"/>
      <c r="AL271" s="155"/>
      <c r="AM271" s="155"/>
      <c r="AN271" s="155"/>
      <c r="AO271" s="155"/>
      <c r="AP271" s="155"/>
      <c r="AQ271" s="156"/>
      <c r="AR271" s="157"/>
    </row>
    <row r="272" spans="1:44" ht="15.75" thickBot="1" x14ac:dyDescent="0.3">
      <c r="C272" s="130" t="s">
        <v>318</v>
      </c>
      <c r="D272" s="174" t="s">
        <v>198</v>
      </c>
      <c r="E272" s="175"/>
      <c r="F272" s="175"/>
      <c r="G272" s="175"/>
      <c r="H272" s="175"/>
      <c r="I272" s="175"/>
      <c r="J272" s="175"/>
      <c r="K272" s="176"/>
      <c r="L272" s="150"/>
      <c r="M272" s="79">
        <f>SUM(M266:M271)</f>
        <v>4204.9270700000006</v>
      </c>
      <c r="N272" s="80">
        <f t="shared" ref="N272:R272" si="127">SUM(N266:N271)</f>
        <v>550.24918000000002</v>
      </c>
      <c r="O272" s="80">
        <f t="shared" si="127"/>
        <v>2900</v>
      </c>
      <c r="P272" s="80">
        <f t="shared" si="127"/>
        <v>4204.9270700000006</v>
      </c>
      <c r="Q272" s="80">
        <f t="shared" si="127"/>
        <v>550.24918000000002</v>
      </c>
      <c r="R272" s="81">
        <f t="shared" si="127"/>
        <v>2900</v>
      </c>
      <c r="S272" s="160"/>
      <c r="T272" s="177">
        <f>SUM(T266:T271)</f>
        <v>0</v>
      </c>
      <c r="U272" s="178">
        <f t="shared" ref="U272:AQ272" si="128">SUM(U266:U271)</f>
        <v>0</v>
      </c>
      <c r="V272" s="178">
        <f t="shared" si="128"/>
        <v>0</v>
      </c>
      <c r="W272" s="178">
        <f t="shared" si="128"/>
        <v>0</v>
      </c>
      <c r="X272" s="178">
        <f t="shared" si="128"/>
        <v>0</v>
      </c>
      <c r="Y272" s="178">
        <f t="shared" si="128"/>
        <v>0</v>
      </c>
      <c r="Z272" s="178">
        <f t="shared" si="128"/>
        <v>0</v>
      </c>
      <c r="AA272" s="178">
        <f t="shared" si="128"/>
        <v>0</v>
      </c>
      <c r="AB272" s="178">
        <f t="shared" si="128"/>
        <v>0</v>
      </c>
      <c r="AC272" s="178">
        <f t="shared" si="128"/>
        <v>0</v>
      </c>
      <c r="AD272" s="178">
        <f t="shared" si="128"/>
        <v>0</v>
      </c>
      <c r="AE272" s="179">
        <f t="shared" si="128"/>
        <v>0</v>
      </c>
      <c r="AF272" s="178">
        <f t="shared" si="128"/>
        <v>0</v>
      </c>
      <c r="AG272" s="178">
        <f t="shared" si="128"/>
        <v>0</v>
      </c>
      <c r="AH272" s="178">
        <f t="shared" si="128"/>
        <v>0</v>
      </c>
      <c r="AI272" s="178">
        <f t="shared" si="128"/>
        <v>0</v>
      </c>
      <c r="AJ272" s="178">
        <f t="shared" si="128"/>
        <v>0</v>
      </c>
      <c r="AK272" s="178">
        <f t="shared" si="128"/>
        <v>0</v>
      </c>
      <c r="AL272" s="178">
        <f t="shared" si="128"/>
        <v>0</v>
      </c>
      <c r="AM272" s="178">
        <f t="shared" si="128"/>
        <v>0</v>
      </c>
      <c r="AN272" s="178">
        <f t="shared" si="128"/>
        <v>0</v>
      </c>
      <c r="AO272" s="178">
        <f t="shared" si="128"/>
        <v>0</v>
      </c>
      <c r="AP272" s="178">
        <f t="shared" si="128"/>
        <v>0</v>
      </c>
      <c r="AQ272" s="179">
        <f t="shared" si="128"/>
        <v>0</v>
      </c>
      <c r="AR272" s="157"/>
    </row>
    <row r="273" spans="2:44" ht="15.75" thickTop="1" x14ac:dyDescent="0.25">
      <c r="D273" s="182"/>
      <c r="E273" s="183"/>
      <c r="F273" s="184"/>
      <c r="G273" s="46"/>
      <c r="H273" s="46"/>
      <c r="I273" s="52"/>
      <c r="J273" s="46"/>
      <c r="K273" s="46"/>
      <c r="L273" s="150"/>
      <c r="M273" s="52"/>
      <c r="N273" s="52"/>
      <c r="O273" s="52"/>
      <c r="P273" s="52"/>
      <c r="Q273" s="52"/>
      <c r="R273" s="52"/>
      <c r="S273" s="160"/>
      <c r="T273" s="46"/>
      <c r="U273" s="46"/>
      <c r="V273" s="46"/>
      <c r="W273" s="46"/>
      <c r="X273" s="46"/>
      <c r="Y273" s="46"/>
      <c r="Z273" s="46"/>
      <c r="AA273" s="46"/>
      <c r="AB273" s="46"/>
      <c r="AC273" s="46"/>
      <c r="AD273" s="46"/>
      <c r="AE273" s="46"/>
      <c r="AF273" s="46"/>
      <c r="AG273" s="46"/>
      <c r="AH273" s="46"/>
      <c r="AI273" s="46"/>
      <c r="AJ273" s="46"/>
      <c r="AK273" s="46"/>
      <c r="AL273" s="46"/>
      <c r="AM273" s="46"/>
      <c r="AN273" s="46"/>
      <c r="AO273" s="46"/>
      <c r="AP273" s="46"/>
      <c r="AQ273" s="46"/>
      <c r="AR273" s="157"/>
    </row>
    <row r="274" spans="2:44" ht="15.75" thickBot="1" x14ac:dyDescent="0.3">
      <c r="D274" s="174" t="str">
        <f>"Total Incremental Plant Balance - "&amp;D260</f>
        <v>Total Incremental Plant Balance - Calcite Southern (formerly Jasper; part of South of Kramer)</v>
      </c>
      <c r="E274" s="175"/>
      <c r="F274" s="175"/>
      <c r="G274" s="175"/>
      <c r="H274" s="175"/>
      <c r="I274" s="175"/>
      <c r="J274" s="175"/>
      <c r="K274" s="176"/>
      <c r="L274" s="150"/>
      <c r="M274" s="79"/>
      <c r="N274" s="80"/>
      <c r="O274" s="80"/>
      <c r="P274" s="80"/>
      <c r="Q274" s="80"/>
      <c r="R274" s="81"/>
      <c r="S274" s="160"/>
      <c r="T274" s="177">
        <f>T272</f>
        <v>0</v>
      </c>
      <c r="U274" s="178">
        <f t="shared" ref="U274:AM274" si="129">U272+T274</f>
        <v>0</v>
      </c>
      <c r="V274" s="178">
        <f t="shared" si="129"/>
        <v>0</v>
      </c>
      <c r="W274" s="178">
        <f t="shared" si="129"/>
        <v>0</v>
      </c>
      <c r="X274" s="178">
        <f t="shared" si="129"/>
        <v>0</v>
      </c>
      <c r="Y274" s="178">
        <f t="shared" si="129"/>
        <v>0</v>
      </c>
      <c r="Z274" s="178">
        <f t="shared" si="129"/>
        <v>0</v>
      </c>
      <c r="AA274" s="178">
        <f t="shared" si="129"/>
        <v>0</v>
      </c>
      <c r="AB274" s="178">
        <f t="shared" si="129"/>
        <v>0</v>
      </c>
      <c r="AC274" s="178">
        <f t="shared" si="129"/>
        <v>0</v>
      </c>
      <c r="AD274" s="178">
        <f t="shared" si="129"/>
        <v>0</v>
      </c>
      <c r="AE274" s="179">
        <f t="shared" si="129"/>
        <v>0</v>
      </c>
      <c r="AF274" s="178">
        <f>AF272+AE274</f>
        <v>0</v>
      </c>
      <c r="AG274" s="178">
        <f t="shared" si="129"/>
        <v>0</v>
      </c>
      <c r="AH274" s="178">
        <f t="shared" si="129"/>
        <v>0</v>
      </c>
      <c r="AI274" s="178">
        <f t="shared" si="129"/>
        <v>0</v>
      </c>
      <c r="AJ274" s="178">
        <f t="shared" si="129"/>
        <v>0</v>
      </c>
      <c r="AK274" s="178">
        <f t="shared" si="129"/>
        <v>0</v>
      </c>
      <c r="AL274" s="178">
        <f t="shared" si="129"/>
        <v>0</v>
      </c>
      <c r="AM274" s="178">
        <f t="shared" si="129"/>
        <v>0</v>
      </c>
      <c r="AN274" s="178">
        <f>AN272+AM274</f>
        <v>0</v>
      </c>
      <c r="AO274" s="178">
        <f>AO272+AN274</f>
        <v>0</v>
      </c>
      <c r="AP274" s="178">
        <f>AP272+AO274</f>
        <v>0</v>
      </c>
      <c r="AQ274" s="178">
        <f>AQ272+AP274</f>
        <v>0</v>
      </c>
      <c r="AR274" s="193"/>
    </row>
    <row r="275" spans="2:44" ht="15.75" thickTop="1" x14ac:dyDescent="0.25">
      <c r="D275" s="185"/>
      <c r="E275" s="186"/>
      <c r="F275" s="185"/>
      <c r="G275" s="125"/>
      <c r="H275" s="125"/>
      <c r="I275" s="125"/>
      <c r="J275" s="125"/>
      <c r="K275" s="125"/>
      <c r="L275" s="150"/>
      <c r="M275" s="83"/>
      <c r="N275" s="83"/>
      <c r="O275" s="83"/>
      <c r="P275" s="83"/>
      <c r="Q275" s="83"/>
      <c r="R275" s="83"/>
      <c r="S275" s="160"/>
      <c r="T275" s="187"/>
      <c r="U275" s="187"/>
      <c r="V275" s="187"/>
      <c r="W275" s="187"/>
      <c r="X275" s="187"/>
      <c r="Y275" s="187"/>
      <c r="Z275" s="187"/>
      <c r="AA275" s="187"/>
      <c r="AB275" s="187"/>
      <c r="AC275" s="187"/>
      <c r="AD275" s="187"/>
      <c r="AE275" s="187"/>
      <c r="AF275" s="187"/>
      <c r="AG275" s="187"/>
      <c r="AH275" s="187"/>
      <c r="AI275" s="187"/>
      <c r="AJ275" s="187"/>
      <c r="AK275" s="187"/>
      <c r="AL275" s="187"/>
      <c r="AM275" s="187"/>
      <c r="AN275" s="187"/>
      <c r="AO275" s="187"/>
      <c r="AP275" s="187"/>
      <c r="AQ275" s="187"/>
      <c r="AR275" s="157"/>
    </row>
    <row r="276" spans="2:44" x14ac:dyDescent="0.25">
      <c r="D276" s="182"/>
      <c r="E276" s="183"/>
      <c r="F276" s="184"/>
      <c r="G276" s="46"/>
      <c r="H276" s="46"/>
      <c r="I276" s="52"/>
      <c r="J276" s="46"/>
      <c r="K276" s="46"/>
      <c r="L276" s="150"/>
      <c r="M276" s="52"/>
      <c r="N276" s="52"/>
      <c r="O276" s="52"/>
      <c r="P276" s="52"/>
      <c r="Q276" s="52"/>
      <c r="R276" s="52"/>
      <c r="S276" s="160"/>
      <c r="T276" s="46"/>
      <c r="U276" s="46"/>
      <c r="V276" s="46"/>
      <c r="W276" s="46"/>
      <c r="X276" s="46"/>
      <c r="Y276" s="46"/>
      <c r="Z276" s="46"/>
      <c r="AA276" s="46"/>
      <c r="AB276" s="46"/>
      <c r="AC276" s="46"/>
      <c r="AD276" s="46"/>
      <c r="AE276" s="46"/>
      <c r="AF276" s="46"/>
      <c r="AG276" s="46"/>
      <c r="AH276" s="46"/>
      <c r="AI276" s="46"/>
      <c r="AJ276" s="46"/>
      <c r="AK276" s="46"/>
      <c r="AL276" s="46"/>
      <c r="AM276" s="46"/>
      <c r="AN276" s="46"/>
      <c r="AO276" s="46"/>
      <c r="AP276" s="46"/>
      <c r="AQ276" s="46"/>
      <c r="AR276" s="157"/>
    </row>
    <row r="277" spans="2:44" x14ac:dyDescent="0.25">
      <c r="D277" s="137" t="s">
        <v>219</v>
      </c>
      <c r="L277" s="150"/>
      <c r="M277" s="75"/>
      <c r="N277" s="75"/>
      <c r="O277" s="75"/>
      <c r="P277" s="75"/>
      <c r="Q277" s="75"/>
      <c r="R277" s="75"/>
      <c r="S277" s="160"/>
      <c r="AR277" s="157"/>
    </row>
    <row r="278" spans="2:44" x14ac:dyDescent="0.25">
      <c r="D278" s="133" t="s">
        <v>220</v>
      </c>
      <c r="L278" s="150"/>
      <c r="S278" s="160"/>
      <c r="AR278" s="157"/>
    </row>
    <row r="279" spans="2:44" ht="15.75" thickBot="1" x14ac:dyDescent="0.3">
      <c r="L279" s="150"/>
      <c r="S279" s="160"/>
      <c r="AQ279" s="370"/>
      <c r="AR279" s="157"/>
    </row>
    <row r="280" spans="2:44" ht="30.75" thickBot="1" x14ac:dyDescent="0.3">
      <c r="D280" s="139" t="s">
        <v>16</v>
      </c>
      <c r="E280" s="140" t="s">
        <v>17</v>
      </c>
      <c r="F280" s="141" t="s">
        <v>18</v>
      </c>
      <c r="G280" s="142" t="s">
        <v>19</v>
      </c>
      <c r="H280" s="62" t="s">
        <v>20</v>
      </c>
      <c r="I280" s="62" t="s">
        <v>21</v>
      </c>
      <c r="J280" s="62" t="s">
        <v>22</v>
      </c>
      <c r="K280" s="63" t="s">
        <v>23</v>
      </c>
      <c r="L280" s="150"/>
      <c r="M280" s="61" t="str">
        <f t="shared" ref="M280:R280" si="130">M$11</f>
        <v>2016 CWIP</v>
      </c>
      <c r="N280" s="62" t="str">
        <f t="shared" si="130"/>
        <v>2017 Total Expenditures</v>
      </c>
      <c r="O280" s="62" t="str">
        <f t="shared" si="130"/>
        <v>2018 Total Expenditures</v>
      </c>
      <c r="P280" s="62" t="str">
        <f t="shared" si="130"/>
        <v>2016 ISO CWIP Less Collectible</v>
      </c>
      <c r="Q280" s="62" t="str">
        <f t="shared" si="130"/>
        <v>2017 ISO Expenditures Less Collectible</v>
      </c>
      <c r="R280" s="63" t="str">
        <f t="shared" si="130"/>
        <v>2018 ISO Expenditures Less Collectible</v>
      </c>
      <c r="S280" s="160"/>
      <c r="T280" s="145">
        <f>$E$3</f>
        <v>42736</v>
      </c>
      <c r="U280" s="142">
        <f t="shared" ref="U280:AM280" si="131">DATE(YEAR(T280),MONTH(T280)+1,DAY(T280))</f>
        <v>42767</v>
      </c>
      <c r="V280" s="142">
        <f t="shared" si="131"/>
        <v>42795</v>
      </c>
      <c r="W280" s="142">
        <f t="shared" si="131"/>
        <v>42826</v>
      </c>
      <c r="X280" s="142">
        <f t="shared" si="131"/>
        <v>42856</v>
      </c>
      <c r="Y280" s="142">
        <f t="shared" si="131"/>
        <v>42887</v>
      </c>
      <c r="Z280" s="142">
        <f t="shared" si="131"/>
        <v>42917</v>
      </c>
      <c r="AA280" s="142">
        <f t="shared" si="131"/>
        <v>42948</v>
      </c>
      <c r="AB280" s="142">
        <f t="shared" si="131"/>
        <v>42979</v>
      </c>
      <c r="AC280" s="142">
        <f t="shared" si="131"/>
        <v>43009</v>
      </c>
      <c r="AD280" s="142">
        <f t="shared" si="131"/>
        <v>43040</v>
      </c>
      <c r="AE280" s="146">
        <f t="shared" si="131"/>
        <v>43070</v>
      </c>
      <c r="AF280" s="142">
        <f>DATE(YEAR(AE280),MONTH(AE280)+1,DAY(AE280))</f>
        <v>43101</v>
      </c>
      <c r="AG280" s="142">
        <f t="shared" si="131"/>
        <v>43132</v>
      </c>
      <c r="AH280" s="142">
        <f t="shared" si="131"/>
        <v>43160</v>
      </c>
      <c r="AI280" s="142">
        <f t="shared" si="131"/>
        <v>43191</v>
      </c>
      <c r="AJ280" s="142">
        <f t="shared" si="131"/>
        <v>43221</v>
      </c>
      <c r="AK280" s="142">
        <f t="shared" si="131"/>
        <v>43252</v>
      </c>
      <c r="AL280" s="142">
        <f t="shared" si="131"/>
        <v>43282</v>
      </c>
      <c r="AM280" s="142">
        <f t="shared" si="131"/>
        <v>43313</v>
      </c>
      <c r="AN280" s="142">
        <f>DATE(YEAR(AM280),MONTH(AM280)+1,DAY(AM280))</f>
        <v>43344</v>
      </c>
      <c r="AO280" s="142">
        <f>DATE(YEAR(AN280),MONTH(AN280)+1,DAY(AN280))</f>
        <v>43374</v>
      </c>
      <c r="AP280" s="142">
        <f>DATE(YEAR(AO280),MONTH(AO280)+1,DAY(AO280))</f>
        <v>43405</v>
      </c>
      <c r="AQ280" s="146">
        <f>DATE(YEAR(AP280),MONTH(AP280)+1,DAY(AP280))</f>
        <v>43435</v>
      </c>
      <c r="AR280" s="157"/>
    </row>
    <row r="281" spans="2:44" x14ac:dyDescent="0.25">
      <c r="B281" s="129" t="str">
        <f>+$D$260</f>
        <v>Calcite Southern (formerly Jasper; part of South of Kramer)</v>
      </c>
      <c r="C281" s="149" t="s">
        <v>221</v>
      </c>
      <c r="D281" s="194" t="str">
        <f t="shared" ref="D281:K286" si="132">D266</f>
        <v>CET-ET-TP-RN-690200</v>
      </c>
      <c r="E281" s="195" t="str">
        <f t="shared" si="132"/>
        <v>Jasper: LGIA Engineer and construct a new interconnection facility</v>
      </c>
      <c r="F281" s="160" t="str">
        <f t="shared" si="132"/>
        <v>6902</v>
      </c>
      <c r="G281" s="163" t="str">
        <f t="shared" si="132"/>
        <v>High</v>
      </c>
      <c r="H281" s="153">
        <f t="shared" si="132"/>
        <v>44136</v>
      </c>
      <c r="I281" s="163" t="str">
        <f t="shared" si="132"/>
        <v>TR-SUBINC</v>
      </c>
      <c r="J281" s="164">
        <f t="shared" si="132"/>
        <v>0</v>
      </c>
      <c r="K281" s="165">
        <f t="shared" si="132"/>
        <v>1</v>
      </c>
      <c r="L281" s="150"/>
      <c r="M281" s="196">
        <f t="shared" ref="M281:O286" si="133">M266</f>
        <v>4204.9270700000006</v>
      </c>
      <c r="N281" s="151">
        <f t="shared" si="133"/>
        <v>550.24918000000002</v>
      </c>
      <c r="O281" s="151">
        <f t="shared" si="133"/>
        <v>2900</v>
      </c>
      <c r="P281" s="151">
        <f t="shared" ref="P281:P286" si="134">$M281*$K281*(1-$J281)</f>
        <v>4204.9270700000006</v>
      </c>
      <c r="Q281" s="151">
        <f t="shared" ref="Q281:Q286" si="135">$N281*$K281*(1-$J281)</f>
        <v>550.24918000000002</v>
      </c>
      <c r="R281" s="152">
        <f t="shared" ref="R281:R286" si="136">$O281*$K281*(1-$J281)</f>
        <v>2900</v>
      </c>
      <c r="S281" s="160"/>
      <c r="T281" s="197">
        <v>23.973659999999999</v>
      </c>
      <c r="U281" s="198">
        <v>42.882280000000002</v>
      </c>
      <c r="V281" s="198">
        <v>91.24924</v>
      </c>
      <c r="W281" s="198">
        <v>50</v>
      </c>
      <c r="X281" s="198">
        <v>50</v>
      </c>
      <c r="Y281" s="198">
        <v>50</v>
      </c>
      <c r="Z281" s="198">
        <v>43.143999999999998</v>
      </c>
      <c r="AA281" s="198">
        <v>50</v>
      </c>
      <c r="AB281" s="198">
        <v>50</v>
      </c>
      <c r="AC281" s="198">
        <v>40</v>
      </c>
      <c r="AD281" s="198">
        <v>35</v>
      </c>
      <c r="AE281" s="199">
        <v>24</v>
      </c>
      <c r="AF281" s="198">
        <v>75</v>
      </c>
      <c r="AG281" s="198">
        <v>75</v>
      </c>
      <c r="AH281" s="198">
        <v>125</v>
      </c>
      <c r="AI281" s="198">
        <v>125</v>
      </c>
      <c r="AJ281" s="198">
        <v>200</v>
      </c>
      <c r="AK281" s="198">
        <v>250</v>
      </c>
      <c r="AL281" s="198">
        <v>375</v>
      </c>
      <c r="AM281" s="198">
        <v>375</v>
      </c>
      <c r="AN281" s="198">
        <v>375</v>
      </c>
      <c r="AO281" s="198">
        <v>375</v>
      </c>
      <c r="AP281" s="198">
        <v>300</v>
      </c>
      <c r="AQ281" s="199">
        <v>250</v>
      </c>
      <c r="AR281" s="157"/>
    </row>
    <row r="282" spans="2:44" x14ac:dyDescent="0.25">
      <c r="B282" s="129" t="str">
        <f t="shared" ref="B282:B286" si="137">+$D$260</f>
        <v>Calcite Southern (formerly Jasper; part of South of Kramer)</v>
      </c>
      <c r="C282" s="149" t="s">
        <v>221</v>
      </c>
      <c r="D282" s="194">
        <f t="shared" si="132"/>
        <v>0</v>
      </c>
      <c r="E282" s="167">
        <f t="shared" si="132"/>
        <v>0</v>
      </c>
      <c r="F282" s="160">
        <f t="shared" si="132"/>
        <v>0</v>
      </c>
      <c r="G282" s="163">
        <f t="shared" si="132"/>
        <v>0</v>
      </c>
      <c r="H282" s="153">
        <f t="shared" si="132"/>
        <v>0</v>
      </c>
      <c r="I282" s="163">
        <f t="shared" si="132"/>
        <v>0</v>
      </c>
      <c r="J282" s="164">
        <f t="shared" si="132"/>
        <v>0</v>
      </c>
      <c r="K282" s="165">
        <f t="shared" si="132"/>
        <v>0</v>
      </c>
      <c r="L282" s="150"/>
      <c r="M282" s="196">
        <f t="shared" si="133"/>
        <v>0</v>
      </c>
      <c r="N282" s="151">
        <f t="shared" si="133"/>
        <v>0</v>
      </c>
      <c r="O282" s="151">
        <f t="shared" si="133"/>
        <v>0</v>
      </c>
      <c r="P282" s="151">
        <f t="shared" si="134"/>
        <v>0</v>
      </c>
      <c r="Q282" s="151">
        <f t="shared" si="135"/>
        <v>0</v>
      </c>
      <c r="R282" s="152">
        <f t="shared" si="136"/>
        <v>0</v>
      </c>
      <c r="S282" s="160"/>
      <c r="T282" s="197"/>
      <c r="U282" s="198"/>
      <c r="V282" s="198"/>
      <c r="W282" s="198"/>
      <c r="X282" s="198"/>
      <c r="Y282" s="198"/>
      <c r="Z282" s="198"/>
      <c r="AA282" s="198"/>
      <c r="AB282" s="198"/>
      <c r="AC282" s="198"/>
      <c r="AD282" s="198"/>
      <c r="AE282" s="199"/>
      <c r="AF282" s="198"/>
      <c r="AG282" s="198"/>
      <c r="AH282" s="198"/>
      <c r="AI282" s="198"/>
      <c r="AJ282" s="198"/>
      <c r="AK282" s="198"/>
      <c r="AL282" s="198"/>
      <c r="AM282" s="198"/>
      <c r="AN282" s="198"/>
      <c r="AO282" s="198"/>
      <c r="AP282" s="198"/>
      <c r="AQ282" s="199"/>
      <c r="AR282" s="157"/>
    </row>
    <row r="283" spans="2:44" x14ac:dyDescent="0.25">
      <c r="B283" s="129" t="str">
        <f t="shared" si="137"/>
        <v>Calcite Southern (formerly Jasper; part of South of Kramer)</v>
      </c>
      <c r="C283" s="149" t="s">
        <v>221</v>
      </c>
      <c r="D283" s="194">
        <f t="shared" si="132"/>
        <v>0</v>
      </c>
      <c r="E283" s="167">
        <f t="shared" si="132"/>
        <v>0</v>
      </c>
      <c r="F283" s="160">
        <f t="shared" si="132"/>
        <v>0</v>
      </c>
      <c r="G283" s="163">
        <f t="shared" si="132"/>
        <v>0</v>
      </c>
      <c r="H283" s="153">
        <f t="shared" si="132"/>
        <v>0</v>
      </c>
      <c r="I283" s="163">
        <f t="shared" si="132"/>
        <v>0</v>
      </c>
      <c r="J283" s="164">
        <f t="shared" si="132"/>
        <v>0</v>
      </c>
      <c r="K283" s="165">
        <f t="shared" si="132"/>
        <v>0</v>
      </c>
      <c r="L283" s="150"/>
      <c r="M283" s="196">
        <f t="shared" si="133"/>
        <v>0</v>
      </c>
      <c r="N283" s="151">
        <f t="shared" si="133"/>
        <v>0</v>
      </c>
      <c r="O283" s="151">
        <f t="shared" si="133"/>
        <v>0</v>
      </c>
      <c r="P283" s="151">
        <f t="shared" si="134"/>
        <v>0</v>
      </c>
      <c r="Q283" s="151">
        <f t="shared" si="135"/>
        <v>0</v>
      </c>
      <c r="R283" s="152">
        <f t="shared" si="136"/>
        <v>0</v>
      </c>
      <c r="S283" s="160"/>
      <c r="T283" s="154">
        <v>0</v>
      </c>
      <c r="U283" s="155">
        <v>0</v>
      </c>
      <c r="V283" s="155">
        <v>0</v>
      </c>
      <c r="W283" s="155">
        <v>0</v>
      </c>
      <c r="X283" s="155">
        <v>0</v>
      </c>
      <c r="Y283" s="155">
        <v>0</v>
      </c>
      <c r="Z283" s="155">
        <v>0</v>
      </c>
      <c r="AA283" s="155">
        <v>0</v>
      </c>
      <c r="AB283" s="155">
        <v>0</v>
      </c>
      <c r="AC283" s="155">
        <v>0</v>
      </c>
      <c r="AD283" s="155">
        <v>0</v>
      </c>
      <c r="AE283" s="155">
        <v>0</v>
      </c>
      <c r="AF283" s="155">
        <v>0</v>
      </c>
      <c r="AG283" s="155">
        <v>0</v>
      </c>
      <c r="AH283" s="155">
        <v>0</v>
      </c>
      <c r="AI283" s="155">
        <v>0</v>
      </c>
      <c r="AJ283" s="155">
        <v>0</v>
      </c>
      <c r="AK283" s="155">
        <v>0</v>
      </c>
      <c r="AL283" s="155">
        <v>0</v>
      </c>
      <c r="AM283" s="155">
        <v>0</v>
      </c>
      <c r="AN283" s="155">
        <v>0</v>
      </c>
      <c r="AO283" s="155">
        <v>0</v>
      </c>
      <c r="AP283" s="155">
        <v>0</v>
      </c>
      <c r="AQ283" s="156">
        <v>0</v>
      </c>
      <c r="AR283" s="157"/>
    </row>
    <row r="284" spans="2:44" x14ac:dyDescent="0.25">
      <c r="B284" s="129" t="str">
        <f t="shared" si="137"/>
        <v>Calcite Southern (formerly Jasper; part of South of Kramer)</v>
      </c>
      <c r="C284" s="149" t="s">
        <v>221</v>
      </c>
      <c r="D284" s="194">
        <f t="shared" si="132"/>
        <v>0</v>
      </c>
      <c r="E284" s="167">
        <f t="shared" si="132"/>
        <v>0</v>
      </c>
      <c r="F284" s="160">
        <f t="shared" si="132"/>
        <v>0</v>
      </c>
      <c r="G284" s="163">
        <f t="shared" si="132"/>
        <v>0</v>
      </c>
      <c r="H284" s="153">
        <f t="shared" si="132"/>
        <v>0</v>
      </c>
      <c r="I284" s="163">
        <f t="shared" si="132"/>
        <v>0</v>
      </c>
      <c r="J284" s="164">
        <f t="shared" si="132"/>
        <v>0</v>
      </c>
      <c r="K284" s="165">
        <f t="shared" si="132"/>
        <v>0</v>
      </c>
      <c r="L284" s="150"/>
      <c r="M284" s="196">
        <f t="shared" si="133"/>
        <v>0</v>
      </c>
      <c r="N284" s="151">
        <f t="shared" si="133"/>
        <v>0</v>
      </c>
      <c r="O284" s="151">
        <f t="shared" si="133"/>
        <v>0</v>
      </c>
      <c r="P284" s="151">
        <f t="shared" si="134"/>
        <v>0</v>
      </c>
      <c r="Q284" s="151">
        <f t="shared" si="135"/>
        <v>0</v>
      </c>
      <c r="R284" s="152">
        <f t="shared" si="136"/>
        <v>0</v>
      </c>
      <c r="S284" s="160"/>
      <c r="T284" s="154">
        <v>0</v>
      </c>
      <c r="U284" s="155">
        <v>0</v>
      </c>
      <c r="V284" s="155">
        <v>0</v>
      </c>
      <c r="W284" s="155">
        <v>0</v>
      </c>
      <c r="X284" s="155">
        <v>0</v>
      </c>
      <c r="Y284" s="155">
        <v>0</v>
      </c>
      <c r="Z284" s="155">
        <v>0</v>
      </c>
      <c r="AA284" s="155">
        <v>0</v>
      </c>
      <c r="AB284" s="155">
        <v>0</v>
      </c>
      <c r="AC284" s="155">
        <v>0</v>
      </c>
      <c r="AD284" s="155">
        <v>0</v>
      </c>
      <c r="AE284" s="155">
        <v>0</v>
      </c>
      <c r="AF284" s="155">
        <v>0</v>
      </c>
      <c r="AG284" s="155">
        <v>0</v>
      </c>
      <c r="AH284" s="155">
        <v>0</v>
      </c>
      <c r="AI284" s="155">
        <v>0</v>
      </c>
      <c r="AJ284" s="155">
        <v>0</v>
      </c>
      <c r="AK284" s="155">
        <v>0</v>
      </c>
      <c r="AL284" s="155">
        <v>0</v>
      </c>
      <c r="AM284" s="155">
        <v>0</v>
      </c>
      <c r="AN284" s="155">
        <v>0</v>
      </c>
      <c r="AO284" s="155">
        <v>0</v>
      </c>
      <c r="AP284" s="155">
        <v>0</v>
      </c>
      <c r="AQ284" s="156">
        <v>0</v>
      </c>
      <c r="AR284" s="157"/>
    </row>
    <row r="285" spans="2:44" x14ac:dyDescent="0.25">
      <c r="B285" s="129" t="str">
        <f t="shared" si="137"/>
        <v>Calcite Southern (formerly Jasper; part of South of Kramer)</v>
      </c>
      <c r="C285" s="149" t="s">
        <v>221</v>
      </c>
      <c r="D285" s="194">
        <f t="shared" si="132"/>
        <v>0</v>
      </c>
      <c r="E285" s="167">
        <f t="shared" si="132"/>
        <v>0</v>
      </c>
      <c r="F285" s="160">
        <f t="shared" si="132"/>
        <v>0</v>
      </c>
      <c r="G285" s="163">
        <f t="shared" si="132"/>
        <v>0</v>
      </c>
      <c r="H285" s="200">
        <f t="shared" si="132"/>
        <v>0</v>
      </c>
      <c r="I285" s="163">
        <f t="shared" si="132"/>
        <v>0</v>
      </c>
      <c r="J285" s="164">
        <f t="shared" si="132"/>
        <v>0</v>
      </c>
      <c r="K285" s="165">
        <f t="shared" si="132"/>
        <v>0</v>
      </c>
      <c r="L285" s="150"/>
      <c r="M285" s="201">
        <f t="shared" si="133"/>
        <v>0</v>
      </c>
      <c r="N285" s="151">
        <f t="shared" si="133"/>
        <v>0</v>
      </c>
      <c r="O285" s="151">
        <f t="shared" si="133"/>
        <v>0</v>
      </c>
      <c r="P285" s="151">
        <f t="shared" si="134"/>
        <v>0</v>
      </c>
      <c r="Q285" s="151">
        <f t="shared" si="135"/>
        <v>0</v>
      </c>
      <c r="R285" s="152">
        <f t="shared" si="136"/>
        <v>0</v>
      </c>
      <c r="S285" s="262"/>
      <c r="T285" s="155">
        <v>0</v>
      </c>
      <c r="U285" s="155">
        <v>0</v>
      </c>
      <c r="V285" s="155">
        <v>0</v>
      </c>
      <c r="W285" s="155">
        <v>0</v>
      </c>
      <c r="X285" s="155">
        <v>0</v>
      </c>
      <c r="Y285" s="155">
        <v>0</v>
      </c>
      <c r="Z285" s="155">
        <v>0</v>
      </c>
      <c r="AA285" s="155">
        <v>0</v>
      </c>
      <c r="AB285" s="155">
        <v>0</v>
      </c>
      <c r="AC285" s="155">
        <v>0</v>
      </c>
      <c r="AD285" s="155">
        <v>0</v>
      </c>
      <c r="AE285" s="155">
        <v>0</v>
      </c>
      <c r="AF285" s="155">
        <v>0</v>
      </c>
      <c r="AG285" s="155">
        <v>0</v>
      </c>
      <c r="AH285" s="155">
        <v>0</v>
      </c>
      <c r="AI285" s="155">
        <v>0</v>
      </c>
      <c r="AJ285" s="155">
        <v>0</v>
      </c>
      <c r="AK285" s="155">
        <v>0</v>
      </c>
      <c r="AL285" s="155">
        <v>0</v>
      </c>
      <c r="AM285" s="155">
        <v>0</v>
      </c>
      <c r="AN285" s="155">
        <v>0</v>
      </c>
      <c r="AO285" s="155">
        <v>0</v>
      </c>
      <c r="AP285" s="155">
        <v>0</v>
      </c>
      <c r="AQ285" s="156">
        <v>0</v>
      </c>
      <c r="AR285" s="157"/>
    </row>
    <row r="286" spans="2:44" ht="15.75" thickBot="1" x14ac:dyDescent="0.3">
      <c r="B286" s="129" t="str">
        <f t="shared" si="137"/>
        <v>Calcite Southern (formerly Jasper; part of South of Kramer)</v>
      </c>
      <c r="C286" s="149" t="s">
        <v>221</v>
      </c>
      <c r="D286" s="359">
        <f t="shared" si="132"/>
        <v>0</v>
      </c>
      <c r="E286" s="360">
        <f t="shared" si="132"/>
        <v>0</v>
      </c>
      <c r="F286" s="160">
        <f t="shared" si="132"/>
        <v>0</v>
      </c>
      <c r="G286" s="163">
        <f t="shared" si="132"/>
        <v>0</v>
      </c>
      <c r="H286" s="263">
        <f t="shared" si="132"/>
        <v>0</v>
      </c>
      <c r="I286" s="163">
        <f t="shared" si="132"/>
        <v>0</v>
      </c>
      <c r="J286" s="164">
        <f t="shared" si="132"/>
        <v>0</v>
      </c>
      <c r="K286" s="165">
        <f t="shared" si="132"/>
        <v>0</v>
      </c>
      <c r="L286" s="150"/>
      <c r="M286" s="261">
        <f>M271</f>
        <v>0</v>
      </c>
      <c r="N286" s="151">
        <f t="shared" si="133"/>
        <v>0</v>
      </c>
      <c r="O286" s="151">
        <f t="shared" si="133"/>
        <v>0</v>
      </c>
      <c r="P286" s="151">
        <f t="shared" si="134"/>
        <v>0</v>
      </c>
      <c r="Q286" s="151">
        <f t="shared" si="135"/>
        <v>0</v>
      </c>
      <c r="R286" s="152">
        <f t="shared" si="136"/>
        <v>0</v>
      </c>
      <c r="S286" s="262"/>
      <c r="T286" s="202">
        <v>0</v>
      </c>
      <c r="U286" s="203">
        <v>0</v>
      </c>
      <c r="V286" s="203">
        <v>0</v>
      </c>
      <c r="W286" s="203">
        <v>0</v>
      </c>
      <c r="X286" s="203">
        <v>0</v>
      </c>
      <c r="Y286" s="203">
        <v>0</v>
      </c>
      <c r="Z286" s="203">
        <v>0</v>
      </c>
      <c r="AA286" s="203">
        <v>0</v>
      </c>
      <c r="AB286" s="203">
        <v>0</v>
      </c>
      <c r="AC286" s="203">
        <v>0</v>
      </c>
      <c r="AD286" s="203">
        <v>0</v>
      </c>
      <c r="AE286" s="203">
        <v>0</v>
      </c>
      <c r="AF286" s="203">
        <v>0</v>
      </c>
      <c r="AG286" s="203">
        <v>0</v>
      </c>
      <c r="AH286" s="203">
        <v>0</v>
      </c>
      <c r="AI286" s="203">
        <v>0</v>
      </c>
      <c r="AJ286" s="203">
        <v>0</v>
      </c>
      <c r="AK286" s="203">
        <v>0</v>
      </c>
      <c r="AL286" s="203">
        <v>0</v>
      </c>
      <c r="AM286" s="203">
        <v>0</v>
      </c>
      <c r="AN286" s="203">
        <v>0</v>
      </c>
      <c r="AO286" s="203">
        <v>0</v>
      </c>
      <c r="AP286" s="203">
        <v>0</v>
      </c>
      <c r="AQ286" s="204">
        <v>0</v>
      </c>
      <c r="AR286" s="157"/>
    </row>
    <row r="287" spans="2:44" ht="15.75" thickBot="1" x14ac:dyDescent="0.3">
      <c r="D287" s="174" t="s">
        <v>222</v>
      </c>
      <c r="E287" s="175"/>
      <c r="F287" s="175"/>
      <c r="G287" s="175"/>
      <c r="H287" s="175"/>
      <c r="I287" s="175"/>
      <c r="J287" s="175"/>
      <c r="K287" s="176"/>
      <c r="L287" s="150"/>
      <c r="M287" s="79">
        <f>SUM(M281:M286)</f>
        <v>4204.9270700000006</v>
      </c>
      <c r="N287" s="80">
        <f t="shared" ref="N287:R287" si="138">SUM(N281:N286)</f>
        <v>550.24918000000002</v>
      </c>
      <c r="O287" s="80">
        <f t="shared" si="138"/>
        <v>2900</v>
      </c>
      <c r="P287" s="80">
        <f t="shared" si="138"/>
        <v>4204.9270700000006</v>
      </c>
      <c r="Q287" s="80">
        <f t="shared" si="138"/>
        <v>550.24918000000002</v>
      </c>
      <c r="R287" s="81">
        <f t="shared" si="138"/>
        <v>2900</v>
      </c>
      <c r="S287" s="160"/>
      <c r="T287" s="205">
        <f>SUM(T281:T286)</f>
        <v>23.973659999999999</v>
      </c>
      <c r="U287" s="206">
        <f t="shared" ref="U287:AQ287" si="139">SUM(U281:U286)</f>
        <v>42.882280000000002</v>
      </c>
      <c r="V287" s="206">
        <f t="shared" si="139"/>
        <v>91.24924</v>
      </c>
      <c r="W287" s="206">
        <f t="shared" si="139"/>
        <v>50</v>
      </c>
      <c r="X287" s="206">
        <f t="shared" si="139"/>
        <v>50</v>
      </c>
      <c r="Y287" s="206">
        <f t="shared" si="139"/>
        <v>50</v>
      </c>
      <c r="Z287" s="206">
        <f t="shared" si="139"/>
        <v>43.143999999999998</v>
      </c>
      <c r="AA287" s="206">
        <f t="shared" si="139"/>
        <v>50</v>
      </c>
      <c r="AB287" s="206">
        <f t="shared" si="139"/>
        <v>50</v>
      </c>
      <c r="AC287" s="206">
        <f t="shared" si="139"/>
        <v>40</v>
      </c>
      <c r="AD287" s="206">
        <f t="shared" si="139"/>
        <v>35</v>
      </c>
      <c r="AE287" s="207">
        <f t="shared" si="139"/>
        <v>24</v>
      </c>
      <c r="AF287" s="206">
        <f t="shared" si="139"/>
        <v>75</v>
      </c>
      <c r="AG287" s="206">
        <f t="shared" si="139"/>
        <v>75</v>
      </c>
      <c r="AH287" s="206">
        <f t="shared" si="139"/>
        <v>125</v>
      </c>
      <c r="AI287" s="206">
        <f t="shared" si="139"/>
        <v>125</v>
      </c>
      <c r="AJ287" s="206">
        <f t="shared" si="139"/>
        <v>200</v>
      </c>
      <c r="AK287" s="206">
        <f t="shared" si="139"/>
        <v>250</v>
      </c>
      <c r="AL287" s="206">
        <f t="shared" si="139"/>
        <v>375</v>
      </c>
      <c r="AM287" s="206">
        <f t="shared" si="139"/>
        <v>375</v>
      </c>
      <c r="AN287" s="206">
        <f t="shared" si="139"/>
        <v>375</v>
      </c>
      <c r="AO287" s="206">
        <f t="shared" si="139"/>
        <v>375</v>
      </c>
      <c r="AP287" s="206">
        <f t="shared" si="139"/>
        <v>300</v>
      </c>
      <c r="AQ287" s="206">
        <f t="shared" si="139"/>
        <v>250</v>
      </c>
      <c r="AR287" s="193"/>
    </row>
    <row r="288" spans="2:44" ht="15.75" thickTop="1" x14ac:dyDescent="0.25">
      <c r="L288" s="150"/>
      <c r="S288" s="160"/>
      <c r="T288" s="208"/>
      <c r="U288" s="208"/>
      <c r="V288" s="208"/>
      <c r="W288" s="208"/>
      <c r="X288" s="208"/>
      <c r="Y288" s="208"/>
      <c r="Z288" s="208"/>
      <c r="AA288" s="208"/>
      <c r="AB288" s="208"/>
      <c r="AC288" s="208"/>
      <c r="AD288" s="208"/>
      <c r="AE288" s="208"/>
      <c r="AF288" s="208"/>
      <c r="AG288" s="208"/>
      <c r="AH288" s="208"/>
      <c r="AI288" s="208"/>
      <c r="AJ288" s="208"/>
      <c r="AK288" s="208"/>
      <c r="AL288" s="208"/>
      <c r="AM288" s="208"/>
      <c r="AN288" s="208"/>
      <c r="AO288" s="208"/>
      <c r="AP288" s="208"/>
      <c r="AQ288" s="208"/>
      <c r="AR288" s="157"/>
    </row>
    <row r="289" spans="1:44" x14ac:dyDescent="0.25">
      <c r="L289" s="150"/>
      <c r="S289" s="160"/>
      <c r="AR289" s="157"/>
    </row>
    <row r="290" spans="1:44" x14ac:dyDescent="0.25">
      <c r="L290" s="150"/>
      <c r="S290" s="160"/>
      <c r="T290" s="208"/>
      <c r="U290" s="208"/>
      <c r="V290" s="208"/>
      <c r="W290" s="208"/>
      <c r="X290" s="208"/>
      <c r="Y290" s="208"/>
      <c r="Z290" s="208"/>
      <c r="AA290" s="208"/>
      <c r="AB290" s="208"/>
      <c r="AC290" s="208"/>
      <c r="AD290" s="208"/>
      <c r="AE290" s="208"/>
      <c r="AF290" s="208"/>
      <c r="AG290" s="208"/>
      <c r="AH290" s="208"/>
      <c r="AI290" s="208"/>
      <c r="AJ290" s="208"/>
      <c r="AK290" s="208"/>
      <c r="AL290" s="208"/>
      <c r="AM290" s="208"/>
      <c r="AN290" s="208"/>
      <c r="AO290" s="208"/>
      <c r="AP290" s="208"/>
      <c r="AQ290" s="208"/>
      <c r="AR290" s="157"/>
    </row>
    <row r="291" spans="1:44" ht="18.75" x14ac:dyDescent="0.25">
      <c r="D291" s="342" t="s">
        <v>319</v>
      </c>
      <c r="E291" s="346"/>
      <c r="F291" s="346"/>
      <c r="G291" s="347"/>
      <c r="H291" s="347"/>
      <c r="I291" s="347"/>
      <c r="J291" s="347"/>
      <c r="K291" s="347"/>
      <c r="L291" s="150"/>
      <c r="S291" s="160"/>
      <c r="AR291" s="157"/>
    </row>
    <row r="292" spans="1:44" x14ac:dyDescent="0.25">
      <c r="L292" s="150"/>
      <c r="S292" s="160"/>
      <c r="AR292" s="157"/>
    </row>
    <row r="293" spans="1:44" x14ac:dyDescent="0.25">
      <c r="D293" s="137" t="s">
        <v>203</v>
      </c>
      <c r="L293" s="150"/>
      <c r="S293" s="160"/>
      <c r="AR293" s="157"/>
    </row>
    <row r="294" spans="1:44" s="69" customFormat="1" ht="15" customHeight="1" x14ac:dyDescent="0.25">
      <c r="B294" s="129"/>
      <c r="C294" s="130"/>
      <c r="D294" s="60" t="s">
        <v>320</v>
      </c>
      <c r="E294" s="60"/>
      <c r="F294" s="60"/>
      <c r="G294" s="60"/>
      <c r="H294" s="60"/>
      <c r="I294" s="60"/>
      <c r="J294" s="60"/>
      <c r="K294" s="60"/>
      <c r="L294" s="150"/>
      <c r="S294" s="160"/>
      <c r="T294" s="264"/>
      <c r="U294" s="264"/>
      <c r="V294" s="264"/>
      <c r="W294" s="264"/>
      <c r="X294" s="264"/>
      <c r="Y294" s="264"/>
      <c r="Z294" s="264"/>
      <c r="AA294" s="264"/>
      <c r="AB294" s="264"/>
      <c r="AC294" s="264"/>
      <c r="AD294" s="264"/>
      <c r="AE294" s="264"/>
      <c r="AF294" s="264"/>
      <c r="AG294" s="264"/>
      <c r="AH294" s="264"/>
      <c r="AI294" s="264"/>
      <c r="AJ294" s="264"/>
      <c r="AK294" s="264"/>
      <c r="AL294" s="264"/>
      <c r="AM294" s="264"/>
      <c r="AN294" s="264"/>
      <c r="AO294" s="264"/>
      <c r="AP294" s="264"/>
      <c r="AQ294" s="264"/>
      <c r="AR294" s="157"/>
    </row>
    <row r="295" spans="1:44" ht="15.75" thickBot="1" x14ac:dyDescent="0.3">
      <c r="L295" s="150"/>
      <c r="S295" s="160"/>
      <c r="AR295" s="157"/>
    </row>
    <row r="296" spans="1:44" ht="30.75" thickBot="1" x14ac:dyDescent="0.3">
      <c r="D296" s="139" t="s">
        <v>16</v>
      </c>
      <c r="E296" s="140" t="s">
        <v>17</v>
      </c>
      <c r="F296" s="141" t="s">
        <v>18</v>
      </c>
      <c r="G296" s="142" t="s">
        <v>19</v>
      </c>
      <c r="H296" s="62" t="s">
        <v>20</v>
      </c>
      <c r="I296" s="62" t="s">
        <v>21</v>
      </c>
      <c r="J296" s="62" t="s">
        <v>22</v>
      </c>
      <c r="K296" s="63" t="s">
        <v>23</v>
      </c>
      <c r="L296" s="150"/>
      <c r="M296" s="61" t="str">
        <f t="shared" ref="M296:R296" si="140">M$11</f>
        <v>2016 CWIP</v>
      </c>
      <c r="N296" s="62" t="str">
        <f t="shared" si="140"/>
        <v>2017 Total Expenditures</v>
      </c>
      <c r="O296" s="62" t="str">
        <f t="shared" si="140"/>
        <v>2018 Total Expenditures</v>
      </c>
      <c r="P296" s="62" t="str">
        <f t="shared" si="140"/>
        <v>2016 ISO CWIP Less Collectible</v>
      </c>
      <c r="Q296" s="62" t="str">
        <f t="shared" si="140"/>
        <v>2017 ISO Expenditures Less Collectible</v>
      </c>
      <c r="R296" s="63" t="str">
        <f t="shared" si="140"/>
        <v>2018 ISO Expenditures Less Collectible</v>
      </c>
      <c r="S296" s="160"/>
      <c r="T296" s="145">
        <f>$E$3</f>
        <v>42736</v>
      </c>
      <c r="U296" s="142">
        <f t="shared" ref="U296:AM296" si="141">DATE(YEAR(T296),MONTH(T296)+1,DAY(T296))</f>
        <v>42767</v>
      </c>
      <c r="V296" s="142">
        <f t="shared" si="141"/>
        <v>42795</v>
      </c>
      <c r="W296" s="142">
        <f t="shared" si="141"/>
        <v>42826</v>
      </c>
      <c r="X296" s="142">
        <f t="shared" si="141"/>
        <v>42856</v>
      </c>
      <c r="Y296" s="142">
        <f t="shared" si="141"/>
        <v>42887</v>
      </c>
      <c r="Z296" s="142">
        <f t="shared" si="141"/>
        <v>42917</v>
      </c>
      <c r="AA296" s="142">
        <f t="shared" si="141"/>
        <v>42948</v>
      </c>
      <c r="AB296" s="142">
        <f t="shared" si="141"/>
        <v>42979</v>
      </c>
      <c r="AC296" s="142">
        <f t="shared" si="141"/>
        <v>43009</v>
      </c>
      <c r="AD296" s="142">
        <f t="shared" si="141"/>
        <v>43040</v>
      </c>
      <c r="AE296" s="146">
        <f t="shared" si="141"/>
        <v>43070</v>
      </c>
      <c r="AF296" s="142">
        <f>DATE(YEAR(AE296),MONTH(AE296)+1,DAY(AE296))</f>
        <v>43101</v>
      </c>
      <c r="AG296" s="142">
        <f t="shared" si="141"/>
        <v>43132</v>
      </c>
      <c r="AH296" s="142">
        <f t="shared" si="141"/>
        <v>43160</v>
      </c>
      <c r="AI296" s="142">
        <f t="shared" si="141"/>
        <v>43191</v>
      </c>
      <c r="AJ296" s="142">
        <f t="shared" si="141"/>
        <v>43221</v>
      </c>
      <c r="AK296" s="142">
        <f t="shared" si="141"/>
        <v>43252</v>
      </c>
      <c r="AL296" s="142">
        <f t="shared" si="141"/>
        <v>43282</v>
      </c>
      <c r="AM296" s="142">
        <f t="shared" si="141"/>
        <v>43313</v>
      </c>
      <c r="AN296" s="142">
        <f>DATE(YEAR(AM296),MONTH(AM296)+1,DAY(AM296))</f>
        <v>43344</v>
      </c>
      <c r="AO296" s="142">
        <f>DATE(YEAR(AN296),MONTH(AN296)+1,DAY(AN296))</f>
        <v>43374</v>
      </c>
      <c r="AP296" s="142">
        <f>DATE(YEAR(AO296),MONTH(AO296)+1,DAY(AO296))</f>
        <v>43405</v>
      </c>
      <c r="AQ296" s="146">
        <f>DATE(YEAR(AP296),MONTH(AP296)+1,DAY(AP296))</f>
        <v>43435</v>
      </c>
      <c r="AR296" s="157"/>
    </row>
    <row r="297" spans="1:44" x14ac:dyDescent="0.25">
      <c r="A297" s="357" t="s">
        <v>321</v>
      </c>
      <c r="B297" s="129" t="str">
        <f>+$D$291</f>
        <v>West of Devers</v>
      </c>
      <c r="C297" s="149" t="s">
        <v>214</v>
      </c>
      <c r="D297" s="194" t="s">
        <v>322</v>
      </c>
      <c r="E297" s="195" t="s">
        <v>323</v>
      </c>
      <c r="F297" s="160" t="str">
        <f t="shared" ref="F297" si="142">+LEFT(RIGHT(D297,6),4)</f>
        <v>6420</v>
      </c>
      <c r="G297" s="161" t="s">
        <v>26</v>
      </c>
      <c r="H297" s="153">
        <v>44409</v>
      </c>
      <c r="I297" s="163" t="s">
        <v>227</v>
      </c>
      <c r="J297" s="164">
        <v>0</v>
      </c>
      <c r="K297" s="165">
        <v>1</v>
      </c>
      <c r="L297" s="150"/>
      <c r="M297" s="361">
        <v>63970.451209999999</v>
      </c>
      <c r="N297" s="151">
        <f>SUM($T314:$AE314)</f>
        <v>366.72244000000001</v>
      </c>
      <c r="O297" s="151">
        <f>SUM($AF314:$AQ314)</f>
        <v>55</v>
      </c>
      <c r="P297" s="151">
        <f>$M297*$K297*(1-$J297)</f>
        <v>63970.451209999999</v>
      </c>
      <c r="Q297" s="151">
        <f>$N297*$K297*(1-$J297)</f>
        <v>366.72244000000001</v>
      </c>
      <c r="R297" s="152">
        <f>$O297*$K297*(1-$J297)</f>
        <v>55</v>
      </c>
      <c r="S297" s="153"/>
      <c r="T297" s="154">
        <f>IF(OR(RIGHT($I297,3)="RGT",RIGHT($I297,3)="INC"),IF($H297=T$244,SUM($T314:T314)+$P297,IF(T$244&gt;$H297,T314,0)),0)</f>
        <v>0</v>
      </c>
      <c r="U297" s="155">
        <f>IF(OR(RIGHT($I297,3)="RGT",RIGHT($I297,3)="INC"),IF($H297=U$244,SUM($T314:U314)+$P297,IF(U$244&gt;$H297,U314,0)),0)</f>
        <v>0</v>
      </c>
      <c r="V297" s="155">
        <f>IF(OR(RIGHT($I297,3)="RGT",RIGHT($I297,3)="INC"),IF($H297=V$244,SUM($T314:V314)+$P297,IF(V$244&gt;$H297,V314,0)),0)</f>
        <v>0</v>
      </c>
      <c r="W297" s="155">
        <f>IF(OR(RIGHT($I297,3)="RGT",RIGHT($I297,3)="INC"),IF($H297=W$244,SUM($T314:W314)+$P297,IF(W$244&gt;$H297,W314,0)),0)</f>
        <v>0</v>
      </c>
      <c r="X297" s="155">
        <f>IF(OR(RIGHT($I297,3)="RGT",RIGHT($I297,3)="INC"),IF($H297=X$244,SUM($T314:X314)+$P297,IF(X$244&gt;$H297,X314,0)),0)</f>
        <v>0</v>
      </c>
      <c r="Y297" s="155">
        <f>IF(OR(RIGHT($I297,3)="RGT",RIGHT($I297,3)="INC"),IF($H297=Y$244,SUM($T314:Y314)+$P297,IF(Y$244&gt;$H297,Y314,0)),0)</f>
        <v>0</v>
      </c>
      <c r="Z297" s="155">
        <f>IF(OR(RIGHT($I297,3)="RGT",RIGHT($I297,3)="INC"),IF($H297=Z$244,SUM($T314:Z314)+$P297,IF(Z$244&gt;$H297,Z314,0)),0)</f>
        <v>0</v>
      </c>
      <c r="AA297" s="155">
        <f>IF(OR(RIGHT($I297,3)="RGT",RIGHT($I297,3)="INC"),IF($H297=AA$244,SUM($T314:AA314)+$P297,IF(AA$244&gt;$H297,AA314,0)),0)</f>
        <v>0</v>
      </c>
      <c r="AB297" s="155">
        <f>IF(OR(RIGHT($I297,3)="RGT",RIGHT($I297,3)="INC"),IF($H297=AB$244,SUM($T314:AB314)+$P297,IF(AB$244&gt;$H297,AB314,0)),0)</f>
        <v>0</v>
      </c>
      <c r="AC297" s="155">
        <f>IF(OR(RIGHT($I297,3)="RGT",RIGHT($I297,3)="INC"),IF($H297=AC$244,SUM($T314:AC314)+$P297,IF(AC$244&gt;$H297,AC314,0)),0)</f>
        <v>0</v>
      </c>
      <c r="AD297" s="155">
        <f>IF(OR(RIGHT($I297,3)="RGT",RIGHT($I297,3)="INC"),IF($H297=AD$244,SUM($T314:AD314)+$P297,IF(AD$244&gt;$H297,AD314,0)),0)</f>
        <v>0</v>
      </c>
      <c r="AE297" s="156">
        <f>IF(OR(RIGHT($I297,3)="RGT",RIGHT($I297,3)="INC"),IF($H297=AE$244,SUM($T314:AE314)+$P297,IF(AE$244&gt;$H297,AE314,0)),0)</f>
        <v>0</v>
      </c>
      <c r="AF297" s="155">
        <f>IF(OR(RIGHT($I297,3)="RGT",RIGHT($I297,3)="INC"),IF($H297=AF$244,SUM($T314:AF314)+$P297,IF(AF$244&gt;$H297,AF314,0)),0)</f>
        <v>0</v>
      </c>
      <c r="AG297" s="155">
        <f>IF(OR(RIGHT($I297,3)="RGT",RIGHT($I297,3)="INC"),IF($H297=AG$244,SUM($T314:AG314)+$P297,IF(AG$244&gt;$H297,AG314,0)),0)</f>
        <v>0</v>
      </c>
      <c r="AH297" s="155">
        <f>IF(OR(RIGHT($I297,3)="RGT",RIGHT($I297,3)="INC"),IF($H297=AH$244,SUM($T314:AH314)+$P297,IF(AH$244&gt;$H297,AH314,0)),0)</f>
        <v>0</v>
      </c>
      <c r="AI297" s="155">
        <f>IF(OR(RIGHT($I297,3)="RGT",RIGHT($I297,3)="INC"),IF($H297=AI$244,SUM($T314:AI314)+$P297,IF(AI$244&gt;$H297,AI314,0)),0)</f>
        <v>0</v>
      </c>
      <c r="AJ297" s="155">
        <f>IF(OR(RIGHT($I297,3)="RGT",RIGHT($I297,3)="INC"),IF($H297=AJ$244,SUM($T314:AJ314)+$P297,IF(AJ$244&gt;$H297,AJ314,0)),0)</f>
        <v>0</v>
      </c>
      <c r="AK297" s="155">
        <f>IF(OR(RIGHT($I297,3)="RGT",RIGHT($I297,3)="INC"),IF($H297=AK$244,SUM($T314:AK314)+$P297,IF(AK$244&gt;$H297,AK314,0)),0)</f>
        <v>0</v>
      </c>
      <c r="AL297" s="155">
        <f>IF(OR(RIGHT($I297,3)="RGT",RIGHT($I297,3)="INC"),IF($H297=AL$244,SUM($T314:AL314)+$P297,IF(AL$244&gt;$H297,AL314,0)),0)</f>
        <v>0</v>
      </c>
      <c r="AM297" s="155">
        <f>IF(OR(RIGHT($I297,3)="RGT",RIGHT($I297,3)="INC"),IF($H297=AM$244,SUM($T314:AM314)+$P297,IF(AM$244&gt;$H297,AM314,0)),0)</f>
        <v>0</v>
      </c>
      <c r="AN297" s="155">
        <f>IF(OR(RIGHT($I297,3)="RGT",RIGHT($I297,3)="INC"),IF($H297=AN$244,SUM($T314:AN314)+$P297,IF(AN$244&gt;$H297,AN314,0)),0)</f>
        <v>0</v>
      </c>
      <c r="AO297" s="155">
        <f>IF(OR(RIGHT($I297,3)="RGT",RIGHT($I297,3)="INC"),IF($H297=AO$244,SUM($T314:AO314)+$P297,IF(AO$244&gt;$H297,AO314,0)),0)</f>
        <v>0</v>
      </c>
      <c r="AP297" s="155">
        <f>IF(OR(RIGHT($I297,3)="RGT",RIGHT($I297,3)="INC"),IF($H297=AP$244,SUM($T314:AP314)+$P297,IF(AP$244&gt;$H297,AP314,0)),0)</f>
        <v>0</v>
      </c>
      <c r="AQ297" s="156">
        <f>IF(OR(RIGHT($I297,3)="RGT",RIGHT($I297,3)="INC"),IF($H297=AQ$244,SUM($T314:AQ314)+$P297,IF(AQ$244&gt;$H297,AQ314,0)),0)</f>
        <v>0</v>
      </c>
      <c r="AR297" s="157"/>
    </row>
    <row r="298" spans="1:44" x14ac:dyDescent="0.25">
      <c r="A298" s="357" t="s">
        <v>324</v>
      </c>
      <c r="B298" s="129" t="str">
        <f>+$D$291</f>
        <v>West of Devers</v>
      </c>
      <c r="C298" s="149" t="s">
        <v>214</v>
      </c>
      <c r="D298" s="194" t="s">
        <v>325</v>
      </c>
      <c r="E298" s="167" t="s">
        <v>326</v>
      </c>
      <c r="F298" s="160" t="s">
        <v>327</v>
      </c>
      <c r="G298" s="161" t="s">
        <v>26</v>
      </c>
      <c r="H298" s="153">
        <v>44409</v>
      </c>
      <c r="I298" s="163" t="s">
        <v>217</v>
      </c>
      <c r="J298" s="164">
        <v>0</v>
      </c>
      <c r="K298" s="165">
        <v>1</v>
      </c>
      <c r="L298" s="150"/>
      <c r="M298" s="358">
        <v>121.03084</v>
      </c>
      <c r="N298" s="151">
        <f>SUM($T315:$AE315)</f>
        <v>949.65643</v>
      </c>
      <c r="O298" s="151">
        <f>SUM($AF315:$AQ315)</f>
        <v>500</v>
      </c>
      <c r="P298" s="151">
        <f>$M298*$K298*(1-$J298)</f>
        <v>121.03084</v>
      </c>
      <c r="Q298" s="151">
        <f>$N298*$K298*(1-$J298)</f>
        <v>949.65643</v>
      </c>
      <c r="R298" s="152">
        <f>$O298*$K298*(1-$J298)</f>
        <v>500</v>
      </c>
      <c r="S298" s="153"/>
      <c r="T298" s="154">
        <f>IF(OR(RIGHT($I298,3)="RGT",RIGHT($I298,3)="INC"),IF($H298=T$244,SUM($T315:T315)+$P298,IF(T$244&gt;$H298,T315,0)),0)</f>
        <v>0</v>
      </c>
      <c r="U298" s="155">
        <f>IF(OR(RIGHT($I298,3)="RGT",RIGHT($I298,3)="INC"),IF($H298=U$244,SUM($T315:U315)+$P298,IF(U$244&gt;$H298,U315,0)),0)</f>
        <v>0</v>
      </c>
      <c r="V298" s="155">
        <f>IF(OR(RIGHT($I298,3)="RGT",RIGHT($I298,3)="INC"),IF($H298=V$244,SUM($T315:V315)+$P298,IF(V$244&gt;$H298,V315,0)),0)</f>
        <v>0</v>
      </c>
      <c r="W298" s="155">
        <f>IF(OR(RIGHT($I298,3)="RGT",RIGHT($I298,3)="INC"),IF($H298=W$244,SUM($T315:W315)+$P298,IF(W$244&gt;$H298,W315,0)),0)</f>
        <v>0</v>
      </c>
      <c r="X298" s="155">
        <f>IF(OR(RIGHT($I298,3)="RGT",RIGHT($I298,3)="INC"),IF($H298=X$244,SUM($T315:X315)+$P298,IF(X$244&gt;$H298,X315,0)),0)</f>
        <v>0</v>
      </c>
      <c r="Y298" s="155">
        <f>IF(OR(RIGHT($I298,3)="RGT",RIGHT($I298,3)="INC"),IF($H298=Y$244,SUM($T315:Y315)+$P298,IF(Y$244&gt;$H298,Y315,0)),0)</f>
        <v>0</v>
      </c>
      <c r="Z298" s="155">
        <f>IF(OR(RIGHT($I298,3)="RGT",RIGHT($I298,3)="INC"),IF($H298=Z$244,SUM($T315:Z315)+$P298,IF(Z$244&gt;$H298,Z315,0)),0)</f>
        <v>0</v>
      </c>
      <c r="AA298" s="155">
        <f>IF(OR(RIGHT($I298,3)="RGT",RIGHT($I298,3)="INC"),IF($H298=AA$244,SUM($T315:AA315)+$P298,IF(AA$244&gt;$H298,AA315,0)),0)</f>
        <v>0</v>
      </c>
      <c r="AB298" s="155">
        <f>IF(OR(RIGHT($I298,3)="RGT",RIGHT($I298,3)="INC"),IF($H298=AB$244,SUM($T315:AB315)+$P298,IF(AB$244&gt;$H298,AB315,0)),0)</f>
        <v>0</v>
      </c>
      <c r="AC298" s="155">
        <f>IF(OR(RIGHT($I298,3)="RGT",RIGHT($I298,3)="INC"),IF($H298=AC$244,SUM($T315:AC315)+$P298,IF(AC$244&gt;$H298,AC315,0)),0)</f>
        <v>0</v>
      </c>
      <c r="AD298" s="155">
        <f>IF(OR(RIGHT($I298,3)="RGT",RIGHT($I298,3)="INC"),IF($H298=AD$244,SUM($T315:AD315)+$P298,IF(AD$244&gt;$H298,AD315,0)),0)</f>
        <v>0</v>
      </c>
      <c r="AE298" s="156">
        <f>IF(OR(RIGHT($I298,3)="RGT",RIGHT($I298,3)="INC"),IF($H298=AE$244,SUM($T315:AE315)+$P298,IF(AE$244&gt;$H298,AE315,0)),0)</f>
        <v>0</v>
      </c>
      <c r="AF298" s="155">
        <f>IF(OR(RIGHT($I298,3)="RGT",RIGHT($I298,3)="INC"),IF($H298=AF$244,SUM($T315:AF315)+$P298,IF(AF$244&gt;$H298,AF315,0)),0)</f>
        <v>0</v>
      </c>
      <c r="AG298" s="155">
        <f>IF(OR(RIGHT($I298,3)="RGT",RIGHT($I298,3)="INC"),IF($H298=AG$244,SUM($T315:AG315)+$P298,IF(AG$244&gt;$H298,AG315,0)),0)</f>
        <v>0</v>
      </c>
      <c r="AH298" s="155">
        <f>IF(OR(RIGHT($I298,3)="RGT",RIGHT($I298,3)="INC"),IF($H298=AH$244,SUM($T315:AH315)+$P298,IF(AH$244&gt;$H298,AH315,0)),0)</f>
        <v>0</v>
      </c>
      <c r="AI298" s="155">
        <f>IF(OR(RIGHT($I298,3)="RGT",RIGHT($I298,3)="INC"),IF($H298=AI$244,SUM($T315:AI315)+$P298,IF(AI$244&gt;$H298,AI315,0)),0)</f>
        <v>0</v>
      </c>
      <c r="AJ298" s="155">
        <f>IF(OR(RIGHT($I298,3)="RGT",RIGHT($I298,3)="INC"),IF($H298=AJ$244,SUM($T315:AJ315)+$P298,IF(AJ$244&gt;$H298,AJ315,0)),0)</f>
        <v>0</v>
      </c>
      <c r="AK298" s="155">
        <f>IF(OR(RIGHT($I298,3)="RGT",RIGHT($I298,3)="INC"),IF($H298=AK$244,SUM($T315:AK315)+$P298,IF(AK$244&gt;$H298,AK315,0)),0)</f>
        <v>0</v>
      </c>
      <c r="AL298" s="155">
        <f>IF(OR(RIGHT($I298,3)="RGT",RIGHT($I298,3)="INC"),IF($H298=AL$244,SUM($T315:AL315)+$P298,IF(AL$244&gt;$H298,AL315,0)),0)</f>
        <v>0</v>
      </c>
      <c r="AM298" s="155">
        <f>IF(OR(RIGHT($I298,3)="RGT",RIGHT($I298,3)="INC"),IF($H298=AM$244,SUM($T315:AM315)+$P298,IF(AM$244&gt;$H298,AM315,0)),0)</f>
        <v>0</v>
      </c>
      <c r="AN298" s="155">
        <f>IF(OR(RIGHT($I298,3)="RGT",RIGHT($I298,3)="INC"),IF($H298=AN$244,SUM($T315:AN315)+$P298,IF(AN$244&gt;$H298,AN315,0)),0)</f>
        <v>0</v>
      </c>
      <c r="AO298" s="155">
        <f>IF(OR(RIGHT($I298,3)="RGT",RIGHT($I298,3)="INC"),IF($H298=AO$244,SUM($T315:AO315)+$P298,IF(AO$244&gt;$H298,AO315,0)),0)</f>
        <v>0</v>
      </c>
      <c r="AP298" s="155">
        <f>IF(OR(RIGHT($I298,3)="RGT",RIGHT($I298,3)="INC"),IF($H298=AP$244,SUM($T315:AP315)+$P298,IF(AP$244&gt;$H298,AP315,0)),0)</f>
        <v>0</v>
      </c>
      <c r="AQ298" s="156">
        <f>IF(OR(RIGHT($I298,3)="RGT",RIGHT($I298,3)="INC"),IF($H298=AQ$244,SUM($T315:AQ315)+$P298,IF(AQ$244&gt;$H298,AQ315,0)),0)</f>
        <v>0</v>
      </c>
      <c r="AR298" s="157"/>
    </row>
    <row r="299" spans="1:44" x14ac:dyDescent="0.25">
      <c r="A299" s="357" t="s">
        <v>328</v>
      </c>
      <c r="B299" s="129" t="str">
        <f t="shared" ref="B299:B303" si="143">+$D$291</f>
        <v>West of Devers</v>
      </c>
      <c r="C299" s="149" t="s">
        <v>214</v>
      </c>
      <c r="D299" s="194" t="s">
        <v>329</v>
      </c>
      <c r="E299" s="167" t="s">
        <v>330</v>
      </c>
      <c r="F299" s="160" t="s">
        <v>327</v>
      </c>
      <c r="G299" s="163" t="s">
        <v>26</v>
      </c>
      <c r="H299" s="153">
        <v>44409</v>
      </c>
      <c r="I299" s="163" t="s">
        <v>217</v>
      </c>
      <c r="J299" s="164">
        <v>0</v>
      </c>
      <c r="K299" s="165">
        <v>1</v>
      </c>
      <c r="L299" s="150"/>
      <c r="M299" s="358">
        <v>59.51972</v>
      </c>
      <c r="N299" s="151">
        <f t="shared" ref="N299:N304" si="144">SUM($T316:$AE316)</f>
        <v>1410.0452300000002</v>
      </c>
      <c r="O299" s="151">
        <f t="shared" ref="O299:O304" si="145">SUM($AF316:$AQ316)</f>
        <v>500</v>
      </c>
      <c r="P299" s="151">
        <f t="shared" ref="P299:P304" si="146">$M299*$K299*(1-$J299)</f>
        <v>59.51972</v>
      </c>
      <c r="Q299" s="151">
        <f t="shared" ref="Q299:Q304" si="147">$N299*$K299*(1-$J299)</f>
        <v>1410.0452300000002</v>
      </c>
      <c r="R299" s="152">
        <f t="shared" ref="R299:R304" si="148">$O299*$K299*(1-$J299)</f>
        <v>500</v>
      </c>
      <c r="S299" s="153"/>
      <c r="T299" s="154">
        <f>IF(OR(RIGHT($I299,3)="RGT",RIGHT($I299,3)="INC"),IF($H299=T$244,SUM($T316:T316)+$P299,IF(T$244&gt;$H299,T316,0)),0)</f>
        <v>0</v>
      </c>
      <c r="U299" s="155">
        <f>IF(OR(RIGHT($I299,3)="RGT",RIGHT($I299,3)="INC"),IF($H299=U$244,SUM($T316:U316)+$P299,IF(U$244&gt;$H299,U316,0)),0)</f>
        <v>0</v>
      </c>
      <c r="V299" s="155">
        <f>IF(OR(RIGHT($I299,3)="RGT",RIGHT($I299,3)="INC"),IF($H299=V$244,SUM($T316:V316)+$P299,IF(V$244&gt;$H299,V316,0)),0)</f>
        <v>0</v>
      </c>
      <c r="W299" s="155">
        <f>IF(OR(RIGHT($I299,3)="RGT",RIGHT($I299,3)="INC"),IF($H299=W$244,SUM($T316:W316)+$P299,IF(W$244&gt;$H299,W316,0)),0)</f>
        <v>0</v>
      </c>
      <c r="X299" s="155">
        <f>IF(OR(RIGHT($I299,3)="RGT",RIGHT($I299,3)="INC"),IF($H299=X$244,SUM($T316:X316)+$P299,IF(X$244&gt;$H299,X316,0)),0)</f>
        <v>0</v>
      </c>
      <c r="Y299" s="155">
        <f>IF(OR(RIGHT($I299,3)="RGT",RIGHT($I299,3)="INC"),IF($H299=Y$244,SUM($T316:Y316)+$P299,IF(Y$244&gt;$H299,Y316,0)),0)</f>
        <v>0</v>
      </c>
      <c r="Z299" s="155">
        <f>IF(OR(RIGHT($I299,3)="RGT",RIGHT($I299,3)="INC"),IF($H299=Z$244,SUM($T316:Z316)+$P299,IF(Z$244&gt;$H299,Z316,0)),0)</f>
        <v>0</v>
      </c>
      <c r="AA299" s="155">
        <f>IF(OR(RIGHT($I299,3)="RGT",RIGHT($I299,3)="INC"),IF($H299=AA$244,SUM($T316:AA316)+$P299,IF(AA$244&gt;$H299,AA316,0)),0)</f>
        <v>0</v>
      </c>
      <c r="AB299" s="155">
        <f>IF(OR(RIGHT($I299,3)="RGT",RIGHT($I299,3)="INC"),IF($H299=AB$244,SUM($T316:AB316)+$P299,IF(AB$244&gt;$H299,AB316,0)),0)</f>
        <v>0</v>
      </c>
      <c r="AC299" s="155">
        <f>IF(OR(RIGHT($I299,3)="RGT",RIGHT($I299,3)="INC"),IF($H299=AC$244,SUM($T316:AC316)+$P299,IF(AC$244&gt;$H299,AC316,0)),0)</f>
        <v>0</v>
      </c>
      <c r="AD299" s="155">
        <f>IF(OR(RIGHT($I299,3)="RGT",RIGHT($I299,3)="INC"),IF($H299=AD$244,SUM($T316:AD316)+$P299,IF(AD$244&gt;$H299,AD316,0)),0)</f>
        <v>0</v>
      </c>
      <c r="AE299" s="156">
        <f>IF(OR(RIGHT($I299,3)="RGT",RIGHT($I299,3)="INC"),IF($H299=AE$244,SUM($T316:AE316)+$P299,IF(AE$244&gt;$H299,AE316,0)),0)</f>
        <v>0</v>
      </c>
      <c r="AF299" s="155">
        <f>IF(OR(RIGHT($I299,3)="RGT",RIGHT($I299,3)="INC"),IF($H299=AF$244,SUM($T316:AF316)+$P299,IF(AF$244&gt;$H299,AF316,0)),0)</f>
        <v>0</v>
      </c>
      <c r="AG299" s="155">
        <f>IF(OR(RIGHT($I299,3)="RGT",RIGHT($I299,3)="INC"),IF($H299=AG$244,SUM($T316:AG316)+$P299,IF(AG$244&gt;$H299,AG316,0)),0)</f>
        <v>0</v>
      </c>
      <c r="AH299" s="155">
        <f>IF(OR(RIGHT($I299,3)="RGT",RIGHT($I299,3)="INC"),IF($H299=AH$244,SUM($T316:AH316)+$P299,IF(AH$244&gt;$H299,AH316,0)),0)</f>
        <v>0</v>
      </c>
      <c r="AI299" s="155">
        <f>IF(OR(RIGHT($I299,3)="RGT",RIGHT($I299,3)="INC"),IF($H299=AI$244,SUM($T316:AI316)+$P299,IF(AI$244&gt;$H299,AI316,0)),0)</f>
        <v>0</v>
      </c>
      <c r="AJ299" s="155">
        <f>IF(OR(RIGHT($I299,3)="RGT",RIGHT($I299,3)="INC"),IF($H299=AJ$244,SUM($T316:AJ316)+$P299,IF(AJ$244&gt;$H299,AJ316,0)),0)</f>
        <v>0</v>
      </c>
      <c r="AK299" s="155">
        <f>IF(OR(RIGHT($I299,3)="RGT",RIGHT($I299,3)="INC"),IF($H299=AK$244,SUM($T316:AK316)+$P299,IF(AK$244&gt;$H299,AK316,0)),0)</f>
        <v>0</v>
      </c>
      <c r="AL299" s="155">
        <f>IF(OR(RIGHT($I299,3)="RGT",RIGHT($I299,3)="INC"),IF($H299=AL$244,SUM($T316:AL316)+$P299,IF(AL$244&gt;$H299,AL316,0)),0)</f>
        <v>0</v>
      </c>
      <c r="AM299" s="155">
        <f>IF(OR(RIGHT($I299,3)="RGT",RIGHT($I299,3)="INC"),IF($H299=AM$244,SUM($T316:AM316)+$P299,IF(AM$244&gt;$H299,AM316,0)),0)</f>
        <v>0</v>
      </c>
      <c r="AN299" s="155">
        <f>IF(OR(RIGHT($I299,3)="RGT",RIGHT($I299,3)="INC"),IF($H299=AN$244,SUM($T316:AN316)+$P299,IF(AN$244&gt;$H299,AN316,0)),0)</f>
        <v>0</v>
      </c>
      <c r="AO299" s="155">
        <f>IF(OR(RIGHT($I299,3)="RGT",RIGHT($I299,3)="INC"),IF($H299=AO$244,SUM($T316:AO316)+$P299,IF(AO$244&gt;$H299,AO316,0)),0)</f>
        <v>0</v>
      </c>
      <c r="AP299" s="155">
        <f>IF(OR(RIGHT($I299,3)="RGT",RIGHT($I299,3)="INC"),IF($H299=AP$244,SUM($T316:AP316)+$P299,IF(AP$244&gt;$H299,AP316,0)),0)</f>
        <v>0</v>
      </c>
      <c r="AQ299" s="156">
        <f>IF(OR(RIGHT($I299,3)="RGT",RIGHT($I299,3)="INC"),IF($H299=AQ$244,SUM($T316:AQ316)+$P299,IF(AQ$244&gt;$H299,AQ316,0)),0)</f>
        <v>0</v>
      </c>
      <c r="AR299" s="157"/>
    </row>
    <row r="300" spans="1:44" x14ac:dyDescent="0.25">
      <c r="A300" s="357" t="s">
        <v>331</v>
      </c>
      <c r="B300" s="129" t="str">
        <f t="shared" si="143"/>
        <v>West of Devers</v>
      </c>
      <c r="C300" s="149" t="s">
        <v>214</v>
      </c>
      <c r="D300" s="194" t="s">
        <v>332</v>
      </c>
      <c r="E300" s="167" t="s">
        <v>333</v>
      </c>
      <c r="F300" s="160" t="s">
        <v>327</v>
      </c>
      <c r="G300" s="161" t="s">
        <v>26</v>
      </c>
      <c r="H300" s="153">
        <v>44409</v>
      </c>
      <c r="I300" s="163" t="s">
        <v>217</v>
      </c>
      <c r="J300" s="164">
        <v>0</v>
      </c>
      <c r="K300" s="165">
        <v>1</v>
      </c>
      <c r="L300" s="150"/>
      <c r="M300" s="358">
        <v>52.064869999999999</v>
      </c>
      <c r="N300" s="151">
        <f t="shared" si="144"/>
        <v>479.81769000000003</v>
      </c>
      <c r="O300" s="151">
        <f t="shared" si="145"/>
        <v>267</v>
      </c>
      <c r="P300" s="151">
        <f t="shared" si="146"/>
        <v>52.064869999999999</v>
      </c>
      <c r="Q300" s="151">
        <f t="shared" si="147"/>
        <v>479.81769000000003</v>
      </c>
      <c r="R300" s="152">
        <f t="shared" si="148"/>
        <v>267</v>
      </c>
      <c r="S300" s="153"/>
      <c r="T300" s="154">
        <f>IF(OR(RIGHT($I300,3)="RGT",RIGHT($I300,3)="INC"),IF($H300=T$244,SUM($T317:T317)+$P300,IF(T$244&gt;$H300,T317,0)),0)</f>
        <v>0</v>
      </c>
      <c r="U300" s="155">
        <f>IF(OR(RIGHT($I300,3)="RGT",RIGHT($I300,3)="INC"),IF($H300=U$244,SUM($T317:U317)+$P300,IF(U$244&gt;$H300,U317,0)),0)</f>
        <v>0</v>
      </c>
      <c r="V300" s="155">
        <f>IF(OR(RIGHT($I300,3)="RGT",RIGHT($I300,3)="INC"),IF($H300=V$244,SUM($T317:V317)+$P300,IF(V$244&gt;$H300,V317,0)),0)</f>
        <v>0</v>
      </c>
      <c r="W300" s="155">
        <f>IF(OR(RIGHT($I300,3)="RGT",RIGHT($I300,3)="INC"),IF($H300=W$244,SUM($T317:W317)+$P300,IF(W$244&gt;$H300,W317,0)),0)</f>
        <v>0</v>
      </c>
      <c r="X300" s="155">
        <f>IF(OR(RIGHT($I300,3)="RGT",RIGHT($I300,3)="INC"),IF($H300=X$244,SUM($T317:X317)+$P300,IF(X$244&gt;$H300,X317,0)),0)</f>
        <v>0</v>
      </c>
      <c r="Y300" s="155">
        <f>IF(OR(RIGHT($I300,3)="RGT",RIGHT($I300,3)="INC"),IF($H300=Y$244,SUM($T317:Y317)+$P300,IF(Y$244&gt;$H300,Y317,0)),0)</f>
        <v>0</v>
      </c>
      <c r="Z300" s="155">
        <f>IF(OR(RIGHT($I300,3)="RGT",RIGHT($I300,3)="INC"),IF($H300=Z$244,SUM($T317:Z317)+$P300,IF(Z$244&gt;$H300,Z317,0)),0)</f>
        <v>0</v>
      </c>
      <c r="AA300" s="155">
        <f>IF(OR(RIGHT($I300,3)="RGT",RIGHT($I300,3)="INC"),IF($H300=AA$244,SUM($T317:AA317)+$P300,IF(AA$244&gt;$H300,AA317,0)),0)</f>
        <v>0</v>
      </c>
      <c r="AB300" s="155">
        <f>IF(OR(RIGHT($I300,3)="RGT",RIGHT($I300,3)="INC"),IF($H300=AB$244,SUM($T317:AB317)+$P300,IF(AB$244&gt;$H300,AB317,0)),0)</f>
        <v>0</v>
      </c>
      <c r="AC300" s="155">
        <f>IF(OR(RIGHT($I300,3)="RGT",RIGHT($I300,3)="INC"),IF($H300=AC$244,SUM($T317:AC317)+$P300,IF(AC$244&gt;$H300,AC317,0)),0)</f>
        <v>0</v>
      </c>
      <c r="AD300" s="155">
        <f>IF(OR(RIGHT($I300,3)="RGT",RIGHT($I300,3)="INC"),IF($H300=AD$244,SUM($T317:AD317)+$P300,IF(AD$244&gt;$H300,AD317,0)),0)</f>
        <v>0</v>
      </c>
      <c r="AE300" s="156">
        <f>IF(OR(RIGHT($I300,3)="RGT",RIGHT($I300,3)="INC"),IF($H300=AE$244,SUM($T317:AE317)+$P300,IF(AE$244&gt;$H300,AE317,0)),0)</f>
        <v>0</v>
      </c>
      <c r="AF300" s="155">
        <f>IF(OR(RIGHT($I300,3)="RGT",RIGHT($I300,3)="INC"),IF($H300=AF$244,SUM($T317:AF317)+$P300,IF(AF$244&gt;$H300,AF317,0)),0)</f>
        <v>0</v>
      </c>
      <c r="AG300" s="155">
        <f>IF(OR(RIGHT($I300,3)="RGT",RIGHT($I300,3)="INC"),IF($H300=AG$244,SUM($T317:AG317)+$P300,IF(AG$244&gt;$H300,AG317,0)),0)</f>
        <v>0</v>
      </c>
      <c r="AH300" s="155">
        <f>IF(OR(RIGHT($I300,3)="RGT",RIGHT($I300,3)="INC"),IF($H300=AH$244,SUM($T317:AH317)+$P300,IF(AH$244&gt;$H300,AH317,0)),0)</f>
        <v>0</v>
      </c>
      <c r="AI300" s="155">
        <f>IF(OR(RIGHT($I300,3)="RGT",RIGHT($I300,3)="INC"),IF($H300=AI$244,SUM($T317:AI317)+$P300,IF(AI$244&gt;$H300,AI317,0)),0)</f>
        <v>0</v>
      </c>
      <c r="AJ300" s="155">
        <f>IF(OR(RIGHT($I300,3)="RGT",RIGHT($I300,3)="INC"),IF($H300=AJ$244,SUM($T317:AJ317)+$P300,IF(AJ$244&gt;$H300,AJ317,0)),0)</f>
        <v>0</v>
      </c>
      <c r="AK300" s="155">
        <f>IF(OR(RIGHT($I300,3)="RGT",RIGHT($I300,3)="INC"),IF($H300=AK$244,SUM($T317:AK317)+$P300,IF(AK$244&gt;$H300,AK317,0)),0)</f>
        <v>0</v>
      </c>
      <c r="AL300" s="155">
        <f>IF(OR(RIGHT($I300,3)="RGT",RIGHT($I300,3)="INC"),IF($H300=AL$244,SUM($T317:AL317)+$P300,IF(AL$244&gt;$H300,AL317,0)),0)</f>
        <v>0</v>
      </c>
      <c r="AM300" s="155">
        <f>IF(OR(RIGHT($I300,3)="RGT",RIGHT($I300,3)="INC"),IF($H300=AM$244,SUM($T317:AM317)+$P300,IF(AM$244&gt;$H300,AM317,0)),0)</f>
        <v>0</v>
      </c>
      <c r="AN300" s="155">
        <f>IF(OR(RIGHT($I300,3)="RGT",RIGHT($I300,3)="INC"),IF($H300=AN$244,SUM($T317:AN317)+$P300,IF(AN$244&gt;$H300,AN317,0)),0)</f>
        <v>0</v>
      </c>
      <c r="AO300" s="155">
        <f>IF(OR(RIGHT($I300,3)="RGT",RIGHT($I300,3)="INC"),IF($H300=AO$244,SUM($T317:AO317)+$P300,IF(AO$244&gt;$H300,AO317,0)),0)</f>
        <v>0</v>
      </c>
      <c r="AP300" s="155">
        <f>IF(OR(RIGHT($I300,3)="RGT",RIGHT($I300,3)="INC"),IF($H300=AP$244,SUM($T317:AP317)+$P300,IF(AP$244&gt;$H300,AP317,0)),0)</f>
        <v>0</v>
      </c>
      <c r="AQ300" s="156">
        <f>IF(OR(RIGHT($I300,3)="RGT",RIGHT($I300,3)="INC"),IF($H300=AQ$244,SUM($T317:AQ317)+$P300,IF(AQ$244&gt;$H300,AQ317,0)),0)</f>
        <v>0</v>
      </c>
      <c r="AR300" s="157"/>
    </row>
    <row r="301" spans="1:44" x14ac:dyDescent="0.25">
      <c r="A301" s="357" t="s">
        <v>334</v>
      </c>
      <c r="B301" s="129" t="str">
        <f t="shared" si="143"/>
        <v>West of Devers</v>
      </c>
      <c r="C301" s="149" t="s">
        <v>214</v>
      </c>
      <c r="D301" s="194" t="s">
        <v>335</v>
      </c>
      <c r="E301" s="167" t="s">
        <v>336</v>
      </c>
      <c r="F301" s="160" t="s">
        <v>327</v>
      </c>
      <c r="G301" s="163" t="s">
        <v>26</v>
      </c>
      <c r="H301" s="153">
        <v>44409</v>
      </c>
      <c r="I301" s="163" t="s">
        <v>217</v>
      </c>
      <c r="J301" s="164">
        <v>0</v>
      </c>
      <c r="K301" s="165">
        <v>1</v>
      </c>
      <c r="L301" s="150"/>
      <c r="M301" s="358">
        <v>78.968879999999999</v>
      </c>
      <c r="N301" s="151">
        <f t="shared" si="144"/>
        <v>899.55185000000006</v>
      </c>
      <c r="O301" s="151">
        <f t="shared" si="145"/>
        <v>1100</v>
      </c>
      <c r="P301" s="151">
        <f t="shared" si="146"/>
        <v>78.968879999999999</v>
      </c>
      <c r="Q301" s="151">
        <f t="shared" si="147"/>
        <v>899.55185000000006</v>
      </c>
      <c r="R301" s="152">
        <f t="shared" si="148"/>
        <v>1100</v>
      </c>
      <c r="S301" s="153"/>
      <c r="T301" s="154">
        <f>IF(OR(RIGHT($I301,3)="RGT",RIGHT($I301,3)="INC"),IF($H301=T$244,SUM($T318:T318)+$P301,IF(T$244&gt;$H301,T318,0)),0)</f>
        <v>0</v>
      </c>
      <c r="U301" s="155">
        <f>IF(OR(RIGHT($I301,3)="RGT",RIGHT($I301,3)="INC"),IF($H301=U$244,SUM($T318:U318)+$P301,IF(U$244&gt;$H301,U318,0)),0)</f>
        <v>0</v>
      </c>
      <c r="V301" s="155">
        <f>IF(OR(RIGHT($I301,3)="RGT",RIGHT($I301,3)="INC"),IF($H301=V$244,SUM($T318:V318)+$P301,IF(V$244&gt;$H301,V318,0)),0)</f>
        <v>0</v>
      </c>
      <c r="W301" s="155">
        <f>IF(OR(RIGHT($I301,3)="RGT",RIGHT($I301,3)="INC"),IF($H301=W$244,SUM($T318:W318)+$P301,IF(W$244&gt;$H301,W318,0)),0)</f>
        <v>0</v>
      </c>
      <c r="X301" s="155">
        <f>IF(OR(RIGHT($I301,3)="RGT",RIGHT($I301,3)="INC"),IF($H301=X$244,SUM($T318:X318)+$P301,IF(X$244&gt;$H301,X318,0)),0)</f>
        <v>0</v>
      </c>
      <c r="Y301" s="155">
        <f>IF(OR(RIGHT($I301,3)="RGT",RIGHT($I301,3)="INC"),IF($H301=Y$244,SUM($T318:Y318)+$P301,IF(Y$244&gt;$H301,Y318,0)),0)</f>
        <v>0</v>
      </c>
      <c r="Z301" s="155">
        <f>IF(OR(RIGHT($I301,3)="RGT",RIGHT($I301,3)="INC"),IF($H301=Z$244,SUM($T318:Z318)+$P301,IF(Z$244&gt;$H301,Z318,0)),0)</f>
        <v>0</v>
      </c>
      <c r="AA301" s="155">
        <f>IF(OR(RIGHT($I301,3)="RGT",RIGHT($I301,3)="INC"),IF($H301=AA$244,SUM($T318:AA318)+$P301,IF(AA$244&gt;$H301,AA318,0)),0)</f>
        <v>0</v>
      </c>
      <c r="AB301" s="155">
        <f>IF(OR(RIGHT($I301,3)="RGT",RIGHT($I301,3)="INC"),IF($H301=AB$244,SUM($T318:AB318)+$P301,IF(AB$244&gt;$H301,AB318,0)),0)</f>
        <v>0</v>
      </c>
      <c r="AC301" s="155">
        <f>IF(OR(RIGHT($I301,3)="RGT",RIGHT($I301,3)="INC"),IF($H301=AC$244,SUM($T318:AC318)+$P301,IF(AC$244&gt;$H301,AC318,0)),0)</f>
        <v>0</v>
      </c>
      <c r="AD301" s="155">
        <f>IF(OR(RIGHT($I301,3)="RGT",RIGHT($I301,3)="INC"),IF($H301=AD$244,SUM($T318:AD318)+$P301,IF(AD$244&gt;$H301,AD318,0)),0)</f>
        <v>0</v>
      </c>
      <c r="AE301" s="156">
        <f>IF(OR(RIGHT($I301,3)="RGT",RIGHT($I301,3)="INC"),IF($H301=AE$244,SUM($T318:AE318)+$P301,IF(AE$244&gt;$H301,AE318,0)),0)</f>
        <v>0</v>
      </c>
      <c r="AF301" s="155">
        <f>IF(OR(RIGHT($I301,3)="RGT",RIGHT($I301,3)="INC"),IF($H301=AF$244,SUM($T318:AF318)+$P301,IF(AF$244&gt;$H301,AF318,0)),0)</f>
        <v>0</v>
      </c>
      <c r="AG301" s="155">
        <f>IF(OR(RIGHT($I301,3)="RGT",RIGHT($I301,3)="INC"),IF($H301=AG$244,SUM($T318:AG318)+$P301,IF(AG$244&gt;$H301,AG318,0)),0)</f>
        <v>0</v>
      </c>
      <c r="AH301" s="155">
        <f>IF(OR(RIGHT($I301,3)="RGT",RIGHT($I301,3)="INC"),IF($H301=AH$244,SUM($T318:AH318)+$P301,IF(AH$244&gt;$H301,AH318,0)),0)</f>
        <v>0</v>
      </c>
      <c r="AI301" s="155">
        <f>IF(OR(RIGHT($I301,3)="RGT",RIGHT($I301,3)="INC"),IF($H301=AI$244,SUM($T318:AI318)+$P301,IF(AI$244&gt;$H301,AI318,0)),0)</f>
        <v>0</v>
      </c>
      <c r="AJ301" s="155">
        <f>IF(OR(RIGHT($I301,3)="RGT",RIGHT($I301,3)="INC"),IF($H301=AJ$244,SUM($T318:AJ318)+$P301,IF(AJ$244&gt;$H301,AJ318,0)),0)</f>
        <v>0</v>
      </c>
      <c r="AK301" s="155">
        <f>IF(OR(RIGHT($I301,3)="RGT",RIGHT($I301,3)="INC"),IF($H301=AK$244,SUM($T318:AK318)+$P301,IF(AK$244&gt;$H301,AK318,0)),0)</f>
        <v>0</v>
      </c>
      <c r="AL301" s="155">
        <f>IF(OR(RIGHT($I301,3)="RGT",RIGHT($I301,3)="INC"),IF($H301=AL$244,SUM($T318:AL318)+$P301,IF(AL$244&gt;$H301,AL318,0)),0)</f>
        <v>0</v>
      </c>
      <c r="AM301" s="155">
        <f>IF(OR(RIGHT($I301,3)="RGT",RIGHT($I301,3)="INC"),IF($H301=AM$244,SUM($T318:AM318)+$P301,IF(AM$244&gt;$H301,AM318,0)),0)</f>
        <v>0</v>
      </c>
      <c r="AN301" s="155">
        <f>IF(OR(RIGHT($I301,3)="RGT",RIGHT($I301,3)="INC"),IF($H301=AN$244,SUM($T318:AN318)+$P301,IF(AN$244&gt;$H301,AN318,0)),0)</f>
        <v>0</v>
      </c>
      <c r="AO301" s="155">
        <f>IF(OR(RIGHT($I301,3)="RGT",RIGHT($I301,3)="INC"),IF($H301=AO$244,SUM($T318:AO318)+$P301,IF(AO$244&gt;$H301,AO318,0)),0)</f>
        <v>0</v>
      </c>
      <c r="AP301" s="155">
        <f>IF(OR(RIGHT($I301,3)="RGT",RIGHT($I301,3)="INC"),IF($H301=AP$244,SUM($T318:AP318)+$P301,IF(AP$244&gt;$H301,AP318,0)),0)</f>
        <v>0</v>
      </c>
      <c r="AQ301" s="156">
        <f>IF(OR(RIGHT($I301,3)="RGT",RIGHT($I301,3)="INC"),IF($H301=AQ$244,SUM($T318:AQ318)+$P301,IF(AQ$244&gt;$H301,AQ318,0)),0)</f>
        <v>0</v>
      </c>
      <c r="AR301" s="157"/>
    </row>
    <row r="302" spans="1:44" x14ac:dyDescent="0.25">
      <c r="A302" s="357" t="s">
        <v>337</v>
      </c>
      <c r="B302" s="129" t="str">
        <f t="shared" si="143"/>
        <v>West of Devers</v>
      </c>
      <c r="C302" s="149" t="s">
        <v>214</v>
      </c>
      <c r="D302" s="194" t="s">
        <v>338</v>
      </c>
      <c r="E302" s="167" t="s">
        <v>339</v>
      </c>
      <c r="F302" s="160" t="s">
        <v>327</v>
      </c>
      <c r="G302" s="161" t="s">
        <v>26</v>
      </c>
      <c r="H302" s="153">
        <v>44409</v>
      </c>
      <c r="I302" s="163" t="s">
        <v>227</v>
      </c>
      <c r="J302" s="164">
        <v>0</v>
      </c>
      <c r="K302" s="165">
        <v>1</v>
      </c>
      <c r="L302" s="150"/>
      <c r="M302" s="358">
        <v>4633.3487999999998</v>
      </c>
      <c r="N302" s="151">
        <f t="shared" si="144"/>
        <v>24399.345109999998</v>
      </c>
      <c r="O302" s="151">
        <f t="shared" si="145"/>
        <v>230350</v>
      </c>
      <c r="P302" s="151">
        <f t="shared" si="146"/>
        <v>4633.3487999999998</v>
      </c>
      <c r="Q302" s="151">
        <f t="shared" si="147"/>
        <v>24399.345109999998</v>
      </c>
      <c r="R302" s="152">
        <f t="shared" si="148"/>
        <v>230350</v>
      </c>
      <c r="S302" s="153"/>
      <c r="T302" s="154">
        <f>IF(OR(RIGHT($I302,3)="RGT",RIGHT($I302,3)="INC"),IF($H302=T$244,SUM($T319:T319)+$P302,IF(T$244&gt;$H302,T319,0)),0)</f>
        <v>0</v>
      </c>
      <c r="U302" s="155">
        <f>IF(OR(RIGHT($I302,3)="RGT",RIGHT($I302,3)="INC"),IF($H302=U$244,SUM($T319:U319)+$P302,IF(U$244&gt;$H302,U319,0)),0)</f>
        <v>0</v>
      </c>
      <c r="V302" s="155">
        <f>IF(OR(RIGHT($I302,3)="RGT",RIGHT($I302,3)="INC"),IF($H302=V$244,SUM($T319:V319)+$P302,IF(V$244&gt;$H302,V319,0)),0)</f>
        <v>0</v>
      </c>
      <c r="W302" s="155">
        <f>IF(OR(RIGHT($I302,3)="RGT",RIGHT($I302,3)="INC"),IF($H302=W$244,SUM($T319:W319)+$P302,IF(W$244&gt;$H302,W319,0)),0)</f>
        <v>0</v>
      </c>
      <c r="X302" s="155">
        <f>IF(OR(RIGHT($I302,3)="RGT",RIGHT($I302,3)="INC"),IF($H302=X$244,SUM($T319:X319)+$P302,IF(X$244&gt;$H302,X319,0)),0)</f>
        <v>0</v>
      </c>
      <c r="Y302" s="155">
        <f>IF(OR(RIGHT($I302,3)="RGT",RIGHT($I302,3)="INC"),IF($H302=Y$244,SUM($T319:Y319)+$P302,IF(Y$244&gt;$H302,Y319,0)),0)</f>
        <v>0</v>
      </c>
      <c r="Z302" s="155">
        <f>IF(OR(RIGHT($I302,3)="RGT",RIGHT($I302,3)="INC"),IF($H302=Z$244,SUM($T319:Z319)+$P302,IF(Z$244&gt;$H302,Z319,0)),0)</f>
        <v>0</v>
      </c>
      <c r="AA302" s="155">
        <f>IF(OR(RIGHT($I302,3)="RGT",RIGHT($I302,3)="INC"),IF($H302=AA$244,SUM($T319:AA319)+$P302,IF(AA$244&gt;$H302,AA319,0)),0)</f>
        <v>0</v>
      </c>
      <c r="AB302" s="155">
        <f>IF(OR(RIGHT($I302,3)="RGT",RIGHT($I302,3)="INC"),IF($H302=AB$244,SUM($T319:AB319)+$P302,IF(AB$244&gt;$H302,AB319,0)),0)</f>
        <v>0</v>
      </c>
      <c r="AC302" s="155">
        <f>IF(OR(RIGHT($I302,3)="RGT",RIGHT($I302,3)="INC"),IF($H302=AC$244,SUM($T319:AC319)+$P302,IF(AC$244&gt;$H302,AC319,0)),0)</f>
        <v>0</v>
      </c>
      <c r="AD302" s="155">
        <f>IF(OR(RIGHT($I302,3)="RGT",RIGHT($I302,3)="INC"),IF($H302=AD$244,SUM($T319:AD319)+$P302,IF(AD$244&gt;$H302,AD319,0)),0)</f>
        <v>0</v>
      </c>
      <c r="AE302" s="156">
        <f>IF(OR(RIGHT($I302,3)="RGT",RIGHT($I302,3)="INC"),IF($H302=AE$244,SUM($T319:AE319)+$P302,IF(AE$244&gt;$H302,AE319,0)),0)</f>
        <v>0</v>
      </c>
      <c r="AF302" s="155">
        <f>IF(OR(RIGHT($I302,3)="RGT",RIGHT($I302,3)="INC"),IF($H302=AF$244,SUM($T319:AF319)+$P302,IF(AF$244&gt;$H302,AF319,0)),0)</f>
        <v>0</v>
      </c>
      <c r="AG302" s="155">
        <f>IF(OR(RIGHT($I302,3)="RGT",RIGHT($I302,3)="INC"),IF($H302=AG$244,SUM($T319:AG319)+$P302,IF(AG$244&gt;$H302,AG319,0)),0)</f>
        <v>0</v>
      </c>
      <c r="AH302" s="155">
        <f>IF(OR(RIGHT($I302,3)="RGT",RIGHT($I302,3)="INC"),IF($H302=AH$244,SUM($T319:AH319)+$P302,IF(AH$244&gt;$H302,AH319,0)),0)</f>
        <v>0</v>
      </c>
      <c r="AI302" s="155">
        <f>IF(OR(RIGHT($I302,3)="RGT",RIGHT($I302,3)="INC"),IF($H302=AI$244,SUM($T319:AI319)+$P302,IF(AI$244&gt;$H302,AI319,0)),0)</f>
        <v>0</v>
      </c>
      <c r="AJ302" s="155">
        <f>IF(OR(RIGHT($I302,3)="RGT",RIGHT($I302,3)="INC"),IF($H302=AJ$244,SUM($T319:AJ319)+$P302,IF(AJ$244&gt;$H302,AJ319,0)),0)</f>
        <v>0</v>
      </c>
      <c r="AK302" s="155">
        <f>IF(OR(RIGHT($I302,3)="RGT",RIGHT($I302,3)="INC"),IF($H302=AK$244,SUM($T319:AK319)+$P302,IF(AK$244&gt;$H302,AK319,0)),0)</f>
        <v>0</v>
      </c>
      <c r="AL302" s="155">
        <f>IF(OR(RIGHT($I302,3)="RGT",RIGHT($I302,3)="INC"),IF($H302=AL$244,SUM($T319:AL319)+$P302,IF(AL$244&gt;$H302,AL319,0)),0)</f>
        <v>0</v>
      </c>
      <c r="AM302" s="155">
        <f>IF(OR(RIGHT($I302,3)="RGT",RIGHT($I302,3)="INC"),IF($H302=AM$244,SUM($T319:AM319)+$P302,IF(AM$244&gt;$H302,AM319,0)),0)</f>
        <v>0</v>
      </c>
      <c r="AN302" s="155">
        <f>IF(OR(RIGHT($I302,3)="RGT",RIGHT($I302,3)="INC"),IF($H302=AN$244,SUM($T319:AN319)+$P302,IF(AN$244&gt;$H302,AN319,0)),0)</f>
        <v>0</v>
      </c>
      <c r="AO302" s="155">
        <f>IF(OR(RIGHT($I302,3)="RGT",RIGHT($I302,3)="INC"),IF($H302=AO$244,SUM($T319:AO319)+$P302,IF(AO$244&gt;$H302,AO319,0)),0)</f>
        <v>0</v>
      </c>
      <c r="AP302" s="155">
        <f>IF(OR(RIGHT($I302,3)="RGT",RIGHT($I302,3)="INC"),IF($H302=AP$244,SUM($T319:AP319)+$P302,IF(AP$244&gt;$H302,AP319,0)),0)</f>
        <v>0</v>
      </c>
      <c r="AQ302" s="156">
        <f>IF(OR(RIGHT($I302,3)="RGT",RIGHT($I302,3)="INC"),IF($H302=AQ$244,SUM($T319:AQ319)+$P302,IF(AQ$244&gt;$H302,AQ319,0)),0)</f>
        <v>0</v>
      </c>
      <c r="AR302" s="157"/>
    </row>
    <row r="303" spans="1:44" x14ac:dyDescent="0.25">
      <c r="A303" s="357" t="s">
        <v>340</v>
      </c>
      <c r="B303" s="129" t="str">
        <f t="shared" si="143"/>
        <v>West of Devers</v>
      </c>
      <c r="C303" s="149" t="s">
        <v>214</v>
      </c>
      <c r="D303" s="194" t="s">
        <v>341</v>
      </c>
      <c r="E303" s="167" t="s">
        <v>342</v>
      </c>
      <c r="F303" s="160" t="s">
        <v>327</v>
      </c>
      <c r="G303" s="163" t="s">
        <v>26</v>
      </c>
      <c r="H303" s="153">
        <v>44409</v>
      </c>
      <c r="I303" s="163" t="s">
        <v>217</v>
      </c>
      <c r="J303" s="164">
        <v>0</v>
      </c>
      <c r="K303" s="165">
        <v>1</v>
      </c>
      <c r="L303" s="150"/>
      <c r="M303" s="358">
        <v>112.69589000000001</v>
      </c>
      <c r="N303" s="151">
        <f t="shared" si="144"/>
        <v>1032.2772500000001</v>
      </c>
      <c r="O303" s="151">
        <f t="shared" si="145"/>
        <v>698</v>
      </c>
      <c r="P303" s="151">
        <f t="shared" si="146"/>
        <v>112.69589000000001</v>
      </c>
      <c r="Q303" s="151">
        <f t="shared" si="147"/>
        <v>1032.2772500000001</v>
      </c>
      <c r="R303" s="152">
        <f t="shared" si="148"/>
        <v>698</v>
      </c>
      <c r="S303" s="153"/>
      <c r="T303" s="154">
        <f>IF(OR(RIGHT($I303,3)="RGT",RIGHT($I303,3)="INC"),IF($H303=T$244,SUM($T320:T320)+$P303,IF(T$244&gt;$H303,T320,0)),0)</f>
        <v>0</v>
      </c>
      <c r="U303" s="155">
        <f>IF(OR(RIGHT($I303,3)="RGT",RIGHT($I303,3)="INC"),IF($H303=U$244,SUM($T320:U320)+$P303,IF(U$244&gt;$H303,U320,0)),0)</f>
        <v>0</v>
      </c>
      <c r="V303" s="155">
        <f>IF(OR(RIGHT($I303,3)="RGT",RIGHT($I303,3)="INC"),IF($H303=V$244,SUM($T320:V320)+$P303,IF(V$244&gt;$H303,V320,0)),0)</f>
        <v>0</v>
      </c>
      <c r="W303" s="155">
        <f>IF(OR(RIGHT($I303,3)="RGT",RIGHT($I303,3)="INC"),IF($H303=W$244,SUM($T320:W320)+$P303,IF(W$244&gt;$H303,W320,0)),0)</f>
        <v>0</v>
      </c>
      <c r="X303" s="155">
        <f>IF(OR(RIGHT($I303,3)="RGT",RIGHT($I303,3)="INC"),IF($H303=X$244,SUM($T320:X320)+$P303,IF(X$244&gt;$H303,X320,0)),0)</f>
        <v>0</v>
      </c>
      <c r="Y303" s="155">
        <f>IF(OR(RIGHT($I303,3)="RGT",RIGHT($I303,3)="INC"),IF($H303=Y$244,SUM($T320:Y320)+$P303,IF(Y$244&gt;$H303,Y320,0)),0)</f>
        <v>0</v>
      </c>
      <c r="Z303" s="155">
        <f>IF(OR(RIGHT($I303,3)="RGT",RIGHT($I303,3)="INC"),IF($H303=Z$244,SUM($T320:Z320)+$P303,IF(Z$244&gt;$H303,Z320,0)),0)</f>
        <v>0</v>
      </c>
      <c r="AA303" s="155">
        <f>IF(OR(RIGHT($I303,3)="RGT",RIGHT($I303,3)="INC"),IF($H303=AA$244,SUM($T320:AA320)+$P303,IF(AA$244&gt;$H303,AA320,0)),0)</f>
        <v>0</v>
      </c>
      <c r="AB303" s="155">
        <f>IF(OR(RIGHT($I303,3)="RGT",RIGHT($I303,3)="INC"),IF($H303=AB$244,SUM($T320:AB320)+$P303,IF(AB$244&gt;$H303,AB320,0)),0)</f>
        <v>0</v>
      </c>
      <c r="AC303" s="155">
        <f>IF(OR(RIGHT($I303,3)="RGT",RIGHT($I303,3)="INC"),IF($H303=AC$244,SUM($T320:AC320)+$P303,IF(AC$244&gt;$H303,AC320,0)),0)</f>
        <v>0</v>
      </c>
      <c r="AD303" s="155">
        <f>IF(OR(RIGHT($I303,3)="RGT",RIGHT($I303,3)="INC"),IF($H303=AD$244,SUM($T320:AD320)+$P303,IF(AD$244&gt;$H303,AD320,0)),0)</f>
        <v>0</v>
      </c>
      <c r="AE303" s="156">
        <f>IF(OR(RIGHT($I303,3)="RGT",RIGHT($I303,3)="INC"),IF($H303=AE$244,SUM($T320:AE320)+$P303,IF(AE$244&gt;$H303,AE320,0)),0)</f>
        <v>0</v>
      </c>
      <c r="AF303" s="155">
        <f>IF(OR(RIGHT($I303,3)="RGT",RIGHT($I303,3)="INC"),IF($H303=AF$244,SUM($T320:AF320)+$P303,IF(AF$244&gt;$H303,AF320,0)),0)</f>
        <v>0</v>
      </c>
      <c r="AG303" s="155">
        <f>IF(OR(RIGHT($I303,3)="RGT",RIGHT($I303,3)="INC"),IF($H303=AG$244,SUM($T320:AG320)+$P303,IF(AG$244&gt;$H303,AG320,0)),0)</f>
        <v>0</v>
      </c>
      <c r="AH303" s="155">
        <f>IF(OR(RIGHT($I303,3)="RGT",RIGHT($I303,3)="INC"),IF($H303=AH$244,SUM($T320:AH320)+$P303,IF(AH$244&gt;$H303,AH320,0)),0)</f>
        <v>0</v>
      </c>
      <c r="AI303" s="155">
        <f>IF(OR(RIGHT($I303,3)="RGT",RIGHT($I303,3)="INC"),IF($H303=AI$244,SUM($T320:AI320)+$P303,IF(AI$244&gt;$H303,AI320,0)),0)</f>
        <v>0</v>
      </c>
      <c r="AJ303" s="155">
        <f>IF(OR(RIGHT($I303,3)="RGT",RIGHT($I303,3)="INC"),IF($H303=AJ$244,SUM($T320:AJ320)+$P303,IF(AJ$244&gt;$H303,AJ320,0)),0)</f>
        <v>0</v>
      </c>
      <c r="AK303" s="155">
        <f>IF(OR(RIGHT($I303,3)="RGT",RIGHT($I303,3)="INC"),IF($H303=AK$244,SUM($T320:AK320)+$P303,IF(AK$244&gt;$H303,AK320,0)),0)</f>
        <v>0</v>
      </c>
      <c r="AL303" s="155">
        <f>IF(OR(RIGHT($I303,3)="RGT",RIGHT($I303,3)="INC"),IF($H303=AL$244,SUM($T320:AL320)+$P303,IF(AL$244&gt;$H303,AL320,0)),0)</f>
        <v>0</v>
      </c>
      <c r="AM303" s="155">
        <f>IF(OR(RIGHT($I303,3)="RGT",RIGHT($I303,3)="INC"),IF($H303=AM$244,SUM($T320:AM320)+$P303,IF(AM$244&gt;$H303,AM320,0)),0)</f>
        <v>0</v>
      </c>
      <c r="AN303" s="155">
        <f>IF(OR(RIGHT($I303,3)="RGT",RIGHT($I303,3)="INC"),IF($H303=AN$244,SUM($T320:AN320)+$P303,IF(AN$244&gt;$H303,AN320,0)),0)</f>
        <v>0</v>
      </c>
      <c r="AO303" s="155">
        <f>IF(OR(RIGHT($I303,3)="RGT",RIGHT($I303,3)="INC"),IF($H303=AO$244,SUM($T320:AO320)+$P303,IF(AO$244&gt;$H303,AO320,0)),0)</f>
        <v>0</v>
      </c>
      <c r="AP303" s="155">
        <f>IF(OR(RIGHT($I303,3)="RGT",RIGHT($I303,3)="INC"),IF($H303=AP$244,SUM($T320:AP320)+$P303,IF(AP$244&gt;$H303,AP320,0)),0)</f>
        <v>0</v>
      </c>
      <c r="AQ303" s="156">
        <f>IF(OR(RIGHT($I303,3)="RGT",RIGHT($I303,3)="INC"),IF($H303=AQ$244,SUM($T320:AQ320)+$P303,IF(AQ$244&gt;$H303,AQ320,0)),0)</f>
        <v>0</v>
      </c>
      <c r="AR303" s="157"/>
    </row>
    <row r="304" spans="1:44" x14ac:dyDescent="0.25">
      <c r="A304" s="357" t="s">
        <v>343</v>
      </c>
      <c r="B304" s="129" t="str">
        <f>+$D$291</f>
        <v>West of Devers</v>
      </c>
      <c r="C304" s="149" t="s">
        <v>214</v>
      </c>
      <c r="D304" s="194" t="s">
        <v>344</v>
      </c>
      <c r="E304" s="167" t="s">
        <v>345</v>
      </c>
      <c r="F304" s="160" t="s">
        <v>327</v>
      </c>
      <c r="G304" s="161" t="s">
        <v>26</v>
      </c>
      <c r="H304" s="153">
        <v>44409</v>
      </c>
      <c r="I304" s="163" t="s">
        <v>240</v>
      </c>
      <c r="J304" s="164">
        <v>0</v>
      </c>
      <c r="K304" s="165">
        <v>1</v>
      </c>
      <c r="L304" s="150"/>
      <c r="M304" s="358">
        <v>657.16445999999996</v>
      </c>
      <c r="N304" s="151">
        <f t="shared" si="144"/>
        <v>8223.1716500000002</v>
      </c>
      <c r="O304" s="151">
        <f t="shared" si="145"/>
        <v>6344</v>
      </c>
      <c r="P304" s="151">
        <f t="shared" si="146"/>
        <v>657.16445999999996</v>
      </c>
      <c r="Q304" s="151">
        <f t="shared" si="147"/>
        <v>8223.1716500000002</v>
      </c>
      <c r="R304" s="152">
        <f t="shared" si="148"/>
        <v>6344</v>
      </c>
      <c r="S304" s="153"/>
      <c r="T304" s="154">
        <f>IF(OR(RIGHT($I304,3)="RGT",RIGHT($I304,3)="INC"),IF($H304=T$244,SUM($T321:T321)+$P304,IF(T$244&gt;$H304,T321,0)),0)</f>
        <v>0</v>
      </c>
      <c r="U304" s="155">
        <f>IF(OR(RIGHT($I304,3)="RGT",RIGHT($I304,3)="INC"),IF($H304=U$244,SUM($T321:U321)+$P304,IF(U$244&gt;$H304,U321,0)),0)</f>
        <v>0</v>
      </c>
      <c r="V304" s="155">
        <f>IF(OR(RIGHT($I304,3)="RGT",RIGHT($I304,3)="INC"),IF($H304=V$244,SUM($T321:V321)+$P304,IF(V$244&gt;$H304,V321,0)),0)</f>
        <v>0</v>
      </c>
      <c r="W304" s="155">
        <f>IF(OR(RIGHT($I304,3)="RGT",RIGHT($I304,3)="INC"),IF($H304=W$244,SUM($T321:W321)+$P304,IF(W$244&gt;$H304,W321,0)),0)</f>
        <v>0</v>
      </c>
      <c r="X304" s="155">
        <f>IF(OR(RIGHT($I304,3)="RGT",RIGHT($I304,3)="INC"),IF($H304=X$244,SUM($T321:X321)+$P304,IF(X$244&gt;$H304,X321,0)),0)</f>
        <v>0</v>
      </c>
      <c r="Y304" s="155">
        <f>IF(OR(RIGHT($I304,3)="RGT",RIGHT($I304,3)="INC"),IF($H304=Y$244,SUM($T321:Y321)+$P304,IF(Y$244&gt;$H304,Y321,0)),0)</f>
        <v>0</v>
      </c>
      <c r="Z304" s="155">
        <f>IF(OR(RIGHT($I304,3)="RGT",RIGHT($I304,3)="INC"),IF($H304=Z$244,SUM($T321:Z321)+$P304,IF(Z$244&gt;$H304,Z321,0)),0)</f>
        <v>0</v>
      </c>
      <c r="AA304" s="155">
        <f>IF(OR(RIGHT($I304,3)="RGT",RIGHT($I304,3)="INC"),IF($H304=AA$244,SUM($T321:AA321)+$P304,IF(AA$244&gt;$H304,AA321,0)),0)</f>
        <v>0</v>
      </c>
      <c r="AB304" s="155">
        <f>IF(OR(RIGHT($I304,3)="RGT",RIGHT($I304,3)="INC"),IF($H304=AB$244,SUM($T321:AB321)+$P304,IF(AB$244&gt;$H304,AB321,0)),0)</f>
        <v>0</v>
      </c>
      <c r="AC304" s="155">
        <f>IF(OR(RIGHT($I304,3)="RGT",RIGHT($I304,3)="INC"),IF($H304=AC$244,SUM($T321:AC321)+$P304,IF(AC$244&gt;$H304,AC321,0)),0)</f>
        <v>0</v>
      </c>
      <c r="AD304" s="155">
        <f>IF(OR(RIGHT($I304,3)="RGT",RIGHT($I304,3)="INC"),IF($H304=AD$244,SUM($T321:AD321)+$P304,IF(AD$244&gt;$H304,AD321,0)),0)</f>
        <v>0</v>
      </c>
      <c r="AE304" s="156">
        <f>IF(OR(RIGHT($I304,3)="RGT",RIGHT($I304,3)="INC"),IF($H304=AE$244,SUM($T321:AE321)+$P304,IF(AE$244&gt;$H304,AE321,0)),0)</f>
        <v>0</v>
      </c>
      <c r="AF304" s="155">
        <f>IF(OR(RIGHT($I304,3)="RGT",RIGHT($I304,3)="INC"),IF($H304=AF$244,SUM($T321:AF321)+$P304,IF(AF$244&gt;$H304,AF321,0)),0)</f>
        <v>0</v>
      </c>
      <c r="AG304" s="155">
        <f>IF(OR(RIGHT($I304,3)="RGT",RIGHT($I304,3)="INC"),IF($H304=AG$244,SUM($T321:AG321)+$P304,IF(AG$244&gt;$H304,AG321,0)),0)</f>
        <v>0</v>
      </c>
      <c r="AH304" s="155">
        <f>IF(OR(RIGHT($I304,3)="RGT",RIGHT($I304,3)="INC"),IF($H304=AH$244,SUM($T321:AH321)+$P304,IF(AH$244&gt;$H304,AH321,0)),0)</f>
        <v>0</v>
      </c>
      <c r="AI304" s="155">
        <f>IF(OR(RIGHT($I304,3)="RGT",RIGHT($I304,3)="INC"),IF($H304=AI$244,SUM($T321:AI321)+$P304,IF(AI$244&gt;$H304,AI321,0)),0)</f>
        <v>0</v>
      </c>
      <c r="AJ304" s="155">
        <f>IF(OR(RIGHT($I304,3)="RGT",RIGHT($I304,3)="INC"),IF($H304=AJ$244,SUM($T321:AJ321)+$P304,IF(AJ$244&gt;$H304,AJ321,0)),0)</f>
        <v>0</v>
      </c>
      <c r="AK304" s="155">
        <f>IF(OR(RIGHT($I304,3)="RGT",RIGHT($I304,3)="INC"),IF($H304=AK$244,SUM($T321:AK321)+$P304,IF(AK$244&gt;$H304,AK321,0)),0)</f>
        <v>0</v>
      </c>
      <c r="AL304" s="155">
        <f>IF(OR(RIGHT($I304,3)="RGT",RIGHT($I304,3)="INC"),IF($H304=AL$244,SUM($T321:AL321)+$P304,IF(AL$244&gt;$H304,AL321,0)),0)</f>
        <v>0</v>
      </c>
      <c r="AM304" s="155">
        <f>IF(OR(RIGHT($I304,3)="RGT",RIGHT($I304,3)="INC"),IF($H304=AM$244,SUM($T321:AM321)+$P304,IF(AM$244&gt;$H304,AM321,0)),0)</f>
        <v>0</v>
      </c>
      <c r="AN304" s="155">
        <f>IF(OR(RIGHT($I304,3)="RGT",RIGHT($I304,3)="INC"),IF($H304=AN$244,SUM($T321:AN321)+$P304,IF(AN$244&gt;$H304,AN321,0)),0)</f>
        <v>0</v>
      </c>
      <c r="AO304" s="155">
        <f>IF(OR(RIGHT($I304,3)="RGT",RIGHT($I304,3)="INC"),IF($H304=AO$244,SUM($T321:AO321)+$P304,IF(AO$244&gt;$H304,AO321,0)),0)</f>
        <v>0</v>
      </c>
      <c r="AP304" s="155">
        <f>IF(OR(RIGHT($I304,3)="RGT",RIGHT($I304,3)="INC"),IF($H304=AP$244,SUM($T321:AP321)+$P304,IF(AP$244&gt;$H304,AP321,0)),0)</f>
        <v>0</v>
      </c>
      <c r="AQ304" s="156">
        <f>IF(OR(RIGHT($I304,3)="RGT",RIGHT($I304,3)="INC"),IF($H304=AQ$244,SUM($T321:AQ321)+$P304,IF(AQ$244&gt;$H304,AQ321,0)),0)</f>
        <v>0</v>
      </c>
      <c r="AR304" s="157"/>
    </row>
    <row r="305" spans="2:44" ht="15.75" thickBot="1" x14ac:dyDescent="0.3">
      <c r="C305" s="130" t="s">
        <v>319</v>
      </c>
      <c r="D305" s="174" t="s">
        <v>198</v>
      </c>
      <c r="E305" s="175"/>
      <c r="F305" s="175"/>
      <c r="G305" s="175"/>
      <c r="H305" s="175"/>
      <c r="I305" s="175"/>
      <c r="J305" s="175"/>
      <c r="K305" s="176"/>
      <c r="L305" s="150"/>
      <c r="M305" s="79">
        <f t="shared" ref="M305:R305" si="149">SUM(M297:M304)</f>
        <v>69685.24467</v>
      </c>
      <c r="N305" s="80">
        <f t="shared" si="149"/>
        <v>37760.587650000001</v>
      </c>
      <c r="O305" s="80">
        <f t="shared" si="149"/>
        <v>239814</v>
      </c>
      <c r="P305" s="80">
        <f t="shared" si="149"/>
        <v>69685.24467</v>
      </c>
      <c r="Q305" s="80">
        <f t="shared" si="149"/>
        <v>37760.587650000001</v>
      </c>
      <c r="R305" s="81">
        <f t="shared" si="149"/>
        <v>239814</v>
      </c>
      <c r="S305" s="160"/>
      <c r="T305" s="177">
        <f t="shared" ref="T305:AQ305" si="150">SUM(T297:T304)</f>
        <v>0</v>
      </c>
      <c r="U305" s="178">
        <f t="shared" si="150"/>
        <v>0</v>
      </c>
      <c r="V305" s="178">
        <f t="shared" si="150"/>
        <v>0</v>
      </c>
      <c r="W305" s="178">
        <f t="shared" si="150"/>
        <v>0</v>
      </c>
      <c r="X305" s="178">
        <f t="shared" si="150"/>
        <v>0</v>
      </c>
      <c r="Y305" s="178">
        <f t="shared" si="150"/>
        <v>0</v>
      </c>
      <c r="Z305" s="178">
        <f t="shared" si="150"/>
        <v>0</v>
      </c>
      <c r="AA305" s="178">
        <f t="shared" si="150"/>
        <v>0</v>
      </c>
      <c r="AB305" s="178">
        <f t="shared" si="150"/>
        <v>0</v>
      </c>
      <c r="AC305" s="178">
        <f t="shared" si="150"/>
        <v>0</v>
      </c>
      <c r="AD305" s="178">
        <f t="shared" si="150"/>
        <v>0</v>
      </c>
      <c r="AE305" s="179">
        <f t="shared" si="150"/>
        <v>0</v>
      </c>
      <c r="AF305" s="178">
        <f t="shared" si="150"/>
        <v>0</v>
      </c>
      <c r="AG305" s="178">
        <f t="shared" si="150"/>
        <v>0</v>
      </c>
      <c r="AH305" s="178">
        <f t="shared" si="150"/>
        <v>0</v>
      </c>
      <c r="AI305" s="178">
        <f t="shared" si="150"/>
        <v>0</v>
      </c>
      <c r="AJ305" s="178">
        <f t="shared" si="150"/>
        <v>0</v>
      </c>
      <c r="AK305" s="178">
        <f t="shared" si="150"/>
        <v>0</v>
      </c>
      <c r="AL305" s="178">
        <f t="shared" si="150"/>
        <v>0</v>
      </c>
      <c r="AM305" s="178">
        <f t="shared" si="150"/>
        <v>0</v>
      </c>
      <c r="AN305" s="178">
        <f t="shared" si="150"/>
        <v>0</v>
      </c>
      <c r="AO305" s="178">
        <f t="shared" si="150"/>
        <v>0</v>
      </c>
      <c r="AP305" s="178">
        <f t="shared" si="150"/>
        <v>0</v>
      </c>
      <c r="AQ305" s="179">
        <f t="shared" si="150"/>
        <v>0</v>
      </c>
      <c r="AR305" s="157"/>
    </row>
    <row r="306" spans="2:44" ht="15.75" thickTop="1" x14ac:dyDescent="0.25">
      <c r="D306" s="182"/>
      <c r="E306" s="183"/>
      <c r="F306" s="184"/>
      <c r="G306" s="46"/>
      <c r="H306" s="46"/>
      <c r="I306" s="52"/>
      <c r="J306" s="46"/>
      <c r="K306" s="46"/>
      <c r="L306" s="150"/>
      <c r="M306" s="52"/>
      <c r="N306" s="52"/>
      <c r="O306" s="52"/>
      <c r="P306" s="52"/>
      <c r="Q306" s="52"/>
      <c r="R306" s="52"/>
      <c r="S306" s="160"/>
      <c r="T306" s="46"/>
      <c r="U306" s="46"/>
      <c r="V306" s="46"/>
      <c r="W306" s="46"/>
      <c r="X306" s="46"/>
      <c r="Y306" s="46"/>
      <c r="Z306" s="46"/>
      <c r="AA306" s="46"/>
      <c r="AB306" s="46"/>
      <c r="AC306" s="46"/>
      <c r="AD306" s="46"/>
      <c r="AE306" s="46"/>
      <c r="AF306" s="46"/>
      <c r="AG306" s="46"/>
      <c r="AH306" s="46"/>
      <c r="AI306" s="46"/>
      <c r="AJ306" s="46"/>
      <c r="AK306" s="46"/>
      <c r="AL306" s="46"/>
      <c r="AM306" s="46"/>
      <c r="AN306" s="46"/>
      <c r="AO306" s="46"/>
      <c r="AP306" s="46"/>
      <c r="AQ306" s="46"/>
      <c r="AR306" s="157"/>
    </row>
    <row r="307" spans="2:44" ht="15.75" thickBot="1" x14ac:dyDescent="0.3">
      <c r="D307" s="174" t="str">
        <f>"Total Incremental Plant Balance - "&amp;D291</f>
        <v>Total Incremental Plant Balance - West of Devers</v>
      </c>
      <c r="E307" s="175"/>
      <c r="F307" s="175"/>
      <c r="G307" s="175"/>
      <c r="H307" s="175"/>
      <c r="I307" s="175"/>
      <c r="J307" s="175"/>
      <c r="K307" s="176"/>
      <c r="L307" s="150"/>
      <c r="M307" s="79"/>
      <c r="N307" s="80"/>
      <c r="O307" s="80"/>
      <c r="P307" s="80"/>
      <c r="Q307" s="80"/>
      <c r="R307" s="81"/>
      <c r="S307" s="160"/>
      <c r="T307" s="177">
        <f>T305</f>
        <v>0</v>
      </c>
      <c r="U307" s="178">
        <f t="shared" ref="U307:AM307" si="151">U305+T307</f>
        <v>0</v>
      </c>
      <c r="V307" s="178">
        <f t="shared" si="151"/>
        <v>0</v>
      </c>
      <c r="W307" s="178">
        <f t="shared" si="151"/>
        <v>0</v>
      </c>
      <c r="X307" s="178">
        <f t="shared" si="151"/>
        <v>0</v>
      </c>
      <c r="Y307" s="178">
        <f t="shared" si="151"/>
        <v>0</v>
      </c>
      <c r="Z307" s="178">
        <f t="shared" si="151"/>
        <v>0</v>
      </c>
      <c r="AA307" s="178">
        <f t="shared" si="151"/>
        <v>0</v>
      </c>
      <c r="AB307" s="178">
        <f t="shared" si="151"/>
        <v>0</v>
      </c>
      <c r="AC307" s="178">
        <f t="shared" si="151"/>
        <v>0</v>
      </c>
      <c r="AD307" s="178">
        <f t="shared" si="151"/>
        <v>0</v>
      </c>
      <c r="AE307" s="179">
        <f t="shared" si="151"/>
        <v>0</v>
      </c>
      <c r="AF307" s="178">
        <f>AF305+AE307</f>
        <v>0</v>
      </c>
      <c r="AG307" s="178">
        <f t="shared" si="151"/>
        <v>0</v>
      </c>
      <c r="AH307" s="178">
        <f t="shared" si="151"/>
        <v>0</v>
      </c>
      <c r="AI307" s="178">
        <f t="shared" si="151"/>
        <v>0</v>
      </c>
      <c r="AJ307" s="178">
        <f t="shared" si="151"/>
        <v>0</v>
      </c>
      <c r="AK307" s="178">
        <f t="shared" si="151"/>
        <v>0</v>
      </c>
      <c r="AL307" s="178">
        <f t="shared" si="151"/>
        <v>0</v>
      </c>
      <c r="AM307" s="178">
        <f t="shared" si="151"/>
        <v>0</v>
      </c>
      <c r="AN307" s="178">
        <f>AN305+AM307</f>
        <v>0</v>
      </c>
      <c r="AO307" s="178">
        <f>AO305+AN307</f>
        <v>0</v>
      </c>
      <c r="AP307" s="178">
        <f>AP305+AO307</f>
        <v>0</v>
      </c>
      <c r="AQ307" s="178">
        <f>AQ305+AP307</f>
        <v>0</v>
      </c>
      <c r="AR307" s="193"/>
    </row>
    <row r="308" spans="2:44" ht="15.75" thickTop="1" x14ac:dyDescent="0.25">
      <c r="D308" s="185"/>
      <c r="E308" s="186"/>
      <c r="F308" s="185"/>
      <c r="G308" s="125"/>
      <c r="H308" s="125"/>
      <c r="I308" s="125"/>
      <c r="J308" s="125"/>
      <c r="K308" s="125"/>
      <c r="L308" s="150"/>
      <c r="M308" s="83"/>
      <c r="N308" s="83"/>
      <c r="O308" s="83"/>
      <c r="P308" s="83"/>
      <c r="Q308" s="83"/>
      <c r="R308" s="83"/>
      <c r="S308" s="160"/>
      <c r="T308" s="187"/>
      <c r="U308" s="187"/>
      <c r="V308" s="187"/>
      <c r="W308" s="187"/>
      <c r="X308" s="187"/>
      <c r="Y308" s="187"/>
      <c r="Z308" s="187"/>
      <c r="AA308" s="187"/>
      <c r="AB308" s="187"/>
      <c r="AC308" s="187"/>
      <c r="AD308" s="187"/>
      <c r="AE308" s="187"/>
      <c r="AF308" s="187"/>
      <c r="AG308" s="187"/>
      <c r="AH308" s="187"/>
      <c r="AI308" s="187"/>
      <c r="AJ308" s="187"/>
      <c r="AK308" s="187"/>
      <c r="AL308" s="187"/>
      <c r="AM308" s="187"/>
      <c r="AN308" s="187"/>
      <c r="AO308" s="187"/>
      <c r="AP308" s="187"/>
      <c r="AQ308" s="187"/>
      <c r="AR308" s="157"/>
    </row>
    <row r="309" spans="2:44" x14ac:dyDescent="0.25">
      <c r="D309" s="182"/>
      <c r="E309" s="183"/>
      <c r="F309" s="184"/>
      <c r="G309" s="46"/>
      <c r="H309" s="46"/>
      <c r="I309" s="52"/>
      <c r="J309" s="46"/>
      <c r="K309" s="46"/>
      <c r="L309" s="150"/>
      <c r="M309" s="52"/>
      <c r="N309" s="52"/>
      <c r="O309" s="52"/>
      <c r="P309" s="52"/>
      <c r="Q309" s="52"/>
      <c r="R309" s="52"/>
      <c r="S309" s="160"/>
      <c r="T309" s="46"/>
      <c r="U309" s="46"/>
      <c r="V309" s="46"/>
      <c r="W309" s="46"/>
      <c r="X309" s="46"/>
      <c r="Y309" s="46"/>
      <c r="Z309" s="46"/>
      <c r="AA309" s="46"/>
      <c r="AB309" s="46"/>
      <c r="AC309" s="46"/>
      <c r="AD309" s="46"/>
      <c r="AE309" s="46"/>
      <c r="AF309" s="46"/>
      <c r="AG309" s="46"/>
      <c r="AH309" s="46"/>
      <c r="AI309" s="46"/>
      <c r="AJ309" s="46"/>
      <c r="AK309" s="46"/>
      <c r="AL309" s="46"/>
      <c r="AM309" s="46"/>
      <c r="AN309" s="46"/>
      <c r="AO309" s="46"/>
      <c r="AP309" s="46"/>
      <c r="AQ309" s="46"/>
      <c r="AR309" s="157"/>
    </row>
    <row r="310" spans="2:44" x14ac:dyDescent="0.25">
      <c r="D310" s="137" t="s">
        <v>219</v>
      </c>
      <c r="L310" s="150"/>
      <c r="M310" s="75"/>
      <c r="N310" s="75"/>
      <c r="O310" s="75"/>
      <c r="P310" s="75"/>
      <c r="Q310" s="75"/>
      <c r="R310" s="75"/>
      <c r="S310" s="160"/>
      <c r="AR310" s="157"/>
    </row>
    <row r="311" spans="2:44" x14ac:dyDescent="0.25">
      <c r="D311" s="133" t="s">
        <v>220</v>
      </c>
      <c r="L311" s="150"/>
      <c r="S311" s="160"/>
      <c r="AR311" s="157"/>
    </row>
    <row r="312" spans="2:44" ht="15.75" thickBot="1" x14ac:dyDescent="0.3">
      <c r="L312" s="150"/>
      <c r="S312" s="160"/>
      <c r="AR312" s="157"/>
    </row>
    <row r="313" spans="2:44" ht="30.75" thickBot="1" x14ac:dyDescent="0.3">
      <c r="D313" s="139" t="s">
        <v>16</v>
      </c>
      <c r="E313" s="140" t="s">
        <v>17</v>
      </c>
      <c r="F313" s="141" t="s">
        <v>18</v>
      </c>
      <c r="G313" s="142" t="s">
        <v>19</v>
      </c>
      <c r="H313" s="62" t="s">
        <v>20</v>
      </c>
      <c r="I313" s="62" t="s">
        <v>21</v>
      </c>
      <c r="J313" s="62" t="s">
        <v>22</v>
      </c>
      <c r="K313" s="63" t="s">
        <v>23</v>
      </c>
      <c r="L313" s="150"/>
      <c r="M313" s="61" t="str">
        <f t="shared" ref="M313:R313" si="152">M$11</f>
        <v>2016 CWIP</v>
      </c>
      <c r="N313" s="62" t="str">
        <f t="shared" si="152"/>
        <v>2017 Total Expenditures</v>
      </c>
      <c r="O313" s="62" t="str">
        <f t="shared" si="152"/>
        <v>2018 Total Expenditures</v>
      </c>
      <c r="P313" s="62" t="str">
        <f t="shared" si="152"/>
        <v>2016 ISO CWIP Less Collectible</v>
      </c>
      <c r="Q313" s="62" t="str">
        <f t="shared" si="152"/>
        <v>2017 ISO Expenditures Less Collectible</v>
      </c>
      <c r="R313" s="63" t="str">
        <f t="shared" si="152"/>
        <v>2018 ISO Expenditures Less Collectible</v>
      </c>
      <c r="S313" s="160"/>
      <c r="T313" s="190">
        <f>$E$3</f>
        <v>42736</v>
      </c>
      <c r="U313" s="191">
        <f t="shared" ref="U313:AM313" si="153">DATE(YEAR(T313),MONTH(T313)+1,DAY(T313))</f>
        <v>42767</v>
      </c>
      <c r="V313" s="191">
        <f t="shared" si="153"/>
        <v>42795</v>
      </c>
      <c r="W313" s="191">
        <f t="shared" si="153"/>
        <v>42826</v>
      </c>
      <c r="X313" s="191">
        <f t="shared" si="153"/>
        <v>42856</v>
      </c>
      <c r="Y313" s="191">
        <f t="shared" si="153"/>
        <v>42887</v>
      </c>
      <c r="Z313" s="191">
        <f t="shared" si="153"/>
        <v>42917</v>
      </c>
      <c r="AA313" s="191">
        <f t="shared" si="153"/>
        <v>42948</v>
      </c>
      <c r="AB313" s="191">
        <f t="shared" si="153"/>
        <v>42979</v>
      </c>
      <c r="AC313" s="191">
        <f t="shared" si="153"/>
        <v>43009</v>
      </c>
      <c r="AD313" s="191">
        <f t="shared" si="153"/>
        <v>43040</v>
      </c>
      <c r="AE313" s="192">
        <f t="shared" si="153"/>
        <v>43070</v>
      </c>
      <c r="AF313" s="191">
        <f>DATE(YEAR(AE313),MONTH(AE313)+1,DAY(AE313))</f>
        <v>43101</v>
      </c>
      <c r="AG313" s="191">
        <f t="shared" si="153"/>
        <v>43132</v>
      </c>
      <c r="AH313" s="191">
        <f t="shared" si="153"/>
        <v>43160</v>
      </c>
      <c r="AI313" s="191">
        <f t="shared" si="153"/>
        <v>43191</v>
      </c>
      <c r="AJ313" s="191">
        <f t="shared" si="153"/>
        <v>43221</v>
      </c>
      <c r="AK313" s="191">
        <f t="shared" si="153"/>
        <v>43252</v>
      </c>
      <c r="AL313" s="191">
        <f t="shared" si="153"/>
        <v>43282</v>
      </c>
      <c r="AM313" s="191">
        <f t="shared" si="153"/>
        <v>43313</v>
      </c>
      <c r="AN313" s="191">
        <f>DATE(YEAR(AM313),MONTH(AM313)+1,DAY(AM313))</f>
        <v>43344</v>
      </c>
      <c r="AO313" s="191">
        <f>DATE(YEAR(AN313),MONTH(AN313)+1,DAY(AN313))</f>
        <v>43374</v>
      </c>
      <c r="AP313" s="191">
        <f>DATE(YEAR(AO313),MONTH(AO313)+1,DAY(AO313))</f>
        <v>43405</v>
      </c>
      <c r="AQ313" s="191">
        <f>DATE(YEAR(AP313),MONTH(AP313)+1,DAY(AP313))</f>
        <v>43435</v>
      </c>
      <c r="AR313" s="193"/>
    </row>
    <row r="314" spans="2:44" x14ac:dyDescent="0.25">
      <c r="B314" s="129" t="str">
        <f>+$D$291</f>
        <v>West of Devers</v>
      </c>
      <c r="C314" s="149" t="s">
        <v>221</v>
      </c>
      <c r="D314" s="265" t="str">
        <f t="shared" ref="D314:K321" si="154">D297</f>
        <v>CET-ET-TP-RN-642001</v>
      </c>
      <c r="E314" s="266" t="str">
        <f t="shared" si="154"/>
        <v>Pre-Engineering (Morongo Transmission Relocation Project)</v>
      </c>
      <c r="F314" s="160" t="str">
        <f t="shared" si="154"/>
        <v>6420</v>
      </c>
      <c r="G314" s="163" t="str">
        <f t="shared" si="154"/>
        <v>High</v>
      </c>
      <c r="H314" s="153">
        <f t="shared" si="154"/>
        <v>44409</v>
      </c>
      <c r="I314" s="163" t="str">
        <f t="shared" si="154"/>
        <v>TR-LINEINC</v>
      </c>
      <c r="J314" s="164">
        <f t="shared" si="154"/>
        <v>0</v>
      </c>
      <c r="K314" s="165">
        <f t="shared" si="154"/>
        <v>1</v>
      </c>
      <c r="L314" s="150"/>
      <c r="M314" s="196">
        <f t="shared" ref="M314:O321" si="155">M297</f>
        <v>63970.451209999999</v>
      </c>
      <c r="N314" s="151">
        <f t="shared" si="155"/>
        <v>366.72244000000001</v>
      </c>
      <c r="O314" s="151">
        <f t="shared" si="155"/>
        <v>55</v>
      </c>
      <c r="P314" s="151">
        <f>$M314*$K314*(1-$J314)</f>
        <v>63970.451209999999</v>
      </c>
      <c r="Q314" s="151">
        <f>$N314*$K314*(1-$J314)</f>
        <v>366.72244000000001</v>
      </c>
      <c r="R314" s="152">
        <f>$O314*$K314*(1-$J314)</f>
        <v>55</v>
      </c>
      <c r="S314" s="153"/>
      <c r="T314" s="349">
        <v>309.25405000000001</v>
      </c>
      <c r="U314" s="350">
        <v>5.5507700000000009</v>
      </c>
      <c r="V314" s="350">
        <v>7.68262</v>
      </c>
      <c r="W314" s="350">
        <v>12.234999999999999</v>
      </c>
      <c r="X314" s="350">
        <v>16</v>
      </c>
      <c r="Y314" s="350">
        <v>16</v>
      </c>
      <c r="Z314" s="350">
        <v>0</v>
      </c>
      <c r="AA314" s="350">
        <v>0</v>
      </c>
      <c r="AB314" s="350">
        <v>0</v>
      </c>
      <c r="AC314" s="350">
        <v>0</v>
      </c>
      <c r="AD314" s="350">
        <v>0</v>
      </c>
      <c r="AE314" s="351">
        <v>0</v>
      </c>
      <c r="AF314" s="350">
        <v>11</v>
      </c>
      <c r="AG314" s="350">
        <v>11</v>
      </c>
      <c r="AH314" s="350">
        <v>11</v>
      </c>
      <c r="AI314" s="350">
        <v>11</v>
      </c>
      <c r="AJ314" s="350">
        <v>11</v>
      </c>
      <c r="AK314" s="350">
        <v>0</v>
      </c>
      <c r="AL314" s="350">
        <v>0</v>
      </c>
      <c r="AM314" s="350">
        <v>0</v>
      </c>
      <c r="AN314" s="350">
        <v>0</v>
      </c>
      <c r="AO314" s="350">
        <v>0</v>
      </c>
      <c r="AP314" s="350">
        <v>0</v>
      </c>
      <c r="AQ314" s="351">
        <v>0</v>
      </c>
      <c r="AR314" s="157"/>
    </row>
    <row r="315" spans="2:44" x14ac:dyDescent="0.25">
      <c r="B315" s="129" t="str">
        <f>+$D$291</f>
        <v>West of Devers</v>
      </c>
      <c r="C315" s="149" t="s">
        <v>221</v>
      </c>
      <c r="D315" s="194" t="str">
        <f t="shared" si="154"/>
        <v>CET-ET-TP-RN-642012</v>
      </c>
      <c r="E315" s="167" t="str">
        <f t="shared" si="154"/>
        <v>Devers Sub: Install 220kV CBs &amp; DSs</v>
      </c>
      <c r="F315" s="160" t="str">
        <f t="shared" si="154"/>
        <v>6420</v>
      </c>
      <c r="G315" s="163" t="str">
        <f t="shared" si="154"/>
        <v>High</v>
      </c>
      <c r="H315" s="153">
        <f t="shared" si="154"/>
        <v>44409</v>
      </c>
      <c r="I315" s="163" t="str">
        <f t="shared" si="154"/>
        <v>TR-SUBINC</v>
      </c>
      <c r="J315" s="164">
        <f t="shared" si="154"/>
        <v>0</v>
      </c>
      <c r="K315" s="165">
        <f t="shared" si="154"/>
        <v>1</v>
      </c>
      <c r="L315" s="150"/>
      <c r="M315" s="196">
        <f t="shared" si="155"/>
        <v>121.03084</v>
      </c>
      <c r="N315" s="151">
        <f t="shared" si="155"/>
        <v>949.65643</v>
      </c>
      <c r="O315" s="151">
        <f t="shared" si="155"/>
        <v>500</v>
      </c>
      <c r="P315" s="151">
        <f>$M315*$K315*(1-$J315)</f>
        <v>121.03084</v>
      </c>
      <c r="Q315" s="151">
        <f>$N315*$K315*(1-$J315)</f>
        <v>949.65643</v>
      </c>
      <c r="R315" s="152">
        <f>$O315*$K315*(1-$J315)</f>
        <v>500</v>
      </c>
      <c r="S315" s="153"/>
      <c r="T315" s="197">
        <v>15.33836</v>
      </c>
      <c r="U315" s="198">
        <v>36.219260000000006</v>
      </c>
      <c r="V315" s="198">
        <v>4.5498100000000008</v>
      </c>
      <c r="W315" s="198">
        <v>65.549000000000007</v>
      </c>
      <c r="X315" s="198">
        <v>0</v>
      </c>
      <c r="Y315" s="198">
        <v>0</v>
      </c>
      <c r="Z315" s="198">
        <v>0</v>
      </c>
      <c r="AA315" s="198">
        <v>0</v>
      </c>
      <c r="AB315" s="198">
        <v>250</v>
      </c>
      <c r="AC315" s="198">
        <v>250</v>
      </c>
      <c r="AD315" s="198">
        <v>250</v>
      </c>
      <c r="AE315" s="199">
        <v>78</v>
      </c>
      <c r="AF315" s="198">
        <v>10</v>
      </c>
      <c r="AG315" s="198">
        <v>10</v>
      </c>
      <c r="AH315" s="198">
        <v>10</v>
      </c>
      <c r="AI315" s="198">
        <v>10</v>
      </c>
      <c r="AJ315" s="198">
        <v>50</v>
      </c>
      <c r="AK315" s="198">
        <v>50</v>
      </c>
      <c r="AL315" s="198">
        <v>50</v>
      </c>
      <c r="AM315" s="198">
        <v>50</v>
      </c>
      <c r="AN315" s="198">
        <v>80</v>
      </c>
      <c r="AO315" s="198">
        <v>80</v>
      </c>
      <c r="AP315" s="198">
        <v>50</v>
      </c>
      <c r="AQ315" s="199">
        <v>50</v>
      </c>
      <c r="AR315" s="157"/>
    </row>
    <row r="316" spans="2:44" x14ac:dyDescent="0.25">
      <c r="B316" s="129" t="str">
        <f t="shared" ref="B316:B320" si="156">+$D$291</f>
        <v>West of Devers</v>
      </c>
      <c r="C316" s="149" t="s">
        <v>221</v>
      </c>
      <c r="D316" s="194" t="str">
        <f t="shared" si="154"/>
        <v>CET-ET-TP-RN-642013</v>
      </c>
      <c r="E316" s="167" t="str">
        <f t="shared" si="154"/>
        <v>El Casco Sub: Install 220kV Terminal Equipment</v>
      </c>
      <c r="F316" s="160" t="str">
        <f t="shared" si="154"/>
        <v>6420</v>
      </c>
      <c r="G316" s="163" t="str">
        <f t="shared" si="154"/>
        <v>High</v>
      </c>
      <c r="H316" s="153">
        <f t="shared" si="154"/>
        <v>44409</v>
      </c>
      <c r="I316" s="163" t="str">
        <f t="shared" si="154"/>
        <v>TR-SUBINC</v>
      </c>
      <c r="J316" s="164">
        <f t="shared" si="154"/>
        <v>0</v>
      </c>
      <c r="K316" s="165">
        <f t="shared" si="154"/>
        <v>1</v>
      </c>
      <c r="L316" s="150"/>
      <c r="M316" s="196">
        <f t="shared" si="155"/>
        <v>59.51972</v>
      </c>
      <c r="N316" s="151">
        <f t="shared" si="155"/>
        <v>1410.0452300000002</v>
      </c>
      <c r="O316" s="151">
        <f t="shared" si="155"/>
        <v>500</v>
      </c>
      <c r="P316" s="151">
        <f t="shared" ref="P316:P321" si="157">$M316*$K316*(1-$J316)</f>
        <v>59.51972</v>
      </c>
      <c r="Q316" s="151">
        <f t="shared" ref="Q316:Q321" si="158">$N316*$K316*(1-$J316)</f>
        <v>1410.0452300000002</v>
      </c>
      <c r="R316" s="152">
        <f t="shared" ref="R316:R321" si="159">$O316*$K316*(1-$J316)</f>
        <v>500</v>
      </c>
      <c r="S316" s="153"/>
      <c r="T316" s="197">
        <v>2.1780900000000001</v>
      </c>
      <c r="U316" s="198">
        <v>12.891579999999999</v>
      </c>
      <c r="V316" s="198">
        <v>2.00156</v>
      </c>
      <c r="W316" s="198">
        <v>512.97400000000005</v>
      </c>
      <c r="X316" s="198">
        <v>0</v>
      </c>
      <c r="Y316" s="198">
        <v>0</v>
      </c>
      <c r="Z316" s="198">
        <v>0</v>
      </c>
      <c r="AA316" s="198">
        <v>0</v>
      </c>
      <c r="AB316" s="198">
        <v>250</v>
      </c>
      <c r="AC316" s="198">
        <v>250</v>
      </c>
      <c r="AD316" s="198">
        <v>250</v>
      </c>
      <c r="AE316" s="199">
        <v>130</v>
      </c>
      <c r="AF316" s="198">
        <v>30</v>
      </c>
      <c r="AG316" s="198">
        <v>30</v>
      </c>
      <c r="AH316" s="198">
        <v>50</v>
      </c>
      <c r="AI316" s="198">
        <v>50</v>
      </c>
      <c r="AJ316" s="198">
        <v>50</v>
      </c>
      <c r="AK316" s="198">
        <v>50</v>
      </c>
      <c r="AL316" s="198">
        <v>50</v>
      </c>
      <c r="AM316" s="198">
        <v>50</v>
      </c>
      <c r="AN316" s="198">
        <v>50</v>
      </c>
      <c r="AO316" s="198">
        <v>50</v>
      </c>
      <c r="AP316" s="198">
        <v>25</v>
      </c>
      <c r="AQ316" s="199">
        <v>15</v>
      </c>
      <c r="AR316" s="157"/>
    </row>
    <row r="317" spans="2:44" x14ac:dyDescent="0.25">
      <c r="B317" s="129" t="str">
        <f t="shared" si="156"/>
        <v>West of Devers</v>
      </c>
      <c r="C317" s="149" t="s">
        <v>221</v>
      </c>
      <c r="D317" s="194" t="str">
        <f t="shared" si="154"/>
        <v>CET-ET-TP-RN-642014</v>
      </c>
      <c r="E317" s="167" t="str">
        <f t="shared" si="154"/>
        <v>Etiwanda Sub: Install 220kV Relay Equipment</v>
      </c>
      <c r="F317" s="160" t="str">
        <f t="shared" si="154"/>
        <v>6420</v>
      </c>
      <c r="G317" s="163" t="str">
        <f t="shared" si="154"/>
        <v>High</v>
      </c>
      <c r="H317" s="153">
        <f t="shared" si="154"/>
        <v>44409</v>
      </c>
      <c r="I317" s="163" t="str">
        <f t="shared" si="154"/>
        <v>TR-SUBINC</v>
      </c>
      <c r="J317" s="164">
        <f t="shared" si="154"/>
        <v>0</v>
      </c>
      <c r="K317" s="165">
        <f t="shared" si="154"/>
        <v>1</v>
      </c>
      <c r="L317" s="150"/>
      <c r="M317" s="196">
        <f t="shared" si="155"/>
        <v>52.064869999999999</v>
      </c>
      <c r="N317" s="151">
        <f t="shared" si="155"/>
        <v>479.81769000000003</v>
      </c>
      <c r="O317" s="151">
        <f t="shared" si="155"/>
        <v>267</v>
      </c>
      <c r="P317" s="151">
        <f t="shared" si="157"/>
        <v>52.064869999999999</v>
      </c>
      <c r="Q317" s="151">
        <f t="shared" si="158"/>
        <v>479.81769000000003</v>
      </c>
      <c r="R317" s="152">
        <f t="shared" si="159"/>
        <v>267</v>
      </c>
      <c r="S317" s="153"/>
      <c r="T317" s="197">
        <v>13.84005</v>
      </c>
      <c r="U317" s="198">
        <v>9.3066800000000001</v>
      </c>
      <c r="V317" s="198">
        <v>24.368959999999998</v>
      </c>
      <c r="W317" s="198">
        <v>0.06</v>
      </c>
      <c r="X317" s="198">
        <v>10</v>
      </c>
      <c r="Y317" s="198">
        <v>10</v>
      </c>
      <c r="Z317" s="198">
        <v>10</v>
      </c>
      <c r="AA317" s="198">
        <v>10</v>
      </c>
      <c r="AB317" s="198">
        <v>10</v>
      </c>
      <c r="AC317" s="198">
        <v>10</v>
      </c>
      <c r="AD317" s="198">
        <v>30</v>
      </c>
      <c r="AE317" s="199">
        <v>342.24200000000002</v>
      </c>
      <c r="AF317" s="198">
        <v>10</v>
      </c>
      <c r="AG317" s="198">
        <v>10</v>
      </c>
      <c r="AH317" s="198">
        <v>10</v>
      </c>
      <c r="AI317" s="198">
        <v>10</v>
      </c>
      <c r="AJ317" s="198">
        <v>10</v>
      </c>
      <c r="AK317" s="198">
        <v>10</v>
      </c>
      <c r="AL317" s="198">
        <v>40</v>
      </c>
      <c r="AM317" s="198">
        <v>40</v>
      </c>
      <c r="AN317" s="198">
        <v>40</v>
      </c>
      <c r="AO317" s="198">
        <v>47</v>
      </c>
      <c r="AP317" s="198">
        <v>20</v>
      </c>
      <c r="AQ317" s="199">
        <v>20</v>
      </c>
      <c r="AR317" s="157"/>
    </row>
    <row r="318" spans="2:44" x14ac:dyDescent="0.25">
      <c r="B318" s="129" t="str">
        <f t="shared" si="156"/>
        <v>West of Devers</v>
      </c>
      <c r="C318" s="149" t="s">
        <v>221</v>
      </c>
      <c r="D318" s="194" t="str">
        <f t="shared" si="154"/>
        <v>CET-ET-TP-RN-642015</v>
      </c>
      <c r="E318" s="167" t="str">
        <f t="shared" si="154"/>
        <v>San Bernardino : Install Disconnects</v>
      </c>
      <c r="F318" s="160" t="str">
        <f t="shared" si="154"/>
        <v>6420</v>
      </c>
      <c r="G318" s="163" t="str">
        <f t="shared" si="154"/>
        <v>High</v>
      </c>
      <c r="H318" s="153">
        <f t="shared" si="154"/>
        <v>44409</v>
      </c>
      <c r="I318" s="163" t="str">
        <f t="shared" si="154"/>
        <v>TR-SUBINC</v>
      </c>
      <c r="J318" s="164">
        <f t="shared" si="154"/>
        <v>0</v>
      </c>
      <c r="K318" s="165">
        <f t="shared" si="154"/>
        <v>1</v>
      </c>
      <c r="L318" s="150"/>
      <c r="M318" s="196">
        <f t="shared" si="155"/>
        <v>78.968879999999999</v>
      </c>
      <c r="N318" s="151">
        <f t="shared" si="155"/>
        <v>899.55185000000006</v>
      </c>
      <c r="O318" s="151">
        <f t="shared" si="155"/>
        <v>1100</v>
      </c>
      <c r="P318" s="151">
        <f t="shared" si="157"/>
        <v>78.968879999999999</v>
      </c>
      <c r="Q318" s="151">
        <f t="shared" si="158"/>
        <v>899.55185000000006</v>
      </c>
      <c r="R318" s="152">
        <f t="shared" si="159"/>
        <v>1100</v>
      </c>
      <c r="S318" s="153"/>
      <c r="T318" s="197">
        <v>25.314490000000003</v>
      </c>
      <c r="U318" s="198">
        <v>15.16907</v>
      </c>
      <c r="V318" s="198">
        <v>92.091289999999987</v>
      </c>
      <c r="W318" s="198">
        <v>21.977</v>
      </c>
      <c r="X318" s="198">
        <v>0</v>
      </c>
      <c r="Y318" s="198">
        <v>0</v>
      </c>
      <c r="Z318" s="198">
        <v>0</v>
      </c>
      <c r="AA318" s="198">
        <v>200</v>
      </c>
      <c r="AB318" s="198">
        <v>200</v>
      </c>
      <c r="AC318" s="198">
        <v>200</v>
      </c>
      <c r="AD318" s="198">
        <v>100</v>
      </c>
      <c r="AE318" s="199">
        <v>45</v>
      </c>
      <c r="AF318" s="198">
        <v>100</v>
      </c>
      <c r="AG318" s="198">
        <v>100</v>
      </c>
      <c r="AH318" s="198">
        <v>100</v>
      </c>
      <c r="AI318" s="198">
        <v>100</v>
      </c>
      <c r="AJ318" s="198">
        <v>100</v>
      </c>
      <c r="AK318" s="198">
        <v>100</v>
      </c>
      <c r="AL318" s="198">
        <v>100</v>
      </c>
      <c r="AM318" s="198">
        <v>100</v>
      </c>
      <c r="AN318" s="198">
        <v>100</v>
      </c>
      <c r="AO318" s="198">
        <v>100</v>
      </c>
      <c r="AP318" s="198">
        <v>50</v>
      </c>
      <c r="AQ318" s="199">
        <v>50</v>
      </c>
      <c r="AR318" s="157"/>
    </row>
    <row r="319" spans="2:44" x14ac:dyDescent="0.25">
      <c r="B319" s="129" t="str">
        <f t="shared" si="156"/>
        <v>West of Devers</v>
      </c>
      <c r="C319" s="149" t="s">
        <v>221</v>
      </c>
      <c r="D319" s="194" t="str">
        <f t="shared" si="154"/>
        <v>CET-ET-TP-RN-642017</v>
      </c>
      <c r="E319" s="167" t="str">
        <f t="shared" si="154"/>
        <v>Rebuild Devers-El Casco &amp; El Casco-San Bernardino 220kV</v>
      </c>
      <c r="F319" s="160" t="str">
        <f t="shared" si="154"/>
        <v>6420</v>
      </c>
      <c r="G319" s="163" t="str">
        <f t="shared" si="154"/>
        <v>High</v>
      </c>
      <c r="H319" s="153">
        <f t="shared" si="154"/>
        <v>44409</v>
      </c>
      <c r="I319" s="163" t="str">
        <f t="shared" si="154"/>
        <v>TR-LINEINC</v>
      </c>
      <c r="J319" s="164">
        <f t="shared" si="154"/>
        <v>0</v>
      </c>
      <c r="K319" s="165">
        <f t="shared" si="154"/>
        <v>1</v>
      </c>
      <c r="L319" s="150"/>
      <c r="M319" s="196">
        <f t="shared" si="155"/>
        <v>4633.3487999999998</v>
      </c>
      <c r="N319" s="151">
        <f t="shared" si="155"/>
        <v>24399.345109999998</v>
      </c>
      <c r="O319" s="151">
        <f t="shared" si="155"/>
        <v>230350</v>
      </c>
      <c r="P319" s="151">
        <f t="shared" si="157"/>
        <v>4633.3487999999998</v>
      </c>
      <c r="Q319" s="151">
        <f t="shared" si="158"/>
        <v>24399.345109999998</v>
      </c>
      <c r="R319" s="152">
        <f t="shared" si="159"/>
        <v>230350</v>
      </c>
      <c r="S319" s="153"/>
      <c r="T319" s="197">
        <v>6.3161499999999995</v>
      </c>
      <c r="U319" s="198">
        <v>532.58154999999999</v>
      </c>
      <c r="V319" s="198">
        <v>1119.8484099999998</v>
      </c>
      <c r="W319" s="198">
        <v>342.54700000000003</v>
      </c>
      <c r="X319" s="198">
        <v>1072.0059999999999</v>
      </c>
      <c r="Y319" s="198">
        <v>1133.2550000000001</v>
      </c>
      <c r="Z319" s="198">
        <v>1362.0139999999999</v>
      </c>
      <c r="AA319" s="198">
        <v>1844.682</v>
      </c>
      <c r="AB319" s="198">
        <v>2489.4659999999999</v>
      </c>
      <c r="AC319" s="198">
        <v>3613.2620000000002</v>
      </c>
      <c r="AD319" s="198">
        <v>3236.76</v>
      </c>
      <c r="AE319" s="199">
        <v>7646.607</v>
      </c>
      <c r="AF319" s="198">
        <v>8000</v>
      </c>
      <c r="AG319" s="198">
        <v>8000</v>
      </c>
      <c r="AH319" s="198">
        <v>20000</v>
      </c>
      <c r="AI319" s="198">
        <v>20000</v>
      </c>
      <c r="AJ319" s="198">
        <v>20000</v>
      </c>
      <c r="AK319" s="198">
        <v>20000</v>
      </c>
      <c r="AL319" s="198">
        <v>20000</v>
      </c>
      <c r="AM319" s="198">
        <v>20000</v>
      </c>
      <c r="AN319" s="198">
        <v>22000</v>
      </c>
      <c r="AO319" s="198">
        <v>28175</v>
      </c>
      <c r="AP319" s="198">
        <v>22000</v>
      </c>
      <c r="AQ319" s="199">
        <v>22175</v>
      </c>
      <c r="AR319" s="157"/>
    </row>
    <row r="320" spans="2:44" x14ac:dyDescent="0.25">
      <c r="B320" s="129" t="str">
        <f t="shared" si="156"/>
        <v>West of Devers</v>
      </c>
      <c r="C320" s="149" t="s">
        <v>221</v>
      </c>
      <c r="D320" s="194" t="str">
        <f t="shared" si="154"/>
        <v>CET-ET-TP-RN-642016</v>
      </c>
      <c r="E320" s="167" t="str">
        <f t="shared" si="154"/>
        <v>Vista Sub: Install Disconnects</v>
      </c>
      <c r="F320" s="160" t="str">
        <f t="shared" si="154"/>
        <v>6420</v>
      </c>
      <c r="G320" s="163" t="str">
        <f t="shared" si="154"/>
        <v>High</v>
      </c>
      <c r="H320" s="153">
        <f t="shared" si="154"/>
        <v>44409</v>
      </c>
      <c r="I320" s="163" t="str">
        <f t="shared" si="154"/>
        <v>TR-SUBINC</v>
      </c>
      <c r="J320" s="164">
        <f t="shared" si="154"/>
        <v>0</v>
      </c>
      <c r="K320" s="165">
        <f t="shared" si="154"/>
        <v>1</v>
      </c>
      <c r="L320" s="150"/>
      <c r="M320" s="196">
        <f t="shared" si="155"/>
        <v>112.69589000000001</v>
      </c>
      <c r="N320" s="151">
        <f t="shared" si="155"/>
        <v>1032.2772500000001</v>
      </c>
      <c r="O320" s="151">
        <f t="shared" si="155"/>
        <v>698</v>
      </c>
      <c r="P320" s="151">
        <f t="shared" si="157"/>
        <v>112.69589000000001</v>
      </c>
      <c r="Q320" s="151">
        <f t="shared" si="158"/>
        <v>1032.2772500000001</v>
      </c>
      <c r="R320" s="152">
        <f t="shared" si="159"/>
        <v>698</v>
      </c>
      <c r="S320" s="153"/>
      <c r="T320" s="197">
        <v>6.8552700000000009</v>
      </c>
      <c r="U320" s="198">
        <v>40.045940000000002</v>
      </c>
      <c r="V320" s="198">
        <v>977.29704000000004</v>
      </c>
      <c r="W320" s="198">
        <v>8.0790000000000006</v>
      </c>
      <c r="X320" s="198">
        <v>0</v>
      </c>
      <c r="Y320" s="198">
        <v>0</v>
      </c>
      <c r="Z320" s="198">
        <v>0</v>
      </c>
      <c r="AA320" s="198">
        <v>0</v>
      </c>
      <c r="AB320" s="198">
        <v>0</v>
      </c>
      <c r="AC320" s="198">
        <v>0</v>
      </c>
      <c r="AD320" s="198">
        <v>0</v>
      </c>
      <c r="AE320" s="199">
        <v>0</v>
      </c>
      <c r="AF320" s="198">
        <v>10</v>
      </c>
      <c r="AG320" s="198">
        <v>10</v>
      </c>
      <c r="AH320" s="198">
        <v>10</v>
      </c>
      <c r="AI320" s="198">
        <v>10</v>
      </c>
      <c r="AJ320" s="198">
        <v>50</v>
      </c>
      <c r="AK320" s="198">
        <v>50</v>
      </c>
      <c r="AL320" s="198">
        <v>100</v>
      </c>
      <c r="AM320" s="198">
        <v>100</v>
      </c>
      <c r="AN320" s="198">
        <v>100</v>
      </c>
      <c r="AO320" s="198">
        <v>100</v>
      </c>
      <c r="AP320" s="198">
        <v>79</v>
      </c>
      <c r="AQ320" s="199">
        <v>79</v>
      </c>
      <c r="AR320" s="157"/>
    </row>
    <row r="321" spans="1:44" x14ac:dyDescent="0.25">
      <c r="B321" s="129" t="str">
        <f>+$D$291</f>
        <v>West of Devers</v>
      </c>
      <c r="C321" s="149" t="s">
        <v>221</v>
      </c>
      <c r="D321" s="194" t="str">
        <f t="shared" si="154"/>
        <v>CET-RP-TP-RN-642000</v>
      </c>
      <c r="E321" s="167" t="str">
        <f t="shared" si="154"/>
        <v>Acquire Easements for West of Devers</v>
      </c>
      <c r="F321" s="160" t="str">
        <f t="shared" si="154"/>
        <v>6420</v>
      </c>
      <c r="G321" s="163" t="str">
        <f t="shared" si="154"/>
        <v>High</v>
      </c>
      <c r="H321" s="153">
        <f t="shared" si="154"/>
        <v>44409</v>
      </c>
      <c r="I321" s="163" t="str">
        <f t="shared" si="154"/>
        <v>TR-LANDRGTINC</v>
      </c>
      <c r="J321" s="164">
        <f t="shared" si="154"/>
        <v>0</v>
      </c>
      <c r="K321" s="165">
        <f t="shared" si="154"/>
        <v>1</v>
      </c>
      <c r="L321" s="150"/>
      <c r="M321" s="196">
        <f t="shared" si="155"/>
        <v>657.16445999999996</v>
      </c>
      <c r="N321" s="151">
        <f t="shared" si="155"/>
        <v>8223.1716500000002</v>
      </c>
      <c r="O321" s="151">
        <f t="shared" si="155"/>
        <v>6344</v>
      </c>
      <c r="P321" s="151">
        <f t="shared" si="157"/>
        <v>657.16445999999996</v>
      </c>
      <c r="Q321" s="151">
        <f t="shared" si="158"/>
        <v>8223.1716500000002</v>
      </c>
      <c r="R321" s="152">
        <f t="shared" si="159"/>
        <v>6344</v>
      </c>
      <c r="S321" s="153"/>
      <c r="T321" s="197">
        <v>48.886410000000005</v>
      </c>
      <c r="U321" s="198">
        <v>95.825270000000003</v>
      </c>
      <c r="V321" s="198">
        <v>261.66097000000002</v>
      </c>
      <c r="W321" s="198">
        <v>30.187999999999999</v>
      </c>
      <c r="X321" s="198">
        <v>295.29700000000003</v>
      </c>
      <c r="Y321" s="198">
        <v>195.297</v>
      </c>
      <c r="Z321" s="198">
        <v>2195.297</v>
      </c>
      <c r="AA321" s="198">
        <v>2195.297</v>
      </c>
      <c r="AB321" s="198">
        <v>1938.297</v>
      </c>
      <c r="AC321" s="198">
        <v>695.29700000000003</v>
      </c>
      <c r="AD321" s="198">
        <v>196.82900000000001</v>
      </c>
      <c r="AE321" s="199">
        <v>75</v>
      </c>
      <c r="AF321" s="198">
        <v>300</v>
      </c>
      <c r="AG321" s="198">
        <v>500</v>
      </c>
      <c r="AH321" s="198">
        <v>800</v>
      </c>
      <c r="AI321" s="198">
        <v>800</v>
      </c>
      <c r="AJ321" s="198">
        <v>800</v>
      </c>
      <c r="AK321" s="198">
        <v>800</v>
      </c>
      <c r="AL321" s="198">
        <v>800</v>
      </c>
      <c r="AM321" s="198">
        <v>853</v>
      </c>
      <c r="AN321" s="198">
        <v>691</v>
      </c>
      <c r="AO321" s="198">
        <v>0</v>
      </c>
      <c r="AP321" s="198">
        <v>0</v>
      </c>
      <c r="AQ321" s="199">
        <v>0</v>
      </c>
      <c r="AR321" s="157"/>
    </row>
    <row r="322" spans="1:44" ht="15.75" thickBot="1" x14ac:dyDescent="0.3">
      <c r="D322" s="174" t="s">
        <v>222</v>
      </c>
      <c r="E322" s="175"/>
      <c r="F322" s="175"/>
      <c r="G322" s="175"/>
      <c r="H322" s="175"/>
      <c r="I322" s="175"/>
      <c r="J322" s="175"/>
      <c r="K322" s="176"/>
      <c r="L322" s="150"/>
      <c r="M322" s="79">
        <f t="shared" ref="M322:R322" si="160">SUM(M314:M321)</f>
        <v>69685.24467</v>
      </c>
      <c r="N322" s="80">
        <f t="shared" si="160"/>
        <v>37760.587650000001</v>
      </c>
      <c r="O322" s="80">
        <f t="shared" si="160"/>
        <v>239814</v>
      </c>
      <c r="P322" s="80">
        <f t="shared" si="160"/>
        <v>69685.24467</v>
      </c>
      <c r="Q322" s="80">
        <f t="shared" si="160"/>
        <v>37760.587650000001</v>
      </c>
      <c r="R322" s="81">
        <f t="shared" si="160"/>
        <v>239814</v>
      </c>
      <c r="S322" s="160"/>
      <c r="T322" s="205">
        <f t="shared" ref="T322:AQ322" si="161">SUM(T314:T321)</f>
        <v>427.98287000000005</v>
      </c>
      <c r="U322" s="206">
        <f t="shared" si="161"/>
        <v>747.59012000000007</v>
      </c>
      <c r="V322" s="206">
        <f t="shared" si="161"/>
        <v>2489.5006599999997</v>
      </c>
      <c r="W322" s="206">
        <f t="shared" si="161"/>
        <v>993.60899999999992</v>
      </c>
      <c r="X322" s="206">
        <f t="shared" si="161"/>
        <v>1393.3029999999999</v>
      </c>
      <c r="Y322" s="206">
        <f t="shared" si="161"/>
        <v>1354.5520000000001</v>
      </c>
      <c r="Z322" s="206">
        <f t="shared" si="161"/>
        <v>3567.3109999999997</v>
      </c>
      <c r="AA322" s="206">
        <f t="shared" si="161"/>
        <v>4249.9789999999994</v>
      </c>
      <c r="AB322" s="206">
        <f t="shared" si="161"/>
        <v>5137.7629999999999</v>
      </c>
      <c r="AC322" s="206">
        <f t="shared" si="161"/>
        <v>5018.5590000000011</v>
      </c>
      <c r="AD322" s="206">
        <f t="shared" si="161"/>
        <v>4063.5890000000004</v>
      </c>
      <c r="AE322" s="207">
        <f t="shared" si="161"/>
        <v>8316.8490000000002</v>
      </c>
      <c r="AF322" s="206">
        <f t="shared" si="161"/>
        <v>8471</v>
      </c>
      <c r="AG322" s="206">
        <f t="shared" si="161"/>
        <v>8671</v>
      </c>
      <c r="AH322" s="206">
        <f t="shared" si="161"/>
        <v>20991</v>
      </c>
      <c r="AI322" s="206">
        <f t="shared" si="161"/>
        <v>20991</v>
      </c>
      <c r="AJ322" s="206">
        <f t="shared" si="161"/>
        <v>21071</v>
      </c>
      <c r="AK322" s="206">
        <f t="shared" si="161"/>
        <v>21060</v>
      </c>
      <c r="AL322" s="206">
        <f t="shared" si="161"/>
        <v>21140</v>
      </c>
      <c r="AM322" s="206">
        <f t="shared" si="161"/>
        <v>21193</v>
      </c>
      <c r="AN322" s="206">
        <f t="shared" si="161"/>
        <v>23061</v>
      </c>
      <c r="AO322" s="206">
        <f t="shared" si="161"/>
        <v>28552</v>
      </c>
      <c r="AP322" s="206">
        <f t="shared" si="161"/>
        <v>22224</v>
      </c>
      <c r="AQ322" s="206">
        <f t="shared" si="161"/>
        <v>22389</v>
      </c>
      <c r="AR322" s="193"/>
    </row>
    <row r="323" spans="1:44" ht="15.75" thickTop="1" x14ac:dyDescent="0.25">
      <c r="L323" s="150"/>
      <c r="S323" s="160"/>
      <c r="T323" s="208"/>
      <c r="U323" s="208"/>
      <c r="V323" s="208"/>
      <c r="W323" s="208"/>
      <c r="X323" s="208"/>
      <c r="Y323" s="208"/>
      <c r="Z323" s="208"/>
      <c r="AA323" s="208"/>
      <c r="AB323" s="208"/>
      <c r="AC323" s="208"/>
      <c r="AD323" s="208"/>
      <c r="AE323" s="208"/>
      <c r="AF323" s="208"/>
      <c r="AG323" s="208"/>
      <c r="AH323" s="208"/>
      <c r="AI323" s="208"/>
      <c r="AJ323" s="208"/>
      <c r="AK323" s="208"/>
      <c r="AL323" s="208"/>
      <c r="AM323" s="208"/>
      <c r="AN323" s="208"/>
      <c r="AO323" s="208"/>
      <c r="AP323" s="208"/>
      <c r="AQ323" s="208"/>
      <c r="AR323" s="157"/>
    </row>
    <row r="324" spans="1:44" x14ac:dyDescent="0.25">
      <c r="L324" s="150"/>
      <c r="S324" s="160"/>
      <c r="T324" s="208"/>
      <c r="U324" s="208"/>
      <c r="V324" s="208"/>
      <c r="W324" s="208"/>
      <c r="X324" s="208"/>
      <c r="Y324" s="208"/>
      <c r="Z324" s="208"/>
      <c r="AA324" s="208"/>
      <c r="AB324" s="208"/>
      <c r="AC324" s="208"/>
      <c r="AD324" s="208"/>
      <c r="AE324" s="208"/>
      <c r="AF324" s="208"/>
      <c r="AG324" s="208"/>
      <c r="AH324" s="208"/>
      <c r="AI324" s="208"/>
      <c r="AJ324" s="208"/>
      <c r="AK324" s="208"/>
      <c r="AL324" s="208"/>
      <c r="AM324" s="208"/>
      <c r="AN324" s="208"/>
      <c r="AO324" s="208"/>
      <c r="AP324" s="208"/>
      <c r="AQ324" s="208"/>
      <c r="AR324" s="157"/>
    </row>
    <row r="325" spans="1:44" x14ac:dyDescent="0.25">
      <c r="L325" s="150"/>
      <c r="S325" s="160"/>
      <c r="AR325" s="157"/>
    </row>
    <row r="326" spans="1:44" ht="18.75" x14ac:dyDescent="0.25">
      <c r="D326" s="342" t="s">
        <v>346</v>
      </c>
      <c r="E326" s="346"/>
      <c r="F326" s="346"/>
      <c r="G326" s="347"/>
      <c r="H326" s="347"/>
      <c r="I326" s="347"/>
      <c r="J326" s="347"/>
      <c r="K326" s="347"/>
      <c r="L326" s="150"/>
      <c r="S326" s="160"/>
      <c r="AR326" s="157"/>
    </row>
    <row r="327" spans="1:44" x14ac:dyDescent="0.25">
      <c r="L327" s="150"/>
      <c r="S327" s="160"/>
      <c r="AR327" s="157"/>
    </row>
    <row r="328" spans="1:44" x14ac:dyDescent="0.25">
      <c r="D328" s="137" t="s">
        <v>203</v>
      </c>
      <c r="L328" s="150"/>
      <c r="S328" s="160"/>
      <c r="AR328" s="157"/>
    </row>
    <row r="329" spans="1:44" ht="15" customHeight="1" x14ac:dyDescent="0.25">
      <c r="D329" s="60" t="s">
        <v>320</v>
      </c>
      <c r="E329" s="60"/>
      <c r="F329" s="60"/>
      <c r="G329" s="60"/>
      <c r="H329" s="60"/>
      <c r="I329" s="60"/>
      <c r="J329" s="60"/>
      <c r="K329" s="60"/>
      <c r="L329" s="150"/>
      <c r="S329" s="160"/>
      <c r="AR329" s="157"/>
    </row>
    <row r="330" spans="1:44" ht="15.75" thickBot="1" x14ac:dyDescent="0.3">
      <c r="L330" s="150"/>
      <c r="S330" s="160"/>
      <c r="AR330" s="157"/>
    </row>
    <row r="331" spans="1:44" ht="30.75" thickBot="1" x14ac:dyDescent="0.3">
      <c r="D331" s="139" t="s">
        <v>16</v>
      </c>
      <c r="E331" s="140" t="s">
        <v>17</v>
      </c>
      <c r="F331" s="141" t="s">
        <v>18</v>
      </c>
      <c r="G331" s="142" t="s">
        <v>19</v>
      </c>
      <c r="H331" s="62" t="s">
        <v>20</v>
      </c>
      <c r="I331" s="62" t="s">
        <v>21</v>
      </c>
      <c r="J331" s="62" t="s">
        <v>22</v>
      </c>
      <c r="K331" s="63" t="s">
        <v>23</v>
      </c>
      <c r="L331" s="150"/>
      <c r="M331" s="61" t="str">
        <f t="shared" ref="M331:R331" si="162">M$11</f>
        <v>2016 CWIP</v>
      </c>
      <c r="N331" s="62" t="str">
        <f t="shared" si="162"/>
        <v>2017 Total Expenditures</v>
      </c>
      <c r="O331" s="62" t="str">
        <f t="shared" si="162"/>
        <v>2018 Total Expenditures</v>
      </c>
      <c r="P331" s="62" t="str">
        <f t="shared" si="162"/>
        <v>2016 ISO CWIP Less Collectible</v>
      </c>
      <c r="Q331" s="62" t="str">
        <f t="shared" si="162"/>
        <v>2017 ISO Expenditures Less Collectible</v>
      </c>
      <c r="R331" s="63" t="str">
        <f t="shared" si="162"/>
        <v>2018 ISO Expenditures Less Collectible</v>
      </c>
      <c r="S331" s="160"/>
      <c r="T331" s="145">
        <f>$E$3</f>
        <v>42736</v>
      </c>
      <c r="U331" s="142">
        <f t="shared" ref="U331:AM331" si="163">DATE(YEAR(T331),MONTH(T331)+1,DAY(T331))</f>
        <v>42767</v>
      </c>
      <c r="V331" s="142">
        <f t="shared" si="163"/>
        <v>42795</v>
      </c>
      <c r="W331" s="142">
        <f t="shared" si="163"/>
        <v>42826</v>
      </c>
      <c r="X331" s="142">
        <f t="shared" si="163"/>
        <v>42856</v>
      </c>
      <c r="Y331" s="142">
        <f t="shared" si="163"/>
        <v>42887</v>
      </c>
      <c r="Z331" s="142">
        <f t="shared" si="163"/>
        <v>42917</v>
      </c>
      <c r="AA331" s="142">
        <f t="shared" si="163"/>
        <v>42948</v>
      </c>
      <c r="AB331" s="142">
        <f t="shared" si="163"/>
        <v>42979</v>
      </c>
      <c r="AC331" s="142">
        <f t="shared" si="163"/>
        <v>43009</v>
      </c>
      <c r="AD331" s="142">
        <f t="shared" si="163"/>
        <v>43040</v>
      </c>
      <c r="AE331" s="146">
        <f t="shared" si="163"/>
        <v>43070</v>
      </c>
      <c r="AF331" s="142">
        <f>DATE(YEAR(AE331),MONTH(AE331)+1,DAY(AE331))</f>
        <v>43101</v>
      </c>
      <c r="AG331" s="142">
        <f t="shared" si="163"/>
        <v>43132</v>
      </c>
      <c r="AH331" s="142">
        <f t="shared" si="163"/>
        <v>43160</v>
      </c>
      <c r="AI331" s="142">
        <f t="shared" si="163"/>
        <v>43191</v>
      </c>
      <c r="AJ331" s="142">
        <f t="shared" si="163"/>
        <v>43221</v>
      </c>
      <c r="AK331" s="142">
        <f t="shared" si="163"/>
        <v>43252</v>
      </c>
      <c r="AL331" s="142">
        <f t="shared" si="163"/>
        <v>43282</v>
      </c>
      <c r="AM331" s="142">
        <f t="shared" si="163"/>
        <v>43313</v>
      </c>
      <c r="AN331" s="142">
        <f>DATE(YEAR(AM331),MONTH(AM331)+1,DAY(AM331))</f>
        <v>43344</v>
      </c>
      <c r="AO331" s="142">
        <f>DATE(YEAR(AN331),MONTH(AN331)+1,DAY(AN331))</f>
        <v>43374</v>
      </c>
      <c r="AP331" s="142">
        <f>DATE(YEAR(AO331),MONTH(AO331)+1,DAY(AO331))</f>
        <v>43405</v>
      </c>
      <c r="AQ331" s="142">
        <f>DATE(YEAR(AP331),MONTH(AP331)+1,DAY(AP331))</f>
        <v>43435</v>
      </c>
      <c r="AR331" s="193"/>
    </row>
    <row r="332" spans="1:44" s="268" customFormat="1" x14ac:dyDescent="0.25">
      <c r="A332" s="362" t="s">
        <v>347</v>
      </c>
      <c r="B332" s="267" t="str">
        <f>+$D$326</f>
        <v>Colorado River Substation</v>
      </c>
      <c r="C332" s="149" t="s">
        <v>214</v>
      </c>
      <c r="D332" s="219" t="s">
        <v>348</v>
      </c>
      <c r="E332" s="348" t="s">
        <v>349</v>
      </c>
      <c r="F332" s="221" t="str">
        <f t="shared" ref="F332" si="164">+LEFT(RIGHT(D332,6),4)</f>
        <v>7076</v>
      </c>
      <c r="G332" s="222" t="s">
        <v>26</v>
      </c>
      <c r="H332" s="223">
        <v>41456</v>
      </c>
      <c r="I332" s="229" t="s">
        <v>217</v>
      </c>
      <c r="J332" s="224">
        <v>0</v>
      </c>
      <c r="K332" s="225">
        <v>1</v>
      </c>
      <c r="L332" s="150"/>
      <c r="M332" s="201">
        <v>0</v>
      </c>
      <c r="N332" s="214">
        <f>SUM($T345:$AE345)</f>
        <v>-377.51078000000001</v>
      </c>
      <c r="O332" s="214">
        <f>SUM($AF345:$AQ345)</f>
        <v>0</v>
      </c>
      <c r="P332" s="214">
        <f>$M332*$K332*(1-$J332)</f>
        <v>0</v>
      </c>
      <c r="Q332" s="151">
        <f>$N332*$K332*(1-$J332)</f>
        <v>-377.51078000000001</v>
      </c>
      <c r="R332" s="152">
        <f>$O332*$K332*(1-$J332)</f>
        <v>0</v>
      </c>
      <c r="S332" s="153"/>
      <c r="T332" s="215">
        <f>IF(OR(RIGHT($I332,3)="RGT",RIGHT($I332,3)="INC"),IF($H332=T$244,SUM($T345:T345)+$P332,IF(T$244&gt;$H332,T345,0)),0)</f>
        <v>-377.42465000000004</v>
      </c>
      <c r="U332" s="216">
        <f>IF(OR(RIGHT($I332,3)="RGT",RIGHT($I332,3)="INC"),IF($H332=U$244,SUM($T345:U345)+$P332,IF(U$244&gt;$H332,U345,0)),0)</f>
        <v>-1.4E-3</v>
      </c>
      <c r="V332" s="216">
        <f>IF(OR(RIGHT($I332,3)="RGT",RIGHT($I332,3)="INC"),IF($H332=V$244,SUM($T345:V345)+$P332,IF(V$244&gt;$H332,V345,0)),0)</f>
        <v>-8.473E-2</v>
      </c>
      <c r="W332" s="216">
        <f>IF(OR(RIGHT($I332,3)="RGT",RIGHT($I332,3)="INC"),IF($H332=W$244,SUM($T345:W345)+$P332,IF(W$244&gt;$H332,W345,0)),0)</f>
        <v>0</v>
      </c>
      <c r="X332" s="216">
        <f>IF(OR(RIGHT($I332,3)="RGT",RIGHT($I332,3)="INC"),IF($H332=X$244,SUM($T345:X345)+$P332,IF(X$244&gt;$H332,X345,0)),0)</f>
        <v>0</v>
      </c>
      <c r="Y332" s="216">
        <f>IF(OR(RIGHT($I332,3)="RGT",RIGHT($I332,3)="INC"),IF($H332=Y$244,SUM($T345:Y345)+$P332,IF(Y$244&gt;$H332,Y345,0)),0)</f>
        <v>0</v>
      </c>
      <c r="Z332" s="216">
        <f>IF(OR(RIGHT($I332,3)="RGT",RIGHT($I332,3)="INC"),IF($H332=Z$244,SUM($T345:Z345)+$P332,IF(Z$244&gt;$H332,Z345,0)),0)</f>
        <v>0</v>
      </c>
      <c r="AA332" s="216">
        <f>IF(OR(RIGHT($I332,3)="RGT",RIGHT($I332,3)="INC"),IF($H332=AA$244,SUM($T345:AA345)+$P332,IF(AA$244&gt;$H332,AA345,0)),0)</f>
        <v>0</v>
      </c>
      <c r="AB332" s="216">
        <f>IF(OR(RIGHT($I332,3)="RGT",RIGHT($I332,3)="INC"),IF($H332=AB$244,SUM($T345:AB345)+$P332,IF(AB$244&gt;$H332,AB345,0)),0)</f>
        <v>0</v>
      </c>
      <c r="AC332" s="216">
        <f>IF(OR(RIGHT($I332,3)="RGT",RIGHT($I332,3)="INC"),IF($H332=AC$244,SUM($T345:AC345)+$P332,IF(AC$244&gt;$H332,AC345,0)),0)</f>
        <v>0</v>
      </c>
      <c r="AD332" s="216">
        <f>IF(OR(RIGHT($I332,3)="RGT",RIGHT($I332,3)="INC"),IF($H332=AD$244,SUM($T345:AD345)+$P332,IF(AD$244&gt;$H332,AD345,0)),0)</f>
        <v>0</v>
      </c>
      <c r="AE332" s="217">
        <f>IF(OR(RIGHT($I332,3)="RGT",RIGHT($I332,3)="INC"),IF($H332=AE$244,SUM($T345:AE345)+$P332,IF(AE$244&gt;$H332,AE345,0)),0)</f>
        <v>0</v>
      </c>
      <c r="AF332" s="216">
        <f>IF(OR(RIGHT($I332,3)="RGT",RIGHT($I332,3)="INC"),IF($H332=AF$244,SUM($T345:AF345)+$P332,IF(AF$244&gt;$H332,AF345,0)),0)</f>
        <v>0</v>
      </c>
      <c r="AG332" s="216">
        <f>IF(OR(RIGHT($I332,3)="RGT",RIGHT($I332,3)="INC"),IF($H332=AG$244,SUM($T345:AG345)+$P332,IF(AG$244&gt;$H332,AG345,0)),0)</f>
        <v>0</v>
      </c>
      <c r="AH332" s="216">
        <f>IF(OR(RIGHT($I332,3)="RGT",RIGHT($I332,3)="INC"),IF($H332=AH$244,SUM($T345:AH345)+$P332,IF(AH$244&gt;$H332,AH345,0)),0)</f>
        <v>0</v>
      </c>
      <c r="AI332" s="216">
        <f>IF(OR(RIGHT($I332,3)="RGT",RIGHT($I332,3)="INC"),IF($H332=AI$244,SUM($T345:AI345)+$P332,IF(AI$244&gt;$H332,AI345,0)),0)</f>
        <v>0</v>
      </c>
      <c r="AJ332" s="216">
        <f>IF(OR(RIGHT($I332,3)="RGT",RIGHT($I332,3)="INC"),IF($H332=AJ$244,SUM($T345:AJ345)+$P332,IF(AJ$244&gt;$H332,AJ345,0)),0)</f>
        <v>0</v>
      </c>
      <c r="AK332" s="216">
        <f>IF(OR(RIGHT($I332,3)="RGT",RIGHT($I332,3)="INC"),IF($H332=AK$244,SUM($T345:AK345)+$P332,IF(AK$244&gt;$H332,AK345,0)),0)</f>
        <v>0</v>
      </c>
      <c r="AL332" s="216">
        <f>IF(OR(RIGHT($I332,3)="RGT",RIGHT($I332,3)="INC"),IF($H332=AL$244,SUM($T345:AL345)+$P332,IF(AL$244&gt;$H332,AL345,0)),0)</f>
        <v>0</v>
      </c>
      <c r="AM332" s="216">
        <f>IF(OR(RIGHT($I332,3)="RGT",RIGHT($I332,3)="INC"),IF($H332=AM$244,SUM($T345:AM345)+$P332,IF(AM$244&gt;$H332,AM345,0)),0)</f>
        <v>0</v>
      </c>
      <c r="AN332" s="216">
        <f>IF(OR(RIGHT($I332,3)="RGT",RIGHT($I332,3)="INC"),IF($H332=AN$244,SUM($T345:AN345)+$P332,IF(AN$244&gt;$H332,AN345,0)),0)</f>
        <v>0</v>
      </c>
      <c r="AO332" s="216">
        <f>IF(OR(RIGHT($I332,3)="RGT",RIGHT($I332,3)="INC"),IF($H332=AO$244,SUM($T345:AO345)+$P332,IF(AO$244&gt;$H332,AO345,0)),0)</f>
        <v>0</v>
      </c>
      <c r="AP332" s="216">
        <f>IF(OR(RIGHT($I332,3)="RGT",RIGHT($I332,3)="INC"),IF($H332=AP$244,SUM($T345:AP345)+$P332,IF(AP$244&gt;$H332,AP345,0)),0)</f>
        <v>0</v>
      </c>
      <c r="AQ332" s="235">
        <f>IF(OR(RIGHT($I332,3)="RGT",RIGHT($I332,3)="INC"),IF($H332=AQ$244,SUM($T345:AQ345)+$P332,IF(AQ$244&gt;$H332,AQ345,0)),0)</f>
        <v>0</v>
      </c>
      <c r="AR332" s="157"/>
    </row>
    <row r="333" spans="1:44" s="268" customFormat="1" x14ac:dyDescent="0.25">
      <c r="A333" s="362" t="s">
        <v>350</v>
      </c>
      <c r="B333" s="267" t="str">
        <f t="shared" ref="B333:B334" si="165">+$D$326</f>
        <v>Colorado River Substation</v>
      </c>
      <c r="C333" s="149" t="s">
        <v>214</v>
      </c>
      <c r="D333" s="219" t="s">
        <v>351</v>
      </c>
      <c r="E333" s="220" t="s">
        <v>352</v>
      </c>
      <c r="F333" s="221" t="s">
        <v>353</v>
      </c>
      <c r="G333" s="222" t="s">
        <v>26</v>
      </c>
      <c r="H333" s="223">
        <v>42125</v>
      </c>
      <c r="I333" s="229" t="s">
        <v>217</v>
      </c>
      <c r="J333" s="224">
        <v>0</v>
      </c>
      <c r="K333" s="225">
        <v>1</v>
      </c>
      <c r="L333" s="150"/>
      <c r="M333" s="196">
        <v>0</v>
      </c>
      <c r="N333" s="214">
        <f t="shared" ref="N333:N335" si="166">SUM($T346:$AE346)</f>
        <v>399.97874000000002</v>
      </c>
      <c r="O333" s="214">
        <f t="shared" ref="O333:O335" si="167">SUM($AF346:$AQ346)</f>
        <v>0</v>
      </c>
      <c r="P333" s="214">
        <f t="shared" ref="P333:P335" si="168">$M333*$K333*(1-$J333)</f>
        <v>0</v>
      </c>
      <c r="Q333" s="151">
        <f t="shared" ref="Q333:Q335" si="169">$N333*$K333*(1-$J333)</f>
        <v>399.97874000000002</v>
      </c>
      <c r="R333" s="152">
        <f t="shared" ref="R333:R335" si="170">$O333*$K333*(1-$J333)</f>
        <v>0</v>
      </c>
      <c r="S333" s="153"/>
      <c r="T333" s="215">
        <f>IF(OR(RIGHT($I333,3)="RGT",RIGHT($I333,3)="INC"),IF($H333=T$244,SUM($T346:T346)+$P333,IF(T$244&gt;$H333,T346,0)),0)</f>
        <v>42.343199999999996</v>
      </c>
      <c r="U333" s="216">
        <f>IF(OR(RIGHT($I333,3)="RGT",RIGHT($I333,3)="INC"),IF($H333=U$244,SUM($T346:U346)+$P333,IF(U$244&gt;$H333,U346,0)),0)</f>
        <v>111.07155999999999</v>
      </c>
      <c r="V333" s="216">
        <f>IF(OR(RIGHT($I333,3)="RGT",RIGHT($I333,3)="INC"),IF($H333=V$244,SUM($T346:V346)+$P333,IF(V$244&gt;$H333,V346,0)),0)</f>
        <v>98.563980000000001</v>
      </c>
      <c r="W333" s="216">
        <f>IF(OR(RIGHT($I333,3)="RGT",RIGHT($I333,3)="INC"),IF($H333=W$244,SUM($T346:W346)+$P333,IF(W$244&gt;$H333,W346,0)),0)</f>
        <v>15</v>
      </c>
      <c r="X333" s="216">
        <f>IF(OR(RIGHT($I333,3)="RGT",RIGHT($I333,3)="INC"),IF($H333=X$244,SUM($T346:X346)+$P333,IF(X$244&gt;$H333,X346,0)),0)</f>
        <v>50</v>
      </c>
      <c r="Y333" s="216">
        <f>IF(OR(RIGHT($I333,3)="RGT",RIGHT($I333,3)="INC"),IF($H333=Y$244,SUM($T346:Y346)+$P333,IF(Y$244&gt;$H333,Y346,0)),0)</f>
        <v>50</v>
      </c>
      <c r="Z333" s="216">
        <f>IF(OR(RIGHT($I333,3)="RGT",RIGHT($I333,3)="INC"),IF($H333=Z$244,SUM($T346:Z346)+$P333,IF(Z$244&gt;$H333,Z346,0)),0)</f>
        <v>33</v>
      </c>
      <c r="AA333" s="216">
        <f>IF(OR(RIGHT($I333,3)="RGT",RIGHT($I333,3)="INC"),IF($H333=AA$244,SUM($T346:AA346)+$P333,IF(AA$244&gt;$H333,AA346,0)),0)</f>
        <v>0</v>
      </c>
      <c r="AB333" s="216">
        <f>IF(OR(RIGHT($I333,3)="RGT",RIGHT($I333,3)="INC"),IF($H333=AB$244,SUM($T346:AB346)+$P333,IF(AB$244&gt;$H333,AB346,0)),0)</f>
        <v>0</v>
      </c>
      <c r="AC333" s="216">
        <f>IF(OR(RIGHT($I333,3)="RGT",RIGHT($I333,3)="INC"),IF($H333=AC$244,SUM($T346:AC346)+$P333,IF(AC$244&gt;$H333,AC346,0)),0)</f>
        <v>0</v>
      </c>
      <c r="AD333" s="216">
        <f>IF(OR(RIGHT($I333,3)="RGT",RIGHT($I333,3)="INC"),IF($H333=AD$244,SUM($T346:AD346)+$P333,IF(AD$244&gt;$H333,AD346,0)),0)</f>
        <v>0</v>
      </c>
      <c r="AE333" s="217">
        <f>IF(OR(RIGHT($I333,3)="RGT",RIGHT($I333,3)="INC"),IF($H333=AE$244,SUM($T346:AE346)+$P333,IF(AE$244&gt;$H333,AE346,0)),0)</f>
        <v>0</v>
      </c>
      <c r="AF333" s="216">
        <f>IF(OR(RIGHT($I333,3)="RGT",RIGHT($I333,3)="INC"),IF($H333=AF$244,SUM($T346:AF346)+$P333,IF(AF$244&gt;$H333,AF346,0)),0)</f>
        <v>0</v>
      </c>
      <c r="AG333" s="216">
        <f>IF(OR(RIGHT($I333,3)="RGT",RIGHT($I333,3)="INC"),IF($H333=AG$244,SUM($T346:AG346)+$P333,IF(AG$244&gt;$H333,AG346,0)),0)</f>
        <v>0</v>
      </c>
      <c r="AH333" s="216">
        <f>IF(OR(RIGHT($I333,3)="RGT",RIGHT($I333,3)="INC"),IF($H333=AH$244,SUM($T346:AH346)+$P333,IF(AH$244&gt;$H333,AH346,0)),0)</f>
        <v>0</v>
      </c>
      <c r="AI333" s="216">
        <f>IF(OR(RIGHT($I333,3)="RGT",RIGHT($I333,3)="INC"),IF($H333=AI$244,SUM($T346:AI346)+$P333,IF(AI$244&gt;$H333,AI346,0)),0)</f>
        <v>0</v>
      </c>
      <c r="AJ333" s="216">
        <f>IF(OR(RIGHT($I333,3)="RGT",RIGHT($I333,3)="INC"),IF($H333=AJ$244,SUM($T346:AJ346)+$P333,IF(AJ$244&gt;$H333,AJ346,0)),0)</f>
        <v>0</v>
      </c>
      <c r="AK333" s="216">
        <f>IF(OR(RIGHT($I333,3)="RGT",RIGHT($I333,3)="INC"),IF($H333=AK$244,SUM($T346:AK346)+$P333,IF(AK$244&gt;$H333,AK346,0)),0)</f>
        <v>0</v>
      </c>
      <c r="AL333" s="216">
        <f>IF(OR(RIGHT($I333,3)="RGT",RIGHT($I333,3)="INC"),IF($H333=AL$244,SUM($T346:AL346)+$P333,IF(AL$244&gt;$H333,AL346,0)),0)</f>
        <v>0</v>
      </c>
      <c r="AM333" s="216">
        <f>IF(OR(RIGHT($I333,3)="RGT",RIGHT($I333,3)="INC"),IF($H333=AM$244,SUM($T346:AM346)+$P333,IF(AM$244&gt;$H333,AM346,0)),0)</f>
        <v>0</v>
      </c>
      <c r="AN333" s="216">
        <f>IF(OR(RIGHT($I333,3)="RGT",RIGHT($I333,3)="INC"),IF($H333=AN$244,SUM($T346:AN346)+$P333,IF(AN$244&gt;$H333,AN346,0)),0)</f>
        <v>0</v>
      </c>
      <c r="AO333" s="216">
        <f>IF(OR(RIGHT($I333,3)="RGT",RIGHT($I333,3)="INC"),IF($H333=AO$244,SUM($T346:AO346)+$P333,IF(AO$244&gt;$H333,AO346,0)),0)</f>
        <v>0</v>
      </c>
      <c r="AP333" s="216">
        <f>IF(OR(RIGHT($I333,3)="RGT",RIGHT($I333,3)="INC"),IF($H333=AP$244,SUM($T346:AP346)+$P333,IF(AP$244&gt;$H333,AP346,0)),0)</f>
        <v>0</v>
      </c>
      <c r="AQ333" s="156">
        <f>IF(OR(RIGHT($I333,3)="RGT",RIGHT($I333,3)="INC"),IF($H333=AQ$244,SUM($T346:AQ346)+$P333,IF(AQ$244&gt;$H333,AQ346,0)),0)</f>
        <v>0</v>
      </c>
      <c r="AR333" s="157"/>
    </row>
    <row r="334" spans="1:44" s="268" customFormat="1" x14ac:dyDescent="0.25">
      <c r="B334" s="267" t="str">
        <f t="shared" si="165"/>
        <v>Colorado River Substation</v>
      </c>
      <c r="C334" s="149" t="s">
        <v>214</v>
      </c>
      <c r="D334" s="219"/>
      <c r="E334" s="220"/>
      <c r="F334" s="221"/>
      <c r="G334" s="222"/>
      <c r="H334" s="223"/>
      <c r="I334" s="229"/>
      <c r="J334" s="224"/>
      <c r="K334" s="225"/>
      <c r="L334" s="150"/>
      <c r="M334" s="196"/>
      <c r="N334" s="214">
        <f t="shared" si="166"/>
        <v>0</v>
      </c>
      <c r="O334" s="214">
        <f t="shared" si="167"/>
        <v>0</v>
      </c>
      <c r="P334" s="214">
        <f t="shared" si="168"/>
        <v>0</v>
      </c>
      <c r="Q334" s="151">
        <f t="shared" si="169"/>
        <v>0</v>
      </c>
      <c r="R334" s="152">
        <f t="shared" si="170"/>
        <v>0</v>
      </c>
      <c r="S334" s="153"/>
      <c r="T334" s="215">
        <f>IF(OR(RIGHT($I334,3)="RGT",RIGHT($I334,3)="INC"),IF($H334=T$244,SUM($T347:T347)+$P334,IF(T$244&gt;$H334,T347,0)),0)</f>
        <v>0</v>
      </c>
      <c r="U334" s="216">
        <f>IF(OR(RIGHT($I334,3)="RGT",RIGHT($I334,3)="INC"),IF($H334=U$244,SUM($T347:U347)+$P334,IF(U$244&gt;$H334,U347,0)),0)</f>
        <v>0</v>
      </c>
      <c r="V334" s="216">
        <f>IF(OR(RIGHT($I334,3)="RGT",RIGHT($I334,3)="INC"),IF($H334=V$244,SUM($T347:V347)+$P334,IF(V$244&gt;$H334,V347,0)),0)</f>
        <v>0</v>
      </c>
      <c r="W334" s="216">
        <f>IF(OR(RIGHT($I334,3)="RGT",RIGHT($I334,3)="INC"),IF($H334=W$244,SUM($T347:W347)+$P334,IF(W$244&gt;$H334,W347,0)),0)</f>
        <v>0</v>
      </c>
      <c r="X334" s="216">
        <f>IF(OR(RIGHT($I334,3)="RGT",RIGHT($I334,3)="INC"),IF($H334=X$244,SUM($T347:X347)+$P334,IF(X$244&gt;$H334,X347,0)),0)</f>
        <v>0</v>
      </c>
      <c r="Y334" s="216">
        <f>IF(OR(RIGHT($I334,3)="RGT",RIGHT($I334,3)="INC"),IF($H334=Y$244,SUM($T347:Y347)+$P334,IF(Y$244&gt;$H334,Y347,0)),0)</f>
        <v>0</v>
      </c>
      <c r="Z334" s="216">
        <f>IF(OR(RIGHT($I334,3)="RGT",RIGHT($I334,3)="INC"),IF($H334=Z$244,SUM($T347:Z347)+$P334,IF(Z$244&gt;$H334,Z347,0)),0)</f>
        <v>0</v>
      </c>
      <c r="AA334" s="216">
        <f>IF(OR(RIGHT($I334,3)="RGT",RIGHT($I334,3)="INC"),IF($H334=AA$244,SUM($T347:AA347)+$P334,IF(AA$244&gt;$H334,AA347,0)),0)</f>
        <v>0</v>
      </c>
      <c r="AB334" s="216">
        <f>IF(OR(RIGHT($I334,3)="RGT",RIGHT($I334,3)="INC"),IF($H334=AB$244,SUM($T347:AB347)+$P334,IF(AB$244&gt;$H334,AB347,0)),0)</f>
        <v>0</v>
      </c>
      <c r="AC334" s="216">
        <f>IF(OR(RIGHT($I334,3)="RGT",RIGHT($I334,3)="INC"),IF($H334=AC$244,SUM($T347:AC347)+$P334,IF(AC$244&gt;$H334,AC347,0)),0)</f>
        <v>0</v>
      </c>
      <c r="AD334" s="216">
        <f>IF(OR(RIGHT($I334,3)="RGT",RIGHT($I334,3)="INC"),IF($H334=AD$244,SUM($T347:AD347)+$P334,IF(AD$244&gt;$H334,AD347,0)),0)</f>
        <v>0</v>
      </c>
      <c r="AE334" s="217">
        <f>IF(OR(RIGHT($I334,3)="RGT",RIGHT($I334,3)="INC"),IF($H334=AE$244,SUM($T347:AE347)+$P334,IF(AE$244&gt;$H334,AE347,0)),0)</f>
        <v>0</v>
      </c>
      <c r="AF334" s="216">
        <f>IF(OR(RIGHT($I334,3)="RGT",RIGHT($I334,3)="INC"),IF($H334=AF$244,SUM($T347:AF347)+$P334,IF(AF$244&gt;$H334,AF347,0)),0)</f>
        <v>0</v>
      </c>
      <c r="AG334" s="216">
        <f>IF(OR(RIGHT($I334,3)="RGT",RIGHT($I334,3)="INC"),IF($H334=AG$244,SUM($T347:AG347)+$P334,IF(AG$244&gt;$H334,AG347,0)),0)</f>
        <v>0</v>
      </c>
      <c r="AH334" s="216">
        <f>IF(OR(RIGHT($I334,3)="RGT",RIGHT($I334,3)="INC"),IF($H334=AH$244,SUM($T347:AH347)+$P334,IF(AH$244&gt;$H334,AH347,0)),0)</f>
        <v>0</v>
      </c>
      <c r="AI334" s="216">
        <f>IF(OR(RIGHT($I334,3)="RGT",RIGHT($I334,3)="INC"),IF($H334=AI$244,SUM($T347:AI347)+$P334,IF(AI$244&gt;$H334,AI347,0)),0)</f>
        <v>0</v>
      </c>
      <c r="AJ334" s="216">
        <f>IF(OR(RIGHT($I334,3)="RGT",RIGHT($I334,3)="INC"),IF($H334=AJ$244,SUM($T347:AJ347)+$P334,IF(AJ$244&gt;$H334,AJ347,0)),0)</f>
        <v>0</v>
      </c>
      <c r="AK334" s="216">
        <f>IF(OR(RIGHT($I334,3)="RGT",RIGHT($I334,3)="INC"),IF($H334=AK$244,SUM($T347:AK347)+$P334,IF(AK$244&gt;$H334,AK347,0)),0)</f>
        <v>0</v>
      </c>
      <c r="AL334" s="216">
        <f>IF(OR(RIGHT($I334,3)="RGT",RIGHT($I334,3)="INC"),IF($H334=AL$244,SUM($T347:AL347)+$P334,IF(AL$244&gt;$H334,AL347,0)),0)</f>
        <v>0</v>
      </c>
      <c r="AM334" s="216">
        <f>IF(OR(RIGHT($I334,3)="RGT",RIGHT($I334,3)="INC"),IF($H334=AM$244,SUM($T347:AM347)+$P334,IF(AM$244&gt;$H334,AM347,0)),0)</f>
        <v>0</v>
      </c>
      <c r="AN334" s="216">
        <f>IF(OR(RIGHT($I334,3)="RGT",RIGHT($I334,3)="INC"),IF($H334=AN$244,SUM($T347:AN347)+$P334,IF(AN$244&gt;$H334,AN347,0)),0)</f>
        <v>0</v>
      </c>
      <c r="AO334" s="216">
        <f>IF(OR(RIGHT($I334,3)="RGT",RIGHT($I334,3)="INC"),IF($H334=AO$244,SUM($T347:AO347)+$P334,IF(AO$244&gt;$H334,AO347,0)),0)</f>
        <v>0</v>
      </c>
      <c r="AP334" s="216">
        <f>IF(OR(RIGHT($I334,3)="RGT",RIGHT($I334,3)="INC"),IF($H334=AP$244,SUM($T347:AP347)+$P334,IF(AP$244&gt;$H334,AP347,0)),0)</f>
        <v>0</v>
      </c>
      <c r="AQ334" s="156">
        <f>IF(OR(RIGHT($I334,3)="RGT",RIGHT($I334,3)="INC"),IF($H334=AQ$244,SUM($T347:AQ347)+$P334,IF(AQ$244&gt;$H334,AQ347,0)),0)</f>
        <v>0</v>
      </c>
      <c r="AR334" s="157"/>
    </row>
    <row r="335" spans="1:44" s="268" customFormat="1" x14ac:dyDescent="0.25">
      <c r="B335" s="267" t="str">
        <f>+$D$326</f>
        <v>Colorado River Substation</v>
      </c>
      <c r="C335" s="149" t="s">
        <v>214</v>
      </c>
      <c r="D335" s="219"/>
      <c r="E335" s="220"/>
      <c r="F335" s="221"/>
      <c r="G335" s="222"/>
      <c r="H335" s="228"/>
      <c r="I335" s="229"/>
      <c r="J335" s="224"/>
      <c r="K335" s="225"/>
      <c r="L335" s="150"/>
      <c r="M335" s="196"/>
      <c r="N335" s="214">
        <f t="shared" si="166"/>
        <v>0</v>
      </c>
      <c r="O335" s="214">
        <f t="shared" si="167"/>
        <v>0</v>
      </c>
      <c r="P335" s="214">
        <f t="shared" si="168"/>
        <v>0</v>
      </c>
      <c r="Q335" s="151">
        <f t="shared" si="169"/>
        <v>0</v>
      </c>
      <c r="R335" s="152">
        <f t="shared" si="170"/>
        <v>0</v>
      </c>
      <c r="S335" s="153"/>
      <c r="T335" s="215">
        <f>IF(OR(RIGHT($I335,3)="RGT",RIGHT($I335,3)="INC"),IF($H335=T$244,SUM($T348:T348)+$P335,IF(T$244&gt;$H335,T348,0)),0)</f>
        <v>0</v>
      </c>
      <c r="U335" s="216">
        <f>IF(OR(RIGHT($I335,3)="RGT",RIGHT($I335,3)="INC"),IF($H335=U$244,SUM($T348:U348)+$P335,IF(U$244&gt;$H335,U348,0)),0)</f>
        <v>0</v>
      </c>
      <c r="V335" s="216">
        <f>IF(OR(RIGHT($I335,3)="RGT",RIGHT($I335,3)="INC"),IF($H335=V$244,SUM($T348:V348)+$P335,IF(V$244&gt;$H335,V348,0)),0)</f>
        <v>0</v>
      </c>
      <c r="W335" s="216">
        <f>IF(OR(RIGHT($I335,3)="RGT",RIGHT($I335,3)="INC"),IF($H335=W$244,SUM($T348:W348)+$P335,IF(W$244&gt;$H335,W348,0)),0)</f>
        <v>0</v>
      </c>
      <c r="X335" s="216">
        <f>IF(OR(RIGHT($I335,3)="RGT",RIGHT($I335,3)="INC"),IF($H335=X$244,SUM($T348:X348)+$P335,IF(X$244&gt;$H335,X348,0)),0)</f>
        <v>0</v>
      </c>
      <c r="Y335" s="216">
        <f>IF(OR(RIGHT($I335,3)="RGT",RIGHT($I335,3)="INC"),IF($H335=Y$244,SUM($T348:Y348)+$P335,IF(Y$244&gt;$H335,Y348,0)),0)</f>
        <v>0</v>
      </c>
      <c r="Z335" s="216">
        <f>IF(OR(RIGHT($I335,3)="RGT",RIGHT($I335,3)="INC"),IF($H335=Z$244,SUM($T348:Z348)+$P335,IF(Z$244&gt;$H335,Z348,0)),0)</f>
        <v>0</v>
      </c>
      <c r="AA335" s="216">
        <f>IF(OR(RIGHT($I335,3)="RGT",RIGHT($I335,3)="INC"),IF($H335=AA$244,SUM($T348:AA348)+$P335,IF(AA$244&gt;$H335,AA348,0)),0)</f>
        <v>0</v>
      </c>
      <c r="AB335" s="216">
        <f>IF(OR(RIGHT($I335,3)="RGT",RIGHT($I335,3)="INC"),IF($H335=AB$244,SUM($T348:AB348)+$P335,IF(AB$244&gt;$H335,AB348,0)),0)</f>
        <v>0</v>
      </c>
      <c r="AC335" s="216">
        <f>IF(OR(RIGHT($I335,3)="RGT",RIGHT($I335,3)="INC"),IF($H335=AC$244,SUM($T348:AC348)+$P335,IF(AC$244&gt;$H335,AC348,0)),0)</f>
        <v>0</v>
      </c>
      <c r="AD335" s="216">
        <f>IF(OR(RIGHT($I335,3)="RGT",RIGHT($I335,3)="INC"),IF($H335=AD$244,SUM($T348:AD348)+$P335,IF(AD$244&gt;$H335,AD348,0)),0)</f>
        <v>0</v>
      </c>
      <c r="AE335" s="217">
        <f>IF(OR(RIGHT($I335,3)="RGT",RIGHT($I335,3)="INC"),IF($H335=AE$244,SUM($T348:AE348)+$P335,IF(AE$244&gt;$H335,AE348,0)),0)</f>
        <v>0</v>
      </c>
      <c r="AF335" s="216">
        <f>IF(OR(RIGHT($I335,3)="RGT",RIGHT($I335,3)="INC"),IF($H335=AF$244,SUM($T348:AF348)+$P335,IF(AF$244&gt;$H335,AF348,0)),0)</f>
        <v>0</v>
      </c>
      <c r="AG335" s="216">
        <f>IF(OR(RIGHT($I335,3)="RGT",RIGHT($I335,3)="INC"),IF($H335=AG$244,SUM($T348:AG348)+$P335,IF(AG$244&gt;$H335,AG348,0)),0)</f>
        <v>0</v>
      </c>
      <c r="AH335" s="216">
        <f>IF(OR(RIGHT($I335,3)="RGT",RIGHT($I335,3)="INC"),IF($H335=AH$244,SUM($T348:AH348)+$P335,IF(AH$244&gt;$H335,AH348,0)),0)</f>
        <v>0</v>
      </c>
      <c r="AI335" s="216">
        <f>IF(OR(RIGHT($I335,3)="RGT",RIGHT($I335,3)="INC"),IF($H335=AI$244,SUM($T348:AI348)+$P335,IF(AI$244&gt;$H335,AI348,0)),0)</f>
        <v>0</v>
      </c>
      <c r="AJ335" s="216">
        <f>IF(OR(RIGHT($I335,3)="RGT",RIGHT($I335,3)="INC"),IF($H335=AJ$244,SUM($T348:AJ348)+$P335,IF(AJ$244&gt;$H335,AJ348,0)),0)</f>
        <v>0</v>
      </c>
      <c r="AK335" s="216">
        <f>IF(OR(RIGHT($I335,3)="RGT",RIGHT($I335,3)="INC"),IF($H335=AK$244,SUM($T348:AK348)+$P335,IF(AK$244&gt;$H335,AK348,0)),0)</f>
        <v>0</v>
      </c>
      <c r="AL335" s="216">
        <f>IF(OR(RIGHT($I335,3)="RGT",RIGHT($I335,3)="INC"),IF($H335=AL$244,SUM($T348:AL348)+$P335,IF(AL$244&gt;$H335,AL348,0)),0)</f>
        <v>0</v>
      </c>
      <c r="AM335" s="216">
        <f>IF(OR(RIGHT($I335,3)="RGT",RIGHT($I335,3)="INC"),IF($H335=AM$244,SUM($T348:AM348)+$P335,IF(AM$244&gt;$H335,AM348,0)),0)</f>
        <v>0</v>
      </c>
      <c r="AN335" s="216">
        <f>IF(OR(RIGHT($I335,3)="RGT",RIGHT($I335,3)="INC"),IF($H335=AN$244,SUM($T348:AN348)+$P335,IF(AN$244&gt;$H335,AN348,0)),0)</f>
        <v>0</v>
      </c>
      <c r="AO335" s="216">
        <f>IF(OR(RIGHT($I335,3)="RGT",RIGHT($I335,3)="INC"),IF($H335=AO$244,SUM($T348:AO348)+$P335,IF(AO$244&gt;$H335,AO348,0)),0)</f>
        <v>0</v>
      </c>
      <c r="AP335" s="216">
        <f>IF(OR(RIGHT($I335,3)="RGT",RIGHT($I335,3)="INC"),IF($H335=AP$244,SUM($T348:AP348)+$P335,IF(AP$244&gt;$H335,AP348,0)),0)</f>
        <v>0</v>
      </c>
      <c r="AQ335" s="156">
        <f>IF(OR(RIGHT($I335,3)="RGT",RIGHT($I335,3)="INC"),IF($H335=AQ$244,SUM($T348:AQ348)+$P335,IF(AQ$244&gt;$H335,AQ348,0)),0)</f>
        <v>0</v>
      </c>
      <c r="AR335" s="157"/>
    </row>
    <row r="336" spans="1:44" ht="15.75" thickBot="1" x14ac:dyDescent="0.3">
      <c r="C336" s="130" t="s">
        <v>354</v>
      </c>
      <c r="D336" s="174" t="s">
        <v>198</v>
      </c>
      <c r="E336" s="175"/>
      <c r="F336" s="175"/>
      <c r="G336" s="175"/>
      <c r="H336" s="175"/>
      <c r="I336" s="175"/>
      <c r="J336" s="175"/>
      <c r="K336" s="176"/>
      <c r="L336" s="150"/>
      <c r="M336" s="79">
        <f t="shared" ref="M336:R336" si="171">SUM(M332:M335)</f>
        <v>0</v>
      </c>
      <c r="N336" s="80">
        <f t="shared" si="171"/>
        <v>22.467960000000005</v>
      </c>
      <c r="O336" s="80">
        <f t="shared" si="171"/>
        <v>0</v>
      </c>
      <c r="P336" s="80">
        <f t="shared" si="171"/>
        <v>0</v>
      </c>
      <c r="Q336" s="80">
        <f t="shared" si="171"/>
        <v>22.467960000000005</v>
      </c>
      <c r="R336" s="81">
        <f t="shared" si="171"/>
        <v>0</v>
      </c>
      <c r="S336" s="160"/>
      <c r="T336" s="177">
        <f t="shared" ref="T336:AQ336" si="172">SUM(T332:T335)</f>
        <v>-335.08145000000002</v>
      </c>
      <c r="U336" s="178">
        <f t="shared" si="172"/>
        <v>111.07015999999999</v>
      </c>
      <c r="V336" s="178">
        <f t="shared" si="172"/>
        <v>98.479250000000008</v>
      </c>
      <c r="W336" s="178">
        <f t="shared" si="172"/>
        <v>15</v>
      </c>
      <c r="X336" s="178">
        <f t="shared" si="172"/>
        <v>50</v>
      </c>
      <c r="Y336" s="178">
        <f t="shared" si="172"/>
        <v>50</v>
      </c>
      <c r="Z336" s="178">
        <f t="shared" si="172"/>
        <v>33</v>
      </c>
      <c r="AA336" s="178">
        <f t="shared" si="172"/>
        <v>0</v>
      </c>
      <c r="AB336" s="178">
        <f t="shared" si="172"/>
        <v>0</v>
      </c>
      <c r="AC336" s="178">
        <f t="shared" si="172"/>
        <v>0</v>
      </c>
      <c r="AD336" s="178">
        <f t="shared" si="172"/>
        <v>0</v>
      </c>
      <c r="AE336" s="179">
        <f t="shared" si="172"/>
        <v>0</v>
      </c>
      <c r="AF336" s="178">
        <f t="shared" si="172"/>
        <v>0</v>
      </c>
      <c r="AG336" s="178">
        <f t="shared" si="172"/>
        <v>0</v>
      </c>
      <c r="AH336" s="178">
        <f t="shared" si="172"/>
        <v>0</v>
      </c>
      <c r="AI336" s="178">
        <f t="shared" si="172"/>
        <v>0</v>
      </c>
      <c r="AJ336" s="178">
        <f t="shared" si="172"/>
        <v>0</v>
      </c>
      <c r="AK336" s="178">
        <f t="shared" si="172"/>
        <v>0</v>
      </c>
      <c r="AL336" s="178">
        <f t="shared" si="172"/>
        <v>0</v>
      </c>
      <c r="AM336" s="178">
        <f t="shared" si="172"/>
        <v>0</v>
      </c>
      <c r="AN336" s="178">
        <f t="shared" si="172"/>
        <v>0</v>
      </c>
      <c r="AO336" s="178">
        <f t="shared" si="172"/>
        <v>0</v>
      </c>
      <c r="AP336" s="178">
        <f t="shared" si="172"/>
        <v>0</v>
      </c>
      <c r="AQ336" s="178">
        <f t="shared" si="172"/>
        <v>0</v>
      </c>
      <c r="AR336" s="157"/>
    </row>
    <row r="337" spans="2:44" ht="15.75" thickTop="1" x14ac:dyDescent="0.25">
      <c r="D337" s="182"/>
      <c r="E337" s="183"/>
      <c r="F337" s="184"/>
      <c r="G337" s="46"/>
      <c r="H337" s="46"/>
      <c r="I337" s="52"/>
      <c r="J337" s="46"/>
      <c r="K337" s="46"/>
      <c r="L337" s="150"/>
      <c r="M337" s="52"/>
      <c r="N337" s="52"/>
      <c r="O337" s="52"/>
      <c r="P337" s="52"/>
      <c r="Q337" s="52"/>
      <c r="R337" s="52"/>
      <c r="S337" s="160"/>
      <c r="T337" s="46"/>
      <c r="U337" s="46"/>
      <c r="V337" s="46"/>
      <c r="W337" s="46"/>
      <c r="X337" s="46"/>
      <c r="Y337" s="46"/>
      <c r="Z337" s="46"/>
      <c r="AA337" s="46"/>
      <c r="AB337" s="46"/>
      <c r="AC337" s="46"/>
      <c r="AD337" s="46"/>
      <c r="AE337" s="46"/>
      <c r="AF337" s="46"/>
      <c r="AG337" s="46"/>
      <c r="AH337" s="46"/>
      <c r="AI337" s="46"/>
      <c r="AJ337" s="46"/>
      <c r="AK337" s="46"/>
      <c r="AL337" s="46"/>
      <c r="AM337" s="46"/>
      <c r="AN337" s="46"/>
      <c r="AO337" s="46"/>
      <c r="AP337" s="46"/>
      <c r="AQ337" s="46"/>
      <c r="AR337" s="157"/>
    </row>
    <row r="338" spans="2:44" ht="15.75" thickBot="1" x14ac:dyDescent="0.3">
      <c r="D338" s="174" t="str">
        <f>"Total Incremental Plant Balance - "&amp;D326</f>
        <v>Total Incremental Plant Balance - Colorado River Substation</v>
      </c>
      <c r="E338" s="175"/>
      <c r="F338" s="175"/>
      <c r="G338" s="175"/>
      <c r="H338" s="175"/>
      <c r="I338" s="175"/>
      <c r="J338" s="175"/>
      <c r="K338" s="176"/>
      <c r="L338" s="150"/>
      <c r="M338" s="79"/>
      <c r="N338" s="80"/>
      <c r="O338" s="80"/>
      <c r="P338" s="80"/>
      <c r="Q338" s="80"/>
      <c r="R338" s="80"/>
      <c r="S338" s="160"/>
      <c r="T338" s="177">
        <f>T336</f>
        <v>-335.08145000000002</v>
      </c>
      <c r="U338" s="178">
        <f t="shared" ref="U338:AM338" si="173">U336+T338</f>
        <v>-224.01129000000003</v>
      </c>
      <c r="V338" s="178">
        <f t="shared" si="173"/>
        <v>-125.53204000000002</v>
      </c>
      <c r="W338" s="178">
        <f t="shared" si="173"/>
        <v>-110.53204000000002</v>
      </c>
      <c r="X338" s="178">
        <f t="shared" si="173"/>
        <v>-60.532040000000023</v>
      </c>
      <c r="Y338" s="178">
        <f t="shared" si="173"/>
        <v>-10.532040000000023</v>
      </c>
      <c r="Z338" s="178">
        <f t="shared" si="173"/>
        <v>22.467959999999977</v>
      </c>
      <c r="AA338" s="178">
        <f t="shared" si="173"/>
        <v>22.467959999999977</v>
      </c>
      <c r="AB338" s="178">
        <f t="shared" si="173"/>
        <v>22.467959999999977</v>
      </c>
      <c r="AC338" s="178">
        <f t="shared" si="173"/>
        <v>22.467959999999977</v>
      </c>
      <c r="AD338" s="178">
        <f t="shared" si="173"/>
        <v>22.467959999999977</v>
      </c>
      <c r="AE338" s="179">
        <f t="shared" si="173"/>
        <v>22.467959999999977</v>
      </c>
      <c r="AF338" s="178">
        <f>AF336+AE338</f>
        <v>22.467959999999977</v>
      </c>
      <c r="AG338" s="178">
        <f t="shared" si="173"/>
        <v>22.467959999999977</v>
      </c>
      <c r="AH338" s="178">
        <f t="shared" si="173"/>
        <v>22.467959999999977</v>
      </c>
      <c r="AI338" s="178">
        <f t="shared" si="173"/>
        <v>22.467959999999977</v>
      </c>
      <c r="AJ338" s="178">
        <f t="shared" si="173"/>
        <v>22.467959999999977</v>
      </c>
      <c r="AK338" s="178">
        <f t="shared" si="173"/>
        <v>22.467959999999977</v>
      </c>
      <c r="AL338" s="178">
        <f t="shared" si="173"/>
        <v>22.467959999999977</v>
      </c>
      <c r="AM338" s="178">
        <f t="shared" si="173"/>
        <v>22.467959999999977</v>
      </c>
      <c r="AN338" s="178">
        <f>AN336+AM338</f>
        <v>22.467959999999977</v>
      </c>
      <c r="AO338" s="178">
        <f>AO336+AN338</f>
        <v>22.467959999999977</v>
      </c>
      <c r="AP338" s="178">
        <f>AP336+AO338</f>
        <v>22.467959999999977</v>
      </c>
      <c r="AQ338" s="178">
        <f>AQ336+AP338</f>
        <v>22.467959999999977</v>
      </c>
      <c r="AR338" s="193"/>
    </row>
    <row r="339" spans="2:44" ht="15.75" thickTop="1" x14ac:dyDescent="0.25">
      <c r="D339" s="185"/>
      <c r="E339" s="186"/>
      <c r="F339" s="185"/>
      <c r="G339" s="125"/>
      <c r="H339" s="125"/>
      <c r="I339" s="125"/>
      <c r="J339" s="125"/>
      <c r="K339" s="125"/>
      <c r="L339" s="150"/>
      <c r="M339" s="83"/>
      <c r="N339" s="83"/>
      <c r="O339" s="83"/>
      <c r="P339" s="83"/>
      <c r="Q339" s="83"/>
      <c r="R339" s="83"/>
      <c r="S339" s="160"/>
      <c r="T339" s="187"/>
      <c r="U339" s="187"/>
      <c r="V339" s="187"/>
      <c r="W339" s="187"/>
      <c r="X339" s="187"/>
      <c r="Y339" s="187"/>
      <c r="Z339" s="187"/>
      <c r="AA339" s="187"/>
      <c r="AB339" s="187"/>
      <c r="AC339" s="187"/>
      <c r="AD339" s="187"/>
      <c r="AE339" s="187"/>
      <c r="AF339" s="187"/>
      <c r="AG339" s="187"/>
      <c r="AH339" s="187"/>
      <c r="AI339" s="187"/>
      <c r="AJ339" s="187"/>
      <c r="AK339" s="187"/>
      <c r="AL339" s="187"/>
      <c r="AM339" s="187"/>
      <c r="AN339" s="187"/>
      <c r="AO339" s="187"/>
      <c r="AP339" s="187"/>
      <c r="AQ339" s="187"/>
      <c r="AR339" s="157"/>
    </row>
    <row r="340" spans="2:44" x14ac:dyDescent="0.25">
      <c r="D340" s="182"/>
      <c r="E340" s="183"/>
      <c r="F340" s="184"/>
      <c r="G340" s="46"/>
      <c r="H340" s="46"/>
      <c r="I340" s="52"/>
      <c r="J340" s="46"/>
      <c r="K340" s="46"/>
      <c r="L340" s="150"/>
      <c r="M340" s="73"/>
      <c r="N340" s="73"/>
      <c r="O340" s="73"/>
      <c r="P340" s="73"/>
      <c r="Q340" s="73"/>
      <c r="R340" s="73"/>
      <c r="S340" s="160"/>
      <c r="T340" s="46"/>
      <c r="U340" s="46"/>
      <c r="V340" s="46"/>
      <c r="W340" s="46"/>
      <c r="X340" s="46"/>
      <c r="Y340" s="46"/>
      <c r="Z340" s="46"/>
      <c r="AA340" s="46"/>
      <c r="AB340" s="46"/>
      <c r="AC340" s="46"/>
      <c r="AD340" s="46"/>
      <c r="AE340" s="46"/>
      <c r="AF340" s="46"/>
      <c r="AG340" s="46"/>
      <c r="AH340" s="46"/>
      <c r="AI340" s="46"/>
      <c r="AJ340" s="46"/>
      <c r="AK340" s="46"/>
      <c r="AL340" s="46"/>
      <c r="AM340" s="46"/>
      <c r="AN340" s="46"/>
      <c r="AO340" s="46"/>
      <c r="AP340" s="46"/>
      <c r="AQ340" s="46"/>
      <c r="AR340" s="157"/>
    </row>
    <row r="341" spans="2:44" x14ac:dyDescent="0.25">
      <c r="D341" s="137" t="s">
        <v>219</v>
      </c>
      <c r="L341" s="150"/>
      <c r="S341" s="160"/>
      <c r="AR341" s="157"/>
    </row>
    <row r="342" spans="2:44" x14ac:dyDescent="0.25">
      <c r="D342" s="133" t="s">
        <v>220</v>
      </c>
      <c r="L342" s="150"/>
      <c r="S342" s="160"/>
      <c r="AR342" s="157"/>
    </row>
    <row r="343" spans="2:44" ht="15.75" thickBot="1" x14ac:dyDescent="0.3">
      <c r="L343" s="150"/>
      <c r="S343" s="160"/>
      <c r="AR343" s="157"/>
    </row>
    <row r="344" spans="2:44" ht="30.75" thickBot="1" x14ac:dyDescent="0.3">
      <c r="D344" s="269" t="s">
        <v>16</v>
      </c>
      <c r="E344" s="270" t="s">
        <v>17</v>
      </c>
      <c r="F344" s="271" t="s">
        <v>18</v>
      </c>
      <c r="G344" s="191" t="s">
        <v>19</v>
      </c>
      <c r="H344" s="272" t="s">
        <v>20</v>
      </c>
      <c r="I344" s="272" t="s">
        <v>21</v>
      </c>
      <c r="J344" s="272" t="s">
        <v>22</v>
      </c>
      <c r="K344" s="273" t="s">
        <v>23</v>
      </c>
      <c r="L344" s="150"/>
      <c r="M344" s="61" t="str">
        <f t="shared" ref="M344:R344" si="174">M$11</f>
        <v>2016 CWIP</v>
      </c>
      <c r="N344" s="62" t="str">
        <f t="shared" si="174"/>
        <v>2017 Total Expenditures</v>
      </c>
      <c r="O344" s="62" t="str">
        <f t="shared" si="174"/>
        <v>2018 Total Expenditures</v>
      </c>
      <c r="P344" s="62" t="str">
        <f t="shared" si="174"/>
        <v>2016 ISO CWIP Less Collectible</v>
      </c>
      <c r="Q344" s="62" t="str">
        <f t="shared" si="174"/>
        <v>2017 ISO Expenditures Less Collectible</v>
      </c>
      <c r="R344" s="63" t="str">
        <f t="shared" si="174"/>
        <v>2018 ISO Expenditures Less Collectible</v>
      </c>
      <c r="S344" s="160"/>
      <c r="T344" s="190">
        <f>$E$3</f>
        <v>42736</v>
      </c>
      <c r="U344" s="191">
        <f t="shared" ref="U344:AM344" si="175">DATE(YEAR(T344),MONTH(T344)+1,DAY(T344))</f>
        <v>42767</v>
      </c>
      <c r="V344" s="191">
        <f t="shared" si="175"/>
        <v>42795</v>
      </c>
      <c r="W344" s="191">
        <f t="shared" si="175"/>
        <v>42826</v>
      </c>
      <c r="X344" s="191">
        <f t="shared" si="175"/>
        <v>42856</v>
      </c>
      <c r="Y344" s="191">
        <f t="shared" si="175"/>
        <v>42887</v>
      </c>
      <c r="Z344" s="191">
        <f t="shared" si="175"/>
        <v>42917</v>
      </c>
      <c r="AA344" s="191">
        <f t="shared" si="175"/>
        <v>42948</v>
      </c>
      <c r="AB344" s="191">
        <f t="shared" si="175"/>
        <v>42979</v>
      </c>
      <c r="AC344" s="191">
        <f t="shared" si="175"/>
        <v>43009</v>
      </c>
      <c r="AD344" s="191">
        <f t="shared" si="175"/>
        <v>43040</v>
      </c>
      <c r="AE344" s="192">
        <f t="shared" si="175"/>
        <v>43070</v>
      </c>
      <c r="AF344" s="191">
        <f>DATE(YEAR(AE344),MONTH(AE344)+1,DAY(AE344))</f>
        <v>43101</v>
      </c>
      <c r="AG344" s="191">
        <f t="shared" si="175"/>
        <v>43132</v>
      </c>
      <c r="AH344" s="191">
        <f t="shared" si="175"/>
        <v>43160</v>
      </c>
      <c r="AI344" s="191">
        <f t="shared" si="175"/>
        <v>43191</v>
      </c>
      <c r="AJ344" s="191">
        <f t="shared" si="175"/>
        <v>43221</v>
      </c>
      <c r="AK344" s="191">
        <f t="shared" si="175"/>
        <v>43252</v>
      </c>
      <c r="AL344" s="191">
        <f t="shared" si="175"/>
        <v>43282</v>
      </c>
      <c r="AM344" s="191">
        <f t="shared" si="175"/>
        <v>43313</v>
      </c>
      <c r="AN344" s="191">
        <f>DATE(YEAR(AM344),MONTH(AM344)+1,DAY(AM344))</f>
        <v>43344</v>
      </c>
      <c r="AO344" s="191">
        <f>DATE(YEAR(AN344),MONTH(AN344)+1,DAY(AN344))</f>
        <v>43374</v>
      </c>
      <c r="AP344" s="191">
        <f>DATE(YEAR(AO344),MONTH(AO344)+1,DAY(AO344))</f>
        <v>43405</v>
      </c>
      <c r="AQ344" s="192">
        <f>DATE(YEAR(AP344),MONTH(AP344)+1,DAY(AP344))</f>
        <v>43435</v>
      </c>
      <c r="AR344" s="157"/>
    </row>
    <row r="345" spans="2:44" x14ac:dyDescent="0.25">
      <c r="B345" s="267" t="str">
        <f>+$D$326</f>
        <v>Colorado River Substation</v>
      </c>
      <c r="C345" s="149" t="s">
        <v>221</v>
      </c>
      <c r="D345" s="274" t="str">
        <f t="shared" ref="D345:K348" si="176">D332</f>
        <v>CET-ET-TP-RL-707600</v>
      </c>
      <c r="E345" s="195" t="str">
        <f t="shared" si="176"/>
        <v>Colorado River Substation: Install Equipment to support Large Generation Interconnections.</v>
      </c>
      <c r="F345" s="275" t="str">
        <f t="shared" si="176"/>
        <v>7076</v>
      </c>
      <c r="G345" s="276" t="str">
        <f t="shared" si="176"/>
        <v>High</v>
      </c>
      <c r="H345" s="277">
        <f t="shared" si="176"/>
        <v>41456</v>
      </c>
      <c r="I345" s="276" t="str">
        <f t="shared" si="176"/>
        <v>TR-SUBINC</v>
      </c>
      <c r="J345" s="278">
        <f t="shared" si="176"/>
        <v>0</v>
      </c>
      <c r="K345" s="279">
        <f t="shared" si="176"/>
        <v>1</v>
      </c>
      <c r="L345" s="150"/>
      <c r="M345" s="196">
        <f>M332</f>
        <v>0</v>
      </c>
      <c r="N345" s="151">
        <f>N332</f>
        <v>-377.51078000000001</v>
      </c>
      <c r="O345" s="151">
        <f>O332</f>
        <v>0</v>
      </c>
      <c r="P345" s="151">
        <f>$M345*$K345*(1-$J345)</f>
        <v>0</v>
      </c>
      <c r="Q345" s="151">
        <f>$N345*$K345*(1-$J345)</f>
        <v>-377.51078000000001</v>
      </c>
      <c r="R345" s="152">
        <f>$O345*$K345*(1-$J345)</f>
        <v>0</v>
      </c>
      <c r="S345" s="153"/>
      <c r="T345" s="349">
        <v>-377.42465000000004</v>
      </c>
      <c r="U345" s="350">
        <v>-1.4E-3</v>
      </c>
      <c r="V345" s="350">
        <v>-8.473E-2</v>
      </c>
      <c r="W345" s="350">
        <v>0</v>
      </c>
      <c r="X345" s="350">
        <v>0</v>
      </c>
      <c r="Y345" s="350">
        <v>0</v>
      </c>
      <c r="Z345" s="350">
        <v>0</v>
      </c>
      <c r="AA345" s="350">
        <v>0</v>
      </c>
      <c r="AB345" s="350">
        <v>0</v>
      </c>
      <c r="AC345" s="350">
        <v>0</v>
      </c>
      <c r="AD345" s="350">
        <v>0</v>
      </c>
      <c r="AE345" s="351">
        <v>0</v>
      </c>
      <c r="AF345" s="350"/>
      <c r="AG345" s="350"/>
      <c r="AH345" s="350"/>
      <c r="AI345" s="350"/>
      <c r="AJ345" s="350"/>
      <c r="AK345" s="350"/>
      <c r="AL345" s="350"/>
      <c r="AM345" s="350"/>
      <c r="AN345" s="350"/>
      <c r="AO345" s="350"/>
      <c r="AP345" s="350"/>
      <c r="AQ345" s="351"/>
      <c r="AR345" s="157"/>
    </row>
    <row r="346" spans="2:44" x14ac:dyDescent="0.25">
      <c r="B346" s="267" t="str">
        <f t="shared" ref="B346:B347" si="177">+$D$326</f>
        <v>Colorado River Substation</v>
      </c>
      <c r="C346" s="149" t="s">
        <v>221</v>
      </c>
      <c r="D346" s="194" t="str">
        <f t="shared" si="176"/>
        <v>CET-ET-TP-RN-706102</v>
      </c>
      <c r="E346" s="167" t="str">
        <f t="shared" si="176"/>
        <v>Devers: Relays for D-RB 500kV N-2 SPS</v>
      </c>
      <c r="F346" s="160" t="str">
        <f t="shared" si="176"/>
        <v>7061</v>
      </c>
      <c r="G346" s="163" t="str">
        <f t="shared" si="176"/>
        <v>High</v>
      </c>
      <c r="H346" s="153">
        <f t="shared" si="176"/>
        <v>42125</v>
      </c>
      <c r="I346" s="163" t="str">
        <f t="shared" si="176"/>
        <v>TR-SUBINC</v>
      </c>
      <c r="J346" s="164">
        <f t="shared" si="176"/>
        <v>0</v>
      </c>
      <c r="K346" s="165">
        <f t="shared" si="176"/>
        <v>1</v>
      </c>
      <c r="L346" s="150"/>
      <c r="M346" s="196">
        <f t="shared" ref="M346:O348" si="178">M333</f>
        <v>0</v>
      </c>
      <c r="N346" s="151">
        <f t="shared" si="178"/>
        <v>399.97874000000002</v>
      </c>
      <c r="O346" s="151">
        <f t="shared" si="178"/>
        <v>0</v>
      </c>
      <c r="P346" s="151">
        <f t="shared" ref="P346:P348" si="179">$M346*$K346*(1-$J346)</f>
        <v>0</v>
      </c>
      <c r="Q346" s="151">
        <f t="shared" ref="Q346:Q348" si="180">$N346*$K346*(1-$J346)</f>
        <v>399.97874000000002</v>
      </c>
      <c r="R346" s="152">
        <f t="shared" ref="R346:R348" si="181">$O346*$K346*(1-$J346)</f>
        <v>0</v>
      </c>
      <c r="S346" s="153"/>
      <c r="T346" s="197">
        <v>42.343199999999996</v>
      </c>
      <c r="U346" s="198">
        <v>111.07155999999999</v>
      </c>
      <c r="V346" s="198">
        <v>98.563980000000001</v>
      </c>
      <c r="W346" s="198">
        <v>15</v>
      </c>
      <c r="X346" s="198">
        <v>50</v>
      </c>
      <c r="Y346" s="198">
        <v>50</v>
      </c>
      <c r="Z346" s="198">
        <v>33</v>
      </c>
      <c r="AA346" s="198">
        <v>0</v>
      </c>
      <c r="AB346" s="198">
        <v>0</v>
      </c>
      <c r="AC346" s="198">
        <v>0</v>
      </c>
      <c r="AD346" s="198">
        <v>0</v>
      </c>
      <c r="AE346" s="199">
        <v>0</v>
      </c>
      <c r="AF346" s="198"/>
      <c r="AG346" s="198"/>
      <c r="AH346" s="198"/>
      <c r="AI346" s="198"/>
      <c r="AJ346" s="198"/>
      <c r="AK346" s="198"/>
      <c r="AL346" s="198"/>
      <c r="AM346" s="198"/>
      <c r="AN346" s="198"/>
      <c r="AO346" s="198"/>
      <c r="AP346" s="198"/>
      <c r="AQ346" s="199"/>
      <c r="AR346" s="157"/>
    </row>
    <row r="347" spans="2:44" x14ac:dyDescent="0.25">
      <c r="B347" s="267" t="str">
        <f t="shared" si="177"/>
        <v>Colorado River Substation</v>
      </c>
      <c r="C347" s="149" t="s">
        <v>221</v>
      </c>
      <c r="D347" s="194">
        <f t="shared" si="176"/>
        <v>0</v>
      </c>
      <c r="E347" s="167">
        <f t="shared" si="176"/>
        <v>0</v>
      </c>
      <c r="F347" s="160">
        <f t="shared" si="176"/>
        <v>0</v>
      </c>
      <c r="G347" s="163">
        <f t="shared" si="176"/>
        <v>0</v>
      </c>
      <c r="H347" s="153">
        <f t="shared" si="176"/>
        <v>0</v>
      </c>
      <c r="I347" s="163">
        <f t="shared" si="176"/>
        <v>0</v>
      </c>
      <c r="J347" s="164">
        <f t="shared" si="176"/>
        <v>0</v>
      </c>
      <c r="K347" s="165">
        <f t="shared" si="176"/>
        <v>0</v>
      </c>
      <c r="L347" s="150"/>
      <c r="M347" s="196">
        <f t="shared" si="178"/>
        <v>0</v>
      </c>
      <c r="N347" s="151">
        <f t="shared" si="178"/>
        <v>0</v>
      </c>
      <c r="O347" s="151">
        <f t="shared" si="178"/>
        <v>0</v>
      </c>
      <c r="P347" s="151">
        <f t="shared" si="179"/>
        <v>0</v>
      </c>
      <c r="Q347" s="151">
        <f t="shared" si="180"/>
        <v>0</v>
      </c>
      <c r="R347" s="152">
        <f t="shared" si="181"/>
        <v>0</v>
      </c>
      <c r="S347" s="153"/>
      <c r="T347" s="197"/>
      <c r="U347" s="198"/>
      <c r="V347" s="198"/>
      <c r="W347" s="198"/>
      <c r="X347" s="198"/>
      <c r="Y347" s="198"/>
      <c r="Z347" s="198"/>
      <c r="AA347" s="198"/>
      <c r="AB347" s="198"/>
      <c r="AC347" s="198"/>
      <c r="AD347" s="198"/>
      <c r="AE347" s="199"/>
      <c r="AF347" s="198"/>
      <c r="AG347" s="198"/>
      <c r="AH347" s="198"/>
      <c r="AI347" s="198"/>
      <c r="AJ347" s="198"/>
      <c r="AK347" s="198"/>
      <c r="AL347" s="198"/>
      <c r="AM347" s="198"/>
      <c r="AN347" s="198"/>
      <c r="AO347" s="198"/>
      <c r="AP347" s="198"/>
      <c r="AQ347" s="199"/>
      <c r="AR347" s="157"/>
    </row>
    <row r="348" spans="2:44" ht="15.75" thickBot="1" x14ac:dyDescent="0.3">
      <c r="B348" s="267" t="str">
        <f>+$D$326</f>
        <v>Colorado River Substation</v>
      </c>
      <c r="C348" s="149" t="s">
        <v>221</v>
      </c>
      <c r="D348" s="280">
        <f t="shared" si="176"/>
        <v>0</v>
      </c>
      <c r="E348" s="281">
        <f t="shared" si="176"/>
        <v>0</v>
      </c>
      <c r="F348" s="282">
        <f t="shared" si="176"/>
        <v>0</v>
      </c>
      <c r="G348" s="283">
        <f t="shared" si="176"/>
        <v>0</v>
      </c>
      <c r="H348" s="284">
        <f t="shared" si="176"/>
        <v>0</v>
      </c>
      <c r="I348" s="283">
        <f t="shared" si="176"/>
        <v>0</v>
      </c>
      <c r="J348" s="285">
        <f t="shared" si="176"/>
        <v>0</v>
      </c>
      <c r="K348" s="286">
        <f t="shared" si="176"/>
        <v>0</v>
      </c>
      <c r="L348" s="150"/>
      <c r="M348" s="196">
        <f t="shared" si="178"/>
        <v>0</v>
      </c>
      <c r="N348" s="151">
        <f t="shared" si="178"/>
        <v>0</v>
      </c>
      <c r="O348" s="151">
        <f t="shared" si="178"/>
        <v>0</v>
      </c>
      <c r="P348" s="151">
        <f t="shared" si="179"/>
        <v>0</v>
      </c>
      <c r="Q348" s="151">
        <f t="shared" si="180"/>
        <v>0</v>
      </c>
      <c r="R348" s="152">
        <f t="shared" si="181"/>
        <v>0</v>
      </c>
      <c r="S348" s="153"/>
      <c r="T348" s="202">
        <v>0</v>
      </c>
      <c r="U348" s="203">
        <v>0</v>
      </c>
      <c r="V348" s="203">
        <v>0</v>
      </c>
      <c r="W348" s="203">
        <v>0</v>
      </c>
      <c r="X348" s="203">
        <v>0</v>
      </c>
      <c r="Y348" s="203">
        <v>0</v>
      </c>
      <c r="Z348" s="203">
        <v>0</v>
      </c>
      <c r="AA348" s="203">
        <v>0</v>
      </c>
      <c r="AB348" s="203">
        <v>0</v>
      </c>
      <c r="AC348" s="203">
        <v>0</v>
      </c>
      <c r="AD348" s="203">
        <v>0</v>
      </c>
      <c r="AE348" s="203">
        <v>0</v>
      </c>
      <c r="AF348" s="203">
        <v>0</v>
      </c>
      <c r="AG348" s="203">
        <v>0</v>
      </c>
      <c r="AH348" s="203">
        <v>0</v>
      </c>
      <c r="AI348" s="203">
        <v>0</v>
      </c>
      <c r="AJ348" s="203">
        <v>0</v>
      </c>
      <c r="AK348" s="203">
        <v>0</v>
      </c>
      <c r="AL348" s="203">
        <v>0</v>
      </c>
      <c r="AM348" s="203">
        <v>0</v>
      </c>
      <c r="AN348" s="203">
        <v>0</v>
      </c>
      <c r="AO348" s="203">
        <v>0</v>
      </c>
      <c r="AP348" s="203">
        <v>0</v>
      </c>
      <c r="AQ348" s="204">
        <v>0</v>
      </c>
      <c r="AR348" s="157"/>
    </row>
    <row r="349" spans="2:44" ht="15.75" thickBot="1" x14ac:dyDescent="0.3">
      <c r="D349" s="287" t="s">
        <v>222</v>
      </c>
      <c r="E349" s="288"/>
      <c r="F349" s="288"/>
      <c r="G349" s="288"/>
      <c r="H349" s="288"/>
      <c r="I349" s="288"/>
      <c r="J349" s="288"/>
      <c r="K349" s="289"/>
      <c r="L349" s="150"/>
      <c r="M349" s="79">
        <f t="shared" ref="M349:R349" si="182">SUM(M345:M348)</f>
        <v>0</v>
      </c>
      <c r="N349" s="80">
        <f t="shared" si="182"/>
        <v>22.467960000000005</v>
      </c>
      <c r="O349" s="80">
        <f t="shared" si="182"/>
        <v>0</v>
      </c>
      <c r="P349" s="80">
        <f t="shared" si="182"/>
        <v>0</v>
      </c>
      <c r="Q349" s="80">
        <f t="shared" si="182"/>
        <v>22.467960000000005</v>
      </c>
      <c r="R349" s="81">
        <f t="shared" si="182"/>
        <v>0</v>
      </c>
      <c r="S349" s="160"/>
      <c r="T349" s="205">
        <f t="shared" ref="T349:AQ349" si="183">SUM(T345:T348)</f>
        <v>-335.08145000000002</v>
      </c>
      <c r="U349" s="206">
        <f t="shared" si="183"/>
        <v>111.07015999999999</v>
      </c>
      <c r="V349" s="206">
        <f t="shared" si="183"/>
        <v>98.479250000000008</v>
      </c>
      <c r="W349" s="206">
        <f t="shared" si="183"/>
        <v>15</v>
      </c>
      <c r="X349" s="206">
        <f t="shared" si="183"/>
        <v>50</v>
      </c>
      <c r="Y349" s="206">
        <f t="shared" si="183"/>
        <v>50</v>
      </c>
      <c r="Z349" s="206">
        <f t="shared" si="183"/>
        <v>33</v>
      </c>
      <c r="AA349" s="206">
        <f t="shared" si="183"/>
        <v>0</v>
      </c>
      <c r="AB349" s="206">
        <f t="shared" si="183"/>
        <v>0</v>
      </c>
      <c r="AC349" s="206">
        <f t="shared" si="183"/>
        <v>0</v>
      </c>
      <c r="AD349" s="206">
        <f t="shared" si="183"/>
        <v>0</v>
      </c>
      <c r="AE349" s="207">
        <f t="shared" si="183"/>
        <v>0</v>
      </c>
      <c r="AF349" s="206">
        <f t="shared" si="183"/>
        <v>0</v>
      </c>
      <c r="AG349" s="206">
        <f t="shared" si="183"/>
        <v>0</v>
      </c>
      <c r="AH349" s="206">
        <f t="shared" si="183"/>
        <v>0</v>
      </c>
      <c r="AI349" s="206">
        <f t="shared" si="183"/>
        <v>0</v>
      </c>
      <c r="AJ349" s="206">
        <f t="shared" si="183"/>
        <v>0</v>
      </c>
      <c r="AK349" s="206">
        <f t="shared" si="183"/>
        <v>0</v>
      </c>
      <c r="AL349" s="206">
        <f t="shared" si="183"/>
        <v>0</v>
      </c>
      <c r="AM349" s="206">
        <f t="shared" si="183"/>
        <v>0</v>
      </c>
      <c r="AN349" s="206">
        <f t="shared" si="183"/>
        <v>0</v>
      </c>
      <c r="AO349" s="206">
        <f t="shared" si="183"/>
        <v>0</v>
      </c>
      <c r="AP349" s="206">
        <f t="shared" si="183"/>
        <v>0</v>
      </c>
      <c r="AQ349" s="207">
        <f t="shared" si="183"/>
        <v>0</v>
      </c>
      <c r="AR349" s="157"/>
    </row>
    <row r="350" spans="2:44" ht="15.75" thickTop="1" x14ac:dyDescent="0.25">
      <c r="L350" s="150"/>
      <c r="S350" s="160"/>
      <c r="T350" s="208"/>
      <c r="U350" s="208"/>
      <c r="V350" s="208"/>
      <c r="W350" s="208"/>
      <c r="X350" s="208"/>
      <c r="Y350" s="208"/>
      <c r="Z350" s="208"/>
      <c r="AA350" s="208"/>
      <c r="AB350" s="208"/>
      <c r="AC350" s="208"/>
      <c r="AD350" s="208"/>
      <c r="AE350" s="208"/>
      <c r="AF350" s="208"/>
      <c r="AG350" s="208"/>
      <c r="AH350" s="208"/>
      <c r="AI350" s="208"/>
      <c r="AJ350" s="208"/>
      <c r="AK350" s="208"/>
      <c r="AL350" s="208"/>
      <c r="AM350" s="208"/>
      <c r="AN350" s="208"/>
      <c r="AO350" s="208"/>
      <c r="AP350" s="208"/>
      <c r="AQ350" s="208"/>
      <c r="AR350" s="157"/>
    </row>
    <row r="351" spans="2:44" x14ac:dyDescent="0.25">
      <c r="L351" s="150"/>
      <c r="S351" s="160"/>
      <c r="AR351" s="157"/>
    </row>
    <row r="352" spans="2:44" x14ac:dyDescent="0.25">
      <c r="L352" s="150"/>
      <c r="S352" s="160"/>
      <c r="T352" s="208"/>
      <c r="U352" s="208"/>
      <c r="V352" s="208"/>
      <c r="W352" s="208"/>
      <c r="X352" s="208"/>
      <c r="Y352" s="208"/>
      <c r="Z352" s="208"/>
      <c r="AA352" s="208"/>
      <c r="AB352" s="208"/>
      <c r="AC352" s="208"/>
      <c r="AD352" s="208"/>
      <c r="AE352" s="208"/>
      <c r="AF352" s="208"/>
      <c r="AG352" s="208"/>
      <c r="AH352" s="208"/>
      <c r="AI352" s="208"/>
      <c r="AJ352" s="208"/>
      <c r="AK352" s="208"/>
      <c r="AL352" s="208"/>
      <c r="AM352" s="208"/>
      <c r="AN352" s="208"/>
      <c r="AO352" s="208"/>
      <c r="AP352" s="208"/>
      <c r="AQ352" s="208"/>
      <c r="AR352" s="157"/>
    </row>
    <row r="353" spans="1:44" ht="18.75" x14ac:dyDescent="0.25">
      <c r="D353" s="342" t="s">
        <v>355</v>
      </c>
      <c r="E353" s="346"/>
      <c r="F353" s="346"/>
      <c r="G353" s="347"/>
      <c r="H353" s="347"/>
      <c r="I353" s="347"/>
      <c r="J353" s="347"/>
      <c r="K353" s="347"/>
      <c r="L353" s="150"/>
      <c r="S353" s="160"/>
      <c r="AR353" s="157"/>
    </row>
    <row r="354" spans="1:44" x14ac:dyDescent="0.25">
      <c r="L354" s="150"/>
      <c r="S354" s="160"/>
      <c r="AR354" s="157"/>
    </row>
    <row r="355" spans="1:44" x14ac:dyDescent="0.25">
      <c r="D355" s="137" t="s">
        <v>203</v>
      </c>
      <c r="L355" s="150"/>
      <c r="S355" s="160"/>
      <c r="AR355" s="157"/>
    </row>
    <row r="356" spans="1:44" ht="15" customHeight="1" x14ac:dyDescent="0.25">
      <c r="D356" s="60" t="s">
        <v>320</v>
      </c>
      <c r="E356" s="60"/>
      <c r="F356" s="60"/>
      <c r="G356" s="60"/>
      <c r="H356" s="60"/>
      <c r="I356" s="60"/>
      <c r="J356" s="60"/>
      <c r="K356" s="60"/>
      <c r="L356" s="150"/>
      <c r="S356" s="160"/>
      <c r="AR356" s="157"/>
    </row>
    <row r="357" spans="1:44" ht="15.75" thickBot="1" x14ac:dyDescent="0.3">
      <c r="L357" s="150"/>
      <c r="S357" s="160"/>
      <c r="AR357" s="157"/>
    </row>
    <row r="358" spans="1:44" ht="30.75" thickBot="1" x14ac:dyDescent="0.3">
      <c r="D358" s="139" t="s">
        <v>16</v>
      </c>
      <c r="E358" s="140" t="s">
        <v>17</v>
      </c>
      <c r="F358" s="141" t="s">
        <v>18</v>
      </c>
      <c r="G358" s="142" t="s">
        <v>19</v>
      </c>
      <c r="H358" s="62" t="s">
        <v>20</v>
      </c>
      <c r="I358" s="62" t="s">
        <v>21</v>
      </c>
      <c r="J358" s="62" t="s">
        <v>22</v>
      </c>
      <c r="K358" s="63" t="s">
        <v>23</v>
      </c>
      <c r="L358" s="150"/>
      <c r="M358" s="61" t="str">
        <f t="shared" ref="M358:R358" si="184">M$11</f>
        <v>2016 CWIP</v>
      </c>
      <c r="N358" s="62" t="str">
        <f t="shared" si="184"/>
        <v>2017 Total Expenditures</v>
      </c>
      <c r="O358" s="62" t="str">
        <f t="shared" si="184"/>
        <v>2018 Total Expenditures</v>
      </c>
      <c r="P358" s="62" t="str">
        <f t="shared" si="184"/>
        <v>2016 ISO CWIP Less Collectible</v>
      </c>
      <c r="Q358" s="62" t="str">
        <f t="shared" si="184"/>
        <v>2017 ISO Expenditures Less Collectible</v>
      </c>
      <c r="R358" s="63" t="str">
        <f t="shared" si="184"/>
        <v>2018 ISO Expenditures Less Collectible</v>
      </c>
      <c r="S358" s="160"/>
      <c r="T358" s="145">
        <f>$E$3</f>
        <v>42736</v>
      </c>
      <c r="U358" s="142">
        <f t="shared" ref="U358:AM358" si="185">DATE(YEAR(T358),MONTH(T358)+1,DAY(T358))</f>
        <v>42767</v>
      </c>
      <c r="V358" s="142">
        <f t="shared" si="185"/>
        <v>42795</v>
      </c>
      <c r="W358" s="142">
        <f t="shared" si="185"/>
        <v>42826</v>
      </c>
      <c r="X358" s="142">
        <f t="shared" si="185"/>
        <v>42856</v>
      </c>
      <c r="Y358" s="142">
        <f t="shared" si="185"/>
        <v>42887</v>
      </c>
      <c r="Z358" s="142">
        <f t="shared" si="185"/>
        <v>42917</v>
      </c>
      <c r="AA358" s="142">
        <f t="shared" si="185"/>
        <v>42948</v>
      </c>
      <c r="AB358" s="142">
        <f t="shared" si="185"/>
        <v>42979</v>
      </c>
      <c r="AC358" s="142">
        <f t="shared" si="185"/>
        <v>43009</v>
      </c>
      <c r="AD358" s="142">
        <f t="shared" si="185"/>
        <v>43040</v>
      </c>
      <c r="AE358" s="146">
        <f t="shared" si="185"/>
        <v>43070</v>
      </c>
      <c r="AF358" s="142">
        <f>DATE(YEAR(AE358),MONTH(AE358)+1,DAY(AE358))</f>
        <v>43101</v>
      </c>
      <c r="AG358" s="142">
        <f t="shared" si="185"/>
        <v>43132</v>
      </c>
      <c r="AH358" s="142">
        <f t="shared" si="185"/>
        <v>43160</v>
      </c>
      <c r="AI358" s="142">
        <f t="shared" si="185"/>
        <v>43191</v>
      </c>
      <c r="AJ358" s="142">
        <f t="shared" si="185"/>
        <v>43221</v>
      </c>
      <c r="AK358" s="142">
        <f t="shared" si="185"/>
        <v>43252</v>
      </c>
      <c r="AL358" s="142">
        <f t="shared" si="185"/>
        <v>43282</v>
      </c>
      <c r="AM358" s="142">
        <f t="shared" si="185"/>
        <v>43313</v>
      </c>
      <c r="AN358" s="142">
        <f>DATE(YEAR(AM358),MONTH(AM358)+1,DAY(AM358))</f>
        <v>43344</v>
      </c>
      <c r="AO358" s="142">
        <f>DATE(YEAR(AN358),MONTH(AN358)+1,DAY(AN358))</f>
        <v>43374</v>
      </c>
      <c r="AP358" s="142">
        <f>DATE(YEAR(AO358),MONTH(AO358)+1,DAY(AO358))</f>
        <v>43405</v>
      </c>
      <c r="AQ358" s="146">
        <f>DATE(YEAR(AP358),MONTH(AP358)+1,DAY(AP358))</f>
        <v>43435</v>
      </c>
      <c r="AR358" s="157"/>
    </row>
    <row r="359" spans="1:44" x14ac:dyDescent="0.25">
      <c r="A359" s="357">
        <v>901368041</v>
      </c>
      <c r="B359" s="129" t="str">
        <f>+$D$353</f>
        <v>Whirlwind Substation Expansion Project</v>
      </c>
      <c r="C359" s="149" t="s">
        <v>214</v>
      </c>
      <c r="D359" s="194" t="s">
        <v>356</v>
      </c>
      <c r="E359" s="195" t="s">
        <v>357</v>
      </c>
      <c r="F359" s="160" t="s">
        <v>358</v>
      </c>
      <c r="G359" s="161" t="s">
        <v>26</v>
      </c>
      <c r="H359" s="162">
        <v>42887</v>
      </c>
      <c r="I359" s="163" t="s">
        <v>217</v>
      </c>
      <c r="J359" s="164">
        <v>0</v>
      </c>
      <c r="K359" s="165">
        <v>1</v>
      </c>
      <c r="L359" s="150"/>
      <c r="M359" s="358">
        <v>607.07455000000004</v>
      </c>
      <c r="N359" s="151">
        <f>SUM($T372:$AE372)</f>
        <v>129.24693000000002</v>
      </c>
      <c r="O359" s="151">
        <f>SUM($AF372:$AQ372)</f>
        <v>0</v>
      </c>
      <c r="P359" s="151">
        <f>$M359*$K359*(1-$J359)</f>
        <v>607.07455000000004</v>
      </c>
      <c r="Q359" s="151">
        <f>$N359*$K359*(1-$J359)</f>
        <v>129.24693000000002</v>
      </c>
      <c r="R359" s="152">
        <f>$O359*$K359*(1-$J359)</f>
        <v>0</v>
      </c>
      <c r="S359" s="153"/>
      <c r="T359" s="154">
        <f>IF(OR(RIGHT($I359,3)="RGT",RIGHT($I359,3)="INC"),IF($H359=T$188,SUM($T372:T372)+$P359,IF(T$188&gt;$H359,T372,0)),0)</f>
        <v>0</v>
      </c>
      <c r="U359" s="155">
        <f>IF(OR(RIGHT($I359,3)="RGT",RIGHT($I359,3)="INC"),IF($H359=U$188,SUM($T372:U372)+$P359,IF(U$188&gt;$H359,U372,0)),0)</f>
        <v>0</v>
      </c>
      <c r="V359" s="155">
        <f>IF(OR(RIGHT($I359,3)="RGT",RIGHT($I359,3)="INC"),IF($H359=V$188,SUM($T372:V372)+$P359,IF(V$188&gt;$H359,V372,0)),0)</f>
        <v>0</v>
      </c>
      <c r="W359" s="155">
        <f>IF(OR(RIGHT($I359,3)="RGT",RIGHT($I359,3)="INC"),IF($H359=W$188,SUM($T372:W372)+$P359,IF(W$188&gt;$H359,W372,0)),0)</f>
        <v>0</v>
      </c>
      <c r="X359" s="155">
        <f>IF(OR(RIGHT($I359,3)="RGT",RIGHT($I359,3)="INC"),IF($H359=X$188,SUM($T372:X372)+$P359,IF(X$188&gt;$H359,X372,0)),0)</f>
        <v>0</v>
      </c>
      <c r="Y359" s="155">
        <f>IF(OR(RIGHT($I359,3)="RGT",RIGHT($I359,3)="INC"),IF($H359=Y$188,SUM($T372:Y372)+$P359,IF(Y$188&gt;$H359,Y372,0)),0)</f>
        <v>664.72790000000009</v>
      </c>
      <c r="Z359" s="155">
        <f>IF(OR(RIGHT($I359,3)="RGT",RIGHT($I359,3)="INC"),IF($H359=Z$188,SUM($T372:Z372)+$P359,IF(Z$188&gt;$H359,Z372,0)),0)</f>
        <v>11.932263333333333</v>
      </c>
      <c r="AA359" s="155">
        <f>IF(OR(RIGHT($I359,3)="RGT",RIGHT($I359,3)="INC"),IF($H359=AA$188,SUM($T372:AA372)+$P359,IF(AA$188&gt;$H359,AA372,0)),0)</f>
        <v>11.932263333333333</v>
      </c>
      <c r="AB359" s="155">
        <f>IF(OR(RIGHT($I359,3)="RGT",RIGHT($I359,3)="INC"),IF($H359=AB$188,SUM($T372:AB372)+$P359,IF(AB$188&gt;$H359,AB372,0)),0)</f>
        <v>11.932263333333333</v>
      </c>
      <c r="AC359" s="155">
        <f>IF(OR(RIGHT($I359,3)="RGT",RIGHT($I359,3)="INC"),IF($H359=AC$188,SUM($T372:AC372)+$P359,IF(AC$188&gt;$H359,AC372,0)),0)</f>
        <v>11.932263333333333</v>
      </c>
      <c r="AD359" s="155">
        <f>IF(OR(RIGHT($I359,3)="RGT",RIGHT($I359,3)="INC"),IF($H359=AD$188,SUM($T372:AD372)+$P359,IF(AD$188&gt;$H359,AD372,0)),0)</f>
        <v>11.932263333333333</v>
      </c>
      <c r="AE359" s="156">
        <f>IF(OR(RIGHT($I359,3)="RGT",RIGHT($I359,3)="INC"),IF($H359=AE$188,SUM($T372:AE372)+$P359,IF(AE$188&gt;$H359,AE372,0)),0)</f>
        <v>11.932263333333333</v>
      </c>
      <c r="AF359" s="155">
        <f>IF(OR(RIGHT($I359,3)="RGT",RIGHT($I359,3)="INC"),IF($H359=AF$188,SUM($T372:AF372)+$P359,IF(AF$188&gt;$H359,AF372,0)),0)</f>
        <v>0</v>
      </c>
      <c r="AG359" s="155">
        <f>IF(OR(RIGHT($I359,3)="RGT",RIGHT($I359,3)="INC"),IF($H359=AG$188,SUM($T372:AG372)+$P359,IF(AG$188&gt;$H359,AG372,0)),0)</f>
        <v>0</v>
      </c>
      <c r="AH359" s="155">
        <f>IF(OR(RIGHT($I359,3)="RGT",RIGHT($I359,3)="INC"),IF($H359=AH$188,SUM($T372:AH372)+$P359,IF(AH$188&gt;$H359,AH372,0)),0)</f>
        <v>0</v>
      </c>
      <c r="AI359" s="155">
        <f>IF(OR(RIGHT($I359,3)="RGT",RIGHT($I359,3)="INC"),IF($H359=AI$188,SUM($T372:AI372)+$P359,IF(AI$188&gt;$H359,AI372,0)),0)</f>
        <v>0</v>
      </c>
      <c r="AJ359" s="155">
        <f>IF(OR(RIGHT($I359,3)="RGT",RIGHT($I359,3)="INC"),IF($H359=AJ$188,SUM($T372:AJ372)+$P359,IF(AJ$188&gt;$H359,AJ372,0)),0)</f>
        <v>0</v>
      </c>
      <c r="AK359" s="155">
        <f>IF(OR(RIGHT($I359,3)="RGT",RIGHT($I359,3)="INC"),IF($H359=AK$188,SUM($T372:AK372)+$P359,IF(AK$188&gt;$H359,AK372,0)),0)</f>
        <v>0</v>
      </c>
      <c r="AL359" s="155">
        <f>IF(OR(RIGHT($I359,3)="RGT",RIGHT($I359,3)="INC"),IF($H359=AL$188,SUM($T372:AL372)+$P359,IF(AL$188&gt;$H359,AL372,0)),0)</f>
        <v>0</v>
      </c>
      <c r="AM359" s="155">
        <f>IF(OR(RIGHT($I359,3)="RGT",RIGHT($I359,3)="INC"),IF($H359=AM$188,SUM($T372:AM372)+$P359,IF(AM$188&gt;$H359,AM372,0)),0)</f>
        <v>0</v>
      </c>
      <c r="AN359" s="155">
        <f>IF(OR(RIGHT($I359,3)="RGT",RIGHT($I359,3)="INC"),IF($H359=AN$188,SUM($T372:AN372)+$P359,IF(AN$188&gt;$H359,AN372,0)),0)</f>
        <v>0</v>
      </c>
      <c r="AO359" s="155">
        <f>IF(OR(RIGHT($I359,3)="RGT",RIGHT($I359,3)="INC"),IF($H359=AO$188,SUM($T372:AO372)+$P359,IF(AO$188&gt;$H359,AO372,0)),0)</f>
        <v>0</v>
      </c>
      <c r="AP359" s="155">
        <f>IF(OR(RIGHT($I359,3)="RGT",RIGHT($I359,3)="INC"),IF($H359=AP$188,SUM($T372:AP372)+$P359,IF(AP$188&gt;$H359,AP372,0)),0)</f>
        <v>0</v>
      </c>
      <c r="AQ359" s="156">
        <f>IF(OR(RIGHT($I359,3)="RGT",RIGHT($I359,3)="INC"),IF($H359=AQ$188,SUM($T372:AQ372)+$P359,IF(AQ$188&gt;$H359,AQ372,0)),0)</f>
        <v>0</v>
      </c>
      <c r="AR359" s="157"/>
    </row>
    <row r="360" spans="1:44" x14ac:dyDescent="0.25">
      <c r="A360" s="357" t="s">
        <v>359</v>
      </c>
      <c r="B360" s="129" t="str">
        <f t="shared" ref="B360:B362" si="186">+$D$353</f>
        <v>Whirlwind Substation Expansion Project</v>
      </c>
      <c r="C360" s="149" t="s">
        <v>214</v>
      </c>
      <c r="D360" s="194" t="s">
        <v>360</v>
      </c>
      <c r="E360" s="167" t="s">
        <v>361</v>
      </c>
      <c r="F360" s="160" t="s">
        <v>362</v>
      </c>
      <c r="G360" s="161" t="s">
        <v>26</v>
      </c>
      <c r="H360" s="162">
        <v>42826</v>
      </c>
      <c r="I360" s="163" t="s">
        <v>217</v>
      </c>
      <c r="J360" s="164">
        <v>0</v>
      </c>
      <c r="K360" s="165">
        <v>1</v>
      </c>
      <c r="L360" s="150"/>
      <c r="M360" s="358">
        <v>26336.912499999999</v>
      </c>
      <c r="N360" s="151">
        <f>SUM($T373:$AE373)</f>
        <v>6000.2179099999994</v>
      </c>
      <c r="O360" s="151">
        <f>SUM($AF373:$AQ373)</f>
        <v>0</v>
      </c>
      <c r="P360" s="151">
        <f>$M360*$K360*(1-$J360)</f>
        <v>26336.912499999999</v>
      </c>
      <c r="Q360" s="151">
        <f>$N360*$K360*(1-$J360)</f>
        <v>6000.2179099999994</v>
      </c>
      <c r="R360" s="152">
        <f>$O360*$K360*(1-$J360)</f>
        <v>0</v>
      </c>
      <c r="S360" s="153"/>
      <c r="T360" s="154">
        <f>IF(OR(RIGHT($I360,3)="RGT",RIGHT($I360,3)="INC"),IF($H360=T$188,SUM($T373:T373)+$P360,IF(T$188&gt;$H360,T373,0)),0)</f>
        <v>0</v>
      </c>
      <c r="U360" s="155">
        <f>IF(OR(RIGHT($I360,3)="RGT",RIGHT($I360,3)="INC"),IF($H360=U$188,SUM($T373:U373)+$P360,IF(U$188&gt;$H360,U373,0)),0)</f>
        <v>0</v>
      </c>
      <c r="V360" s="155">
        <f>IF(OR(RIGHT($I360,3)="RGT",RIGHT($I360,3)="INC"),IF($H360=V$188,SUM($T373:V373)+$P360,IF(V$188&gt;$H360,V373,0)),0)</f>
        <v>0</v>
      </c>
      <c r="W360" s="155">
        <f>IF(OR(RIGHT($I360,3)="RGT",RIGHT($I360,3)="INC"),IF($H360=W$188,SUM($T373:W373)+$P360,IF(W$188&gt;$H360,W373,0)),0)</f>
        <v>31960.130409999998</v>
      </c>
      <c r="X360" s="155">
        <f>IF(OR(RIGHT($I360,3)="RGT",RIGHT($I360,3)="INC"),IF($H360=X$188,SUM($T373:X373)+$P360,IF(X$188&gt;$H360,X373,0)),0)</f>
        <v>150</v>
      </c>
      <c r="Y360" s="155">
        <f>IF(OR(RIGHT($I360,3)="RGT",RIGHT($I360,3)="INC"),IF($H360=Y$188,SUM($T373:Y373)+$P360,IF(Y$188&gt;$H360,Y373,0)),0)</f>
        <v>150</v>
      </c>
      <c r="Z360" s="155">
        <f>IF(OR(RIGHT($I360,3)="RGT",RIGHT($I360,3)="INC"),IF($H360=Z$188,SUM($T373:Z373)+$P360,IF(Z$188&gt;$H360,Z373,0)),0)</f>
        <v>75</v>
      </c>
      <c r="AA360" s="155">
        <f>IF(OR(RIGHT($I360,3)="RGT",RIGHT($I360,3)="INC"),IF($H360=AA$188,SUM($T373:AA373)+$P360,IF(AA$188&gt;$H360,AA373,0)),0)</f>
        <v>2</v>
      </c>
      <c r="AB360" s="155">
        <f>IF(OR(RIGHT($I360,3)="RGT",RIGHT($I360,3)="INC"),IF($H360=AB$188,SUM($T373:AB373)+$P360,IF(AB$188&gt;$H360,AB373,0)),0)</f>
        <v>0</v>
      </c>
      <c r="AC360" s="155">
        <f>IF(OR(RIGHT($I360,3)="RGT",RIGHT($I360,3)="INC"),IF($H360=AC$188,SUM($T373:AC373)+$P360,IF(AC$188&gt;$H360,AC373,0)),0)</f>
        <v>0</v>
      </c>
      <c r="AD360" s="155">
        <f>IF(OR(RIGHT($I360,3)="RGT",RIGHT($I360,3)="INC"),IF($H360=AD$188,SUM($T373:AD373)+$P360,IF(AD$188&gt;$H360,AD373,0)),0)</f>
        <v>0</v>
      </c>
      <c r="AE360" s="156">
        <f>IF(OR(RIGHT($I360,3)="RGT",RIGHT($I360,3)="INC"),IF($H360=AE$188,SUM($T373:AE373)+$P360,IF(AE$188&gt;$H360,AE373,0)),0)</f>
        <v>0</v>
      </c>
      <c r="AF360" s="155">
        <f>IF(OR(RIGHT($I360,3)="RGT",RIGHT($I360,3)="INC"),IF($H360=AF$188,SUM($T373:AF373)+$P360,IF(AF$188&gt;$H360,AF373,0)),0)</f>
        <v>0</v>
      </c>
      <c r="AG360" s="155">
        <f>IF(OR(RIGHT($I360,3)="RGT",RIGHT($I360,3)="INC"),IF($H360=AG$188,SUM($T373:AG373)+$P360,IF(AG$188&gt;$H360,AG373,0)),0)</f>
        <v>0</v>
      </c>
      <c r="AH360" s="155">
        <f>IF(OR(RIGHT($I360,3)="RGT",RIGHT($I360,3)="INC"),IF($H360=AH$188,SUM($T373:AH373)+$P360,IF(AH$188&gt;$H360,AH373,0)),0)</f>
        <v>0</v>
      </c>
      <c r="AI360" s="155">
        <f>IF(OR(RIGHT($I360,3)="RGT",RIGHT($I360,3)="INC"),IF($H360=AI$188,SUM($T373:AI373)+$P360,IF(AI$188&gt;$H360,AI373,0)),0)</f>
        <v>0</v>
      </c>
      <c r="AJ360" s="155">
        <f>IF(OR(RIGHT($I360,3)="RGT",RIGHT($I360,3)="INC"),IF($H360=AJ$188,SUM($T373:AJ373)+$P360,IF(AJ$188&gt;$H360,AJ373,0)),0)</f>
        <v>0</v>
      </c>
      <c r="AK360" s="155">
        <f>IF(OR(RIGHT($I360,3)="RGT",RIGHT($I360,3)="INC"),IF($H360=AK$188,SUM($T373:AK373)+$P360,IF(AK$188&gt;$H360,AK373,0)),0)</f>
        <v>0</v>
      </c>
      <c r="AL360" s="155">
        <f>IF(OR(RIGHT($I360,3)="RGT",RIGHT($I360,3)="INC"),IF($H360=AL$188,SUM($T373:AL373)+$P360,IF(AL$188&gt;$H360,AL373,0)),0)</f>
        <v>0</v>
      </c>
      <c r="AM360" s="155">
        <f>IF(OR(RIGHT($I360,3)="RGT",RIGHT($I360,3)="INC"),IF($H360=AM$188,SUM($T373:AM373)+$P360,IF(AM$188&gt;$H360,AM373,0)),0)</f>
        <v>0</v>
      </c>
      <c r="AN360" s="155">
        <f>IF(OR(RIGHT($I360,3)="RGT",RIGHT($I360,3)="INC"),IF($H360=AN$188,SUM($T373:AN373)+$P360,IF(AN$188&gt;$H360,AN373,0)),0)</f>
        <v>0</v>
      </c>
      <c r="AO360" s="155">
        <f>IF(OR(RIGHT($I360,3)="RGT",RIGHT($I360,3)="INC"),IF($H360=AO$188,SUM($T373:AO373)+$P360,IF(AO$188&gt;$H360,AO373,0)),0)</f>
        <v>0</v>
      </c>
      <c r="AP360" s="155">
        <f>IF(OR(RIGHT($I360,3)="RGT",RIGHT($I360,3)="INC"),IF($H360=AP$188,SUM($T373:AP373)+$P360,IF(AP$188&gt;$H360,AP373,0)),0)</f>
        <v>0</v>
      </c>
      <c r="AQ360" s="156">
        <f>IF(OR(RIGHT($I360,3)="RGT",RIGHT($I360,3)="INC"),IF($H360=AQ$188,SUM($T373:AQ373)+$P360,IF(AQ$188&gt;$H360,AQ373,0)),0)</f>
        <v>0</v>
      </c>
      <c r="AR360" s="157"/>
    </row>
    <row r="361" spans="1:44" x14ac:dyDescent="0.25">
      <c r="B361" s="129" t="str">
        <f t="shared" si="186"/>
        <v>Whirlwind Substation Expansion Project</v>
      </c>
      <c r="C361" s="149" t="s">
        <v>214</v>
      </c>
      <c r="D361" s="194"/>
      <c r="E361" s="167"/>
      <c r="F361" s="160"/>
      <c r="G361" s="161"/>
      <c r="H361" s="256"/>
      <c r="I361" s="163"/>
      <c r="J361" s="164"/>
      <c r="K361" s="165"/>
      <c r="L361" s="150"/>
      <c r="M361" s="237"/>
      <c r="N361" s="151">
        <f>SUM($T374:$AE374)</f>
        <v>0</v>
      </c>
      <c r="O361" s="151">
        <f>SUM($AF374:$AQ374)</f>
        <v>0</v>
      </c>
      <c r="P361" s="151">
        <f>$M361*$K361*(1-$J361)</f>
        <v>0</v>
      </c>
      <c r="Q361" s="151">
        <f>$N361*$K361*(1-$J361)</f>
        <v>0</v>
      </c>
      <c r="R361" s="152">
        <f>$O361*$K361*(1-$J361)</f>
        <v>0</v>
      </c>
      <c r="S361" s="153"/>
      <c r="T361" s="154">
        <f>IF(OR(RIGHT($I361,3)="RGT",RIGHT($I361,3)="INC"),IF($H361=T$188,SUM($T374:T374)+$P361,IF(T$188&gt;$H361,T374,0)),0)</f>
        <v>0</v>
      </c>
      <c r="U361" s="155">
        <f>IF(OR(RIGHT($I361,3)="RGT",RIGHT($I361,3)="INC"),IF($H361=U$188,SUM($T374:U374)+$P361,IF(U$188&gt;$H361,U374,0)),0)</f>
        <v>0</v>
      </c>
      <c r="V361" s="155">
        <f>IF(OR(RIGHT($I361,3)="RGT",RIGHT($I361,3)="INC"),IF($H361=V$188,SUM($T374:V374)+$P361,IF(V$188&gt;$H361,V374,0)),0)</f>
        <v>0</v>
      </c>
      <c r="W361" s="155">
        <f>IF(OR(RIGHT($I361,3)="RGT",RIGHT($I361,3)="INC"),IF($H361=W$188,SUM($T374:W374)+$P361,IF(W$188&gt;$H361,W374,0)),0)</f>
        <v>0</v>
      </c>
      <c r="X361" s="155">
        <f>IF(OR(RIGHT($I361,3)="RGT",RIGHT($I361,3)="INC"),IF($H361=X$188,SUM($T374:X374)+$P361,IF(X$188&gt;$H361,X374,0)),0)</f>
        <v>0</v>
      </c>
      <c r="Y361" s="155">
        <f>IF(OR(RIGHT($I361,3)="RGT",RIGHT($I361,3)="INC"),IF($H361=Y$188,SUM($T374:Y374)+$P361,IF(Y$188&gt;$H361,Y374,0)),0)</f>
        <v>0</v>
      </c>
      <c r="Z361" s="155">
        <f>IF(OR(RIGHT($I361,3)="RGT",RIGHT($I361,3)="INC"),IF($H361=Z$188,SUM($T374:Z374)+$P361,IF(Z$188&gt;$H361,Z374,0)),0)</f>
        <v>0</v>
      </c>
      <c r="AA361" s="155">
        <f>IF(OR(RIGHT($I361,3)="RGT",RIGHT($I361,3)="INC"),IF($H361=AA$188,SUM($T374:AA374)+$P361,IF(AA$188&gt;$H361,AA374,0)),0)</f>
        <v>0</v>
      </c>
      <c r="AB361" s="155">
        <f>IF(OR(RIGHT($I361,3)="RGT",RIGHT($I361,3)="INC"),IF($H361=AB$188,SUM($T374:AB374)+$P361,IF(AB$188&gt;$H361,AB374,0)),0)</f>
        <v>0</v>
      </c>
      <c r="AC361" s="155">
        <f>IF(OR(RIGHT($I361,3)="RGT",RIGHT($I361,3)="INC"),IF($H361=AC$188,SUM($T374:AC374)+$P361,IF(AC$188&gt;$H361,AC374,0)),0)</f>
        <v>0</v>
      </c>
      <c r="AD361" s="155">
        <f>IF(OR(RIGHT($I361,3)="RGT",RIGHT($I361,3)="INC"),IF($H361=AD$188,SUM($T374:AD374)+$P361,IF(AD$188&gt;$H361,AD374,0)),0)</f>
        <v>0</v>
      </c>
      <c r="AE361" s="156">
        <f>IF(OR(RIGHT($I361,3)="RGT",RIGHT($I361,3)="INC"),IF($H361=AE$188,SUM($T374:AE374)+$P361,IF(AE$188&gt;$H361,AE374,0)),0)</f>
        <v>0</v>
      </c>
      <c r="AF361" s="155">
        <f>IF(OR(RIGHT($I361,3)="RGT",RIGHT($I361,3)="INC"),IF($H361=AF$188,SUM($T374:AF374)+$P361,IF(AF$188&gt;$H361,AF374,0)),0)</f>
        <v>0</v>
      </c>
      <c r="AG361" s="155">
        <f>IF(OR(RIGHT($I361,3)="RGT",RIGHT($I361,3)="INC"),IF($H361=AG$188,SUM($T374:AG374)+$P361,IF(AG$188&gt;$H361,AG374,0)),0)</f>
        <v>0</v>
      </c>
      <c r="AH361" s="155">
        <f>IF(OR(RIGHT($I361,3)="RGT",RIGHT($I361,3)="INC"),IF($H361=AH$188,SUM($T374:AH374)+$P361,IF(AH$188&gt;$H361,AH374,0)),0)</f>
        <v>0</v>
      </c>
      <c r="AI361" s="155">
        <f>IF(OR(RIGHT($I361,3)="RGT",RIGHT($I361,3)="INC"),IF($H361=AI$188,SUM($T374:AI374)+$P361,IF(AI$188&gt;$H361,AI374,0)),0)</f>
        <v>0</v>
      </c>
      <c r="AJ361" s="155">
        <f>IF(OR(RIGHT($I361,3)="RGT",RIGHT($I361,3)="INC"),IF($H361=AJ$188,SUM($T374:AJ374)+$P361,IF(AJ$188&gt;$H361,AJ374,0)),0)</f>
        <v>0</v>
      </c>
      <c r="AK361" s="155">
        <f>IF(OR(RIGHT($I361,3)="RGT",RIGHT($I361,3)="INC"),IF($H361=AK$188,SUM($T374:AK374)+$P361,IF(AK$188&gt;$H361,AK374,0)),0)</f>
        <v>0</v>
      </c>
      <c r="AL361" s="155">
        <f>IF(OR(RIGHT($I361,3)="RGT",RIGHT($I361,3)="INC"),IF($H361=AL$188,SUM($T374:AL374)+$P361,IF(AL$188&gt;$H361,AL374,0)),0)</f>
        <v>0</v>
      </c>
      <c r="AM361" s="155">
        <f>IF(OR(RIGHT($I361,3)="RGT",RIGHT($I361,3)="INC"),IF($H361=AM$188,SUM($T374:AM374)+$P361,IF(AM$188&gt;$H361,AM374,0)),0)</f>
        <v>0</v>
      </c>
      <c r="AN361" s="155">
        <f>IF(OR(RIGHT($I361,3)="RGT",RIGHT($I361,3)="INC"),IF($H361=AN$188,SUM($T374:AN374)+$P361,IF(AN$188&gt;$H361,AN374,0)),0)</f>
        <v>0</v>
      </c>
      <c r="AO361" s="155">
        <f>IF(OR(RIGHT($I361,3)="RGT",RIGHT($I361,3)="INC"),IF($H361=AO$188,SUM($T374:AO374)+$P361,IF(AO$188&gt;$H361,AO374,0)),0)</f>
        <v>0</v>
      </c>
      <c r="AP361" s="155">
        <f>IF(OR(RIGHT($I361,3)="RGT",RIGHT($I361,3)="INC"),IF($H361=AP$188,SUM($T374:AP374)+$P361,IF(AP$188&gt;$H361,AP374,0)),0)</f>
        <v>0</v>
      </c>
      <c r="AQ361" s="156">
        <f>IF(OR(RIGHT($I361,3)="RGT",RIGHT($I361,3)="INC"),IF($H361=AQ$188,SUM($T374:AQ374)+$P361,IF(AQ$188&gt;$H361,AQ374,0)),0)</f>
        <v>0</v>
      </c>
      <c r="AR361" s="157"/>
    </row>
    <row r="362" spans="1:44" x14ac:dyDescent="0.25">
      <c r="B362" s="129" t="str">
        <f t="shared" si="186"/>
        <v>Whirlwind Substation Expansion Project</v>
      </c>
      <c r="C362" s="149" t="s">
        <v>214</v>
      </c>
      <c r="D362" s="194"/>
      <c r="E362" s="167"/>
      <c r="F362" s="160"/>
      <c r="G362" s="161"/>
      <c r="H362" s="153"/>
      <c r="I362" s="163"/>
      <c r="J362" s="164"/>
      <c r="K362" s="165"/>
      <c r="L362" s="150"/>
      <c r="M362" s="76"/>
      <c r="N362" s="151">
        <f>SUM($T375:$AE375)</f>
        <v>0</v>
      </c>
      <c r="O362" s="151">
        <f>SUM($AF375:$AQ375)</f>
        <v>0</v>
      </c>
      <c r="P362" s="151">
        <f>$M362*$K362*(1-$J362)</f>
        <v>0</v>
      </c>
      <c r="Q362" s="151">
        <f>$N362*$K362*(1-$J362)</f>
        <v>0</v>
      </c>
      <c r="R362" s="152">
        <f>$O362*$K362*(1-$J362)</f>
        <v>0</v>
      </c>
      <c r="S362" s="153"/>
      <c r="T362" s="154">
        <f>IF(OR(RIGHT($I362,3)="RGT",RIGHT($I362,3)="INC"),IF($H362=T$188,SUM($T375:T375)+$P362,IF(T$188&gt;$H362,T375,0)),0)</f>
        <v>0</v>
      </c>
      <c r="U362" s="155">
        <f>IF(OR(RIGHT($I362,3)="RGT",RIGHT($I362,3)="INC"),IF($H362=U$188,SUM($T375:U375)+$P362,IF(U$188&gt;$H362,U375,0)),0)</f>
        <v>0</v>
      </c>
      <c r="V362" s="155">
        <f>IF(OR(RIGHT($I362,3)="RGT",RIGHT($I362,3)="INC"),IF($H362=V$188,SUM($T375:V375)+$P362,IF(V$188&gt;$H362,V375,0)),0)</f>
        <v>0</v>
      </c>
      <c r="W362" s="155">
        <f>IF(OR(RIGHT($I362,3)="RGT",RIGHT($I362,3)="INC"),IF($H362=W$188,SUM($T375:W375)+$P362,IF(W$188&gt;$H362,W375,0)),0)</f>
        <v>0</v>
      </c>
      <c r="X362" s="155">
        <f>IF(OR(RIGHT($I362,3)="RGT",RIGHT($I362,3)="INC"),IF($H362=X$188,SUM($T375:X375)+$P362,IF(X$188&gt;$H362,X375,0)),0)</f>
        <v>0</v>
      </c>
      <c r="Y362" s="155">
        <f>IF(OR(RIGHT($I362,3)="RGT",RIGHT($I362,3)="INC"),IF($H362=Y$188,SUM($T375:Y375)+$P362,IF(Y$188&gt;$H362,Y375,0)),0)</f>
        <v>0</v>
      </c>
      <c r="Z362" s="155">
        <f>IF(OR(RIGHT($I362,3)="RGT",RIGHT($I362,3)="INC"),IF($H362=Z$188,SUM($T375:Z375)+$P362,IF(Z$188&gt;$H362,Z375,0)),0)</f>
        <v>0</v>
      </c>
      <c r="AA362" s="155">
        <f>IF(OR(RIGHT($I362,3)="RGT",RIGHT($I362,3)="INC"),IF($H362=AA$188,SUM($T375:AA375)+$P362,IF(AA$188&gt;$H362,AA375,0)),0)</f>
        <v>0</v>
      </c>
      <c r="AB362" s="155">
        <f>IF(OR(RIGHT($I362,3)="RGT",RIGHT($I362,3)="INC"),IF($H362=AB$188,SUM($T375:AB375)+$P362,IF(AB$188&gt;$H362,AB375,0)),0)</f>
        <v>0</v>
      </c>
      <c r="AC362" s="155">
        <f>IF(OR(RIGHT($I362,3)="RGT",RIGHT($I362,3)="INC"),IF($H362=AC$188,SUM($T375:AC375)+$P362,IF(AC$188&gt;$H362,AC375,0)),0)</f>
        <v>0</v>
      </c>
      <c r="AD362" s="155">
        <f>IF(OR(RIGHT($I362,3)="RGT",RIGHT($I362,3)="INC"),IF($H362=AD$188,SUM($T375:AD375)+$P362,IF(AD$188&gt;$H362,AD375,0)),0)</f>
        <v>0</v>
      </c>
      <c r="AE362" s="156">
        <f>IF(OR(RIGHT($I362,3)="RGT",RIGHT($I362,3)="INC"),IF($H362=AE$188,SUM($T375:AE375)+$P362,IF(AE$188&gt;$H362,AE375,0)),0)</f>
        <v>0</v>
      </c>
      <c r="AF362" s="155">
        <f>IF(OR(RIGHT($I362,3)="RGT",RIGHT($I362,3)="INC"),IF($H362=AF$188,SUM($T375:AF375)+$P362,IF(AF$188&gt;$H362,AF375,0)),0)</f>
        <v>0</v>
      </c>
      <c r="AG362" s="155">
        <f>IF(OR(RIGHT($I362,3)="RGT",RIGHT($I362,3)="INC"),IF($H362=AG$188,SUM($T375:AG375)+$P362,IF(AG$188&gt;$H362,AG375,0)),0)</f>
        <v>0</v>
      </c>
      <c r="AH362" s="155">
        <f>IF(OR(RIGHT($I362,3)="RGT",RIGHT($I362,3)="INC"),IF($H362=AH$188,SUM($T375:AH375)+$P362,IF(AH$188&gt;$H362,AH375,0)),0)</f>
        <v>0</v>
      </c>
      <c r="AI362" s="155">
        <f>IF(OR(RIGHT($I362,3)="RGT",RIGHT($I362,3)="INC"),IF($H362=AI$188,SUM($T375:AI375)+$P362,IF(AI$188&gt;$H362,AI375,0)),0)</f>
        <v>0</v>
      </c>
      <c r="AJ362" s="155">
        <f>IF(OR(RIGHT($I362,3)="RGT",RIGHT($I362,3)="INC"),IF($H362=AJ$188,SUM($T375:AJ375)+$P362,IF(AJ$188&gt;$H362,AJ375,0)),0)</f>
        <v>0</v>
      </c>
      <c r="AK362" s="155">
        <f>IF(OR(RIGHT($I362,3)="RGT",RIGHT($I362,3)="INC"),IF($H362=AK$188,SUM($T375:AK375)+$P362,IF(AK$188&gt;$H362,AK375,0)),0)</f>
        <v>0</v>
      </c>
      <c r="AL362" s="155">
        <f>IF(OR(RIGHT($I362,3)="RGT",RIGHT($I362,3)="INC"),IF($H362=AL$188,SUM($T375:AL375)+$P362,IF(AL$188&gt;$H362,AL375,0)),0)</f>
        <v>0</v>
      </c>
      <c r="AM362" s="155">
        <f>IF(OR(RIGHT($I362,3)="RGT",RIGHT($I362,3)="INC"),IF($H362=AM$188,SUM($T375:AM375)+$P362,IF(AM$188&gt;$H362,AM375,0)),0)</f>
        <v>0</v>
      </c>
      <c r="AN362" s="155">
        <f>IF(OR(RIGHT($I362,3)="RGT",RIGHT($I362,3)="INC"),IF($H362=AN$188,SUM($T375:AN375)+$P362,IF(AN$188&gt;$H362,AN375,0)),0)</f>
        <v>0</v>
      </c>
      <c r="AO362" s="155">
        <f>IF(OR(RIGHT($I362,3)="RGT",RIGHT($I362,3)="INC"),IF($H362=AO$188,SUM($T375:AO375)+$P362,IF(AO$188&gt;$H362,AO375,0)),0)</f>
        <v>0</v>
      </c>
      <c r="AP362" s="155">
        <f>IF(OR(RIGHT($I362,3)="RGT",RIGHT($I362,3)="INC"),IF($H362=AP$188,SUM($T375:AP375)+$P362,IF(AP$188&gt;$H362,AP375,0)),0)</f>
        <v>0</v>
      </c>
      <c r="AQ362" s="156">
        <f>IF(OR(RIGHT($I362,3)="RGT",RIGHT($I362,3)="INC"),IF($H362=AQ$188,SUM($T375:AQ375)+$P362,IF(AQ$188&gt;$H362,AQ375,0)),0)</f>
        <v>0</v>
      </c>
      <c r="AR362" s="157"/>
    </row>
    <row r="363" spans="1:44" ht="15.75" thickBot="1" x14ac:dyDescent="0.3">
      <c r="C363" s="130" t="s">
        <v>363</v>
      </c>
      <c r="D363" s="174" t="s">
        <v>198</v>
      </c>
      <c r="E363" s="175"/>
      <c r="F363" s="175"/>
      <c r="G363" s="175"/>
      <c r="H363" s="175"/>
      <c r="I363" s="175"/>
      <c r="J363" s="175"/>
      <c r="K363" s="176"/>
      <c r="L363" s="150"/>
      <c r="M363" s="79">
        <f t="shared" ref="M363:R363" si="187">SUM(M359:M362)</f>
        <v>26943.98705</v>
      </c>
      <c r="N363" s="80">
        <f t="shared" si="187"/>
        <v>6129.4648399999996</v>
      </c>
      <c r="O363" s="80">
        <f t="shared" si="187"/>
        <v>0</v>
      </c>
      <c r="P363" s="80">
        <f t="shared" si="187"/>
        <v>26943.98705</v>
      </c>
      <c r="Q363" s="80">
        <f t="shared" si="187"/>
        <v>6129.4648399999996</v>
      </c>
      <c r="R363" s="81">
        <f t="shared" si="187"/>
        <v>0</v>
      </c>
      <c r="S363" s="160"/>
      <c r="T363" s="177">
        <f t="shared" ref="T363:AQ363" si="188">SUM(T359:T362)</f>
        <v>0</v>
      </c>
      <c r="U363" s="178">
        <f t="shared" si="188"/>
        <v>0</v>
      </c>
      <c r="V363" s="178">
        <f t="shared" si="188"/>
        <v>0</v>
      </c>
      <c r="W363" s="178">
        <f t="shared" si="188"/>
        <v>31960.130409999998</v>
      </c>
      <c r="X363" s="178">
        <f t="shared" si="188"/>
        <v>150</v>
      </c>
      <c r="Y363" s="178">
        <f t="shared" si="188"/>
        <v>814.72790000000009</v>
      </c>
      <c r="Z363" s="178">
        <f t="shared" si="188"/>
        <v>86.932263333333339</v>
      </c>
      <c r="AA363" s="178">
        <f t="shared" si="188"/>
        <v>13.932263333333333</v>
      </c>
      <c r="AB363" s="178">
        <f t="shared" si="188"/>
        <v>11.932263333333333</v>
      </c>
      <c r="AC363" s="178">
        <f t="shared" si="188"/>
        <v>11.932263333333333</v>
      </c>
      <c r="AD363" s="178">
        <f t="shared" si="188"/>
        <v>11.932263333333333</v>
      </c>
      <c r="AE363" s="179">
        <f t="shared" si="188"/>
        <v>11.932263333333333</v>
      </c>
      <c r="AF363" s="178">
        <f t="shared" si="188"/>
        <v>0</v>
      </c>
      <c r="AG363" s="178">
        <f t="shared" si="188"/>
        <v>0</v>
      </c>
      <c r="AH363" s="178">
        <f t="shared" si="188"/>
        <v>0</v>
      </c>
      <c r="AI363" s="178">
        <f t="shared" si="188"/>
        <v>0</v>
      </c>
      <c r="AJ363" s="178">
        <f t="shared" si="188"/>
        <v>0</v>
      </c>
      <c r="AK363" s="178">
        <f t="shared" si="188"/>
        <v>0</v>
      </c>
      <c r="AL363" s="178">
        <f t="shared" si="188"/>
        <v>0</v>
      </c>
      <c r="AM363" s="178">
        <f t="shared" si="188"/>
        <v>0</v>
      </c>
      <c r="AN363" s="178">
        <f t="shared" si="188"/>
        <v>0</v>
      </c>
      <c r="AO363" s="178">
        <f t="shared" si="188"/>
        <v>0</v>
      </c>
      <c r="AP363" s="178">
        <f t="shared" si="188"/>
        <v>0</v>
      </c>
      <c r="AQ363" s="179">
        <f t="shared" si="188"/>
        <v>0</v>
      </c>
      <c r="AR363" s="157"/>
    </row>
    <row r="364" spans="1:44" ht="15.75" thickTop="1" x14ac:dyDescent="0.25">
      <c r="D364" s="182"/>
      <c r="E364" s="183"/>
      <c r="F364" s="184"/>
      <c r="G364" s="46"/>
      <c r="H364" s="46"/>
      <c r="I364" s="52"/>
      <c r="J364" s="46"/>
      <c r="K364" s="46"/>
      <c r="L364" s="150"/>
      <c r="M364" s="52"/>
      <c r="N364" s="52"/>
      <c r="O364" s="52"/>
      <c r="P364" s="52"/>
      <c r="Q364" s="52"/>
      <c r="R364" s="52"/>
      <c r="S364" s="160"/>
      <c r="T364" s="46"/>
      <c r="U364" s="46"/>
      <c r="V364" s="46"/>
      <c r="W364" s="46"/>
      <c r="X364" s="46"/>
      <c r="Y364" s="46"/>
      <c r="Z364" s="46"/>
      <c r="AA364" s="46"/>
      <c r="AB364" s="46"/>
      <c r="AC364" s="46"/>
      <c r="AD364" s="46"/>
      <c r="AE364" s="46"/>
      <c r="AF364" s="46"/>
      <c r="AG364" s="46"/>
      <c r="AH364" s="46"/>
      <c r="AI364" s="46"/>
      <c r="AJ364" s="46"/>
      <c r="AK364" s="46"/>
      <c r="AL364" s="46"/>
      <c r="AM364" s="46"/>
      <c r="AN364" s="46"/>
      <c r="AO364" s="46"/>
      <c r="AP364" s="46"/>
      <c r="AQ364" s="46"/>
      <c r="AR364" s="157"/>
    </row>
    <row r="365" spans="1:44" ht="15.75" thickBot="1" x14ac:dyDescent="0.3">
      <c r="D365" s="174" t="str">
        <f>"Total Incremental Plant Balance - "&amp;D353</f>
        <v>Total Incremental Plant Balance - Whirlwind Substation Expansion Project</v>
      </c>
      <c r="E365" s="175"/>
      <c r="F365" s="175"/>
      <c r="G365" s="175"/>
      <c r="H365" s="175"/>
      <c r="I365" s="175"/>
      <c r="J365" s="175"/>
      <c r="K365" s="176"/>
      <c r="L365" s="150"/>
      <c r="M365" s="79"/>
      <c r="N365" s="80"/>
      <c r="O365" s="80"/>
      <c r="P365" s="80"/>
      <c r="Q365" s="80"/>
      <c r="R365" s="80"/>
      <c r="S365" s="160"/>
      <c r="T365" s="177">
        <f>T363</f>
        <v>0</v>
      </c>
      <c r="U365" s="178">
        <f t="shared" ref="U365:AM365" si="189">U363+T365</f>
        <v>0</v>
      </c>
      <c r="V365" s="178">
        <f t="shared" si="189"/>
        <v>0</v>
      </c>
      <c r="W365" s="178">
        <f t="shared" si="189"/>
        <v>31960.130409999998</v>
      </c>
      <c r="X365" s="178">
        <f t="shared" si="189"/>
        <v>32110.130409999998</v>
      </c>
      <c r="Y365" s="178">
        <f t="shared" si="189"/>
        <v>32924.858309999996</v>
      </c>
      <c r="Z365" s="178">
        <f t="shared" si="189"/>
        <v>33011.790573333332</v>
      </c>
      <c r="AA365" s="178">
        <f t="shared" si="189"/>
        <v>33025.722836666668</v>
      </c>
      <c r="AB365" s="178">
        <f t="shared" si="189"/>
        <v>33037.655100000004</v>
      </c>
      <c r="AC365" s="178">
        <f t="shared" si="189"/>
        <v>33049.587363333339</v>
      </c>
      <c r="AD365" s="178">
        <f t="shared" si="189"/>
        <v>33061.519626666675</v>
      </c>
      <c r="AE365" s="179">
        <f t="shared" si="189"/>
        <v>33073.451890000011</v>
      </c>
      <c r="AF365" s="178">
        <f>AF363+AE365</f>
        <v>33073.451890000011</v>
      </c>
      <c r="AG365" s="178">
        <f t="shared" si="189"/>
        <v>33073.451890000011</v>
      </c>
      <c r="AH365" s="178">
        <f t="shared" si="189"/>
        <v>33073.451890000011</v>
      </c>
      <c r="AI365" s="178">
        <f t="shared" si="189"/>
        <v>33073.451890000011</v>
      </c>
      <c r="AJ365" s="178">
        <f t="shared" si="189"/>
        <v>33073.451890000011</v>
      </c>
      <c r="AK365" s="178">
        <f t="shared" si="189"/>
        <v>33073.451890000011</v>
      </c>
      <c r="AL365" s="178">
        <f t="shared" si="189"/>
        <v>33073.451890000011</v>
      </c>
      <c r="AM365" s="178">
        <f t="shared" si="189"/>
        <v>33073.451890000011</v>
      </c>
      <c r="AN365" s="178">
        <f>AN363+AM365</f>
        <v>33073.451890000011</v>
      </c>
      <c r="AO365" s="178">
        <f>AO363+AN365</f>
        <v>33073.451890000011</v>
      </c>
      <c r="AP365" s="178">
        <f>AP363+AO365</f>
        <v>33073.451890000011</v>
      </c>
      <c r="AQ365" s="179">
        <f>AQ363+AP365</f>
        <v>33073.451890000011</v>
      </c>
      <c r="AR365" s="157"/>
    </row>
    <row r="366" spans="1:44" ht="15.75" thickTop="1" x14ac:dyDescent="0.25">
      <c r="D366" s="185"/>
      <c r="E366" s="186"/>
      <c r="F366" s="185"/>
      <c r="G366" s="125"/>
      <c r="H366" s="125"/>
      <c r="I366" s="125"/>
      <c r="J366" s="125"/>
      <c r="K366" s="125"/>
      <c r="L366" s="150"/>
      <c r="M366" s="83"/>
      <c r="N366" s="83"/>
      <c r="O366" s="83"/>
      <c r="P366" s="83"/>
      <c r="Q366" s="83"/>
      <c r="R366" s="83"/>
      <c r="S366" s="160"/>
      <c r="T366" s="187"/>
      <c r="U366" s="187"/>
      <c r="V366" s="187"/>
      <c r="W366" s="187"/>
      <c r="X366" s="187"/>
      <c r="Y366" s="187"/>
      <c r="Z366" s="187"/>
      <c r="AA366" s="187"/>
      <c r="AB366" s="187"/>
      <c r="AC366" s="187"/>
      <c r="AD366" s="187"/>
      <c r="AE366" s="187"/>
      <c r="AF366" s="187"/>
      <c r="AG366" s="187"/>
      <c r="AH366" s="187"/>
      <c r="AI366" s="187"/>
      <c r="AJ366" s="187"/>
      <c r="AK366" s="187"/>
      <c r="AL366" s="187"/>
      <c r="AM366" s="187"/>
      <c r="AN366" s="187"/>
      <c r="AO366" s="187"/>
      <c r="AP366" s="187"/>
      <c r="AQ366" s="187"/>
      <c r="AR366" s="157"/>
    </row>
    <row r="367" spans="1:44" x14ac:dyDescent="0.25">
      <c r="D367" s="182"/>
      <c r="E367" s="183"/>
      <c r="F367" s="184"/>
      <c r="G367" s="46"/>
      <c r="H367" s="46"/>
      <c r="I367" s="52"/>
      <c r="J367" s="46"/>
      <c r="K367" s="46"/>
      <c r="L367" s="150"/>
      <c r="M367" s="52"/>
      <c r="N367" s="52"/>
      <c r="O367" s="52"/>
      <c r="P367" s="52"/>
      <c r="Q367" s="52"/>
      <c r="R367" s="52"/>
      <c r="S367" s="160"/>
      <c r="T367" s="46"/>
      <c r="U367" s="46"/>
      <c r="V367" s="46"/>
      <c r="W367" s="46"/>
      <c r="X367" s="46"/>
      <c r="Y367" s="46"/>
      <c r="Z367" s="46"/>
      <c r="AA367" s="46"/>
      <c r="AB367" s="46"/>
      <c r="AC367" s="46"/>
      <c r="AD367" s="46"/>
      <c r="AE367" s="46"/>
      <c r="AF367" s="46"/>
      <c r="AG367" s="46"/>
      <c r="AH367" s="46"/>
      <c r="AI367" s="46"/>
      <c r="AJ367" s="46"/>
      <c r="AK367" s="46"/>
      <c r="AL367" s="46"/>
      <c r="AM367" s="46"/>
      <c r="AN367" s="46"/>
      <c r="AO367" s="46"/>
      <c r="AP367" s="46"/>
      <c r="AQ367" s="46"/>
      <c r="AR367" s="157"/>
    </row>
    <row r="368" spans="1:44" x14ac:dyDescent="0.25">
      <c r="D368" s="137" t="s">
        <v>219</v>
      </c>
      <c r="L368" s="150"/>
      <c r="M368" s="75"/>
      <c r="N368" s="75"/>
      <c r="O368" s="75"/>
      <c r="P368" s="75"/>
      <c r="Q368" s="75"/>
      <c r="R368" s="75"/>
      <c r="S368" s="160"/>
      <c r="AR368" s="157"/>
    </row>
    <row r="369" spans="2:44" x14ac:dyDescent="0.25">
      <c r="D369" s="133" t="s">
        <v>220</v>
      </c>
      <c r="L369" s="150"/>
      <c r="S369" s="160"/>
      <c r="AR369" s="157"/>
    </row>
    <row r="370" spans="2:44" ht="15.75" thickBot="1" x14ac:dyDescent="0.3">
      <c r="L370" s="150"/>
      <c r="S370" s="160"/>
      <c r="AR370" s="157"/>
    </row>
    <row r="371" spans="2:44" ht="30.75" thickBot="1" x14ac:dyDescent="0.3">
      <c r="D371" s="139" t="s">
        <v>16</v>
      </c>
      <c r="E371" s="140" t="s">
        <v>17</v>
      </c>
      <c r="F371" s="141" t="s">
        <v>18</v>
      </c>
      <c r="G371" s="142" t="s">
        <v>19</v>
      </c>
      <c r="H371" s="62" t="s">
        <v>20</v>
      </c>
      <c r="I371" s="62" t="s">
        <v>21</v>
      </c>
      <c r="J371" s="62" t="s">
        <v>22</v>
      </c>
      <c r="K371" s="63" t="s">
        <v>23</v>
      </c>
      <c r="L371" s="150"/>
      <c r="M371" s="61" t="str">
        <f t="shared" ref="M371:R371" si="190">M$11</f>
        <v>2016 CWIP</v>
      </c>
      <c r="N371" s="62" t="str">
        <f t="shared" si="190"/>
        <v>2017 Total Expenditures</v>
      </c>
      <c r="O371" s="62" t="str">
        <f t="shared" si="190"/>
        <v>2018 Total Expenditures</v>
      </c>
      <c r="P371" s="62" t="str">
        <f t="shared" si="190"/>
        <v>2016 ISO CWIP Less Collectible</v>
      </c>
      <c r="Q371" s="62" t="str">
        <f t="shared" si="190"/>
        <v>2017 ISO Expenditures Less Collectible</v>
      </c>
      <c r="R371" s="63" t="str">
        <f t="shared" si="190"/>
        <v>2018 ISO Expenditures Less Collectible</v>
      </c>
      <c r="S371" s="160"/>
      <c r="T371" s="145">
        <f>$E$3</f>
        <v>42736</v>
      </c>
      <c r="U371" s="142">
        <f t="shared" ref="U371:AM371" si="191">DATE(YEAR(T371),MONTH(T371)+1,DAY(T371))</f>
        <v>42767</v>
      </c>
      <c r="V371" s="142">
        <f t="shared" si="191"/>
        <v>42795</v>
      </c>
      <c r="W371" s="142">
        <f t="shared" si="191"/>
        <v>42826</v>
      </c>
      <c r="X371" s="142">
        <f t="shared" si="191"/>
        <v>42856</v>
      </c>
      <c r="Y371" s="142">
        <f t="shared" si="191"/>
        <v>42887</v>
      </c>
      <c r="Z371" s="142">
        <f t="shared" si="191"/>
        <v>42917</v>
      </c>
      <c r="AA371" s="142">
        <f t="shared" si="191"/>
        <v>42948</v>
      </c>
      <c r="AB371" s="142">
        <f t="shared" si="191"/>
        <v>42979</v>
      </c>
      <c r="AC371" s="142">
        <f t="shared" si="191"/>
        <v>43009</v>
      </c>
      <c r="AD371" s="142">
        <f t="shared" si="191"/>
        <v>43040</v>
      </c>
      <c r="AE371" s="146">
        <f t="shared" si="191"/>
        <v>43070</v>
      </c>
      <c r="AF371" s="191">
        <f>DATE(YEAR(AE371),MONTH(AE371)+1,DAY(AE371))</f>
        <v>43101</v>
      </c>
      <c r="AG371" s="191">
        <f t="shared" si="191"/>
        <v>43132</v>
      </c>
      <c r="AH371" s="191">
        <f t="shared" si="191"/>
        <v>43160</v>
      </c>
      <c r="AI371" s="191">
        <f t="shared" si="191"/>
        <v>43191</v>
      </c>
      <c r="AJ371" s="191">
        <f t="shared" si="191"/>
        <v>43221</v>
      </c>
      <c r="AK371" s="191">
        <f t="shared" si="191"/>
        <v>43252</v>
      </c>
      <c r="AL371" s="191">
        <f t="shared" si="191"/>
        <v>43282</v>
      </c>
      <c r="AM371" s="191">
        <f t="shared" si="191"/>
        <v>43313</v>
      </c>
      <c r="AN371" s="191">
        <f>DATE(YEAR(AM371),MONTH(AM371)+1,DAY(AM371))</f>
        <v>43344</v>
      </c>
      <c r="AO371" s="191">
        <f>DATE(YEAR(AN371),MONTH(AN371)+1,DAY(AN371))</f>
        <v>43374</v>
      </c>
      <c r="AP371" s="191">
        <f>DATE(YEAR(AO371),MONTH(AO371)+1,DAY(AO371))</f>
        <v>43405</v>
      </c>
      <c r="AQ371" s="192">
        <f>DATE(YEAR(AP371),MONTH(AP371)+1,DAY(AP371))</f>
        <v>43435</v>
      </c>
      <c r="AR371" s="157"/>
    </row>
    <row r="372" spans="2:44" x14ac:dyDescent="0.25">
      <c r="B372" s="129" t="str">
        <f>+$D$353</f>
        <v>Whirlwind Substation Expansion Project</v>
      </c>
      <c r="C372" s="149" t="s">
        <v>221</v>
      </c>
      <c r="D372" s="194" t="str">
        <f t="shared" ref="D372:K375" si="192">D359</f>
        <v>CET-ET-TP-RL-769500</v>
      </c>
      <c r="E372" s="195" t="str">
        <f t="shared" si="192"/>
        <v>Install N60 relays to add generation to Whirlwind AA Bank SPS</v>
      </c>
      <c r="F372" s="160" t="str">
        <f t="shared" si="192"/>
        <v>7695</v>
      </c>
      <c r="G372" s="163" t="str">
        <f t="shared" si="192"/>
        <v>High</v>
      </c>
      <c r="H372" s="153">
        <f t="shared" si="192"/>
        <v>42887</v>
      </c>
      <c r="I372" s="163" t="str">
        <f t="shared" si="192"/>
        <v>TR-SUBINC</v>
      </c>
      <c r="J372" s="164">
        <f t="shared" si="192"/>
        <v>0</v>
      </c>
      <c r="K372" s="165">
        <f t="shared" si="192"/>
        <v>1</v>
      </c>
      <c r="L372" s="150"/>
      <c r="M372" s="196">
        <f t="shared" ref="M372:O375" si="193">M359</f>
        <v>607.07455000000004</v>
      </c>
      <c r="N372" s="151">
        <f t="shared" si="193"/>
        <v>129.24693000000002</v>
      </c>
      <c r="O372" s="151">
        <f t="shared" si="193"/>
        <v>0</v>
      </c>
      <c r="P372" s="151">
        <f>$M372*$K372*(1-$J372)</f>
        <v>607.07455000000004</v>
      </c>
      <c r="Q372" s="151">
        <f>$N372*$K372*(1-$J372)</f>
        <v>129.24693000000002</v>
      </c>
      <c r="R372" s="152">
        <f>$O372*$K372*(1-$J372)</f>
        <v>0</v>
      </c>
      <c r="S372" s="153"/>
      <c r="T372" s="197">
        <v>3.4415900000000001</v>
      </c>
      <c r="U372" s="198">
        <v>7.5815400000000004</v>
      </c>
      <c r="V372" s="198">
        <v>10.83343</v>
      </c>
      <c r="W372" s="198">
        <v>11.932263333333333</v>
      </c>
      <c r="X372" s="198">
        <v>11.932263333333333</v>
      </c>
      <c r="Y372" s="198">
        <v>11.932263333333333</v>
      </c>
      <c r="Z372" s="198">
        <v>11.932263333333333</v>
      </c>
      <c r="AA372" s="198">
        <v>11.932263333333333</v>
      </c>
      <c r="AB372" s="198">
        <v>11.932263333333333</v>
      </c>
      <c r="AC372" s="198">
        <v>11.932263333333333</v>
      </c>
      <c r="AD372" s="198">
        <v>11.932263333333333</v>
      </c>
      <c r="AE372" s="198">
        <v>11.932263333333333</v>
      </c>
      <c r="AF372" s="350"/>
      <c r="AG372" s="350"/>
      <c r="AH372" s="350"/>
      <c r="AI372" s="350"/>
      <c r="AJ372" s="350"/>
      <c r="AK372" s="350"/>
      <c r="AL372" s="350"/>
      <c r="AM372" s="350"/>
      <c r="AN372" s="350"/>
      <c r="AO372" s="350"/>
      <c r="AP372" s="350"/>
      <c r="AQ372" s="351"/>
      <c r="AR372" s="157"/>
    </row>
    <row r="373" spans="2:44" x14ac:dyDescent="0.25">
      <c r="B373" s="129" t="str">
        <f t="shared" ref="B373:B375" si="194">+$D$353</f>
        <v>Whirlwind Substation Expansion Project</v>
      </c>
      <c r="C373" s="149" t="s">
        <v>221</v>
      </c>
      <c r="D373" s="194" t="str">
        <f t="shared" si="192"/>
        <v>CET-ET-TP-RN-765000</v>
      </c>
      <c r="E373" s="167" t="str">
        <f t="shared" si="192"/>
        <v>Whirlwind 3rd AA bank and SPS</v>
      </c>
      <c r="F373" s="160" t="str">
        <f t="shared" si="192"/>
        <v>7650</v>
      </c>
      <c r="G373" s="163" t="str">
        <f t="shared" si="192"/>
        <v>High</v>
      </c>
      <c r="H373" s="153">
        <f t="shared" si="192"/>
        <v>42826</v>
      </c>
      <c r="I373" s="163" t="str">
        <f t="shared" si="192"/>
        <v>TR-SUBINC</v>
      </c>
      <c r="J373" s="164">
        <f t="shared" si="192"/>
        <v>0</v>
      </c>
      <c r="K373" s="165">
        <f t="shared" si="192"/>
        <v>1</v>
      </c>
      <c r="L373" s="150"/>
      <c r="M373" s="196">
        <f t="shared" si="193"/>
        <v>26336.912499999999</v>
      </c>
      <c r="N373" s="151">
        <f t="shared" si="193"/>
        <v>6000.2179099999994</v>
      </c>
      <c r="O373" s="151">
        <f t="shared" si="193"/>
        <v>0</v>
      </c>
      <c r="P373" s="151">
        <f>$M373*$K373*(1-$J373)</f>
        <v>26336.912499999999</v>
      </c>
      <c r="Q373" s="151">
        <f>$N373*$K373*(1-$J373)</f>
        <v>6000.2179099999994</v>
      </c>
      <c r="R373" s="152">
        <f>$O373*$K373*(1-$J373)</f>
        <v>0</v>
      </c>
      <c r="S373" s="153"/>
      <c r="T373" s="197">
        <v>650.72209999999995</v>
      </c>
      <c r="U373" s="198">
        <v>871.74976000000004</v>
      </c>
      <c r="V373" s="198">
        <v>3450.7460499999997</v>
      </c>
      <c r="W373" s="198">
        <v>650</v>
      </c>
      <c r="X373" s="198">
        <v>150</v>
      </c>
      <c r="Y373" s="198">
        <v>150</v>
      </c>
      <c r="Z373" s="198">
        <v>75</v>
      </c>
      <c r="AA373" s="198">
        <v>2</v>
      </c>
      <c r="AB373" s="198">
        <v>0</v>
      </c>
      <c r="AC373" s="198">
        <v>0</v>
      </c>
      <c r="AD373" s="198">
        <v>0</v>
      </c>
      <c r="AE373" s="198">
        <v>0</v>
      </c>
      <c r="AF373" s="198"/>
      <c r="AG373" s="198"/>
      <c r="AH373" s="198"/>
      <c r="AI373" s="198"/>
      <c r="AJ373" s="198"/>
      <c r="AK373" s="198"/>
      <c r="AL373" s="198"/>
      <c r="AM373" s="198"/>
      <c r="AN373" s="198"/>
      <c r="AO373" s="198"/>
      <c r="AP373" s="198"/>
      <c r="AQ373" s="199"/>
      <c r="AR373" s="157"/>
    </row>
    <row r="374" spans="2:44" x14ac:dyDescent="0.25">
      <c r="B374" s="129" t="str">
        <f t="shared" si="194"/>
        <v>Whirlwind Substation Expansion Project</v>
      </c>
      <c r="C374" s="149" t="s">
        <v>221</v>
      </c>
      <c r="D374" s="194">
        <f t="shared" si="192"/>
        <v>0</v>
      </c>
      <c r="E374" s="167">
        <f t="shared" si="192"/>
        <v>0</v>
      </c>
      <c r="F374" s="160">
        <f t="shared" si="192"/>
        <v>0</v>
      </c>
      <c r="G374" s="163">
        <f t="shared" si="192"/>
        <v>0</v>
      </c>
      <c r="H374" s="153">
        <f t="shared" si="192"/>
        <v>0</v>
      </c>
      <c r="I374" s="163">
        <f t="shared" si="192"/>
        <v>0</v>
      </c>
      <c r="J374" s="164">
        <f t="shared" si="192"/>
        <v>0</v>
      </c>
      <c r="K374" s="165">
        <f t="shared" si="192"/>
        <v>0</v>
      </c>
      <c r="L374" s="150"/>
      <c r="M374" s="196">
        <f t="shared" si="193"/>
        <v>0</v>
      </c>
      <c r="N374" s="151">
        <f t="shared" si="193"/>
        <v>0</v>
      </c>
      <c r="O374" s="151">
        <f t="shared" si="193"/>
        <v>0</v>
      </c>
      <c r="P374" s="151">
        <f>$M374*$K374*(1-$J374)</f>
        <v>0</v>
      </c>
      <c r="Q374" s="151">
        <f>$N374*$K374*(1-$J374)</f>
        <v>0</v>
      </c>
      <c r="R374" s="152">
        <f>$O374*$K374*(1-$J374)</f>
        <v>0</v>
      </c>
      <c r="S374" s="153"/>
      <c r="T374" s="197"/>
      <c r="U374" s="198"/>
      <c r="V374" s="198"/>
      <c r="W374" s="198"/>
      <c r="X374" s="198"/>
      <c r="Y374" s="198"/>
      <c r="Z374" s="198"/>
      <c r="AA374" s="198"/>
      <c r="AB374" s="198"/>
      <c r="AC374" s="198"/>
      <c r="AD374" s="198"/>
      <c r="AE374" s="198"/>
      <c r="AF374" s="198"/>
      <c r="AG374" s="198"/>
      <c r="AH374" s="198"/>
      <c r="AI374" s="198"/>
      <c r="AJ374" s="198"/>
      <c r="AK374" s="198"/>
      <c r="AL374" s="198"/>
      <c r="AM374" s="198"/>
      <c r="AN374" s="198"/>
      <c r="AO374" s="198"/>
      <c r="AP374" s="198"/>
      <c r="AQ374" s="199"/>
      <c r="AR374" s="157"/>
    </row>
    <row r="375" spans="2:44" ht="15.75" thickBot="1" x14ac:dyDescent="0.3">
      <c r="B375" s="129" t="str">
        <f t="shared" si="194"/>
        <v>Whirlwind Substation Expansion Project</v>
      </c>
      <c r="C375" s="149" t="s">
        <v>221</v>
      </c>
      <c r="D375" s="194">
        <f t="shared" si="192"/>
        <v>0</v>
      </c>
      <c r="E375" s="167">
        <f t="shared" si="192"/>
        <v>0</v>
      </c>
      <c r="F375" s="160">
        <f t="shared" si="192"/>
        <v>0</v>
      </c>
      <c r="G375" s="163">
        <f t="shared" si="192"/>
        <v>0</v>
      </c>
      <c r="H375" s="153">
        <f t="shared" si="192"/>
        <v>0</v>
      </c>
      <c r="I375" s="163">
        <f t="shared" si="192"/>
        <v>0</v>
      </c>
      <c r="J375" s="164">
        <f t="shared" si="192"/>
        <v>0</v>
      </c>
      <c r="K375" s="165">
        <f t="shared" si="192"/>
        <v>0</v>
      </c>
      <c r="L375" s="150"/>
      <c r="M375" s="196">
        <f t="shared" si="193"/>
        <v>0</v>
      </c>
      <c r="N375" s="151">
        <f t="shared" si="193"/>
        <v>0</v>
      </c>
      <c r="O375" s="151">
        <f t="shared" si="193"/>
        <v>0</v>
      </c>
      <c r="P375" s="151">
        <f>$M375*$K375*(1-$J375)</f>
        <v>0</v>
      </c>
      <c r="Q375" s="151">
        <f>$N375*$K375*(1-$J375)</f>
        <v>0</v>
      </c>
      <c r="R375" s="152">
        <f>$O375*$K375*(1-$J375)</f>
        <v>0</v>
      </c>
      <c r="S375" s="153"/>
      <c r="T375" s="202">
        <v>0</v>
      </c>
      <c r="U375" s="203">
        <v>0</v>
      </c>
      <c r="V375" s="203">
        <v>0</v>
      </c>
      <c r="W375" s="203">
        <v>0</v>
      </c>
      <c r="X375" s="203">
        <v>0</v>
      </c>
      <c r="Y375" s="203">
        <v>0</v>
      </c>
      <c r="Z375" s="203">
        <v>0</v>
      </c>
      <c r="AA375" s="203">
        <v>0</v>
      </c>
      <c r="AB375" s="203">
        <v>0</v>
      </c>
      <c r="AC375" s="203">
        <v>0</v>
      </c>
      <c r="AD375" s="203">
        <v>0</v>
      </c>
      <c r="AE375" s="203">
        <v>0</v>
      </c>
      <c r="AF375" s="203">
        <v>0</v>
      </c>
      <c r="AG375" s="203">
        <v>0</v>
      </c>
      <c r="AH375" s="203">
        <v>0</v>
      </c>
      <c r="AI375" s="203">
        <v>0</v>
      </c>
      <c r="AJ375" s="203">
        <v>0</v>
      </c>
      <c r="AK375" s="203">
        <v>0</v>
      </c>
      <c r="AL375" s="203">
        <v>0</v>
      </c>
      <c r="AM375" s="203">
        <v>0</v>
      </c>
      <c r="AN375" s="203">
        <v>0</v>
      </c>
      <c r="AO375" s="203">
        <v>0</v>
      </c>
      <c r="AP375" s="203">
        <v>0</v>
      </c>
      <c r="AQ375" s="204">
        <v>0</v>
      </c>
      <c r="AR375" s="157"/>
    </row>
    <row r="376" spans="2:44" ht="15.75" thickBot="1" x14ac:dyDescent="0.3">
      <c r="D376" s="174" t="s">
        <v>222</v>
      </c>
      <c r="E376" s="175"/>
      <c r="F376" s="175"/>
      <c r="G376" s="175"/>
      <c r="H376" s="175"/>
      <c r="I376" s="175"/>
      <c r="J376" s="175"/>
      <c r="K376" s="176"/>
      <c r="L376" s="143"/>
      <c r="M376" s="79">
        <f t="shared" ref="M376:R376" si="195">SUM(M372:M375)</f>
        <v>26943.98705</v>
      </c>
      <c r="N376" s="80">
        <f t="shared" si="195"/>
        <v>6129.4648399999996</v>
      </c>
      <c r="O376" s="80">
        <f t="shared" si="195"/>
        <v>0</v>
      </c>
      <c r="P376" s="80">
        <f t="shared" si="195"/>
        <v>26943.98705</v>
      </c>
      <c r="Q376" s="80">
        <f t="shared" si="195"/>
        <v>6129.4648399999996</v>
      </c>
      <c r="R376" s="81">
        <f t="shared" si="195"/>
        <v>0</v>
      </c>
      <c r="S376" s="160"/>
      <c r="T376" s="205">
        <f t="shared" ref="T376:AQ376" si="196">SUM(T372:T375)</f>
        <v>654.16368999999997</v>
      </c>
      <c r="U376" s="206">
        <f t="shared" si="196"/>
        <v>879.33130000000006</v>
      </c>
      <c r="V376" s="206">
        <f t="shared" si="196"/>
        <v>3461.5794799999999</v>
      </c>
      <c r="W376" s="206">
        <f t="shared" si="196"/>
        <v>661.93226333333337</v>
      </c>
      <c r="X376" s="206">
        <f t="shared" si="196"/>
        <v>161.93226333333334</v>
      </c>
      <c r="Y376" s="206">
        <f t="shared" si="196"/>
        <v>161.93226333333334</v>
      </c>
      <c r="Z376" s="206">
        <f t="shared" si="196"/>
        <v>86.932263333333339</v>
      </c>
      <c r="AA376" s="206">
        <f t="shared" si="196"/>
        <v>13.932263333333333</v>
      </c>
      <c r="AB376" s="206">
        <f t="shared" si="196"/>
        <v>11.932263333333333</v>
      </c>
      <c r="AC376" s="206">
        <f t="shared" si="196"/>
        <v>11.932263333333333</v>
      </c>
      <c r="AD376" s="206">
        <f t="shared" si="196"/>
        <v>11.932263333333333</v>
      </c>
      <c r="AE376" s="207">
        <f t="shared" si="196"/>
        <v>11.932263333333333</v>
      </c>
      <c r="AF376" s="206">
        <f t="shared" si="196"/>
        <v>0</v>
      </c>
      <c r="AG376" s="206">
        <f t="shared" si="196"/>
        <v>0</v>
      </c>
      <c r="AH376" s="206">
        <f t="shared" si="196"/>
        <v>0</v>
      </c>
      <c r="AI376" s="206">
        <f t="shared" si="196"/>
        <v>0</v>
      </c>
      <c r="AJ376" s="206">
        <f t="shared" si="196"/>
        <v>0</v>
      </c>
      <c r="AK376" s="206">
        <f t="shared" si="196"/>
        <v>0</v>
      </c>
      <c r="AL376" s="206">
        <f t="shared" si="196"/>
        <v>0</v>
      </c>
      <c r="AM376" s="206">
        <f t="shared" si="196"/>
        <v>0</v>
      </c>
      <c r="AN376" s="206">
        <f t="shared" si="196"/>
        <v>0</v>
      </c>
      <c r="AO376" s="206">
        <f t="shared" si="196"/>
        <v>0</v>
      </c>
      <c r="AP376" s="206">
        <f t="shared" si="196"/>
        <v>0</v>
      </c>
      <c r="AQ376" s="207">
        <f t="shared" si="196"/>
        <v>0</v>
      </c>
      <c r="AR376" s="157"/>
    </row>
    <row r="377" spans="2:44" ht="15.75" thickTop="1" x14ac:dyDescent="0.25">
      <c r="B377" s="50"/>
      <c r="C377" s="50"/>
      <c r="L377" s="153"/>
      <c r="T377" s="208"/>
      <c r="U377" s="208"/>
      <c r="V377" s="208"/>
      <c r="W377" s="208"/>
      <c r="X377" s="208"/>
      <c r="Y377" s="208"/>
      <c r="Z377" s="208"/>
      <c r="AA377" s="208"/>
      <c r="AB377" s="208"/>
      <c r="AC377" s="208"/>
      <c r="AD377" s="208"/>
      <c r="AE377" s="208"/>
      <c r="AF377" s="208"/>
      <c r="AG377" s="208"/>
      <c r="AH377" s="208"/>
      <c r="AI377" s="208"/>
      <c r="AJ377" s="208"/>
      <c r="AK377" s="208"/>
      <c r="AL377" s="208"/>
      <c r="AM377" s="208"/>
      <c r="AN377" s="208"/>
      <c r="AO377" s="208"/>
      <c r="AP377" s="208"/>
      <c r="AQ377" s="208"/>
      <c r="AR377" s="157"/>
    </row>
    <row r="378" spans="2:44" x14ac:dyDescent="0.25">
      <c r="B378" s="50"/>
      <c r="C378" s="50"/>
      <c r="AR378" s="157"/>
    </row>
    <row r="379" spans="2:44" s="290" customFormat="1" x14ac:dyDescent="0.25">
      <c r="E379" s="291"/>
      <c r="G379" s="189"/>
      <c r="H379" s="189"/>
      <c r="J379" s="189"/>
      <c r="K379" s="189"/>
      <c r="S379" s="292"/>
      <c r="AR379" s="293"/>
    </row>
    <row r="380" spans="2:44" x14ac:dyDescent="0.25">
      <c r="B380" s="50"/>
      <c r="C380" s="50"/>
      <c r="M380" s="83"/>
      <c r="N380" s="83"/>
      <c r="O380" s="83"/>
      <c r="T380" s="187"/>
      <c r="U380" s="187"/>
      <c r="V380" s="187"/>
      <c r="W380" s="187"/>
      <c r="AR380" s="157"/>
    </row>
    <row r="381" spans="2:44" x14ac:dyDescent="0.25">
      <c r="B381" s="50"/>
      <c r="C381" s="50"/>
      <c r="H381" s="294"/>
      <c r="I381" s="128"/>
      <c r="J381" s="50"/>
      <c r="M381" s="83"/>
      <c r="T381" s="187"/>
      <c r="U381" s="187"/>
      <c r="V381" s="187"/>
      <c r="W381" s="187"/>
      <c r="AR381" s="157"/>
    </row>
    <row r="382" spans="2:44" x14ac:dyDescent="0.25">
      <c r="B382" s="50"/>
      <c r="C382" s="50"/>
      <c r="H382" s="294"/>
      <c r="I382" s="128"/>
      <c r="M382" s="295"/>
      <c r="P382" s="296"/>
      <c r="T382" s="187"/>
      <c r="U382" s="187"/>
      <c r="V382" s="187"/>
      <c r="W382" s="187"/>
      <c r="AR382" s="157"/>
    </row>
    <row r="383" spans="2:44" x14ac:dyDescent="0.25">
      <c r="B383" s="50"/>
      <c r="C383" s="50"/>
      <c r="H383" s="294"/>
      <c r="I383" s="128"/>
      <c r="M383" s="296"/>
      <c r="N383" s="296"/>
      <c r="O383" s="296"/>
      <c r="P383" s="296"/>
      <c r="Q383" s="296"/>
      <c r="R383" s="296"/>
      <c r="T383" s="296"/>
      <c r="U383" s="296"/>
      <c r="V383" s="296"/>
      <c r="W383" s="296"/>
      <c r="X383" s="296"/>
      <c r="Y383" s="296"/>
      <c r="Z383" s="296"/>
      <c r="AA383" s="296"/>
      <c r="AB383" s="296"/>
      <c r="AC383" s="296"/>
      <c r="AD383" s="296"/>
      <c r="AE383" s="296"/>
      <c r="AF383" s="296"/>
      <c r="AG383" s="296"/>
      <c r="AH383" s="296"/>
      <c r="AI383" s="296"/>
      <c r="AJ383" s="296"/>
      <c r="AK383" s="296"/>
      <c r="AL383" s="296"/>
      <c r="AM383" s="296"/>
      <c r="AN383" s="296"/>
      <c r="AO383" s="296"/>
      <c r="AP383" s="296"/>
      <c r="AQ383" s="296"/>
      <c r="AR383" s="157"/>
    </row>
    <row r="384" spans="2:44" x14ac:dyDescent="0.25">
      <c r="B384" s="50"/>
      <c r="C384" s="50"/>
      <c r="H384" s="294"/>
      <c r="I384" s="128"/>
      <c r="M384" s="296"/>
      <c r="T384" s="297"/>
      <c r="U384" s="297"/>
      <c r="V384" s="297"/>
      <c r="AR384" s="157"/>
    </row>
    <row r="385" spans="8:43" x14ac:dyDescent="0.25">
      <c r="H385" s="294"/>
      <c r="I385" s="128"/>
      <c r="T385" s="208"/>
      <c r="U385" s="208"/>
      <c r="V385" s="208"/>
      <c r="W385" s="208"/>
      <c r="X385" s="208"/>
      <c r="Y385" s="208"/>
      <c r="Z385" s="208"/>
      <c r="AA385" s="208"/>
      <c r="AB385" s="208"/>
      <c r="AC385" s="208"/>
      <c r="AD385" s="208"/>
      <c r="AE385" s="208"/>
      <c r="AF385" s="208"/>
      <c r="AG385" s="208"/>
      <c r="AH385" s="208"/>
      <c r="AI385" s="208"/>
      <c r="AJ385" s="208"/>
      <c r="AK385" s="208"/>
      <c r="AL385" s="208"/>
      <c r="AM385" s="208"/>
      <c r="AN385" s="208"/>
      <c r="AO385" s="208"/>
      <c r="AP385" s="208"/>
      <c r="AQ385" s="208"/>
    </row>
    <row r="386" spans="8:43" x14ac:dyDescent="0.25">
      <c r="H386" s="294"/>
      <c r="I386" s="128"/>
    </row>
    <row r="387" spans="8:43" x14ac:dyDescent="0.25">
      <c r="H387" s="294"/>
      <c r="I387" s="128"/>
    </row>
    <row r="388" spans="8:43" x14ac:dyDescent="0.25">
      <c r="H388" s="294"/>
      <c r="I388" s="128"/>
    </row>
    <row r="389" spans="8:43" x14ac:dyDescent="0.25">
      <c r="H389" s="294"/>
      <c r="I389" s="128"/>
    </row>
    <row r="390" spans="8:43" x14ac:dyDescent="0.25">
      <c r="H390" s="294"/>
      <c r="I390" s="128"/>
    </row>
    <row r="391" spans="8:43" x14ac:dyDescent="0.25">
      <c r="H391" s="294"/>
      <c r="I391" s="128"/>
    </row>
    <row r="392" spans="8:43" x14ac:dyDescent="0.25">
      <c r="H392" s="294"/>
      <c r="I392" s="128"/>
    </row>
    <row r="393" spans="8:43" x14ac:dyDescent="0.25">
      <c r="H393" s="294"/>
      <c r="I393" s="128"/>
    </row>
    <row r="394" spans="8:43" x14ac:dyDescent="0.25">
      <c r="H394" s="294"/>
      <c r="I394" s="128"/>
    </row>
    <row r="395" spans="8:43" x14ac:dyDescent="0.25">
      <c r="H395" s="294"/>
      <c r="I395" s="128"/>
    </row>
    <row r="396" spans="8:43" x14ac:dyDescent="0.25">
      <c r="H396" s="294"/>
      <c r="I396" s="128"/>
    </row>
    <row r="397" spans="8:43" x14ac:dyDescent="0.25">
      <c r="H397" s="294"/>
      <c r="I397" s="128"/>
    </row>
    <row r="398" spans="8:43" x14ac:dyDescent="0.25">
      <c r="H398" s="294"/>
      <c r="I398" s="128"/>
    </row>
    <row r="399" spans="8:43" x14ac:dyDescent="0.25">
      <c r="H399" s="294"/>
      <c r="I399" s="128"/>
    </row>
    <row r="400" spans="8:43" x14ac:dyDescent="0.25">
      <c r="H400" s="294"/>
      <c r="I400" s="128"/>
    </row>
    <row r="401" spans="8:9" x14ac:dyDescent="0.25">
      <c r="H401" s="294"/>
      <c r="I401" s="128"/>
    </row>
    <row r="402" spans="8:9" x14ac:dyDescent="0.25">
      <c r="H402" s="294"/>
      <c r="I402" s="128"/>
    </row>
    <row r="403" spans="8:9" x14ac:dyDescent="0.25">
      <c r="H403" s="294"/>
      <c r="I403" s="128"/>
    </row>
    <row r="404" spans="8:9" x14ac:dyDescent="0.25">
      <c r="H404" s="294"/>
      <c r="I404" s="128"/>
    </row>
  </sheetData>
  <autoFilter ref="B11:AR404"/>
  <printOptions horizontalCentered="1"/>
  <pageMargins left="0.25" right="0.25" top="0.75" bottom="0.75" header="0.3" footer="0.3"/>
  <pageSetup scale="35" pageOrder="overThenDown" orientation="landscape" r:id="rId1"/>
  <headerFooter>
    <oddHeader>&amp;RTO12 Draft Annual Update
Attachment 4
WP-Schedule 10 and 16
Page &amp;P of &amp;N</oddHeader>
  </headerFooter>
  <rowBreaks count="6" manualBreakCount="6">
    <brk id="46" max="16383" man="1"/>
    <brk id="80" max="16383" man="1"/>
    <brk id="133" max="16383" man="1"/>
    <brk id="181" max="16383" man="1"/>
    <brk id="259" max="42" man="1"/>
    <brk id="350" max="42" man="1"/>
  </rowBreaks>
  <colBreaks count="3" manualBreakCount="3">
    <brk id="19" max="375" man="1"/>
    <brk id="31" max="1048575" man="1"/>
    <brk id="4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P96"/>
  <sheetViews>
    <sheetView showGridLines="0" zoomScale="90" zoomScaleNormal="90" zoomScaleSheetLayoutView="85" zoomScalePageLayoutView="50" workbookViewId="0"/>
  </sheetViews>
  <sheetFormatPr defaultRowHeight="15" customHeight="1" x14ac:dyDescent="0.25"/>
  <cols>
    <col min="1" max="11" width="14.42578125" customWidth="1"/>
    <col min="12" max="12" width="15.85546875" customWidth="1"/>
    <col min="13" max="15" width="14.42578125" customWidth="1"/>
    <col min="16" max="16" width="14.42578125" hidden="1" customWidth="1"/>
    <col min="17" max="17" width="6.140625" customWidth="1"/>
    <col min="18" max="64" width="8.85546875" customWidth="1"/>
  </cols>
  <sheetData>
    <row r="1" spans="1:16" x14ac:dyDescent="0.25">
      <c r="A1" s="298"/>
      <c r="B1" s="298"/>
      <c r="C1" s="298"/>
      <c r="D1" s="298"/>
      <c r="E1" s="298"/>
      <c r="F1" s="298"/>
      <c r="G1" s="298"/>
      <c r="H1" s="298"/>
      <c r="I1" s="298"/>
      <c r="J1" s="298"/>
      <c r="K1" s="298"/>
      <c r="L1" s="298"/>
      <c r="M1" s="298"/>
      <c r="N1" s="298"/>
      <c r="O1" s="298"/>
      <c r="P1" s="298"/>
    </row>
    <row r="2" spans="1:16" ht="26.25" x14ac:dyDescent="0.25">
      <c r="A2" s="299" t="s">
        <v>364</v>
      </c>
      <c r="B2" s="298"/>
      <c r="C2" s="298"/>
      <c r="D2" s="298"/>
      <c r="E2" s="298"/>
      <c r="F2" s="298"/>
      <c r="G2" s="298"/>
      <c r="H2" s="298"/>
      <c r="I2" s="298"/>
      <c r="J2" s="298"/>
      <c r="K2" s="298"/>
      <c r="L2" s="298"/>
      <c r="M2" s="298"/>
      <c r="N2" s="298"/>
      <c r="O2" s="298"/>
      <c r="P2" s="298"/>
    </row>
    <row r="3" spans="1:16" x14ac:dyDescent="0.25">
      <c r="A3" s="298"/>
      <c r="B3" s="300"/>
      <c r="C3" s="298"/>
      <c r="D3" s="301"/>
      <c r="E3" s="298"/>
      <c r="F3" s="298"/>
      <c r="G3" s="298"/>
      <c r="H3" s="298"/>
      <c r="I3" s="298"/>
      <c r="J3" s="298"/>
      <c r="K3" s="298"/>
      <c r="L3" s="298"/>
      <c r="M3" s="298"/>
      <c r="N3" s="298"/>
      <c r="O3" s="298"/>
      <c r="P3" s="298"/>
    </row>
    <row r="4" spans="1:16" ht="16.5" thickBot="1" x14ac:dyDescent="0.3">
      <c r="A4" s="300"/>
      <c r="B4" s="300"/>
      <c r="C4" s="298"/>
      <c r="D4" s="364" t="s">
        <v>365</v>
      </c>
      <c r="E4" s="365"/>
      <c r="F4" s="365"/>
      <c r="G4" s="365"/>
      <c r="H4" s="365"/>
      <c r="I4" s="365"/>
      <c r="J4" s="365"/>
      <c r="K4" s="365"/>
      <c r="L4" s="365"/>
      <c r="M4" s="365"/>
      <c r="N4" s="365"/>
      <c r="O4" s="365"/>
      <c r="P4" s="302"/>
    </row>
    <row r="5" spans="1:16" ht="42.75" customHeight="1" x14ac:dyDescent="0.25">
      <c r="A5" s="303"/>
      <c r="B5" s="304" t="s">
        <v>10</v>
      </c>
      <c r="C5" s="304"/>
      <c r="D5" s="366" t="s">
        <v>366</v>
      </c>
      <c r="E5" s="367" t="s">
        <v>202</v>
      </c>
      <c r="F5" s="367" t="s">
        <v>367</v>
      </c>
      <c r="G5" s="367" t="s">
        <v>223</v>
      </c>
      <c r="H5" s="367" t="s">
        <v>233</v>
      </c>
      <c r="I5" s="367" t="s">
        <v>305</v>
      </c>
      <c r="J5" s="367" t="s">
        <v>311</v>
      </c>
      <c r="K5" s="367" t="s">
        <v>313</v>
      </c>
      <c r="L5" s="367" t="s">
        <v>368</v>
      </c>
      <c r="M5" s="367" t="s">
        <v>319</v>
      </c>
      <c r="N5" s="367" t="s">
        <v>346</v>
      </c>
      <c r="O5" s="367" t="s">
        <v>355</v>
      </c>
      <c r="P5" s="305" t="s">
        <v>369</v>
      </c>
    </row>
    <row r="6" spans="1:16" x14ac:dyDescent="0.25">
      <c r="A6" s="298" t="s">
        <v>370</v>
      </c>
      <c r="B6" s="306">
        <v>42705</v>
      </c>
      <c r="C6" s="307" t="s">
        <v>221</v>
      </c>
      <c r="D6" s="308">
        <f>SUM(E6:P6)</f>
        <v>0</v>
      </c>
      <c r="E6" s="309">
        <f>SUMPRODUCT(('Inc CWIP &amp; Plant'!$B$12:$B$375=E$5)*
('Inc CWIP &amp; Plant'!$T$11:$AQ$11=$B6)*
('Inc CWIP &amp; Plant'!$C$12:$C$375=$C6)*
('Inc CWIP &amp; Plant'!$T$12:$AQ$375))</f>
        <v>0</v>
      </c>
      <c r="F6" s="309">
        <f>SUMPRODUCT(('Inc CWIP &amp; Plant'!$B$12:$B$375=F$5)*
('Inc CWIP &amp; Plant'!$T$11:$AQ$11=$B6)*
('Inc CWIP &amp; Plant'!$C$12:$C$375=$C6)*
('Inc CWIP &amp; Plant'!$T$12:$AQ$375))</f>
        <v>0</v>
      </c>
      <c r="G6" s="309">
        <f>SUMPRODUCT(('Inc CWIP &amp; Plant'!$B$12:$B$375=G$5)*
('Inc CWIP &amp; Plant'!$T$11:$AQ$11=$B6)*
('Inc CWIP &amp; Plant'!$C$12:$C$375=$C6)*
('Inc CWIP &amp; Plant'!$T$12:$AQ$375))</f>
        <v>0</v>
      </c>
      <c r="H6" s="309">
        <f>SUMPRODUCT(('Inc CWIP &amp; Plant'!$B$12:$B$375=H$5)*
('Inc CWIP &amp; Plant'!$T$11:$AQ$11=$B6)*
('Inc CWIP &amp; Plant'!$C$12:$C$375=$C6)*
('Inc CWIP &amp; Plant'!$T$12:$AQ$375))</f>
        <v>0</v>
      </c>
      <c r="I6" s="309">
        <f>SUMPRODUCT(('Inc CWIP &amp; Plant'!$B$12:$B$375=I$5)*
('Inc CWIP &amp; Plant'!$T$11:$AQ$11=$B6)*
('Inc CWIP &amp; Plant'!$C$12:$C$375=$C6)*
('Inc CWIP &amp; Plant'!$T$12:$AQ$375))</f>
        <v>0</v>
      </c>
      <c r="J6" s="309">
        <f>SUMPRODUCT(('Inc CWIP &amp; Plant'!$B$12:$B$375=J$5)*
('Inc CWIP &amp; Plant'!$T$11:$AQ$11=$B6)*
('Inc CWIP &amp; Plant'!$C$12:$C$375=$C6)*
('Inc CWIP &amp; Plant'!$T$12:$AQ$375))</f>
        <v>0</v>
      </c>
      <c r="K6" s="309">
        <f>SUMPRODUCT(('Inc CWIP &amp; Plant'!$B$12:$B$375=K$5)*
('Inc CWIP &amp; Plant'!$T$11:$AQ$11=$B6)*
('Inc CWIP &amp; Plant'!$C$12:$C$375=$C6)*
('Inc CWIP &amp; Plant'!$T$12:$AQ$375))</f>
        <v>0</v>
      </c>
      <c r="L6" s="309">
        <f>SUMPRODUCT(('Inc CWIP &amp; Plant'!$B$12:$B$375=L$5)*
('Inc CWIP &amp; Plant'!$T$11:$AQ$11=$B6)*
('Inc CWIP &amp; Plant'!$C$12:$C$375=$C6)*
('Inc CWIP &amp; Plant'!$T$12:$AQ$375))</f>
        <v>0</v>
      </c>
      <c r="M6" s="309">
        <f>SUMPRODUCT(('Inc CWIP &amp; Plant'!$B$12:$B$375=M$5)*
('Inc CWIP &amp; Plant'!$T$11:$AQ$11=$B6)*
('Inc CWIP &amp; Plant'!$C$12:$C$375=$C6)*
('Inc CWIP &amp; Plant'!$T$12:$AQ$375))</f>
        <v>0</v>
      </c>
      <c r="N6" s="309">
        <f>SUMPRODUCT(('Inc CWIP &amp; Plant'!$B$12:$B$375=N$5)*
('Inc CWIP &amp; Plant'!$T$11:$AQ$11=$B6)*
('Inc CWIP &amp; Plant'!$C$12:$C$375=$C6)*
('Inc CWIP &amp; Plant'!$T$12:$AQ$375))</f>
        <v>0</v>
      </c>
      <c r="O6" s="309">
        <f>SUMPRODUCT(('Inc CWIP &amp; Plant'!$B$12:$B$375=O$5)*
('Inc CWIP &amp; Plant'!$T$11:$AQ$11=$B6)*
('Inc CWIP &amp; Plant'!$C$12:$C$375=$C6)*
('Inc CWIP &amp; Plant'!$T$12:$AQ$375))</f>
        <v>0</v>
      </c>
      <c r="P6" s="310">
        <f>SUMPRODUCT(('Inc CWIP &amp; Plant'!$B$12:$B$375=P$5)*
('Inc CWIP &amp; Plant'!$T$11:$AQ$11=$B6)*
('Inc CWIP &amp; Plant'!$C$12:$C$375=$C6)*
('Inc CWIP &amp; Plant'!$T$12:$AQ$375))</f>
        <v>0</v>
      </c>
    </row>
    <row r="7" spans="1:16" ht="15" customHeight="1" x14ac:dyDescent="0.25">
      <c r="A7" s="298" t="s">
        <v>371</v>
      </c>
      <c r="B7" s="307">
        <f>EOMONTH(B6,0)+1</f>
        <v>42736</v>
      </c>
      <c r="C7" s="307" t="s">
        <v>221</v>
      </c>
      <c r="D7" s="311">
        <f>SUM(E7:P7)</f>
        <v>1370.3999299999998</v>
      </c>
      <c r="E7" s="300">
        <f>SUMPRODUCT(('Inc CWIP &amp; Plant'!$B$12:$B$375=E$5)*
('Inc CWIP &amp; Plant'!$T$11:$AQ$11=$B7)*
('Inc CWIP &amp; Plant'!$C$12:$C$375=$C7)*
('Inc CWIP &amp; Plant'!$T$12:$AQ$375))</f>
        <v>0</v>
      </c>
      <c r="F7" s="300">
        <f>SUMPRODUCT(('Inc CWIP &amp; Plant'!$B$12:$B$375=F$5)*
('Inc CWIP &amp; Plant'!$T$11:$AQ$11=$B7)*
('Inc CWIP &amp; Plant'!$C$12:$C$375=$C7)*
('Inc CWIP &amp; Plant'!$T$12:$AQ$375))</f>
        <v>0</v>
      </c>
      <c r="G7" s="300">
        <f>SUMPRODUCT(('Inc CWIP &amp; Plant'!$B$12:$B$375=G$5)*
('Inc CWIP &amp; Plant'!$T$11:$AQ$11=$B7)*
('Inc CWIP &amp; Plant'!$C$12:$C$375=$C7)*
('Inc CWIP &amp; Plant'!$T$12:$AQ$375))</f>
        <v>-7.50176</v>
      </c>
      <c r="H7" s="300">
        <f>SUMPRODUCT(('Inc CWIP &amp; Plant'!$B$12:$B$375=H$5)*
('Inc CWIP &amp; Plant'!$T$11:$AQ$11=$B7)*
('Inc CWIP &amp; Plant'!$C$12:$C$375=$C7)*
('Inc CWIP &amp; Plant'!$T$12:$AQ$375))</f>
        <v>630.8365799999998</v>
      </c>
      <c r="I7" s="300">
        <f>SUMPRODUCT(('Inc CWIP &amp; Plant'!$B$12:$B$375=I$5)*
('Inc CWIP &amp; Plant'!$T$11:$AQ$11=$B7)*
('Inc CWIP &amp; Plant'!$C$12:$C$375=$C7)*
('Inc CWIP &amp; Plant'!$T$12:$AQ$375))</f>
        <v>0</v>
      </c>
      <c r="J7" s="300">
        <f>SUMPRODUCT(('Inc CWIP &amp; Plant'!$B$12:$B$375=J$5)*
('Inc CWIP &amp; Plant'!$T$11:$AQ$11=$B7)*
('Inc CWIP &amp; Plant'!$C$12:$C$375=$C7)*
('Inc CWIP &amp; Plant'!$T$12:$AQ$375))</f>
        <v>0</v>
      </c>
      <c r="K7" s="300">
        <f>SUMPRODUCT(('Inc CWIP &amp; Plant'!$B$12:$B$375=K$5)*
('Inc CWIP &amp; Plant'!$T$11:$AQ$11=$B7)*
('Inc CWIP &amp; Plant'!$C$12:$C$375=$C7)*
('Inc CWIP &amp; Plant'!$T$12:$AQ$375))</f>
        <v>0</v>
      </c>
      <c r="L7" s="300">
        <f>SUMPRODUCT(('Inc CWIP &amp; Plant'!$B$12:$B$375=L$5)*
('Inc CWIP &amp; Plant'!$T$11:$AQ$11=$B7)*
('Inc CWIP &amp; Plant'!$C$12:$C$375=$C7)*
('Inc CWIP &amp; Plant'!$T$12:$AQ$375))</f>
        <v>0</v>
      </c>
      <c r="M7" s="300">
        <f>SUMPRODUCT(('Inc CWIP &amp; Plant'!$B$12:$B$375=M$5)*
('Inc CWIP &amp; Plant'!$T$11:$AQ$11=$B7)*
('Inc CWIP &amp; Plant'!$C$12:$C$375=$C7)*
('Inc CWIP &amp; Plant'!$T$12:$AQ$375))</f>
        <v>427.98287000000005</v>
      </c>
      <c r="N7" s="300">
        <f>SUMPRODUCT(('Inc CWIP &amp; Plant'!$B$12:$B$375=N$5)*
('Inc CWIP &amp; Plant'!$T$11:$AQ$11=$B7)*
('Inc CWIP &amp; Plant'!$C$12:$C$375=$C7)*
('Inc CWIP &amp; Plant'!$T$12:$AQ$375))</f>
        <v>-335.08145000000002</v>
      </c>
      <c r="O7" s="300">
        <f>SUMPRODUCT(('Inc CWIP &amp; Plant'!$B$12:$B$375=O$5)*
('Inc CWIP &amp; Plant'!$T$11:$AQ$11=$B7)*
('Inc CWIP &amp; Plant'!$C$12:$C$375=$C7)*
('Inc CWIP &amp; Plant'!$T$12:$AQ$375))</f>
        <v>654.16368999999997</v>
      </c>
      <c r="P7" s="312">
        <f>SUMPRODUCT(('Inc CWIP &amp; Plant'!$B$12:$B$375=P$5)*
('Inc CWIP &amp; Plant'!$T$11:$AQ$11=$B7)*
('Inc CWIP &amp; Plant'!$C$12:$C$375=$C7)*
('Inc CWIP &amp; Plant'!$T$12:$AQ$375))</f>
        <v>0</v>
      </c>
    </row>
    <row r="8" spans="1:16" ht="15" customHeight="1" x14ac:dyDescent="0.25">
      <c r="A8" s="298"/>
      <c r="B8" s="307">
        <f t="shared" ref="B8:B30" si="0">EOMONTH(B7,0)+1</f>
        <v>42767</v>
      </c>
      <c r="C8" s="307" t="s">
        <v>221</v>
      </c>
      <c r="D8" s="311">
        <f t="shared" ref="D8:D29" si="1">SUM(E8:P8)</f>
        <v>3005.2735499999999</v>
      </c>
      <c r="E8" s="300">
        <f>SUMPRODUCT(('Inc CWIP &amp; Plant'!$B$12:$B$375=E$5)*
('Inc CWIP &amp; Plant'!$T$11:$AQ$11=$B8)*
('Inc CWIP &amp; Plant'!$C$12:$C$375=$C8)*
('Inc CWIP &amp; Plant'!$T$12:$AQ$375))</f>
        <v>-80.269720000000007</v>
      </c>
      <c r="F8" s="300">
        <f>SUMPRODUCT(('Inc CWIP &amp; Plant'!$B$12:$B$375=F$5)*
('Inc CWIP &amp; Plant'!$T$11:$AQ$11=$B8)*
('Inc CWIP &amp; Plant'!$C$12:$C$375=$C8)*
('Inc CWIP &amp; Plant'!$T$12:$AQ$375))</f>
        <v>0</v>
      </c>
      <c r="G8" s="300">
        <f>SUMPRODUCT(('Inc CWIP &amp; Plant'!$B$12:$B$375=G$5)*
('Inc CWIP &amp; Plant'!$T$11:$AQ$11=$B8)*
('Inc CWIP &amp; Plant'!$C$12:$C$375=$C8)*
('Inc CWIP &amp; Plant'!$T$12:$AQ$375))</f>
        <v>3.9264999999999999</v>
      </c>
      <c r="H8" s="300">
        <f>SUMPRODUCT(('Inc CWIP &amp; Plant'!$B$12:$B$375=H$5)*
('Inc CWIP &amp; Plant'!$T$11:$AQ$11=$B8)*
('Inc CWIP &amp; Plant'!$C$12:$C$375=$C8)*
('Inc CWIP &amp; Plant'!$T$12:$AQ$375))</f>
        <v>1340.3557500000002</v>
      </c>
      <c r="I8" s="300">
        <f>SUMPRODUCT(('Inc CWIP &amp; Plant'!$B$12:$B$375=I$5)*
('Inc CWIP &amp; Plant'!$T$11:$AQ$11=$B8)*
('Inc CWIP &amp; Plant'!$C$12:$C$375=$C8)*
('Inc CWIP &amp; Plant'!$T$12:$AQ$375))</f>
        <v>3.2694399999999999</v>
      </c>
      <c r="J8" s="300">
        <f>SUMPRODUCT(('Inc CWIP &amp; Plant'!$B$12:$B$375=J$5)*
('Inc CWIP &amp; Plant'!$T$11:$AQ$11=$B8)*
('Inc CWIP &amp; Plant'!$C$12:$C$375=$C8)*
('Inc CWIP &amp; Plant'!$T$12:$AQ$375))</f>
        <v>0</v>
      </c>
      <c r="K8" s="300">
        <f>SUMPRODUCT(('Inc CWIP &amp; Plant'!$B$12:$B$375=K$5)*
('Inc CWIP &amp; Plant'!$T$11:$AQ$11=$B8)*
('Inc CWIP &amp; Plant'!$C$12:$C$375=$C8)*
('Inc CWIP &amp; Plant'!$T$12:$AQ$375))</f>
        <v>0</v>
      </c>
      <c r="L8" s="300">
        <f>SUMPRODUCT(('Inc CWIP &amp; Plant'!$B$12:$B$375=L$5)*
('Inc CWIP &amp; Plant'!$T$11:$AQ$11=$B8)*
('Inc CWIP &amp; Plant'!$C$12:$C$375=$C8)*
('Inc CWIP &amp; Plant'!$T$12:$AQ$375))</f>
        <v>0</v>
      </c>
      <c r="M8" s="300">
        <f>SUMPRODUCT(('Inc CWIP &amp; Plant'!$B$12:$B$375=M$5)*
('Inc CWIP &amp; Plant'!$T$11:$AQ$11=$B8)*
('Inc CWIP &amp; Plant'!$C$12:$C$375=$C8)*
('Inc CWIP &amp; Plant'!$T$12:$AQ$375))</f>
        <v>747.59012000000007</v>
      </c>
      <c r="N8" s="300">
        <f>SUMPRODUCT(('Inc CWIP &amp; Plant'!$B$12:$B$375=N$5)*
('Inc CWIP &amp; Plant'!$T$11:$AQ$11=$B8)*
('Inc CWIP &amp; Plant'!$C$12:$C$375=$C8)*
('Inc CWIP &amp; Plant'!$T$12:$AQ$375))</f>
        <v>111.07015999999999</v>
      </c>
      <c r="O8" s="300">
        <f>SUMPRODUCT(('Inc CWIP &amp; Plant'!$B$12:$B$375=O$5)*
('Inc CWIP &amp; Plant'!$T$11:$AQ$11=$B8)*
('Inc CWIP &amp; Plant'!$C$12:$C$375=$C8)*
('Inc CWIP &amp; Plant'!$T$12:$AQ$375))</f>
        <v>879.33130000000006</v>
      </c>
      <c r="P8" s="312">
        <f>SUMPRODUCT(('Inc CWIP &amp; Plant'!$B$12:$B$375=P$5)*
('Inc CWIP &amp; Plant'!$T$11:$AQ$11=$B8)*
('Inc CWIP &amp; Plant'!$C$12:$C$375=$C8)*
('Inc CWIP &amp; Plant'!$T$12:$AQ$375))</f>
        <v>0</v>
      </c>
    </row>
    <row r="9" spans="1:16" ht="15" customHeight="1" x14ac:dyDescent="0.25">
      <c r="A9" s="298"/>
      <c r="B9" s="307">
        <f t="shared" si="0"/>
        <v>42795</v>
      </c>
      <c r="C9" s="307" t="s">
        <v>221</v>
      </c>
      <c r="D9" s="311">
        <f t="shared" si="1"/>
        <v>7284.7048299999997</v>
      </c>
      <c r="E9" s="300">
        <f>SUMPRODUCT(('Inc CWIP &amp; Plant'!$B$12:$B$375=E$5)*
('Inc CWIP &amp; Plant'!$T$11:$AQ$11=$B9)*
('Inc CWIP &amp; Plant'!$C$12:$C$375=$C9)*
('Inc CWIP &amp; Plant'!$T$12:$AQ$375))</f>
        <v>-1.8020000000000001E-2</v>
      </c>
      <c r="F9" s="300">
        <f>SUMPRODUCT(('Inc CWIP &amp; Plant'!$B$12:$B$375=F$5)*
('Inc CWIP &amp; Plant'!$T$11:$AQ$11=$B9)*
('Inc CWIP &amp; Plant'!$C$12:$C$375=$C9)*
('Inc CWIP &amp; Plant'!$T$12:$AQ$375))</f>
        <v>0</v>
      </c>
      <c r="G9" s="300">
        <f>SUMPRODUCT(('Inc CWIP &amp; Plant'!$B$12:$B$375=G$5)*
('Inc CWIP &amp; Plant'!$T$11:$AQ$11=$B9)*
('Inc CWIP &amp; Plant'!$C$12:$C$375=$C9)*
('Inc CWIP &amp; Plant'!$T$12:$AQ$375))</f>
        <v>7.7190099999999999</v>
      </c>
      <c r="H9" s="300">
        <f>SUMPRODUCT(('Inc CWIP &amp; Plant'!$B$12:$B$375=H$5)*
('Inc CWIP &amp; Plant'!$T$11:$AQ$11=$B9)*
('Inc CWIP &amp; Plant'!$C$12:$C$375=$C9)*
('Inc CWIP &amp; Plant'!$T$12:$AQ$375))</f>
        <v>1225.41554</v>
      </c>
      <c r="I9" s="300">
        <f>SUMPRODUCT(('Inc CWIP &amp; Plant'!$B$12:$B$375=I$5)*
('Inc CWIP &amp; Plant'!$T$11:$AQ$11=$B9)*
('Inc CWIP &amp; Plant'!$C$12:$C$375=$C9)*
('Inc CWIP &amp; Plant'!$T$12:$AQ$375))</f>
        <v>2.0289100000000002</v>
      </c>
      <c r="J9" s="300">
        <f>SUMPRODUCT(('Inc CWIP &amp; Plant'!$B$12:$B$375=J$5)*
('Inc CWIP &amp; Plant'!$T$11:$AQ$11=$B9)*
('Inc CWIP &amp; Plant'!$C$12:$C$375=$C9)*
('Inc CWIP &amp; Plant'!$T$12:$AQ$375))</f>
        <v>0</v>
      </c>
      <c r="K9" s="300">
        <f>SUMPRODUCT(('Inc CWIP &amp; Plant'!$B$12:$B$375=K$5)*
('Inc CWIP &amp; Plant'!$T$11:$AQ$11=$B9)*
('Inc CWIP &amp; Plant'!$C$12:$C$375=$C9)*
('Inc CWIP &amp; Plant'!$T$12:$AQ$375))</f>
        <v>0</v>
      </c>
      <c r="L9" s="300">
        <f>SUMPRODUCT(('Inc CWIP &amp; Plant'!$B$12:$B$375=L$5)*
('Inc CWIP &amp; Plant'!$T$11:$AQ$11=$B9)*
('Inc CWIP &amp; Plant'!$C$12:$C$375=$C9)*
('Inc CWIP &amp; Plant'!$T$12:$AQ$375))</f>
        <v>0</v>
      </c>
      <c r="M9" s="300">
        <f>SUMPRODUCT(('Inc CWIP &amp; Plant'!$B$12:$B$375=M$5)*
('Inc CWIP &amp; Plant'!$T$11:$AQ$11=$B9)*
('Inc CWIP &amp; Plant'!$C$12:$C$375=$C9)*
('Inc CWIP &amp; Plant'!$T$12:$AQ$375))</f>
        <v>2489.5006599999997</v>
      </c>
      <c r="N9" s="300">
        <f>SUMPRODUCT(('Inc CWIP &amp; Plant'!$B$12:$B$375=N$5)*
('Inc CWIP &amp; Plant'!$T$11:$AQ$11=$B9)*
('Inc CWIP &amp; Plant'!$C$12:$C$375=$C9)*
('Inc CWIP &amp; Plant'!$T$12:$AQ$375))</f>
        <v>98.479250000000008</v>
      </c>
      <c r="O9" s="300">
        <f>SUMPRODUCT(('Inc CWIP &amp; Plant'!$B$12:$B$375=O$5)*
('Inc CWIP &amp; Plant'!$T$11:$AQ$11=$B9)*
('Inc CWIP &amp; Plant'!$C$12:$C$375=$C9)*
('Inc CWIP &amp; Plant'!$T$12:$AQ$375))</f>
        <v>3461.5794799999999</v>
      </c>
      <c r="P9" s="312">
        <f>SUMPRODUCT(('Inc CWIP &amp; Plant'!$B$12:$B$375=P$5)*
('Inc CWIP &amp; Plant'!$T$11:$AQ$11=$B9)*
('Inc CWIP &amp; Plant'!$C$12:$C$375=$C9)*
('Inc CWIP &amp; Plant'!$T$12:$AQ$375))</f>
        <v>0</v>
      </c>
    </row>
    <row r="10" spans="1:16" ht="15" customHeight="1" x14ac:dyDescent="0.25">
      <c r="A10" s="298"/>
      <c r="B10" s="307">
        <f t="shared" si="0"/>
        <v>42826</v>
      </c>
      <c r="C10" s="307" t="s">
        <v>221</v>
      </c>
      <c r="D10" s="311">
        <f t="shared" si="1"/>
        <v>2267.4504033333333</v>
      </c>
      <c r="E10" s="300">
        <f>SUMPRODUCT(('Inc CWIP &amp; Plant'!$B$12:$B$375=E$5)*
('Inc CWIP &amp; Plant'!$T$11:$AQ$11=$B10)*
('Inc CWIP &amp; Plant'!$C$12:$C$375=$C10)*
('Inc CWIP &amp; Plant'!$T$12:$AQ$375))</f>
        <v>0</v>
      </c>
      <c r="F10" s="300">
        <f>SUMPRODUCT(('Inc CWIP &amp; Plant'!$B$12:$B$375=F$5)*
('Inc CWIP &amp; Plant'!$T$11:$AQ$11=$B10)*
('Inc CWIP &amp; Plant'!$C$12:$C$375=$C10)*
('Inc CWIP &amp; Plant'!$T$12:$AQ$375))</f>
        <v>0</v>
      </c>
      <c r="G10" s="300">
        <f>SUMPRODUCT(('Inc CWIP &amp; Plant'!$B$12:$B$375=G$5)*
('Inc CWIP &amp; Plant'!$T$11:$AQ$11=$B10)*
('Inc CWIP &amp; Plant'!$C$12:$C$375=$C10)*
('Inc CWIP &amp; Plant'!$T$12:$AQ$375))</f>
        <v>0</v>
      </c>
      <c r="H10" s="300">
        <f>SUMPRODUCT(('Inc CWIP &amp; Plant'!$B$12:$B$375=H$5)*
('Inc CWIP &amp; Plant'!$T$11:$AQ$11=$B10)*
('Inc CWIP &amp; Plant'!$C$12:$C$375=$C10)*
('Inc CWIP &amp; Plant'!$T$12:$AQ$375))</f>
        <v>596.90913999999998</v>
      </c>
      <c r="I10" s="300">
        <f>SUMPRODUCT(('Inc CWIP &amp; Plant'!$B$12:$B$375=I$5)*
('Inc CWIP &amp; Plant'!$T$11:$AQ$11=$B10)*
('Inc CWIP &amp; Plant'!$C$12:$C$375=$C10)*
('Inc CWIP &amp; Plant'!$T$12:$AQ$375))</f>
        <v>0</v>
      </c>
      <c r="J10" s="300">
        <f>SUMPRODUCT(('Inc CWIP &amp; Plant'!$B$12:$B$375=J$5)*
('Inc CWIP &amp; Plant'!$T$11:$AQ$11=$B10)*
('Inc CWIP &amp; Plant'!$C$12:$C$375=$C10)*
('Inc CWIP &amp; Plant'!$T$12:$AQ$375))</f>
        <v>0</v>
      </c>
      <c r="K10" s="300">
        <f>SUMPRODUCT(('Inc CWIP &amp; Plant'!$B$12:$B$375=K$5)*
('Inc CWIP &amp; Plant'!$T$11:$AQ$11=$B10)*
('Inc CWIP &amp; Plant'!$C$12:$C$375=$C10)*
('Inc CWIP &amp; Plant'!$T$12:$AQ$375))</f>
        <v>0</v>
      </c>
      <c r="L10" s="300">
        <f>SUMPRODUCT(('Inc CWIP &amp; Plant'!$B$12:$B$375=L$5)*
('Inc CWIP &amp; Plant'!$T$11:$AQ$11=$B10)*
('Inc CWIP &amp; Plant'!$C$12:$C$375=$C10)*
('Inc CWIP &amp; Plant'!$T$12:$AQ$375))</f>
        <v>0</v>
      </c>
      <c r="M10" s="300">
        <f>SUMPRODUCT(('Inc CWIP &amp; Plant'!$B$12:$B$375=M$5)*
('Inc CWIP &amp; Plant'!$T$11:$AQ$11=$B10)*
('Inc CWIP &amp; Plant'!$C$12:$C$375=$C10)*
('Inc CWIP &amp; Plant'!$T$12:$AQ$375))</f>
        <v>993.60899999999992</v>
      </c>
      <c r="N10" s="300">
        <f>SUMPRODUCT(('Inc CWIP &amp; Plant'!$B$12:$B$375=N$5)*
('Inc CWIP &amp; Plant'!$T$11:$AQ$11=$B10)*
('Inc CWIP &amp; Plant'!$C$12:$C$375=$C10)*
('Inc CWIP &amp; Plant'!$T$12:$AQ$375))</f>
        <v>15</v>
      </c>
      <c r="O10" s="300">
        <f>SUMPRODUCT(('Inc CWIP &amp; Plant'!$B$12:$B$375=O$5)*
('Inc CWIP &amp; Plant'!$T$11:$AQ$11=$B10)*
('Inc CWIP &amp; Plant'!$C$12:$C$375=$C10)*
('Inc CWIP &amp; Plant'!$T$12:$AQ$375))</f>
        <v>661.93226333333337</v>
      </c>
      <c r="P10" s="312">
        <f>SUMPRODUCT(('Inc CWIP &amp; Plant'!$B$12:$B$375=P$5)*
('Inc CWIP &amp; Plant'!$T$11:$AQ$11=$B10)*
('Inc CWIP &amp; Plant'!$C$12:$C$375=$C10)*
('Inc CWIP &amp; Plant'!$T$12:$AQ$375))</f>
        <v>0</v>
      </c>
    </row>
    <row r="11" spans="1:16" ht="15" customHeight="1" x14ac:dyDescent="0.25">
      <c r="A11" s="298"/>
      <c r="B11" s="307">
        <f t="shared" si="0"/>
        <v>42856</v>
      </c>
      <c r="C11" s="307" t="s">
        <v>221</v>
      </c>
      <c r="D11" s="311">
        <f t="shared" si="1"/>
        <v>2517.1444033333328</v>
      </c>
      <c r="E11" s="300">
        <f>SUMPRODUCT(('Inc CWIP &amp; Plant'!$B$12:$B$375=E$5)*
('Inc CWIP &amp; Plant'!$T$11:$AQ$11=$B11)*
('Inc CWIP &amp; Plant'!$C$12:$C$375=$C11)*
('Inc CWIP &amp; Plant'!$T$12:$AQ$375))</f>
        <v>0</v>
      </c>
      <c r="F11" s="300">
        <f>SUMPRODUCT(('Inc CWIP &amp; Plant'!$B$12:$B$375=F$5)*
('Inc CWIP &amp; Plant'!$T$11:$AQ$11=$B11)*
('Inc CWIP &amp; Plant'!$C$12:$C$375=$C11)*
('Inc CWIP &amp; Plant'!$T$12:$AQ$375))</f>
        <v>0</v>
      </c>
      <c r="G11" s="300">
        <f>SUMPRODUCT(('Inc CWIP &amp; Plant'!$B$12:$B$375=G$5)*
('Inc CWIP &amp; Plant'!$T$11:$AQ$11=$B11)*
('Inc CWIP &amp; Plant'!$C$12:$C$375=$C11)*
('Inc CWIP &amp; Plant'!$T$12:$AQ$375))</f>
        <v>0</v>
      </c>
      <c r="H11" s="300">
        <f>SUMPRODUCT(('Inc CWIP &amp; Plant'!$B$12:$B$375=H$5)*
('Inc CWIP &amp; Plant'!$T$11:$AQ$11=$B11)*
('Inc CWIP &amp; Plant'!$C$12:$C$375=$C11)*
('Inc CWIP &amp; Plant'!$T$12:$AQ$375))</f>
        <v>911.90913999999998</v>
      </c>
      <c r="I11" s="300">
        <f>SUMPRODUCT(('Inc CWIP &amp; Plant'!$B$12:$B$375=I$5)*
('Inc CWIP &amp; Plant'!$T$11:$AQ$11=$B11)*
('Inc CWIP &amp; Plant'!$C$12:$C$375=$C11)*
('Inc CWIP &amp; Plant'!$T$12:$AQ$375))</f>
        <v>0</v>
      </c>
      <c r="J11" s="300">
        <f>SUMPRODUCT(('Inc CWIP &amp; Plant'!$B$12:$B$375=J$5)*
('Inc CWIP &amp; Plant'!$T$11:$AQ$11=$B11)*
('Inc CWIP &amp; Plant'!$C$12:$C$375=$C11)*
('Inc CWIP &amp; Plant'!$T$12:$AQ$375))</f>
        <v>0</v>
      </c>
      <c r="K11" s="300">
        <f>SUMPRODUCT(('Inc CWIP &amp; Plant'!$B$12:$B$375=K$5)*
('Inc CWIP &amp; Plant'!$T$11:$AQ$11=$B11)*
('Inc CWIP &amp; Plant'!$C$12:$C$375=$C11)*
('Inc CWIP &amp; Plant'!$T$12:$AQ$375))</f>
        <v>0</v>
      </c>
      <c r="L11" s="300">
        <f>SUMPRODUCT(('Inc CWIP &amp; Plant'!$B$12:$B$375=L$5)*
('Inc CWIP &amp; Plant'!$T$11:$AQ$11=$B11)*
('Inc CWIP &amp; Plant'!$C$12:$C$375=$C11)*
('Inc CWIP &amp; Plant'!$T$12:$AQ$375))</f>
        <v>0</v>
      </c>
      <c r="M11" s="300">
        <f>SUMPRODUCT(('Inc CWIP &amp; Plant'!$B$12:$B$375=M$5)*
('Inc CWIP &amp; Plant'!$T$11:$AQ$11=$B11)*
('Inc CWIP &amp; Plant'!$C$12:$C$375=$C11)*
('Inc CWIP &amp; Plant'!$T$12:$AQ$375))</f>
        <v>1393.3029999999999</v>
      </c>
      <c r="N11" s="300">
        <f>SUMPRODUCT(('Inc CWIP &amp; Plant'!$B$12:$B$375=N$5)*
('Inc CWIP &amp; Plant'!$T$11:$AQ$11=$B11)*
('Inc CWIP &amp; Plant'!$C$12:$C$375=$C11)*
('Inc CWIP &amp; Plant'!$T$12:$AQ$375))</f>
        <v>50</v>
      </c>
      <c r="O11" s="300">
        <f>SUMPRODUCT(('Inc CWIP &amp; Plant'!$B$12:$B$375=O$5)*
('Inc CWIP &amp; Plant'!$T$11:$AQ$11=$B11)*
('Inc CWIP &amp; Plant'!$C$12:$C$375=$C11)*
('Inc CWIP &amp; Plant'!$T$12:$AQ$375))</f>
        <v>161.93226333333334</v>
      </c>
      <c r="P11" s="312">
        <f>SUMPRODUCT(('Inc CWIP &amp; Plant'!$B$12:$B$375=P$5)*
('Inc CWIP &amp; Plant'!$T$11:$AQ$11=$B11)*
('Inc CWIP &amp; Plant'!$C$12:$C$375=$C11)*
('Inc CWIP &amp; Plant'!$T$12:$AQ$375))</f>
        <v>0</v>
      </c>
    </row>
    <row r="12" spans="1:16" ht="15" customHeight="1" x14ac:dyDescent="0.25">
      <c r="A12" s="298"/>
      <c r="B12" s="307">
        <f t="shared" si="0"/>
        <v>42887</v>
      </c>
      <c r="C12" s="307" t="s">
        <v>221</v>
      </c>
      <c r="D12" s="311">
        <f t="shared" si="1"/>
        <v>9440.637303333333</v>
      </c>
      <c r="E12" s="300">
        <f>SUMPRODUCT(('Inc CWIP &amp; Plant'!$B$12:$B$375=E$5)*
('Inc CWIP &amp; Plant'!$T$11:$AQ$11=$B12)*
('Inc CWIP &amp; Plant'!$C$12:$C$375=$C12)*
('Inc CWIP &amp; Plant'!$T$12:$AQ$375))</f>
        <v>0</v>
      </c>
      <c r="F12" s="300">
        <f>SUMPRODUCT(('Inc CWIP &amp; Plant'!$B$12:$B$375=F$5)*
('Inc CWIP &amp; Plant'!$T$11:$AQ$11=$B12)*
('Inc CWIP &amp; Plant'!$C$12:$C$375=$C12)*
('Inc CWIP &amp; Plant'!$T$12:$AQ$375))</f>
        <v>0</v>
      </c>
      <c r="G12" s="300">
        <f>SUMPRODUCT(('Inc CWIP &amp; Plant'!$B$12:$B$375=G$5)*
('Inc CWIP &amp; Plant'!$T$11:$AQ$11=$B12)*
('Inc CWIP &amp; Plant'!$C$12:$C$375=$C12)*
('Inc CWIP &amp; Plant'!$T$12:$AQ$375))</f>
        <v>0</v>
      </c>
      <c r="H12" s="300">
        <f>SUMPRODUCT(('Inc CWIP &amp; Plant'!$B$12:$B$375=H$5)*
('Inc CWIP &amp; Plant'!$T$11:$AQ$11=$B12)*
('Inc CWIP &amp; Plant'!$C$12:$C$375=$C12)*
('Inc CWIP &amp; Plant'!$T$12:$AQ$375))</f>
        <v>7874.1530399999992</v>
      </c>
      <c r="I12" s="300">
        <f>SUMPRODUCT(('Inc CWIP &amp; Plant'!$B$12:$B$375=I$5)*
('Inc CWIP &amp; Plant'!$T$11:$AQ$11=$B12)*
('Inc CWIP &amp; Plant'!$C$12:$C$375=$C12)*
('Inc CWIP &amp; Plant'!$T$12:$AQ$375))</f>
        <v>0</v>
      </c>
      <c r="J12" s="300">
        <f>SUMPRODUCT(('Inc CWIP &amp; Plant'!$B$12:$B$375=J$5)*
('Inc CWIP &amp; Plant'!$T$11:$AQ$11=$B12)*
('Inc CWIP &amp; Plant'!$C$12:$C$375=$C12)*
('Inc CWIP &amp; Plant'!$T$12:$AQ$375))</f>
        <v>0</v>
      </c>
      <c r="K12" s="300">
        <f>SUMPRODUCT(('Inc CWIP &amp; Plant'!$B$12:$B$375=K$5)*
('Inc CWIP &amp; Plant'!$T$11:$AQ$11=$B12)*
('Inc CWIP &amp; Plant'!$C$12:$C$375=$C12)*
('Inc CWIP &amp; Plant'!$T$12:$AQ$375))</f>
        <v>0</v>
      </c>
      <c r="L12" s="300">
        <f>SUMPRODUCT(('Inc CWIP &amp; Plant'!$B$12:$B$375=L$5)*
('Inc CWIP &amp; Plant'!$T$11:$AQ$11=$B12)*
('Inc CWIP &amp; Plant'!$C$12:$C$375=$C12)*
('Inc CWIP &amp; Plant'!$T$12:$AQ$375))</f>
        <v>0</v>
      </c>
      <c r="M12" s="300">
        <f>SUMPRODUCT(('Inc CWIP &amp; Plant'!$B$12:$B$375=M$5)*
('Inc CWIP &amp; Plant'!$T$11:$AQ$11=$B12)*
('Inc CWIP &amp; Plant'!$C$12:$C$375=$C12)*
('Inc CWIP &amp; Plant'!$T$12:$AQ$375))</f>
        <v>1354.5520000000001</v>
      </c>
      <c r="N12" s="300">
        <f>SUMPRODUCT(('Inc CWIP &amp; Plant'!$B$12:$B$375=N$5)*
('Inc CWIP &amp; Plant'!$T$11:$AQ$11=$B12)*
('Inc CWIP &amp; Plant'!$C$12:$C$375=$C12)*
('Inc CWIP &amp; Plant'!$T$12:$AQ$375))</f>
        <v>50</v>
      </c>
      <c r="O12" s="300">
        <f>SUMPRODUCT(('Inc CWIP &amp; Plant'!$B$12:$B$375=O$5)*
('Inc CWIP &amp; Plant'!$T$11:$AQ$11=$B12)*
('Inc CWIP &amp; Plant'!$C$12:$C$375=$C12)*
('Inc CWIP &amp; Plant'!$T$12:$AQ$375))</f>
        <v>161.93226333333334</v>
      </c>
      <c r="P12" s="312">
        <f>SUMPRODUCT(('Inc CWIP &amp; Plant'!$B$12:$B$375=P$5)*
('Inc CWIP &amp; Plant'!$T$11:$AQ$11=$B12)*
('Inc CWIP &amp; Plant'!$C$12:$C$375=$C12)*
('Inc CWIP &amp; Plant'!$T$12:$AQ$375))</f>
        <v>0</v>
      </c>
    </row>
    <row r="13" spans="1:16" ht="15" customHeight="1" x14ac:dyDescent="0.25">
      <c r="A13" s="298"/>
      <c r="B13" s="307">
        <f t="shared" si="0"/>
        <v>42917</v>
      </c>
      <c r="C13" s="307" t="s">
        <v>221</v>
      </c>
      <c r="D13" s="311">
        <f t="shared" si="1"/>
        <v>5722.5834033333331</v>
      </c>
      <c r="E13" s="300">
        <f>SUMPRODUCT(('Inc CWIP &amp; Plant'!$B$12:$B$375=E$5)*
('Inc CWIP &amp; Plant'!$T$11:$AQ$11=$B13)*
('Inc CWIP &amp; Plant'!$C$12:$C$375=$C13)*
('Inc CWIP &amp; Plant'!$T$12:$AQ$375))</f>
        <v>0</v>
      </c>
      <c r="F13" s="300">
        <f>SUMPRODUCT(('Inc CWIP &amp; Plant'!$B$12:$B$375=F$5)*
('Inc CWIP &amp; Plant'!$T$11:$AQ$11=$B13)*
('Inc CWIP &amp; Plant'!$C$12:$C$375=$C13)*
('Inc CWIP &amp; Plant'!$T$12:$AQ$375))</f>
        <v>0</v>
      </c>
      <c r="G13" s="300">
        <f>SUMPRODUCT(('Inc CWIP &amp; Plant'!$B$12:$B$375=G$5)*
('Inc CWIP &amp; Plant'!$T$11:$AQ$11=$B13)*
('Inc CWIP &amp; Plant'!$C$12:$C$375=$C13)*
('Inc CWIP &amp; Plant'!$T$12:$AQ$375))</f>
        <v>0</v>
      </c>
      <c r="H13" s="300">
        <f>SUMPRODUCT(('Inc CWIP &amp; Plant'!$B$12:$B$375=H$5)*
('Inc CWIP &amp; Plant'!$T$11:$AQ$11=$B13)*
('Inc CWIP &amp; Plant'!$C$12:$C$375=$C13)*
('Inc CWIP &amp; Plant'!$T$12:$AQ$375))</f>
        <v>2035.34014</v>
      </c>
      <c r="I13" s="300">
        <f>SUMPRODUCT(('Inc CWIP &amp; Plant'!$B$12:$B$375=I$5)*
('Inc CWIP &amp; Plant'!$T$11:$AQ$11=$B13)*
('Inc CWIP &amp; Plant'!$C$12:$C$375=$C13)*
('Inc CWIP &amp; Plant'!$T$12:$AQ$375))</f>
        <v>0</v>
      </c>
      <c r="J13" s="300">
        <f>SUMPRODUCT(('Inc CWIP &amp; Plant'!$B$12:$B$375=J$5)*
('Inc CWIP &amp; Plant'!$T$11:$AQ$11=$B13)*
('Inc CWIP &amp; Plant'!$C$12:$C$375=$C13)*
('Inc CWIP &amp; Plant'!$T$12:$AQ$375))</f>
        <v>0</v>
      </c>
      <c r="K13" s="300">
        <f>SUMPRODUCT(('Inc CWIP &amp; Plant'!$B$12:$B$375=K$5)*
('Inc CWIP &amp; Plant'!$T$11:$AQ$11=$B13)*
('Inc CWIP &amp; Plant'!$C$12:$C$375=$C13)*
('Inc CWIP &amp; Plant'!$T$12:$AQ$375))</f>
        <v>0</v>
      </c>
      <c r="L13" s="300">
        <f>SUMPRODUCT(('Inc CWIP &amp; Plant'!$B$12:$B$375=L$5)*
('Inc CWIP &amp; Plant'!$T$11:$AQ$11=$B13)*
('Inc CWIP &amp; Plant'!$C$12:$C$375=$C13)*
('Inc CWIP &amp; Plant'!$T$12:$AQ$375))</f>
        <v>0</v>
      </c>
      <c r="M13" s="300">
        <f>SUMPRODUCT(('Inc CWIP &amp; Plant'!$B$12:$B$375=M$5)*
('Inc CWIP &amp; Plant'!$T$11:$AQ$11=$B13)*
('Inc CWIP &amp; Plant'!$C$12:$C$375=$C13)*
('Inc CWIP &amp; Plant'!$T$12:$AQ$375))</f>
        <v>3567.3109999999997</v>
      </c>
      <c r="N13" s="300">
        <f>SUMPRODUCT(('Inc CWIP &amp; Plant'!$B$12:$B$375=N$5)*
('Inc CWIP &amp; Plant'!$T$11:$AQ$11=$B13)*
('Inc CWIP &amp; Plant'!$C$12:$C$375=$C13)*
('Inc CWIP &amp; Plant'!$T$12:$AQ$375))</f>
        <v>33</v>
      </c>
      <c r="O13" s="300">
        <f>SUMPRODUCT(('Inc CWIP &amp; Plant'!$B$12:$B$375=O$5)*
('Inc CWIP &amp; Plant'!$T$11:$AQ$11=$B13)*
('Inc CWIP &amp; Plant'!$C$12:$C$375=$C13)*
('Inc CWIP &amp; Plant'!$T$12:$AQ$375))</f>
        <v>86.932263333333339</v>
      </c>
      <c r="P13" s="312">
        <f>SUMPRODUCT(('Inc CWIP &amp; Plant'!$B$12:$B$375=P$5)*
('Inc CWIP &amp; Plant'!$T$11:$AQ$11=$B13)*
('Inc CWIP &amp; Plant'!$C$12:$C$375=$C13)*
('Inc CWIP &amp; Plant'!$T$12:$AQ$375))</f>
        <v>0</v>
      </c>
    </row>
    <row r="14" spans="1:16" ht="15" customHeight="1" x14ac:dyDescent="0.25">
      <c r="A14" s="298"/>
      <c r="B14" s="307">
        <f t="shared" si="0"/>
        <v>42948</v>
      </c>
      <c r="C14" s="307" t="s">
        <v>221</v>
      </c>
      <c r="D14" s="311">
        <f t="shared" si="1"/>
        <v>5734.2514033333327</v>
      </c>
      <c r="E14" s="300">
        <f>SUMPRODUCT(('Inc CWIP &amp; Plant'!$B$12:$B$375=E$5)*
('Inc CWIP &amp; Plant'!$T$11:$AQ$11=$B14)*
('Inc CWIP &amp; Plant'!$C$12:$C$375=$C14)*
('Inc CWIP &amp; Plant'!$T$12:$AQ$375))</f>
        <v>0</v>
      </c>
      <c r="F14" s="300">
        <f>SUMPRODUCT(('Inc CWIP &amp; Plant'!$B$12:$B$375=F$5)*
('Inc CWIP &amp; Plant'!$T$11:$AQ$11=$B14)*
('Inc CWIP &amp; Plant'!$C$12:$C$375=$C14)*
('Inc CWIP &amp; Plant'!$T$12:$AQ$375))</f>
        <v>0</v>
      </c>
      <c r="G14" s="300">
        <f>SUMPRODUCT(('Inc CWIP &amp; Plant'!$B$12:$B$375=G$5)*
('Inc CWIP &amp; Plant'!$T$11:$AQ$11=$B14)*
('Inc CWIP &amp; Plant'!$C$12:$C$375=$C14)*
('Inc CWIP &amp; Plant'!$T$12:$AQ$375))</f>
        <v>0</v>
      </c>
      <c r="H14" s="300">
        <f>SUMPRODUCT(('Inc CWIP &amp; Plant'!$B$12:$B$375=H$5)*
('Inc CWIP &amp; Plant'!$T$11:$AQ$11=$B14)*
('Inc CWIP &amp; Plant'!$C$12:$C$375=$C14)*
('Inc CWIP &amp; Plant'!$T$12:$AQ$375))</f>
        <v>1470.34014</v>
      </c>
      <c r="I14" s="300">
        <f>SUMPRODUCT(('Inc CWIP &amp; Plant'!$B$12:$B$375=I$5)*
('Inc CWIP &amp; Plant'!$T$11:$AQ$11=$B14)*
('Inc CWIP &amp; Plant'!$C$12:$C$375=$C14)*
('Inc CWIP &amp; Plant'!$T$12:$AQ$375))</f>
        <v>0</v>
      </c>
      <c r="J14" s="300">
        <f>SUMPRODUCT(('Inc CWIP &amp; Plant'!$B$12:$B$375=J$5)*
('Inc CWIP &amp; Plant'!$T$11:$AQ$11=$B14)*
('Inc CWIP &amp; Plant'!$C$12:$C$375=$C14)*
('Inc CWIP &amp; Plant'!$T$12:$AQ$375))</f>
        <v>0</v>
      </c>
      <c r="K14" s="300">
        <f>SUMPRODUCT(('Inc CWIP &amp; Plant'!$B$12:$B$375=K$5)*
('Inc CWIP &amp; Plant'!$T$11:$AQ$11=$B14)*
('Inc CWIP &amp; Plant'!$C$12:$C$375=$C14)*
('Inc CWIP &amp; Plant'!$T$12:$AQ$375))</f>
        <v>0</v>
      </c>
      <c r="L14" s="300">
        <f>SUMPRODUCT(('Inc CWIP &amp; Plant'!$B$12:$B$375=L$5)*
('Inc CWIP &amp; Plant'!$T$11:$AQ$11=$B14)*
('Inc CWIP &amp; Plant'!$C$12:$C$375=$C14)*
('Inc CWIP &amp; Plant'!$T$12:$AQ$375))</f>
        <v>0</v>
      </c>
      <c r="M14" s="300">
        <f>SUMPRODUCT(('Inc CWIP &amp; Plant'!$B$12:$B$375=M$5)*
('Inc CWIP &amp; Plant'!$T$11:$AQ$11=$B14)*
('Inc CWIP &amp; Plant'!$C$12:$C$375=$C14)*
('Inc CWIP &amp; Plant'!$T$12:$AQ$375))</f>
        <v>4249.9789999999994</v>
      </c>
      <c r="N14" s="300">
        <f>SUMPRODUCT(('Inc CWIP &amp; Plant'!$B$12:$B$375=N$5)*
('Inc CWIP &amp; Plant'!$T$11:$AQ$11=$B14)*
('Inc CWIP &amp; Plant'!$C$12:$C$375=$C14)*
('Inc CWIP &amp; Plant'!$T$12:$AQ$375))</f>
        <v>0</v>
      </c>
      <c r="O14" s="300">
        <f>SUMPRODUCT(('Inc CWIP &amp; Plant'!$B$12:$B$375=O$5)*
('Inc CWIP &amp; Plant'!$T$11:$AQ$11=$B14)*
('Inc CWIP &amp; Plant'!$C$12:$C$375=$C14)*
('Inc CWIP &amp; Plant'!$T$12:$AQ$375))</f>
        <v>13.932263333333333</v>
      </c>
      <c r="P14" s="312">
        <f>SUMPRODUCT(('Inc CWIP &amp; Plant'!$B$12:$B$375=P$5)*
('Inc CWIP &amp; Plant'!$T$11:$AQ$11=$B14)*
('Inc CWIP &amp; Plant'!$C$12:$C$375=$C14)*
('Inc CWIP &amp; Plant'!$T$12:$AQ$375))</f>
        <v>0</v>
      </c>
    </row>
    <row r="15" spans="1:16" ht="15" customHeight="1" x14ac:dyDescent="0.25">
      <c r="A15" s="298"/>
      <c r="B15" s="307">
        <f t="shared" si="0"/>
        <v>42979</v>
      </c>
      <c r="C15" s="307" t="s">
        <v>221</v>
      </c>
      <c r="D15" s="311">
        <f t="shared" si="1"/>
        <v>6936.2385233333334</v>
      </c>
      <c r="E15" s="300">
        <f>SUMPRODUCT(('Inc CWIP &amp; Plant'!$B$12:$B$375=E$5)*
('Inc CWIP &amp; Plant'!$T$11:$AQ$11=$B15)*
('Inc CWIP &amp; Plant'!$C$12:$C$375=$C15)*
('Inc CWIP &amp; Plant'!$T$12:$AQ$375))</f>
        <v>0</v>
      </c>
      <c r="F15" s="300">
        <f>SUMPRODUCT(('Inc CWIP &amp; Plant'!$B$12:$B$375=F$5)*
('Inc CWIP &amp; Plant'!$T$11:$AQ$11=$B15)*
('Inc CWIP &amp; Plant'!$C$12:$C$375=$C15)*
('Inc CWIP &amp; Plant'!$T$12:$AQ$375))</f>
        <v>0</v>
      </c>
      <c r="G15" s="300">
        <f>SUMPRODUCT(('Inc CWIP &amp; Plant'!$B$12:$B$375=G$5)*
('Inc CWIP &amp; Plant'!$T$11:$AQ$11=$B15)*
('Inc CWIP &amp; Plant'!$C$12:$C$375=$C15)*
('Inc CWIP &amp; Plant'!$T$12:$AQ$375))</f>
        <v>0</v>
      </c>
      <c r="H15" s="300">
        <f>SUMPRODUCT(('Inc CWIP &amp; Plant'!$B$12:$B$375=H$5)*
('Inc CWIP &amp; Plant'!$T$11:$AQ$11=$B15)*
('Inc CWIP &amp; Plant'!$C$12:$C$375=$C15)*
('Inc CWIP &amp; Plant'!$T$12:$AQ$375))</f>
        <v>1786.5432600000001</v>
      </c>
      <c r="I15" s="300">
        <f>SUMPRODUCT(('Inc CWIP &amp; Plant'!$B$12:$B$375=I$5)*
('Inc CWIP &amp; Plant'!$T$11:$AQ$11=$B15)*
('Inc CWIP &amp; Plant'!$C$12:$C$375=$C15)*
('Inc CWIP &amp; Plant'!$T$12:$AQ$375))</f>
        <v>0</v>
      </c>
      <c r="J15" s="300">
        <f>SUMPRODUCT(('Inc CWIP &amp; Plant'!$B$12:$B$375=J$5)*
('Inc CWIP &amp; Plant'!$T$11:$AQ$11=$B15)*
('Inc CWIP &amp; Plant'!$C$12:$C$375=$C15)*
('Inc CWIP &amp; Plant'!$T$12:$AQ$375))</f>
        <v>0</v>
      </c>
      <c r="K15" s="300">
        <f>SUMPRODUCT(('Inc CWIP &amp; Plant'!$B$12:$B$375=K$5)*
('Inc CWIP &amp; Plant'!$T$11:$AQ$11=$B15)*
('Inc CWIP &amp; Plant'!$C$12:$C$375=$C15)*
('Inc CWIP &amp; Plant'!$T$12:$AQ$375))</f>
        <v>0</v>
      </c>
      <c r="L15" s="300">
        <f>SUMPRODUCT(('Inc CWIP &amp; Plant'!$B$12:$B$375=L$5)*
('Inc CWIP &amp; Plant'!$T$11:$AQ$11=$B15)*
('Inc CWIP &amp; Plant'!$C$12:$C$375=$C15)*
('Inc CWIP &amp; Plant'!$T$12:$AQ$375))</f>
        <v>0</v>
      </c>
      <c r="M15" s="300">
        <f>SUMPRODUCT(('Inc CWIP &amp; Plant'!$B$12:$B$375=M$5)*
('Inc CWIP &amp; Plant'!$T$11:$AQ$11=$B15)*
('Inc CWIP &amp; Plant'!$C$12:$C$375=$C15)*
('Inc CWIP &amp; Plant'!$T$12:$AQ$375))</f>
        <v>5137.7629999999999</v>
      </c>
      <c r="N15" s="300">
        <f>SUMPRODUCT(('Inc CWIP &amp; Plant'!$B$12:$B$375=N$5)*
('Inc CWIP &amp; Plant'!$T$11:$AQ$11=$B15)*
('Inc CWIP &amp; Plant'!$C$12:$C$375=$C15)*
('Inc CWIP &amp; Plant'!$T$12:$AQ$375))</f>
        <v>0</v>
      </c>
      <c r="O15" s="300">
        <f>SUMPRODUCT(('Inc CWIP &amp; Plant'!$B$12:$B$375=O$5)*
('Inc CWIP &amp; Plant'!$T$11:$AQ$11=$B15)*
('Inc CWIP &amp; Plant'!$C$12:$C$375=$C15)*
('Inc CWIP &amp; Plant'!$T$12:$AQ$375))</f>
        <v>11.932263333333333</v>
      </c>
      <c r="P15" s="312">
        <f>SUMPRODUCT(('Inc CWIP &amp; Plant'!$B$12:$B$375=P$5)*
('Inc CWIP &amp; Plant'!$T$11:$AQ$11=$B15)*
('Inc CWIP &amp; Plant'!$C$12:$C$375=$C15)*
('Inc CWIP &amp; Plant'!$T$12:$AQ$375))</f>
        <v>0</v>
      </c>
    </row>
    <row r="16" spans="1:16" ht="15" customHeight="1" x14ac:dyDescent="0.25">
      <c r="A16" s="298"/>
      <c r="B16" s="307">
        <f t="shared" si="0"/>
        <v>43009</v>
      </c>
      <c r="C16" s="307" t="s">
        <v>221</v>
      </c>
      <c r="D16" s="311">
        <f t="shared" si="1"/>
        <v>6190.8314033333345</v>
      </c>
      <c r="E16" s="300">
        <f>SUMPRODUCT(('Inc CWIP &amp; Plant'!$B$12:$B$375=E$5)*
('Inc CWIP &amp; Plant'!$T$11:$AQ$11=$B16)*
('Inc CWIP &amp; Plant'!$C$12:$C$375=$C16)*
('Inc CWIP &amp; Plant'!$T$12:$AQ$375))</f>
        <v>0</v>
      </c>
      <c r="F16" s="300">
        <f>SUMPRODUCT(('Inc CWIP &amp; Plant'!$B$12:$B$375=F$5)*
('Inc CWIP &amp; Plant'!$T$11:$AQ$11=$B16)*
('Inc CWIP &amp; Plant'!$C$12:$C$375=$C16)*
('Inc CWIP &amp; Plant'!$T$12:$AQ$375))</f>
        <v>0</v>
      </c>
      <c r="G16" s="300">
        <f>SUMPRODUCT(('Inc CWIP &amp; Plant'!$B$12:$B$375=G$5)*
('Inc CWIP &amp; Plant'!$T$11:$AQ$11=$B16)*
('Inc CWIP &amp; Plant'!$C$12:$C$375=$C16)*
('Inc CWIP &amp; Plant'!$T$12:$AQ$375))</f>
        <v>0</v>
      </c>
      <c r="H16" s="300">
        <f>SUMPRODUCT(('Inc CWIP &amp; Plant'!$B$12:$B$375=H$5)*
('Inc CWIP &amp; Plant'!$T$11:$AQ$11=$B16)*
('Inc CWIP &amp; Plant'!$C$12:$C$375=$C16)*
('Inc CWIP &amp; Plant'!$T$12:$AQ$375))</f>
        <v>1160.34014</v>
      </c>
      <c r="I16" s="300">
        <f>SUMPRODUCT(('Inc CWIP &amp; Plant'!$B$12:$B$375=I$5)*
('Inc CWIP &amp; Plant'!$T$11:$AQ$11=$B16)*
('Inc CWIP &amp; Plant'!$C$12:$C$375=$C16)*
('Inc CWIP &amp; Plant'!$T$12:$AQ$375))</f>
        <v>0</v>
      </c>
      <c r="J16" s="300">
        <f>SUMPRODUCT(('Inc CWIP &amp; Plant'!$B$12:$B$375=J$5)*
('Inc CWIP &amp; Plant'!$T$11:$AQ$11=$B16)*
('Inc CWIP &amp; Plant'!$C$12:$C$375=$C16)*
('Inc CWIP &amp; Plant'!$T$12:$AQ$375))</f>
        <v>0</v>
      </c>
      <c r="K16" s="300">
        <f>SUMPRODUCT(('Inc CWIP &amp; Plant'!$B$12:$B$375=K$5)*
('Inc CWIP &amp; Plant'!$T$11:$AQ$11=$B16)*
('Inc CWIP &amp; Plant'!$C$12:$C$375=$C16)*
('Inc CWIP &amp; Plant'!$T$12:$AQ$375))</f>
        <v>0</v>
      </c>
      <c r="L16" s="300">
        <f>SUMPRODUCT(('Inc CWIP &amp; Plant'!$B$12:$B$375=L$5)*
('Inc CWIP &amp; Plant'!$T$11:$AQ$11=$B16)*
('Inc CWIP &amp; Plant'!$C$12:$C$375=$C16)*
('Inc CWIP &amp; Plant'!$T$12:$AQ$375))</f>
        <v>0</v>
      </c>
      <c r="M16" s="300">
        <f>SUMPRODUCT(('Inc CWIP &amp; Plant'!$B$12:$B$375=M$5)*
('Inc CWIP &amp; Plant'!$T$11:$AQ$11=$B16)*
('Inc CWIP &amp; Plant'!$C$12:$C$375=$C16)*
('Inc CWIP &amp; Plant'!$T$12:$AQ$375))</f>
        <v>5018.5590000000011</v>
      </c>
      <c r="N16" s="300">
        <f>SUMPRODUCT(('Inc CWIP &amp; Plant'!$B$12:$B$375=N$5)*
('Inc CWIP &amp; Plant'!$T$11:$AQ$11=$B16)*
('Inc CWIP &amp; Plant'!$C$12:$C$375=$C16)*
('Inc CWIP &amp; Plant'!$T$12:$AQ$375))</f>
        <v>0</v>
      </c>
      <c r="O16" s="300">
        <f>SUMPRODUCT(('Inc CWIP &amp; Plant'!$B$12:$B$375=O$5)*
('Inc CWIP &amp; Plant'!$T$11:$AQ$11=$B16)*
('Inc CWIP &amp; Plant'!$C$12:$C$375=$C16)*
('Inc CWIP &amp; Plant'!$T$12:$AQ$375))</f>
        <v>11.932263333333333</v>
      </c>
      <c r="P16" s="312">
        <f>SUMPRODUCT(('Inc CWIP &amp; Plant'!$B$12:$B$375=P$5)*
('Inc CWIP &amp; Plant'!$T$11:$AQ$11=$B16)*
('Inc CWIP &amp; Plant'!$C$12:$C$375=$C16)*
('Inc CWIP &amp; Plant'!$T$12:$AQ$375))</f>
        <v>0</v>
      </c>
    </row>
    <row r="17" spans="1:16" ht="15" customHeight="1" x14ac:dyDescent="0.25">
      <c r="A17" s="298"/>
      <c r="B17" s="307">
        <f t="shared" si="0"/>
        <v>43040</v>
      </c>
      <c r="C17" s="307" t="s">
        <v>221</v>
      </c>
      <c r="D17" s="311">
        <f t="shared" si="1"/>
        <v>4916.9732433333338</v>
      </c>
      <c r="E17" s="300">
        <f>SUMPRODUCT(('Inc CWIP &amp; Plant'!$B$12:$B$375=E$5)*
('Inc CWIP &amp; Plant'!$T$11:$AQ$11=$B17)*
('Inc CWIP &amp; Plant'!$C$12:$C$375=$C17)*
('Inc CWIP &amp; Plant'!$T$12:$AQ$375))</f>
        <v>0</v>
      </c>
      <c r="F17" s="300">
        <f>SUMPRODUCT(('Inc CWIP &amp; Plant'!$B$12:$B$375=F$5)*
('Inc CWIP &amp; Plant'!$T$11:$AQ$11=$B17)*
('Inc CWIP &amp; Plant'!$C$12:$C$375=$C17)*
('Inc CWIP &amp; Plant'!$T$12:$AQ$375))</f>
        <v>0</v>
      </c>
      <c r="G17" s="300">
        <f>SUMPRODUCT(('Inc CWIP &amp; Plant'!$B$12:$B$375=G$5)*
('Inc CWIP &amp; Plant'!$T$11:$AQ$11=$B17)*
('Inc CWIP &amp; Plant'!$C$12:$C$375=$C17)*
('Inc CWIP &amp; Plant'!$T$12:$AQ$375))</f>
        <v>0</v>
      </c>
      <c r="H17" s="300">
        <f>SUMPRODUCT(('Inc CWIP &amp; Plant'!$B$12:$B$375=H$5)*
('Inc CWIP &amp; Plant'!$T$11:$AQ$11=$B17)*
('Inc CWIP &amp; Plant'!$C$12:$C$375=$C17)*
('Inc CWIP &amp; Plant'!$T$12:$AQ$375))</f>
        <v>841.45197999999993</v>
      </c>
      <c r="I17" s="300">
        <f>SUMPRODUCT(('Inc CWIP &amp; Plant'!$B$12:$B$375=I$5)*
('Inc CWIP &amp; Plant'!$T$11:$AQ$11=$B17)*
('Inc CWIP &amp; Plant'!$C$12:$C$375=$C17)*
('Inc CWIP &amp; Plant'!$T$12:$AQ$375))</f>
        <v>0</v>
      </c>
      <c r="J17" s="300">
        <f>SUMPRODUCT(('Inc CWIP &amp; Plant'!$B$12:$B$375=J$5)*
('Inc CWIP &amp; Plant'!$T$11:$AQ$11=$B17)*
('Inc CWIP &amp; Plant'!$C$12:$C$375=$C17)*
('Inc CWIP &amp; Plant'!$T$12:$AQ$375))</f>
        <v>0</v>
      </c>
      <c r="K17" s="300">
        <f>SUMPRODUCT(('Inc CWIP &amp; Plant'!$B$12:$B$375=K$5)*
('Inc CWIP &amp; Plant'!$T$11:$AQ$11=$B17)*
('Inc CWIP &amp; Plant'!$C$12:$C$375=$C17)*
('Inc CWIP &amp; Plant'!$T$12:$AQ$375))</f>
        <v>0</v>
      </c>
      <c r="L17" s="300">
        <f>SUMPRODUCT(('Inc CWIP &amp; Plant'!$B$12:$B$375=L$5)*
('Inc CWIP &amp; Plant'!$T$11:$AQ$11=$B17)*
('Inc CWIP &amp; Plant'!$C$12:$C$375=$C17)*
('Inc CWIP &amp; Plant'!$T$12:$AQ$375))</f>
        <v>0</v>
      </c>
      <c r="M17" s="300">
        <f>SUMPRODUCT(('Inc CWIP &amp; Plant'!$B$12:$B$375=M$5)*
('Inc CWIP &amp; Plant'!$T$11:$AQ$11=$B17)*
('Inc CWIP &amp; Plant'!$C$12:$C$375=$C17)*
('Inc CWIP &amp; Plant'!$T$12:$AQ$375))</f>
        <v>4063.5890000000004</v>
      </c>
      <c r="N17" s="300">
        <f>SUMPRODUCT(('Inc CWIP &amp; Plant'!$B$12:$B$375=N$5)*
('Inc CWIP &amp; Plant'!$T$11:$AQ$11=$B17)*
('Inc CWIP &amp; Plant'!$C$12:$C$375=$C17)*
('Inc CWIP &amp; Plant'!$T$12:$AQ$375))</f>
        <v>0</v>
      </c>
      <c r="O17" s="300">
        <f>SUMPRODUCT(('Inc CWIP &amp; Plant'!$B$12:$B$375=O$5)*
('Inc CWIP &amp; Plant'!$T$11:$AQ$11=$B17)*
('Inc CWIP &amp; Plant'!$C$12:$C$375=$C17)*
('Inc CWIP &amp; Plant'!$T$12:$AQ$375))</f>
        <v>11.932263333333333</v>
      </c>
      <c r="P17" s="312">
        <f>SUMPRODUCT(('Inc CWIP &amp; Plant'!$B$12:$B$375=P$5)*
('Inc CWIP &amp; Plant'!$T$11:$AQ$11=$B17)*
('Inc CWIP &amp; Plant'!$C$12:$C$375=$C17)*
('Inc CWIP &amp; Plant'!$T$12:$AQ$375))</f>
        <v>0</v>
      </c>
    </row>
    <row r="18" spans="1:16" ht="15" customHeight="1" x14ac:dyDescent="0.25">
      <c r="A18" s="298"/>
      <c r="B18" s="307">
        <f t="shared" si="0"/>
        <v>43070</v>
      </c>
      <c r="C18" s="307" t="s">
        <v>221</v>
      </c>
      <c r="D18" s="311">
        <f t="shared" si="1"/>
        <v>13029.864313333333</v>
      </c>
      <c r="E18" s="300">
        <f>SUMPRODUCT(('Inc CWIP &amp; Plant'!$B$12:$B$375=E$5)*
('Inc CWIP &amp; Plant'!$T$11:$AQ$11=$B18)*
('Inc CWIP &amp; Plant'!$C$12:$C$375=$C18)*
('Inc CWIP &amp; Plant'!$T$12:$AQ$375))</f>
        <v>0</v>
      </c>
      <c r="F18" s="300">
        <f>SUMPRODUCT(('Inc CWIP &amp; Plant'!$B$12:$B$375=F$5)*
('Inc CWIP &amp; Plant'!$T$11:$AQ$11=$B18)*
('Inc CWIP &amp; Plant'!$C$12:$C$375=$C18)*
('Inc CWIP &amp; Plant'!$T$12:$AQ$375))</f>
        <v>0</v>
      </c>
      <c r="G18" s="300">
        <f>SUMPRODUCT(('Inc CWIP &amp; Plant'!$B$12:$B$375=G$5)*
('Inc CWIP &amp; Plant'!$T$11:$AQ$11=$B18)*
('Inc CWIP &amp; Plant'!$C$12:$C$375=$C18)*
('Inc CWIP &amp; Plant'!$T$12:$AQ$375))</f>
        <v>0</v>
      </c>
      <c r="H18" s="300">
        <f>SUMPRODUCT(('Inc CWIP &amp; Plant'!$B$12:$B$375=H$5)*
('Inc CWIP &amp; Plant'!$T$11:$AQ$11=$B18)*
('Inc CWIP &amp; Plant'!$C$12:$C$375=$C18)*
('Inc CWIP &amp; Plant'!$T$12:$AQ$375))</f>
        <v>4701.0830500000002</v>
      </c>
      <c r="I18" s="300">
        <f>SUMPRODUCT(('Inc CWIP &amp; Plant'!$B$12:$B$375=I$5)*
('Inc CWIP &amp; Plant'!$T$11:$AQ$11=$B18)*
('Inc CWIP &amp; Plant'!$C$12:$C$375=$C18)*
('Inc CWIP &amp; Plant'!$T$12:$AQ$375))</f>
        <v>0</v>
      </c>
      <c r="J18" s="300">
        <f>SUMPRODUCT(('Inc CWIP &amp; Plant'!$B$12:$B$375=J$5)*
('Inc CWIP &amp; Plant'!$T$11:$AQ$11=$B18)*
('Inc CWIP &amp; Plant'!$C$12:$C$375=$C18)*
('Inc CWIP &amp; Plant'!$T$12:$AQ$375))</f>
        <v>0</v>
      </c>
      <c r="K18" s="300">
        <f>SUMPRODUCT(('Inc CWIP &amp; Plant'!$B$12:$B$375=K$5)*
('Inc CWIP &amp; Plant'!$T$11:$AQ$11=$B18)*
('Inc CWIP &amp; Plant'!$C$12:$C$375=$C18)*
('Inc CWIP &amp; Plant'!$T$12:$AQ$375))</f>
        <v>0</v>
      </c>
      <c r="L18" s="300">
        <f>SUMPRODUCT(('Inc CWIP &amp; Plant'!$B$12:$B$375=L$5)*
('Inc CWIP &amp; Plant'!$T$11:$AQ$11=$B18)*
('Inc CWIP &amp; Plant'!$C$12:$C$375=$C18)*
('Inc CWIP &amp; Plant'!$T$12:$AQ$375))</f>
        <v>0</v>
      </c>
      <c r="M18" s="300">
        <f>SUMPRODUCT(('Inc CWIP &amp; Plant'!$B$12:$B$375=M$5)*
('Inc CWIP &amp; Plant'!$T$11:$AQ$11=$B18)*
('Inc CWIP &amp; Plant'!$C$12:$C$375=$C18)*
('Inc CWIP &amp; Plant'!$T$12:$AQ$375))</f>
        <v>8316.8490000000002</v>
      </c>
      <c r="N18" s="300">
        <f>SUMPRODUCT(('Inc CWIP &amp; Plant'!$B$12:$B$375=N$5)*
('Inc CWIP &amp; Plant'!$T$11:$AQ$11=$B18)*
('Inc CWIP &amp; Plant'!$C$12:$C$375=$C18)*
('Inc CWIP &amp; Plant'!$T$12:$AQ$375))</f>
        <v>0</v>
      </c>
      <c r="O18" s="300">
        <f>SUMPRODUCT(('Inc CWIP &amp; Plant'!$B$12:$B$375=O$5)*
('Inc CWIP &amp; Plant'!$T$11:$AQ$11=$B18)*
('Inc CWIP &amp; Plant'!$C$12:$C$375=$C18)*
('Inc CWIP &amp; Plant'!$T$12:$AQ$375))</f>
        <v>11.932263333333333</v>
      </c>
      <c r="P18" s="312">
        <f>SUMPRODUCT(('Inc CWIP &amp; Plant'!$B$12:$B$375=P$5)*
('Inc CWIP &amp; Plant'!$T$11:$AQ$11=$B18)*
('Inc CWIP &amp; Plant'!$C$12:$C$375=$C18)*
('Inc CWIP &amp; Plant'!$T$12:$AQ$375))</f>
        <v>0</v>
      </c>
    </row>
    <row r="19" spans="1:16" ht="15" customHeight="1" x14ac:dyDescent="0.25">
      <c r="A19" s="298"/>
      <c r="B19" s="307">
        <f t="shared" si="0"/>
        <v>43101</v>
      </c>
      <c r="C19" s="307" t="s">
        <v>221</v>
      </c>
      <c r="D19" s="311">
        <f t="shared" si="1"/>
        <v>8471</v>
      </c>
      <c r="E19" s="300">
        <f>SUMPRODUCT(('Inc CWIP &amp; Plant'!$B$12:$B$375=E$5)*
('Inc CWIP &amp; Plant'!$T$11:$AQ$11=$B19)*
('Inc CWIP &amp; Plant'!$C$12:$C$375=$C19)*
('Inc CWIP &amp; Plant'!$T$12:$AQ$375))</f>
        <v>0</v>
      </c>
      <c r="F19" s="300">
        <f>SUMPRODUCT(('Inc CWIP &amp; Plant'!$B$12:$B$375=F$5)*
('Inc CWIP &amp; Plant'!$T$11:$AQ$11=$B19)*
('Inc CWIP &amp; Plant'!$C$12:$C$375=$C19)*
('Inc CWIP &amp; Plant'!$T$12:$AQ$375))</f>
        <v>0</v>
      </c>
      <c r="G19" s="300">
        <f>SUMPRODUCT(('Inc CWIP &amp; Plant'!$B$12:$B$375=G$5)*
('Inc CWIP &amp; Plant'!$T$11:$AQ$11=$B19)*
('Inc CWIP &amp; Plant'!$C$12:$C$375=$C19)*
('Inc CWIP &amp; Plant'!$T$12:$AQ$375))</f>
        <v>0</v>
      </c>
      <c r="H19" s="300">
        <f>SUMPRODUCT(('Inc CWIP &amp; Plant'!$B$12:$B$375=H$5)*
('Inc CWIP &amp; Plant'!$T$11:$AQ$11=$B19)*
('Inc CWIP &amp; Plant'!$C$12:$C$375=$C19)*
('Inc CWIP &amp; Plant'!$T$12:$AQ$375))</f>
        <v>0</v>
      </c>
      <c r="I19" s="300">
        <f>SUMPRODUCT(('Inc CWIP &amp; Plant'!$B$12:$B$375=I$5)*
('Inc CWIP &amp; Plant'!$T$11:$AQ$11=$B19)*
('Inc CWIP &amp; Plant'!$C$12:$C$375=$C19)*
('Inc CWIP &amp; Plant'!$T$12:$AQ$375))</f>
        <v>0</v>
      </c>
      <c r="J19" s="300">
        <f>SUMPRODUCT(('Inc CWIP &amp; Plant'!$B$12:$B$375=J$5)*
('Inc CWIP &amp; Plant'!$T$11:$AQ$11=$B19)*
('Inc CWIP &amp; Plant'!$C$12:$C$375=$C19)*
('Inc CWIP &amp; Plant'!$T$12:$AQ$375))</f>
        <v>0</v>
      </c>
      <c r="K19" s="300">
        <f>SUMPRODUCT(('Inc CWIP &amp; Plant'!$B$12:$B$375=K$5)*
('Inc CWIP &amp; Plant'!$T$11:$AQ$11=$B19)*
('Inc CWIP &amp; Plant'!$C$12:$C$375=$C19)*
('Inc CWIP &amp; Plant'!$T$12:$AQ$375))</f>
        <v>0</v>
      </c>
      <c r="L19" s="300">
        <f>SUMPRODUCT(('Inc CWIP &amp; Plant'!$B$12:$B$375=L$5)*
('Inc CWIP &amp; Plant'!$T$11:$AQ$11=$B19)*
('Inc CWIP &amp; Plant'!$C$12:$C$375=$C19)*
('Inc CWIP &amp; Plant'!$T$12:$AQ$375))</f>
        <v>0</v>
      </c>
      <c r="M19" s="300">
        <f>SUMPRODUCT(('Inc CWIP &amp; Plant'!$B$12:$B$375=M$5)*
('Inc CWIP &amp; Plant'!$T$11:$AQ$11=$B19)*
('Inc CWIP &amp; Plant'!$C$12:$C$375=$C19)*
('Inc CWIP &amp; Plant'!$T$12:$AQ$375))</f>
        <v>8471</v>
      </c>
      <c r="N19" s="300">
        <f>SUMPRODUCT(('Inc CWIP &amp; Plant'!$B$12:$B$375=N$5)*
('Inc CWIP &amp; Plant'!$T$11:$AQ$11=$B19)*
('Inc CWIP &amp; Plant'!$C$12:$C$375=$C19)*
('Inc CWIP &amp; Plant'!$T$12:$AQ$375))</f>
        <v>0</v>
      </c>
      <c r="O19" s="300">
        <f>SUMPRODUCT(('Inc CWIP &amp; Plant'!$B$12:$B$375=O$5)*
('Inc CWIP &amp; Plant'!$T$11:$AQ$11=$B19)*
('Inc CWIP &amp; Plant'!$C$12:$C$375=$C19)*
('Inc CWIP &amp; Plant'!$T$12:$AQ$375))</f>
        <v>0</v>
      </c>
      <c r="P19" s="312">
        <f>SUMPRODUCT(('Inc CWIP &amp; Plant'!$B$12:$B$375=P$5)*
('Inc CWIP &amp; Plant'!$T$11:$AQ$11=$B19)*
('Inc CWIP &amp; Plant'!$C$12:$C$375=$C19)*
('Inc CWIP &amp; Plant'!$T$12:$AQ$375))</f>
        <v>0</v>
      </c>
    </row>
    <row r="20" spans="1:16" ht="15" customHeight="1" x14ac:dyDescent="0.25">
      <c r="A20" s="298"/>
      <c r="B20" s="307">
        <f t="shared" si="0"/>
        <v>43132</v>
      </c>
      <c r="C20" s="307" t="s">
        <v>221</v>
      </c>
      <c r="D20" s="311">
        <f t="shared" si="1"/>
        <v>8671</v>
      </c>
      <c r="E20" s="300">
        <f>SUMPRODUCT(('Inc CWIP &amp; Plant'!$B$12:$B$375=E$5)*
('Inc CWIP &amp; Plant'!$T$11:$AQ$11=$B20)*
('Inc CWIP &amp; Plant'!$C$12:$C$375=$C20)*
('Inc CWIP &amp; Plant'!$T$12:$AQ$375))</f>
        <v>0</v>
      </c>
      <c r="F20" s="300">
        <f>SUMPRODUCT(('Inc CWIP &amp; Plant'!$B$12:$B$375=F$5)*
('Inc CWIP &amp; Plant'!$T$11:$AQ$11=$B20)*
('Inc CWIP &amp; Plant'!$C$12:$C$375=$C20)*
('Inc CWIP &amp; Plant'!$T$12:$AQ$375))</f>
        <v>0</v>
      </c>
      <c r="G20" s="300">
        <f>SUMPRODUCT(('Inc CWIP &amp; Plant'!$B$12:$B$375=G$5)*
('Inc CWIP &amp; Plant'!$T$11:$AQ$11=$B20)*
('Inc CWIP &amp; Plant'!$C$12:$C$375=$C20)*
('Inc CWIP &amp; Plant'!$T$12:$AQ$375))</f>
        <v>0</v>
      </c>
      <c r="H20" s="300">
        <f>SUMPRODUCT(('Inc CWIP &amp; Plant'!$B$12:$B$375=H$5)*
('Inc CWIP &amp; Plant'!$T$11:$AQ$11=$B20)*
('Inc CWIP &amp; Plant'!$C$12:$C$375=$C20)*
('Inc CWIP &amp; Plant'!$T$12:$AQ$375))</f>
        <v>0</v>
      </c>
      <c r="I20" s="300">
        <f>SUMPRODUCT(('Inc CWIP &amp; Plant'!$B$12:$B$375=I$5)*
('Inc CWIP &amp; Plant'!$T$11:$AQ$11=$B20)*
('Inc CWIP &amp; Plant'!$C$12:$C$375=$C20)*
('Inc CWIP &amp; Plant'!$T$12:$AQ$375))</f>
        <v>0</v>
      </c>
      <c r="J20" s="300">
        <f>SUMPRODUCT(('Inc CWIP &amp; Plant'!$B$12:$B$375=J$5)*
('Inc CWIP &amp; Plant'!$T$11:$AQ$11=$B20)*
('Inc CWIP &amp; Plant'!$C$12:$C$375=$C20)*
('Inc CWIP &amp; Plant'!$T$12:$AQ$375))</f>
        <v>0</v>
      </c>
      <c r="K20" s="300">
        <f>SUMPRODUCT(('Inc CWIP &amp; Plant'!$B$12:$B$375=K$5)*
('Inc CWIP &amp; Plant'!$T$11:$AQ$11=$B20)*
('Inc CWIP &amp; Plant'!$C$12:$C$375=$C20)*
('Inc CWIP &amp; Plant'!$T$12:$AQ$375))</f>
        <v>0</v>
      </c>
      <c r="L20" s="300">
        <f>SUMPRODUCT(('Inc CWIP &amp; Plant'!$B$12:$B$375=L$5)*
('Inc CWIP &amp; Plant'!$T$11:$AQ$11=$B20)*
('Inc CWIP &amp; Plant'!$C$12:$C$375=$C20)*
('Inc CWIP &amp; Plant'!$T$12:$AQ$375))</f>
        <v>0</v>
      </c>
      <c r="M20" s="300">
        <f>SUMPRODUCT(('Inc CWIP &amp; Plant'!$B$12:$B$375=M$5)*
('Inc CWIP &amp; Plant'!$T$11:$AQ$11=$B20)*
('Inc CWIP &amp; Plant'!$C$12:$C$375=$C20)*
('Inc CWIP &amp; Plant'!$T$12:$AQ$375))</f>
        <v>8671</v>
      </c>
      <c r="N20" s="300">
        <f>SUMPRODUCT(('Inc CWIP &amp; Plant'!$B$12:$B$375=N$5)*
('Inc CWIP &amp; Plant'!$T$11:$AQ$11=$B20)*
('Inc CWIP &amp; Plant'!$C$12:$C$375=$C20)*
('Inc CWIP &amp; Plant'!$T$12:$AQ$375))</f>
        <v>0</v>
      </c>
      <c r="O20" s="300">
        <f>SUMPRODUCT(('Inc CWIP &amp; Plant'!$B$12:$B$375=O$5)*
('Inc CWIP &amp; Plant'!$T$11:$AQ$11=$B20)*
('Inc CWIP &amp; Plant'!$C$12:$C$375=$C20)*
('Inc CWIP &amp; Plant'!$T$12:$AQ$375))</f>
        <v>0</v>
      </c>
      <c r="P20" s="312">
        <f>SUMPRODUCT(('Inc CWIP &amp; Plant'!$B$12:$B$375=P$5)*
('Inc CWIP &amp; Plant'!$T$11:$AQ$11=$B20)*
('Inc CWIP &amp; Plant'!$C$12:$C$375=$C20)*
('Inc CWIP &amp; Plant'!$T$12:$AQ$375))</f>
        <v>0</v>
      </c>
    </row>
    <row r="21" spans="1:16" ht="15" customHeight="1" x14ac:dyDescent="0.25">
      <c r="A21" s="298"/>
      <c r="B21" s="307">
        <f t="shared" si="0"/>
        <v>43160</v>
      </c>
      <c r="C21" s="307" t="s">
        <v>221</v>
      </c>
      <c r="D21" s="311">
        <f t="shared" si="1"/>
        <v>20991</v>
      </c>
      <c r="E21" s="300">
        <f>SUMPRODUCT(('Inc CWIP &amp; Plant'!$B$12:$B$375=E$5)*
('Inc CWIP &amp; Plant'!$T$11:$AQ$11=$B21)*
('Inc CWIP &amp; Plant'!$C$12:$C$375=$C21)*
('Inc CWIP &amp; Plant'!$T$12:$AQ$375))</f>
        <v>0</v>
      </c>
      <c r="F21" s="300">
        <f>SUMPRODUCT(('Inc CWIP &amp; Plant'!$B$12:$B$375=F$5)*
('Inc CWIP &amp; Plant'!$T$11:$AQ$11=$B21)*
('Inc CWIP &amp; Plant'!$C$12:$C$375=$C21)*
('Inc CWIP &amp; Plant'!$T$12:$AQ$375))</f>
        <v>0</v>
      </c>
      <c r="G21" s="300">
        <f>SUMPRODUCT(('Inc CWIP &amp; Plant'!$B$12:$B$375=G$5)*
('Inc CWIP &amp; Plant'!$T$11:$AQ$11=$B21)*
('Inc CWIP &amp; Plant'!$C$12:$C$375=$C21)*
('Inc CWIP &amp; Plant'!$T$12:$AQ$375))</f>
        <v>0</v>
      </c>
      <c r="H21" s="300">
        <f>SUMPRODUCT(('Inc CWIP &amp; Plant'!$B$12:$B$375=H$5)*
('Inc CWIP &amp; Plant'!$T$11:$AQ$11=$B21)*
('Inc CWIP &amp; Plant'!$C$12:$C$375=$C21)*
('Inc CWIP &amp; Plant'!$T$12:$AQ$375))</f>
        <v>0</v>
      </c>
      <c r="I21" s="300">
        <f>SUMPRODUCT(('Inc CWIP &amp; Plant'!$B$12:$B$375=I$5)*
('Inc CWIP &amp; Plant'!$T$11:$AQ$11=$B21)*
('Inc CWIP &amp; Plant'!$C$12:$C$375=$C21)*
('Inc CWIP &amp; Plant'!$T$12:$AQ$375))</f>
        <v>0</v>
      </c>
      <c r="J21" s="300">
        <f>SUMPRODUCT(('Inc CWIP &amp; Plant'!$B$12:$B$375=J$5)*
('Inc CWIP &amp; Plant'!$T$11:$AQ$11=$B21)*
('Inc CWIP &amp; Plant'!$C$12:$C$375=$C21)*
('Inc CWIP &amp; Plant'!$T$12:$AQ$375))</f>
        <v>0</v>
      </c>
      <c r="K21" s="300">
        <f>SUMPRODUCT(('Inc CWIP &amp; Plant'!$B$12:$B$375=K$5)*
('Inc CWIP &amp; Plant'!$T$11:$AQ$11=$B21)*
('Inc CWIP &amp; Plant'!$C$12:$C$375=$C21)*
('Inc CWIP &amp; Plant'!$T$12:$AQ$375))</f>
        <v>0</v>
      </c>
      <c r="L21" s="300">
        <f>SUMPRODUCT(('Inc CWIP &amp; Plant'!$B$12:$B$375=L$5)*
('Inc CWIP &amp; Plant'!$T$11:$AQ$11=$B21)*
('Inc CWIP &amp; Plant'!$C$12:$C$375=$C21)*
('Inc CWIP &amp; Plant'!$T$12:$AQ$375))</f>
        <v>0</v>
      </c>
      <c r="M21" s="300">
        <f>SUMPRODUCT(('Inc CWIP &amp; Plant'!$B$12:$B$375=M$5)*
('Inc CWIP &amp; Plant'!$T$11:$AQ$11=$B21)*
('Inc CWIP &amp; Plant'!$C$12:$C$375=$C21)*
('Inc CWIP &amp; Plant'!$T$12:$AQ$375))</f>
        <v>20991</v>
      </c>
      <c r="N21" s="300">
        <f>SUMPRODUCT(('Inc CWIP &amp; Plant'!$B$12:$B$375=N$5)*
('Inc CWIP &amp; Plant'!$T$11:$AQ$11=$B21)*
('Inc CWIP &amp; Plant'!$C$12:$C$375=$C21)*
('Inc CWIP &amp; Plant'!$T$12:$AQ$375))</f>
        <v>0</v>
      </c>
      <c r="O21" s="300">
        <f>SUMPRODUCT(('Inc CWIP &amp; Plant'!$B$12:$B$375=O$5)*
('Inc CWIP &amp; Plant'!$T$11:$AQ$11=$B21)*
('Inc CWIP &amp; Plant'!$C$12:$C$375=$C21)*
('Inc CWIP &amp; Plant'!$T$12:$AQ$375))</f>
        <v>0</v>
      </c>
      <c r="P21" s="312">
        <f>SUMPRODUCT(('Inc CWIP &amp; Plant'!$B$12:$B$375=P$5)*
('Inc CWIP &amp; Plant'!$T$11:$AQ$11=$B21)*
('Inc CWIP &amp; Plant'!$C$12:$C$375=$C21)*
('Inc CWIP &amp; Plant'!$T$12:$AQ$375))</f>
        <v>0</v>
      </c>
    </row>
    <row r="22" spans="1:16" ht="15" customHeight="1" x14ac:dyDescent="0.25">
      <c r="A22" s="298"/>
      <c r="B22" s="307">
        <f t="shared" si="0"/>
        <v>43191</v>
      </c>
      <c r="C22" s="307" t="s">
        <v>221</v>
      </c>
      <c r="D22" s="311">
        <f t="shared" si="1"/>
        <v>20991</v>
      </c>
      <c r="E22" s="300">
        <f>SUMPRODUCT(('Inc CWIP &amp; Plant'!$B$12:$B$375=E$5)*
('Inc CWIP &amp; Plant'!$T$11:$AQ$11=$B22)*
('Inc CWIP &amp; Plant'!$C$12:$C$375=$C22)*
('Inc CWIP &amp; Plant'!$T$12:$AQ$375))</f>
        <v>0</v>
      </c>
      <c r="F22" s="300">
        <f>SUMPRODUCT(('Inc CWIP &amp; Plant'!$B$12:$B$375=F$5)*
('Inc CWIP &amp; Plant'!$T$11:$AQ$11=$B22)*
('Inc CWIP &amp; Plant'!$C$12:$C$375=$C22)*
('Inc CWIP &amp; Plant'!$T$12:$AQ$375))</f>
        <v>0</v>
      </c>
      <c r="G22" s="300">
        <f>SUMPRODUCT(('Inc CWIP &amp; Plant'!$B$12:$B$375=G$5)*
('Inc CWIP &amp; Plant'!$T$11:$AQ$11=$B22)*
('Inc CWIP &amp; Plant'!$C$12:$C$375=$C22)*
('Inc CWIP &amp; Plant'!$T$12:$AQ$375))</f>
        <v>0</v>
      </c>
      <c r="H22" s="300">
        <f>SUMPRODUCT(('Inc CWIP &amp; Plant'!$B$12:$B$375=H$5)*
('Inc CWIP &amp; Plant'!$T$11:$AQ$11=$B22)*
('Inc CWIP &amp; Plant'!$C$12:$C$375=$C22)*
('Inc CWIP &amp; Plant'!$T$12:$AQ$375))</f>
        <v>0</v>
      </c>
      <c r="I22" s="300">
        <f>SUMPRODUCT(('Inc CWIP &amp; Plant'!$B$12:$B$375=I$5)*
('Inc CWIP &amp; Plant'!$T$11:$AQ$11=$B22)*
('Inc CWIP &amp; Plant'!$C$12:$C$375=$C22)*
('Inc CWIP &amp; Plant'!$T$12:$AQ$375))</f>
        <v>0</v>
      </c>
      <c r="J22" s="300">
        <f>SUMPRODUCT(('Inc CWIP &amp; Plant'!$B$12:$B$375=J$5)*
('Inc CWIP &amp; Plant'!$T$11:$AQ$11=$B22)*
('Inc CWIP &amp; Plant'!$C$12:$C$375=$C22)*
('Inc CWIP &amp; Plant'!$T$12:$AQ$375))</f>
        <v>0</v>
      </c>
      <c r="K22" s="300">
        <f>SUMPRODUCT(('Inc CWIP &amp; Plant'!$B$12:$B$375=K$5)*
('Inc CWIP &amp; Plant'!$T$11:$AQ$11=$B22)*
('Inc CWIP &amp; Plant'!$C$12:$C$375=$C22)*
('Inc CWIP &amp; Plant'!$T$12:$AQ$375))</f>
        <v>0</v>
      </c>
      <c r="L22" s="300">
        <f>SUMPRODUCT(('Inc CWIP &amp; Plant'!$B$12:$B$375=L$5)*
('Inc CWIP &amp; Plant'!$T$11:$AQ$11=$B22)*
('Inc CWIP &amp; Plant'!$C$12:$C$375=$C22)*
('Inc CWIP &amp; Plant'!$T$12:$AQ$375))</f>
        <v>0</v>
      </c>
      <c r="M22" s="300">
        <f>SUMPRODUCT(('Inc CWIP &amp; Plant'!$B$12:$B$375=M$5)*
('Inc CWIP &amp; Plant'!$T$11:$AQ$11=$B22)*
('Inc CWIP &amp; Plant'!$C$12:$C$375=$C22)*
('Inc CWIP &amp; Plant'!$T$12:$AQ$375))</f>
        <v>20991</v>
      </c>
      <c r="N22" s="300">
        <f>SUMPRODUCT(('Inc CWIP &amp; Plant'!$B$12:$B$375=N$5)*
('Inc CWIP &amp; Plant'!$T$11:$AQ$11=$B22)*
('Inc CWIP &amp; Plant'!$C$12:$C$375=$C22)*
('Inc CWIP &amp; Plant'!$T$12:$AQ$375))</f>
        <v>0</v>
      </c>
      <c r="O22" s="300">
        <f>SUMPRODUCT(('Inc CWIP &amp; Plant'!$B$12:$B$375=O$5)*
('Inc CWIP &amp; Plant'!$T$11:$AQ$11=$B22)*
('Inc CWIP &amp; Plant'!$C$12:$C$375=$C22)*
('Inc CWIP &amp; Plant'!$T$12:$AQ$375))</f>
        <v>0</v>
      </c>
      <c r="P22" s="312">
        <f>SUMPRODUCT(('Inc CWIP &amp; Plant'!$B$12:$B$375=P$5)*
('Inc CWIP &amp; Plant'!$T$11:$AQ$11=$B22)*
('Inc CWIP &amp; Plant'!$C$12:$C$375=$C22)*
('Inc CWIP &amp; Plant'!$T$12:$AQ$375))</f>
        <v>0</v>
      </c>
    </row>
    <row r="23" spans="1:16" ht="15" customHeight="1" x14ac:dyDescent="0.25">
      <c r="A23" s="298"/>
      <c r="B23" s="307">
        <f t="shared" si="0"/>
        <v>43221</v>
      </c>
      <c r="C23" s="307" t="s">
        <v>221</v>
      </c>
      <c r="D23" s="311">
        <f t="shared" si="1"/>
        <v>21071</v>
      </c>
      <c r="E23" s="300">
        <f>SUMPRODUCT(('Inc CWIP &amp; Plant'!$B$12:$B$375=E$5)*
('Inc CWIP &amp; Plant'!$T$11:$AQ$11=$B23)*
('Inc CWIP &amp; Plant'!$C$12:$C$375=$C23)*
('Inc CWIP &amp; Plant'!$T$12:$AQ$375))</f>
        <v>0</v>
      </c>
      <c r="F23" s="300">
        <f>SUMPRODUCT(('Inc CWIP &amp; Plant'!$B$12:$B$375=F$5)*
('Inc CWIP &amp; Plant'!$T$11:$AQ$11=$B23)*
('Inc CWIP &amp; Plant'!$C$12:$C$375=$C23)*
('Inc CWIP &amp; Plant'!$T$12:$AQ$375))</f>
        <v>0</v>
      </c>
      <c r="G23" s="300">
        <f>SUMPRODUCT(('Inc CWIP &amp; Plant'!$B$12:$B$375=G$5)*
('Inc CWIP &amp; Plant'!$T$11:$AQ$11=$B23)*
('Inc CWIP &amp; Plant'!$C$12:$C$375=$C23)*
('Inc CWIP &amp; Plant'!$T$12:$AQ$375))</f>
        <v>0</v>
      </c>
      <c r="H23" s="300">
        <f>SUMPRODUCT(('Inc CWIP &amp; Plant'!$B$12:$B$375=H$5)*
('Inc CWIP &amp; Plant'!$T$11:$AQ$11=$B23)*
('Inc CWIP &amp; Plant'!$C$12:$C$375=$C23)*
('Inc CWIP &amp; Plant'!$T$12:$AQ$375))</f>
        <v>0</v>
      </c>
      <c r="I23" s="300">
        <f>SUMPRODUCT(('Inc CWIP &amp; Plant'!$B$12:$B$375=I$5)*
('Inc CWIP &amp; Plant'!$T$11:$AQ$11=$B23)*
('Inc CWIP &amp; Plant'!$C$12:$C$375=$C23)*
('Inc CWIP &amp; Plant'!$T$12:$AQ$375))</f>
        <v>0</v>
      </c>
      <c r="J23" s="300">
        <f>SUMPRODUCT(('Inc CWIP &amp; Plant'!$B$12:$B$375=J$5)*
('Inc CWIP &amp; Plant'!$T$11:$AQ$11=$B23)*
('Inc CWIP &amp; Plant'!$C$12:$C$375=$C23)*
('Inc CWIP &amp; Plant'!$T$12:$AQ$375))</f>
        <v>0</v>
      </c>
      <c r="K23" s="300">
        <f>SUMPRODUCT(('Inc CWIP &amp; Plant'!$B$12:$B$375=K$5)*
('Inc CWIP &amp; Plant'!$T$11:$AQ$11=$B23)*
('Inc CWIP &amp; Plant'!$C$12:$C$375=$C23)*
('Inc CWIP &amp; Plant'!$T$12:$AQ$375))</f>
        <v>0</v>
      </c>
      <c r="L23" s="300">
        <f>SUMPRODUCT(('Inc CWIP &amp; Plant'!$B$12:$B$375=L$5)*
('Inc CWIP &amp; Plant'!$T$11:$AQ$11=$B23)*
('Inc CWIP &amp; Plant'!$C$12:$C$375=$C23)*
('Inc CWIP &amp; Plant'!$T$12:$AQ$375))</f>
        <v>0</v>
      </c>
      <c r="M23" s="300">
        <f>SUMPRODUCT(('Inc CWIP &amp; Plant'!$B$12:$B$375=M$5)*
('Inc CWIP &amp; Plant'!$T$11:$AQ$11=$B23)*
('Inc CWIP &amp; Plant'!$C$12:$C$375=$C23)*
('Inc CWIP &amp; Plant'!$T$12:$AQ$375))</f>
        <v>21071</v>
      </c>
      <c r="N23" s="300">
        <f>SUMPRODUCT(('Inc CWIP &amp; Plant'!$B$12:$B$375=N$5)*
('Inc CWIP &amp; Plant'!$T$11:$AQ$11=$B23)*
('Inc CWIP &amp; Plant'!$C$12:$C$375=$C23)*
('Inc CWIP &amp; Plant'!$T$12:$AQ$375))</f>
        <v>0</v>
      </c>
      <c r="O23" s="300">
        <f>SUMPRODUCT(('Inc CWIP &amp; Plant'!$B$12:$B$375=O$5)*
('Inc CWIP &amp; Plant'!$T$11:$AQ$11=$B23)*
('Inc CWIP &amp; Plant'!$C$12:$C$375=$C23)*
('Inc CWIP &amp; Plant'!$T$12:$AQ$375))</f>
        <v>0</v>
      </c>
      <c r="P23" s="312">
        <f>SUMPRODUCT(('Inc CWIP &amp; Plant'!$B$12:$B$375=P$5)*
('Inc CWIP &amp; Plant'!$T$11:$AQ$11=$B23)*
('Inc CWIP &amp; Plant'!$C$12:$C$375=$C23)*
('Inc CWIP &amp; Plant'!$T$12:$AQ$375))</f>
        <v>0</v>
      </c>
    </row>
    <row r="24" spans="1:16" ht="15" customHeight="1" x14ac:dyDescent="0.25">
      <c r="A24" s="298"/>
      <c r="B24" s="307">
        <f t="shared" si="0"/>
        <v>43252</v>
      </c>
      <c r="C24" s="307" t="s">
        <v>221</v>
      </c>
      <c r="D24" s="311">
        <f t="shared" si="1"/>
        <v>21060</v>
      </c>
      <c r="E24" s="300">
        <f>SUMPRODUCT(('Inc CWIP &amp; Plant'!$B$12:$B$375=E$5)*
('Inc CWIP &amp; Plant'!$T$11:$AQ$11=$B24)*
('Inc CWIP &amp; Plant'!$C$12:$C$375=$C24)*
('Inc CWIP &amp; Plant'!$T$12:$AQ$375))</f>
        <v>0</v>
      </c>
      <c r="F24" s="300">
        <f>SUMPRODUCT(('Inc CWIP &amp; Plant'!$B$12:$B$375=F$5)*
('Inc CWIP &amp; Plant'!$T$11:$AQ$11=$B24)*
('Inc CWIP &amp; Plant'!$C$12:$C$375=$C24)*
('Inc CWIP &amp; Plant'!$T$12:$AQ$375))</f>
        <v>0</v>
      </c>
      <c r="G24" s="300">
        <f>SUMPRODUCT(('Inc CWIP &amp; Plant'!$B$12:$B$375=G$5)*
('Inc CWIP &amp; Plant'!$T$11:$AQ$11=$B24)*
('Inc CWIP &amp; Plant'!$C$12:$C$375=$C24)*
('Inc CWIP &amp; Plant'!$T$12:$AQ$375))</f>
        <v>0</v>
      </c>
      <c r="H24" s="300">
        <f>SUMPRODUCT(('Inc CWIP &amp; Plant'!$B$12:$B$375=H$5)*
('Inc CWIP &amp; Plant'!$T$11:$AQ$11=$B24)*
('Inc CWIP &amp; Plant'!$C$12:$C$375=$C24)*
('Inc CWIP &amp; Plant'!$T$12:$AQ$375))</f>
        <v>0</v>
      </c>
      <c r="I24" s="300">
        <f>SUMPRODUCT(('Inc CWIP &amp; Plant'!$B$12:$B$375=I$5)*
('Inc CWIP &amp; Plant'!$T$11:$AQ$11=$B24)*
('Inc CWIP &amp; Plant'!$C$12:$C$375=$C24)*
('Inc CWIP &amp; Plant'!$T$12:$AQ$375))</f>
        <v>0</v>
      </c>
      <c r="J24" s="300">
        <f>SUMPRODUCT(('Inc CWIP &amp; Plant'!$B$12:$B$375=J$5)*
('Inc CWIP &amp; Plant'!$T$11:$AQ$11=$B24)*
('Inc CWIP &amp; Plant'!$C$12:$C$375=$C24)*
('Inc CWIP &amp; Plant'!$T$12:$AQ$375))</f>
        <v>0</v>
      </c>
      <c r="K24" s="300">
        <f>SUMPRODUCT(('Inc CWIP &amp; Plant'!$B$12:$B$375=K$5)*
('Inc CWIP &amp; Plant'!$T$11:$AQ$11=$B24)*
('Inc CWIP &amp; Plant'!$C$12:$C$375=$C24)*
('Inc CWIP &amp; Plant'!$T$12:$AQ$375))</f>
        <v>0</v>
      </c>
      <c r="L24" s="300">
        <f>SUMPRODUCT(('Inc CWIP &amp; Plant'!$B$12:$B$375=L$5)*
('Inc CWIP &amp; Plant'!$T$11:$AQ$11=$B24)*
('Inc CWIP &amp; Plant'!$C$12:$C$375=$C24)*
('Inc CWIP &amp; Plant'!$T$12:$AQ$375))</f>
        <v>0</v>
      </c>
      <c r="M24" s="300">
        <f>SUMPRODUCT(('Inc CWIP &amp; Plant'!$B$12:$B$375=M$5)*
('Inc CWIP &amp; Plant'!$T$11:$AQ$11=$B24)*
('Inc CWIP &amp; Plant'!$C$12:$C$375=$C24)*
('Inc CWIP &amp; Plant'!$T$12:$AQ$375))</f>
        <v>21060</v>
      </c>
      <c r="N24" s="300">
        <f>SUMPRODUCT(('Inc CWIP &amp; Plant'!$B$12:$B$375=N$5)*
('Inc CWIP &amp; Plant'!$T$11:$AQ$11=$B24)*
('Inc CWIP &amp; Plant'!$C$12:$C$375=$C24)*
('Inc CWIP &amp; Plant'!$T$12:$AQ$375))</f>
        <v>0</v>
      </c>
      <c r="O24" s="300">
        <f>SUMPRODUCT(('Inc CWIP &amp; Plant'!$B$12:$B$375=O$5)*
('Inc CWIP &amp; Plant'!$T$11:$AQ$11=$B24)*
('Inc CWIP &amp; Plant'!$C$12:$C$375=$C24)*
('Inc CWIP &amp; Plant'!$T$12:$AQ$375))</f>
        <v>0</v>
      </c>
      <c r="P24" s="312">
        <f>SUMPRODUCT(('Inc CWIP &amp; Plant'!$B$12:$B$375=P$5)*
('Inc CWIP &amp; Plant'!$T$11:$AQ$11=$B24)*
('Inc CWIP &amp; Plant'!$C$12:$C$375=$C24)*
('Inc CWIP &amp; Plant'!$T$12:$AQ$375))</f>
        <v>0</v>
      </c>
    </row>
    <row r="25" spans="1:16" ht="15" customHeight="1" x14ac:dyDescent="0.25">
      <c r="A25" s="298"/>
      <c r="B25" s="307">
        <f t="shared" si="0"/>
        <v>43282</v>
      </c>
      <c r="C25" s="307" t="s">
        <v>221</v>
      </c>
      <c r="D25" s="311">
        <f t="shared" si="1"/>
        <v>21140</v>
      </c>
      <c r="E25" s="300">
        <f>SUMPRODUCT(('Inc CWIP &amp; Plant'!$B$12:$B$375=E$5)*
('Inc CWIP &amp; Plant'!$T$11:$AQ$11=$B25)*
('Inc CWIP &amp; Plant'!$C$12:$C$375=$C25)*
('Inc CWIP &amp; Plant'!$T$12:$AQ$375))</f>
        <v>0</v>
      </c>
      <c r="F25" s="300">
        <f>SUMPRODUCT(('Inc CWIP &amp; Plant'!$B$12:$B$375=F$5)*
('Inc CWIP &amp; Plant'!$T$11:$AQ$11=$B25)*
('Inc CWIP &amp; Plant'!$C$12:$C$375=$C25)*
('Inc CWIP &amp; Plant'!$T$12:$AQ$375))</f>
        <v>0</v>
      </c>
      <c r="G25" s="300">
        <f>SUMPRODUCT(('Inc CWIP &amp; Plant'!$B$12:$B$375=G$5)*
('Inc CWIP &amp; Plant'!$T$11:$AQ$11=$B25)*
('Inc CWIP &amp; Plant'!$C$12:$C$375=$C25)*
('Inc CWIP &amp; Plant'!$T$12:$AQ$375))</f>
        <v>0</v>
      </c>
      <c r="H25" s="300">
        <f>SUMPRODUCT(('Inc CWIP &amp; Plant'!$B$12:$B$375=H$5)*
('Inc CWIP &amp; Plant'!$T$11:$AQ$11=$B25)*
('Inc CWIP &amp; Plant'!$C$12:$C$375=$C25)*
('Inc CWIP &amp; Plant'!$T$12:$AQ$375))</f>
        <v>0</v>
      </c>
      <c r="I25" s="300">
        <f>SUMPRODUCT(('Inc CWIP &amp; Plant'!$B$12:$B$375=I$5)*
('Inc CWIP &amp; Plant'!$T$11:$AQ$11=$B25)*
('Inc CWIP &amp; Plant'!$C$12:$C$375=$C25)*
('Inc CWIP &amp; Plant'!$T$12:$AQ$375))</f>
        <v>0</v>
      </c>
      <c r="J25" s="300">
        <f>SUMPRODUCT(('Inc CWIP &amp; Plant'!$B$12:$B$375=J$5)*
('Inc CWIP &amp; Plant'!$T$11:$AQ$11=$B25)*
('Inc CWIP &amp; Plant'!$C$12:$C$375=$C25)*
('Inc CWIP &amp; Plant'!$T$12:$AQ$375))</f>
        <v>0</v>
      </c>
      <c r="K25" s="300">
        <f>SUMPRODUCT(('Inc CWIP &amp; Plant'!$B$12:$B$375=K$5)*
('Inc CWIP &amp; Plant'!$T$11:$AQ$11=$B25)*
('Inc CWIP &amp; Plant'!$C$12:$C$375=$C25)*
('Inc CWIP &amp; Plant'!$T$12:$AQ$375))</f>
        <v>0</v>
      </c>
      <c r="L25" s="300">
        <f>SUMPRODUCT(('Inc CWIP &amp; Plant'!$B$12:$B$375=L$5)*
('Inc CWIP &amp; Plant'!$T$11:$AQ$11=$B25)*
('Inc CWIP &amp; Plant'!$C$12:$C$375=$C25)*
('Inc CWIP &amp; Plant'!$T$12:$AQ$375))</f>
        <v>0</v>
      </c>
      <c r="M25" s="300">
        <f>SUMPRODUCT(('Inc CWIP &amp; Plant'!$B$12:$B$375=M$5)*
('Inc CWIP &amp; Plant'!$T$11:$AQ$11=$B25)*
('Inc CWIP &amp; Plant'!$C$12:$C$375=$C25)*
('Inc CWIP &amp; Plant'!$T$12:$AQ$375))</f>
        <v>21140</v>
      </c>
      <c r="N25" s="300">
        <f>SUMPRODUCT(('Inc CWIP &amp; Plant'!$B$12:$B$375=N$5)*
('Inc CWIP &amp; Plant'!$T$11:$AQ$11=$B25)*
('Inc CWIP &amp; Plant'!$C$12:$C$375=$C25)*
('Inc CWIP &amp; Plant'!$T$12:$AQ$375))</f>
        <v>0</v>
      </c>
      <c r="O25" s="300">
        <f>SUMPRODUCT(('Inc CWIP &amp; Plant'!$B$12:$B$375=O$5)*
('Inc CWIP &amp; Plant'!$T$11:$AQ$11=$B25)*
('Inc CWIP &amp; Plant'!$C$12:$C$375=$C25)*
('Inc CWIP &amp; Plant'!$T$12:$AQ$375))</f>
        <v>0</v>
      </c>
      <c r="P25" s="312">
        <f>SUMPRODUCT(('Inc CWIP &amp; Plant'!$B$12:$B$375=P$5)*
('Inc CWIP &amp; Plant'!$T$11:$AQ$11=$B25)*
('Inc CWIP &amp; Plant'!$C$12:$C$375=$C25)*
('Inc CWIP &amp; Plant'!$T$12:$AQ$375))</f>
        <v>0</v>
      </c>
    </row>
    <row r="26" spans="1:16" ht="15" customHeight="1" x14ac:dyDescent="0.25">
      <c r="A26" s="298"/>
      <c r="B26" s="307">
        <f t="shared" si="0"/>
        <v>43313</v>
      </c>
      <c r="C26" s="307" t="s">
        <v>221</v>
      </c>
      <c r="D26" s="311">
        <f t="shared" si="1"/>
        <v>21193</v>
      </c>
      <c r="E26" s="300">
        <f>SUMPRODUCT(('Inc CWIP &amp; Plant'!$B$12:$B$375=E$5)*
('Inc CWIP &amp; Plant'!$T$11:$AQ$11=$B26)*
('Inc CWIP &amp; Plant'!$C$12:$C$375=$C26)*
('Inc CWIP &amp; Plant'!$T$12:$AQ$375))</f>
        <v>0</v>
      </c>
      <c r="F26" s="300">
        <f>SUMPRODUCT(('Inc CWIP &amp; Plant'!$B$12:$B$375=F$5)*
('Inc CWIP &amp; Plant'!$T$11:$AQ$11=$B26)*
('Inc CWIP &amp; Plant'!$C$12:$C$375=$C26)*
('Inc CWIP &amp; Plant'!$T$12:$AQ$375))</f>
        <v>0</v>
      </c>
      <c r="G26" s="300">
        <f>SUMPRODUCT(('Inc CWIP &amp; Plant'!$B$12:$B$375=G$5)*
('Inc CWIP &amp; Plant'!$T$11:$AQ$11=$B26)*
('Inc CWIP &amp; Plant'!$C$12:$C$375=$C26)*
('Inc CWIP &amp; Plant'!$T$12:$AQ$375))</f>
        <v>0</v>
      </c>
      <c r="H26" s="300">
        <f>SUMPRODUCT(('Inc CWIP &amp; Plant'!$B$12:$B$375=H$5)*
('Inc CWIP &amp; Plant'!$T$11:$AQ$11=$B26)*
('Inc CWIP &amp; Plant'!$C$12:$C$375=$C26)*
('Inc CWIP &amp; Plant'!$T$12:$AQ$375))</f>
        <v>0</v>
      </c>
      <c r="I26" s="300">
        <f>SUMPRODUCT(('Inc CWIP &amp; Plant'!$B$12:$B$375=I$5)*
('Inc CWIP &amp; Plant'!$T$11:$AQ$11=$B26)*
('Inc CWIP &amp; Plant'!$C$12:$C$375=$C26)*
('Inc CWIP &amp; Plant'!$T$12:$AQ$375))</f>
        <v>0</v>
      </c>
      <c r="J26" s="300">
        <f>SUMPRODUCT(('Inc CWIP &amp; Plant'!$B$12:$B$375=J$5)*
('Inc CWIP &amp; Plant'!$T$11:$AQ$11=$B26)*
('Inc CWIP &amp; Plant'!$C$12:$C$375=$C26)*
('Inc CWIP &amp; Plant'!$T$12:$AQ$375))</f>
        <v>0</v>
      </c>
      <c r="K26" s="300">
        <f>SUMPRODUCT(('Inc CWIP &amp; Plant'!$B$12:$B$375=K$5)*
('Inc CWIP &amp; Plant'!$T$11:$AQ$11=$B26)*
('Inc CWIP &amp; Plant'!$C$12:$C$375=$C26)*
('Inc CWIP &amp; Plant'!$T$12:$AQ$375))</f>
        <v>0</v>
      </c>
      <c r="L26" s="300">
        <f>SUMPRODUCT(('Inc CWIP &amp; Plant'!$B$12:$B$375=L$5)*
('Inc CWIP &amp; Plant'!$T$11:$AQ$11=$B26)*
('Inc CWIP &amp; Plant'!$C$12:$C$375=$C26)*
('Inc CWIP &amp; Plant'!$T$12:$AQ$375))</f>
        <v>0</v>
      </c>
      <c r="M26" s="300">
        <f>SUMPRODUCT(('Inc CWIP &amp; Plant'!$B$12:$B$375=M$5)*
('Inc CWIP &amp; Plant'!$T$11:$AQ$11=$B26)*
('Inc CWIP &amp; Plant'!$C$12:$C$375=$C26)*
('Inc CWIP &amp; Plant'!$T$12:$AQ$375))</f>
        <v>21193</v>
      </c>
      <c r="N26" s="300">
        <f>SUMPRODUCT(('Inc CWIP &amp; Plant'!$B$12:$B$375=N$5)*
('Inc CWIP &amp; Plant'!$T$11:$AQ$11=$B26)*
('Inc CWIP &amp; Plant'!$C$12:$C$375=$C26)*
('Inc CWIP &amp; Plant'!$T$12:$AQ$375))</f>
        <v>0</v>
      </c>
      <c r="O26" s="300">
        <f>SUMPRODUCT(('Inc CWIP &amp; Plant'!$B$12:$B$375=O$5)*
('Inc CWIP &amp; Plant'!$T$11:$AQ$11=$B26)*
('Inc CWIP &amp; Plant'!$C$12:$C$375=$C26)*
('Inc CWIP &amp; Plant'!$T$12:$AQ$375))</f>
        <v>0</v>
      </c>
      <c r="P26" s="312">
        <f>SUMPRODUCT(('Inc CWIP &amp; Plant'!$B$12:$B$375=P$5)*
('Inc CWIP &amp; Plant'!$T$11:$AQ$11=$B26)*
('Inc CWIP &amp; Plant'!$C$12:$C$375=$C26)*
('Inc CWIP &amp; Plant'!$T$12:$AQ$375))</f>
        <v>0</v>
      </c>
    </row>
    <row r="27" spans="1:16" ht="15" customHeight="1" x14ac:dyDescent="0.25">
      <c r="A27" s="298"/>
      <c r="B27" s="307">
        <f t="shared" si="0"/>
        <v>43344</v>
      </c>
      <c r="C27" s="307" t="s">
        <v>221</v>
      </c>
      <c r="D27" s="311">
        <f t="shared" si="1"/>
        <v>23061</v>
      </c>
      <c r="E27" s="300">
        <f>SUMPRODUCT(('Inc CWIP &amp; Plant'!$B$12:$B$375=E$5)*
('Inc CWIP &amp; Plant'!$T$11:$AQ$11=$B27)*
('Inc CWIP &amp; Plant'!$C$12:$C$375=$C27)*
('Inc CWIP &amp; Plant'!$T$12:$AQ$375))</f>
        <v>0</v>
      </c>
      <c r="F27" s="300">
        <f>SUMPRODUCT(('Inc CWIP &amp; Plant'!$B$12:$B$375=F$5)*
('Inc CWIP &amp; Plant'!$T$11:$AQ$11=$B27)*
('Inc CWIP &amp; Plant'!$C$12:$C$375=$C27)*
('Inc CWIP &amp; Plant'!$T$12:$AQ$375))</f>
        <v>0</v>
      </c>
      <c r="G27" s="300">
        <f>SUMPRODUCT(('Inc CWIP &amp; Plant'!$B$12:$B$375=G$5)*
('Inc CWIP &amp; Plant'!$T$11:$AQ$11=$B27)*
('Inc CWIP &amp; Plant'!$C$12:$C$375=$C27)*
('Inc CWIP &amp; Plant'!$T$12:$AQ$375))</f>
        <v>0</v>
      </c>
      <c r="H27" s="300">
        <f>SUMPRODUCT(('Inc CWIP &amp; Plant'!$B$12:$B$375=H$5)*
('Inc CWIP &amp; Plant'!$T$11:$AQ$11=$B27)*
('Inc CWIP &amp; Plant'!$C$12:$C$375=$C27)*
('Inc CWIP &amp; Plant'!$T$12:$AQ$375))</f>
        <v>0</v>
      </c>
      <c r="I27" s="300">
        <f>SUMPRODUCT(('Inc CWIP &amp; Plant'!$B$12:$B$375=I$5)*
('Inc CWIP &amp; Plant'!$T$11:$AQ$11=$B27)*
('Inc CWIP &amp; Plant'!$C$12:$C$375=$C27)*
('Inc CWIP &amp; Plant'!$T$12:$AQ$375))</f>
        <v>0</v>
      </c>
      <c r="J27" s="300">
        <f>SUMPRODUCT(('Inc CWIP &amp; Plant'!$B$12:$B$375=J$5)*
('Inc CWIP &amp; Plant'!$T$11:$AQ$11=$B27)*
('Inc CWIP &amp; Plant'!$C$12:$C$375=$C27)*
('Inc CWIP &amp; Plant'!$T$12:$AQ$375))</f>
        <v>0</v>
      </c>
      <c r="K27" s="300">
        <f>SUMPRODUCT(('Inc CWIP &amp; Plant'!$B$12:$B$375=K$5)*
('Inc CWIP &amp; Plant'!$T$11:$AQ$11=$B27)*
('Inc CWIP &amp; Plant'!$C$12:$C$375=$C27)*
('Inc CWIP &amp; Plant'!$T$12:$AQ$375))</f>
        <v>0</v>
      </c>
      <c r="L27" s="300">
        <f>SUMPRODUCT(('Inc CWIP &amp; Plant'!$B$12:$B$375=L$5)*
('Inc CWIP &amp; Plant'!$T$11:$AQ$11=$B27)*
('Inc CWIP &amp; Plant'!$C$12:$C$375=$C27)*
('Inc CWIP &amp; Plant'!$T$12:$AQ$375))</f>
        <v>0</v>
      </c>
      <c r="M27" s="300">
        <f>SUMPRODUCT(('Inc CWIP &amp; Plant'!$B$12:$B$375=M$5)*
('Inc CWIP &amp; Plant'!$T$11:$AQ$11=$B27)*
('Inc CWIP &amp; Plant'!$C$12:$C$375=$C27)*
('Inc CWIP &amp; Plant'!$T$12:$AQ$375))</f>
        <v>23061</v>
      </c>
      <c r="N27" s="300">
        <f>SUMPRODUCT(('Inc CWIP &amp; Plant'!$B$12:$B$375=N$5)*
('Inc CWIP &amp; Plant'!$T$11:$AQ$11=$B27)*
('Inc CWIP &amp; Plant'!$C$12:$C$375=$C27)*
('Inc CWIP &amp; Plant'!$T$12:$AQ$375))</f>
        <v>0</v>
      </c>
      <c r="O27" s="300">
        <f>SUMPRODUCT(('Inc CWIP &amp; Plant'!$B$12:$B$375=O$5)*
('Inc CWIP &amp; Plant'!$T$11:$AQ$11=$B27)*
('Inc CWIP &amp; Plant'!$C$12:$C$375=$C27)*
('Inc CWIP &amp; Plant'!$T$12:$AQ$375))</f>
        <v>0</v>
      </c>
      <c r="P27" s="312">
        <f>SUMPRODUCT(('Inc CWIP &amp; Plant'!$B$12:$B$375=P$5)*
('Inc CWIP &amp; Plant'!$T$11:$AQ$11=$B27)*
('Inc CWIP &amp; Plant'!$C$12:$C$375=$C27)*
('Inc CWIP &amp; Plant'!$T$12:$AQ$375))</f>
        <v>0</v>
      </c>
    </row>
    <row r="28" spans="1:16" ht="15" customHeight="1" x14ac:dyDescent="0.25">
      <c r="A28" s="298"/>
      <c r="B28" s="307">
        <f t="shared" si="0"/>
        <v>43374</v>
      </c>
      <c r="C28" s="307" t="s">
        <v>221</v>
      </c>
      <c r="D28" s="311">
        <f t="shared" si="1"/>
        <v>28552</v>
      </c>
      <c r="E28" s="300">
        <f>SUMPRODUCT(('Inc CWIP &amp; Plant'!$B$12:$B$375=E$5)*
('Inc CWIP &amp; Plant'!$T$11:$AQ$11=$B28)*
('Inc CWIP &amp; Plant'!$C$12:$C$375=$C28)*
('Inc CWIP &amp; Plant'!$T$12:$AQ$375))</f>
        <v>0</v>
      </c>
      <c r="F28" s="300">
        <f>SUMPRODUCT(('Inc CWIP &amp; Plant'!$B$12:$B$375=F$5)*
('Inc CWIP &amp; Plant'!$T$11:$AQ$11=$B28)*
('Inc CWIP &amp; Plant'!$C$12:$C$375=$C28)*
('Inc CWIP &amp; Plant'!$T$12:$AQ$375))</f>
        <v>0</v>
      </c>
      <c r="G28" s="300">
        <f>SUMPRODUCT(('Inc CWIP &amp; Plant'!$B$12:$B$375=G$5)*
('Inc CWIP &amp; Plant'!$T$11:$AQ$11=$B28)*
('Inc CWIP &amp; Plant'!$C$12:$C$375=$C28)*
('Inc CWIP &amp; Plant'!$T$12:$AQ$375))</f>
        <v>0</v>
      </c>
      <c r="H28" s="300">
        <f>SUMPRODUCT(('Inc CWIP &amp; Plant'!$B$12:$B$375=H$5)*
('Inc CWIP &amp; Plant'!$T$11:$AQ$11=$B28)*
('Inc CWIP &amp; Plant'!$C$12:$C$375=$C28)*
('Inc CWIP &amp; Plant'!$T$12:$AQ$375))</f>
        <v>0</v>
      </c>
      <c r="I28" s="300">
        <f>SUMPRODUCT(('Inc CWIP &amp; Plant'!$B$12:$B$375=I$5)*
('Inc CWIP &amp; Plant'!$T$11:$AQ$11=$B28)*
('Inc CWIP &amp; Plant'!$C$12:$C$375=$C28)*
('Inc CWIP &amp; Plant'!$T$12:$AQ$375))</f>
        <v>0</v>
      </c>
      <c r="J28" s="300">
        <f>SUMPRODUCT(('Inc CWIP &amp; Plant'!$B$12:$B$375=J$5)*
('Inc CWIP &amp; Plant'!$T$11:$AQ$11=$B28)*
('Inc CWIP &amp; Plant'!$C$12:$C$375=$C28)*
('Inc CWIP &amp; Plant'!$T$12:$AQ$375))</f>
        <v>0</v>
      </c>
      <c r="K28" s="300">
        <f>SUMPRODUCT(('Inc CWIP &amp; Plant'!$B$12:$B$375=K$5)*
('Inc CWIP &amp; Plant'!$T$11:$AQ$11=$B28)*
('Inc CWIP &amp; Plant'!$C$12:$C$375=$C28)*
('Inc CWIP &amp; Plant'!$T$12:$AQ$375))</f>
        <v>0</v>
      </c>
      <c r="L28" s="300">
        <f>SUMPRODUCT(('Inc CWIP &amp; Plant'!$B$12:$B$375=L$5)*
('Inc CWIP &amp; Plant'!$T$11:$AQ$11=$B28)*
('Inc CWIP &amp; Plant'!$C$12:$C$375=$C28)*
('Inc CWIP &amp; Plant'!$T$12:$AQ$375))</f>
        <v>0</v>
      </c>
      <c r="M28" s="300">
        <f>SUMPRODUCT(('Inc CWIP &amp; Plant'!$B$12:$B$375=M$5)*
('Inc CWIP &amp; Plant'!$T$11:$AQ$11=$B28)*
('Inc CWIP &amp; Plant'!$C$12:$C$375=$C28)*
('Inc CWIP &amp; Plant'!$T$12:$AQ$375))</f>
        <v>28552</v>
      </c>
      <c r="N28" s="300">
        <f>SUMPRODUCT(('Inc CWIP &amp; Plant'!$B$12:$B$375=N$5)*
('Inc CWIP &amp; Plant'!$T$11:$AQ$11=$B28)*
('Inc CWIP &amp; Plant'!$C$12:$C$375=$C28)*
('Inc CWIP &amp; Plant'!$T$12:$AQ$375))</f>
        <v>0</v>
      </c>
      <c r="O28" s="300">
        <f>SUMPRODUCT(('Inc CWIP &amp; Plant'!$B$12:$B$375=O$5)*
('Inc CWIP &amp; Plant'!$T$11:$AQ$11=$B28)*
('Inc CWIP &amp; Plant'!$C$12:$C$375=$C28)*
('Inc CWIP &amp; Plant'!$T$12:$AQ$375))</f>
        <v>0</v>
      </c>
      <c r="P28" s="312">
        <f>SUMPRODUCT(('Inc CWIP &amp; Plant'!$B$12:$B$375=P$5)*
('Inc CWIP &amp; Plant'!$T$11:$AQ$11=$B28)*
('Inc CWIP &amp; Plant'!$C$12:$C$375=$C28)*
('Inc CWIP &amp; Plant'!$T$12:$AQ$375))</f>
        <v>0</v>
      </c>
    </row>
    <row r="29" spans="1:16" ht="15" customHeight="1" x14ac:dyDescent="0.25">
      <c r="A29" s="298"/>
      <c r="B29" s="307">
        <f t="shared" si="0"/>
        <v>43405</v>
      </c>
      <c r="C29" s="307" t="s">
        <v>221</v>
      </c>
      <c r="D29" s="311">
        <f t="shared" si="1"/>
        <v>22224</v>
      </c>
      <c r="E29" s="300">
        <f>SUMPRODUCT(('Inc CWIP &amp; Plant'!$B$12:$B$375=E$5)*
('Inc CWIP &amp; Plant'!$T$11:$AQ$11=$B29)*
('Inc CWIP &amp; Plant'!$C$12:$C$375=$C29)*
('Inc CWIP &amp; Plant'!$T$12:$AQ$375))</f>
        <v>0</v>
      </c>
      <c r="F29" s="300">
        <f>SUMPRODUCT(('Inc CWIP &amp; Plant'!$B$12:$B$375=F$5)*
('Inc CWIP &amp; Plant'!$T$11:$AQ$11=$B29)*
('Inc CWIP &amp; Plant'!$C$12:$C$375=$C29)*
('Inc CWIP &amp; Plant'!$T$12:$AQ$375))</f>
        <v>0</v>
      </c>
      <c r="G29" s="300">
        <f>SUMPRODUCT(('Inc CWIP &amp; Plant'!$B$12:$B$375=G$5)*
('Inc CWIP &amp; Plant'!$T$11:$AQ$11=$B29)*
('Inc CWIP &amp; Plant'!$C$12:$C$375=$C29)*
('Inc CWIP &amp; Plant'!$T$12:$AQ$375))</f>
        <v>0</v>
      </c>
      <c r="H29" s="300">
        <f>SUMPRODUCT(('Inc CWIP &amp; Plant'!$B$12:$B$375=H$5)*
('Inc CWIP &amp; Plant'!$T$11:$AQ$11=$B29)*
('Inc CWIP &amp; Plant'!$C$12:$C$375=$C29)*
('Inc CWIP &amp; Plant'!$T$12:$AQ$375))</f>
        <v>0</v>
      </c>
      <c r="I29" s="300">
        <f>SUMPRODUCT(('Inc CWIP &amp; Plant'!$B$12:$B$375=I$5)*
('Inc CWIP &amp; Plant'!$T$11:$AQ$11=$B29)*
('Inc CWIP &amp; Plant'!$C$12:$C$375=$C29)*
('Inc CWIP &amp; Plant'!$T$12:$AQ$375))</f>
        <v>0</v>
      </c>
      <c r="J29" s="300">
        <f>SUMPRODUCT(('Inc CWIP &amp; Plant'!$B$12:$B$375=J$5)*
('Inc CWIP &amp; Plant'!$T$11:$AQ$11=$B29)*
('Inc CWIP &amp; Plant'!$C$12:$C$375=$C29)*
('Inc CWIP &amp; Plant'!$T$12:$AQ$375))</f>
        <v>0</v>
      </c>
      <c r="K29" s="300">
        <f>SUMPRODUCT(('Inc CWIP &amp; Plant'!$B$12:$B$375=K$5)*
('Inc CWIP &amp; Plant'!$T$11:$AQ$11=$B29)*
('Inc CWIP &amp; Plant'!$C$12:$C$375=$C29)*
('Inc CWIP &amp; Plant'!$T$12:$AQ$375))</f>
        <v>0</v>
      </c>
      <c r="L29" s="300">
        <f>SUMPRODUCT(('Inc CWIP &amp; Plant'!$B$12:$B$375=L$5)*
('Inc CWIP &amp; Plant'!$T$11:$AQ$11=$B29)*
('Inc CWIP &amp; Plant'!$C$12:$C$375=$C29)*
('Inc CWIP &amp; Plant'!$T$12:$AQ$375))</f>
        <v>0</v>
      </c>
      <c r="M29" s="300">
        <f>SUMPRODUCT(('Inc CWIP &amp; Plant'!$B$12:$B$375=M$5)*
('Inc CWIP &amp; Plant'!$T$11:$AQ$11=$B29)*
('Inc CWIP &amp; Plant'!$C$12:$C$375=$C29)*
('Inc CWIP &amp; Plant'!$T$12:$AQ$375))</f>
        <v>22224</v>
      </c>
      <c r="N29" s="300">
        <f>SUMPRODUCT(('Inc CWIP &amp; Plant'!$B$12:$B$375=N$5)*
('Inc CWIP &amp; Plant'!$T$11:$AQ$11=$B29)*
('Inc CWIP &amp; Plant'!$C$12:$C$375=$C29)*
('Inc CWIP &amp; Plant'!$T$12:$AQ$375))</f>
        <v>0</v>
      </c>
      <c r="O29" s="300">
        <f>SUMPRODUCT(('Inc CWIP &amp; Plant'!$B$12:$B$375=O$5)*
('Inc CWIP &amp; Plant'!$T$11:$AQ$11=$B29)*
('Inc CWIP &amp; Plant'!$C$12:$C$375=$C29)*
('Inc CWIP &amp; Plant'!$T$12:$AQ$375))</f>
        <v>0</v>
      </c>
      <c r="P29" s="312">
        <f>SUMPRODUCT(('Inc CWIP &amp; Plant'!$B$12:$B$375=P$5)*
('Inc CWIP &amp; Plant'!$T$11:$AQ$11=$B29)*
('Inc CWIP &amp; Plant'!$C$12:$C$375=$C29)*
('Inc CWIP &amp; Plant'!$T$12:$AQ$375))</f>
        <v>0</v>
      </c>
    </row>
    <row r="30" spans="1:16" ht="15" customHeight="1" thickBot="1" x14ac:dyDescent="0.3">
      <c r="A30" s="298"/>
      <c r="B30" s="307">
        <f t="shared" si="0"/>
        <v>43435</v>
      </c>
      <c r="C30" s="307" t="s">
        <v>221</v>
      </c>
      <c r="D30" s="313">
        <f>SUM(E30:P30)</f>
        <v>22389</v>
      </c>
      <c r="E30" s="300">
        <f>SUMPRODUCT(('Inc CWIP &amp; Plant'!$B$12:$B$375=E$5)*
('Inc CWIP &amp; Plant'!$T$11:$AQ$11=$B30)*
('Inc CWIP &amp; Plant'!$C$12:$C$375=$C30)*
('Inc CWIP &amp; Plant'!$T$12:$AQ$375))</f>
        <v>0</v>
      </c>
      <c r="F30" s="300">
        <f>SUMPRODUCT(('Inc CWIP &amp; Plant'!$B$12:$B$375=F$5)*
('Inc CWIP &amp; Plant'!$T$11:$AQ$11=$B30)*
('Inc CWIP &amp; Plant'!$C$12:$C$375=$C30)*
('Inc CWIP &amp; Plant'!$T$12:$AQ$375))</f>
        <v>0</v>
      </c>
      <c r="G30" s="300">
        <f>SUMPRODUCT(('Inc CWIP &amp; Plant'!$B$12:$B$375=G$5)*
('Inc CWIP &amp; Plant'!$T$11:$AQ$11=$B30)*
('Inc CWIP &amp; Plant'!$C$12:$C$375=$C30)*
('Inc CWIP &amp; Plant'!$T$12:$AQ$375))</f>
        <v>0</v>
      </c>
      <c r="H30" s="300">
        <f>SUMPRODUCT(('Inc CWIP &amp; Plant'!$B$12:$B$375=H$5)*
('Inc CWIP &amp; Plant'!$T$11:$AQ$11=$B30)*
('Inc CWIP &amp; Plant'!$C$12:$C$375=$C30)*
('Inc CWIP &amp; Plant'!$T$12:$AQ$375))</f>
        <v>0</v>
      </c>
      <c r="I30" s="300">
        <f>SUMPRODUCT(('Inc CWIP &amp; Plant'!$B$12:$B$375=I$5)*
('Inc CWIP &amp; Plant'!$T$11:$AQ$11=$B30)*
('Inc CWIP &amp; Plant'!$C$12:$C$375=$C30)*
('Inc CWIP &amp; Plant'!$T$12:$AQ$375))</f>
        <v>0</v>
      </c>
      <c r="J30" s="300">
        <f>SUMPRODUCT(('Inc CWIP &amp; Plant'!$B$12:$B$375=J$5)*
('Inc CWIP &amp; Plant'!$T$11:$AQ$11=$B30)*
('Inc CWIP &amp; Plant'!$C$12:$C$375=$C30)*
('Inc CWIP &amp; Plant'!$T$12:$AQ$375))</f>
        <v>0</v>
      </c>
      <c r="K30" s="300">
        <f>SUMPRODUCT(('Inc CWIP &amp; Plant'!$B$12:$B$375=K$5)*
('Inc CWIP &amp; Plant'!$T$11:$AQ$11=$B30)*
('Inc CWIP &amp; Plant'!$C$12:$C$375=$C30)*
('Inc CWIP &amp; Plant'!$T$12:$AQ$375))</f>
        <v>0</v>
      </c>
      <c r="L30" s="300">
        <f>SUMPRODUCT(('Inc CWIP &amp; Plant'!$B$12:$B$375=L$5)*
('Inc CWIP &amp; Plant'!$T$11:$AQ$11=$B30)*
('Inc CWIP &amp; Plant'!$C$12:$C$375=$C30)*
('Inc CWIP &amp; Plant'!$T$12:$AQ$375))</f>
        <v>0</v>
      </c>
      <c r="M30" s="300">
        <f>SUMPRODUCT(('Inc CWIP &amp; Plant'!$B$12:$B$375=M$5)*
('Inc CWIP &amp; Plant'!$T$11:$AQ$11=$B30)*
('Inc CWIP &amp; Plant'!$C$12:$C$375=$C30)*
('Inc CWIP &amp; Plant'!$T$12:$AQ$375))</f>
        <v>22389</v>
      </c>
      <c r="N30" s="300">
        <f>SUMPRODUCT(('Inc CWIP &amp; Plant'!$B$12:$B$375=N$5)*
('Inc CWIP &amp; Plant'!$T$11:$AQ$11=$B30)*
('Inc CWIP &amp; Plant'!$C$12:$C$375=$C30)*
('Inc CWIP &amp; Plant'!$T$12:$AQ$375))</f>
        <v>0</v>
      </c>
      <c r="O30" s="300">
        <f>SUMPRODUCT(('Inc CWIP &amp; Plant'!$B$12:$B$375=O$5)*
('Inc CWIP &amp; Plant'!$T$11:$AQ$11=$B30)*
('Inc CWIP &amp; Plant'!$C$12:$C$375=$C30)*
('Inc CWIP &amp; Plant'!$T$12:$AQ$375))</f>
        <v>0</v>
      </c>
      <c r="P30" s="312">
        <f>SUMPRODUCT(('Inc CWIP &amp; Plant'!$B$12:$B$375=P$5)*
('Inc CWIP &amp; Plant'!$T$11:$AQ$11=$B30)*
('Inc CWIP &amp; Plant'!$C$12:$C$375=$C30)*
('Inc CWIP &amp; Plant'!$T$12:$AQ$375))</f>
        <v>0</v>
      </c>
    </row>
    <row r="31" spans="1:16" ht="15" customHeight="1" x14ac:dyDescent="0.25">
      <c r="A31" s="298"/>
      <c r="B31" s="298"/>
      <c r="C31" s="298"/>
      <c r="D31" s="314"/>
      <c r="E31" s="314"/>
      <c r="F31" s="314"/>
      <c r="G31" s="314"/>
      <c r="H31" s="314"/>
      <c r="I31" s="314"/>
      <c r="J31" s="314"/>
      <c r="K31" s="314"/>
      <c r="L31" s="314"/>
      <c r="M31" s="314"/>
      <c r="N31" s="314"/>
      <c r="O31" s="314"/>
      <c r="P31" s="314"/>
    </row>
    <row r="32" spans="1:16" ht="15" customHeight="1" x14ac:dyDescent="0.25">
      <c r="A32" s="298"/>
      <c r="B32" s="298"/>
      <c r="C32" s="298"/>
      <c r="D32" s="314"/>
      <c r="E32" s="298"/>
      <c r="F32" s="298"/>
      <c r="G32" s="298"/>
      <c r="H32" s="298"/>
      <c r="I32" s="298"/>
      <c r="J32" s="298"/>
      <c r="K32" s="298"/>
      <c r="L32" s="298"/>
      <c r="M32" s="298"/>
      <c r="N32" s="298"/>
      <c r="O32" s="298"/>
      <c r="P32" s="298"/>
    </row>
    <row r="33" spans="1:16" ht="15" customHeight="1" x14ac:dyDescent="0.25">
      <c r="A33" s="298"/>
      <c r="B33" s="298"/>
      <c r="C33" s="298"/>
      <c r="D33" s="298"/>
      <c r="E33" s="298"/>
      <c r="F33" s="298"/>
      <c r="G33" s="298"/>
      <c r="H33" s="298"/>
      <c r="I33" s="298"/>
      <c r="J33" s="298"/>
      <c r="K33" s="298"/>
      <c r="L33" s="298"/>
      <c r="M33" s="298"/>
      <c r="N33" s="298"/>
      <c r="O33" s="298"/>
      <c r="P33" s="298"/>
    </row>
    <row r="34" spans="1:16" ht="15" customHeight="1" x14ac:dyDescent="0.25">
      <c r="A34" s="298"/>
      <c r="B34" s="298"/>
      <c r="C34" s="298"/>
      <c r="D34" s="298"/>
      <c r="E34" s="298"/>
      <c r="F34" s="298"/>
      <c r="G34" s="298"/>
      <c r="H34" s="298"/>
      <c r="I34" s="298"/>
      <c r="J34" s="298"/>
      <c r="K34" s="298"/>
      <c r="L34" s="298"/>
      <c r="M34" s="298"/>
      <c r="N34" s="298"/>
      <c r="O34" s="298"/>
      <c r="P34" s="298"/>
    </row>
    <row r="35" spans="1:16" ht="26.25" x14ac:dyDescent="0.25">
      <c r="A35" s="299" t="s">
        <v>372</v>
      </c>
      <c r="B35" s="298"/>
      <c r="C35" s="298"/>
      <c r="D35" s="368"/>
      <c r="E35" s="368"/>
      <c r="F35" s="368"/>
      <c r="G35" s="368"/>
      <c r="H35" s="368"/>
      <c r="I35" s="368"/>
      <c r="J35" s="368"/>
      <c r="K35" s="368"/>
      <c r="L35" s="368"/>
      <c r="M35" s="368"/>
      <c r="N35" s="368"/>
      <c r="O35" s="368"/>
      <c r="P35" s="298"/>
    </row>
    <row r="36" spans="1:16" ht="15" customHeight="1" thickBot="1" x14ac:dyDescent="0.3">
      <c r="A36" s="298"/>
      <c r="B36" s="298"/>
      <c r="C36" s="298"/>
      <c r="D36" s="364" t="s">
        <v>373</v>
      </c>
      <c r="E36" s="365"/>
      <c r="F36" s="365"/>
      <c r="G36" s="365"/>
      <c r="H36" s="365"/>
      <c r="I36" s="365"/>
      <c r="J36" s="365"/>
      <c r="K36" s="365"/>
      <c r="L36" s="365"/>
      <c r="M36" s="365"/>
      <c r="N36" s="365"/>
      <c r="O36" s="365"/>
      <c r="P36" s="302"/>
    </row>
    <row r="37" spans="1:16" ht="42" customHeight="1" x14ac:dyDescent="0.25">
      <c r="A37" s="303"/>
      <c r="B37" s="304" t="s">
        <v>10</v>
      </c>
      <c r="C37" s="315"/>
      <c r="D37" s="316" t="s">
        <v>366</v>
      </c>
      <c r="E37" s="317" t="str">
        <f t="shared" ref="E37:P37" si="2">E5</f>
        <v>Devers Colorado River (DCR)</v>
      </c>
      <c r="F37" s="317" t="str">
        <f t="shared" si="2"/>
        <v>Tehachapi Segments 1 - 3A</v>
      </c>
      <c r="G37" s="317" t="str">
        <f t="shared" si="2"/>
        <v>Tehachapi Segments 3B &amp; 3C</v>
      </c>
      <c r="H37" s="317" t="str">
        <f t="shared" si="2"/>
        <v>Tehachapi Segments 4-11</v>
      </c>
      <c r="I37" s="317" t="str">
        <f t="shared" si="2"/>
        <v>Red Bluff Substation</v>
      </c>
      <c r="J37" s="317" t="str">
        <f t="shared" si="2"/>
        <v>Eldorado - Ivanpah</v>
      </c>
      <c r="K37" s="317" t="str">
        <f t="shared" si="2"/>
        <v>Lugo-Pisgah</v>
      </c>
      <c r="L37" s="317" t="str">
        <f t="shared" si="2"/>
        <v>Coolwater-Lugo (formerly South of Kramer)</v>
      </c>
      <c r="M37" s="317" t="str">
        <f t="shared" si="2"/>
        <v>West of Devers</v>
      </c>
      <c r="N37" s="317" t="str">
        <f t="shared" si="2"/>
        <v>Colorado River Substation</v>
      </c>
      <c r="O37" s="317" t="str">
        <f t="shared" si="2"/>
        <v>Whirlwind Substation Expansion Project</v>
      </c>
      <c r="P37" s="317" t="str">
        <f t="shared" si="2"/>
        <v>Rancho Vista</v>
      </c>
    </row>
    <row r="38" spans="1:16" ht="15" customHeight="1" x14ac:dyDescent="0.25">
      <c r="A38" s="298" t="s">
        <v>370</v>
      </c>
      <c r="B38" s="307">
        <f t="shared" ref="B38:B62" si="3">B6</f>
        <v>42705</v>
      </c>
      <c r="C38" s="307" t="s">
        <v>214</v>
      </c>
      <c r="D38" s="311">
        <f>SUM(E38:P38)</f>
        <v>0</v>
      </c>
      <c r="E38" s="300">
        <f>SUMPRODUCT(('Inc CWIP &amp; Plant'!$B$12:$B$375=E$37)*
('Inc CWIP &amp; Plant'!$T$11:$AQ$11=$B38)*
('Inc CWIP &amp; Plant'!$C$12:$C$375=$C38)*
('Inc CWIP &amp; Plant'!$T$12:$AQ$375))</f>
        <v>0</v>
      </c>
      <c r="F38" s="300">
        <f>SUMPRODUCT(('Inc CWIP &amp; Plant'!$B$12:$B$375=F$37)*
('Inc CWIP &amp; Plant'!$T$11:$AQ$11=$B38)*
('Inc CWIP &amp; Plant'!$C$12:$C$375=$C38)*
('Inc CWIP &amp; Plant'!$T$12:$AQ$375))</f>
        <v>0</v>
      </c>
      <c r="G38" s="300">
        <f>SUMPRODUCT(('Inc CWIP &amp; Plant'!$B$12:$B$375=G$37)*
('Inc CWIP &amp; Plant'!$T$11:$AQ$11=$B38)*
('Inc CWIP &amp; Plant'!$C$12:$C$375=$C38)*
('Inc CWIP &amp; Plant'!$T$12:$AQ$375))</f>
        <v>0</v>
      </c>
      <c r="H38" s="300">
        <f>SUMPRODUCT(('Inc CWIP &amp; Plant'!$B$12:$B$375=H$37)*
('Inc CWIP &amp; Plant'!$T$11:$AQ$11=$B38)*
('Inc CWIP &amp; Plant'!$C$12:$C$375=$C38)*
('Inc CWIP &amp; Plant'!$T$12:$AQ$375))</f>
        <v>0</v>
      </c>
      <c r="I38" s="300">
        <f>SUMPRODUCT(('Inc CWIP &amp; Plant'!$B$12:$B$375=I$37)*
('Inc CWIP &amp; Plant'!$T$11:$AQ$11=$B38)*
('Inc CWIP &amp; Plant'!$C$12:$C$375=$C38)*
('Inc CWIP &amp; Plant'!$T$12:$AQ$375))</f>
        <v>0</v>
      </c>
      <c r="J38" s="300">
        <f>SUMPRODUCT(('Inc CWIP &amp; Plant'!$B$12:$B$375=J$37)*
('Inc CWIP &amp; Plant'!$T$11:$AQ$11=$B38)*
('Inc CWIP &amp; Plant'!$C$12:$C$375=$C38)*
('Inc CWIP &amp; Plant'!$T$12:$AQ$375))</f>
        <v>0</v>
      </c>
      <c r="K38" s="300">
        <f>SUMPRODUCT(('Inc CWIP &amp; Plant'!$B$12:$B$375=K$37)*
('Inc CWIP &amp; Plant'!$T$11:$AQ$11=$B38)*
('Inc CWIP &amp; Plant'!$C$12:$C$375=$C38)*
('Inc CWIP &amp; Plant'!$T$12:$AQ$375))</f>
        <v>0</v>
      </c>
      <c r="L38" s="300">
        <f>SUMPRODUCT(('Inc CWIP &amp; Plant'!$B$12:$B$375=L$37)*
('Inc CWIP &amp; Plant'!$T$11:$AQ$11=$B38)*
('Inc CWIP &amp; Plant'!$C$12:$C$375=$C38)*
('Inc CWIP &amp; Plant'!$T$12:$AQ$375))</f>
        <v>0</v>
      </c>
      <c r="M38" s="300">
        <f>SUMPRODUCT(('Inc CWIP &amp; Plant'!$B$12:$B$375=M$37)*
('Inc CWIP &amp; Plant'!$T$11:$AQ$11=$B38)*
('Inc CWIP &amp; Plant'!$C$12:$C$375=$C38)*
('Inc CWIP &amp; Plant'!$T$12:$AQ$375))</f>
        <v>0</v>
      </c>
      <c r="N38" s="300">
        <f>SUMPRODUCT(('Inc CWIP &amp; Plant'!$B$12:$B$375=N$37)*
('Inc CWIP &amp; Plant'!$T$11:$AQ$11=$B38)*
('Inc CWIP &amp; Plant'!$C$12:$C$375=$C38)*
('Inc CWIP &amp; Plant'!$T$12:$AQ$375))</f>
        <v>0</v>
      </c>
      <c r="O38" s="300">
        <f>SUMPRODUCT(('Inc CWIP &amp; Plant'!$B$12:$B$375=O$37)*
('Inc CWIP &amp; Plant'!$T$11:$AQ$11=$B38)*
('Inc CWIP &amp; Plant'!$C$12:$C$375=$C38)*
('Inc CWIP &amp; Plant'!$T$12:$AQ$375))</f>
        <v>0</v>
      </c>
      <c r="P38" s="300">
        <f>SUMPRODUCT(('Inc CWIP &amp; Plant'!$B$12:$B$375=P$37)*
('Inc CWIP &amp; Plant'!$T$11:$AQ$11=$B38)*
('Inc CWIP &amp; Plant'!$C$12:$C$375=$C38)*
('Inc CWIP &amp; Plant'!$T$12:$AQ$375))</f>
        <v>0</v>
      </c>
    </row>
    <row r="39" spans="1:16" ht="15" customHeight="1" x14ac:dyDescent="0.25">
      <c r="A39" s="298" t="s">
        <v>371</v>
      </c>
      <c r="B39" s="307">
        <f t="shared" si="3"/>
        <v>42736</v>
      </c>
      <c r="C39" s="307" t="s">
        <v>214</v>
      </c>
      <c r="D39" s="311">
        <f>SUM(E39:P39)</f>
        <v>1056.4020399999999</v>
      </c>
      <c r="E39" s="300">
        <f>SUMPRODUCT(('Inc CWIP &amp; Plant'!$B$12:$B$375=E$37)*
('Inc CWIP &amp; Plant'!$T$11:$AQ$11=$B39)*
('Inc CWIP &amp; Plant'!$C$12:$C$375=$C39)*
('Inc CWIP &amp; Plant'!$T$12:$AQ$375))</f>
        <v>0</v>
      </c>
      <c r="F39" s="300">
        <f>SUMPRODUCT(('Inc CWIP &amp; Plant'!$B$12:$B$375=F$37)*
('Inc CWIP &amp; Plant'!$T$11:$AQ$11=$B39)*
('Inc CWIP &amp; Plant'!$C$12:$C$375=$C39)*
('Inc CWIP &amp; Plant'!$T$12:$AQ$375))</f>
        <v>0</v>
      </c>
      <c r="G39" s="300">
        <f>SUMPRODUCT(('Inc CWIP &amp; Plant'!$B$12:$B$375=G$37)*
('Inc CWIP &amp; Plant'!$T$11:$AQ$11=$B39)*
('Inc CWIP &amp; Plant'!$C$12:$C$375=$C39)*
('Inc CWIP &amp; Plant'!$T$12:$AQ$375))</f>
        <v>-7.50176</v>
      </c>
      <c r="H39" s="300">
        <f>SUMPRODUCT(('Inc CWIP &amp; Plant'!$B$12:$B$375=H$37)*
('Inc CWIP &amp; Plant'!$T$11:$AQ$11=$B39)*
('Inc CWIP &amp; Plant'!$C$12:$C$375=$C39)*
('Inc CWIP &amp; Plant'!$T$12:$AQ$375))</f>
        <v>1398.9852500000002</v>
      </c>
      <c r="I39" s="300">
        <f>SUMPRODUCT(('Inc CWIP &amp; Plant'!$B$12:$B$375=I$37)*
('Inc CWIP &amp; Plant'!$T$11:$AQ$11=$B39)*
('Inc CWIP &amp; Plant'!$C$12:$C$375=$C39)*
('Inc CWIP &amp; Plant'!$T$12:$AQ$375))</f>
        <v>0</v>
      </c>
      <c r="J39" s="300">
        <f>SUMPRODUCT(('Inc CWIP &amp; Plant'!$B$12:$B$375=J$37)*
('Inc CWIP &amp; Plant'!$T$11:$AQ$11=$B39)*
('Inc CWIP &amp; Plant'!$C$12:$C$375=$C39)*
('Inc CWIP &amp; Plant'!$T$12:$AQ$375))</f>
        <v>0</v>
      </c>
      <c r="K39" s="300">
        <f>SUMPRODUCT(('Inc CWIP &amp; Plant'!$B$12:$B$375=K$37)*
('Inc CWIP &amp; Plant'!$T$11:$AQ$11=$B39)*
('Inc CWIP &amp; Plant'!$C$12:$C$375=$C39)*
('Inc CWIP &amp; Plant'!$T$12:$AQ$375))</f>
        <v>0</v>
      </c>
      <c r="L39" s="300">
        <f>SUMPRODUCT(('Inc CWIP &amp; Plant'!$B$12:$B$375=L$37)*
('Inc CWIP &amp; Plant'!$T$11:$AQ$11=$B39)*
('Inc CWIP &amp; Plant'!$C$12:$C$375=$C39)*
('Inc CWIP &amp; Plant'!$T$12:$AQ$375))</f>
        <v>0</v>
      </c>
      <c r="M39" s="300">
        <f>SUMPRODUCT(('Inc CWIP &amp; Plant'!$B$12:$B$375=M$37)*
('Inc CWIP &amp; Plant'!$T$11:$AQ$11=$B39)*
('Inc CWIP &amp; Plant'!$C$12:$C$375=$C39)*
('Inc CWIP &amp; Plant'!$T$12:$AQ$375))</f>
        <v>0</v>
      </c>
      <c r="N39" s="300">
        <f>SUMPRODUCT(('Inc CWIP &amp; Plant'!$B$12:$B$375=N$37)*
('Inc CWIP &amp; Plant'!$T$11:$AQ$11=$B39)*
('Inc CWIP &amp; Plant'!$C$12:$C$375=$C39)*
('Inc CWIP &amp; Plant'!$T$12:$AQ$375))</f>
        <v>-335.08145000000002</v>
      </c>
      <c r="O39" s="300">
        <f>SUMPRODUCT(('Inc CWIP &amp; Plant'!$B$12:$B$375=O$37)*
('Inc CWIP &amp; Plant'!$T$11:$AQ$11=$B39)*
('Inc CWIP &amp; Plant'!$C$12:$C$375=$C39)*
('Inc CWIP &amp; Plant'!$T$12:$AQ$375))</f>
        <v>0</v>
      </c>
      <c r="P39" s="300">
        <f>SUMPRODUCT(('Inc CWIP &amp; Plant'!$B$12:$B$375=P$37)*
('Inc CWIP &amp; Plant'!$T$11:$AQ$11=$B39)*
('Inc CWIP &amp; Plant'!$C$12:$C$375=$C39)*
('Inc CWIP &amp; Plant'!$T$12:$AQ$375))</f>
        <v>0</v>
      </c>
    </row>
    <row r="40" spans="1:16" ht="15" customHeight="1" x14ac:dyDescent="0.25">
      <c r="A40" s="298"/>
      <c r="B40" s="307">
        <f t="shared" si="3"/>
        <v>42767</v>
      </c>
      <c r="C40" s="307" t="s">
        <v>214</v>
      </c>
      <c r="D40" s="311">
        <f t="shared" ref="D40:D61" si="4">SUM(E40:P40)</f>
        <v>1350.04313</v>
      </c>
      <c r="E40" s="300">
        <f>SUMPRODUCT(('Inc CWIP &amp; Plant'!$B$12:$B$375=E$37)*
('Inc CWIP &amp; Plant'!$T$11:$AQ$11=$B40)*
('Inc CWIP &amp; Plant'!$C$12:$C$375=$C40)*
('Inc CWIP &amp; Plant'!$T$12:$AQ$375))</f>
        <v>-80.269720000000007</v>
      </c>
      <c r="F40" s="300">
        <f>SUMPRODUCT(('Inc CWIP &amp; Plant'!$B$12:$B$375=F$37)*
('Inc CWIP &amp; Plant'!$T$11:$AQ$11=$B40)*
('Inc CWIP &amp; Plant'!$C$12:$C$375=$C40)*
('Inc CWIP &amp; Plant'!$T$12:$AQ$375))</f>
        <v>0</v>
      </c>
      <c r="G40" s="300">
        <f>SUMPRODUCT(('Inc CWIP &amp; Plant'!$B$12:$B$375=G$37)*
('Inc CWIP &amp; Plant'!$T$11:$AQ$11=$B40)*
('Inc CWIP &amp; Plant'!$C$12:$C$375=$C40)*
('Inc CWIP &amp; Plant'!$T$12:$AQ$375))</f>
        <v>3.9264999999999999</v>
      </c>
      <c r="H40" s="300">
        <f>SUMPRODUCT(('Inc CWIP &amp; Plant'!$B$12:$B$375=H$37)*
('Inc CWIP &amp; Plant'!$T$11:$AQ$11=$B40)*
('Inc CWIP &amp; Plant'!$C$12:$C$375=$C40)*
('Inc CWIP &amp; Plant'!$T$12:$AQ$375))</f>
        <v>1312.04675</v>
      </c>
      <c r="I40" s="300">
        <f>SUMPRODUCT(('Inc CWIP &amp; Plant'!$B$12:$B$375=I$37)*
('Inc CWIP &amp; Plant'!$T$11:$AQ$11=$B40)*
('Inc CWIP &amp; Plant'!$C$12:$C$375=$C40)*
('Inc CWIP &amp; Plant'!$T$12:$AQ$375))</f>
        <v>3.2694399999999999</v>
      </c>
      <c r="J40" s="300">
        <f>SUMPRODUCT(('Inc CWIP &amp; Plant'!$B$12:$B$375=J$37)*
('Inc CWIP &amp; Plant'!$T$11:$AQ$11=$B40)*
('Inc CWIP &amp; Plant'!$C$12:$C$375=$C40)*
('Inc CWIP &amp; Plant'!$T$12:$AQ$375))</f>
        <v>0</v>
      </c>
      <c r="K40" s="300">
        <f>SUMPRODUCT(('Inc CWIP &amp; Plant'!$B$12:$B$375=K$37)*
('Inc CWIP &amp; Plant'!$T$11:$AQ$11=$B40)*
('Inc CWIP &amp; Plant'!$C$12:$C$375=$C40)*
('Inc CWIP &amp; Plant'!$T$12:$AQ$375))</f>
        <v>0</v>
      </c>
      <c r="L40" s="300">
        <f>SUMPRODUCT(('Inc CWIP &amp; Plant'!$B$12:$B$375=L$37)*
('Inc CWIP &amp; Plant'!$T$11:$AQ$11=$B40)*
('Inc CWIP &amp; Plant'!$C$12:$C$375=$C40)*
('Inc CWIP &amp; Plant'!$T$12:$AQ$375))</f>
        <v>0</v>
      </c>
      <c r="M40" s="300">
        <f>SUMPRODUCT(('Inc CWIP &amp; Plant'!$B$12:$B$375=M$37)*
('Inc CWIP &amp; Plant'!$T$11:$AQ$11=$B40)*
('Inc CWIP &amp; Plant'!$C$12:$C$375=$C40)*
('Inc CWIP &amp; Plant'!$T$12:$AQ$375))</f>
        <v>0</v>
      </c>
      <c r="N40" s="300">
        <f>SUMPRODUCT(('Inc CWIP &amp; Plant'!$B$12:$B$375=N$37)*
('Inc CWIP &amp; Plant'!$T$11:$AQ$11=$B40)*
('Inc CWIP &amp; Plant'!$C$12:$C$375=$C40)*
('Inc CWIP &amp; Plant'!$T$12:$AQ$375))</f>
        <v>111.07015999999999</v>
      </c>
      <c r="O40" s="300">
        <f>SUMPRODUCT(('Inc CWIP &amp; Plant'!$B$12:$B$375=O$37)*
('Inc CWIP &amp; Plant'!$T$11:$AQ$11=$B40)*
('Inc CWIP &amp; Plant'!$C$12:$C$375=$C40)*
('Inc CWIP &amp; Plant'!$T$12:$AQ$375))</f>
        <v>0</v>
      </c>
      <c r="P40" s="300">
        <f>SUMPRODUCT(('Inc CWIP &amp; Plant'!$B$12:$B$375=P$37)*
('Inc CWIP &amp; Plant'!$T$11:$AQ$11=$B40)*
('Inc CWIP &amp; Plant'!$C$12:$C$375=$C40)*
('Inc CWIP &amp; Plant'!$T$12:$AQ$375))</f>
        <v>0</v>
      </c>
    </row>
    <row r="41" spans="1:16" ht="15" customHeight="1" x14ac:dyDescent="0.25">
      <c r="A41" s="298"/>
      <c r="B41" s="307">
        <f t="shared" si="3"/>
        <v>42795</v>
      </c>
      <c r="C41" s="307" t="s">
        <v>214</v>
      </c>
      <c r="D41" s="311">
        <f t="shared" si="4"/>
        <v>1328.7676400000005</v>
      </c>
      <c r="E41" s="300">
        <f>SUMPRODUCT(('Inc CWIP &amp; Plant'!$B$12:$B$375=E$37)*
('Inc CWIP &amp; Plant'!$T$11:$AQ$11=$B41)*
('Inc CWIP &amp; Plant'!$C$12:$C$375=$C41)*
('Inc CWIP &amp; Plant'!$T$12:$AQ$375))</f>
        <v>-1.8020000000000001E-2</v>
      </c>
      <c r="F41" s="300">
        <f>SUMPRODUCT(('Inc CWIP &amp; Plant'!$B$12:$B$375=F$37)*
('Inc CWIP &amp; Plant'!$T$11:$AQ$11=$B41)*
('Inc CWIP &amp; Plant'!$C$12:$C$375=$C41)*
('Inc CWIP &amp; Plant'!$T$12:$AQ$375))</f>
        <v>0</v>
      </c>
      <c r="G41" s="300">
        <f>SUMPRODUCT(('Inc CWIP &amp; Plant'!$B$12:$B$375=G$37)*
('Inc CWIP &amp; Plant'!$T$11:$AQ$11=$B41)*
('Inc CWIP &amp; Plant'!$C$12:$C$375=$C41)*
('Inc CWIP &amp; Plant'!$T$12:$AQ$375))</f>
        <v>7.7190099999999999</v>
      </c>
      <c r="H41" s="300">
        <f>SUMPRODUCT(('Inc CWIP &amp; Plant'!$B$12:$B$375=H$37)*
('Inc CWIP &amp; Plant'!$T$11:$AQ$11=$B41)*
('Inc CWIP &amp; Plant'!$C$12:$C$375=$C41)*
('Inc CWIP &amp; Plant'!$T$12:$AQ$375))</f>
        <v>1220.5584900000003</v>
      </c>
      <c r="I41" s="300">
        <f>SUMPRODUCT(('Inc CWIP &amp; Plant'!$B$12:$B$375=I$37)*
('Inc CWIP &amp; Plant'!$T$11:$AQ$11=$B41)*
('Inc CWIP &amp; Plant'!$C$12:$C$375=$C41)*
('Inc CWIP &amp; Plant'!$T$12:$AQ$375))</f>
        <v>2.0289100000000002</v>
      </c>
      <c r="J41" s="300">
        <f>SUMPRODUCT(('Inc CWIP &amp; Plant'!$B$12:$B$375=J$37)*
('Inc CWIP &amp; Plant'!$T$11:$AQ$11=$B41)*
('Inc CWIP &amp; Plant'!$C$12:$C$375=$C41)*
('Inc CWIP &amp; Plant'!$T$12:$AQ$375))</f>
        <v>0</v>
      </c>
      <c r="K41" s="300">
        <f>SUMPRODUCT(('Inc CWIP &amp; Plant'!$B$12:$B$375=K$37)*
('Inc CWIP &amp; Plant'!$T$11:$AQ$11=$B41)*
('Inc CWIP &amp; Plant'!$C$12:$C$375=$C41)*
('Inc CWIP &amp; Plant'!$T$12:$AQ$375))</f>
        <v>0</v>
      </c>
      <c r="L41" s="300">
        <f>SUMPRODUCT(('Inc CWIP &amp; Plant'!$B$12:$B$375=L$37)*
('Inc CWIP &amp; Plant'!$T$11:$AQ$11=$B41)*
('Inc CWIP &amp; Plant'!$C$12:$C$375=$C41)*
('Inc CWIP &amp; Plant'!$T$12:$AQ$375))</f>
        <v>0</v>
      </c>
      <c r="M41" s="300">
        <f>SUMPRODUCT(('Inc CWIP &amp; Plant'!$B$12:$B$375=M$37)*
('Inc CWIP &amp; Plant'!$T$11:$AQ$11=$B41)*
('Inc CWIP &amp; Plant'!$C$12:$C$375=$C41)*
('Inc CWIP &amp; Plant'!$T$12:$AQ$375))</f>
        <v>0</v>
      </c>
      <c r="N41" s="300">
        <f>SUMPRODUCT(('Inc CWIP &amp; Plant'!$B$12:$B$375=N$37)*
('Inc CWIP &amp; Plant'!$T$11:$AQ$11=$B41)*
('Inc CWIP &amp; Plant'!$C$12:$C$375=$C41)*
('Inc CWIP &amp; Plant'!$T$12:$AQ$375))</f>
        <v>98.479250000000008</v>
      </c>
      <c r="O41" s="300">
        <f>SUMPRODUCT(('Inc CWIP &amp; Plant'!$B$12:$B$375=O$37)*
('Inc CWIP &amp; Plant'!$T$11:$AQ$11=$B41)*
('Inc CWIP &amp; Plant'!$C$12:$C$375=$C41)*
('Inc CWIP &amp; Plant'!$T$12:$AQ$375))</f>
        <v>0</v>
      </c>
      <c r="P41" s="300">
        <f>SUMPRODUCT(('Inc CWIP &amp; Plant'!$B$12:$B$375=P$37)*
('Inc CWIP &amp; Plant'!$T$11:$AQ$11=$B41)*
('Inc CWIP &amp; Plant'!$C$12:$C$375=$C41)*
('Inc CWIP &amp; Plant'!$T$12:$AQ$375))</f>
        <v>0</v>
      </c>
    </row>
    <row r="42" spans="1:16" ht="15" customHeight="1" x14ac:dyDescent="0.25">
      <c r="A42" s="298"/>
      <c r="B42" s="307">
        <f t="shared" si="3"/>
        <v>42826</v>
      </c>
      <c r="C42" s="307" t="s">
        <v>214</v>
      </c>
      <c r="D42" s="311">
        <f t="shared" si="4"/>
        <v>32542.039549999998</v>
      </c>
      <c r="E42" s="300">
        <f>SUMPRODUCT(('Inc CWIP &amp; Plant'!$B$12:$B$375=E$37)*
('Inc CWIP &amp; Plant'!$T$11:$AQ$11=$B42)*
('Inc CWIP &amp; Plant'!$C$12:$C$375=$C42)*
('Inc CWIP &amp; Plant'!$T$12:$AQ$375))</f>
        <v>0</v>
      </c>
      <c r="F42" s="300">
        <f>SUMPRODUCT(('Inc CWIP &amp; Plant'!$B$12:$B$375=F$37)*
('Inc CWIP &amp; Plant'!$T$11:$AQ$11=$B42)*
('Inc CWIP &amp; Plant'!$C$12:$C$375=$C42)*
('Inc CWIP &amp; Plant'!$T$12:$AQ$375))</f>
        <v>0</v>
      </c>
      <c r="G42" s="300">
        <f>SUMPRODUCT(('Inc CWIP &amp; Plant'!$B$12:$B$375=G$37)*
('Inc CWIP &amp; Plant'!$T$11:$AQ$11=$B42)*
('Inc CWIP &amp; Plant'!$C$12:$C$375=$C42)*
('Inc CWIP &amp; Plant'!$T$12:$AQ$375))</f>
        <v>0</v>
      </c>
      <c r="H42" s="300">
        <f>SUMPRODUCT(('Inc CWIP &amp; Plant'!$B$12:$B$375=H$37)*
('Inc CWIP &amp; Plant'!$T$11:$AQ$11=$B42)*
('Inc CWIP &amp; Plant'!$C$12:$C$375=$C42)*
('Inc CWIP &amp; Plant'!$T$12:$AQ$375))</f>
        <v>566.90913999999998</v>
      </c>
      <c r="I42" s="300">
        <f>SUMPRODUCT(('Inc CWIP &amp; Plant'!$B$12:$B$375=I$37)*
('Inc CWIP &amp; Plant'!$T$11:$AQ$11=$B42)*
('Inc CWIP &amp; Plant'!$C$12:$C$375=$C42)*
('Inc CWIP &amp; Plant'!$T$12:$AQ$375))</f>
        <v>0</v>
      </c>
      <c r="J42" s="300">
        <f>SUMPRODUCT(('Inc CWIP &amp; Plant'!$B$12:$B$375=J$37)*
('Inc CWIP &amp; Plant'!$T$11:$AQ$11=$B42)*
('Inc CWIP &amp; Plant'!$C$12:$C$375=$C42)*
('Inc CWIP &amp; Plant'!$T$12:$AQ$375))</f>
        <v>0</v>
      </c>
      <c r="K42" s="300">
        <f>SUMPRODUCT(('Inc CWIP &amp; Plant'!$B$12:$B$375=K$37)*
('Inc CWIP &amp; Plant'!$T$11:$AQ$11=$B42)*
('Inc CWIP &amp; Plant'!$C$12:$C$375=$C42)*
('Inc CWIP &amp; Plant'!$T$12:$AQ$375))</f>
        <v>0</v>
      </c>
      <c r="L42" s="300">
        <f>SUMPRODUCT(('Inc CWIP &amp; Plant'!$B$12:$B$375=L$37)*
('Inc CWIP &amp; Plant'!$T$11:$AQ$11=$B42)*
('Inc CWIP &amp; Plant'!$C$12:$C$375=$C42)*
('Inc CWIP &amp; Plant'!$T$12:$AQ$375))</f>
        <v>0</v>
      </c>
      <c r="M42" s="300">
        <f>SUMPRODUCT(('Inc CWIP &amp; Plant'!$B$12:$B$375=M$37)*
('Inc CWIP &amp; Plant'!$T$11:$AQ$11=$B42)*
('Inc CWIP &amp; Plant'!$C$12:$C$375=$C42)*
('Inc CWIP &amp; Plant'!$T$12:$AQ$375))</f>
        <v>0</v>
      </c>
      <c r="N42" s="300">
        <f>SUMPRODUCT(('Inc CWIP &amp; Plant'!$B$12:$B$375=N$37)*
('Inc CWIP &amp; Plant'!$T$11:$AQ$11=$B42)*
('Inc CWIP &amp; Plant'!$C$12:$C$375=$C42)*
('Inc CWIP &amp; Plant'!$T$12:$AQ$375))</f>
        <v>15</v>
      </c>
      <c r="O42" s="300">
        <f>SUMPRODUCT(('Inc CWIP &amp; Plant'!$B$12:$B$375=O$37)*
('Inc CWIP &amp; Plant'!$T$11:$AQ$11=$B42)*
('Inc CWIP &amp; Plant'!$C$12:$C$375=$C42)*
('Inc CWIP &amp; Plant'!$T$12:$AQ$375))</f>
        <v>31960.130409999998</v>
      </c>
      <c r="P42" s="300">
        <f>SUMPRODUCT(('Inc CWIP &amp; Plant'!$B$12:$B$375=P$37)*
('Inc CWIP &amp; Plant'!$T$11:$AQ$11=$B42)*
('Inc CWIP &amp; Plant'!$C$12:$C$375=$C42)*
('Inc CWIP &amp; Plant'!$T$12:$AQ$375))</f>
        <v>0</v>
      </c>
    </row>
    <row r="43" spans="1:16" ht="15" customHeight="1" x14ac:dyDescent="0.25">
      <c r="A43" s="298"/>
      <c r="B43" s="307">
        <f t="shared" si="3"/>
        <v>42856</v>
      </c>
      <c r="C43" s="307" t="s">
        <v>214</v>
      </c>
      <c r="D43" s="311">
        <f t="shared" si="4"/>
        <v>936.90913999999998</v>
      </c>
      <c r="E43" s="300">
        <f>SUMPRODUCT(('Inc CWIP &amp; Plant'!$B$12:$B$375=E$37)*
('Inc CWIP &amp; Plant'!$T$11:$AQ$11=$B43)*
('Inc CWIP &amp; Plant'!$C$12:$C$375=$C43)*
('Inc CWIP &amp; Plant'!$T$12:$AQ$375))</f>
        <v>0</v>
      </c>
      <c r="F43" s="300">
        <f>SUMPRODUCT(('Inc CWIP &amp; Plant'!$B$12:$B$375=F$37)*
('Inc CWIP &amp; Plant'!$T$11:$AQ$11=$B43)*
('Inc CWIP &amp; Plant'!$C$12:$C$375=$C43)*
('Inc CWIP &amp; Plant'!$T$12:$AQ$375))</f>
        <v>0</v>
      </c>
      <c r="G43" s="300">
        <f>SUMPRODUCT(('Inc CWIP &amp; Plant'!$B$12:$B$375=G$37)*
('Inc CWIP &amp; Plant'!$T$11:$AQ$11=$B43)*
('Inc CWIP &amp; Plant'!$C$12:$C$375=$C43)*
('Inc CWIP &amp; Plant'!$T$12:$AQ$375))</f>
        <v>0</v>
      </c>
      <c r="H43" s="300">
        <f>SUMPRODUCT(('Inc CWIP &amp; Plant'!$B$12:$B$375=H$37)*
('Inc CWIP &amp; Plant'!$T$11:$AQ$11=$B43)*
('Inc CWIP &amp; Plant'!$C$12:$C$375=$C43)*
('Inc CWIP &amp; Plant'!$T$12:$AQ$375))</f>
        <v>736.90913999999998</v>
      </c>
      <c r="I43" s="300">
        <f>SUMPRODUCT(('Inc CWIP &amp; Plant'!$B$12:$B$375=I$37)*
('Inc CWIP &amp; Plant'!$T$11:$AQ$11=$B43)*
('Inc CWIP &amp; Plant'!$C$12:$C$375=$C43)*
('Inc CWIP &amp; Plant'!$T$12:$AQ$375))</f>
        <v>0</v>
      </c>
      <c r="J43" s="300">
        <f>SUMPRODUCT(('Inc CWIP &amp; Plant'!$B$12:$B$375=J$37)*
('Inc CWIP &amp; Plant'!$T$11:$AQ$11=$B43)*
('Inc CWIP &amp; Plant'!$C$12:$C$375=$C43)*
('Inc CWIP &amp; Plant'!$T$12:$AQ$375))</f>
        <v>0</v>
      </c>
      <c r="K43" s="300">
        <f>SUMPRODUCT(('Inc CWIP &amp; Plant'!$B$12:$B$375=K$37)*
('Inc CWIP &amp; Plant'!$T$11:$AQ$11=$B43)*
('Inc CWIP &amp; Plant'!$C$12:$C$375=$C43)*
('Inc CWIP &amp; Plant'!$T$12:$AQ$375))</f>
        <v>0</v>
      </c>
      <c r="L43" s="300">
        <f>SUMPRODUCT(('Inc CWIP &amp; Plant'!$B$12:$B$375=L$37)*
('Inc CWIP &amp; Plant'!$T$11:$AQ$11=$B43)*
('Inc CWIP &amp; Plant'!$C$12:$C$375=$C43)*
('Inc CWIP &amp; Plant'!$T$12:$AQ$375))</f>
        <v>0</v>
      </c>
      <c r="M43" s="300">
        <f>SUMPRODUCT(('Inc CWIP &amp; Plant'!$B$12:$B$375=M$37)*
('Inc CWIP &amp; Plant'!$T$11:$AQ$11=$B43)*
('Inc CWIP &amp; Plant'!$C$12:$C$375=$C43)*
('Inc CWIP &amp; Plant'!$T$12:$AQ$375))</f>
        <v>0</v>
      </c>
      <c r="N43" s="300">
        <f>SUMPRODUCT(('Inc CWIP &amp; Plant'!$B$12:$B$375=N$37)*
('Inc CWIP &amp; Plant'!$T$11:$AQ$11=$B43)*
('Inc CWIP &amp; Plant'!$C$12:$C$375=$C43)*
('Inc CWIP &amp; Plant'!$T$12:$AQ$375))</f>
        <v>50</v>
      </c>
      <c r="O43" s="300">
        <f>SUMPRODUCT(('Inc CWIP &amp; Plant'!$B$12:$B$375=O$37)*
('Inc CWIP &amp; Plant'!$T$11:$AQ$11=$B43)*
('Inc CWIP &amp; Plant'!$C$12:$C$375=$C43)*
('Inc CWIP &amp; Plant'!$T$12:$AQ$375))</f>
        <v>150</v>
      </c>
      <c r="P43" s="300">
        <f>SUMPRODUCT(('Inc CWIP &amp; Plant'!$B$12:$B$375=P$37)*
('Inc CWIP &amp; Plant'!$T$11:$AQ$11=$B43)*
('Inc CWIP &amp; Plant'!$C$12:$C$375=$C43)*
('Inc CWIP &amp; Plant'!$T$12:$AQ$375))</f>
        <v>0</v>
      </c>
    </row>
    <row r="44" spans="1:16" ht="15" customHeight="1" x14ac:dyDescent="0.25">
      <c r="A44" s="298"/>
      <c r="B44" s="307">
        <f t="shared" si="3"/>
        <v>42887</v>
      </c>
      <c r="C44" s="307" t="s">
        <v>214</v>
      </c>
      <c r="D44" s="311">
        <f t="shared" si="4"/>
        <v>23124.445830000001</v>
      </c>
      <c r="E44" s="300">
        <f>SUMPRODUCT(('Inc CWIP &amp; Plant'!$B$12:$B$375=E$37)*
('Inc CWIP &amp; Plant'!$T$11:$AQ$11=$B44)*
('Inc CWIP &amp; Plant'!$C$12:$C$375=$C44)*
('Inc CWIP &amp; Plant'!$T$12:$AQ$375))</f>
        <v>0</v>
      </c>
      <c r="F44" s="300">
        <f>SUMPRODUCT(('Inc CWIP &amp; Plant'!$B$12:$B$375=F$37)*
('Inc CWIP &amp; Plant'!$T$11:$AQ$11=$B44)*
('Inc CWIP &amp; Plant'!$C$12:$C$375=$C44)*
('Inc CWIP &amp; Plant'!$T$12:$AQ$375))</f>
        <v>0</v>
      </c>
      <c r="G44" s="300">
        <f>SUMPRODUCT(('Inc CWIP &amp; Plant'!$B$12:$B$375=G$37)*
('Inc CWIP &amp; Plant'!$T$11:$AQ$11=$B44)*
('Inc CWIP &amp; Plant'!$C$12:$C$375=$C44)*
('Inc CWIP &amp; Plant'!$T$12:$AQ$375))</f>
        <v>0</v>
      </c>
      <c r="H44" s="300">
        <f>SUMPRODUCT(('Inc CWIP &amp; Plant'!$B$12:$B$375=H$37)*
('Inc CWIP &amp; Plant'!$T$11:$AQ$11=$B44)*
('Inc CWIP &amp; Plant'!$C$12:$C$375=$C44)*
('Inc CWIP &amp; Plant'!$T$12:$AQ$375))</f>
        <v>22259.717929999999</v>
      </c>
      <c r="I44" s="300">
        <f>SUMPRODUCT(('Inc CWIP &amp; Plant'!$B$12:$B$375=I$37)*
('Inc CWIP &amp; Plant'!$T$11:$AQ$11=$B44)*
('Inc CWIP &amp; Plant'!$C$12:$C$375=$C44)*
('Inc CWIP &amp; Plant'!$T$12:$AQ$375))</f>
        <v>0</v>
      </c>
      <c r="J44" s="300">
        <f>SUMPRODUCT(('Inc CWIP &amp; Plant'!$B$12:$B$375=J$37)*
('Inc CWIP &amp; Plant'!$T$11:$AQ$11=$B44)*
('Inc CWIP &amp; Plant'!$C$12:$C$375=$C44)*
('Inc CWIP &amp; Plant'!$T$12:$AQ$375))</f>
        <v>0</v>
      </c>
      <c r="K44" s="300">
        <f>SUMPRODUCT(('Inc CWIP &amp; Plant'!$B$12:$B$375=K$37)*
('Inc CWIP &amp; Plant'!$T$11:$AQ$11=$B44)*
('Inc CWIP &amp; Plant'!$C$12:$C$375=$C44)*
('Inc CWIP &amp; Plant'!$T$12:$AQ$375))</f>
        <v>0</v>
      </c>
      <c r="L44" s="300">
        <f>SUMPRODUCT(('Inc CWIP &amp; Plant'!$B$12:$B$375=L$37)*
('Inc CWIP &amp; Plant'!$T$11:$AQ$11=$B44)*
('Inc CWIP &amp; Plant'!$C$12:$C$375=$C44)*
('Inc CWIP &amp; Plant'!$T$12:$AQ$375))</f>
        <v>0</v>
      </c>
      <c r="M44" s="300">
        <f>SUMPRODUCT(('Inc CWIP &amp; Plant'!$B$12:$B$375=M$37)*
('Inc CWIP &amp; Plant'!$T$11:$AQ$11=$B44)*
('Inc CWIP &amp; Plant'!$C$12:$C$375=$C44)*
('Inc CWIP &amp; Plant'!$T$12:$AQ$375))</f>
        <v>0</v>
      </c>
      <c r="N44" s="300">
        <f>SUMPRODUCT(('Inc CWIP &amp; Plant'!$B$12:$B$375=N$37)*
('Inc CWIP &amp; Plant'!$T$11:$AQ$11=$B44)*
('Inc CWIP &amp; Plant'!$C$12:$C$375=$C44)*
('Inc CWIP &amp; Plant'!$T$12:$AQ$375))</f>
        <v>50</v>
      </c>
      <c r="O44" s="300">
        <f>SUMPRODUCT(('Inc CWIP &amp; Plant'!$B$12:$B$375=O$37)*
('Inc CWIP &amp; Plant'!$T$11:$AQ$11=$B44)*
('Inc CWIP &amp; Plant'!$C$12:$C$375=$C44)*
('Inc CWIP &amp; Plant'!$T$12:$AQ$375))</f>
        <v>814.72790000000009</v>
      </c>
      <c r="P44" s="300">
        <f>SUMPRODUCT(('Inc CWIP &amp; Plant'!$B$12:$B$375=P$37)*
('Inc CWIP &amp; Plant'!$T$11:$AQ$11=$B44)*
('Inc CWIP &amp; Plant'!$C$12:$C$375=$C44)*
('Inc CWIP &amp; Plant'!$T$12:$AQ$375))</f>
        <v>0</v>
      </c>
    </row>
    <row r="45" spans="1:16" ht="15" customHeight="1" x14ac:dyDescent="0.25">
      <c r="A45" s="298"/>
      <c r="B45" s="307">
        <f t="shared" si="3"/>
        <v>42917</v>
      </c>
      <c r="C45" s="307" t="s">
        <v>214</v>
      </c>
      <c r="D45" s="311">
        <f t="shared" si="4"/>
        <v>2155.2724033333334</v>
      </c>
      <c r="E45" s="300">
        <f>SUMPRODUCT(('Inc CWIP &amp; Plant'!$B$12:$B$375=E$37)*
('Inc CWIP &amp; Plant'!$T$11:$AQ$11=$B45)*
('Inc CWIP &amp; Plant'!$C$12:$C$375=$C45)*
('Inc CWIP &amp; Plant'!$T$12:$AQ$375))</f>
        <v>0</v>
      </c>
      <c r="F45" s="300">
        <f>SUMPRODUCT(('Inc CWIP &amp; Plant'!$B$12:$B$375=F$37)*
('Inc CWIP &amp; Plant'!$T$11:$AQ$11=$B45)*
('Inc CWIP &amp; Plant'!$C$12:$C$375=$C45)*
('Inc CWIP &amp; Plant'!$T$12:$AQ$375))</f>
        <v>0</v>
      </c>
      <c r="G45" s="300">
        <f>SUMPRODUCT(('Inc CWIP &amp; Plant'!$B$12:$B$375=G$37)*
('Inc CWIP &amp; Plant'!$T$11:$AQ$11=$B45)*
('Inc CWIP &amp; Plant'!$C$12:$C$375=$C45)*
('Inc CWIP &amp; Plant'!$T$12:$AQ$375))</f>
        <v>0</v>
      </c>
      <c r="H45" s="300">
        <f>SUMPRODUCT(('Inc CWIP &amp; Plant'!$B$12:$B$375=H$37)*
('Inc CWIP &amp; Plant'!$T$11:$AQ$11=$B45)*
('Inc CWIP &amp; Plant'!$C$12:$C$375=$C45)*
('Inc CWIP &amp; Plant'!$T$12:$AQ$375))</f>
        <v>2035.34014</v>
      </c>
      <c r="I45" s="300">
        <f>SUMPRODUCT(('Inc CWIP &amp; Plant'!$B$12:$B$375=I$37)*
('Inc CWIP &amp; Plant'!$T$11:$AQ$11=$B45)*
('Inc CWIP &amp; Plant'!$C$12:$C$375=$C45)*
('Inc CWIP &amp; Plant'!$T$12:$AQ$375))</f>
        <v>0</v>
      </c>
      <c r="J45" s="300">
        <f>SUMPRODUCT(('Inc CWIP &amp; Plant'!$B$12:$B$375=J$37)*
('Inc CWIP &amp; Plant'!$T$11:$AQ$11=$B45)*
('Inc CWIP &amp; Plant'!$C$12:$C$375=$C45)*
('Inc CWIP &amp; Plant'!$T$12:$AQ$375))</f>
        <v>0</v>
      </c>
      <c r="K45" s="300">
        <f>SUMPRODUCT(('Inc CWIP &amp; Plant'!$B$12:$B$375=K$37)*
('Inc CWIP &amp; Plant'!$T$11:$AQ$11=$B45)*
('Inc CWIP &amp; Plant'!$C$12:$C$375=$C45)*
('Inc CWIP &amp; Plant'!$T$12:$AQ$375))</f>
        <v>0</v>
      </c>
      <c r="L45" s="300">
        <f>SUMPRODUCT(('Inc CWIP &amp; Plant'!$B$12:$B$375=L$37)*
('Inc CWIP &amp; Plant'!$T$11:$AQ$11=$B45)*
('Inc CWIP &amp; Plant'!$C$12:$C$375=$C45)*
('Inc CWIP &amp; Plant'!$T$12:$AQ$375))</f>
        <v>0</v>
      </c>
      <c r="M45" s="300">
        <f>SUMPRODUCT(('Inc CWIP &amp; Plant'!$B$12:$B$375=M$37)*
('Inc CWIP &amp; Plant'!$T$11:$AQ$11=$B45)*
('Inc CWIP &amp; Plant'!$C$12:$C$375=$C45)*
('Inc CWIP &amp; Plant'!$T$12:$AQ$375))</f>
        <v>0</v>
      </c>
      <c r="N45" s="300">
        <f>SUMPRODUCT(('Inc CWIP &amp; Plant'!$B$12:$B$375=N$37)*
('Inc CWIP &amp; Plant'!$T$11:$AQ$11=$B45)*
('Inc CWIP &amp; Plant'!$C$12:$C$375=$C45)*
('Inc CWIP &amp; Plant'!$T$12:$AQ$375))</f>
        <v>33</v>
      </c>
      <c r="O45" s="300">
        <f>SUMPRODUCT(('Inc CWIP &amp; Plant'!$B$12:$B$375=O$37)*
('Inc CWIP &amp; Plant'!$T$11:$AQ$11=$B45)*
('Inc CWIP &amp; Plant'!$C$12:$C$375=$C45)*
('Inc CWIP &amp; Plant'!$T$12:$AQ$375))</f>
        <v>86.932263333333339</v>
      </c>
      <c r="P45" s="300">
        <f>SUMPRODUCT(('Inc CWIP &amp; Plant'!$B$12:$B$375=P$37)*
('Inc CWIP &amp; Plant'!$T$11:$AQ$11=$B45)*
('Inc CWIP &amp; Plant'!$C$12:$C$375=$C45)*
('Inc CWIP &amp; Plant'!$T$12:$AQ$375))</f>
        <v>0</v>
      </c>
    </row>
    <row r="46" spans="1:16" ht="15" customHeight="1" x14ac:dyDescent="0.25">
      <c r="A46" s="298"/>
      <c r="B46" s="307">
        <f t="shared" si="3"/>
        <v>42948</v>
      </c>
      <c r="C46" s="307" t="s">
        <v>214</v>
      </c>
      <c r="D46" s="311">
        <f t="shared" si="4"/>
        <v>1484.2724033333334</v>
      </c>
      <c r="E46" s="300">
        <f>SUMPRODUCT(('Inc CWIP &amp; Plant'!$B$12:$B$375=E$37)*
('Inc CWIP &amp; Plant'!$T$11:$AQ$11=$B46)*
('Inc CWIP &amp; Plant'!$C$12:$C$375=$C46)*
('Inc CWIP &amp; Plant'!$T$12:$AQ$375))</f>
        <v>0</v>
      </c>
      <c r="F46" s="300">
        <f>SUMPRODUCT(('Inc CWIP &amp; Plant'!$B$12:$B$375=F$37)*
('Inc CWIP &amp; Plant'!$T$11:$AQ$11=$B46)*
('Inc CWIP &amp; Plant'!$C$12:$C$375=$C46)*
('Inc CWIP &amp; Plant'!$T$12:$AQ$375))</f>
        <v>0</v>
      </c>
      <c r="G46" s="300">
        <f>SUMPRODUCT(('Inc CWIP &amp; Plant'!$B$12:$B$375=G$37)*
('Inc CWIP &amp; Plant'!$T$11:$AQ$11=$B46)*
('Inc CWIP &amp; Plant'!$C$12:$C$375=$C46)*
('Inc CWIP &amp; Plant'!$T$12:$AQ$375))</f>
        <v>0</v>
      </c>
      <c r="H46" s="300">
        <f>SUMPRODUCT(('Inc CWIP &amp; Plant'!$B$12:$B$375=H$37)*
('Inc CWIP &amp; Plant'!$T$11:$AQ$11=$B46)*
('Inc CWIP &amp; Plant'!$C$12:$C$375=$C46)*
('Inc CWIP &amp; Plant'!$T$12:$AQ$375))</f>
        <v>1470.34014</v>
      </c>
      <c r="I46" s="300">
        <f>SUMPRODUCT(('Inc CWIP &amp; Plant'!$B$12:$B$375=I$37)*
('Inc CWIP &amp; Plant'!$T$11:$AQ$11=$B46)*
('Inc CWIP &amp; Plant'!$C$12:$C$375=$C46)*
('Inc CWIP &amp; Plant'!$T$12:$AQ$375))</f>
        <v>0</v>
      </c>
      <c r="J46" s="300">
        <f>SUMPRODUCT(('Inc CWIP &amp; Plant'!$B$12:$B$375=J$37)*
('Inc CWIP &amp; Plant'!$T$11:$AQ$11=$B46)*
('Inc CWIP &amp; Plant'!$C$12:$C$375=$C46)*
('Inc CWIP &amp; Plant'!$T$12:$AQ$375))</f>
        <v>0</v>
      </c>
      <c r="K46" s="300">
        <f>SUMPRODUCT(('Inc CWIP &amp; Plant'!$B$12:$B$375=K$37)*
('Inc CWIP &amp; Plant'!$T$11:$AQ$11=$B46)*
('Inc CWIP &amp; Plant'!$C$12:$C$375=$C46)*
('Inc CWIP &amp; Plant'!$T$12:$AQ$375))</f>
        <v>0</v>
      </c>
      <c r="L46" s="300">
        <f>SUMPRODUCT(('Inc CWIP &amp; Plant'!$B$12:$B$375=L$37)*
('Inc CWIP &amp; Plant'!$T$11:$AQ$11=$B46)*
('Inc CWIP &amp; Plant'!$C$12:$C$375=$C46)*
('Inc CWIP &amp; Plant'!$T$12:$AQ$375))</f>
        <v>0</v>
      </c>
      <c r="M46" s="300">
        <f>SUMPRODUCT(('Inc CWIP &amp; Plant'!$B$12:$B$375=M$37)*
('Inc CWIP &amp; Plant'!$T$11:$AQ$11=$B46)*
('Inc CWIP &amp; Plant'!$C$12:$C$375=$C46)*
('Inc CWIP &amp; Plant'!$T$12:$AQ$375))</f>
        <v>0</v>
      </c>
      <c r="N46" s="300">
        <f>SUMPRODUCT(('Inc CWIP &amp; Plant'!$B$12:$B$375=N$37)*
('Inc CWIP &amp; Plant'!$T$11:$AQ$11=$B46)*
('Inc CWIP &amp; Plant'!$C$12:$C$375=$C46)*
('Inc CWIP &amp; Plant'!$T$12:$AQ$375))</f>
        <v>0</v>
      </c>
      <c r="O46" s="300">
        <f>SUMPRODUCT(('Inc CWIP &amp; Plant'!$B$12:$B$375=O$37)*
('Inc CWIP &amp; Plant'!$T$11:$AQ$11=$B46)*
('Inc CWIP &amp; Plant'!$C$12:$C$375=$C46)*
('Inc CWIP &amp; Plant'!$T$12:$AQ$375))</f>
        <v>13.932263333333333</v>
      </c>
      <c r="P46" s="300">
        <f>SUMPRODUCT(('Inc CWIP &amp; Plant'!$B$12:$B$375=P$37)*
('Inc CWIP &amp; Plant'!$T$11:$AQ$11=$B46)*
('Inc CWIP &amp; Plant'!$C$12:$C$375=$C46)*
('Inc CWIP &amp; Plant'!$T$12:$AQ$375))</f>
        <v>0</v>
      </c>
    </row>
    <row r="47" spans="1:16" ht="15" customHeight="1" x14ac:dyDescent="0.25">
      <c r="A47" s="298"/>
      <c r="B47" s="307">
        <f t="shared" si="3"/>
        <v>42979</v>
      </c>
      <c r="C47" s="307" t="s">
        <v>214</v>
      </c>
      <c r="D47" s="311">
        <f t="shared" si="4"/>
        <v>1798.4755233333335</v>
      </c>
      <c r="E47" s="300">
        <f>SUMPRODUCT(('Inc CWIP &amp; Plant'!$B$12:$B$375=E$37)*
('Inc CWIP &amp; Plant'!$T$11:$AQ$11=$B47)*
('Inc CWIP &amp; Plant'!$C$12:$C$375=$C47)*
('Inc CWIP &amp; Plant'!$T$12:$AQ$375))</f>
        <v>0</v>
      </c>
      <c r="F47" s="300">
        <f>SUMPRODUCT(('Inc CWIP &amp; Plant'!$B$12:$B$375=F$37)*
('Inc CWIP &amp; Plant'!$T$11:$AQ$11=$B47)*
('Inc CWIP &amp; Plant'!$C$12:$C$375=$C47)*
('Inc CWIP &amp; Plant'!$T$12:$AQ$375))</f>
        <v>0</v>
      </c>
      <c r="G47" s="300">
        <f>SUMPRODUCT(('Inc CWIP &amp; Plant'!$B$12:$B$375=G$37)*
('Inc CWIP &amp; Plant'!$T$11:$AQ$11=$B47)*
('Inc CWIP &amp; Plant'!$C$12:$C$375=$C47)*
('Inc CWIP &amp; Plant'!$T$12:$AQ$375))</f>
        <v>0</v>
      </c>
      <c r="H47" s="300">
        <f>SUMPRODUCT(('Inc CWIP &amp; Plant'!$B$12:$B$375=H$37)*
('Inc CWIP &amp; Plant'!$T$11:$AQ$11=$B47)*
('Inc CWIP &amp; Plant'!$C$12:$C$375=$C47)*
('Inc CWIP &amp; Plant'!$T$12:$AQ$375))</f>
        <v>1786.5432600000001</v>
      </c>
      <c r="I47" s="300">
        <f>SUMPRODUCT(('Inc CWIP &amp; Plant'!$B$12:$B$375=I$37)*
('Inc CWIP &amp; Plant'!$T$11:$AQ$11=$B47)*
('Inc CWIP &amp; Plant'!$C$12:$C$375=$C47)*
('Inc CWIP &amp; Plant'!$T$12:$AQ$375))</f>
        <v>0</v>
      </c>
      <c r="J47" s="300">
        <f>SUMPRODUCT(('Inc CWIP &amp; Plant'!$B$12:$B$375=J$37)*
('Inc CWIP &amp; Plant'!$T$11:$AQ$11=$B47)*
('Inc CWIP &amp; Plant'!$C$12:$C$375=$C47)*
('Inc CWIP &amp; Plant'!$T$12:$AQ$375))</f>
        <v>0</v>
      </c>
      <c r="K47" s="300">
        <f>SUMPRODUCT(('Inc CWIP &amp; Plant'!$B$12:$B$375=K$37)*
('Inc CWIP &amp; Plant'!$T$11:$AQ$11=$B47)*
('Inc CWIP &amp; Plant'!$C$12:$C$375=$C47)*
('Inc CWIP &amp; Plant'!$T$12:$AQ$375))</f>
        <v>0</v>
      </c>
      <c r="L47" s="300">
        <f>SUMPRODUCT(('Inc CWIP &amp; Plant'!$B$12:$B$375=L$37)*
('Inc CWIP &amp; Plant'!$T$11:$AQ$11=$B47)*
('Inc CWIP &amp; Plant'!$C$12:$C$375=$C47)*
('Inc CWIP &amp; Plant'!$T$12:$AQ$375))</f>
        <v>0</v>
      </c>
      <c r="M47" s="300">
        <f>SUMPRODUCT(('Inc CWIP &amp; Plant'!$B$12:$B$375=M$37)*
('Inc CWIP &amp; Plant'!$T$11:$AQ$11=$B47)*
('Inc CWIP &amp; Plant'!$C$12:$C$375=$C47)*
('Inc CWIP &amp; Plant'!$T$12:$AQ$375))</f>
        <v>0</v>
      </c>
      <c r="N47" s="300">
        <f>SUMPRODUCT(('Inc CWIP &amp; Plant'!$B$12:$B$375=N$37)*
('Inc CWIP &amp; Plant'!$T$11:$AQ$11=$B47)*
('Inc CWIP &amp; Plant'!$C$12:$C$375=$C47)*
('Inc CWIP &amp; Plant'!$T$12:$AQ$375))</f>
        <v>0</v>
      </c>
      <c r="O47" s="300">
        <f>SUMPRODUCT(('Inc CWIP &amp; Plant'!$B$12:$B$375=O$37)*
('Inc CWIP &amp; Plant'!$T$11:$AQ$11=$B47)*
('Inc CWIP &amp; Plant'!$C$12:$C$375=$C47)*
('Inc CWIP &amp; Plant'!$T$12:$AQ$375))</f>
        <v>11.932263333333333</v>
      </c>
      <c r="P47" s="300">
        <f>SUMPRODUCT(('Inc CWIP &amp; Plant'!$B$12:$B$375=P$37)*
('Inc CWIP &amp; Plant'!$T$11:$AQ$11=$B47)*
('Inc CWIP &amp; Plant'!$C$12:$C$375=$C47)*
('Inc CWIP &amp; Plant'!$T$12:$AQ$375))</f>
        <v>0</v>
      </c>
    </row>
    <row r="48" spans="1:16" ht="15" customHeight="1" x14ac:dyDescent="0.25">
      <c r="A48" s="298"/>
      <c r="B48" s="307">
        <f t="shared" si="3"/>
        <v>43009</v>
      </c>
      <c r="C48" s="307" t="s">
        <v>214</v>
      </c>
      <c r="D48" s="311">
        <f t="shared" si="4"/>
        <v>1172.2724033333334</v>
      </c>
      <c r="E48" s="300">
        <f>SUMPRODUCT(('Inc CWIP &amp; Plant'!$B$12:$B$375=E$37)*
('Inc CWIP &amp; Plant'!$T$11:$AQ$11=$B48)*
('Inc CWIP &amp; Plant'!$C$12:$C$375=$C48)*
('Inc CWIP &amp; Plant'!$T$12:$AQ$375))</f>
        <v>0</v>
      </c>
      <c r="F48" s="300">
        <f>SUMPRODUCT(('Inc CWIP &amp; Plant'!$B$12:$B$375=F$37)*
('Inc CWIP &amp; Plant'!$T$11:$AQ$11=$B48)*
('Inc CWIP &amp; Plant'!$C$12:$C$375=$C48)*
('Inc CWIP &amp; Plant'!$T$12:$AQ$375))</f>
        <v>0</v>
      </c>
      <c r="G48" s="300">
        <f>SUMPRODUCT(('Inc CWIP &amp; Plant'!$B$12:$B$375=G$37)*
('Inc CWIP &amp; Plant'!$T$11:$AQ$11=$B48)*
('Inc CWIP &amp; Plant'!$C$12:$C$375=$C48)*
('Inc CWIP &amp; Plant'!$T$12:$AQ$375))</f>
        <v>0</v>
      </c>
      <c r="H48" s="300">
        <f>SUMPRODUCT(('Inc CWIP &amp; Plant'!$B$12:$B$375=H$37)*
('Inc CWIP &amp; Plant'!$T$11:$AQ$11=$B48)*
('Inc CWIP &amp; Plant'!$C$12:$C$375=$C48)*
('Inc CWIP &amp; Plant'!$T$12:$AQ$375))</f>
        <v>1160.34014</v>
      </c>
      <c r="I48" s="300">
        <f>SUMPRODUCT(('Inc CWIP &amp; Plant'!$B$12:$B$375=I$37)*
('Inc CWIP &amp; Plant'!$T$11:$AQ$11=$B48)*
('Inc CWIP &amp; Plant'!$C$12:$C$375=$C48)*
('Inc CWIP &amp; Plant'!$T$12:$AQ$375))</f>
        <v>0</v>
      </c>
      <c r="J48" s="300">
        <f>SUMPRODUCT(('Inc CWIP &amp; Plant'!$B$12:$B$375=J$37)*
('Inc CWIP &amp; Plant'!$T$11:$AQ$11=$B48)*
('Inc CWIP &amp; Plant'!$C$12:$C$375=$C48)*
('Inc CWIP &amp; Plant'!$T$12:$AQ$375))</f>
        <v>0</v>
      </c>
      <c r="K48" s="300">
        <f>SUMPRODUCT(('Inc CWIP &amp; Plant'!$B$12:$B$375=K$37)*
('Inc CWIP &amp; Plant'!$T$11:$AQ$11=$B48)*
('Inc CWIP &amp; Plant'!$C$12:$C$375=$C48)*
('Inc CWIP &amp; Plant'!$T$12:$AQ$375))</f>
        <v>0</v>
      </c>
      <c r="L48" s="300">
        <f>SUMPRODUCT(('Inc CWIP &amp; Plant'!$B$12:$B$375=L$37)*
('Inc CWIP &amp; Plant'!$T$11:$AQ$11=$B48)*
('Inc CWIP &amp; Plant'!$C$12:$C$375=$C48)*
('Inc CWIP &amp; Plant'!$T$12:$AQ$375))</f>
        <v>0</v>
      </c>
      <c r="M48" s="300">
        <f>SUMPRODUCT(('Inc CWIP &amp; Plant'!$B$12:$B$375=M$37)*
('Inc CWIP &amp; Plant'!$T$11:$AQ$11=$B48)*
('Inc CWIP &amp; Plant'!$C$12:$C$375=$C48)*
('Inc CWIP &amp; Plant'!$T$12:$AQ$375))</f>
        <v>0</v>
      </c>
      <c r="N48" s="300">
        <f>SUMPRODUCT(('Inc CWIP &amp; Plant'!$B$12:$B$375=N$37)*
('Inc CWIP &amp; Plant'!$T$11:$AQ$11=$B48)*
('Inc CWIP &amp; Plant'!$C$12:$C$375=$C48)*
('Inc CWIP &amp; Plant'!$T$12:$AQ$375))</f>
        <v>0</v>
      </c>
      <c r="O48" s="300">
        <f>SUMPRODUCT(('Inc CWIP &amp; Plant'!$B$12:$B$375=O$37)*
('Inc CWIP &amp; Plant'!$T$11:$AQ$11=$B48)*
('Inc CWIP &amp; Plant'!$C$12:$C$375=$C48)*
('Inc CWIP &amp; Plant'!$T$12:$AQ$375))</f>
        <v>11.932263333333333</v>
      </c>
      <c r="P48" s="300">
        <f>SUMPRODUCT(('Inc CWIP &amp; Plant'!$B$12:$B$375=P$37)*
('Inc CWIP &amp; Plant'!$T$11:$AQ$11=$B48)*
('Inc CWIP &amp; Plant'!$C$12:$C$375=$C48)*
('Inc CWIP &amp; Plant'!$T$12:$AQ$375))</f>
        <v>0</v>
      </c>
    </row>
    <row r="49" spans="1:16" ht="15" customHeight="1" x14ac:dyDescent="0.25">
      <c r="A49" s="298"/>
      <c r="B49" s="307">
        <f t="shared" si="3"/>
        <v>43040</v>
      </c>
      <c r="C49" s="307" t="s">
        <v>214</v>
      </c>
      <c r="D49" s="311">
        <f t="shared" si="4"/>
        <v>853.3842433333333</v>
      </c>
      <c r="E49" s="300">
        <f>SUMPRODUCT(('Inc CWIP &amp; Plant'!$B$12:$B$375=E$37)*
('Inc CWIP &amp; Plant'!$T$11:$AQ$11=$B49)*
('Inc CWIP &amp; Plant'!$C$12:$C$375=$C49)*
('Inc CWIP &amp; Plant'!$T$12:$AQ$375))</f>
        <v>0</v>
      </c>
      <c r="F49" s="300">
        <f>SUMPRODUCT(('Inc CWIP &amp; Plant'!$B$12:$B$375=F$37)*
('Inc CWIP &amp; Plant'!$T$11:$AQ$11=$B49)*
('Inc CWIP &amp; Plant'!$C$12:$C$375=$C49)*
('Inc CWIP &amp; Plant'!$T$12:$AQ$375))</f>
        <v>0</v>
      </c>
      <c r="G49" s="300">
        <f>SUMPRODUCT(('Inc CWIP &amp; Plant'!$B$12:$B$375=G$37)*
('Inc CWIP &amp; Plant'!$T$11:$AQ$11=$B49)*
('Inc CWIP &amp; Plant'!$C$12:$C$375=$C49)*
('Inc CWIP &amp; Plant'!$T$12:$AQ$375))</f>
        <v>0</v>
      </c>
      <c r="H49" s="300">
        <f>SUMPRODUCT(('Inc CWIP &amp; Plant'!$B$12:$B$375=H$37)*
('Inc CWIP &amp; Plant'!$T$11:$AQ$11=$B49)*
('Inc CWIP &amp; Plant'!$C$12:$C$375=$C49)*
('Inc CWIP &amp; Plant'!$T$12:$AQ$375))</f>
        <v>841.45197999999993</v>
      </c>
      <c r="I49" s="300">
        <f>SUMPRODUCT(('Inc CWIP &amp; Plant'!$B$12:$B$375=I$37)*
('Inc CWIP &amp; Plant'!$T$11:$AQ$11=$B49)*
('Inc CWIP &amp; Plant'!$C$12:$C$375=$C49)*
('Inc CWIP &amp; Plant'!$T$12:$AQ$375))</f>
        <v>0</v>
      </c>
      <c r="J49" s="300">
        <f>SUMPRODUCT(('Inc CWIP &amp; Plant'!$B$12:$B$375=J$37)*
('Inc CWIP &amp; Plant'!$T$11:$AQ$11=$B49)*
('Inc CWIP &amp; Plant'!$C$12:$C$375=$C49)*
('Inc CWIP &amp; Plant'!$T$12:$AQ$375))</f>
        <v>0</v>
      </c>
      <c r="K49" s="300">
        <f>SUMPRODUCT(('Inc CWIP &amp; Plant'!$B$12:$B$375=K$37)*
('Inc CWIP &amp; Plant'!$T$11:$AQ$11=$B49)*
('Inc CWIP &amp; Plant'!$C$12:$C$375=$C49)*
('Inc CWIP &amp; Plant'!$T$12:$AQ$375))</f>
        <v>0</v>
      </c>
      <c r="L49" s="300">
        <f>SUMPRODUCT(('Inc CWIP &amp; Plant'!$B$12:$B$375=L$37)*
('Inc CWIP &amp; Plant'!$T$11:$AQ$11=$B49)*
('Inc CWIP &amp; Plant'!$C$12:$C$375=$C49)*
('Inc CWIP &amp; Plant'!$T$12:$AQ$375))</f>
        <v>0</v>
      </c>
      <c r="M49" s="300">
        <f>SUMPRODUCT(('Inc CWIP &amp; Plant'!$B$12:$B$375=M$37)*
('Inc CWIP &amp; Plant'!$T$11:$AQ$11=$B49)*
('Inc CWIP &amp; Plant'!$C$12:$C$375=$C49)*
('Inc CWIP &amp; Plant'!$T$12:$AQ$375))</f>
        <v>0</v>
      </c>
      <c r="N49" s="300">
        <f>SUMPRODUCT(('Inc CWIP &amp; Plant'!$B$12:$B$375=N$37)*
('Inc CWIP &amp; Plant'!$T$11:$AQ$11=$B49)*
('Inc CWIP &amp; Plant'!$C$12:$C$375=$C49)*
('Inc CWIP &amp; Plant'!$T$12:$AQ$375))</f>
        <v>0</v>
      </c>
      <c r="O49" s="300">
        <f>SUMPRODUCT(('Inc CWIP &amp; Plant'!$B$12:$B$375=O$37)*
('Inc CWIP &amp; Plant'!$T$11:$AQ$11=$B49)*
('Inc CWIP &amp; Plant'!$C$12:$C$375=$C49)*
('Inc CWIP &amp; Plant'!$T$12:$AQ$375))</f>
        <v>11.932263333333333</v>
      </c>
      <c r="P49" s="300">
        <f>SUMPRODUCT(('Inc CWIP &amp; Plant'!$B$12:$B$375=P$37)*
('Inc CWIP &amp; Plant'!$T$11:$AQ$11=$B49)*
('Inc CWIP &amp; Plant'!$C$12:$C$375=$C49)*
('Inc CWIP &amp; Plant'!$T$12:$AQ$375))</f>
        <v>0</v>
      </c>
    </row>
    <row r="50" spans="1:16" ht="15" customHeight="1" x14ac:dyDescent="0.25">
      <c r="A50" s="298"/>
      <c r="B50" s="307">
        <f t="shared" si="3"/>
        <v>43070</v>
      </c>
      <c r="C50" s="307" t="s">
        <v>214</v>
      </c>
      <c r="D50" s="311">
        <f t="shared" si="4"/>
        <v>4713.0153133333333</v>
      </c>
      <c r="E50" s="300">
        <f>SUMPRODUCT(('Inc CWIP &amp; Plant'!$B$12:$B$375=E$37)*
('Inc CWIP &amp; Plant'!$T$11:$AQ$11=$B50)*
('Inc CWIP &amp; Plant'!$C$12:$C$375=$C50)*
('Inc CWIP &amp; Plant'!$T$12:$AQ$375))</f>
        <v>0</v>
      </c>
      <c r="F50" s="300">
        <f>SUMPRODUCT(('Inc CWIP &amp; Plant'!$B$12:$B$375=F$37)*
('Inc CWIP &amp; Plant'!$T$11:$AQ$11=$B50)*
('Inc CWIP &amp; Plant'!$C$12:$C$375=$C50)*
('Inc CWIP &amp; Plant'!$T$12:$AQ$375))</f>
        <v>0</v>
      </c>
      <c r="G50" s="300">
        <f>SUMPRODUCT(('Inc CWIP &amp; Plant'!$B$12:$B$375=G$37)*
('Inc CWIP &amp; Plant'!$T$11:$AQ$11=$B50)*
('Inc CWIP &amp; Plant'!$C$12:$C$375=$C50)*
('Inc CWIP &amp; Plant'!$T$12:$AQ$375))</f>
        <v>0</v>
      </c>
      <c r="H50" s="300">
        <f>SUMPRODUCT(('Inc CWIP &amp; Plant'!$B$12:$B$375=H$37)*
('Inc CWIP &amp; Plant'!$T$11:$AQ$11=$B50)*
('Inc CWIP &amp; Plant'!$C$12:$C$375=$C50)*
('Inc CWIP &amp; Plant'!$T$12:$AQ$375))</f>
        <v>4701.0830500000002</v>
      </c>
      <c r="I50" s="300">
        <f>SUMPRODUCT(('Inc CWIP &amp; Plant'!$B$12:$B$375=I$37)*
('Inc CWIP &amp; Plant'!$T$11:$AQ$11=$B50)*
('Inc CWIP &amp; Plant'!$C$12:$C$375=$C50)*
('Inc CWIP &amp; Plant'!$T$12:$AQ$375))</f>
        <v>0</v>
      </c>
      <c r="J50" s="300">
        <f>SUMPRODUCT(('Inc CWIP &amp; Plant'!$B$12:$B$375=J$37)*
('Inc CWIP &amp; Plant'!$T$11:$AQ$11=$B50)*
('Inc CWIP &amp; Plant'!$C$12:$C$375=$C50)*
('Inc CWIP &amp; Plant'!$T$12:$AQ$375))</f>
        <v>0</v>
      </c>
      <c r="K50" s="300">
        <f>SUMPRODUCT(('Inc CWIP &amp; Plant'!$B$12:$B$375=K$37)*
('Inc CWIP &amp; Plant'!$T$11:$AQ$11=$B50)*
('Inc CWIP &amp; Plant'!$C$12:$C$375=$C50)*
('Inc CWIP &amp; Plant'!$T$12:$AQ$375))</f>
        <v>0</v>
      </c>
      <c r="L50" s="300">
        <f>SUMPRODUCT(('Inc CWIP &amp; Plant'!$B$12:$B$375=L$37)*
('Inc CWIP &amp; Plant'!$T$11:$AQ$11=$B50)*
('Inc CWIP &amp; Plant'!$C$12:$C$375=$C50)*
('Inc CWIP &amp; Plant'!$T$12:$AQ$375))</f>
        <v>0</v>
      </c>
      <c r="M50" s="300">
        <f>SUMPRODUCT(('Inc CWIP &amp; Plant'!$B$12:$B$375=M$37)*
('Inc CWIP &amp; Plant'!$T$11:$AQ$11=$B50)*
('Inc CWIP &amp; Plant'!$C$12:$C$375=$C50)*
('Inc CWIP &amp; Plant'!$T$12:$AQ$375))</f>
        <v>0</v>
      </c>
      <c r="N50" s="300">
        <f>SUMPRODUCT(('Inc CWIP &amp; Plant'!$B$12:$B$375=N$37)*
('Inc CWIP &amp; Plant'!$T$11:$AQ$11=$B50)*
('Inc CWIP &amp; Plant'!$C$12:$C$375=$C50)*
('Inc CWIP &amp; Plant'!$T$12:$AQ$375))</f>
        <v>0</v>
      </c>
      <c r="O50" s="300">
        <f>SUMPRODUCT(('Inc CWIP &amp; Plant'!$B$12:$B$375=O$37)*
('Inc CWIP &amp; Plant'!$T$11:$AQ$11=$B50)*
('Inc CWIP &amp; Plant'!$C$12:$C$375=$C50)*
('Inc CWIP &amp; Plant'!$T$12:$AQ$375))</f>
        <v>11.932263333333333</v>
      </c>
      <c r="P50" s="300">
        <f>SUMPRODUCT(('Inc CWIP &amp; Plant'!$B$12:$B$375=P$37)*
('Inc CWIP &amp; Plant'!$T$11:$AQ$11=$B50)*
('Inc CWIP &amp; Plant'!$C$12:$C$375=$C50)*
('Inc CWIP &amp; Plant'!$T$12:$AQ$375))</f>
        <v>0</v>
      </c>
    </row>
    <row r="51" spans="1:16" ht="15" customHeight="1" x14ac:dyDescent="0.25">
      <c r="A51" s="298"/>
      <c r="B51" s="307">
        <f t="shared" si="3"/>
        <v>43101</v>
      </c>
      <c r="C51" s="307" t="s">
        <v>214</v>
      </c>
      <c r="D51" s="311">
        <f t="shared" si="4"/>
        <v>0</v>
      </c>
      <c r="E51" s="300">
        <f>SUMPRODUCT(('Inc CWIP &amp; Plant'!$B$12:$B$375=E$37)*
('Inc CWIP &amp; Plant'!$T$11:$AQ$11=$B51)*
('Inc CWIP &amp; Plant'!$C$12:$C$375=$C51)*
('Inc CWIP &amp; Plant'!$T$12:$AQ$375))</f>
        <v>0</v>
      </c>
      <c r="F51" s="300">
        <f>SUMPRODUCT(('Inc CWIP &amp; Plant'!$B$12:$B$375=F$37)*
('Inc CWIP &amp; Plant'!$T$11:$AQ$11=$B51)*
('Inc CWIP &amp; Plant'!$C$12:$C$375=$C51)*
('Inc CWIP &amp; Plant'!$T$12:$AQ$375))</f>
        <v>0</v>
      </c>
      <c r="G51" s="300">
        <f>SUMPRODUCT(('Inc CWIP &amp; Plant'!$B$12:$B$375=G$37)*
('Inc CWIP &amp; Plant'!$T$11:$AQ$11=$B51)*
('Inc CWIP &amp; Plant'!$C$12:$C$375=$C51)*
('Inc CWIP &amp; Plant'!$T$12:$AQ$375))</f>
        <v>0</v>
      </c>
      <c r="H51" s="300">
        <f>SUMPRODUCT(('Inc CWIP &amp; Plant'!$B$12:$B$375=H$37)*
('Inc CWIP &amp; Plant'!$T$11:$AQ$11=$B51)*
('Inc CWIP &amp; Plant'!$C$12:$C$375=$C51)*
('Inc CWIP &amp; Plant'!$T$12:$AQ$375))</f>
        <v>0</v>
      </c>
      <c r="I51" s="300">
        <f>SUMPRODUCT(('Inc CWIP &amp; Plant'!$B$12:$B$375=I$37)*
('Inc CWIP &amp; Plant'!$T$11:$AQ$11=$B51)*
('Inc CWIP &amp; Plant'!$C$12:$C$375=$C51)*
('Inc CWIP &amp; Plant'!$T$12:$AQ$375))</f>
        <v>0</v>
      </c>
      <c r="J51" s="300">
        <f>SUMPRODUCT(('Inc CWIP &amp; Plant'!$B$12:$B$375=J$37)*
('Inc CWIP &amp; Plant'!$T$11:$AQ$11=$B51)*
('Inc CWIP &amp; Plant'!$C$12:$C$375=$C51)*
('Inc CWIP &amp; Plant'!$T$12:$AQ$375))</f>
        <v>0</v>
      </c>
      <c r="K51" s="300">
        <f>SUMPRODUCT(('Inc CWIP &amp; Plant'!$B$12:$B$375=K$37)*
('Inc CWIP &amp; Plant'!$T$11:$AQ$11=$B51)*
('Inc CWIP &amp; Plant'!$C$12:$C$375=$C51)*
('Inc CWIP &amp; Plant'!$T$12:$AQ$375))</f>
        <v>0</v>
      </c>
      <c r="L51" s="300">
        <f>SUMPRODUCT(('Inc CWIP &amp; Plant'!$B$12:$B$375=L$37)*
('Inc CWIP &amp; Plant'!$T$11:$AQ$11=$B51)*
('Inc CWIP &amp; Plant'!$C$12:$C$375=$C51)*
('Inc CWIP &amp; Plant'!$T$12:$AQ$375))</f>
        <v>0</v>
      </c>
      <c r="M51" s="300">
        <f>SUMPRODUCT(('Inc CWIP &amp; Plant'!$B$12:$B$375=M$37)*
('Inc CWIP &amp; Plant'!$T$11:$AQ$11=$B51)*
('Inc CWIP &amp; Plant'!$C$12:$C$375=$C51)*
('Inc CWIP &amp; Plant'!$T$12:$AQ$375))</f>
        <v>0</v>
      </c>
      <c r="N51" s="300">
        <f>SUMPRODUCT(('Inc CWIP &amp; Plant'!$B$12:$B$375=N$37)*
('Inc CWIP &amp; Plant'!$T$11:$AQ$11=$B51)*
('Inc CWIP &amp; Plant'!$C$12:$C$375=$C51)*
('Inc CWIP &amp; Plant'!$T$12:$AQ$375))</f>
        <v>0</v>
      </c>
      <c r="O51" s="300">
        <f>SUMPRODUCT(('Inc CWIP &amp; Plant'!$B$12:$B$375=O$37)*
('Inc CWIP &amp; Plant'!$T$11:$AQ$11=$B51)*
('Inc CWIP &amp; Plant'!$C$12:$C$375=$C51)*
('Inc CWIP &amp; Plant'!$T$12:$AQ$375))</f>
        <v>0</v>
      </c>
      <c r="P51" s="300">
        <f>SUMPRODUCT(('Inc CWIP &amp; Plant'!$B$12:$B$375=P$37)*
('Inc CWIP &amp; Plant'!$T$11:$AQ$11=$B51)*
('Inc CWIP &amp; Plant'!$C$12:$C$375=$C51)*
('Inc CWIP &amp; Plant'!$T$12:$AQ$375))</f>
        <v>0</v>
      </c>
    </row>
    <row r="52" spans="1:16" ht="15" customHeight="1" x14ac:dyDescent="0.25">
      <c r="A52" s="298"/>
      <c r="B52" s="307">
        <f t="shared" si="3"/>
        <v>43132</v>
      </c>
      <c r="C52" s="307" t="s">
        <v>214</v>
      </c>
      <c r="D52" s="311">
        <f t="shared" si="4"/>
        <v>0</v>
      </c>
      <c r="E52" s="300">
        <f>SUMPRODUCT(('Inc CWIP &amp; Plant'!$B$12:$B$375=E$37)*
('Inc CWIP &amp; Plant'!$T$11:$AQ$11=$B52)*
('Inc CWIP &amp; Plant'!$C$12:$C$375=$C52)*
('Inc CWIP &amp; Plant'!$T$12:$AQ$375))</f>
        <v>0</v>
      </c>
      <c r="F52" s="300">
        <f>SUMPRODUCT(('Inc CWIP &amp; Plant'!$B$12:$B$375=F$37)*
('Inc CWIP &amp; Plant'!$T$11:$AQ$11=$B52)*
('Inc CWIP &amp; Plant'!$C$12:$C$375=$C52)*
('Inc CWIP &amp; Plant'!$T$12:$AQ$375))</f>
        <v>0</v>
      </c>
      <c r="G52" s="300">
        <f>SUMPRODUCT(('Inc CWIP &amp; Plant'!$B$12:$B$375=G$37)*
('Inc CWIP &amp; Plant'!$T$11:$AQ$11=$B52)*
('Inc CWIP &amp; Plant'!$C$12:$C$375=$C52)*
('Inc CWIP &amp; Plant'!$T$12:$AQ$375))</f>
        <v>0</v>
      </c>
      <c r="H52" s="300">
        <f>SUMPRODUCT(('Inc CWIP &amp; Plant'!$B$12:$B$375=H$37)*
('Inc CWIP &amp; Plant'!$T$11:$AQ$11=$B52)*
('Inc CWIP &amp; Plant'!$C$12:$C$375=$C52)*
('Inc CWIP &amp; Plant'!$T$12:$AQ$375))</f>
        <v>0</v>
      </c>
      <c r="I52" s="300">
        <f>SUMPRODUCT(('Inc CWIP &amp; Plant'!$B$12:$B$375=I$37)*
('Inc CWIP &amp; Plant'!$T$11:$AQ$11=$B52)*
('Inc CWIP &amp; Plant'!$C$12:$C$375=$C52)*
('Inc CWIP &amp; Plant'!$T$12:$AQ$375))</f>
        <v>0</v>
      </c>
      <c r="J52" s="300">
        <f>SUMPRODUCT(('Inc CWIP &amp; Plant'!$B$12:$B$375=J$37)*
('Inc CWIP &amp; Plant'!$T$11:$AQ$11=$B52)*
('Inc CWIP &amp; Plant'!$C$12:$C$375=$C52)*
('Inc CWIP &amp; Plant'!$T$12:$AQ$375))</f>
        <v>0</v>
      </c>
      <c r="K52" s="300">
        <f>SUMPRODUCT(('Inc CWIP &amp; Plant'!$B$12:$B$375=K$37)*
('Inc CWIP &amp; Plant'!$T$11:$AQ$11=$B52)*
('Inc CWIP &amp; Plant'!$C$12:$C$375=$C52)*
('Inc CWIP &amp; Plant'!$T$12:$AQ$375))</f>
        <v>0</v>
      </c>
      <c r="L52" s="300">
        <f>SUMPRODUCT(('Inc CWIP &amp; Plant'!$B$12:$B$375=L$37)*
('Inc CWIP &amp; Plant'!$T$11:$AQ$11=$B52)*
('Inc CWIP &amp; Plant'!$C$12:$C$375=$C52)*
('Inc CWIP &amp; Plant'!$T$12:$AQ$375))</f>
        <v>0</v>
      </c>
      <c r="M52" s="300">
        <f>SUMPRODUCT(('Inc CWIP &amp; Plant'!$B$12:$B$375=M$37)*
('Inc CWIP &amp; Plant'!$T$11:$AQ$11=$B52)*
('Inc CWIP &amp; Plant'!$C$12:$C$375=$C52)*
('Inc CWIP &amp; Plant'!$T$12:$AQ$375))</f>
        <v>0</v>
      </c>
      <c r="N52" s="300">
        <f>SUMPRODUCT(('Inc CWIP &amp; Plant'!$B$12:$B$375=N$37)*
('Inc CWIP &amp; Plant'!$T$11:$AQ$11=$B52)*
('Inc CWIP &amp; Plant'!$C$12:$C$375=$C52)*
('Inc CWIP &amp; Plant'!$T$12:$AQ$375))</f>
        <v>0</v>
      </c>
      <c r="O52" s="300">
        <f>SUMPRODUCT(('Inc CWIP &amp; Plant'!$B$12:$B$375=O$37)*
('Inc CWIP &amp; Plant'!$T$11:$AQ$11=$B52)*
('Inc CWIP &amp; Plant'!$C$12:$C$375=$C52)*
('Inc CWIP &amp; Plant'!$T$12:$AQ$375))</f>
        <v>0</v>
      </c>
      <c r="P52" s="300">
        <f>SUMPRODUCT(('Inc CWIP &amp; Plant'!$B$12:$B$375=P$37)*
('Inc CWIP &amp; Plant'!$T$11:$AQ$11=$B52)*
('Inc CWIP &amp; Plant'!$C$12:$C$375=$C52)*
('Inc CWIP &amp; Plant'!$T$12:$AQ$375))</f>
        <v>0</v>
      </c>
    </row>
    <row r="53" spans="1:16" ht="15" customHeight="1" x14ac:dyDescent="0.25">
      <c r="A53" s="298"/>
      <c r="B53" s="307">
        <f t="shared" si="3"/>
        <v>43160</v>
      </c>
      <c r="C53" s="307" t="s">
        <v>214</v>
      </c>
      <c r="D53" s="311">
        <f t="shared" si="4"/>
        <v>0</v>
      </c>
      <c r="E53" s="300">
        <f>SUMPRODUCT(('Inc CWIP &amp; Plant'!$B$12:$B$375=E$37)*
('Inc CWIP &amp; Plant'!$T$11:$AQ$11=$B53)*
('Inc CWIP &amp; Plant'!$C$12:$C$375=$C53)*
('Inc CWIP &amp; Plant'!$T$12:$AQ$375))</f>
        <v>0</v>
      </c>
      <c r="F53" s="300">
        <f>SUMPRODUCT(('Inc CWIP &amp; Plant'!$B$12:$B$375=F$37)*
('Inc CWIP &amp; Plant'!$T$11:$AQ$11=$B53)*
('Inc CWIP &amp; Plant'!$C$12:$C$375=$C53)*
('Inc CWIP &amp; Plant'!$T$12:$AQ$375))</f>
        <v>0</v>
      </c>
      <c r="G53" s="300">
        <f>SUMPRODUCT(('Inc CWIP &amp; Plant'!$B$12:$B$375=G$37)*
('Inc CWIP &amp; Plant'!$T$11:$AQ$11=$B53)*
('Inc CWIP &amp; Plant'!$C$12:$C$375=$C53)*
('Inc CWIP &amp; Plant'!$T$12:$AQ$375))</f>
        <v>0</v>
      </c>
      <c r="H53" s="300">
        <f>SUMPRODUCT(('Inc CWIP &amp; Plant'!$B$12:$B$375=H$37)*
('Inc CWIP &amp; Plant'!$T$11:$AQ$11=$B53)*
('Inc CWIP &amp; Plant'!$C$12:$C$375=$C53)*
('Inc CWIP &amp; Plant'!$T$12:$AQ$375))</f>
        <v>0</v>
      </c>
      <c r="I53" s="300">
        <f>SUMPRODUCT(('Inc CWIP &amp; Plant'!$B$12:$B$375=I$37)*
('Inc CWIP &amp; Plant'!$T$11:$AQ$11=$B53)*
('Inc CWIP &amp; Plant'!$C$12:$C$375=$C53)*
('Inc CWIP &amp; Plant'!$T$12:$AQ$375))</f>
        <v>0</v>
      </c>
      <c r="J53" s="300">
        <f>SUMPRODUCT(('Inc CWIP &amp; Plant'!$B$12:$B$375=J$37)*
('Inc CWIP &amp; Plant'!$T$11:$AQ$11=$B53)*
('Inc CWIP &amp; Plant'!$C$12:$C$375=$C53)*
('Inc CWIP &amp; Plant'!$T$12:$AQ$375))</f>
        <v>0</v>
      </c>
      <c r="K53" s="300">
        <f>SUMPRODUCT(('Inc CWIP &amp; Plant'!$B$12:$B$375=K$37)*
('Inc CWIP &amp; Plant'!$T$11:$AQ$11=$B53)*
('Inc CWIP &amp; Plant'!$C$12:$C$375=$C53)*
('Inc CWIP &amp; Plant'!$T$12:$AQ$375))</f>
        <v>0</v>
      </c>
      <c r="L53" s="300">
        <f>SUMPRODUCT(('Inc CWIP &amp; Plant'!$B$12:$B$375=L$37)*
('Inc CWIP &amp; Plant'!$T$11:$AQ$11=$B53)*
('Inc CWIP &amp; Plant'!$C$12:$C$375=$C53)*
('Inc CWIP &amp; Plant'!$T$12:$AQ$375))</f>
        <v>0</v>
      </c>
      <c r="M53" s="300">
        <f>SUMPRODUCT(('Inc CWIP &amp; Plant'!$B$12:$B$375=M$37)*
('Inc CWIP &amp; Plant'!$T$11:$AQ$11=$B53)*
('Inc CWIP &amp; Plant'!$C$12:$C$375=$C53)*
('Inc CWIP &amp; Plant'!$T$12:$AQ$375))</f>
        <v>0</v>
      </c>
      <c r="N53" s="300">
        <f>SUMPRODUCT(('Inc CWIP &amp; Plant'!$B$12:$B$375=N$37)*
('Inc CWIP &amp; Plant'!$T$11:$AQ$11=$B53)*
('Inc CWIP &amp; Plant'!$C$12:$C$375=$C53)*
('Inc CWIP &amp; Plant'!$T$12:$AQ$375))</f>
        <v>0</v>
      </c>
      <c r="O53" s="300">
        <f>SUMPRODUCT(('Inc CWIP &amp; Plant'!$B$12:$B$375=O$37)*
('Inc CWIP &amp; Plant'!$T$11:$AQ$11=$B53)*
('Inc CWIP &amp; Plant'!$C$12:$C$375=$C53)*
('Inc CWIP &amp; Plant'!$T$12:$AQ$375))</f>
        <v>0</v>
      </c>
      <c r="P53" s="300">
        <f>SUMPRODUCT(('Inc CWIP &amp; Plant'!$B$12:$B$375=P$37)*
('Inc CWIP &amp; Plant'!$T$11:$AQ$11=$B53)*
('Inc CWIP &amp; Plant'!$C$12:$C$375=$C53)*
('Inc CWIP &amp; Plant'!$T$12:$AQ$375))</f>
        <v>0</v>
      </c>
    </row>
    <row r="54" spans="1:16" ht="15" customHeight="1" x14ac:dyDescent="0.25">
      <c r="A54" s="298"/>
      <c r="B54" s="307">
        <f t="shared" si="3"/>
        <v>43191</v>
      </c>
      <c r="C54" s="307" t="s">
        <v>214</v>
      </c>
      <c r="D54" s="311">
        <f t="shared" si="4"/>
        <v>0</v>
      </c>
      <c r="E54" s="300">
        <f>SUMPRODUCT(('Inc CWIP &amp; Plant'!$B$12:$B$375=E$37)*
('Inc CWIP &amp; Plant'!$T$11:$AQ$11=$B54)*
('Inc CWIP &amp; Plant'!$C$12:$C$375=$C54)*
('Inc CWIP &amp; Plant'!$T$12:$AQ$375))</f>
        <v>0</v>
      </c>
      <c r="F54" s="300">
        <f>SUMPRODUCT(('Inc CWIP &amp; Plant'!$B$12:$B$375=F$37)*
('Inc CWIP &amp; Plant'!$T$11:$AQ$11=$B54)*
('Inc CWIP &amp; Plant'!$C$12:$C$375=$C54)*
('Inc CWIP &amp; Plant'!$T$12:$AQ$375))</f>
        <v>0</v>
      </c>
      <c r="G54" s="300">
        <f>SUMPRODUCT(('Inc CWIP &amp; Plant'!$B$12:$B$375=G$37)*
('Inc CWIP &amp; Plant'!$T$11:$AQ$11=$B54)*
('Inc CWIP &amp; Plant'!$C$12:$C$375=$C54)*
('Inc CWIP &amp; Plant'!$T$12:$AQ$375))</f>
        <v>0</v>
      </c>
      <c r="H54" s="300">
        <f>SUMPRODUCT(('Inc CWIP &amp; Plant'!$B$12:$B$375=H$37)*
('Inc CWIP &amp; Plant'!$T$11:$AQ$11=$B54)*
('Inc CWIP &amp; Plant'!$C$12:$C$375=$C54)*
('Inc CWIP &amp; Plant'!$T$12:$AQ$375))</f>
        <v>0</v>
      </c>
      <c r="I54" s="300">
        <f>SUMPRODUCT(('Inc CWIP &amp; Plant'!$B$12:$B$375=I$37)*
('Inc CWIP &amp; Plant'!$T$11:$AQ$11=$B54)*
('Inc CWIP &amp; Plant'!$C$12:$C$375=$C54)*
('Inc CWIP &amp; Plant'!$T$12:$AQ$375))</f>
        <v>0</v>
      </c>
      <c r="J54" s="300">
        <f>SUMPRODUCT(('Inc CWIP &amp; Plant'!$B$12:$B$375=J$37)*
('Inc CWIP &amp; Plant'!$T$11:$AQ$11=$B54)*
('Inc CWIP &amp; Plant'!$C$12:$C$375=$C54)*
('Inc CWIP &amp; Plant'!$T$12:$AQ$375))</f>
        <v>0</v>
      </c>
      <c r="K54" s="300">
        <f>SUMPRODUCT(('Inc CWIP &amp; Plant'!$B$12:$B$375=K$37)*
('Inc CWIP &amp; Plant'!$T$11:$AQ$11=$B54)*
('Inc CWIP &amp; Plant'!$C$12:$C$375=$C54)*
('Inc CWIP &amp; Plant'!$T$12:$AQ$375))</f>
        <v>0</v>
      </c>
      <c r="L54" s="300">
        <f>SUMPRODUCT(('Inc CWIP &amp; Plant'!$B$12:$B$375=L$37)*
('Inc CWIP &amp; Plant'!$T$11:$AQ$11=$B54)*
('Inc CWIP &amp; Plant'!$C$12:$C$375=$C54)*
('Inc CWIP &amp; Plant'!$T$12:$AQ$375))</f>
        <v>0</v>
      </c>
      <c r="M54" s="300">
        <f>SUMPRODUCT(('Inc CWIP &amp; Plant'!$B$12:$B$375=M$37)*
('Inc CWIP &amp; Plant'!$T$11:$AQ$11=$B54)*
('Inc CWIP &amp; Plant'!$C$12:$C$375=$C54)*
('Inc CWIP &amp; Plant'!$T$12:$AQ$375))</f>
        <v>0</v>
      </c>
      <c r="N54" s="300">
        <f>SUMPRODUCT(('Inc CWIP &amp; Plant'!$B$12:$B$375=N$37)*
('Inc CWIP &amp; Plant'!$T$11:$AQ$11=$B54)*
('Inc CWIP &amp; Plant'!$C$12:$C$375=$C54)*
('Inc CWIP &amp; Plant'!$T$12:$AQ$375))</f>
        <v>0</v>
      </c>
      <c r="O54" s="300">
        <f>SUMPRODUCT(('Inc CWIP &amp; Plant'!$B$12:$B$375=O$37)*
('Inc CWIP &amp; Plant'!$T$11:$AQ$11=$B54)*
('Inc CWIP &amp; Plant'!$C$12:$C$375=$C54)*
('Inc CWIP &amp; Plant'!$T$12:$AQ$375))</f>
        <v>0</v>
      </c>
      <c r="P54" s="300">
        <f>SUMPRODUCT(('Inc CWIP &amp; Plant'!$B$12:$B$375=P$37)*
('Inc CWIP &amp; Plant'!$T$11:$AQ$11=$B54)*
('Inc CWIP &amp; Plant'!$C$12:$C$375=$C54)*
('Inc CWIP &amp; Plant'!$T$12:$AQ$375))</f>
        <v>0</v>
      </c>
    </row>
    <row r="55" spans="1:16" ht="15" customHeight="1" x14ac:dyDescent="0.25">
      <c r="A55" s="298"/>
      <c r="B55" s="307">
        <f t="shared" si="3"/>
        <v>43221</v>
      </c>
      <c r="C55" s="307" t="s">
        <v>214</v>
      </c>
      <c r="D55" s="311">
        <f t="shared" si="4"/>
        <v>0</v>
      </c>
      <c r="E55" s="300">
        <f>SUMPRODUCT(('Inc CWIP &amp; Plant'!$B$12:$B$375=E$37)*
('Inc CWIP &amp; Plant'!$T$11:$AQ$11=$B55)*
('Inc CWIP &amp; Plant'!$C$12:$C$375=$C55)*
('Inc CWIP &amp; Plant'!$T$12:$AQ$375))</f>
        <v>0</v>
      </c>
      <c r="F55" s="300">
        <f>SUMPRODUCT(('Inc CWIP &amp; Plant'!$B$12:$B$375=F$37)*
('Inc CWIP &amp; Plant'!$T$11:$AQ$11=$B55)*
('Inc CWIP &amp; Plant'!$C$12:$C$375=$C55)*
('Inc CWIP &amp; Plant'!$T$12:$AQ$375))</f>
        <v>0</v>
      </c>
      <c r="G55" s="300">
        <f>SUMPRODUCT(('Inc CWIP &amp; Plant'!$B$12:$B$375=G$37)*
('Inc CWIP &amp; Plant'!$T$11:$AQ$11=$B55)*
('Inc CWIP &amp; Plant'!$C$12:$C$375=$C55)*
('Inc CWIP &amp; Plant'!$T$12:$AQ$375))</f>
        <v>0</v>
      </c>
      <c r="H55" s="300">
        <f>SUMPRODUCT(('Inc CWIP &amp; Plant'!$B$12:$B$375=H$37)*
('Inc CWIP &amp; Plant'!$T$11:$AQ$11=$B55)*
('Inc CWIP &amp; Plant'!$C$12:$C$375=$C55)*
('Inc CWIP &amp; Plant'!$T$12:$AQ$375))</f>
        <v>0</v>
      </c>
      <c r="I55" s="300">
        <f>SUMPRODUCT(('Inc CWIP &amp; Plant'!$B$12:$B$375=I$37)*
('Inc CWIP &amp; Plant'!$T$11:$AQ$11=$B55)*
('Inc CWIP &amp; Plant'!$C$12:$C$375=$C55)*
('Inc CWIP &amp; Plant'!$T$12:$AQ$375))</f>
        <v>0</v>
      </c>
      <c r="J55" s="300">
        <f>SUMPRODUCT(('Inc CWIP &amp; Plant'!$B$12:$B$375=J$37)*
('Inc CWIP &amp; Plant'!$T$11:$AQ$11=$B55)*
('Inc CWIP &amp; Plant'!$C$12:$C$375=$C55)*
('Inc CWIP &amp; Plant'!$T$12:$AQ$375))</f>
        <v>0</v>
      </c>
      <c r="K55" s="300">
        <f>SUMPRODUCT(('Inc CWIP &amp; Plant'!$B$12:$B$375=K$37)*
('Inc CWIP &amp; Plant'!$T$11:$AQ$11=$B55)*
('Inc CWIP &amp; Plant'!$C$12:$C$375=$C55)*
('Inc CWIP &amp; Plant'!$T$12:$AQ$375))</f>
        <v>0</v>
      </c>
      <c r="L55" s="300">
        <f>SUMPRODUCT(('Inc CWIP &amp; Plant'!$B$12:$B$375=L$37)*
('Inc CWIP &amp; Plant'!$T$11:$AQ$11=$B55)*
('Inc CWIP &amp; Plant'!$C$12:$C$375=$C55)*
('Inc CWIP &amp; Plant'!$T$12:$AQ$375))</f>
        <v>0</v>
      </c>
      <c r="M55" s="300">
        <f>SUMPRODUCT(('Inc CWIP &amp; Plant'!$B$12:$B$375=M$37)*
('Inc CWIP &amp; Plant'!$T$11:$AQ$11=$B55)*
('Inc CWIP &amp; Plant'!$C$12:$C$375=$C55)*
('Inc CWIP &amp; Plant'!$T$12:$AQ$375))</f>
        <v>0</v>
      </c>
      <c r="N55" s="300">
        <f>SUMPRODUCT(('Inc CWIP &amp; Plant'!$B$12:$B$375=N$37)*
('Inc CWIP &amp; Plant'!$T$11:$AQ$11=$B55)*
('Inc CWIP &amp; Plant'!$C$12:$C$375=$C55)*
('Inc CWIP &amp; Plant'!$T$12:$AQ$375))</f>
        <v>0</v>
      </c>
      <c r="O55" s="300">
        <f>SUMPRODUCT(('Inc CWIP &amp; Plant'!$B$12:$B$375=O$37)*
('Inc CWIP &amp; Plant'!$T$11:$AQ$11=$B55)*
('Inc CWIP &amp; Plant'!$C$12:$C$375=$C55)*
('Inc CWIP &amp; Plant'!$T$12:$AQ$375))</f>
        <v>0</v>
      </c>
      <c r="P55" s="300">
        <f>SUMPRODUCT(('Inc CWIP &amp; Plant'!$B$12:$B$375=P$37)*
('Inc CWIP &amp; Plant'!$T$11:$AQ$11=$B55)*
('Inc CWIP &amp; Plant'!$C$12:$C$375=$C55)*
('Inc CWIP &amp; Plant'!$T$12:$AQ$375))</f>
        <v>0</v>
      </c>
    </row>
    <row r="56" spans="1:16" ht="15" customHeight="1" x14ac:dyDescent="0.25">
      <c r="A56" s="298"/>
      <c r="B56" s="307">
        <f t="shared" si="3"/>
        <v>43252</v>
      </c>
      <c r="C56" s="307" t="s">
        <v>214</v>
      </c>
      <c r="D56" s="311">
        <f t="shared" si="4"/>
        <v>0</v>
      </c>
      <c r="E56" s="300">
        <f>SUMPRODUCT(('Inc CWIP &amp; Plant'!$B$12:$B$375=E$37)*
('Inc CWIP &amp; Plant'!$T$11:$AQ$11=$B56)*
('Inc CWIP &amp; Plant'!$C$12:$C$375=$C56)*
('Inc CWIP &amp; Plant'!$T$12:$AQ$375))</f>
        <v>0</v>
      </c>
      <c r="F56" s="300">
        <f>SUMPRODUCT(('Inc CWIP &amp; Plant'!$B$12:$B$375=F$37)*
('Inc CWIP &amp; Plant'!$T$11:$AQ$11=$B56)*
('Inc CWIP &amp; Plant'!$C$12:$C$375=$C56)*
('Inc CWIP &amp; Plant'!$T$12:$AQ$375))</f>
        <v>0</v>
      </c>
      <c r="G56" s="300">
        <f>SUMPRODUCT(('Inc CWIP &amp; Plant'!$B$12:$B$375=G$37)*
('Inc CWIP &amp; Plant'!$T$11:$AQ$11=$B56)*
('Inc CWIP &amp; Plant'!$C$12:$C$375=$C56)*
('Inc CWIP &amp; Plant'!$T$12:$AQ$375))</f>
        <v>0</v>
      </c>
      <c r="H56" s="300">
        <f>SUMPRODUCT(('Inc CWIP &amp; Plant'!$B$12:$B$375=H$37)*
('Inc CWIP &amp; Plant'!$T$11:$AQ$11=$B56)*
('Inc CWIP &amp; Plant'!$C$12:$C$375=$C56)*
('Inc CWIP &amp; Plant'!$T$12:$AQ$375))</f>
        <v>0</v>
      </c>
      <c r="I56" s="300">
        <f>SUMPRODUCT(('Inc CWIP &amp; Plant'!$B$12:$B$375=I$37)*
('Inc CWIP &amp; Plant'!$T$11:$AQ$11=$B56)*
('Inc CWIP &amp; Plant'!$C$12:$C$375=$C56)*
('Inc CWIP &amp; Plant'!$T$12:$AQ$375))</f>
        <v>0</v>
      </c>
      <c r="J56" s="300">
        <f>SUMPRODUCT(('Inc CWIP &amp; Plant'!$B$12:$B$375=J$37)*
('Inc CWIP &amp; Plant'!$T$11:$AQ$11=$B56)*
('Inc CWIP &amp; Plant'!$C$12:$C$375=$C56)*
('Inc CWIP &amp; Plant'!$T$12:$AQ$375))</f>
        <v>0</v>
      </c>
      <c r="K56" s="300">
        <f>SUMPRODUCT(('Inc CWIP &amp; Plant'!$B$12:$B$375=K$37)*
('Inc CWIP &amp; Plant'!$T$11:$AQ$11=$B56)*
('Inc CWIP &amp; Plant'!$C$12:$C$375=$C56)*
('Inc CWIP &amp; Plant'!$T$12:$AQ$375))</f>
        <v>0</v>
      </c>
      <c r="L56" s="300">
        <f>SUMPRODUCT(('Inc CWIP &amp; Plant'!$B$12:$B$375=L$37)*
('Inc CWIP &amp; Plant'!$T$11:$AQ$11=$B56)*
('Inc CWIP &amp; Plant'!$C$12:$C$375=$C56)*
('Inc CWIP &amp; Plant'!$T$12:$AQ$375))</f>
        <v>0</v>
      </c>
      <c r="M56" s="300">
        <f>SUMPRODUCT(('Inc CWIP &amp; Plant'!$B$12:$B$375=M$37)*
('Inc CWIP &amp; Plant'!$T$11:$AQ$11=$B56)*
('Inc CWIP &amp; Plant'!$C$12:$C$375=$C56)*
('Inc CWIP &amp; Plant'!$T$12:$AQ$375))</f>
        <v>0</v>
      </c>
      <c r="N56" s="300">
        <f>SUMPRODUCT(('Inc CWIP &amp; Plant'!$B$12:$B$375=N$37)*
('Inc CWIP &amp; Plant'!$T$11:$AQ$11=$B56)*
('Inc CWIP &amp; Plant'!$C$12:$C$375=$C56)*
('Inc CWIP &amp; Plant'!$T$12:$AQ$375))</f>
        <v>0</v>
      </c>
      <c r="O56" s="300">
        <f>SUMPRODUCT(('Inc CWIP &amp; Plant'!$B$12:$B$375=O$37)*
('Inc CWIP &amp; Plant'!$T$11:$AQ$11=$B56)*
('Inc CWIP &amp; Plant'!$C$12:$C$375=$C56)*
('Inc CWIP &amp; Plant'!$T$12:$AQ$375))</f>
        <v>0</v>
      </c>
      <c r="P56" s="300">
        <f>SUMPRODUCT(('Inc CWIP &amp; Plant'!$B$12:$B$375=P$37)*
('Inc CWIP &amp; Plant'!$T$11:$AQ$11=$B56)*
('Inc CWIP &amp; Plant'!$C$12:$C$375=$C56)*
('Inc CWIP &amp; Plant'!$T$12:$AQ$375))</f>
        <v>0</v>
      </c>
    </row>
    <row r="57" spans="1:16" ht="15" customHeight="1" x14ac:dyDescent="0.25">
      <c r="A57" s="298"/>
      <c r="B57" s="307">
        <f t="shared" si="3"/>
        <v>43282</v>
      </c>
      <c r="C57" s="307" t="s">
        <v>214</v>
      </c>
      <c r="D57" s="311">
        <f t="shared" si="4"/>
        <v>0</v>
      </c>
      <c r="E57" s="300">
        <f>SUMPRODUCT(('Inc CWIP &amp; Plant'!$B$12:$B$375=E$37)*
('Inc CWIP &amp; Plant'!$T$11:$AQ$11=$B57)*
('Inc CWIP &amp; Plant'!$C$12:$C$375=$C57)*
('Inc CWIP &amp; Plant'!$T$12:$AQ$375))</f>
        <v>0</v>
      </c>
      <c r="F57" s="300">
        <f>SUMPRODUCT(('Inc CWIP &amp; Plant'!$B$12:$B$375=F$37)*
('Inc CWIP &amp; Plant'!$T$11:$AQ$11=$B57)*
('Inc CWIP &amp; Plant'!$C$12:$C$375=$C57)*
('Inc CWIP &amp; Plant'!$T$12:$AQ$375))</f>
        <v>0</v>
      </c>
      <c r="G57" s="300">
        <f>SUMPRODUCT(('Inc CWIP &amp; Plant'!$B$12:$B$375=G$37)*
('Inc CWIP &amp; Plant'!$T$11:$AQ$11=$B57)*
('Inc CWIP &amp; Plant'!$C$12:$C$375=$C57)*
('Inc CWIP &amp; Plant'!$T$12:$AQ$375))</f>
        <v>0</v>
      </c>
      <c r="H57" s="300">
        <f>SUMPRODUCT(('Inc CWIP &amp; Plant'!$B$12:$B$375=H$37)*
('Inc CWIP &amp; Plant'!$T$11:$AQ$11=$B57)*
('Inc CWIP &amp; Plant'!$C$12:$C$375=$C57)*
('Inc CWIP &amp; Plant'!$T$12:$AQ$375))</f>
        <v>0</v>
      </c>
      <c r="I57" s="300">
        <f>SUMPRODUCT(('Inc CWIP &amp; Plant'!$B$12:$B$375=I$37)*
('Inc CWIP &amp; Plant'!$T$11:$AQ$11=$B57)*
('Inc CWIP &amp; Plant'!$C$12:$C$375=$C57)*
('Inc CWIP &amp; Plant'!$T$12:$AQ$375))</f>
        <v>0</v>
      </c>
      <c r="J57" s="300">
        <f>SUMPRODUCT(('Inc CWIP &amp; Plant'!$B$12:$B$375=J$37)*
('Inc CWIP &amp; Plant'!$T$11:$AQ$11=$B57)*
('Inc CWIP &amp; Plant'!$C$12:$C$375=$C57)*
('Inc CWIP &amp; Plant'!$T$12:$AQ$375))</f>
        <v>0</v>
      </c>
      <c r="K57" s="300">
        <f>SUMPRODUCT(('Inc CWIP &amp; Plant'!$B$12:$B$375=K$37)*
('Inc CWIP &amp; Plant'!$T$11:$AQ$11=$B57)*
('Inc CWIP &amp; Plant'!$C$12:$C$375=$C57)*
('Inc CWIP &amp; Plant'!$T$12:$AQ$375))</f>
        <v>0</v>
      </c>
      <c r="L57" s="300">
        <f>SUMPRODUCT(('Inc CWIP &amp; Plant'!$B$12:$B$375=L$37)*
('Inc CWIP &amp; Plant'!$T$11:$AQ$11=$B57)*
('Inc CWIP &amp; Plant'!$C$12:$C$375=$C57)*
('Inc CWIP &amp; Plant'!$T$12:$AQ$375))</f>
        <v>0</v>
      </c>
      <c r="M57" s="300">
        <f>SUMPRODUCT(('Inc CWIP &amp; Plant'!$B$12:$B$375=M$37)*
('Inc CWIP &amp; Plant'!$T$11:$AQ$11=$B57)*
('Inc CWIP &amp; Plant'!$C$12:$C$375=$C57)*
('Inc CWIP &amp; Plant'!$T$12:$AQ$375))</f>
        <v>0</v>
      </c>
      <c r="N57" s="300">
        <f>SUMPRODUCT(('Inc CWIP &amp; Plant'!$B$12:$B$375=N$37)*
('Inc CWIP &amp; Plant'!$T$11:$AQ$11=$B57)*
('Inc CWIP &amp; Plant'!$C$12:$C$375=$C57)*
('Inc CWIP &amp; Plant'!$T$12:$AQ$375))</f>
        <v>0</v>
      </c>
      <c r="O57" s="300">
        <f>SUMPRODUCT(('Inc CWIP &amp; Plant'!$B$12:$B$375=O$37)*
('Inc CWIP &amp; Plant'!$T$11:$AQ$11=$B57)*
('Inc CWIP &amp; Plant'!$C$12:$C$375=$C57)*
('Inc CWIP &amp; Plant'!$T$12:$AQ$375))</f>
        <v>0</v>
      </c>
      <c r="P57" s="300">
        <f>SUMPRODUCT(('Inc CWIP &amp; Plant'!$B$12:$B$375=P$37)*
('Inc CWIP &amp; Plant'!$T$11:$AQ$11=$B57)*
('Inc CWIP &amp; Plant'!$C$12:$C$375=$C57)*
('Inc CWIP &amp; Plant'!$T$12:$AQ$375))</f>
        <v>0</v>
      </c>
    </row>
    <row r="58" spans="1:16" ht="15" customHeight="1" x14ac:dyDescent="0.25">
      <c r="A58" s="298"/>
      <c r="B58" s="307">
        <f t="shared" si="3"/>
        <v>43313</v>
      </c>
      <c r="C58" s="307" t="s">
        <v>214</v>
      </c>
      <c r="D58" s="311">
        <f t="shared" si="4"/>
        <v>0</v>
      </c>
      <c r="E58" s="300">
        <f>SUMPRODUCT(('Inc CWIP &amp; Plant'!$B$12:$B$375=E$37)*
('Inc CWIP &amp; Plant'!$T$11:$AQ$11=$B58)*
('Inc CWIP &amp; Plant'!$C$12:$C$375=$C58)*
('Inc CWIP &amp; Plant'!$T$12:$AQ$375))</f>
        <v>0</v>
      </c>
      <c r="F58" s="300">
        <f>SUMPRODUCT(('Inc CWIP &amp; Plant'!$B$12:$B$375=F$37)*
('Inc CWIP &amp; Plant'!$T$11:$AQ$11=$B58)*
('Inc CWIP &amp; Plant'!$C$12:$C$375=$C58)*
('Inc CWIP &amp; Plant'!$T$12:$AQ$375))</f>
        <v>0</v>
      </c>
      <c r="G58" s="300">
        <f>SUMPRODUCT(('Inc CWIP &amp; Plant'!$B$12:$B$375=G$37)*
('Inc CWIP &amp; Plant'!$T$11:$AQ$11=$B58)*
('Inc CWIP &amp; Plant'!$C$12:$C$375=$C58)*
('Inc CWIP &amp; Plant'!$T$12:$AQ$375))</f>
        <v>0</v>
      </c>
      <c r="H58" s="300">
        <f>SUMPRODUCT(('Inc CWIP &amp; Plant'!$B$12:$B$375=H$37)*
('Inc CWIP &amp; Plant'!$T$11:$AQ$11=$B58)*
('Inc CWIP &amp; Plant'!$C$12:$C$375=$C58)*
('Inc CWIP &amp; Plant'!$T$12:$AQ$375))</f>
        <v>0</v>
      </c>
      <c r="I58" s="300">
        <f>SUMPRODUCT(('Inc CWIP &amp; Plant'!$B$12:$B$375=I$37)*
('Inc CWIP &amp; Plant'!$T$11:$AQ$11=$B58)*
('Inc CWIP &amp; Plant'!$C$12:$C$375=$C58)*
('Inc CWIP &amp; Plant'!$T$12:$AQ$375))</f>
        <v>0</v>
      </c>
      <c r="J58" s="300">
        <f>SUMPRODUCT(('Inc CWIP &amp; Plant'!$B$12:$B$375=J$37)*
('Inc CWIP &amp; Plant'!$T$11:$AQ$11=$B58)*
('Inc CWIP &amp; Plant'!$C$12:$C$375=$C58)*
('Inc CWIP &amp; Plant'!$T$12:$AQ$375))</f>
        <v>0</v>
      </c>
      <c r="K58" s="300">
        <f>SUMPRODUCT(('Inc CWIP &amp; Plant'!$B$12:$B$375=K$37)*
('Inc CWIP &amp; Plant'!$T$11:$AQ$11=$B58)*
('Inc CWIP &amp; Plant'!$C$12:$C$375=$C58)*
('Inc CWIP &amp; Plant'!$T$12:$AQ$375))</f>
        <v>0</v>
      </c>
      <c r="L58" s="300">
        <f>SUMPRODUCT(('Inc CWIP &amp; Plant'!$B$12:$B$375=L$37)*
('Inc CWIP &amp; Plant'!$T$11:$AQ$11=$B58)*
('Inc CWIP &amp; Plant'!$C$12:$C$375=$C58)*
('Inc CWIP &amp; Plant'!$T$12:$AQ$375))</f>
        <v>0</v>
      </c>
      <c r="M58" s="300">
        <f>SUMPRODUCT(('Inc CWIP &amp; Plant'!$B$12:$B$375=M$37)*
('Inc CWIP &amp; Plant'!$T$11:$AQ$11=$B58)*
('Inc CWIP &amp; Plant'!$C$12:$C$375=$C58)*
('Inc CWIP &amp; Plant'!$T$12:$AQ$375))</f>
        <v>0</v>
      </c>
      <c r="N58" s="300">
        <f>SUMPRODUCT(('Inc CWIP &amp; Plant'!$B$12:$B$375=N$37)*
('Inc CWIP &amp; Plant'!$T$11:$AQ$11=$B58)*
('Inc CWIP &amp; Plant'!$C$12:$C$375=$C58)*
('Inc CWIP &amp; Plant'!$T$12:$AQ$375))</f>
        <v>0</v>
      </c>
      <c r="O58" s="300">
        <f>SUMPRODUCT(('Inc CWIP &amp; Plant'!$B$12:$B$375=O$37)*
('Inc CWIP &amp; Plant'!$T$11:$AQ$11=$B58)*
('Inc CWIP &amp; Plant'!$C$12:$C$375=$C58)*
('Inc CWIP &amp; Plant'!$T$12:$AQ$375))</f>
        <v>0</v>
      </c>
      <c r="P58" s="300">
        <f>SUMPRODUCT(('Inc CWIP &amp; Plant'!$B$12:$B$375=P$37)*
('Inc CWIP &amp; Plant'!$T$11:$AQ$11=$B58)*
('Inc CWIP &amp; Plant'!$C$12:$C$375=$C58)*
('Inc CWIP &amp; Plant'!$T$12:$AQ$375))</f>
        <v>0</v>
      </c>
    </row>
    <row r="59" spans="1:16" ht="15" customHeight="1" x14ac:dyDescent="0.25">
      <c r="A59" s="298"/>
      <c r="B59" s="307">
        <f t="shared" si="3"/>
        <v>43344</v>
      </c>
      <c r="C59" s="307" t="s">
        <v>214</v>
      </c>
      <c r="D59" s="311">
        <f t="shared" si="4"/>
        <v>0</v>
      </c>
      <c r="E59" s="300">
        <f>SUMPRODUCT(('Inc CWIP &amp; Plant'!$B$12:$B$375=E$37)*
('Inc CWIP &amp; Plant'!$T$11:$AQ$11=$B59)*
('Inc CWIP &amp; Plant'!$C$12:$C$375=$C59)*
('Inc CWIP &amp; Plant'!$T$12:$AQ$375))</f>
        <v>0</v>
      </c>
      <c r="F59" s="300">
        <f>SUMPRODUCT(('Inc CWIP &amp; Plant'!$B$12:$B$375=F$37)*
('Inc CWIP &amp; Plant'!$T$11:$AQ$11=$B59)*
('Inc CWIP &amp; Plant'!$C$12:$C$375=$C59)*
('Inc CWIP &amp; Plant'!$T$12:$AQ$375))</f>
        <v>0</v>
      </c>
      <c r="G59" s="300">
        <f>SUMPRODUCT(('Inc CWIP &amp; Plant'!$B$12:$B$375=G$37)*
('Inc CWIP &amp; Plant'!$T$11:$AQ$11=$B59)*
('Inc CWIP &amp; Plant'!$C$12:$C$375=$C59)*
('Inc CWIP &amp; Plant'!$T$12:$AQ$375))</f>
        <v>0</v>
      </c>
      <c r="H59" s="300">
        <f>SUMPRODUCT(('Inc CWIP &amp; Plant'!$B$12:$B$375=H$37)*
('Inc CWIP &amp; Plant'!$T$11:$AQ$11=$B59)*
('Inc CWIP &amp; Plant'!$C$12:$C$375=$C59)*
('Inc CWIP &amp; Plant'!$T$12:$AQ$375))</f>
        <v>0</v>
      </c>
      <c r="I59" s="300">
        <f>SUMPRODUCT(('Inc CWIP &amp; Plant'!$B$12:$B$375=I$37)*
('Inc CWIP &amp; Plant'!$T$11:$AQ$11=$B59)*
('Inc CWIP &amp; Plant'!$C$12:$C$375=$C59)*
('Inc CWIP &amp; Plant'!$T$12:$AQ$375))</f>
        <v>0</v>
      </c>
      <c r="J59" s="300">
        <f>SUMPRODUCT(('Inc CWIP &amp; Plant'!$B$12:$B$375=J$37)*
('Inc CWIP &amp; Plant'!$T$11:$AQ$11=$B59)*
('Inc CWIP &amp; Plant'!$C$12:$C$375=$C59)*
('Inc CWIP &amp; Plant'!$T$12:$AQ$375))</f>
        <v>0</v>
      </c>
      <c r="K59" s="300">
        <f>SUMPRODUCT(('Inc CWIP &amp; Plant'!$B$12:$B$375=K$37)*
('Inc CWIP &amp; Plant'!$T$11:$AQ$11=$B59)*
('Inc CWIP &amp; Plant'!$C$12:$C$375=$C59)*
('Inc CWIP &amp; Plant'!$T$12:$AQ$375))</f>
        <v>0</v>
      </c>
      <c r="L59" s="300">
        <f>SUMPRODUCT(('Inc CWIP &amp; Plant'!$B$12:$B$375=L$37)*
('Inc CWIP &amp; Plant'!$T$11:$AQ$11=$B59)*
('Inc CWIP &amp; Plant'!$C$12:$C$375=$C59)*
('Inc CWIP &amp; Plant'!$T$12:$AQ$375))</f>
        <v>0</v>
      </c>
      <c r="M59" s="300">
        <f>SUMPRODUCT(('Inc CWIP &amp; Plant'!$B$12:$B$375=M$37)*
('Inc CWIP &amp; Plant'!$T$11:$AQ$11=$B59)*
('Inc CWIP &amp; Plant'!$C$12:$C$375=$C59)*
('Inc CWIP &amp; Plant'!$T$12:$AQ$375))</f>
        <v>0</v>
      </c>
      <c r="N59" s="300">
        <f>SUMPRODUCT(('Inc CWIP &amp; Plant'!$B$12:$B$375=N$37)*
('Inc CWIP &amp; Plant'!$T$11:$AQ$11=$B59)*
('Inc CWIP &amp; Plant'!$C$12:$C$375=$C59)*
('Inc CWIP &amp; Plant'!$T$12:$AQ$375))</f>
        <v>0</v>
      </c>
      <c r="O59" s="300">
        <f>SUMPRODUCT(('Inc CWIP &amp; Plant'!$B$12:$B$375=O$37)*
('Inc CWIP &amp; Plant'!$T$11:$AQ$11=$B59)*
('Inc CWIP &amp; Plant'!$C$12:$C$375=$C59)*
('Inc CWIP &amp; Plant'!$T$12:$AQ$375))</f>
        <v>0</v>
      </c>
      <c r="P59" s="300">
        <f>SUMPRODUCT(('Inc CWIP &amp; Plant'!$B$12:$B$375=P$37)*
('Inc CWIP &amp; Plant'!$T$11:$AQ$11=$B59)*
('Inc CWIP &amp; Plant'!$C$12:$C$375=$C59)*
('Inc CWIP &amp; Plant'!$T$12:$AQ$375))</f>
        <v>0</v>
      </c>
    </row>
    <row r="60" spans="1:16" ht="15" customHeight="1" x14ac:dyDescent="0.25">
      <c r="A60" s="298"/>
      <c r="B60" s="307">
        <f t="shared" si="3"/>
        <v>43374</v>
      </c>
      <c r="C60" s="307" t="s">
        <v>214</v>
      </c>
      <c r="D60" s="311">
        <f t="shared" si="4"/>
        <v>0</v>
      </c>
      <c r="E60" s="300">
        <f>SUMPRODUCT(('Inc CWIP &amp; Plant'!$B$12:$B$375=E$37)*
('Inc CWIP &amp; Plant'!$T$11:$AQ$11=$B60)*
('Inc CWIP &amp; Plant'!$C$12:$C$375=$C60)*
('Inc CWIP &amp; Plant'!$T$12:$AQ$375))</f>
        <v>0</v>
      </c>
      <c r="F60" s="300">
        <f>SUMPRODUCT(('Inc CWIP &amp; Plant'!$B$12:$B$375=F$37)*
('Inc CWIP &amp; Plant'!$T$11:$AQ$11=$B60)*
('Inc CWIP &amp; Plant'!$C$12:$C$375=$C60)*
('Inc CWIP &amp; Plant'!$T$12:$AQ$375))</f>
        <v>0</v>
      </c>
      <c r="G60" s="300">
        <f>SUMPRODUCT(('Inc CWIP &amp; Plant'!$B$12:$B$375=G$37)*
('Inc CWIP &amp; Plant'!$T$11:$AQ$11=$B60)*
('Inc CWIP &amp; Plant'!$C$12:$C$375=$C60)*
('Inc CWIP &amp; Plant'!$T$12:$AQ$375))</f>
        <v>0</v>
      </c>
      <c r="H60" s="300">
        <f>SUMPRODUCT(('Inc CWIP &amp; Plant'!$B$12:$B$375=H$37)*
('Inc CWIP &amp; Plant'!$T$11:$AQ$11=$B60)*
('Inc CWIP &amp; Plant'!$C$12:$C$375=$C60)*
('Inc CWIP &amp; Plant'!$T$12:$AQ$375))</f>
        <v>0</v>
      </c>
      <c r="I60" s="300">
        <f>SUMPRODUCT(('Inc CWIP &amp; Plant'!$B$12:$B$375=I$37)*
('Inc CWIP &amp; Plant'!$T$11:$AQ$11=$B60)*
('Inc CWIP &amp; Plant'!$C$12:$C$375=$C60)*
('Inc CWIP &amp; Plant'!$T$12:$AQ$375))</f>
        <v>0</v>
      </c>
      <c r="J60" s="300">
        <f>SUMPRODUCT(('Inc CWIP &amp; Plant'!$B$12:$B$375=J$37)*
('Inc CWIP &amp; Plant'!$T$11:$AQ$11=$B60)*
('Inc CWIP &amp; Plant'!$C$12:$C$375=$C60)*
('Inc CWIP &amp; Plant'!$T$12:$AQ$375))</f>
        <v>0</v>
      </c>
      <c r="K60" s="300">
        <f>SUMPRODUCT(('Inc CWIP &amp; Plant'!$B$12:$B$375=K$37)*
('Inc CWIP &amp; Plant'!$T$11:$AQ$11=$B60)*
('Inc CWIP &amp; Plant'!$C$12:$C$375=$C60)*
('Inc CWIP &amp; Plant'!$T$12:$AQ$375))</f>
        <v>0</v>
      </c>
      <c r="L60" s="300">
        <f>SUMPRODUCT(('Inc CWIP &amp; Plant'!$B$12:$B$375=L$37)*
('Inc CWIP &amp; Plant'!$T$11:$AQ$11=$B60)*
('Inc CWIP &amp; Plant'!$C$12:$C$375=$C60)*
('Inc CWIP &amp; Plant'!$T$12:$AQ$375))</f>
        <v>0</v>
      </c>
      <c r="M60" s="300">
        <f>SUMPRODUCT(('Inc CWIP &amp; Plant'!$B$12:$B$375=M$37)*
('Inc CWIP &amp; Plant'!$T$11:$AQ$11=$B60)*
('Inc CWIP &amp; Plant'!$C$12:$C$375=$C60)*
('Inc CWIP &amp; Plant'!$T$12:$AQ$375))</f>
        <v>0</v>
      </c>
      <c r="N60" s="300">
        <f>SUMPRODUCT(('Inc CWIP &amp; Plant'!$B$12:$B$375=N$37)*
('Inc CWIP &amp; Plant'!$T$11:$AQ$11=$B60)*
('Inc CWIP &amp; Plant'!$C$12:$C$375=$C60)*
('Inc CWIP &amp; Plant'!$T$12:$AQ$375))</f>
        <v>0</v>
      </c>
      <c r="O60" s="300">
        <f>SUMPRODUCT(('Inc CWIP &amp; Plant'!$B$12:$B$375=O$37)*
('Inc CWIP &amp; Plant'!$T$11:$AQ$11=$B60)*
('Inc CWIP &amp; Plant'!$C$12:$C$375=$C60)*
('Inc CWIP &amp; Plant'!$T$12:$AQ$375))</f>
        <v>0</v>
      </c>
      <c r="P60" s="300">
        <f>SUMPRODUCT(('Inc CWIP &amp; Plant'!$B$12:$B$375=P$37)*
('Inc CWIP &amp; Plant'!$T$11:$AQ$11=$B60)*
('Inc CWIP &amp; Plant'!$C$12:$C$375=$C60)*
('Inc CWIP &amp; Plant'!$T$12:$AQ$375))</f>
        <v>0</v>
      </c>
    </row>
    <row r="61" spans="1:16" ht="15" customHeight="1" x14ac:dyDescent="0.25">
      <c r="A61" s="298"/>
      <c r="B61" s="307">
        <f t="shared" si="3"/>
        <v>43405</v>
      </c>
      <c r="C61" s="307" t="s">
        <v>214</v>
      </c>
      <c r="D61" s="311">
        <f t="shared" si="4"/>
        <v>0</v>
      </c>
      <c r="E61" s="300">
        <f>SUMPRODUCT(('Inc CWIP &amp; Plant'!$B$12:$B$375=E$37)*
('Inc CWIP &amp; Plant'!$T$11:$AQ$11=$B61)*
('Inc CWIP &amp; Plant'!$C$12:$C$375=$C61)*
('Inc CWIP &amp; Plant'!$T$12:$AQ$375))</f>
        <v>0</v>
      </c>
      <c r="F61" s="300">
        <f>SUMPRODUCT(('Inc CWIP &amp; Plant'!$B$12:$B$375=F$37)*
('Inc CWIP &amp; Plant'!$T$11:$AQ$11=$B61)*
('Inc CWIP &amp; Plant'!$C$12:$C$375=$C61)*
('Inc CWIP &amp; Plant'!$T$12:$AQ$375))</f>
        <v>0</v>
      </c>
      <c r="G61" s="300">
        <f>SUMPRODUCT(('Inc CWIP &amp; Plant'!$B$12:$B$375=G$37)*
('Inc CWIP &amp; Plant'!$T$11:$AQ$11=$B61)*
('Inc CWIP &amp; Plant'!$C$12:$C$375=$C61)*
('Inc CWIP &amp; Plant'!$T$12:$AQ$375))</f>
        <v>0</v>
      </c>
      <c r="H61" s="300">
        <f>SUMPRODUCT(('Inc CWIP &amp; Plant'!$B$12:$B$375=H$37)*
('Inc CWIP &amp; Plant'!$T$11:$AQ$11=$B61)*
('Inc CWIP &amp; Plant'!$C$12:$C$375=$C61)*
('Inc CWIP &amp; Plant'!$T$12:$AQ$375))</f>
        <v>0</v>
      </c>
      <c r="I61" s="300">
        <f>SUMPRODUCT(('Inc CWIP &amp; Plant'!$B$12:$B$375=I$37)*
('Inc CWIP &amp; Plant'!$T$11:$AQ$11=$B61)*
('Inc CWIP &amp; Plant'!$C$12:$C$375=$C61)*
('Inc CWIP &amp; Plant'!$T$12:$AQ$375))</f>
        <v>0</v>
      </c>
      <c r="J61" s="300">
        <f>SUMPRODUCT(('Inc CWIP &amp; Plant'!$B$12:$B$375=J$37)*
('Inc CWIP &amp; Plant'!$T$11:$AQ$11=$B61)*
('Inc CWIP &amp; Plant'!$C$12:$C$375=$C61)*
('Inc CWIP &amp; Plant'!$T$12:$AQ$375))</f>
        <v>0</v>
      </c>
      <c r="K61" s="300">
        <f>SUMPRODUCT(('Inc CWIP &amp; Plant'!$B$12:$B$375=K$37)*
('Inc CWIP &amp; Plant'!$T$11:$AQ$11=$B61)*
('Inc CWIP &amp; Plant'!$C$12:$C$375=$C61)*
('Inc CWIP &amp; Plant'!$T$12:$AQ$375))</f>
        <v>0</v>
      </c>
      <c r="L61" s="300">
        <f>SUMPRODUCT(('Inc CWIP &amp; Plant'!$B$12:$B$375=L$37)*
('Inc CWIP &amp; Plant'!$T$11:$AQ$11=$B61)*
('Inc CWIP &amp; Plant'!$C$12:$C$375=$C61)*
('Inc CWIP &amp; Plant'!$T$12:$AQ$375))</f>
        <v>0</v>
      </c>
      <c r="M61" s="300">
        <f>SUMPRODUCT(('Inc CWIP &amp; Plant'!$B$12:$B$375=M$37)*
('Inc CWIP &amp; Plant'!$T$11:$AQ$11=$B61)*
('Inc CWIP &amp; Plant'!$C$12:$C$375=$C61)*
('Inc CWIP &amp; Plant'!$T$12:$AQ$375))</f>
        <v>0</v>
      </c>
      <c r="N61" s="300">
        <f>SUMPRODUCT(('Inc CWIP &amp; Plant'!$B$12:$B$375=N$37)*
('Inc CWIP &amp; Plant'!$T$11:$AQ$11=$B61)*
('Inc CWIP &amp; Plant'!$C$12:$C$375=$C61)*
('Inc CWIP &amp; Plant'!$T$12:$AQ$375))</f>
        <v>0</v>
      </c>
      <c r="O61" s="300">
        <f>SUMPRODUCT(('Inc CWIP &amp; Plant'!$B$12:$B$375=O$37)*
('Inc CWIP &amp; Plant'!$T$11:$AQ$11=$B61)*
('Inc CWIP &amp; Plant'!$C$12:$C$375=$C61)*
('Inc CWIP &amp; Plant'!$T$12:$AQ$375))</f>
        <v>0</v>
      </c>
      <c r="P61" s="300">
        <f>SUMPRODUCT(('Inc CWIP &amp; Plant'!$B$12:$B$375=P$37)*
('Inc CWIP &amp; Plant'!$T$11:$AQ$11=$B61)*
('Inc CWIP &amp; Plant'!$C$12:$C$375=$C61)*
('Inc CWIP &amp; Plant'!$T$12:$AQ$375))</f>
        <v>0</v>
      </c>
    </row>
    <row r="62" spans="1:16" ht="15" customHeight="1" thickBot="1" x14ac:dyDescent="0.3">
      <c r="A62" s="298"/>
      <c r="B62" s="307">
        <f t="shared" si="3"/>
        <v>43435</v>
      </c>
      <c r="C62" s="307" t="s">
        <v>214</v>
      </c>
      <c r="D62" s="313">
        <f>SUM(E62:P62)</f>
        <v>0</v>
      </c>
      <c r="E62" s="300">
        <f>SUMPRODUCT(('Inc CWIP &amp; Plant'!$B$12:$B$375=E$37)*
('Inc CWIP &amp; Plant'!$T$11:$AQ$11=$B62)*
('Inc CWIP &amp; Plant'!$C$12:$C$375=$C62)*
('Inc CWIP &amp; Plant'!$T$12:$AQ$375))</f>
        <v>0</v>
      </c>
      <c r="F62" s="300">
        <f>SUMPRODUCT(('Inc CWIP &amp; Plant'!$B$12:$B$375=F$37)*
('Inc CWIP &amp; Plant'!$T$11:$AQ$11=$B62)*
('Inc CWIP &amp; Plant'!$C$12:$C$375=$C62)*
('Inc CWIP &amp; Plant'!$T$12:$AQ$375))</f>
        <v>0</v>
      </c>
      <c r="G62" s="300">
        <f>SUMPRODUCT(('Inc CWIP &amp; Plant'!$B$12:$B$375=G$37)*
('Inc CWIP &amp; Plant'!$T$11:$AQ$11=$B62)*
('Inc CWIP &amp; Plant'!$C$12:$C$375=$C62)*
('Inc CWIP &amp; Plant'!$T$12:$AQ$375))</f>
        <v>0</v>
      </c>
      <c r="H62" s="300">
        <f>SUMPRODUCT(('Inc CWIP &amp; Plant'!$B$12:$B$375=H$37)*
('Inc CWIP &amp; Plant'!$T$11:$AQ$11=$B62)*
('Inc CWIP &amp; Plant'!$C$12:$C$375=$C62)*
('Inc CWIP &amp; Plant'!$T$12:$AQ$375))</f>
        <v>0</v>
      </c>
      <c r="I62" s="300">
        <f>SUMPRODUCT(('Inc CWIP &amp; Plant'!$B$12:$B$375=I$37)*
('Inc CWIP &amp; Plant'!$T$11:$AQ$11=$B62)*
('Inc CWIP &amp; Plant'!$C$12:$C$375=$C62)*
('Inc CWIP &amp; Plant'!$T$12:$AQ$375))</f>
        <v>0</v>
      </c>
      <c r="J62" s="300">
        <f>SUMPRODUCT(('Inc CWIP &amp; Plant'!$B$12:$B$375=J$37)*
('Inc CWIP &amp; Plant'!$T$11:$AQ$11=$B62)*
('Inc CWIP &amp; Plant'!$C$12:$C$375=$C62)*
('Inc CWIP &amp; Plant'!$T$12:$AQ$375))</f>
        <v>0</v>
      </c>
      <c r="K62" s="300">
        <f>SUMPRODUCT(('Inc CWIP &amp; Plant'!$B$12:$B$375=K$37)*
('Inc CWIP &amp; Plant'!$T$11:$AQ$11=$B62)*
('Inc CWIP &amp; Plant'!$C$12:$C$375=$C62)*
('Inc CWIP &amp; Plant'!$T$12:$AQ$375))</f>
        <v>0</v>
      </c>
      <c r="L62" s="300">
        <f>SUMPRODUCT(('Inc CWIP &amp; Plant'!$B$12:$B$375=L$37)*
('Inc CWIP &amp; Plant'!$T$11:$AQ$11=$B62)*
('Inc CWIP &amp; Plant'!$C$12:$C$375=$C62)*
('Inc CWIP &amp; Plant'!$T$12:$AQ$375))</f>
        <v>0</v>
      </c>
      <c r="M62" s="300">
        <f>SUMPRODUCT(('Inc CWIP &amp; Plant'!$B$12:$B$375=M$37)*
('Inc CWIP &amp; Plant'!$T$11:$AQ$11=$B62)*
('Inc CWIP &amp; Plant'!$C$12:$C$375=$C62)*
('Inc CWIP &amp; Plant'!$T$12:$AQ$375))</f>
        <v>0</v>
      </c>
      <c r="N62" s="300">
        <f>SUMPRODUCT(('Inc CWIP &amp; Plant'!$B$12:$B$375=N$37)*
('Inc CWIP &amp; Plant'!$T$11:$AQ$11=$B62)*
('Inc CWIP &amp; Plant'!$C$12:$C$375=$C62)*
('Inc CWIP &amp; Plant'!$T$12:$AQ$375))</f>
        <v>0</v>
      </c>
      <c r="O62" s="300">
        <f>SUMPRODUCT(('Inc CWIP &amp; Plant'!$B$12:$B$375=O$37)*
('Inc CWIP &amp; Plant'!$T$11:$AQ$11=$B62)*
('Inc CWIP &amp; Plant'!$C$12:$C$375=$C62)*
('Inc CWIP &amp; Plant'!$T$12:$AQ$375))</f>
        <v>0</v>
      </c>
      <c r="P62" s="300">
        <f>SUMPRODUCT(('Inc CWIP &amp; Plant'!$B$12:$B$375=P$37)*
('Inc CWIP &amp; Plant'!$T$11:$AQ$11=$B62)*
('Inc CWIP &amp; Plant'!$C$12:$C$375=$C62)*
('Inc CWIP &amp; Plant'!$T$12:$AQ$375))</f>
        <v>0</v>
      </c>
    </row>
    <row r="63" spans="1:16" ht="15" customHeight="1" x14ac:dyDescent="0.25">
      <c r="A63" s="298"/>
      <c r="B63" s="298"/>
      <c r="C63" s="298"/>
      <c r="D63" s="314"/>
      <c r="E63" s="314"/>
      <c r="F63" s="314"/>
      <c r="G63" s="314"/>
      <c r="H63" s="314"/>
      <c r="I63" s="314"/>
      <c r="J63" s="314"/>
      <c r="K63" s="314"/>
      <c r="L63" s="314"/>
      <c r="M63" s="314"/>
      <c r="N63" s="314"/>
      <c r="O63" s="314"/>
      <c r="P63" s="314"/>
    </row>
    <row r="64" spans="1:16" ht="15" customHeight="1" x14ac:dyDescent="0.25">
      <c r="A64" s="298"/>
      <c r="B64" s="298"/>
      <c r="C64" s="298"/>
      <c r="D64" s="314"/>
      <c r="E64" s="298"/>
      <c r="F64" s="298"/>
      <c r="G64" s="298"/>
      <c r="H64" s="298"/>
      <c r="I64" s="298"/>
      <c r="J64" s="298"/>
      <c r="K64" s="298"/>
      <c r="L64" s="298"/>
      <c r="M64" s="298"/>
      <c r="N64" s="298"/>
      <c r="O64" s="298"/>
      <c r="P64" s="298"/>
    </row>
    <row r="65" spans="1:16" ht="15" customHeight="1" x14ac:dyDescent="0.25">
      <c r="A65" s="298"/>
      <c r="B65" s="298"/>
      <c r="C65" s="298"/>
      <c r="D65" s="298"/>
      <c r="E65" s="298"/>
      <c r="F65" s="298"/>
      <c r="G65" s="298"/>
      <c r="H65" s="298"/>
      <c r="I65" s="298"/>
      <c r="J65" s="298"/>
      <c r="K65" s="298"/>
      <c r="L65" s="298"/>
      <c r="M65" s="298"/>
      <c r="N65" s="298"/>
      <c r="O65" s="298"/>
      <c r="P65" s="298"/>
    </row>
    <row r="66" spans="1:16" ht="15" customHeight="1" x14ac:dyDescent="0.25">
      <c r="A66" s="298"/>
      <c r="B66" s="298"/>
      <c r="C66" s="298"/>
      <c r="D66" s="298"/>
      <c r="E66" s="298"/>
      <c r="F66" s="298"/>
      <c r="G66" s="298"/>
      <c r="H66" s="298"/>
      <c r="I66" s="298"/>
      <c r="J66" s="298"/>
      <c r="K66" s="298"/>
      <c r="L66" s="298"/>
      <c r="M66" s="298"/>
      <c r="N66" s="298"/>
      <c r="O66" s="298"/>
      <c r="P66" s="298"/>
    </row>
    <row r="67" spans="1:16" ht="26.25" x14ac:dyDescent="0.25">
      <c r="A67" s="299" t="s">
        <v>374</v>
      </c>
      <c r="B67" s="298"/>
      <c r="C67" s="298"/>
      <c r="D67" s="298"/>
      <c r="E67" s="298"/>
      <c r="F67" s="298"/>
      <c r="G67" s="298"/>
      <c r="H67" s="298"/>
      <c r="I67" s="298"/>
      <c r="J67" s="298"/>
      <c r="K67" s="298"/>
      <c r="L67" s="298"/>
      <c r="M67" s="298"/>
      <c r="N67" s="298"/>
      <c r="O67" s="298"/>
      <c r="P67" s="298"/>
    </row>
    <row r="68" spans="1:16" ht="15" customHeight="1" thickBot="1" x14ac:dyDescent="0.3">
      <c r="A68" s="298"/>
      <c r="B68" s="298"/>
      <c r="C68" s="298"/>
      <c r="D68" s="364" t="s">
        <v>375</v>
      </c>
      <c r="E68" s="369"/>
      <c r="F68" s="369"/>
      <c r="G68" s="369"/>
      <c r="H68" s="369"/>
      <c r="I68" s="369"/>
      <c r="J68" s="369"/>
      <c r="K68" s="369"/>
      <c r="L68" s="369"/>
      <c r="M68" s="369"/>
      <c r="N68" s="369"/>
      <c r="O68" s="369"/>
      <c r="P68" s="302"/>
    </row>
    <row r="69" spans="1:16" ht="42.75" customHeight="1" x14ac:dyDescent="0.25">
      <c r="A69" s="303"/>
      <c r="B69" s="304" t="s">
        <v>10</v>
      </c>
      <c r="C69" s="315"/>
      <c r="D69" s="316" t="s">
        <v>366</v>
      </c>
      <c r="E69" s="317" t="str">
        <f>E37</f>
        <v>Devers Colorado River (DCR)</v>
      </c>
      <c r="F69" s="317" t="str">
        <f t="shared" ref="F69:P69" si="5">F37</f>
        <v>Tehachapi Segments 1 - 3A</v>
      </c>
      <c r="G69" s="317" t="str">
        <f t="shared" si="5"/>
        <v>Tehachapi Segments 3B &amp; 3C</v>
      </c>
      <c r="H69" s="317" t="str">
        <f t="shared" si="5"/>
        <v>Tehachapi Segments 4-11</v>
      </c>
      <c r="I69" s="317" t="str">
        <f t="shared" si="5"/>
        <v>Red Bluff Substation</v>
      </c>
      <c r="J69" s="317" t="str">
        <f t="shared" si="5"/>
        <v>Eldorado - Ivanpah</v>
      </c>
      <c r="K69" s="317" t="str">
        <f t="shared" si="5"/>
        <v>Lugo-Pisgah</v>
      </c>
      <c r="L69" s="317" t="str">
        <f t="shared" si="5"/>
        <v>Coolwater-Lugo (formerly South of Kramer)</v>
      </c>
      <c r="M69" s="317" t="str">
        <f t="shared" si="5"/>
        <v>West of Devers</v>
      </c>
      <c r="N69" s="317" t="str">
        <f t="shared" si="5"/>
        <v>Colorado River Substation</v>
      </c>
      <c r="O69" s="317" t="str">
        <f t="shared" si="5"/>
        <v>Whirlwind Substation Expansion Project</v>
      </c>
      <c r="P69" s="317" t="str">
        <f t="shared" si="5"/>
        <v>Rancho Vista</v>
      </c>
    </row>
    <row r="70" spans="1:16" ht="15" customHeight="1" x14ac:dyDescent="0.25">
      <c r="A70" s="298" t="s">
        <v>370</v>
      </c>
      <c r="B70" s="307">
        <f>B38</f>
        <v>42705</v>
      </c>
      <c r="C70" s="307" t="s">
        <v>214</v>
      </c>
      <c r="D70" s="311">
        <f>SUM(E70:P70)</f>
        <v>0</v>
      </c>
      <c r="E70" s="300">
        <f>SUMIFS('Inc CWIP &amp; Plant'!$P:$P,'Inc CWIP &amp; Plant'!$B:$B,'Inc CWIP &amp; Plant Summary'!E$69,'Inc CWIP &amp; Plant'!$C:$C,'Inc CWIP &amp; Plant Summary'!$C70,'Inc CWIP &amp; Plant'!$H:$H,'Inc CWIP &amp; Plant Summary'!$B70)</f>
        <v>0</v>
      </c>
      <c r="F70" s="300">
        <f>SUMIFS('Inc CWIP &amp; Plant'!$P:$P,'Inc CWIP &amp; Plant'!$B:$B,'Inc CWIP &amp; Plant Summary'!F$69,'Inc CWIP &amp; Plant'!$C:$C,'Inc CWIP &amp; Plant Summary'!$C70,'Inc CWIP &amp; Plant'!$H:$H,'Inc CWIP &amp; Plant Summary'!$B70)</f>
        <v>0</v>
      </c>
      <c r="G70" s="300">
        <f>SUMIFS('Inc CWIP &amp; Plant'!$P:$P,'Inc CWIP &amp; Plant'!$B:$B,'Inc CWIP &amp; Plant Summary'!G$69,'Inc CWIP &amp; Plant'!$C:$C,'Inc CWIP &amp; Plant Summary'!$C70,'Inc CWIP &amp; Plant'!$H:$H,'Inc CWIP &amp; Plant Summary'!$B70)</f>
        <v>0</v>
      </c>
      <c r="H70" s="300">
        <f>SUMIFS('Inc CWIP &amp; Plant'!$P:$P,'Inc CWIP &amp; Plant'!$B:$B,'Inc CWIP &amp; Plant Summary'!H$69,'Inc CWIP &amp; Plant'!$C:$C,'Inc CWIP &amp; Plant Summary'!$C70,'Inc CWIP &amp; Plant'!$H:$H,'Inc CWIP &amp; Plant Summary'!$B70)</f>
        <v>0</v>
      </c>
      <c r="I70" s="300">
        <f>SUMIFS('Inc CWIP &amp; Plant'!$P:$P,'Inc CWIP &amp; Plant'!$B:$B,'Inc CWIP &amp; Plant Summary'!I$69,'Inc CWIP &amp; Plant'!$C:$C,'Inc CWIP &amp; Plant Summary'!$C70,'Inc CWIP &amp; Plant'!$H:$H,'Inc CWIP &amp; Plant Summary'!$B70)</f>
        <v>0</v>
      </c>
      <c r="J70" s="300">
        <f>SUMIFS('Inc CWIP &amp; Plant'!$P:$P,'Inc CWIP &amp; Plant'!$B:$B,'Inc CWIP &amp; Plant Summary'!J$69,'Inc CWIP &amp; Plant'!$C:$C,'Inc CWIP &amp; Plant Summary'!$C70,'Inc CWIP &amp; Plant'!$H:$H,'Inc CWIP &amp; Plant Summary'!$B70)</f>
        <v>0</v>
      </c>
      <c r="K70" s="300">
        <f>SUMIFS('Inc CWIP &amp; Plant'!$P:$P,'Inc CWIP &amp; Plant'!$B:$B,'Inc CWIP &amp; Plant Summary'!K$69,'Inc CWIP &amp; Plant'!$C:$C,'Inc CWIP &amp; Plant Summary'!$C70,'Inc CWIP &amp; Plant'!$H:$H,'Inc CWIP &amp; Plant Summary'!$B70)</f>
        <v>0</v>
      </c>
      <c r="L70" s="300">
        <f>SUMIFS('Inc CWIP &amp; Plant'!$P:$P,'Inc CWIP &amp; Plant'!$B:$B,'Inc CWIP &amp; Plant Summary'!L$69,'Inc CWIP &amp; Plant'!$C:$C,'Inc CWIP &amp; Plant Summary'!$C70,'Inc CWIP &amp; Plant'!$H:$H,'Inc CWIP &amp; Plant Summary'!$B70)</f>
        <v>0</v>
      </c>
      <c r="M70" s="300">
        <f>SUMIFS('Inc CWIP &amp; Plant'!$P:$P,'Inc CWIP &amp; Plant'!$B:$B,'Inc CWIP &amp; Plant Summary'!M$69,'Inc CWIP &amp; Plant'!$C:$C,'Inc CWIP &amp; Plant Summary'!$C70,'Inc CWIP &amp; Plant'!$H:$H,'Inc CWIP &amp; Plant Summary'!$B70)</f>
        <v>0</v>
      </c>
      <c r="N70" s="300">
        <f>SUMIFS('Inc CWIP &amp; Plant'!$P:$P,'Inc CWIP &amp; Plant'!$B:$B,'Inc CWIP &amp; Plant Summary'!N$69,'Inc CWIP &amp; Plant'!$C:$C,'Inc CWIP &amp; Plant Summary'!$C70,'Inc CWIP &amp; Plant'!$H:$H,'Inc CWIP &amp; Plant Summary'!$B70)</f>
        <v>0</v>
      </c>
      <c r="O70" s="300">
        <f>SUMIFS('Inc CWIP &amp; Plant'!$P:$P,'Inc CWIP &amp; Plant'!$B:$B,'Inc CWIP &amp; Plant Summary'!O$69,'Inc CWIP &amp; Plant'!$C:$C,'Inc CWIP &amp; Plant Summary'!$C70,'Inc CWIP &amp; Plant'!$H:$H,'Inc CWIP &amp; Plant Summary'!$B70)</f>
        <v>0</v>
      </c>
      <c r="P70" s="300">
        <f>SUMIFS('Inc CWIP &amp; Plant'!$P:$P,'Inc CWIP &amp; Plant'!$B:$B,'Inc CWIP &amp; Plant Summary'!P$69,'Inc CWIP &amp; Plant'!$C:$C,'Inc CWIP &amp; Plant Summary'!$C70,'Inc CWIP &amp; Plant'!$H:$H,'Inc CWIP &amp; Plant Summary'!$B70)</f>
        <v>0</v>
      </c>
    </row>
    <row r="71" spans="1:16" ht="15" customHeight="1" x14ac:dyDescent="0.25">
      <c r="A71" s="298" t="s">
        <v>371</v>
      </c>
      <c r="B71" s="307">
        <f t="shared" ref="B71:B94" si="6">B39</f>
        <v>42736</v>
      </c>
      <c r="C71" s="307" t="s">
        <v>214</v>
      </c>
      <c r="D71" s="311">
        <f>SUM(E71:P71)</f>
        <v>908.84664999999995</v>
      </c>
      <c r="E71" s="300">
        <f>SUMIFS('Inc CWIP &amp; Plant'!$P:$P,'Inc CWIP &amp; Plant'!$B:$B,'Inc CWIP &amp; Plant Summary'!E$69,'Inc CWIP &amp; Plant'!$C:$C,'Inc CWIP &amp; Plant Summary'!$C71,'Inc CWIP &amp; Plant'!$H:$H,'Inc CWIP &amp; Plant Summary'!$B71)</f>
        <v>0</v>
      </c>
      <c r="F71" s="300">
        <f>SUMIFS('Inc CWIP &amp; Plant'!$P:$P,'Inc CWIP &amp; Plant'!$B:$B,'Inc CWIP &amp; Plant Summary'!F$69,'Inc CWIP &amp; Plant'!$C:$C,'Inc CWIP &amp; Plant Summary'!$C71,'Inc CWIP &amp; Plant'!$H:$H,'Inc CWIP &amp; Plant Summary'!$B71)</f>
        <v>0</v>
      </c>
      <c r="G71" s="300">
        <f>SUMIFS('Inc CWIP &amp; Plant'!$P:$P,'Inc CWIP &amp; Plant'!$B:$B,'Inc CWIP &amp; Plant Summary'!G$69,'Inc CWIP &amp; Plant'!$C:$C,'Inc CWIP &amp; Plant Summary'!$C71,'Inc CWIP &amp; Plant'!$H:$H,'Inc CWIP &amp; Plant Summary'!$B71)</f>
        <v>0</v>
      </c>
      <c r="H71" s="300">
        <f>SUMIFS('Inc CWIP &amp; Plant'!$P:$P,'Inc CWIP &amp; Plant'!$B:$B,'Inc CWIP &amp; Plant Summary'!H$69,'Inc CWIP &amp; Plant'!$C:$C,'Inc CWIP &amp; Plant Summary'!$C71,'Inc CWIP &amp; Plant'!$H:$H,'Inc CWIP &amp; Plant Summary'!$B71)</f>
        <v>908.84664999999995</v>
      </c>
      <c r="I71" s="300">
        <f>SUMIFS('Inc CWIP &amp; Plant'!$P:$P,'Inc CWIP &amp; Plant'!$B:$B,'Inc CWIP &amp; Plant Summary'!I$69,'Inc CWIP &amp; Plant'!$C:$C,'Inc CWIP &amp; Plant Summary'!$C71,'Inc CWIP &amp; Plant'!$H:$H,'Inc CWIP &amp; Plant Summary'!$B71)</f>
        <v>0</v>
      </c>
      <c r="J71" s="300">
        <f>SUMIFS('Inc CWIP &amp; Plant'!$P:$P,'Inc CWIP &amp; Plant'!$B:$B,'Inc CWIP &amp; Plant Summary'!J$69,'Inc CWIP &amp; Plant'!$C:$C,'Inc CWIP &amp; Plant Summary'!$C71,'Inc CWIP &amp; Plant'!$H:$H,'Inc CWIP &amp; Plant Summary'!$B71)</f>
        <v>0</v>
      </c>
      <c r="K71" s="300">
        <f>SUMIFS('Inc CWIP &amp; Plant'!$P:$P,'Inc CWIP &amp; Plant'!$B:$B,'Inc CWIP &amp; Plant Summary'!K$69,'Inc CWIP &amp; Plant'!$C:$C,'Inc CWIP &amp; Plant Summary'!$C71,'Inc CWIP &amp; Plant'!$H:$H,'Inc CWIP &amp; Plant Summary'!$B71)</f>
        <v>0</v>
      </c>
      <c r="L71" s="300">
        <f>SUMIFS('Inc CWIP &amp; Plant'!$P:$P,'Inc CWIP &amp; Plant'!$B:$B,'Inc CWIP &amp; Plant Summary'!L$69,'Inc CWIP &amp; Plant'!$C:$C,'Inc CWIP &amp; Plant Summary'!$C71,'Inc CWIP &amp; Plant'!$H:$H,'Inc CWIP &amp; Plant Summary'!$B71)</f>
        <v>0</v>
      </c>
      <c r="M71" s="300">
        <f>SUMIFS('Inc CWIP &amp; Plant'!$P:$P,'Inc CWIP &amp; Plant'!$B:$B,'Inc CWIP &amp; Plant Summary'!M$69,'Inc CWIP &amp; Plant'!$C:$C,'Inc CWIP &amp; Plant Summary'!$C71,'Inc CWIP &amp; Plant'!$H:$H,'Inc CWIP &amp; Plant Summary'!$B71)</f>
        <v>0</v>
      </c>
      <c r="N71" s="300">
        <f>SUMIFS('Inc CWIP &amp; Plant'!$P:$P,'Inc CWIP &amp; Plant'!$B:$B,'Inc CWIP &amp; Plant Summary'!N$69,'Inc CWIP &amp; Plant'!$C:$C,'Inc CWIP &amp; Plant Summary'!$C71,'Inc CWIP &amp; Plant'!$H:$H,'Inc CWIP &amp; Plant Summary'!$B71)</f>
        <v>0</v>
      </c>
      <c r="O71" s="300">
        <f>SUMIFS('Inc CWIP &amp; Plant'!$P:$P,'Inc CWIP &amp; Plant'!$B:$B,'Inc CWIP &amp; Plant Summary'!O$69,'Inc CWIP &amp; Plant'!$C:$C,'Inc CWIP &amp; Plant Summary'!$C71,'Inc CWIP &amp; Plant'!$H:$H,'Inc CWIP &amp; Plant Summary'!$B71)</f>
        <v>0</v>
      </c>
      <c r="P71" s="300">
        <f>SUMIFS('Inc CWIP &amp; Plant'!$P:$P,'Inc CWIP &amp; Plant'!$B:$B,'Inc CWIP &amp; Plant Summary'!P$69,'Inc CWIP &amp; Plant'!$C:$C,'Inc CWIP &amp; Plant Summary'!$C71,'Inc CWIP &amp; Plant'!$H:$H,'Inc CWIP &amp; Plant Summary'!$B71)</f>
        <v>0</v>
      </c>
    </row>
    <row r="72" spans="1:16" ht="15" customHeight="1" x14ac:dyDescent="0.25">
      <c r="A72" s="298"/>
      <c r="B72" s="307">
        <f t="shared" si="6"/>
        <v>42767</v>
      </c>
      <c r="C72" s="307" t="s">
        <v>214</v>
      </c>
      <c r="D72" s="311">
        <f t="shared" ref="D72:D93" si="7">SUM(E72:P72)</f>
        <v>0</v>
      </c>
      <c r="E72" s="300">
        <f>SUMIFS('Inc CWIP &amp; Plant'!$P:$P,'Inc CWIP &amp; Plant'!$B:$B,'Inc CWIP &amp; Plant Summary'!E$69,'Inc CWIP &amp; Plant'!$C:$C,'Inc CWIP &amp; Plant Summary'!$C72,'Inc CWIP &amp; Plant'!$H:$H,'Inc CWIP &amp; Plant Summary'!$B72)</f>
        <v>0</v>
      </c>
      <c r="F72" s="300">
        <f>SUMIFS('Inc CWIP &amp; Plant'!$P:$P,'Inc CWIP &amp; Plant'!$B:$B,'Inc CWIP &amp; Plant Summary'!F$69,'Inc CWIP &amp; Plant'!$C:$C,'Inc CWIP &amp; Plant Summary'!$C72,'Inc CWIP &amp; Plant'!$H:$H,'Inc CWIP &amp; Plant Summary'!$B72)</f>
        <v>0</v>
      </c>
      <c r="G72" s="300">
        <f>SUMIFS('Inc CWIP &amp; Plant'!$P:$P,'Inc CWIP &amp; Plant'!$B:$B,'Inc CWIP &amp; Plant Summary'!G$69,'Inc CWIP &amp; Plant'!$C:$C,'Inc CWIP &amp; Plant Summary'!$C72,'Inc CWIP &amp; Plant'!$H:$H,'Inc CWIP &amp; Plant Summary'!$B72)</f>
        <v>0</v>
      </c>
      <c r="H72" s="300">
        <f>SUMIFS('Inc CWIP &amp; Plant'!$P:$P,'Inc CWIP &amp; Plant'!$B:$B,'Inc CWIP &amp; Plant Summary'!H$69,'Inc CWIP &amp; Plant'!$C:$C,'Inc CWIP &amp; Plant Summary'!$C72,'Inc CWIP &amp; Plant'!$H:$H,'Inc CWIP &amp; Plant Summary'!$B72)</f>
        <v>0</v>
      </c>
      <c r="I72" s="300">
        <f>SUMIFS('Inc CWIP &amp; Plant'!$P:$P,'Inc CWIP &amp; Plant'!$B:$B,'Inc CWIP &amp; Plant Summary'!I$69,'Inc CWIP &amp; Plant'!$C:$C,'Inc CWIP &amp; Plant Summary'!$C72,'Inc CWIP &amp; Plant'!$H:$H,'Inc CWIP &amp; Plant Summary'!$B72)</f>
        <v>0</v>
      </c>
      <c r="J72" s="300">
        <f>SUMIFS('Inc CWIP &amp; Plant'!$P:$P,'Inc CWIP &amp; Plant'!$B:$B,'Inc CWIP &amp; Plant Summary'!J$69,'Inc CWIP &amp; Plant'!$C:$C,'Inc CWIP &amp; Plant Summary'!$C72,'Inc CWIP &amp; Plant'!$H:$H,'Inc CWIP &amp; Plant Summary'!$B72)</f>
        <v>0</v>
      </c>
      <c r="K72" s="300">
        <f>SUMIFS('Inc CWIP &amp; Plant'!$P:$P,'Inc CWIP &amp; Plant'!$B:$B,'Inc CWIP &amp; Plant Summary'!K$69,'Inc CWIP &amp; Plant'!$C:$C,'Inc CWIP &amp; Plant Summary'!$C72,'Inc CWIP &amp; Plant'!$H:$H,'Inc CWIP &amp; Plant Summary'!$B72)</f>
        <v>0</v>
      </c>
      <c r="L72" s="300">
        <f>SUMIFS('Inc CWIP &amp; Plant'!$P:$P,'Inc CWIP &amp; Plant'!$B:$B,'Inc CWIP &amp; Plant Summary'!L$69,'Inc CWIP &amp; Plant'!$C:$C,'Inc CWIP &amp; Plant Summary'!$C72,'Inc CWIP &amp; Plant'!$H:$H,'Inc CWIP &amp; Plant Summary'!$B72)</f>
        <v>0</v>
      </c>
      <c r="M72" s="300">
        <f>SUMIFS('Inc CWIP &amp; Plant'!$P:$P,'Inc CWIP &amp; Plant'!$B:$B,'Inc CWIP &amp; Plant Summary'!M$69,'Inc CWIP &amp; Plant'!$C:$C,'Inc CWIP &amp; Plant Summary'!$C72,'Inc CWIP &amp; Plant'!$H:$H,'Inc CWIP &amp; Plant Summary'!$B72)</f>
        <v>0</v>
      </c>
      <c r="N72" s="300">
        <f>SUMIFS('Inc CWIP &amp; Plant'!$P:$P,'Inc CWIP &amp; Plant'!$B:$B,'Inc CWIP &amp; Plant Summary'!N$69,'Inc CWIP &amp; Plant'!$C:$C,'Inc CWIP &amp; Plant Summary'!$C72,'Inc CWIP &amp; Plant'!$H:$H,'Inc CWIP &amp; Plant Summary'!$B72)</f>
        <v>0</v>
      </c>
      <c r="O72" s="300">
        <f>SUMIFS('Inc CWIP &amp; Plant'!$P:$P,'Inc CWIP &amp; Plant'!$B:$B,'Inc CWIP &amp; Plant Summary'!O$69,'Inc CWIP &amp; Plant'!$C:$C,'Inc CWIP &amp; Plant Summary'!$C72,'Inc CWIP &amp; Plant'!$H:$H,'Inc CWIP &amp; Plant Summary'!$B72)</f>
        <v>0</v>
      </c>
      <c r="P72" s="300">
        <f>SUMIFS('Inc CWIP &amp; Plant'!$P:$P,'Inc CWIP &amp; Plant'!$B:$B,'Inc CWIP &amp; Plant Summary'!P$69,'Inc CWIP &amp; Plant'!$C:$C,'Inc CWIP &amp; Plant Summary'!$C72,'Inc CWIP &amp; Plant'!$H:$H,'Inc CWIP &amp; Plant Summary'!$B72)</f>
        <v>0</v>
      </c>
    </row>
    <row r="73" spans="1:16" ht="15" customHeight="1" x14ac:dyDescent="0.25">
      <c r="A73" s="298"/>
      <c r="B73" s="307">
        <f t="shared" si="6"/>
        <v>42795</v>
      </c>
      <c r="C73" s="307" t="s">
        <v>214</v>
      </c>
      <c r="D73" s="311">
        <f t="shared" si="7"/>
        <v>0</v>
      </c>
      <c r="E73" s="300">
        <f>SUMIFS('Inc CWIP &amp; Plant'!$P:$P,'Inc CWIP &amp; Plant'!$B:$B,'Inc CWIP &amp; Plant Summary'!E$69,'Inc CWIP &amp; Plant'!$C:$C,'Inc CWIP &amp; Plant Summary'!$C73,'Inc CWIP &amp; Plant'!$H:$H,'Inc CWIP &amp; Plant Summary'!$B73)</f>
        <v>0</v>
      </c>
      <c r="F73" s="300">
        <f>SUMIFS('Inc CWIP &amp; Plant'!$P:$P,'Inc CWIP &amp; Plant'!$B:$B,'Inc CWIP &amp; Plant Summary'!F$69,'Inc CWIP &amp; Plant'!$C:$C,'Inc CWIP &amp; Plant Summary'!$C73,'Inc CWIP &amp; Plant'!$H:$H,'Inc CWIP &amp; Plant Summary'!$B73)</f>
        <v>0</v>
      </c>
      <c r="G73" s="300">
        <f>SUMIFS('Inc CWIP &amp; Plant'!$P:$P,'Inc CWIP &amp; Plant'!$B:$B,'Inc CWIP &amp; Plant Summary'!G$69,'Inc CWIP &amp; Plant'!$C:$C,'Inc CWIP &amp; Plant Summary'!$C73,'Inc CWIP &amp; Plant'!$H:$H,'Inc CWIP &amp; Plant Summary'!$B73)</f>
        <v>0</v>
      </c>
      <c r="H73" s="300">
        <f>SUMIFS('Inc CWIP &amp; Plant'!$P:$P,'Inc CWIP &amp; Plant'!$B:$B,'Inc CWIP &amp; Plant Summary'!H$69,'Inc CWIP &amp; Plant'!$C:$C,'Inc CWIP &amp; Plant Summary'!$C73,'Inc CWIP &amp; Plant'!$H:$H,'Inc CWIP &amp; Plant Summary'!$B73)</f>
        <v>0</v>
      </c>
      <c r="I73" s="300">
        <f>SUMIFS('Inc CWIP &amp; Plant'!$P:$P,'Inc CWIP &amp; Plant'!$B:$B,'Inc CWIP &amp; Plant Summary'!I$69,'Inc CWIP &amp; Plant'!$C:$C,'Inc CWIP &amp; Plant Summary'!$C73,'Inc CWIP &amp; Plant'!$H:$H,'Inc CWIP &amp; Plant Summary'!$B73)</f>
        <v>0</v>
      </c>
      <c r="J73" s="300">
        <f>SUMIFS('Inc CWIP &amp; Plant'!$P:$P,'Inc CWIP &amp; Plant'!$B:$B,'Inc CWIP &amp; Plant Summary'!J$69,'Inc CWIP &amp; Plant'!$C:$C,'Inc CWIP &amp; Plant Summary'!$C73,'Inc CWIP &amp; Plant'!$H:$H,'Inc CWIP &amp; Plant Summary'!$B73)</f>
        <v>0</v>
      </c>
      <c r="K73" s="300">
        <f>SUMIFS('Inc CWIP &amp; Plant'!$P:$P,'Inc CWIP &amp; Plant'!$B:$B,'Inc CWIP &amp; Plant Summary'!K$69,'Inc CWIP &amp; Plant'!$C:$C,'Inc CWIP &amp; Plant Summary'!$C73,'Inc CWIP &amp; Plant'!$H:$H,'Inc CWIP &amp; Plant Summary'!$B73)</f>
        <v>0</v>
      </c>
      <c r="L73" s="300">
        <f>SUMIFS('Inc CWIP &amp; Plant'!$P:$P,'Inc CWIP &amp; Plant'!$B:$B,'Inc CWIP &amp; Plant Summary'!L$69,'Inc CWIP &amp; Plant'!$C:$C,'Inc CWIP &amp; Plant Summary'!$C73,'Inc CWIP &amp; Plant'!$H:$H,'Inc CWIP &amp; Plant Summary'!$B73)</f>
        <v>0</v>
      </c>
      <c r="M73" s="300">
        <f>SUMIFS('Inc CWIP &amp; Plant'!$P:$P,'Inc CWIP &amp; Plant'!$B:$B,'Inc CWIP &amp; Plant Summary'!M$69,'Inc CWIP &amp; Plant'!$C:$C,'Inc CWIP &amp; Plant Summary'!$C73,'Inc CWIP &amp; Plant'!$H:$H,'Inc CWIP &amp; Plant Summary'!$B73)</f>
        <v>0</v>
      </c>
      <c r="N73" s="300">
        <f>SUMIFS('Inc CWIP &amp; Plant'!$P:$P,'Inc CWIP &amp; Plant'!$B:$B,'Inc CWIP &amp; Plant Summary'!N$69,'Inc CWIP &amp; Plant'!$C:$C,'Inc CWIP &amp; Plant Summary'!$C73,'Inc CWIP &amp; Plant'!$H:$H,'Inc CWIP &amp; Plant Summary'!$B73)</f>
        <v>0</v>
      </c>
      <c r="O73" s="300">
        <f>SUMIFS('Inc CWIP &amp; Plant'!$P:$P,'Inc CWIP &amp; Plant'!$B:$B,'Inc CWIP &amp; Plant Summary'!O$69,'Inc CWIP &amp; Plant'!$C:$C,'Inc CWIP &amp; Plant Summary'!$C73,'Inc CWIP &amp; Plant'!$H:$H,'Inc CWIP &amp; Plant Summary'!$B73)</f>
        <v>0</v>
      </c>
      <c r="P73" s="300">
        <f>SUMIFS('Inc CWIP &amp; Plant'!$P:$P,'Inc CWIP &amp; Plant'!$B:$B,'Inc CWIP &amp; Plant Summary'!P$69,'Inc CWIP &amp; Plant'!$C:$C,'Inc CWIP &amp; Plant Summary'!$C73,'Inc CWIP &amp; Plant'!$H:$H,'Inc CWIP &amp; Plant Summary'!$B73)</f>
        <v>0</v>
      </c>
    </row>
    <row r="74" spans="1:16" ht="15" customHeight="1" x14ac:dyDescent="0.25">
      <c r="A74" s="298"/>
      <c r="B74" s="307">
        <f t="shared" si="6"/>
        <v>42826</v>
      </c>
      <c r="C74" s="307" t="s">
        <v>214</v>
      </c>
      <c r="D74" s="311">
        <f>SUM(E74:P74)</f>
        <v>26336.912499999999</v>
      </c>
      <c r="E74" s="300">
        <f>SUMIFS('Inc CWIP &amp; Plant'!$P:$P,'Inc CWIP &amp; Plant'!$B:$B,'Inc CWIP &amp; Plant Summary'!E$69,'Inc CWIP &amp; Plant'!$C:$C,'Inc CWIP &amp; Plant Summary'!$C74,'Inc CWIP &amp; Plant'!$H:$H,'Inc CWIP &amp; Plant Summary'!$B74)</f>
        <v>0</v>
      </c>
      <c r="F74" s="300">
        <f>SUMIFS('Inc CWIP &amp; Plant'!$P:$P,'Inc CWIP &amp; Plant'!$B:$B,'Inc CWIP &amp; Plant Summary'!F$69,'Inc CWIP &amp; Plant'!$C:$C,'Inc CWIP &amp; Plant Summary'!$C74,'Inc CWIP &amp; Plant'!$H:$H,'Inc CWIP &amp; Plant Summary'!$B74)</f>
        <v>0</v>
      </c>
      <c r="G74" s="300">
        <f>SUMIFS('Inc CWIP &amp; Plant'!$P:$P,'Inc CWIP &amp; Plant'!$B:$B,'Inc CWIP &amp; Plant Summary'!G$69,'Inc CWIP &amp; Plant'!$C:$C,'Inc CWIP &amp; Plant Summary'!$C74,'Inc CWIP &amp; Plant'!$H:$H,'Inc CWIP &amp; Plant Summary'!$B74)</f>
        <v>0</v>
      </c>
      <c r="H74" s="300">
        <f>SUMIFS('Inc CWIP &amp; Plant'!$P:$P,'Inc CWIP &amp; Plant'!$B:$B,'Inc CWIP &amp; Plant Summary'!H$69,'Inc CWIP &amp; Plant'!$C:$C,'Inc CWIP &amp; Plant Summary'!$C74,'Inc CWIP &amp; Plant'!$H:$H,'Inc CWIP &amp; Plant Summary'!$B74)</f>
        <v>0</v>
      </c>
      <c r="I74" s="300">
        <f>SUMIFS('Inc CWIP &amp; Plant'!$P:$P,'Inc CWIP &amp; Plant'!$B:$B,'Inc CWIP &amp; Plant Summary'!I$69,'Inc CWIP &amp; Plant'!$C:$C,'Inc CWIP &amp; Plant Summary'!$C74,'Inc CWIP &amp; Plant'!$H:$H,'Inc CWIP &amp; Plant Summary'!$B74)</f>
        <v>0</v>
      </c>
      <c r="J74" s="300">
        <f>SUMIFS('Inc CWIP &amp; Plant'!$P:$P,'Inc CWIP &amp; Plant'!$B:$B,'Inc CWIP &amp; Plant Summary'!J$69,'Inc CWIP &amp; Plant'!$C:$C,'Inc CWIP &amp; Plant Summary'!$C74,'Inc CWIP &amp; Plant'!$H:$H,'Inc CWIP &amp; Plant Summary'!$B74)</f>
        <v>0</v>
      </c>
      <c r="K74" s="300">
        <f>SUMIFS('Inc CWIP &amp; Plant'!$P:$P,'Inc CWIP &amp; Plant'!$B:$B,'Inc CWIP &amp; Plant Summary'!K$69,'Inc CWIP &amp; Plant'!$C:$C,'Inc CWIP &amp; Plant Summary'!$C74,'Inc CWIP &amp; Plant'!$H:$H,'Inc CWIP &amp; Plant Summary'!$B74)</f>
        <v>0</v>
      </c>
      <c r="L74" s="300">
        <f>SUMIFS('Inc CWIP &amp; Plant'!$P:$P,'Inc CWIP &amp; Plant'!$B:$B,'Inc CWIP &amp; Plant Summary'!L$69,'Inc CWIP &amp; Plant'!$C:$C,'Inc CWIP &amp; Plant Summary'!$C74,'Inc CWIP &amp; Plant'!$H:$H,'Inc CWIP &amp; Plant Summary'!$B74)</f>
        <v>0</v>
      </c>
      <c r="M74" s="300">
        <f>SUMIFS('Inc CWIP &amp; Plant'!$P:$P,'Inc CWIP &amp; Plant'!$B:$B,'Inc CWIP &amp; Plant Summary'!M$69,'Inc CWIP &amp; Plant'!$C:$C,'Inc CWIP &amp; Plant Summary'!$C74,'Inc CWIP &amp; Plant'!$H:$H,'Inc CWIP &amp; Plant Summary'!$B74)</f>
        <v>0</v>
      </c>
      <c r="N74" s="300">
        <f>SUMIFS('Inc CWIP &amp; Plant'!$P:$P,'Inc CWIP &amp; Plant'!$B:$B,'Inc CWIP &amp; Plant Summary'!N$69,'Inc CWIP &amp; Plant'!$C:$C,'Inc CWIP &amp; Plant Summary'!$C74,'Inc CWIP &amp; Plant'!$H:$H,'Inc CWIP &amp; Plant Summary'!$B74)</f>
        <v>0</v>
      </c>
      <c r="O74" s="300">
        <f>SUMIFS('Inc CWIP &amp; Plant'!$P:$P,'Inc CWIP &amp; Plant'!$B:$B,'Inc CWIP &amp; Plant Summary'!O$69,'Inc CWIP &amp; Plant'!$C:$C,'Inc CWIP &amp; Plant Summary'!$C74,'Inc CWIP &amp; Plant'!$H:$H,'Inc CWIP &amp; Plant Summary'!$B74)</f>
        <v>26336.912499999999</v>
      </c>
      <c r="P74" s="300">
        <f>SUMIFS('Inc CWIP &amp; Plant'!$P:$P,'Inc CWIP &amp; Plant'!$B:$B,'Inc CWIP &amp; Plant Summary'!P$69,'Inc CWIP &amp; Plant'!$C:$C,'Inc CWIP &amp; Plant Summary'!$C74,'Inc CWIP &amp; Plant'!$H:$H,'Inc CWIP &amp; Plant Summary'!$B74)</f>
        <v>0</v>
      </c>
    </row>
    <row r="75" spans="1:16" ht="15" customHeight="1" x14ac:dyDescent="0.25">
      <c r="A75" s="298"/>
      <c r="B75" s="307">
        <f t="shared" si="6"/>
        <v>42856</v>
      </c>
      <c r="C75" s="307" t="s">
        <v>214</v>
      </c>
      <c r="D75" s="311">
        <f t="shared" si="7"/>
        <v>0</v>
      </c>
      <c r="E75" s="300">
        <f>SUMIFS('Inc CWIP &amp; Plant'!$P:$P,'Inc CWIP &amp; Plant'!$B:$B,'Inc CWIP &amp; Plant Summary'!E$69,'Inc CWIP &amp; Plant'!$C:$C,'Inc CWIP &amp; Plant Summary'!$C75,'Inc CWIP &amp; Plant'!$H:$H,'Inc CWIP &amp; Plant Summary'!$B75)</f>
        <v>0</v>
      </c>
      <c r="F75" s="300">
        <f>SUMIFS('Inc CWIP &amp; Plant'!$P:$P,'Inc CWIP &amp; Plant'!$B:$B,'Inc CWIP &amp; Plant Summary'!F$69,'Inc CWIP &amp; Plant'!$C:$C,'Inc CWIP &amp; Plant Summary'!$C75,'Inc CWIP &amp; Plant'!$H:$H,'Inc CWIP &amp; Plant Summary'!$B75)</f>
        <v>0</v>
      </c>
      <c r="G75" s="300">
        <f>SUMIFS('Inc CWIP &amp; Plant'!$P:$P,'Inc CWIP &amp; Plant'!$B:$B,'Inc CWIP &amp; Plant Summary'!G$69,'Inc CWIP &amp; Plant'!$C:$C,'Inc CWIP &amp; Plant Summary'!$C75,'Inc CWIP &amp; Plant'!$H:$H,'Inc CWIP &amp; Plant Summary'!$B75)</f>
        <v>0</v>
      </c>
      <c r="H75" s="300">
        <f>SUMIFS('Inc CWIP &amp; Plant'!$P:$P,'Inc CWIP &amp; Plant'!$B:$B,'Inc CWIP &amp; Plant Summary'!H$69,'Inc CWIP &amp; Plant'!$C:$C,'Inc CWIP &amp; Plant Summary'!$C75,'Inc CWIP &amp; Plant'!$H:$H,'Inc CWIP &amp; Plant Summary'!$B75)</f>
        <v>0</v>
      </c>
      <c r="I75" s="300">
        <f>SUMIFS('Inc CWIP &amp; Plant'!$P:$P,'Inc CWIP &amp; Plant'!$B:$B,'Inc CWIP &amp; Plant Summary'!I$69,'Inc CWIP &amp; Plant'!$C:$C,'Inc CWIP &amp; Plant Summary'!$C75,'Inc CWIP &amp; Plant'!$H:$H,'Inc CWIP &amp; Plant Summary'!$B75)</f>
        <v>0</v>
      </c>
      <c r="J75" s="300">
        <f>SUMIFS('Inc CWIP &amp; Plant'!$P:$P,'Inc CWIP &amp; Plant'!$B:$B,'Inc CWIP &amp; Plant Summary'!J$69,'Inc CWIP &amp; Plant'!$C:$C,'Inc CWIP &amp; Plant Summary'!$C75,'Inc CWIP &amp; Plant'!$H:$H,'Inc CWIP &amp; Plant Summary'!$B75)</f>
        <v>0</v>
      </c>
      <c r="K75" s="300">
        <f>SUMIFS('Inc CWIP &amp; Plant'!$P:$P,'Inc CWIP &amp; Plant'!$B:$B,'Inc CWIP &amp; Plant Summary'!K$69,'Inc CWIP &amp; Plant'!$C:$C,'Inc CWIP &amp; Plant Summary'!$C75,'Inc CWIP &amp; Plant'!$H:$H,'Inc CWIP &amp; Plant Summary'!$B75)</f>
        <v>0</v>
      </c>
      <c r="L75" s="300">
        <f>SUMIFS('Inc CWIP &amp; Plant'!$P:$P,'Inc CWIP &amp; Plant'!$B:$B,'Inc CWIP &amp; Plant Summary'!L$69,'Inc CWIP &amp; Plant'!$C:$C,'Inc CWIP &amp; Plant Summary'!$C75,'Inc CWIP &amp; Plant'!$H:$H,'Inc CWIP &amp; Plant Summary'!$B75)</f>
        <v>0</v>
      </c>
      <c r="M75" s="300">
        <f>SUMIFS('Inc CWIP &amp; Plant'!$P:$P,'Inc CWIP &amp; Plant'!$B:$B,'Inc CWIP &amp; Plant Summary'!M$69,'Inc CWIP &amp; Plant'!$C:$C,'Inc CWIP &amp; Plant Summary'!$C75,'Inc CWIP &amp; Plant'!$H:$H,'Inc CWIP &amp; Plant Summary'!$B75)</f>
        <v>0</v>
      </c>
      <c r="N75" s="300">
        <f>SUMIFS('Inc CWIP &amp; Plant'!$P:$P,'Inc CWIP &amp; Plant'!$B:$B,'Inc CWIP &amp; Plant Summary'!N$69,'Inc CWIP &amp; Plant'!$C:$C,'Inc CWIP &amp; Plant Summary'!$C75,'Inc CWIP &amp; Plant'!$H:$H,'Inc CWIP &amp; Plant Summary'!$B75)</f>
        <v>0</v>
      </c>
      <c r="O75" s="300">
        <f>SUMIFS('Inc CWIP &amp; Plant'!$P:$P,'Inc CWIP &amp; Plant'!$B:$B,'Inc CWIP &amp; Plant Summary'!O$69,'Inc CWIP &amp; Plant'!$C:$C,'Inc CWIP &amp; Plant Summary'!$C75,'Inc CWIP &amp; Plant'!$H:$H,'Inc CWIP &amp; Plant Summary'!$B75)</f>
        <v>0</v>
      </c>
      <c r="P75" s="300">
        <f>SUMIFS('Inc CWIP &amp; Plant'!$P:$P,'Inc CWIP &amp; Plant'!$B:$B,'Inc CWIP &amp; Plant Summary'!P$69,'Inc CWIP &amp; Plant'!$C:$C,'Inc CWIP &amp; Plant Summary'!$C75,'Inc CWIP &amp; Plant'!$H:$H,'Inc CWIP &amp; Plant Summary'!$B75)</f>
        <v>0</v>
      </c>
    </row>
    <row r="76" spans="1:16" ht="15" customHeight="1" x14ac:dyDescent="0.25">
      <c r="A76" s="298"/>
      <c r="B76" s="307">
        <f t="shared" si="6"/>
        <v>42887</v>
      </c>
      <c r="C76" s="307" t="s">
        <v>214</v>
      </c>
      <c r="D76" s="311">
        <f t="shared" si="7"/>
        <v>14613.77541</v>
      </c>
      <c r="E76" s="300">
        <f>SUMIFS('Inc CWIP &amp; Plant'!$P:$P,'Inc CWIP &amp; Plant'!$B:$B,'Inc CWIP &amp; Plant Summary'!E$69,'Inc CWIP &amp; Plant'!$C:$C,'Inc CWIP &amp; Plant Summary'!$C76,'Inc CWIP &amp; Plant'!$H:$H,'Inc CWIP &amp; Plant Summary'!$B76)</f>
        <v>0</v>
      </c>
      <c r="F76" s="300">
        <f>SUMIFS('Inc CWIP &amp; Plant'!$P:$P,'Inc CWIP &amp; Plant'!$B:$B,'Inc CWIP &amp; Plant Summary'!F$69,'Inc CWIP &amp; Plant'!$C:$C,'Inc CWIP &amp; Plant Summary'!$C76,'Inc CWIP &amp; Plant'!$H:$H,'Inc CWIP &amp; Plant Summary'!$B76)</f>
        <v>0</v>
      </c>
      <c r="G76" s="300">
        <f>SUMIFS('Inc CWIP &amp; Plant'!$P:$P,'Inc CWIP &amp; Plant'!$B:$B,'Inc CWIP &amp; Plant Summary'!G$69,'Inc CWIP &amp; Plant'!$C:$C,'Inc CWIP &amp; Plant Summary'!$C76,'Inc CWIP &amp; Plant'!$H:$H,'Inc CWIP &amp; Plant Summary'!$B76)</f>
        <v>0</v>
      </c>
      <c r="H76" s="300">
        <f>SUMIFS('Inc CWIP &amp; Plant'!$P:$P,'Inc CWIP &amp; Plant'!$B:$B,'Inc CWIP &amp; Plant Summary'!H$69,'Inc CWIP &amp; Plant'!$C:$C,'Inc CWIP &amp; Plant Summary'!$C76,'Inc CWIP &amp; Plant'!$H:$H,'Inc CWIP &amp; Plant Summary'!$B76)</f>
        <v>14006.700860000001</v>
      </c>
      <c r="I76" s="300">
        <f>SUMIFS('Inc CWIP &amp; Plant'!$P:$P,'Inc CWIP &amp; Plant'!$B:$B,'Inc CWIP &amp; Plant Summary'!I$69,'Inc CWIP &amp; Plant'!$C:$C,'Inc CWIP &amp; Plant Summary'!$C76,'Inc CWIP &amp; Plant'!$H:$H,'Inc CWIP &amp; Plant Summary'!$B76)</f>
        <v>0</v>
      </c>
      <c r="J76" s="300">
        <f>SUMIFS('Inc CWIP &amp; Plant'!$P:$P,'Inc CWIP &amp; Plant'!$B:$B,'Inc CWIP &amp; Plant Summary'!J$69,'Inc CWIP &amp; Plant'!$C:$C,'Inc CWIP &amp; Plant Summary'!$C76,'Inc CWIP &amp; Plant'!$H:$H,'Inc CWIP &amp; Plant Summary'!$B76)</f>
        <v>0</v>
      </c>
      <c r="K76" s="300">
        <f>SUMIFS('Inc CWIP &amp; Plant'!$P:$P,'Inc CWIP &amp; Plant'!$B:$B,'Inc CWIP &amp; Plant Summary'!K$69,'Inc CWIP &amp; Plant'!$C:$C,'Inc CWIP &amp; Plant Summary'!$C76,'Inc CWIP &amp; Plant'!$H:$H,'Inc CWIP &amp; Plant Summary'!$B76)</f>
        <v>0</v>
      </c>
      <c r="L76" s="300">
        <f>SUMIFS('Inc CWIP &amp; Plant'!$P:$P,'Inc CWIP &amp; Plant'!$B:$B,'Inc CWIP &amp; Plant Summary'!L$69,'Inc CWIP &amp; Plant'!$C:$C,'Inc CWIP &amp; Plant Summary'!$C76,'Inc CWIP &amp; Plant'!$H:$H,'Inc CWIP &amp; Plant Summary'!$B76)</f>
        <v>0</v>
      </c>
      <c r="M76" s="300">
        <f>SUMIFS('Inc CWIP &amp; Plant'!$P:$P,'Inc CWIP &amp; Plant'!$B:$B,'Inc CWIP &amp; Plant Summary'!M$69,'Inc CWIP &amp; Plant'!$C:$C,'Inc CWIP &amp; Plant Summary'!$C76,'Inc CWIP &amp; Plant'!$H:$H,'Inc CWIP &amp; Plant Summary'!$B76)</f>
        <v>0</v>
      </c>
      <c r="N76" s="300">
        <f>SUMIFS('Inc CWIP &amp; Plant'!$P:$P,'Inc CWIP &amp; Plant'!$B:$B,'Inc CWIP &amp; Plant Summary'!N$69,'Inc CWIP &amp; Plant'!$C:$C,'Inc CWIP &amp; Plant Summary'!$C76,'Inc CWIP &amp; Plant'!$H:$H,'Inc CWIP &amp; Plant Summary'!$B76)</f>
        <v>0</v>
      </c>
      <c r="O76" s="300">
        <f>SUMIFS('Inc CWIP &amp; Plant'!$P:$P,'Inc CWIP &amp; Plant'!$B:$B,'Inc CWIP &amp; Plant Summary'!O$69,'Inc CWIP &amp; Plant'!$C:$C,'Inc CWIP &amp; Plant Summary'!$C76,'Inc CWIP &amp; Plant'!$H:$H,'Inc CWIP &amp; Plant Summary'!$B76)</f>
        <v>607.07455000000004</v>
      </c>
      <c r="P76" s="300">
        <f>SUMIFS('Inc CWIP &amp; Plant'!$P:$P,'Inc CWIP &amp; Plant'!$B:$B,'Inc CWIP &amp; Plant Summary'!P$69,'Inc CWIP &amp; Plant'!$C:$C,'Inc CWIP &amp; Plant Summary'!$C76,'Inc CWIP &amp; Plant'!$H:$H,'Inc CWIP &amp; Plant Summary'!$B76)</f>
        <v>0</v>
      </c>
    </row>
    <row r="77" spans="1:16" ht="15" customHeight="1" x14ac:dyDescent="0.25">
      <c r="A77" s="298"/>
      <c r="B77" s="307">
        <f t="shared" si="6"/>
        <v>42917</v>
      </c>
      <c r="C77" s="307" t="s">
        <v>214</v>
      </c>
      <c r="D77" s="311">
        <f t="shared" si="7"/>
        <v>0</v>
      </c>
      <c r="E77" s="300">
        <f>SUMIFS('Inc CWIP &amp; Plant'!$P:$P,'Inc CWIP &amp; Plant'!$B:$B,'Inc CWIP &amp; Plant Summary'!E$69,'Inc CWIP &amp; Plant'!$C:$C,'Inc CWIP &amp; Plant Summary'!$C77,'Inc CWIP &amp; Plant'!$H:$H,'Inc CWIP &amp; Plant Summary'!$B77)</f>
        <v>0</v>
      </c>
      <c r="F77" s="300">
        <f>SUMIFS('Inc CWIP &amp; Plant'!$P:$P,'Inc CWIP &amp; Plant'!$B:$B,'Inc CWIP &amp; Plant Summary'!F$69,'Inc CWIP &amp; Plant'!$C:$C,'Inc CWIP &amp; Plant Summary'!$C77,'Inc CWIP &amp; Plant'!$H:$H,'Inc CWIP &amp; Plant Summary'!$B77)</f>
        <v>0</v>
      </c>
      <c r="G77" s="300">
        <f>SUMIFS('Inc CWIP &amp; Plant'!$P:$P,'Inc CWIP &amp; Plant'!$B:$B,'Inc CWIP &amp; Plant Summary'!G$69,'Inc CWIP &amp; Plant'!$C:$C,'Inc CWIP &amp; Plant Summary'!$C77,'Inc CWIP &amp; Plant'!$H:$H,'Inc CWIP &amp; Plant Summary'!$B77)</f>
        <v>0</v>
      </c>
      <c r="H77" s="300">
        <f>SUMIFS('Inc CWIP &amp; Plant'!$P:$P,'Inc CWIP &amp; Plant'!$B:$B,'Inc CWIP &amp; Plant Summary'!H$69,'Inc CWIP &amp; Plant'!$C:$C,'Inc CWIP &amp; Plant Summary'!$C77,'Inc CWIP &amp; Plant'!$H:$H,'Inc CWIP &amp; Plant Summary'!$B77)</f>
        <v>0</v>
      </c>
      <c r="I77" s="300">
        <f>SUMIFS('Inc CWIP &amp; Plant'!$P:$P,'Inc CWIP &amp; Plant'!$B:$B,'Inc CWIP &amp; Plant Summary'!I$69,'Inc CWIP &amp; Plant'!$C:$C,'Inc CWIP &amp; Plant Summary'!$C77,'Inc CWIP &amp; Plant'!$H:$H,'Inc CWIP &amp; Plant Summary'!$B77)</f>
        <v>0</v>
      </c>
      <c r="J77" s="300">
        <f>SUMIFS('Inc CWIP &amp; Plant'!$P:$P,'Inc CWIP &amp; Plant'!$B:$B,'Inc CWIP &amp; Plant Summary'!J$69,'Inc CWIP &amp; Plant'!$C:$C,'Inc CWIP &amp; Plant Summary'!$C77,'Inc CWIP &amp; Plant'!$H:$H,'Inc CWIP &amp; Plant Summary'!$B77)</f>
        <v>0</v>
      </c>
      <c r="K77" s="300">
        <f>SUMIFS('Inc CWIP &amp; Plant'!$P:$P,'Inc CWIP &amp; Plant'!$B:$B,'Inc CWIP &amp; Plant Summary'!K$69,'Inc CWIP &amp; Plant'!$C:$C,'Inc CWIP &amp; Plant Summary'!$C77,'Inc CWIP &amp; Plant'!$H:$H,'Inc CWIP &amp; Plant Summary'!$B77)</f>
        <v>0</v>
      </c>
      <c r="L77" s="300">
        <f>SUMIFS('Inc CWIP &amp; Plant'!$P:$P,'Inc CWIP &amp; Plant'!$B:$B,'Inc CWIP &amp; Plant Summary'!L$69,'Inc CWIP &amp; Plant'!$C:$C,'Inc CWIP &amp; Plant Summary'!$C77,'Inc CWIP &amp; Plant'!$H:$H,'Inc CWIP &amp; Plant Summary'!$B77)</f>
        <v>0</v>
      </c>
      <c r="M77" s="300">
        <f>SUMIFS('Inc CWIP &amp; Plant'!$P:$P,'Inc CWIP &amp; Plant'!$B:$B,'Inc CWIP &amp; Plant Summary'!M$69,'Inc CWIP &amp; Plant'!$C:$C,'Inc CWIP &amp; Plant Summary'!$C77,'Inc CWIP &amp; Plant'!$H:$H,'Inc CWIP &amp; Plant Summary'!$B77)</f>
        <v>0</v>
      </c>
      <c r="N77" s="300">
        <f>SUMIFS('Inc CWIP &amp; Plant'!$P:$P,'Inc CWIP &amp; Plant'!$B:$B,'Inc CWIP &amp; Plant Summary'!N$69,'Inc CWIP &amp; Plant'!$C:$C,'Inc CWIP &amp; Plant Summary'!$C77,'Inc CWIP &amp; Plant'!$H:$H,'Inc CWIP &amp; Plant Summary'!$B77)</f>
        <v>0</v>
      </c>
      <c r="O77" s="300">
        <f>SUMIFS('Inc CWIP &amp; Plant'!$P:$P,'Inc CWIP &amp; Plant'!$B:$B,'Inc CWIP &amp; Plant Summary'!O$69,'Inc CWIP &amp; Plant'!$C:$C,'Inc CWIP &amp; Plant Summary'!$C77,'Inc CWIP &amp; Plant'!$H:$H,'Inc CWIP &amp; Plant Summary'!$B77)</f>
        <v>0</v>
      </c>
      <c r="P77" s="300">
        <f>SUMIFS('Inc CWIP &amp; Plant'!$P:$P,'Inc CWIP &amp; Plant'!$B:$B,'Inc CWIP &amp; Plant Summary'!P$69,'Inc CWIP &amp; Plant'!$C:$C,'Inc CWIP &amp; Plant Summary'!$C77,'Inc CWIP &amp; Plant'!$H:$H,'Inc CWIP &amp; Plant Summary'!$B77)</f>
        <v>0</v>
      </c>
    </row>
    <row r="78" spans="1:16" ht="15" customHeight="1" x14ac:dyDescent="0.25">
      <c r="A78" s="298"/>
      <c r="B78" s="307">
        <f t="shared" si="6"/>
        <v>42948</v>
      </c>
      <c r="C78" s="307" t="s">
        <v>214</v>
      </c>
      <c r="D78" s="311">
        <f t="shared" si="7"/>
        <v>0</v>
      </c>
      <c r="E78" s="300">
        <f>SUMIFS('Inc CWIP &amp; Plant'!$P:$P,'Inc CWIP &amp; Plant'!$B:$B,'Inc CWIP &amp; Plant Summary'!E$69,'Inc CWIP &amp; Plant'!$C:$C,'Inc CWIP &amp; Plant Summary'!$C78,'Inc CWIP &amp; Plant'!$H:$H,'Inc CWIP &amp; Plant Summary'!$B78)</f>
        <v>0</v>
      </c>
      <c r="F78" s="300">
        <f>SUMIFS('Inc CWIP &amp; Plant'!$P:$P,'Inc CWIP &amp; Plant'!$B:$B,'Inc CWIP &amp; Plant Summary'!F$69,'Inc CWIP &amp; Plant'!$C:$C,'Inc CWIP &amp; Plant Summary'!$C78,'Inc CWIP &amp; Plant'!$H:$H,'Inc CWIP &amp; Plant Summary'!$B78)</f>
        <v>0</v>
      </c>
      <c r="G78" s="300">
        <f>SUMIFS('Inc CWIP &amp; Plant'!$P:$P,'Inc CWIP &amp; Plant'!$B:$B,'Inc CWIP &amp; Plant Summary'!G$69,'Inc CWIP &amp; Plant'!$C:$C,'Inc CWIP &amp; Plant Summary'!$C78,'Inc CWIP &amp; Plant'!$H:$H,'Inc CWIP &amp; Plant Summary'!$B78)</f>
        <v>0</v>
      </c>
      <c r="H78" s="300">
        <f>SUMIFS('Inc CWIP &amp; Plant'!$P:$P,'Inc CWIP &amp; Plant'!$B:$B,'Inc CWIP &amp; Plant Summary'!H$69,'Inc CWIP &amp; Plant'!$C:$C,'Inc CWIP &amp; Plant Summary'!$C78,'Inc CWIP &amp; Plant'!$H:$H,'Inc CWIP &amp; Plant Summary'!$B78)</f>
        <v>0</v>
      </c>
      <c r="I78" s="300">
        <f>SUMIFS('Inc CWIP &amp; Plant'!$P:$P,'Inc CWIP &amp; Plant'!$B:$B,'Inc CWIP &amp; Plant Summary'!I$69,'Inc CWIP &amp; Plant'!$C:$C,'Inc CWIP &amp; Plant Summary'!$C78,'Inc CWIP &amp; Plant'!$H:$H,'Inc CWIP &amp; Plant Summary'!$B78)</f>
        <v>0</v>
      </c>
      <c r="J78" s="300">
        <f>SUMIFS('Inc CWIP &amp; Plant'!$P:$P,'Inc CWIP &amp; Plant'!$B:$B,'Inc CWIP &amp; Plant Summary'!J$69,'Inc CWIP &amp; Plant'!$C:$C,'Inc CWIP &amp; Plant Summary'!$C78,'Inc CWIP &amp; Plant'!$H:$H,'Inc CWIP &amp; Plant Summary'!$B78)</f>
        <v>0</v>
      </c>
      <c r="K78" s="300">
        <f>SUMIFS('Inc CWIP &amp; Plant'!$P:$P,'Inc CWIP &amp; Plant'!$B:$B,'Inc CWIP &amp; Plant Summary'!K$69,'Inc CWIP &amp; Plant'!$C:$C,'Inc CWIP &amp; Plant Summary'!$C78,'Inc CWIP &amp; Plant'!$H:$H,'Inc CWIP &amp; Plant Summary'!$B78)</f>
        <v>0</v>
      </c>
      <c r="L78" s="300">
        <f>SUMIFS('Inc CWIP &amp; Plant'!$P:$P,'Inc CWIP &amp; Plant'!$B:$B,'Inc CWIP &amp; Plant Summary'!L$69,'Inc CWIP &amp; Plant'!$C:$C,'Inc CWIP &amp; Plant Summary'!$C78,'Inc CWIP &amp; Plant'!$H:$H,'Inc CWIP &amp; Plant Summary'!$B78)</f>
        <v>0</v>
      </c>
      <c r="M78" s="300">
        <f>SUMIFS('Inc CWIP &amp; Plant'!$P:$P,'Inc CWIP &amp; Plant'!$B:$B,'Inc CWIP &amp; Plant Summary'!M$69,'Inc CWIP &amp; Plant'!$C:$C,'Inc CWIP &amp; Plant Summary'!$C78,'Inc CWIP &amp; Plant'!$H:$H,'Inc CWIP &amp; Plant Summary'!$B78)</f>
        <v>0</v>
      </c>
      <c r="N78" s="300">
        <f>SUMIFS('Inc CWIP &amp; Plant'!$P:$P,'Inc CWIP &amp; Plant'!$B:$B,'Inc CWIP &amp; Plant Summary'!N$69,'Inc CWIP &amp; Plant'!$C:$C,'Inc CWIP &amp; Plant Summary'!$C78,'Inc CWIP &amp; Plant'!$H:$H,'Inc CWIP &amp; Plant Summary'!$B78)</f>
        <v>0</v>
      </c>
      <c r="O78" s="300">
        <f>SUMIFS('Inc CWIP &amp; Plant'!$P:$P,'Inc CWIP &amp; Plant'!$B:$B,'Inc CWIP &amp; Plant Summary'!O$69,'Inc CWIP &amp; Plant'!$C:$C,'Inc CWIP &amp; Plant Summary'!$C78,'Inc CWIP &amp; Plant'!$H:$H,'Inc CWIP &amp; Plant Summary'!$B78)</f>
        <v>0</v>
      </c>
      <c r="P78" s="300">
        <f>SUMIFS('Inc CWIP &amp; Plant'!$P:$P,'Inc CWIP &amp; Plant'!$B:$B,'Inc CWIP &amp; Plant Summary'!P$69,'Inc CWIP &amp; Plant'!$C:$C,'Inc CWIP &amp; Plant Summary'!$C78,'Inc CWIP &amp; Plant'!$H:$H,'Inc CWIP &amp; Plant Summary'!$B78)</f>
        <v>0</v>
      </c>
    </row>
    <row r="79" spans="1:16" ht="15" customHeight="1" x14ac:dyDescent="0.25">
      <c r="A79" s="298"/>
      <c r="B79" s="307">
        <f t="shared" si="6"/>
        <v>42979</v>
      </c>
      <c r="C79" s="307" t="s">
        <v>214</v>
      </c>
      <c r="D79" s="311">
        <f t="shared" si="7"/>
        <v>0</v>
      </c>
      <c r="E79" s="300">
        <f>SUMIFS('Inc CWIP &amp; Plant'!$P:$P,'Inc CWIP &amp; Plant'!$B:$B,'Inc CWIP &amp; Plant Summary'!E$69,'Inc CWIP &amp; Plant'!$C:$C,'Inc CWIP &amp; Plant Summary'!$C79,'Inc CWIP &amp; Plant'!$H:$H,'Inc CWIP &amp; Plant Summary'!$B79)</f>
        <v>0</v>
      </c>
      <c r="F79" s="300">
        <f>SUMIFS('Inc CWIP &amp; Plant'!$P:$P,'Inc CWIP &amp; Plant'!$B:$B,'Inc CWIP &amp; Plant Summary'!F$69,'Inc CWIP &amp; Plant'!$C:$C,'Inc CWIP &amp; Plant Summary'!$C79,'Inc CWIP &amp; Plant'!$H:$H,'Inc CWIP &amp; Plant Summary'!$B79)</f>
        <v>0</v>
      </c>
      <c r="G79" s="300">
        <f>SUMIFS('Inc CWIP &amp; Plant'!$P:$P,'Inc CWIP &amp; Plant'!$B:$B,'Inc CWIP &amp; Plant Summary'!G$69,'Inc CWIP &amp; Plant'!$C:$C,'Inc CWIP &amp; Plant Summary'!$C79,'Inc CWIP &amp; Plant'!$H:$H,'Inc CWIP &amp; Plant Summary'!$B79)</f>
        <v>0</v>
      </c>
      <c r="H79" s="300">
        <f>SUMIFS('Inc CWIP &amp; Plant'!$P:$P,'Inc CWIP &amp; Plant'!$B:$B,'Inc CWIP &amp; Plant Summary'!H$69,'Inc CWIP &amp; Plant'!$C:$C,'Inc CWIP &amp; Plant Summary'!$C79,'Inc CWIP &amp; Plant'!$H:$H,'Inc CWIP &amp; Plant Summary'!$B79)</f>
        <v>0</v>
      </c>
      <c r="I79" s="300">
        <f>SUMIFS('Inc CWIP &amp; Plant'!$P:$P,'Inc CWIP &amp; Plant'!$B:$B,'Inc CWIP &amp; Plant Summary'!I$69,'Inc CWIP &amp; Plant'!$C:$C,'Inc CWIP &amp; Plant Summary'!$C79,'Inc CWIP &amp; Plant'!$H:$H,'Inc CWIP &amp; Plant Summary'!$B79)</f>
        <v>0</v>
      </c>
      <c r="J79" s="300">
        <f>SUMIFS('Inc CWIP &amp; Plant'!$P:$P,'Inc CWIP &amp; Plant'!$B:$B,'Inc CWIP &amp; Plant Summary'!J$69,'Inc CWIP &amp; Plant'!$C:$C,'Inc CWIP &amp; Plant Summary'!$C79,'Inc CWIP &amp; Plant'!$H:$H,'Inc CWIP &amp; Plant Summary'!$B79)</f>
        <v>0</v>
      </c>
      <c r="K79" s="300">
        <f>SUMIFS('Inc CWIP &amp; Plant'!$P:$P,'Inc CWIP &amp; Plant'!$B:$B,'Inc CWIP &amp; Plant Summary'!K$69,'Inc CWIP &amp; Plant'!$C:$C,'Inc CWIP &amp; Plant Summary'!$C79,'Inc CWIP &amp; Plant'!$H:$H,'Inc CWIP &amp; Plant Summary'!$B79)</f>
        <v>0</v>
      </c>
      <c r="L79" s="300">
        <f>SUMIFS('Inc CWIP &amp; Plant'!$P:$P,'Inc CWIP &amp; Plant'!$B:$B,'Inc CWIP &amp; Plant Summary'!L$69,'Inc CWIP &amp; Plant'!$C:$C,'Inc CWIP &amp; Plant Summary'!$C79,'Inc CWIP &amp; Plant'!$H:$H,'Inc CWIP &amp; Plant Summary'!$B79)</f>
        <v>0</v>
      </c>
      <c r="M79" s="300">
        <f>SUMIFS('Inc CWIP &amp; Plant'!$P:$P,'Inc CWIP &amp; Plant'!$B:$B,'Inc CWIP &amp; Plant Summary'!M$69,'Inc CWIP &amp; Plant'!$C:$C,'Inc CWIP &amp; Plant Summary'!$C79,'Inc CWIP &amp; Plant'!$H:$H,'Inc CWIP &amp; Plant Summary'!$B79)</f>
        <v>0</v>
      </c>
      <c r="N79" s="300">
        <f>SUMIFS('Inc CWIP &amp; Plant'!$P:$P,'Inc CWIP &amp; Plant'!$B:$B,'Inc CWIP &amp; Plant Summary'!N$69,'Inc CWIP &amp; Plant'!$C:$C,'Inc CWIP &amp; Plant Summary'!$C79,'Inc CWIP &amp; Plant'!$H:$H,'Inc CWIP &amp; Plant Summary'!$B79)</f>
        <v>0</v>
      </c>
      <c r="O79" s="300">
        <f>SUMIFS('Inc CWIP &amp; Plant'!$P:$P,'Inc CWIP &amp; Plant'!$B:$B,'Inc CWIP &amp; Plant Summary'!O$69,'Inc CWIP &amp; Plant'!$C:$C,'Inc CWIP &amp; Plant Summary'!$C79,'Inc CWIP &amp; Plant'!$H:$H,'Inc CWIP &amp; Plant Summary'!$B79)</f>
        <v>0</v>
      </c>
      <c r="P79" s="300">
        <f>SUMIFS('Inc CWIP &amp; Plant'!$P:$P,'Inc CWIP &amp; Plant'!$B:$B,'Inc CWIP &amp; Plant Summary'!P$69,'Inc CWIP &amp; Plant'!$C:$C,'Inc CWIP &amp; Plant Summary'!$C79,'Inc CWIP &amp; Plant'!$H:$H,'Inc CWIP &amp; Plant Summary'!$B79)</f>
        <v>0</v>
      </c>
    </row>
    <row r="80" spans="1:16" ht="15" customHeight="1" x14ac:dyDescent="0.25">
      <c r="A80" s="298"/>
      <c r="B80" s="307">
        <f t="shared" si="6"/>
        <v>43009</v>
      </c>
      <c r="C80" s="307" t="s">
        <v>214</v>
      </c>
      <c r="D80" s="311">
        <f t="shared" si="7"/>
        <v>0</v>
      </c>
      <c r="E80" s="300">
        <f>SUMIFS('Inc CWIP &amp; Plant'!$P:$P,'Inc CWIP &amp; Plant'!$B:$B,'Inc CWIP &amp; Plant Summary'!E$69,'Inc CWIP &amp; Plant'!$C:$C,'Inc CWIP &amp; Plant Summary'!$C80,'Inc CWIP &amp; Plant'!$H:$H,'Inc CWIP &amp; Plant Summary'!$B80)</f>
        <v>0</v>
      </c>
      <c r="F80" s="300">
        <f>SUMIFS('Inc CWIP &amp; Plant'!$P:$P,'Inc CWIP &amp; Plant'!$B:$B,'Inc CWIP &amp; Plant Summary'!F$69,'Inc CWIP &amp; Plant'!$C:$C,'Inc CWIP &amp; Plant Summary'!$C80,'Inc CWIP &amp; Plant'!$H:$H,'Inc CWIP &amp; Plant Summary'!$B80)</f>
        <v>0</v>
      </c>
      <c r="G80" s="300">
        <f>SUMIFS('Inc CWIP &amp; Plant'!$P:$P,'Inc CWIP &amp; Plant'!$B:$B,'Inc CWIP &amp; Plant Summary'!G$69,'Inc CWIP &amp; Plant'!$C:$C,'Inc CWIP &amp; Plant Summary'!$C80,'Inc CWIP &amp; Plant'!$H:$H,'Inc CWIP &amp; Plant Summary'!$B80)</f>
        <v>0</v>
      </c>
      <c r="H80" s="300">
        <f>SUMIFS('Inc CWIP &amp; Plant'!$P:$P,'Inc CWIP &amp; Plant'!$B:$B,'Inc CWIP &amp; Plant Summary'!H$69,'Inc CWIP &amp; Plant'!$C:$C,'Inc CWIP &amp; Plant Summary'!$C80,'Inc CWIP &amp; Plant'!$H:$H,'Inc CWIP &amp; Plant Summary'!$B80)</f>
        <v>0</v>
      </c>
      <c r="I80" s="300">
        <f>SUMIFS('Inc CWIP &amp; Plant'!$P:$P,'Inc CWIP &amp; Plant'!$B:$B,'Inc CWIP &amp; Plant Summary'!I$69,'Inc CWIP &amp; Plant'!$C:$C,'Inc CWIP &amp; Plant Summary'!$C80,'Inc CWIP &amp; Plant'!$H:$H,'Inc CWIP &amp; Plant Summary'!$B80)</f>
        <v>0</v>
      </c>
      <c r="J80" s="300">
        <f>SUMIFS('Inc CWIP &amp; Plant'!$P:$P,'Inc CWIP &amp; Plant'!$B:$B,'Inc CWIP &amp; Plant Summary'!J$69,'Inc CWIP &amp; Plant'!$C:$C,'Inc CWIP &amp; Plant Summary'!$C80,'Inc CWIP &amp; Plant'!$H:$H,'Inc CWIP &amp; Plant Summary'!$B80)</f>
        <v>0</v>
      </c>
      <c r="K80" s="300">
        <f>SUMIFS('Inc CWIP &amp; Plant'!$P:$P,'Inc CWIP &amp; Plant'!$B:$B,'Inc CWIP &amp; Plant Summary'!K$69,'Inc CWIP &amp; Plant'!$C:$C,'Inc CWIP &amp; Plant Summary'!$C80,'Inc CWIP &amp; Plant'!$H:$H,'Inc CWIP &amp; Plant Summary'!$B80)</f>
        <v>0</v>
      </c>
      <c r="L80" s="300">
        <f>SUMIFS('Inc CWIP &amp; Plant'!$P:$P,'Inc CWIP &amp; Plant'!$B:$B,'Inc CWIP &amp; Plant Summary'!L$69,'Inc CWIP &amp; Plant'!$C:$C,'Inc CWIP &amp; Plant Summary'!$C80,'Inc CWIP &amp; Plant'!$H:$H,'Inc CWIP &amp; Plant Summary'!$B80)</f>
        <v>0</v>
      </c>
      <c r="M80" s="300">
        <f>SUMIFS('Inc CWIP &amp; Plant'!$P:$P,'Inc CWIP &amp; Plant'!$B:$B,'Inc CWIP &amp; Plant Summary'!M$69,'Inc CWIP &amp; Plant'!$C:$C,'Inc CWIP &amp; Plant Summary'!$C80,'Inc CWIP &amp; Plant'!$H:$H,'Inc CWIP &amp; Plant Summary'!$B80)</f>
        <v>0</v>
      </c>
      <c r="N80" s="300">
        <f>SUMIFS('Inc CWIP &amp; Plant'!$P:$P,'Inc CWIP &amp; Plant'!$B:$B,'Inc CWIP &amp; Plant Summary'!N$69,'Inc CWIP &amp; Plant'!$C:$C,'Inc CWIP &amp; Plant Summary'!$C80,'Inc CWIP &amp; Plant'!$H:$H,'Inc CWIP &amp; Plant Summary'!$B80)</f>
        <v>0</v>
      </c>
      <c r="O80" s="300">
        <f>SUMIFS('Inc CWIP &amp; Plant'!$P:$P,'Inc CWIP &amp; Plant'!$B:$B,'Inc CWIP &amp; Plant Summary'!O$69,'Inc CWIP &amp; Plant'!$C:$C,'Inc CWIP &amp; Plant Summary'!$C80,'Inc CWIP &amp; Plant'!$H:$H,'Inc CWIP &amp; Plant Summary'!$B80)</f>
        <v>0</v>
      </c>
      <c r="P80" s="300">
        <f>SUMIFS('Inc CWIP &amp; Plant'!$P:$P,'Inc CWIP &amp; Plant'!$B:$B,'Inc CWIP &amp; Plant Summary'!P$69,'Inc CWIP &amp; Plant'!$C:$C,'Inc CWIP &amp; Plant Summary'!$C80,'Inc CWIP &amp; Plant'!$H:$H,'Inc CWIP &amp; Plant Summary'!$B80)</f>
        <v>0</v>
      </c>
    </row>
    <row r="81" spans="1:16" ht="15" customHeight="1" x14ac:dyDescent="0.25">
      <c r="A81" s="298"/>
      <c r="B81" s="307">
        <f t="shared" si="6"/>
        <v>43040</v>
      </c>
      <c r="C81" s="307" t="s">
        <v>214</v>
      </c>
      <c r="D81" s="311">
        <f t="shared" si="7"/>
        <v>0</v>
      </c>
      <c r="E81" s="300">
        <f>SUMIFS('Inc CWIP &amp; Plant'!$P:$P,'Inc CWIP &amp; Plant'!$B:$B,'Inc CWIP &amp; Plant Summary'!E$69,'Inc CWIP &amp; Plant'!$C:$C,'Inc CWIP &amp; Plant Summary'!$C81,'Inc CWIP &amp; Plant'!$H:$H,'Inc CWIP &amp; Plant Summary'!$B81)</f>
        <v>0</v>
      </c>
      <c r="F81" s="300">
        <f>SUMIFS('Inc CWIP &amp; Plant'!$P:$P,'Inc CWIP &amp; Plant'!$B:$B,'Inc CWIP &amp; Plant Summary'!F$69,'Inc CWIP &amp; Plant'!$C:$C,'Inc CWIP &amp; Plant Summary'!$C81,'Inc CWIP &amp; Plant'!$H:$H,'Inc CWIP &amp; Plant Summary'!$B81)</f>
        <v>0</v>
      </c>
      <c r="G81" s="300">
        <f>SUMIFS('Inc CWIP &amp; Plant'!$P:$P,'Inc CWIP &amp; Plant'!$B:$B,'Inc CWIP &amp; Plant Summary'!G$69,'Inc CWIP &amp; Plant'!$C:$C,'Inc CWIP &amp; Plant Summary'!$C81,'Inc CWIP &amp; Plant'!$H:$H,'Inc CWIP &amp; Plant Summary'!$B81)</f>
        <v>0</v>
      </c>
      <c r="H81" s="300">
        <f>SUMIFS('Inc CWIP &amp; Plant'!$P:$P,'Inc CWIP &amp; Plant'!$B:$B,'Inc CWIP &amp; Plant Summary'!H$69,'Inc CWIP &amp; Plant'!$C:$C,'Inc CWIP &amp; Plant Summary'!$C81,'Inc CWIP &amp; Plant'!$H:$H,'Inc CWIP &amp; Plant Summary'!$B81)</f>
        <v>0</v>
      </c>
      <c r="I81" s="300">
        <f>SUMIFS('Inc CWIP &amp; Plant'!$P:$P,'Inc CWIP &amp; Plant'!$B:$B,'Inc CWIP &amp; Plant Summary'!I$69,'Inc CWIP &amp; Plant'!$C:$C,'Inc CWIP &amp; Plant Summary'!$C81,'Inc CWIP &amp; Plant'!$H:$H,'Inc CWIP &amp; Plant Summary'!$B81)</f>
        <v>0</v>
      </c>
      <c r="J81" s="300">
        <f>SUMIFS('Inc CWIP &amp; Plant'!$P:$P,'Inc CWIP &amp; Plant'!$B:$B,'Inc CWIP &amp; Plant Summary'!J$69,'Inc CWIP &amp; Plant'!$C:$C,'Inc CWIP &amp; Plant Summary'!$C81,'Inc CWIP &amp; Plant'!$H:$H,'Inc CWIP &amp; Plant Summary'!$B81)</f>
        <v>0</v>
      </c>
      <c r="K81" s="300">
        <f>SUMIFS('Inc CWIP &amp; Plant'!$P:$P,'Inc CWIP &amp; Plant'!$B:$B,'Inc CWIP &amp; Plant Summary'!K$69,'Inc CWIP &amp; Plant'!$C:$C,'Inc CWIP &amp; Plant Summary'!$C81,'Inc CWIP &amp; Plant'!$H:$H,'Inc CWIP &amp; Plant Summary'!$B81)</f>
        <v>0</v>
      </c>
      <c r="L81" s="300">
        <f>SUMIFS('Inc CWIP &amp; Plant'!$P:$P,'Inc CWIP &amp; Plant'!$B:$B,'Inc CWIP &amp; Plant Summary'!L$69,'Inc CWIP &amp; Plant'!$C:$C,'Inc CWIP &amp; Plant Summary'!$C81,'Inc CWIP &amp; Plant'!$H:$H,'Inc CWIP &amp; Plant Summary'!$B81)</f>
        <v>0</v>
      </c>
      <c r="M81" s="300">
        <f>SUMIFS('Inc CWIP &amp; Plant'!$P:$P,'Inc CWIP &amp; Plant'!$B:$B,'Inc CWIP &amp; Plant Summary'!M$69,'Inc CWIP &amp; Plant'!$C:$C,'Inc CWIP &amp; Plant Summary'!$C81,'Inc CWIP &amp; Plant'!$H:$H,'Inc CWIP &amp; Plant Summary'!$B81)</f>
        <v>0</v>
      </c>
      <c r="N81" s="300">
        <f>SUMIFS('Inc CWIP &amp; Plant'!$P:$P,'Inc CWIP &amp; Plant'!$B:$B,'Inc CWIP &amp; Plant Summary'!N$69,'Inc CWIP &amp; Plant'!$C:$C,'Inc CWIP &amp; Plant Summary'!$C81,'Inc CWIP &amp; Plant'!$H:$H,'Inc CWIP &amp; Plant Summary'!$B81)</f>
        <v>0</v>
      </c>
      <c r="O81" s="300">
        <f>SUMIFS('Inc CWIP &amp; Plant'!$P:$P,'Inc CWIP &amp; Plant'!$B:$B,'Inc CWIP &amp; Plant Summary'!O$69,'Inc CWIP &amp; Plant'!$C:$C,'Inc CWIP &amp; Plant Summary'!$C81,'Inc CWIP &amp; Plant'!$H:$H,'Inc CWIP &amp; Plant Summary'!$B81)</f>
        <v>0</v>
      </c>
      <c r="P81" s="300">
        <f>SUMIFS('Inc CWIP &amp; Plant'!$P:$P,'Inc CWIP &amp; Plant'!$B:$B,'Inc CWIP &amp; Plant Summary'!P$69,'Inc CWIP &amp; Plant'!$C:$C,'Inc CWIP &amp; Plant Summary'!$C81,'Inc CWIP &amp; Plant'!$H:$H,'Inc CWIP &amp; Plant Summary'!$B81)</f>
        <v>0</v>
      </c>
    </row>
    <row r="82" spans="1:16" ht="15" customHeight="1" x14ac:dyDescent="0.25">
      <c r="A82" s="298"/>
      <c r="B82" s="307">
        <f t="shared" si="6"/>
        <v>43070</v>
      </c>
      <c r="C82" s="307" t="s">
        <v>214</v>
      </c>
      <c r="D82" s="311">
        <f t="shared" si="7"/>
        <v>0</v>
      </c>
      <c r="E82" s="300">
        <f>SUMIFS('Inc CWIP &amp; Plant'!$P:$P,'Inc CWIP &amp; Plant'!$B:$B,'Inc CWIP &amp; Plant Summary'!E$69,'Inc CWIP &amp; Plant'!$C:$C,'Inc CWIP &amp; Plant Summary'!$C82,'Inc CWIP &amp; Plant'!$H:$H,'Inc CWIP &amp; Plant Summary'!$B82)</f>
        <v>0</v>
      </c>
      <c r="F82" s="300">
        <f>SUMIFS('Inc CWIP &amp; Plant'!$P:$P,'Inc CWIP &amp; Plant'!$B:$B,'Inc CWIP &amp; Plant Summary'!F$69,'Inc CWIP &amp; Plant'!$C:$C,'Inc CWIP &amp; Plant Summary'!$C82,'Inc CWIP &amp; Plant'!$H:$H,'Inc CWIP &amp; Plant Summary'!$B82)</f>
        <v>0</v>
      </c>
      <c r="G82" s="300">
        <f>SUMIFS('Inc CWIP &amp; Plant'!$P:$P,'Inc CWIP &amp; Plant'!$B:$B,'Inc CWIP &amp; Plant Summary'!G$69,'Inc CWIP &amp; Plant'!$C:$C,'Inc CWIP &amp; Plant Summary'!$C82,'Inc CWIP &amp; Plant'!$H:$H,'Inc CWIP &amp; Plant Summary'!$B82)</f>
        <v>0</v>
      </c>
      <c r="H82" s="300">
        <f>SUMIFS('Inc CWIP &amp; Plant'!$P:$P,'Inc CWIP &amp; Plant'!$B:$B,'Inc CWIP &amp; Plant Summary'!H$69,'Inc CWIP &amp; Plant'!$C:$C,'Inc CWIP &amp; Plant Summary'!$C82,'Inc CWIP &amp; Plant'!$H:$H,'Inc CWIP &amp; Plant Summary'!$B82)</f>
        <v>0</v>
      </c>
      <c r="I82" s="300">
        <f>SUMIFS('Inc CWIP &amp; Plant'!$P:$P,'Inc CWIP &amp; Plant'!$B:$B,'Inc CWIP &amp; Plant Summary'!I$69,'Inc CWIP &amp; Plant'!$C:$C,'Inc CWIP &amp; Plant Summary'!$C82,'Inc CWIP &amp; Plant'!$H:$H,'Inc CWIP &amp; Plant Summary'!$B82)</f>
        <v>0</v>
      </c>
      <c r="J82" s="300">
        <f>SUMIFS('Inc CWIP &amp; Plant'!$P:$P,'Inc CWIP &amp; Plant'!$B:$B,'Inc CWIP &amp; Plant Summary'!J$69,'Inc CWIP &amp; Plant'!$C:$C,'Inc CWIP &amp; Plant Summary'!$C82,'Inc CWIP &amp; Plant'!$H:$H,'Inc CWIP &amp; Plant Summary'!$B82)</f>
        <v>0</v>
      </c>
      <c r="K82" s="300">
        <f>SUMIFS('Inc CWIP &amp; Plant'!$P:$P,'Inc CWIP &amp; Plant'!$B:$B,'Inc CWIP &amp; Plant Summary'!K$69,'Inc CWIP &amp; Plant'!$C:$C,'Inc CWIP &amp; Plant Summary'!$C82,'Inc CWIP &amp; Plant'!$H:$H,'Inc CWIP &amp; Plant Summary'!$B82)</f>
        <v>0</v>
      </c>
      <c r="L82" s="300">
        <f>SUMIFS('Inc CWIP &amp; Plant'!$P:$P,'Inc CWIP &amp; Plant'!$B:$B,'Inc CWIP &amp; Plant Summary'!L$69,'Inc CWIP &amp; Plant'!$C:$C,'Inc CWIP &amp; Plant Summary'!$C82,'Inc CWIP &amp; Plant'!$H:$H,'Inc CWIP &amp; Plant Summary'!$B82)</f>
        <v>0</v>
      </c>
      <c r="M82" s="300">
        <f>SUMIFS('Inc CWIP &amp; Plant'!$P:$P,'Inc CWIP &amp; Plant'!$B:$B,'Inc CWIP &amp; Plant Summary'!M$69,'Inc CWIP &amp; Plant'!$C:$C,'Inc CWIP &amp; Plant Summary'!$C82,'Inc CWIP &amp; Plant'!$H:$H,'Inc CWIP &amp; Plant Summary'!$B82)</f>
        <v>0</v>
      </c>
      <c r="N82" s="300">
        <f>SUMIFS('Inc CWIP &amp; Plant'!$P:$P,'Inc CWIP &amp; Plant'!$B:$B,'Inc CWIP &amp; Plant Summary'!N$69,'Inc CWIP &amp; Plant'!$C:$C,'Inc CWIP &amp; Plant Summary'!$C82,'Inc CWIP &amp; Plant'!$H:$H,'Inc CWIP &amp; Plant Summary'!$B82)</f>
        <v>0</v>
      </c>
      <c r="O82" s="300">
        <f>SUMIFS('Inc CWIP &amp; Plant'!$P:$P,'Inc CWIP &amp; Plant'!$B:$B,'Inc CWIP &amp; Plant Summary'!O$69,'Inc CWIP &amp; Plant'!$C:$C,'Inc CWIP &amp; Plant Summary'!$C82,'Inc CWIP &amp; Plant'!$H:$H,'Inc CWIP &amp; Plant Summary'!$B82)</f>
        <v>0</v>
      </c>
      <c r="P82" s="300">
        <f>SUMIFS('Inc CWIP &amp; Plant'!$P:$P,'Inc CWIP &amp; Plant'!$B:$B,'Inc CWIP &amp; Plant Summary'!P$69,'Inc CWIP &amp; Plant'!$C:$C,'Inc CWIP &amp; Plant Summary'!$C82,'Inc CWIP &amp; Plant'!$H:$H,'Inc CWIP &amp; Plant Summary'!$B82)</f>
        <v>0</v>
      </c>
    </row>
    <row r="83" spans="1:16" ht="15" customHeight="1" x14ac:dyDescent="0.25">
      <c r="A83" s="298"/>
      <c r="B83" s="307">
        <f t="shared" si="6"/>
        <v>43101</v>
      </c>
      <c r="C83" s="307" t="s">
        <v>214</v>
      </c>
      <c r="D83" s="311">
        <f t="shared" si="7"/>
        <v>0</v>
      </c>
      <c r="E83" s="300">
        <f>SUMIFS('Inc CWIP &amp; Plant'!$P:$P,'Inc CWIP &amp; Plant'!$B:$B,'Inc CWIP &amp; Plant Summary'!E$69,'Inc CWIP &amp; Plant'!$C:$C,'Inc CWIP &amp; Plant Summary'!$C83,'Inc CWIP &amp; Plant'!$H:$H,'Inc CWIP &amp; Plant Summary'!$B83)</f>
        <v>0</v>
      </c>
      <c r="F83" s="300">
        <f>SUMIFS('Inc CWIP &amp; Plant'!$P:$P,'Inc CWIP &amp; Plant'!$B:$B,'Inc CWIP &amp; Plant Summary'!F$69,'Inc CWIP &amp; Plant'!$C:$C,'Inc CWIP &amp; Plant Summary'!$C83,'Inc CWIP &amp; Plant'!$H:$H,'Inc CWIP &amp; Plant Summary'!$B83)</f>
        <v>0</v>
      </c>
      <c r="G83" s="300">
        <f>SUMIFS('Inc CWIP &amp; Plant'!$P:$P,'Inc CWIP &amp; Plant'!$B:$B,'Inc CWIP &amp; Plant Summary'!G$69,'Inc CWIP &amp; Plant'!$C:$C,'Inc CWIP &amp; Plant Summary'!$C83,'Inc CWIP &amp; Plant'!$H:$H,'Inc CWIP &amp; Plant Summary'!$B83)</f>
        <v>0</v>
      </c>
      <c r="H83" s="300">
        <f>SUMIFS('Inc CWIP &amp; Plant'!$P:$P,'Inc CWIP &amp; Plant'!$B:$B,'Inc CWIP &amp; Plant Summary'!H$69,'Inc CWIP &amp; Plant'!$C:$C,'Inc CWIP &amp; Plant Summary'!$C83,'Inc CWIP &amp; Plant'!$H:$H,'Inc CWIP &amp; Plant Summary'!$B83)</f>
        <v>0</v>
      </c>
      <c r="I83" s="300">
        <f>SUMIFS('Inc CWIP &amp; Plant'!$P:$P,'Inc CWIP &amp; Plant'!$B:$B,'Inc CWIP &amp; Plant Summary'!I$69,'Inc CWIP &amp; Plant'!$C:$C,'Inc CWIP &amp; Plant Summary'!$C83,'Inc CWIP &amp; Plant'!$H:$H,'Inc CWIP &amp; Plant Summary'!$B83)</f>
        <v>0</v>
      </c>
      <c r="J83" s="300">
        <f>SUMIFS('Inc CWIP &amp; Plant'!$P:$P,'Inc CWIP &amp; Plant'!$B:$B,'Inc CWIP &amp; Plant Summary'!J$69,'Inc CWIP &amp; Plant'!$C:$C,'Inc CWIP &amp; Plant Summary'!$C83,'Inc CWIP &amp; Plant'!$H:$H,'Inc CWIP &amp; Plant Summary'!$B83)</f>
        <v>0</v>
      </c>
      <c r="K83" s="300">
        <f>SUMIFS('Inc CWIP &amp; Plant'!$P:$P,'Inc CWIP &amp; Plant'!$B:$B,'Inc CWIP &amp; Plant Summary'!K$69,'Inc CWIP &amp; Plant'!$C:$C,'Inc CWIP &amp; Plant Summary'!$C83,'Inc CWIP &amp; Plant'!$H:$H,'Inc CWIP &amp; Plant Summary'!$B83)</f>
        <v>0</v>
      </c>
      <c r="L83" s="300">
        <f>SUMIFS('Inc CWIP &amp; Plant'!$P:$P,'Inc CWIP &amp; Plant'!$B:$B,'Inc CWIP &amp; Plant Summary'!L$69,'Inc CWIP &amp; Plant'!$C:$C,'Inc CWIP &amp; Plant Summary'!$C83,'Inc CWIP &amp; Plant'!$H:$H,'Inc CWIP &amp; Plant Summary'!$B83)</f>
        <v>0</v>
      </c>
      <c r="M83" s="300">
        <f>SUMIFS('Inc CWIP &amp; Plant'!$P:$P,'Inc CWIP &amp; Plant'!$B:$B,'Inc CWIP &amp; Plant Summary'!M$69,'Inc CWIP &amp; Plant'!$C:$C,'Inc CWIP &amp; Plant Summary'!$C83,'Inc CWIP &amp; Plant'!$H:$H,'Inc CWIP &amp; Plant Summary'!$B83)</f>
        <v>0</v>
      </c>
      <c r="N83" s="300">
        <f>SUMIFS('Inc CWIP &amp; Plant'!$P:$P,'Inc CWIP &amp; Plant'!$B:$B,'Inc CWIP &amp; Plant Summary'!N$69,'Inc CWIP &amp; Plant'!$C:$C,'Inc CWIP &amp; Plant Summary'!$C83,'Inc CWIP &amp; Plant'!$H:$H,'Inc CWIP &amp; Plant Summary'!$B83)</f>
        <v>0</v>
      </c>
      <c r="O83" s="300">
        <f>SUMIFS('Inc CWIP &amp; Plant'!$P:$P,'Inc CWIP &amp; Plant'!$B:$B,'Inc CWIP &amp; Plant Summary'!O$69,'Inc CWIP &amp; Plant'!$C:$C,'Inc CWIP &amp; Plant Summary'!$C83,'Inc CWIP &amp; Plant'!$H:$H,'Inc CWIP &amp; Plant Summary'!$B83)</f>
        <v>0</v>
      </c>
      <c r="P83" s="300">
        <f>SUMIFS('Inc CWIP &amp; Plant'!$P:$P,'Inc CWIP &amp; Plant'!$B:$B,'Inc CWIP &amp; Plant Summary'!P$69,'Inc CWIP &amp; Plant'!$C:$C,'Inc CWIP &amp; Plant Summary'!$C83,'Inc CWIP &amp; Plant'!$H:$H,'Inc CWIP &amp; Plant Summary'!$B83)</f>
        <v>0</v>
      </c>
    </row>
    <row r="84" spans="1:16" ht="15" customHeight="1" x14ac:dyDescent="0.25">
      <c r="A84" s="298"/>
      <c r="B84" s="307">
        <f t="shared" si="6"/>
        <v>43132</v>
      </c>
      <c r="C84" s="307" t="s">
        <v>214</v>
      </c>
      <c r="D84" s="311">
        <f t="shared" si="7"/>
        <v>0</v>
      </c>
      <c r="E84" s="300">
        <f>SUMIFS('Inc CWIP &amp; Plant'!$P:$P,'Inc CWIP &amp; Plant'!$B:$B,'Inc CWIP &amp; Plant Summary'!E$69,'Inc CWIP &amp; Plant'!$C:$C,'Inc CWIP &amp; Plant Summary'!$C84,'Inc CWIP &amp; Plant'!$H:$H,'Inc CWIP &amp; Plant Summary'!$B84)</f>
        <v>0</v>
      </c>
      <c r="F84" s="300">
        <f>SUMIFS('Inc CWIP &amp; Plant'!$P:$P,'Inc CWIP &amp; Plant'!$B:$B,'Inc CWIP &amp; Plant Summary'!F$69,'Inc CWIP &amp; Plant'!$C:$C,'Inc CWIP &amp; Plant Summary'!$C84,'Inc CWIP &amp; Plant'!$H:$H,'Inc CWIP &amp; Plant Summary'!$B84)</f>
        <v>0</v>
      </c>
      <c r="G84" s="300">
        <f>SUMIFS('Inc CWIP &amp; Plant'!$P:$P,'Inc CWIP &amp; Plant'!$B:$B,'Inc CWIP &amp; Plant Summary'!G$69,'Inc CWIP &amp; Plant'!$C:$C,'Inc CWIP &amp; Plant Summary'!$C84,'Inc CWIP &amp; Plant'!$H:$H,'Inc CWIP &amp; Plant Summary'!$B84)</f>
        <v>0</v>
      </c>
      <c r="H84" s="300">
        <f>SUMIFS('Inc CWIP &amp; Plant'!$P:$P,'Inc CWIP &amp; Plant'!$B:$B,'Inc CWIP &amp; Plant Summary'!H$69,'Inc CWIP &amp; Plant'!$C:$C,'Inc CWIP &amp; Plant Summary'!$C84,'Inc CWIP &amp; Plant'!$H:$H,'Inc CWIP &amp; Plant Summary'!$B84)</f>
        <v>0</v>
      </c>
      <c r="I84" s="300">
        <f>SUMIFS('Inc CWIP &amp; Plant'!$P:$P,'Inc CWIP &amp; Plant'!$B:$B,'Inc CWIP &amp; Plant Summary'!I$69,'Inc CWIP &amp; Plant'!$C:$C,'Inc CWIP &amp; Plant Summary'!$C84,'Inc CWIP &amp; Plant'!$H:$H,'Inc CWIP &amp; Plant Summary'!$B84)</f>
        <v>0</v>
      </c>
      <c r="J84" s="300">
        <f>SUMIFS('Inc CWIP &amp; Plant'!$P:$P,'Inc CWIP &amp; Plant'!$B:$B,'Inc CWIP &amp; Plant Summary'!J$69,'Inc CWIP &amp; Plant'!$C:$C,'Inc CWIP &amp; Plant Summary'!$C84,'Inc CWIP &amp; Plant'!$H:$H,'Inc CWIP &amp; Plant Summary'!$B84)</f>
        <v>0</v>
      </c>
      <c r="K84" s="300">
        <f>SUMIFS('Inc CWIP &amp; Plant'!$P:$P,'Inc CWIP &amp; Plant'!$B:$B,'Inc CWIP &amp; Plant Summary'!K$69,'Inc CWIP &amp; Plant'!$C:$C,'Inc CWIP &amp; Plant Summary'!$C84,'Inc CWIP &amp; Plant'!$H:$H,'Inc CWIP &amp; Plant Summary'!$B84)</f>
        <v>0</v>
      </c>
      <c r="L84" s="300">
        <f>SUMIFS('Inc CWIP &amp; Plant'!$P:$P,'Inc CWIP &amp; Plant'!$B:$B,'Inc CWIP &amp; Plant Summary'!L$69,'Inc CWIP &amp; Plant'!$C:$C,'Inc CWIP &amp; Plant Summary'!$C84,'Inc CWIP &amp; Plant'!$H:$H,'Inc CWIP &amp; Plant Summary'!$B84)</f>
        <v>0</v>
      </c>
      <c r="M84" s="300">
        <f>SUMIFS('Inc CWIP &amp; Plant'!$P:$P,'Inc CWIP &amp; Plant'!$B:$B,'Inc CWIP &amp; Plant Summary'!M$69,'Inc CWIP &amp; Plant'!$C:$C,'Inc CWIP &amp; Plant Summary'!$C84,'Inc CWIP &amp; Plant'!$H:$H,'Inc CWIP &amp; Plant Summary'!$B84)</f>
        <v>0</v>
      </c>
      <c r="N84" s="300">
        <f>SUMIFS('Inc CWIP &amp; Plant'!$P:$P,'Inc CWIP &amp; Plant'!$B:$B,'Inc CWIP &amp; Plant Summary'!N$69,'Inc CWIP &amp; Plant'!$C:$C,'Inc CWIP &amp; Plant Summary'!$C84,'Inc CWIP &amp; Plant'!$H:$H,'Inc CWIP &amp; Plant Summary'!$B84)</f>
        <v>0</v>
      </c>
      <c r="O84" s="300">
        <f>SUMIFS('Inc CWIP &amp; Plant'!$P:$P,'Inc CWIP &amp; Plant'!$B:$B,'Inc CWIP &amp; Plant Summary'!O$69,'Inc CWIP &amp; Plant'!$C:$C,'Inc CWIP &amp; Plant Summary'!$C84,'Inc CWIP &amp; Plant'!$H:$H,'Inc CWIP &amp; Plant Summary'!$B84)</f>
        <v>0</v>
      </c>
      <c r="P84" s="300">
        <f>SUMIFS('Inc CWIP &amp; Plant'!$P:$P,'Inc CWIP &amp; Plant'!$B:$B,'Inc CWIP &amp; Plant Summary'!P$69,'Inc CWIP &amp; Plant'!$C:$C,'Inc CWIP &amp; Plant Summary'!$C84,'Inc CWIP &amp; Plant'!$H:$H,'Inc CWIP &amp; Plant Summary'!$B84)</f>
        <v>0</v>
      </c>
    </row>
    <row r="85" spans="1:16" ht="15" customHeight="1" x14ac:dyDescent="0.25">
      <c r="A85" s="298"/>
      <c r="B85" s="307">
        <f t="shared" si="6"/>
        <v>43160</v>
      </c>
      <c r="C85" s="307" t="s">
        <v>214</v>
      </c>
      <c r="D85" s="311">
        <f t="shared" si="7"/>
        <v>0</v>
      </c>
      <c r="E85" s="300">
        <f>SUMIFS('Inc CWIP &amp; Plant'!$P:$P,'Inc CWIP &amp; Plant'!$B:$B,'Inc CWIP &amp; Plant Summary'!E$69,'Inc CWIP &amp; Plant'!$C:$C,'Inc CWIP &amp; Plant Summary'!$C85,'Inc CWIP &amp; Plant'!$H:$H,'Inc CWIP &amp; Plant Summary'!$B85)</f>
        <v>0</v>
      </c>
      <c r="F85" s="300">
        <f>SUMIFS('Inc CWIP &amp; Plant'!$P:$P,'Inc CWIP &amp; Plant'!$B:$B,'Inc CWIP &amp; Plant Summary'!F$69,'Inc CWIP &amp; Plant'!$C:$C,'Inc CWIP &amp; Plant Summary'!$C85,'Inc CWIP &amp; Plant'!$H:$H,'Inc CWIP &amp; Plant Summary'!$B85)</f>
        <v>0</v>
      </c>
      <c r="G85" s="300">
        <f>SUMIFS('Inc CWIP &amp; Plant'!$P:$P,'Inc CWIP &amp; Plant'!$B:$B,'Inc CWIP &amp; Plant Summary'!G$69,'Inc CWIP &amp; Plant'!$C:$C,'Inc CWIP &amp; Plant Summary'!$C85,'Inc CWIP &amp; Plant'!$H:$H,'Inc CWIP &amp; Plant Summary'!$B85)</f>
        <v>0</v>
      </c>
      <c r="H85" s="300">
        <f>SUMIFS('Inc CWIP &amp; Plant'!$P:$P,'Inc CWIP &amp; Plant'!$B:$B,'Inc CWIP &amp; Plant Summary'!H$69,'Inc CWIP &amp; Plant'!$C:$C,'Inc CWIP &amp; Plant Summary'!$C85,'Inc CWIP &amp; Plant'!$H:$H,'Inc CWIP &amp; Plant Summary'!$B85)</f>
        <v>0</v>
      </c>
      <c r="I85" s="300">
        <f>SUMIFS('Inc CWIP &amp; Plant'!$P:$P,'Inc CWIP &amp; Plant'!$B:$B,'Inc CWIP &amp; Plant Summary'!I$69,'Inc CWIP &amp; Plant'!$C:$C,'Inc CWIP &amp; Plant Summary'!$C85,'Inc CWIP &amp; Plant'!$H:$H,'Inc CWIP &amp; Plant Summary'!$B85)</f>
        <v>0</v>
      </c>
      <c r="J85" s="300">
        <f>SUMIFS('Inc CWIP &amp; Plant'!$P:$P,'Inc CWIP &amp; Plant'!$B:$B,'Inc CWIP &amp; Plant Summary'!J$69,'Inc CWIP &amp; Plant'!$C:$C,'Inc CWIP &amp; Plant Summary'!$C85,'Inc CWIP &amp; Plant'!$H:$H,'Inc CWIP &amp; Plant Summary'!$B85)</f>
        <v>0</v>
      </c>
      <c r="K85" s="300">
        <f>SUMIFS('Inc CWIP &amp; Plant'!$P:$P,'Inc CWIP &amp; Plant'!$B:$B,'Inc CWIP &amp; Plant Summary'!K$69,'Inc CWIP &amp; Plant'!$C:$C,'Inc CWIP &amp; Plant Summary'!$C85,'Inc CWIP &amp; Plant'!$H:$H,'Inc CWIP &amp; Plant Summary'!$B85)</f>
        <v>0</v>
      </c>
      <c r="L85" s="300">
        <f>SUMIFS('Inc CWIP &amp; Plant'!$P:$P,'Inc CWIP &amp; Plant'!$B:$B,'Inc CWIP &amp; Plant Summary'!L$69,'Inc CWIP &amp; Plant'!$C:$C,'Inc CWIP &amp; Plant Summary'!$C85,'Inc CWIP &amp; Plant'!$H:$H,'Inc CWIP &amp; Plant Summary'!$B85)</f>
        <v>0</v>
      </c>
      <c r="M85" s="300">
        <f>SUMIFS('Inc CWIP &amp; Plant'!$P:$P,'Inc CWIP &amp; Plant'!$B:$B,'Inc CWIP &amp; Plant Summary'!M$69,'Inc CWIP &amp; Plant'!$C:$C,'Inc CWIP &amp; Plant Summary'!$C85,'Inc CWIP &amp; Plant'!$H:$H,'Inc CWIP &amp; Plant Summary'!$B85)</f>
        <v>0</v>
      </c>
      <c r="N85" s="300">
        <f>SUMIFS('Inc CWIP &amp; Plant'!$P:$P,'Inc CWIP &amp; Plant'!$B:$B,'Inc CWIP &amp; Plant Summary'!N$69,'Inc CWIP &amp; Plant'!$C:$C,'Inc CWIP &amp; Plant Summary'!$C85,'Inc CWIP &amp; Plant'!$H:$H,'Inc CWIP &amp; Plant Summary'!$B85)</f>
        <v>0</v>
      </c>
      <c r="O85" s="300">
        <f>SUMIFS('Inc CWIP &amp; Plant'!$P:$P,'Inc CWIP &amp; Plant'!$B:$B,'Inc CWIP &amp; Plant Summary'!O$69,'Inc CWIP &amp; Plant'!$C:$C,'Inc CWIP &amp; Plant Summary'!$C85,'Inc CWIP &amp; Plant'!$H:$H,'Inc CWIP &amp; Plant Summary'!$B85)</f>
        <v>0</v>
      </c>
      <c r="P85" s="300">
        <f>SUMIFS('Inc CWIP &amp; Plant'!$P:$P,'Inc CWIP &amp; Plant'!$B:$B,'Inc CWIP &amp; Plant Summary'!P$69,'Inc CWIP &amp; Plant'!$C:$C,'Inc CWIP &amp; Plant Summary'!$C85,'Inc CWIP &amp; Plant'!$H:$H,'Inc CWIP &amp; Plant Summary'!$B85)</f>
        <v>0</v>
      </c>
    </row>
    <row r="86" spans="1:16" ht="15" customHeight="1" x14ac:dyDescent="0.25">
      <c r="A86" s="298"/>
      <c r="B86" s="307">
        <f t="shared" si="6"/>
        <v>43191</v>
      </c>
      <c r="C86" s="307" t="s">
        <v>214</v>
      </c>
      <c r="D86" s="311">
        <f t="shared" si="7"/>
        <v>0</v>
      </c>
      <c r="E86" s="300">
        <f>SUMIFS('Inc CWIP &amp; Plant'!$P:$P,'Inc CWIP &amp; Plant'!$B:$B,'Inc CWIP &amp; Plant Summary'!E$69,'Inc CWIP &amp; Plant'!$C:$C,'Inc CWIP &amp; Plant Summary'!$C86,'Inc CWIP &amp; Plant'!$H:$H,'Inc CWIP &amp; Plant Summary'!$B86)</f>
        <v>0</v>
      </c>
      <c r="F86" s="300">
        <f>SUMIFS('Inc CWIP &amp; Plant'!$P:$P,'Inc CWIP &amp; Plant'!$B:$B,'Inc CWIP &amp; Plant Summary'!F$69,'Inc CWIP &amp; Plant'!$C:$C,'Inc CWIP &amp; Plant Summary'!$C86,'Inc CWIP &amp; Plant'!$H:$H,'Inc CWIP &amp; Plant Summary'!$B86)</f>
        <v>0</v>
      </c>
      <c r="G86" s="300">
        <f>SUMIFS('Inc CWIP &amp; Plant'!$P:$P,'Inc CWIP &amp; Plant'!$B:$B,'Inc CWIP &amp; Plant Summary'!G$69,'Inc CWIP &amp; Plant'!$C:$C,'Inc CWIP &amp; Plant Summary'!$C86,'Inc CWIP &amp; Plant'!$H:$H,'Inc CWIP &amp; Plant Summary'!$B86)</f>
        <v>0</v>
      </c>
      <c r="H86" s="300">
        <f>SUMIFS('Inc CWIP &amp; Plant'!$P:$P,'Inc CWIP &amp; Plant'!$B:$B,'Inc CWIP &amp; Plant Summary'!H$69,'Inc CWIP &amp; Plant'!$C:$C,'Inc CWIP &amp; Plant Summary'!$C86,'Inc CWIP &amp; Plant'!$H:$H,'Inc CWIP &amp; Plant Summary'!$B86)</f>
        <v>0</v>
      </c>
      <c r="I86" s="300">
        <f>SUMIFS('Inc CWIP &amp; Plant'!$P:$P,'Inc CWIP &amp; Plant'!$B:$B,'Inc CWIP &amp; Plant Summary'!I$69,'Inc CWIP &amp; Plant'!$C:$C,'Inc CWIP &amp; Plant Summary'!$C86,'Inc CWIP &amp; Plant'!$H:$H,'Inc CWIP &amp; Plant Summary'!$B86)</f>
        <v>0</v>
      </c>
      <c r="J86" s="300">
        <f>SUMIFS('Inc CWIP &amp; Plant'!$P:$P,'Inc CWIP &amp; Plant'!$B:$B,'Inc CWIP &amp; Plant Summary'!J$69,'Inc CWIP &amp; Plant'!$C:$C,'Inc CWIP &amp; Plant Summary'!$C86,'Inc CWIP &amp; Plant'!$H:$H,'Inc CWIP &amp; Plant Summary'!$B86)</f>
        <v>0</v>
      </c>
      <c r="K86" s="300">
        <f>SUMIFS('Inc CWIP &amp; Plant'!$P:$P,'Inc CWIP &amp; Plant'!$B:$B,'Inc CWIP &amp; Plant Summary'!K$69,'Inc CWIP &amp; Plant'!$C:$C,'Inc CWIP &amp; Plant Summary'!$C86,'Inc CWIP &amp; Plant'!$H:$H,'Inc CWIP &amp; Plant Summary'!$B86)</f>
        <v>0</v>
      </c>
      <c r="L86" s="300">
        <f>SUMIFS('Inc CWIP &amp; Plant'!$P:$P,'Inc CWIP &amp; Plant'!$B:$B,'Inc CWIP &amp; Plant Summary'!L$69,'Inc CWIP &amp; Plant'!$C:$C,'Inc CWIP &amp; Plant Summary'!$C86,'Inc CWIP &amp; Plant'!$H:$H,'Inc CWIP &amp; Plant Summary'!$B86)</f>
        <v>0</v>
      </c>
      <c r="M86" s="300">
        <f>SUMIFS('Inc CWIP &amp; Plant'!$P:$P,'Inc CWIP &amp; Plant'!$B:$B,'Inc CWIP &amp; Plant Summary'!M$69,'Inc CWIP &amp; Plant'!$C:$C,'Inc CWIP &amp; Plant Summary'!$C86,'Inc CWIP &amp; Plant'!$H:$H,'Inc CWIP &amp; Plant Summary'!$B86)</f>
        <v>0</v>
      </c>
      <c r="N86" s="300">
        <f>SUMIFS('Inc CWIP &amp; Plant'!$P:$P,'Inc CWIP &amp; Plant'!$B:$B,'Inc CWIP &amp; Plant Summary'!N$69,'Inc CWIP &amp; Plant'!$C:$C,'Inc CWIP &amp; Plant Summary'!$C86,'Inc CWIP &amp; Plant'!$H:$H,'Inc CWIP &amp; Plant Summary'!$B86)</f>
        <v>0</v>
      </c>
      <c r="O86" s="300">
        <f>SUMIFS('Inc CWIP &amp; Plant'!$P:$P,'Inc CWIP &amp; Plant'!$B:$B,'Inc CWIP &amp; Plant Summary'!O$69,'Inc CWIP &amp; Plant'!$C:$C,'Inc CWIP &amp; Plant Summary'!$C86,'Inc CWIP &amp; Plant'!$H:$H,'Inc CWIP &amp; Plant Summary'!$B86)</f>
        <v>0</v>
      </c>
      <c r="P86" s="300">
        <f>SUMIFS('Inc CWIP &amp; Plant'!$P:$P,'Inc CWIP &amp; Plant'!$B:$B,'Inc CWIP &amp; Plant Summary'!P$69,'Inc CWIP &amp; Plant'!$C:$C,'Inc CWIP &amp; Plant Summary'!$C86,'Inc CWIP &amp; Plant'!$H:$H,'Inc CWIP &amp; Plant Summary'!$B86)</f>
        <v>0</v>
      </c>
    </row>
    <row r="87" spans="1:16" ht="15" customHeight="1" x14ac:dyDescent="0.25">
      <c r="A87" s="298"/>
      <c r="B87" s="307">
        <f t="shared" si="6"/>
        <v>43221</v>
      </c>
      <c r="C87" s="307" t="s">
        <v>214</v>
      </c>
      <c r="D87" s="311">
        <f t="shared" si="7"/>
        <v>0</v>
      </c>
      <c r="E87" s="300">
        <f>SUMIFS('Inc CWIP &amp; Plant'!$P:$P,'Inc CWIP &amp; Plant'!$B:$B,'Inc CWIP &amp; Plant Summary'!E$69,'Inc CWIP &amp; Plant'!$C:$C,'Inc CWIP &amp; Plant Summary'!$C87,'Inc CWIP &amp; Plant'!$H:$H,'Inc CWIP &amp; Plant Summary'!$B87)</f>
        <v>0</v>
      </c>
      <c r="F87" s="300">
        <f>SUMIFS('Inc CWIP &amp; Plant'!$P:$P,'Inc CWIP &amp; Plant'!$B:$B,'Inc CWIP &amp; Plant Summary'!F$69,'Inc CWIP &amp; Plant'!$C:$C,'Inc CWIP &amp; Plant Summary'!$C87,'Inc CWIP &amp; Plant'!$H:$H,'Inc CWIP &amp; Plant Summary'!$B87)</f>
        <v>0</v>
      </c>
      <c r="G87" s="300">
        <f>SUMIFS('Inc CWIP &amp; Plant'!$P:$P,'Inc CWIP &amp; Plant'!$B:$B,'Inc CWIP &amp; Plant Summary'!G$69,'Inc CWIP &amp; Plant'!$C:$C,'Inc CWIP &amp; Plant Summary'!$C87,'Inc CWIP &amp; Plant'!$H:$H,'Inc CWIP &amp; Plant Summary'!$B87)</f>
        <v>0</v>
      </c>
      <c r="H87" s="300">
        <f>SUMIFS('Inc CWIP &amp; Plant'!$P:$P,'Inc CWIP &amp; Plant'!$B:$B,'Inc CWIP &amp; Plant Summary'!H$69,'Inc CWIP &amp; Plant'!$C:$C,'Inc CWIP &amp; Plant Summary'!$C87,'Inc CWIP &amp; Plant'!$H:$H,'Inc CWIP &amp; Plant Summary'!$B87)</f>
        <v>0</v>
      </c>
      <c r="I87" s="300">
        <f>SUMIFS('Inc CWIP &amp; Plant'!$P:$P,'Inc CWIP &amp; Plant'!$B:$B,'Inc CWIP &amp; Plant Summary'!I$69,'Inc CWIP &amp; Plant'!$C:$C,'Inc CWIP &amp; Plant Summary'!$C87,'Inc CWIP &amp; Plant'!$H:$H,'Inc CWIP &amp; Plant Summary'!$B87)</f>
        <v>0</v>
      </c>
      <c r="J87" s="300">
        <f>SUMIFS('Inc CWIP &amp; Plant'!$P:$P,'Inc CWIP &amp; Plant'!$B:$B,'Inc CWIP &amp; Plant Summary'!J$69,'Inc CWIP &amp; Plant'!$C:$C,'Inc CWIP &amp; Plant Summary'!$C87,'Inc CWIP &amp; Plant'!$H:$H,'Inc CWIP &amp; Plant Summary'!$B87)</f>
        <v>0</v>
      </c>
      <c r="K87" s="300">
        <f>SUMIFS('Inc CWIP &amp; Plant'!$P:$P,'Inc CWIP &amp; Plant'!$B:$B,'Inc CWIP &amp; Plant Summary'!K$69,'Inc CWIP &amp; Plant'!$C:$C,'Inc CWIP &amp; Plant Summary'!$C87,'Inc CWIP &amp; Plant'!$H:$H,'Inc CWIP &amp; Plant Summary'!$B87)</f>
        <v>0</v>
      </c>
      <c r="L87" s="300">
        <f>SUMIFS('Inc CWIP &amp; Plant'!$P:$P,'Inc CWIP &amp; Plant'!$B:$B,'Inc CWIP &amp; Plant Summary'!L$69,'Inc CWIP &amp; Plant'!$C:$C,'Inc CWIP &amp; Plant Summary'!$C87,'Inc CWIP &amp; Plant'!$H:$H,'Inc CWIP &amp; Plant Summary'!$B87)</f>
        <v>0</v>
      </c>
      <c r="M87" s="300">
        <f>SUMIFS('Inc CWIP &amp; Plant'!$P:$P,'Inc CWIP &amp; Plant'!$B:$B,'Inc CWIP &amp; Plant Summary'!M$69,'Inc CWIP &amp; Plant'!$C:$C,'Inc CWIP &amp; Plant Summary'!$C87,'Inc CWIP &amp; Plant'!$H:$H,'Inc CWIP &amp; Plant Summary'!$B87)</f>
        <v>0</v>
      </c>
      <c r="N87" s="300">
        <f>SUMIFS('Inc CWIP &amp; Plant'!$P:$P,'Inc CWIP &amp; Plant'!$B:$B,'Inc CWIP &amp; Plant Summary'!N$69,'Inc CWIP &amp; Plant'!$C:$C,'Inc CWIP &amp; Plant Summary'!$C87,'Inc CWIP &amp; Plant'!$H:$H,'Inc CWIP &amp; Plant Summary'!$B87)</f>
        <v>0</v>
      </c>
      <c r="O87" s="300">
        <f>SUMIFS('Inc CWIP &amp; Plant'!$P:$P,'Inc CWIP &amp; Plant'!$B:$B,'Inc CWIP &amp; Plant Summary'!O$69,'Inc CWIP &amp; Plant'!$C:$C,'Inc CWIP &amp; Plant Summary'!$C87,'Inc CWIP &amp; Plant'!$H:$H,'Inc CWIP &amp; Plant Summary'!$B87)</f>
        <v>0</v>
      </c>
      <c r="P87" s="300">
        <f>SUMIFS('Inc CWIP &amp; Plant'!$P:$P,'Inc CWIP &amp; Plant'!$B:$B,'Inc CWIP &amp; Plant Summary'!P$69,'Inc CWIP &amp; Plant'!$C:$C,'Inc CWIP &amp; Plant Summary'!$C87,'Inc CWIP &amp; Plant'!$H:$H,'Inc CWIP &amp; Plant Summary'!$B87)</f>
        <v>0</v>
      </c>
    </row>
    <row r="88" spans="1:16" ht="15" customHeight="1" x14ac:dyDescent="0.25">
      <c r="A88" s="298"/>
      <c r="B88" s="307">
        <f t="shared" si="6"/>
        <v>43252</v>
      </c>
      <c r="C88" s="307" t="s">
        <v>214</v>
      </c>
      <c r="D88" s="311">
        <f t="shared" si="7"/>
        <v>0</v>
      </c>
      <c r="E88" s="300">
        <f>SUMIFS('Inc CWIP &amp; Plant'!$P:$P,'Inc CWIP &amp; Plant'!$B:$B,'Inc CWIP &amp; Plant Summary'!E$69,'Inc CWIP &amp; Plant'!$C:$C,'Inc CWIP &amp; Plant Summary'!$C88,'Inc CWIP &amp; Plant'!$H:$H,'Inc CWIP &amp; Plant Summary'!$B88)</f>
        <v>0</v>
      </c>
      <c r="F88" s="300">
        <f>SUMIFS('Inc CWIP &amp; Plant'!$P:$P,'Inc CWIP &amp; Plant'!$B:$B,'Inc CWIP &amp; Plant Summary'!F$69,'Inc CWIP &amp; Plant'!$C:$C,'Inc CWIP &amp; Plant Summary'!$C88,'Inc CWIP &amp; Plant'!$H:$H,'Inc CWIP &amp; Plant Summary'!$B88)</f>
        <v>0</v>
      </c>
      <c r="G88" s="300">
        <f>SUMIFS('Inc CWIP &amp; Plant'!$P:$P,'Inc CWIP &amp; Plant'!$B:$B,'Inc CWIP &amp; Plant Summary'!G$69,'Inc CWIP &amp; Plant'!$C:$C,'Inc CWIP &amp; Plant Summary'!$C88,'Inc CWIP &amp; Plant'!$H:$H,'Inc CWIP &amp; Plant Summary'!$B88)</f>
        <v>0</v>
      </c>
      <c r="H88" s="300">
        <f>SUMIFS('Inc CWIP &amp; Plant'!$P:$P,'Inc CWIP &amp; Plant'!$B:$B,'Inc CWIP &amp; Plant Summary'!H$69,'Inc CWIP &amp; Plant'!$C:$C,'Inc CWIP &amp; Plant Summary'!$C88,'Inc CWIP &amp; Plant'!$H:$H,'Inc CWIP &amp; Plant Summary'!$B88)</f>
        <v>0</v>
      </c>
      <c r="I88" s="300">
        <f>SUMIFS('Inc CWIP &amp; Plant'!$P:$P,'Inc CWIP &amp; Plant'!$B:$B,'Inc CWIP &amp; Plant Summary'!I$69,'Inc CWIP &amp; Plant'!$C:$C,'Inc CWIP &amp; Plant Summary'!$C88,'Inc CWIP &amp; Plant'!$H:$H,'Inc CWIP &amp; Plant Summary'!$B88)</f>
        <v>0</v>
      </c>
      <c r="J88" s="300">
        <f>SUMIFS('Inc CWIP &amp; Plant'!$P:$P,'Inc CWIP &amp; Plant'!$B:$B,'Inc CWIP &amp; Plant Summary'!J$69,'Inc CWIP &amp; Plant'!$C:$C,'Inc CWIP &amp; Plant Summary'!$C88,'Inc CWIP &amp; Plant'!$H:$H,'Inc CWIP &amp; Plant Summary'!$B88)</f>
        <v>0</v>
      </c>
      <c r="K88" s="300">
        <f>SUMIFS('Inc CWIP &amp; Plant'!$P:$P,'Inc CWIP &amp; Plant'!$B:$B,'Inc CWIP &amp; Plant Summary'!K$69,'Inc CWIP &amp; Plant'!$C:$C,'Inc CWIP &amp; Plant Summary'!$C88,'Inc CWIP &amp; Plant'!$H:$H,'Inc CWIP &amp; Plant Summary'!$B88)</f>
        <v>0</v>
      </c>
      <c r="L88" s="300">
        <f>SUMIFS('Inc CWIP &amp; Plant'!$P:$P,'Inc CWIP &amp; Plant'!$B:$B,'Inc CWIP &amp; Plant Summary'!L$69,'Inc CWIP &amp; Plant'!$C:$C,'Inc CWIP &amp; Plant Summary'!$C88,'Inc CWIP &amp; Plant'!$H:$H,'Inc CWIP &amp; Plant Summary'!$B88)</f>
        <v>0</v>
      </c>
      <c r="M88" s="300">
        <f>SUMIFS('Inc CWIP &amp; Plant'!$P:$P,'Inc CWIP &amp; Plant'!$B:$B,'Inc CWIP &amp; Plant Summary'!M$69,'Inc CWIP &amp; Plant'!$C:$C,'Inc CWIP &amp; Plant Summary'!$C88,'Inc CWIP &amp; Plant'!$H:$H,'Inc CWIP &amp; Plant Summary'!$B88)</f>
        <v>0</v>
      </c>
      <c r="N88" s="300">
        <f>SUMIFS('Inc CWIP &amp; Plant'!$P:$P,'Inc CWIP &amp; Plant'!$B:$B,'Inc CWIP &amp; Plant Summary'!N$69,'Inc CWIP &amp; Plant'!$C:$C,'Inc CWIP &amp; Plant Summary'!$C88,'Inc CWIP &amp; Plant'!$H:$H,'Inc CWIP &amp; Plant Summary'!$B88)</f>
        <v>0</v>
      </c>
      <c r="O88" s="300">
        <f>SUMIFS('Inc CWIP &amp; Plant'!$P:$P,'Inc CWIP &amp; Plant'!$B:$B,'Inc CWIP &amp; Plant Summary'!O$69,'Inc CWIP &amp; Plant'!$C:$C,'Inc CWIP &amp; Plant Summary'!$C88,'Inc CWIP &amp; Plant'!$H:$H,'Inc CWIP &amp; Plant Summary'!$B88)</f>
        <v>0</v>
      </c>
      <c r="P88" s="300">
        <f>SUMIFS('Inc CWIP &amp; Plant'!$P:$P,'Inc CWIP &amp; Plant'!$B:$B,'Inc CWIP &amp; Plant Summary'!P$69,'Inc CWIP &amp; Plant'!$C:$C,'Inc CWIP &amp; Plant Summary'!$C88,'Inc CWIP &amp; Plant'!$H:$H,'Inc CWIP &amp; Plant Summary'!$B88)</f>
        <v>0</v>
      </c>
    </row>
    <row r="89" spans="1:16" ht="15" customHeight="1" x14ac:dyDescent="0.25">
      <c r="A89" s="298"/>
      <c r="B89" s="307">
        <f t="shared" si="6"/>
        <v>43282</v>
      </c>
      <c r="C89" s="307" t="s">
        <v>214</v>
      </c>
      <c r="D89" s="311">
        <f t="shared" si="7"/>
        <v>0</v>
      </c>
      <c r="E89" s="300">
        <f>SUMIFS('Inc CWIP &amp; Plant'!$P:$P,'Inc CWIP &amp; Plant'!$B:$B,'Inc CWIP &amp; Plant Summary'!E$69,'Inc CWIP &amp; Plant'!$C:$C,'Inc CWIP &amp; Plant Summary'!$C89,'Inc CWIP &amp; Plant'!$H:$H,'Inc CWIP &amp; Plant Summary'!$B89)</f>
        <v>0</v>
      </c>
      <c r="F89" s="300">
        <f>SUMIFS('Inc CWIP &amp; Plant'!$P:$P,'Inc CWIP &amp; Plant'!$B:$B,'Inc CWIP &amp; Plant Summary'!F$69,'Inc CWIP &amp; Plant'!$C:$C,'Inc CWIP &amp; Plant Summary'!$C89,'Inc CWIP &amp; Plant'!$H:$H,'Inc CWIP &amp; Plant Summary'!$B89)</f>
        <v>0</v>
      </c>
      <c r="G89" s="300">
        <f>SUMIFS('Inc CWIP &amp; Plant'!$P:$P,'Inc CWIP &amp; Plant'!$B:$B,'Inc CWIP &amp; Plant Summary'!G$69,'Inc CWIP &amp; Plant'!$C:$C,'Inc CWIP &amp; Plant Summary'!$C89,'Inc CWIP &amp; Plant'!$H:$H,'Inc CWIP &amp; Plant Summary'!$B89)</f>
        <v>0</v>
      </c>
      <c r="H89" s="300">
        <f>SUMIFS('Inc CWIP &amp; Plant'!$P:$P,'Inc CWIP &amp; Plant'!$B:$B,'Inc CWIP &amp; Plant Summary'!H$69,'Inc CWIP &amp; Plant'!$C:$C,'Inc CWIP &amp; Plant Summary'!$C89,'Inc CWIP &amp; Plant'!$H:$H,'Inc CWIP &amp; Plant Summary'!$B89)</f>
        <v>0</v>
      </c>
      <c r="I89" s="300">
        <f>SUMIFS('Inc CWIP &amp; Plant'!$P:$P,'Inc CWIP &amp; Plant'!$B:$B,'Inc CWIP &amp; Plant Summary'!I$69,'Inc CWIP &amp; Plant'!$C:$C,'Inc CWIP &amp; Plant Summary'!$C89,'Inc CWIP &amp; Plant'!$H:$H,'Inc CWIP &amp; Plant Summary'!$B89)</f>
        <v>0</v>
      </c>
      <c r="J89" s="300">
        <f>SUMIFS('Inc CWIP &amp; Plant'!$P:$P,'Inc CWIP &amp; Plant'!$B:$B,'Inc CWIP &amp; Plant Summary'!J$69,'Inc CWIP &amp; Plant'!$C:$C,'Inc CWIP &amp; Plant Summary'!$C89,'Inc CWIP &amp; Plant'!$H:$H,'Inc CWIP &amp; Plant Summary'!$B89)</f>
        <v>0</v>
      </c>
      <c r="K89" s="300">
        <f>SUMIFS('Inc CWIP &amp; Plant'!$P:$P,'Inc CWIP &amp; Plant'!$B:$B,'Inc CWIP &amp; Plant Summary'!K$69,'Inc CWIP &amp; Plant'!$C:$C,'Inc CWIP &amp; Plant Summary'!$C89,'Inc CWIP &amp; Plant'!$H:$H,'Inc CWIP &amp; Plant Summary'!$B89)</f>
        <v>0</v>
      </c>
      <c r="L89" s="300">
        <f>SUMIFS('Inc CWIP &amp; Plant'!$P:$P,'Inc CWIP &amp; Plant'!$B:$B,'Inc CWIP &amp; Plant Summary'!L$69,'Inc CWIP &amp; Plant'!$C:$C,'Inc CWIP &amp; Plant Summary'!$C89,'Inc CWIP &amp; Plant'!$H:$H,'Inc CWIP &amp; Plant Summary'!$B89)</f>
        <v>0</v>
      </c>
      <c r="M89" s="300">
        <f>SUMIFS('Inc CWIP &amp; Plant'!$P:$P,'Inc CWIP &amp; Plant'!$B:$B,'Inc CWIP &amp; Plant Summary'!M$69,'Inc CWIP &amp; Plant'!$C:$C,'Inc CWIP &amp; Plant Summary'!$C89,'Inc CWIP &amp; Plant'!$H:$H,'Inc CWIP &amp; Plant Summary'!$B89)</f>
        <v>0</v>
      </c>
      <c r="N89" s="300">
        <f>SUMIFS('Inc CWIP &amp; Plant'!$P:$P,'Inc CWIP &amp; Plant'!$B:$B,'Inc CWIP &amp; Plant Summary'!N$69,'Inc CWIP &amp; Plant'!$C:$C,'Inc CWIP &amp; Plant Summary'!$C89,'Inc CWIP &amp; Plant'!$H:$H,'Inc CWIP &amp; Plant Summary'!$B89)</f>
        <v>0</v>
      </c>
      <c r="O89" s="300">
        <f>SUMIFS('Inc CWIP &amp; Plant'!$P:$P,'Inc CWIP &amp; Plant'!$B:$B,'Inc CWIP &amp; Plant Summary'!O$69,'Inc CWIP &amp; Plant'!$C:$C,'Inc CWIP &amp; Plant Summary'!$C89,'Inc CWIP &amp; Plant'!$H:$H,'Inc CWIP &amp; Plant Summary'!$B89)</f>
        <v>0</v>
      </c>
      <c r="P89" s="300">
        <f>SUMIFS('Inc CWIP &amp; Plant'!$P:$P,'Inc CWIP &amp; Plant'!$B:$B,'Inc CWIP &amp; Plant Summary'!P$69,'Inc CWIP &amp; Plant'!$C:$C,'Inc CWIP &amp; Plant Summary'!$C89,'Inc CWIP &amp; Plant'!$H:$H,'Inc CWIP &amp; Plant Summary'!$B89)</f>
        <v>0</v>
      </c>
    </row>
    <row r="90" spans="1:16" ht="15" customHeight="1" x14ac:dyDescent="0.25">
      <c r="A90" s="298"/>
      <c r="B90" s="307">
        <f t="shared" si="6"/>
        <v>43313</v>
      </c>
      <c r="C90" s="307" t="s">
        <v>214</v>
      </c>
      <c r="D90" s="311">
        <f t="shared" si="7"/>
        <v>0</v>
      </c>
      <c r="E90" s="300">
        <f>SUMIFS('Inc CWIP &amp; Plant'!$P:$P,'Inc CWIP &amp; Plant'!$B:$B,'Inc CWIP &amp; Plant Summary'!E$69,'Inc CWIP &amp; Plant'!$C:$C,'Inc CWIP &amp; Plant Summary'!$C90,'Inc CWIP &amp; Plant'!$H:$H,'Inc CWIP &amp; Plant Summary'!$B90)</f>
        <v>0</v>
      </c>
      <c r="F90" s="300">
        <f>SUMIFS('Inc CWIP &amp; Plant'!$P:$P,'Inc CWIP &amp; Plant'!$B:$B,'Inc CWIP &amp; Plant Summary'!F$69,'Inc CWIP &amp; Plant'!$C:$C,'Inc CWIP &amp; Plant Summary'!$C90,'Inc CWIP &amp; Plant'!$H:$H,'Inc CWIP &amp; Plant Summary'!$B90)</f>
        <v>0</v>
      </c>
      <c r="G90" s="300">
        <f>SUMIFS('Inc CWIP &amp; Plant'!$P:$P,'Inc CWIP &amp; Plant'!$B:$B,'Inc CWIP &amp; Plant Summary'!G$69,'Inc CWIP &amp; Plant'!$C:$C,'Inc CWIP &amp; Plant Summary'!$C90,'Inc CWIP &amp; Plant'!$H:$H,'Inc CWIP &amp; Plant Summary'!$B90)</f>
        <v>0</v>
      </c>
      <c r="H90" s="300">
        <f>SUMIFS('Inc CWIP &amp; Plant'!$P:$P,'Inc CWIP &amp; Plant'!$B:$B,'Inc CWIP &amp; Plant Summary'!H$69,'Inc CWIP &amp; Plant'!$C:$C,'Inc CWIP &amp; Plant Summary'!$C90,'Inc CWIP &amp; Plant'!$H:$H,'Inc CWIP &amp; Plant Summary'!$B90)</f>
        <v>0</v>
      </c>
      <c r="I90" s="300">
        <f>SUMIFS('Inc CWIP &amp; Plant'!$P:$P,'Inc CWIP &amp; Plant'!$B:$B,'Inc CWIP &amp; Plant Summary'!I$69,'Inc CWIP &amp; Plant'!$C:$C,'Inc CWIP &amp; Plant Summary'!$C90,'Inc CWIP &amp; Plant'!$H:$H,'Inc CWIP &amp; Plant Summary'!$B90)</f>
        <v>0</v>
      </c>
      <c r="J90" s="300">
        <f>SUMIFS('Inc CWIP &amp; Plant'!$P:$P,'Inc CWIP &amp; Plant'!$B:$B,'Inc CWIP &amp; Plant Summary'!J$69,'Inc CWIP &amp; Plant'!$C:$C,'Inc CWIP &amp; Plant Summary'!$C90,'Inc CWIP &amp; Plant'!$H:$H,'Inc CWIP &amp; Plant Summary'!$B90)</f>
        <v>0</v>
      </c>
      <c r="K90" s="300">
        <f>SUMIFS('Inc CWIP &amp; Plant'!$P:$P,'Inc CWIP &amp; Plant'!$B:$B,'Inc CWIP &amp; Plant Summary'!K$69,'Inc CWIP &amp; Plant'!$C:$C,'Inc CWIP &amp; Plant Summary'!$C90,'Inc CWIP &amp; Plant'!$H:$H,'Inc CWIP &amp; Plant Summary'!$B90)</f>
        <v>0</v>
      </c>
      <c r="L90" s="300">
        <f>SUMIFS('Inc CWIP &amp; Plant'!$P:$P,'Inc CWIP &amp; Plant'!$B:$B,'Inc CWIP &amp; Plant Summary'!L$69,'Inc CWIP &amp; Plant'!$C:$C,'Inc CWIP &amp; Plant Summary'!$C90,'Inc CWIP &amp; Plant'!$H:$H,'Inc CWIP &amp; Plant Summary'!$B90)</f>
        <v>0</v>
      </c>
      <c r="M90" s="300">
        <f>SUMIFS('Inc CWIP &amp; Plant'!$P:$P,'Inc CWIP &amp; Plant'!$B:$B,'Inc CWIP &amp; Plant Summary'!M$69,'Inc CWIP &amp; Plant'!$C:$C,'Inc CWIP &amp; Plant Summary'!$C90,'Inc CWIP &amp; Plant'!$H:$H,'Inc CWIP &amp; Plant Summary'!$B90)</f>
        <v>0</v>
      </c>
      <c r="N90" s="300">
        <f>SUMIFS('Inc CWIP &amp; Plant'!$P:$P,'Inc CWIP &amp; Plant'!$B:$B,'Inc CWIP &amp; Plant Summary'!N$69,'Inc CWIP &amp; Plant'!$C:$C,'Inc CWIP &amp; Plant Summary'!$C90,'Inc CWIP &amp; Plant'!$H:$H,'Inc CWIP &amp; Plant Summary'!$B90)</f>
        <v>0</v>
      </c>
      <c r="O90" s="300">
        <f>SUMIFS('Inc CWIP &amp; Plant'!$P:$P,'Inc CWIP &amp; Plant'!$B:$B,'Inc CWIP &amp; Plant Summary'!O$69,'Inc CWIP &amp; Plant'!$C:$C,'Inc CWIP &amp; Plant Summary'!$C90,'Inc CWIP &amp; Plant'!$H:$H,'Inc CWIP &amp; Plant Summary'!$B90)</f>
        <v>0</v>
      </c>
      <c r="P90" s="300">
        <f>SUMIFS('Inc CWIP &amp; Plant'!$P:$P,'Inc CWIP &amp; Plant'!$B:$B,'Inc CWIP &amp; Plant Summary'!P$69,'Inc CWIP &amp; Plant'!$C:$C,'Inc CWIP &amp; Plant Summary'!$C90,'Inc CWIP &amp; Plant'!$H:$H,'Inc CWIP &amp; Plant Summary'!$B90)</f>
        <v>0</v>
      </c>
    </row>
    <row r="91" spans="1:16" ht="15" customHeight="1" x14ac:dyDescent="0.25">
      <c r="A91" s="298"/>
      <c r="B91" s="307">
        <f t="shared" si="6"/>
        <v>43344</v>
      </c>
      <c r="C91" s="307" t="s">
        <v>214</v>
      </c>
      <c r="D91" s="311">
        <f t="shared" si="7"/>
        <v>0</v>
      </c>
      <c r="E91" s="300">
        <f>SUMIFS('Inc CWIP &amp; Plant'!$P:$P,'Inc CWIP &amp; Plant'!$B:$B,'Inc CWIP &amp; Plant Summary'!E$69,'Inc CWIP &amp; Plant'!$C:$C,'Inc CWIP &amp; Plant Summary'!$C91,'Inc CWIP &amp; Plant'!$H:$H,'Inc CWIP &amp; Plant Summary'!$B91)</f>
        <v>0</v>
      </c>
      <c r="F91" s="300">
        <f>SUMIFS('Inc CWIP &amp; Plant'!$P:$P,'Inc CWIP &amp; Plant'!$B:$B,'Inc CWIP &amp; Plant Summary'!F$69,'Inc CWIP &amp; Plant'!$C:$C,'Inc CWIP &amp; Plant Summary'!$C91,'Inc CWIP &amp; Plant'!$H:$H,'Inc CWIP &amp; Plant Summary'!$B91)</f>
        <v>0</v>
      </c>
      <c r="G91" s="300">
        <f>SUMIFS('Inc CWIP &amp; Plant'!$P:$P,'Inc CWIP &amp; Plant'!$B:$B,'Inc CWIP &amp; Plant Summary'!G$69,'Inc CWIP &amp; Plant'!$C:$C,'Inc CWIP &amp; Plant Summary'!$C91,'Inc CWIP &amp; Plant'!$H:$H,'Inc CWIP &amp; Plant Summary'!$B91)</f>
        <v>0</v>
      </c>
      <c r="H91" s="300">
        <f>SUMIFS('Inc CWIP &amp; Plant'!$P:$P,'Inc CWIP &amp; Plant'!$B:$B,'Inc CWIP &amp; Plant Summary'!H$69,'Inc CWIP &amp; Plant'!$C:$C,'Inc CWIP &amp; Plant Summary'!$C91,'Inc CWIP &amp; Plant'!$H:$H,'Inc CWIP &amp; Plant Summary'!$B91)</f>
        <v>0</v>
      </c>
      <c r="I91" s="300">
        <f>SUMIFS('Inc CWIP &amp; Plant'!$P:$P,'Inc CWIP &amp; Plant'!$B:$B,'Inc CWIP &amp; Plant Summary'!I$69,'Inc CWIP &amp; Plant'!$C:$C,'Inc CWIP &amp; Plant Summary'!$C91,'Inc CWIP &amp; Plant'!$H:$H,'Inc CWIP &amp; Plant Summary'!$B91)</f>
        <v>0</v>
      </c>
      <c r="J91" s="300">
        <f>SUMIFS('Inc CWIP &amp; Plant'!$P:$P,'Inc CWIP &amp; Plant'!$B:$B,'Inc CWIP &amp; Plant Summary'!J$69,'Inc CWIP &amp; Plant'!$C:$C,'Inc CWIP &amp; Plant Summary'!$C91,'Inc CWIP &amp; Plant'!$H:$H,'Inc CWIP &amp; Plant Summary'!$B91)</f>
        <v>0</v>
      </c>
      <c r="K91" s="300">
        <f>SUMIFS('Inc CWIP &amp; Plant'!$P:$P,'Inc CWIP &amp; Plant'!$B:$B,'Inc CWIP &amp; Plant Summary'!K$69,'Inc CWIP &amp; Plant'!$C:$C,'Inc CWIP &amp; Plant Summary'!$C91,'Inc CWIP &amp; Plant'!$H:$H,'Inc CWIP &amp; Plant Summary'!$B91)</f>
        <v>0</v>
      </c>
      <c r="L91" s="300">
        <f>SUMIFS('Inc CWIP &amp; Plant'!$P:$P,'Inc CWIP &amp; Plant'!$B:$B,'Inc CWIP &amp; Plant Summary'!L$69,'Inc CWIP &amp; Plant'!$C:$C,'Inc CWIP &amp; Plant Summary'!$C91,'Inc CWIP &amp; Plant'!$H:$H,'Inc CWIP &amp; Plant Summary'!$B91)</f>
        <v>0</v>
      </c>
      <c r="M91" s="300">
        <f>SUMIFS('Inc CWIP &amp; Plant'!$P:$P,'Inc CWIP &amp; Plant'!$B:$B,'Inc CWIP &amp; Plant Summary'!M$69,'Inc CWIP &amp; Plant'!$C:$C,'Inc CWIP &amp; Plant Summary'!$C91,'Inc CWIP &amp; Plant'!$H:$H,'Inc CWIP &amp; Plant Summary'!$B91)</f>
        <v>0</v>
      </c>
      <c r="N91" s="300">
        <f>SUMIFS('Inc CWIP &amp; Plant'!$P:$P,'Inc CWIP &amp; Plant'!$B:$B,'Inc CWIP &amp; Plant Summary'!N$69,'Inc CWIP &amp; Plant'!$C:$C,'Inc CWIP &amp; Plant Summary'!$C91,'Inc CWIP &amp; Plant'!$H:$H,'Inc CWIP &amp; Plant Summary'!$B91)</f>
        <v>0</v>
      </c>
      <c r="O91" s="300">
        <f>SUMIFS('Inc CWIP &amp; Plant'!$P:$P,'Inc CWIP &amp; Plant'!$B:$B,'Inc CWIP &amp; Plant Summary'!O$69,'Inc CWIP &amp; Plant'!$C:$C,'Inc CWIP &amp; Plant Summary'!$C91,'Inc CWIP &amp; Plant'!$H:$H,'Inc CWIP &amp; Plant Summary'!$B91)</f>
        <v>0</v>
      </c>
      <c r="P91" s="300">
        <f>SUMIFS('Inc CWIP &amp; Plant'!$P:$P,'Inc CWIP &amp; Plant'!$B:$B,'Inc CWIP &amp; Plant Summary'!P$69,'Inc CWIP &amp; Plant'!$C:$C,'Inc CWIP &amp; Plant Summary'!$C91,'Inc CWIP &amp; Plant'!$H:$H,'Inc CWIP &amp; Plant Summary'!$B91)</f>
        <v>0</v>
      </c>
    </row>
    <row r="92" spans="1:16" ht="15" customHeight="1" x14ac:dyDescent="0.25">
      <c r="A92" s="298"/>
      <c r="B92" s="307">
        <f t="shared" si="6"/>
        <v>43374</v>
      </c>
      <c r="C92" s="307" t="s">
        <v>214</v>
      </c>
      <c r="D92" s="311">
        <f t="shared" si="7"/>
        <v>0</v>
      </c>
      <c r="E92" s="300">
        <f>SUMIFS('Inc CWIP &amp; Plant'!$P:$P,'Inc CWIP &amp; Plant'!$B:$B,'Inc CWIP &amp; Plant Summary'!E$69,'Inc CWIP &amp; Plant'!$C:$C,'Inc CWIP &amp; Plant Summary'!$C92,'Inc CWIP &amp; Plant'!$H:$H,'Inc CWIP &amp; Plant Summary'!$B92)</f>
        <v>0</v>
      </c>
      <c r="F92" s="300">
        <f>SUMIFS('Inc CWIP &amp; Plant'!$P:$P,'Inc CWIP &amp; Plant'!$B:$B,'Inc CWIP &amp; Plant Summary'!F$69,'Inc CWIP &amp; Plant'!$C:$C,'Inc CWIP &amp; Plant Summary'!$C92,'Inc CWIP &amp; Plant'!$H:$H,'Inc CWIP &amp; Plant Summary'!$B92)</f>
        <v>0</v>
      </c>
      <c r="G92" s="300">
        <f>SUMIFS('Inc CWIP &amp; Plant'!$P:$P,'Inc CWIP &amp; Plant'!$B:$B,'Inc CWIP &amp; Plant Summary'!G$69,'Inc CWIP &amp; Plant'!$C:$C,'Inc CWIP &amp; Plant Summary'!$C92,'Inc CWIP &amp; Plant'!$H:$H,'Inc CWIP &amp; Plant Summary'!$B92)</f>
        <v>0</v>
      </c>
      <c r="H92" s="300">
        <f>SUMIFS('Inc CWIP &amp; Plant'!$P:$P,'Inc CWIP &amp; Plant'!$B:$B,'Inc CWIP &amp; Plant Summary'!H$69,'Inc CWIP &amp; Plant'!$C:$C,'Inc CWIP &amp; Plant Summary'!$C92,'Inc CWIP &amp; Plant'!$H:$H,'Inc CWIP &amp; Plant Summary'!$B92)</f>
        <v>0</v>
      </c>
      <c r="I92" s="300">
        <f>SUMIFS('Inc CWIP &amp; Plant'!$P:$P,'Inc CWIP &amp; Plant'!$B:$B,'Inc CWIP &amp; Plant Summary'!I$69,'Inc CWIP &amp; Plant'!$C:$C,'Inc CWIP &amp; Plant Summary'!$C92,'Inc CWIP &amp; Plant'!$H:$H,'Inc CWIP &amp; Plant Summary'!$B92)</f>
        <v>0</v>
      </c>
      <c r="J92" s="300">
        <f>SUMIFS('Inc CWIP &amp; Plant'!$P:$P,'Inc CWIP &amp; Plant'!$B:$B,'Inc CWIP &amp; Plant Summary'!J$69,'Inc CWIP &amp; Plant'!$C:$C,'Inc CWIP &amp; Plant Summary'!$C92,'Inc CWIP &amp; Plant'!$H:$H,'Inc CWIP &amp; Plant Summary'!$B92)</f>
        <v>0</v>
      </c>
      <c r="K92" s="300">
        <f>SUMIFS('Inc CWIP &amp; Plant'!$P:$P,'Inc CWIP &amp; Plant'!$B:$B,'Inc CWIP &amp; Plant Summary'!K$69,'Inc CWIP &amp; Plant'!$C:$C,'Inc CWIP &amp; Plant Summary'!$C92,'Inc CWIP &amp; Plant'!$H:$H,'Inc CWIP &amp; Plant Summary'!$B92)</f>
        <v>0</v>
      </c>
      <c r="L92" s="300">
        <f>SUMIFS('Inc CWIP &amp; Plant'!$P:$P,'Inc CWIP &amp; Plant'!$B:$B,'Inc CWIP &amp; Plant Summary'!L$69,'Inc CWIP &amp; Plant'!$C:$C,'Inc CWIP &amp; Plant Summary'!$C92,'Inc CWIP &amp; Plant'!$H:$H,'Inc CWIP &amp; Plant Summary'!$B92)</f>
        <v>0</v>
      </c>
      <c r="M92" s="300">
        <f>SUMIFS('Inc CWIP &amp; Plant'!$P:$P,'Inc CWIP &amp; Plant'!$B:$B,'Inc CWIP &amp; Plant Summary'!M$69,'Inc CWIP &amp; Plant'!$C:$C,'Inc CWIP &amp; Plant Summary'!$C92,'Inc CWIP &amp; Plant'!$H:$H,'Inc CWIP &amp; Plant Summary'!$B92)</f>
        <v>0</v>
      </c>
      <c r="N92" s="300">
        <f>SUMIFS('Inc CWIP &amp; Plant'!$P:$P,'Inc CWIP &amp; Plant'!$B:$B,'Inc CWIP &amp; Plant Summary'!N$69,'Inc CWIP &amp; Plant'!$C:$C,'Inc CWIP &amp; Plant Summary'!$C92,'Inc CWIP &amp; Plant'!$H:$H,'Inc CWIP &amp; Plant Summary'!$B92)</f>
        <v>0</v>
      </c>
      <c r="O92" s="300">
        <f>SUMIFS('Inc CWIP &amp; Plant'!$P:$P,'Inc CWIP &amp; Plant'!$B:$B,'Inc CWIP &amp; Plant Summary'!O$69,'Inc CWIP &amp; Plant'!$C:$C,'Inc CWIP &amp; Plant Summary'!$C92,'Inc CWIP &amp; Plant'!$H:$H,'Inc CWIP &amp; Plant Summary'!$B92)</f>
        <v>0</v>
      </c>
      <c r="P92" s="300">
        <f>SUMIFS('Inc CWIP &amp; Plant'!$P:$P,'Inc CWIP &amp; Plant'!$B:$B,'Inc CWIP &amp; Plant Summary'!P$69,'Inc CWIP &amp; Plant'!$C:$C,'Inc CWIP &amp; Plant Summary'!$C92,'Inc CWIP &amp; Plant'!$H:$H,'Inc CWIP &amp; Plant Summary'!$B92)</f>
        <v>0</v>
      </c>
    </row>
    <row r="93" spans="1:16" ht="15" customHeight="1" x14ac:dyDescent="0.25">
      <c r="A93" s="298"/>
      <c r="B93" s="307">
        <f t="shared" si="6"/>
        <v>43405</v>
      </c>
      <c r="C93" s="307" t="s">
        <v>214</v>
      </c>
      <c r="D93" s="311">
        <f t="shared" si="7"/>
        <v>0</v>
      </c>
      <c r="E93" s="300">
        <f>SUMIFS('Inc CWIP &amp; Plant'!$P:$P,'Inc CWIP &amp; Plant'!$B:$B,'Inc CWIP &amp; Plant Summary'!E$69,'Inc CWIP &amp; Plant'!$C:$C,'Inc CWIP &amp; Plant Summary'!$C93,'Inc CWIP &amp; Plant'!$H:$H,'Inc CWIP &amp; Plant Summary'!$B93)</f>
        <v>0</v>
      </c>
      <c r="F93" s="300">
        <f>SUMIFS('Inc CWIP &amp; Plant'!$P:$P,'Inc CWIP &amp; Plant'!$B:$B,'Inc CWIP &amp; Plant Summary'!F$69,'Inc CWIP &amp; Plant'!$C:$C,'Inc CWIP &amp; Plant Summary'!$C93,'Inc CWIP &amp; Plant'!$H:$H,'Inc CWIP &amp; Plant Summary'!$B93)</f>
        <v>0</v>
      </c>
      <c r="G93" s="300">
        <f>SUMIFS('Inc CWIP &amp; Plant'!$P:$P,'Inc CWIP &amp; Plant'!$B:$B,'Inc CWIP &amp; Plant Summary'!G$69,'Inc CWIP &amp; Plant'!$C:$C,'Inc CWIP &amp; Plant Summary'!$C93,'Inc CWIP &amp; Plant'!$H:$H,'Inc CWIP &amp; Plant Summary'!$B93)</f>
        <v>0</v>
      </c>
      <c r="H93" s="300">
        <f>SUMIFS('Inc CWIP &amp; Plant'!$P:$P,'Inc CWIP &amp; Plant'!$B:$B,'Inc CWIP &amp; Plant Summary'!H$69,'Inc CWIP &amp; Plant'!$C:$C,'Inc CWIP &amp; Plant Summary'!$C93,'Inc CWIP &amp; Plant'!$H:$H,'Inc CWIP &amp; Plant Summary'!$B93)</f>
        <v>0</v>
      </c>
      <c r="I93" s="300">
        <f>SUMIFS('Inc CWIP &amp; Plant'!$P:$P,'Inc CWIP &amp; Plant'!$B:$B,'Inc CWIP &amp; Plant Summary'!I$69,'Inc CWIP &amp; Plant'!$C:$C,'Inc CWIP &amp; Plant Summary'!$C93,'Inc CWIP &amp; Plant'!$H:$H,'Inc CWIP &amp; Plant Summary'!$B93)</f>
        <v>0</v>
      </c>
      <c r="J93" s="300">
        <f>SUMIFS('Inc CWIP &amp; Plant'!$P:$P,'Inc CWIP &amp; Plant'!$B:$B,'Inc CWIP &amp; Plant Summary'!J$69,'Inc CWIP &amp; Plant'!$C:$C,'Inc CWIP &amp; Plant Summary'!$C93,'Inc CWIP &amp; Plant'!$H:$H,'Inc CWIP &amp; Plant Summary'!$B93)</f>
        <v>0</v>
      </c>
      <c r="K93" s="300">
        <f>SUMIFS('Inc CWIP &amp; Plant'!$P:$P,'Inc CWIP &amp; Plant'!$B:$B,'Inc CWIP &amp; Plant Summary'!K$69,'Inc CWIP &amp; Plant'!$C:$C,'Inc CWIP &amp; Plant Summary'!$C93,'Inc CWIP &amp; Plant'!$H:$H,'Inc CWIP &amp; Plant Summary'!$B93)</f>
        <v>0</v>
      </c>
      <c r="L93" s="300">
        <f>SUMIFS('Inc CWIP &amp; Plant'!$P:$P,'Inc CWIP &amp; Plant'!$B:$B,'Inc CWIP &amp; Plant Summary'!L$69,'Inc CWIP &amp; Plant'!$C:$C,'Inc CWIP &amp; Plant Summary'!$C93,'Inc CWIP &amp; Plant'!$H:$H,'Inc CWIP &amp; Plant Summary'!$B93)</f>
        <v>0</v>
      </c>
      <c r="M93" s="300">
        <f>SUMIFS('Inc CWIP &amp; Plant'!$P:$P,'Inc CWIP &amp; Plant'!$B:$B,'Inc CWIP &amp; Plant Summary'!M$69,'Inc CWIP &amp; Plant'!$C:$C,'Inc CWIP &amp; Plant Summary'!$C93,'Inc CWIP &amp; Plant'!$H:$H,'Inc CWIP &amp; Plant Summary'!$B93)</f>
        <v>0</v>
      </c>
      <c r="N93" s="300">
        <f>SUMIFS('Inc CWIP &amp; Plant'!$P:$P,'Inc CWIP &amp; Plant'!$B:$B,'Inc CWIP &amp; Plant Summary'!N$69,'Inc CWIP &amp; Plant'!$C:$C,'Inc CWIP &amp; Plant Summary'!$C93,'Inc CWIP &amp; Plant'!$H:$H,'Inc CWIP &amp; Plant Summary'!$B93)</f>
        <v>0</v>
      </c>
      <c r="O93" s="300">
        <f>SUMIFS('Inc CWIP &amp; Plant'!$P:$P,'Inc CWIP &amp; Plant'!$B:$B,'Inc CWIP &amp; Plant Summary'!O$69,'Inc CWIP &amp; Plant'!$C:$C,'Inc CWIP &amp; Plant Summary'!$C93,'Inc CWIP &amp; Plant'!$H:$H,'Inc CWIP &amp; Plant Summary'!$B93)</f>
        <v>0</v>
      </c>
      <c r="P93" s="300">
        <f>SUMIFS('Inc CWIP &amp; Plant'!$P:$P,'Inc CWIP &amp; Plant'!$B:$B,'Inc CWIP &amp; Plant Summary'!P$69,'Inc CWIP &amp; Plant'!$C:$C,'Inc CWIP &amp; Plant Summary'!$C93,'Inc CWIP &amp; Plant'!$H:$H,'Inc CWIP &amp; Plant Summary'!$B93)</f>
        <v>0</v>
      </c>
    </row>
    <row r="94" spans="1:16" ht="15" customHeight="1" thickBot="1" x14ac:dyDescent="0.3">
      <c r="A94" s="298"/>
      <c r="B94" s="307">
        <f t="shared" si="6"/>
        <v>43435</v>
      </c>
      <c r="C94" s="307" t="s">
        <v>214</v>
      </c>
      <c r="D94" s="313">
        <f>SUM(E94:P94)</f>
        <v>0</v>
      </c>
      <c r="E94" s="300">
        <f>SUMIFS('Inc CWIP &amp; Plant'!$P:$P,'Inc CWIP &amp; Plant'!$B:$B,'Inc CWIP &amp; Plant Summary'!E$69,'Inc CWIP &amp; Plant'!$C:$C,'Inc CWIP &amp; Plant Summary'!$C94,'Inc CWIP &amp; Plant'!$H:$H,'Inc CWIP &amp; Plant Summary'!$B94)</f>
        <v>0</v>
      </c>
      <c r="F94" s="300">
        <f>SUMIFS('Inc CWIP &amp; Plant'!$P:$P,'Inc CWIP &amp; Plant'!$B:$B,'Inc CWIP &amp; Plant Summary'!F$69,'Inc CWIP &amp; Plant'!$C:$C,'Inc CWIP &amp; Plant Summary'!$C94,'Inc CWIP &amp; Plant'!$H:$H,'Inc CWIP &amp; Plant Summary'!$B94)</f>
        <v>0</v>
      </c>
      <c r="G94" s="300">
        <f>SUMIFS('Inc CWIP &amp; Plant'!$P:$P,'Inc CWIP &amp; Plant'!$B:$B,'Inc CWIP &amp; Plant Summary'!G$69,'Inc CWIP &amp; Plant'!$C:$C,'Inc CWIP &amp; Plant Summary'!$C94,'Inc CWIP &amp; Plant'!$H:$H,'Inc CWIP &amp; Plant Summary'!$B94)</f>
        <v>0</v>
      </c>
      <c r="H94" s="300">
        <f>SUMIFS('Inc CWIP &amp; Plant'!$P:$P,'Inc CWIP &amp; Plant'!$B:$B,'Inc CWIP &amp; Plant Summary'!H$69,'Inc CWIP &amp; Plant'!$C:$C,'Inc CWIP &amp; Plant Summary'!$C94,'Inc CWIP &amp; Plant'!$H:$H,'Inc CWIP &amp; Plant Summary'!$B94)</f>
        <v>0</v>
      </c>
      <c r="I94" s="300">
        <f>SUMIFS('Inc CWIP &amp; Plant'!$P:$P,'Inc CWIP &amp; Plant'!$B:$B,'Inc CWIP &amp; Plant Summary'!I$69,'Inc CWIP &amp; Plant'!$C:$C,'Inc CWIP &amp; Plant Summary'!$C94,'Inc CWIP &amp; Plant'!$H:$H,'Inc CWIP &amp; Plant Summary'!$B94)</f>
        <v>0</v>
      </c>
      <c r="J94" s="300">
        <f>SUMIFS('Inc CWIP &amp; Plant'!$P:$P,'Inc CWIP &amp; Plant'!$B:$B,'Inc CWIP &amp; Plant Summary'!J$69,'Inc CWIP &amp; Plant'!$C:$C,'Inc CWIP &amp; Plant Summary'!$C94,'Inc CWIP &amp; Plant'!$H:$H,'Inc CWIP &amp; Plant Summary'!$B94)</f>
        <v>0</v>
      </c>
      <c r="K94" s="300">
        <f>SUMIFS('Inc CWIP &amp; Plant'!$P:$P,'Inc CWIP &amp; Plant'!$B:$B,'Inc CWIP &amp; Plant Summary'!K$69,'Inc CWIP &amp; Plant'!$C:$C,'Inc CWIP &amp; Plant Summary'!$C94,'Inc CWIP &amp; Plant'!$H:$H,'Inc CWIP &amp; Plant Summary'!$B94)</f>
        <v>0</v>
      </c>
      <c r="L94" s="300">
        <f>SUMIFS('Inc CWIP &amp; Plant'!$P:$P,'Inc CWIP &amp; Plant'!$B:$B,'Inc CWIP &amp; Plant Summary'!L$69,'Inc CWIP &amp; Plant'!$C:$C,'Inc CWIP &amp; Plant Summary'!$C94,'Inc CWIP &amp; Plant'!$H:$H,'Inc CWIP &amp; Plant Summary'!$B94)</f>
        <v>0</v>
      </c>
      <c r="M94" s="300">
        <f>SUMIFS('Inc CWIP &amp; Plant'!$P:$P,'Inc CWIP &amp; Plant'!$B:$B,'Inc CWIP &amp; Plant Summary'!M$69,'Inc CWIP &amp; Plant'!$C:$C,'Inc CWIP &amp; Plant Summary'!$C94,'Inc CWIP &amp; Plant'!$H:$H,'Inc CWIP &amp; Plant Summary'!$B94)</f>
        <v>0</v>
      </c>
      <c r="N94" s="300">
        <f>SUMIFS('Inc CWIP &amp; Plant'!$P:$P,'Inc CWIP &amp; Plant'!$B:$B,'Inc CWIP &amp; Plant Summary'!N$69,'Inc CWIP &amp; Plant'!$C:$C,'Inc CWIP &amp; Plant Summary'!$C94,'Inc CWIP &amp; Plant'!$H:$H,'Inc CWIP &amp; Plant Summary'!$B94)</f>
        <v>0</v>
      </c>
      <c r="O94" s="300">
        <f>SUMIFS('Inc CWIP &amp; Plant'!$P:$P,'Inc CWIP &amp; Plant'!$B:$B,'Inc CWIP &amp; Plant Summary'!O$69,'Inc CWIP &amp; Plant'!$C:$C,'Inc CWIP &amp; Plant Summary'!$C94,'Inc CWIP &amp; Plant'!$H:$H,'Inc CWIP &amp; Plant Summary'!$B94)</f>
        <v>0</v>
      </c>
      <c r="P94" s="300">
        <f>SUMIFS('Inc CWIP &amp; Plant'!$P:$P,'Inc CWIP &amp; Plant'!$B:$B,'Inc CWIP &amp; Plant Summary'!P$69,'Inc CWIP &amp; Plant'!$C:$C,'Inc CWIP &amp; Plant Summary'!$C94,'Inc CWIP &amp; Plant'!$H:$H,'Inc CWIP &amp; Plant Summary'!$B94)</f>
        <v>0</v>
      </c>
    </row>
    <row r="95" spans="1:16" ht="15" customHeight="1" x14ac:dyDescent="0.25">
      <c r="A95" s="298"/>
      <c r="B95" s="298"/>
      <c r="C95" s="298"/>
      <c r="D95" s="314"/>
      <c r="E95" s="314"/>
      <c r="F95" s="314"/>
      <c r="G95" s="314"/>
      <c r="H95" s="314"/>
      <c r="I95" s="314"/>
      <c r="J95" s="314"/>
      <c r="K95" s="314"/>
      <c r="L95" s="314"/>
      <c r="M95" s="314"/>
      <c r="N95" s="314"/>
      <c r="O95" s="314"/>
      <c r="P95" s="314"/>
    </row>
    <row r="96" spans="1:16" ht="15" customHeight="1" x14ac:dyDescent="0.25">
      <c r="A96" s="298"/>
      <c r="B96" s="298"/>
      <c r="C96" s="298"/>
      <c r="D96" s="314"/>
      <c r="E96" s="298"/>
      <c r="F96" s="298"/>
      <c r="G96" s="298"/>
      <c r="H96" s="298"/>
      <c r="I96" s="298"/>
      <c r="J96" s="298"/>
      <c r="K96" s="298"/>
      <c r="L96" s="298"/>
      <c r="M96" s="298"/>
      <c r="N96" s="298"/>
      <c r="O96" s="298"/>
      <c r="P96" s="298"/>
    </row>
  </sheetData>
  <printOptions horizontalCentered="1"/>
  <pageMargins left="0.7" right="0.7" top="0.75" bottom="0.75" header="0.3" footer="0.3"/>
  <pageSetup scale="56" fitToHeight="0" orientation="landscape" r:id="rId1"/>
  <headerFooter>
    <oddHeader>&amp;RTO12 Draft Annual Update
Attachment 4
WP-Schedule 10 and 16
Page &amp;P of &amp;N</oddHeader>
  </headerFooter>
  <rowBreaks count="2" manualBreakCount="2">
    <brk id="32" max="14" man="1"/>
    <brk id="65" max="14" man="1"/>
  </rowBreaks>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P77"/>
  <sheetViews>
    <sheetView zoomScale="90" zoomScaleNormal="90" zoomScalePageLayoutView="50" workbookViewId="0">
      <selection activeCell="F17" sqref="F17"/>
    </sheetView>
  </sheetViews>
  <sheetFormatPr defaultRowHeight="15" x14ac:dyDescent="0.25"/>
  <cols>
    <col min="1" max="1" width="17.28515625" style="320" customWidth="1"/>
    <col min="2" max="12" width="19.42578125" style="320" customWidth="1"/>
    <col min="13" max="13" width="19.7109375" style="320" bestFit="1" customWidth="1"/>
    <col min="14" max="14" width="9.140625" style="320"/>
    <col min="15" max="15" width="12" style="320" bestFit="1" customWidth="1"/>
    <col min="16" max="16" width="11.140625" style="320" bestFit="1" customWidth="1"/>
    <col min="17" max="254" width="9.140625" style="320"/>
    <col min="255" max="255" width="0" style="320" hidden="1" customWidth="1"/>
    <col min="256" max="256" width="22.28515625" style="320" customWidth="1"/>
    <col min="257" max="257" width="17.5703125" style="320" bestFit="1" customWidth="1"/>
    <col min="258" max="266" width="15.28515625" style="320" customWidth="1"/>
    <col min="267" max="267" width="16" style="320" customWidth="1"/>
    <col min="268" max="269" width="0" style="320" hidden="1" customWidth="1"/>
    <col min="270" max="510" width="9.140625" style="320"/>
    <col min="511" max="511" width="0" style="320" hidden="1" customWidth="1"/>
    <col min="512" max="512" width="22.28515625" style="320" customWidth="1"/>
    <col min="513" max="513" width="17.5703125" style="320" bestFit="1" customWidth="1"/>
    <col min="514" max="522" width="15.28515625" style="320" customWidth="1"/>
    <col min="523" max="523" width="16" style="320" customWidth="1"/>
    <col min="524" max="525" width="0" style="320" hidden="1" customWidth="1"/>
    <col min="526" max="766" width="9.140625" style="320"/>
    <col min="767" max="767" width="0" style="320" hidden="1" customWidth="1"/>
    <col min="768" max="768" width="22.28515625" style="320" customWidth="1"/>
    <col min="769" max="769" width="17.5703125" style="320" bestFit="1" customWidth="1"/>
    <col min="770" max="778" width="15.28515625" style="320" customWidth="1"/>
    <col min="779" max="779" width="16" style="320" customWidth="1"/>
    <col min="780" max="781" width="0" style="320" hidden="1" customWidth="1"/>
    <col min="782" max="1022" width="9.140625" style="320"/>
    <col min="1023" max="1023" width="0" style="320" hidden="1" customWidth="1"/>
    <col min="1024" max="1024" width="22.28515625" style="320" customWidth="1"/>
    <col min="1025" max="1025" width="17.5703125" style="320" bestFit="1" customWidth="1"/>
    <col min="1026" max="1034" width="15.28515625" style="320" customWidth="1"/>
    <col min="1035" max="1035" width="16" style="320" customWidth="1"/>
    <col min="1036" max="1037" width="0" style="320" hidden="1" customWidth="1"/>
    <col min="1038" max="1278" width="9.140625" style="320"/>
    <col min="1279" max="1279" width="0" style="320" hidden="1" customWidth="1"/>
    <col min="1280" max="1280" width="22.28515625" style="320" customWidth="1"/>
    <col min="1281" max="1281" width="17.5703125" style="320" bestFit="1" customWidth="1"/>
    <col min="1282" max="1290" width="15.28515625" style="320" customWidth="1"/>
    <col min="1291" max="1291" width="16" style="320" customWidth="1"/>
    <col min="1292" max="1293" width="0" style="320" hidden="1" customWidth="1"/>
    <col min="1294" max="1534" width="9.140625" style="320"/>
    <col min="1535" max="1535" width="0" style="320" hidden="1" customWidth="1"/>
    <col min="1536" max="1536" width="22.28515625" style="320" customWidth="1"/>
    <col min="1537" max="1537" width="17.5703125" style="320" bestFit="1" customWidth="1"/>
    <col min="1538" max="1546" width="15.28515625" style="320" customWidth="1"/>
    <col min="1547" max="1547" width="16" style="320" customWidth="1"/>
    <col min="1548" max="1549" width="0" style="320" hidden="1" customWidth="1"/>
    <col min="1550" max="1790" width="9.140625" style="320"/>
    <col min="1791" max="1791" width="0" style="320" hidden="1" customWidth="1"/>
    <col min="1792" max="1792" width="22.28515625" style="320" customWidth="1"/>
    <col min="1793" max="1793" width="17.5703125" style="320" bestFit="1" customWidth="1"/>
    <col min="1794" max="1802" width="15.28515625" style="320" customWidth="1"/>
    <col min="1803" max="1803" width="16" style="320" customWidth="1"/>
    <col min="1804" max="1805" width="0" style="320" hidden="1" customWidth="1"/>
    <col min="1806" max="2046" width="9.140625" style="320"/>
    <col min="2047" max="2047" width="0" style="320" hidden="1" customWidth="1"/>
    <col min="2048" max="2048" width="22.28515625" style="320" customWidth="1"/>
    <col min="2049" max="2049" width="17.5703125" style="320" bestFit="1" customWidth="1"/>
    <col min="2050" max="2058" width="15.28515625" style="320" customWidth="1"/>
    <col min="2059" max="2059" width="16" style="320" customWidth="1"/>
    <col min="2060" max="2061" width="0" style="320" hidden="1" customWidth="1"/>
    <col min="2062" max="2302" width="9.140625" style="320"/>
    <col min="2303" max="2303" width="0" style="320" hidden="1" customWidth="1"/>
    <col min="2304" max="2304" width="22.28515625" style="320" customWidth="1"/>
    <col min="2305" max="2305" width="17.5703125" style="320" bestFit="1" customWidth="1"/>
    <col min="2306" max="2314" width="15.28515625" style="320" customWidth="1"/>
    <col min="2315" max="2315" width="16" style="320" customWidth="1"/>
    <col min="2316" max="2317" width="0" style="320" hidden="1" customWidth="1"/>
    <col min="2318" max="2558" width="9.140625" style="320"/>
    <col min="2559" max="2559" width="0" style="320" hidden="1" customWidth="1"/>
    <col min="2560" max="2560" width="22.28515625" style="320" customWidth="1"/>
    <col min="2561" max="2561" width="17.5703125" style="320" bestFit="1" customWidth="1"/>
    <col min="2562" max="2570" width="15.28515625" style="320" customWidth="1"/>
    <col min="2571" max="2571" width="16" style="320" customWidth="1"/>
    <col min="2572" max="2573" width="0" style="320" hidden="1" customWidth="1"/>
    <col min="2574" max="2814" width="9.140625" style="320"/>
    <col min="2815" max="2815" width="0" style="320" hidden="1" customWidth="1"/>
    <col min="2816" max="2816" width="22.28515625" style="320" customWidth="1"/>
    <col min="2817" max="2817" width="17.5703125" style="320" bestFit="1" customWidth="1"/>
    <col min="2818" max="2826" width="15.28515625" style="320" customWidth="1"/>
    <col min="2827" max="2827" width="16" style="320" customWidth="1"/>
    <col min="2828" max="2829" width="0" style="320" hidden="1" customWidth="1"/>
    <col min="2830" max="3070" width="9.140625" style="320"/>
    <col min="3071" max="3071" width="0" style="320" hidden="1" customWidth="1"/>
    <col min="3072" max="3072" width="22.28515625" style="320" customWidth="1"/>
    <col min="3073" max="3073" width="17.5703125" style="320" bestFit="1" customWidth="1"/>
    <col min="3074" max="3082" width="15.28515625" style="320" customWidth="1"/>
    <col min="3083" max="3083" width="16" style="320" customWidth="1"/>
    <col min="3084" max="3085" width="0" style="320" hidden="1" customWidth="1"/>
    <col min="3086" max="3326" width="9.140625" style="320"/>
    <col min="3327" max="3327" width="0" style="320" hidden="1" customWidth="1"/>
    <col min="3328" max="3328" width="22.28515625" style="320" customWidth="1"/>
    <col min="3329" max="3329" width="17.5703125" style="320" bestFit="1" customWidth="1"/>
    <col min="3330" max="3338" width="15.28515625" style="320" customWidth="1"/>
    <col min="3339" max="3339" width="16" style="320" customWidth="1"/>
    <col min="3340" max="3341" width="0" style="320" hidden="1" customWidth="1"/>
    <col min="3342" max="3582" width="9.140625" style="320"/>
    <col min="3583" max="3583" width="0" style="320" hidden="1" customWidth="1"/>
    <col min="3584" max="3584" width="22.28515625" style="320" customWidth="1"/>
    <col min="3585" max="3585" width="17.5703125" style="320" bestFit="1" customWidth="1"/>
    <col min="3586" max="3594" width="15.28515625" style="320" customWidth="1"/>
    <col min="3595" max="3595" width="16" style="320" customWidth="1"/>
    <col min="3596" max="3597" width="0" style="320" hidden="1" customWidth="1"/>
    <col min="3598" max="3838" width="9.140625" style="320"/>
    <col min="3839" max="3839" width="0" style="320" hidden="1" customWidth="1"/>
    <col min="3840" max="3840" width="22.28515625" style="320" customWidth="1"/>
    <col min="3841" max="3841" width="17.5703125" style="320" bestFit="1" customWidth="1"/>
    <col min="3842" max="3850" width="15.28515625" style="320" customWidth="1"/>
    <col min="3851" max="3851" width="16" style="320" customWidth="1"/>
    <col min="3852" max="3853" width="0" style="320" hidden="1" customWidth="1"/>
    <col min="3854" max="4094" width="9.140625" style="320"/>
    <col min="4095" max="4095" width="0" style="320" hidden="1" customWidth="1"/>
    <col min="4096" max="4096" width="22.28515625" style="320" customWidth="1"/>
    <col min="4097" max="4097" width="17.5703125" style="320" bestFit="1" customWidth="1"/>
    <col min="4098" max="4106" width="15.28515625" style="320" customWidth="1"/>
    <col min="4107" max="4107" width="16" style="320" customWidth="1"/>
    <col min="4108" max="4109" width="0" style="320" hidden="1" customWidth="1"/>
    <col min="4110" max="4350" width="9.140625" style="320"/>
    <col min="4351" max="4351" width="0" style="320" hidden="1" customWidth="1"/>
    <col min="4352" max="4352" width="22.28515625" style="320" customWidth="1"/>
    <col min="4353" max="4353" width="17.5703125" style="320" bestFit="1" customWidth="1"/>
    <col min="4354" max="4362" width="15.28515625" style="320" customWidth="1"/>
    <col min="4363" max="4363" width="16" style="320" customWidth="1"/>
    <col min="4364" max="4365" width="0" style="320" hidden="1" customWidth="1"/>
    <col min="4366" max="4606" width="9.140625" style="320"/>
    <col min="4607" max="4607" width="0" style="320" hidden="1" customWidth="1"/>
    <col min="4608" max="4608" width="22.28515625" style="320" customWidth="1"/>
    <col min="4609" max="4609" width="17.5703125" style="320" bestFit="1" customWidth="1"/>
    <col min="4610" max="4618" width="15.28515625" style="320" customWidth="1"/>
    <col min="4619" max="4619" width="16" style="320" customWidth="1"/>
    <col min="4620" max="4621" width="0" style="320" hidden="1" customWidth="1"/>
    <col min="4622" max="4862" width="9.140625" style="320"/>
    <col min="4863" max="4863" width="0" style="320" hidden="1" customWidth="1"/>
    <col min="4864" max="4864" width="22.28515625" style="320" customWidth="1"/>
    <col min="4865" max="4865" width="17.5703125" style="320" bestFit="1" customWidth="1"/>
    <col min="4866" max="4874" width="15.28515625" style="320" customWidth="1"/>
    <col min="4875" max="4875" width="16" style="320" customWidth="1"/>
    <col min="4876" max="4877" width="0" style="320" hidden="1" customWidth="1"/>
    <col min="4878" max="5118" width="9.140625" style="320"/>
    <col min="5119" max="5119" width="0" style="320" hidden="1" customWidth="1"/>
    <col min="5120" max="5120" width="22.28515625" style="320" customWidth="1"/>
    <col min="5121" max="5121" width="17.5703125" style="320" bestFit="1" customWidth="1"/>
    <col min="5122" max="5130" width="15.28515625" style="320" customWidth="1"/>
    <col min="5131" max="5131" width="16" style="320" customWidth="1"/>
    <col min="5132" max="5133" width="0" style="320" hidden="1" customWidth="1"/>
    <col min="5134" max="5374" width="9.140625" style="320"/>
    <col min="5375" max="5375" width="0" style="320" hidden="1" customWidth="1"/>
    <col min="5376" max="5376" width="22.28515625" style="320" customWidth="1"/>
    <col min="5377" max="5377" width="17.5703125" style="320" bestFit="1" customWidth="1"/>
    <col min="5378" max="5386" width="15.28515625" style="320" customWidth="1"/>
    <col min="5387" max="5387" width="16" style="320" customWidth="1"/>
    <col min="5388" max="5389" width="0" style="320" hidden="1" customWidth="1"/>
    <col min="5390" max="5630" width="9.140625" style="320"/>
    <col min="5631" max="5631" width="0" style="320" hidden="1" customWidth="1"/>
    <col min="5632" max="5632" width="22.28515625" style="320" customWidth="1"/>
    <col min="5633" max="5633" width="17.5703125" style="320" bestFit="1" customWidth="1"/>
    <col min="5634" max="5642" width="15.28515625" style="320" customWidth="1"/>
    <col min="5643" max="5643" width="16" style="320" customWidth="1"/>
    <col min="5644" max="5645" width="0" style="320" hidden="1" customWidth="1"/>
    <col min="5646" max="5886" width="9.140625" style="320"/>
    <col min="5887" max="5887" width="0" style="320" hidden="1" customWidth="1"/>
    <col min="5888" max="5888" width="22.28515625" style="320" customWidth="1"/>
    <col min="5889" max="5889" width="17.5703125" style="320" bestFit="1" customWidth="1"/>
    <col min="5890" max="5898" width="15.28515625" style="320" customWidth="1"/>
    <col min="5899" max="5899" width="16" style="320" customWidth="1"/>
    <col min="5900" max="5901" width="0" style="320" hidden="1" customWidth="1"/>
    <col min="5902" max="6142" width="9.140625" style="320"/>
    <col min="6143" max="6143" width="0" style="320" hidden="1" customWidth="1"/>
    <col min="6144" max="6144" width="22.28515625" style="320" customWidth="1"/>
    <col min="6145" max="6145" width="17.5703125" style="320" bestFit="1" customWidth="1"/>
    <col min="6146" max="6154" width="15.28515625" style="320" customWidth="1"/>
    <col min="6155" max="6155" width="16" style="320" customWidth="1"/>
    <col min="6156" max="6157" width="0" style="320" hidden="1" customWidth="1"/>
    <col min="6158" max="6398" width="9.140625" style="320"/>
    <col min="6399" max="6399" width="0" style="320" hidden="1" customWidth="1"/>
    <col min="6400" max="6400" width="22.28515625" style="320" customWidth="1"/>
    <col min="6401" max="6401" width="17.5703125" style="320" bestFit="1" customWidth="1"/>
    <col min="6402" max="6410" width="15.28515625" style="320" customWidth="1"/>
    <col min="6411" max="6411" width="16" style="320" customWidth="1"/>
    <col min="6412" max="6413" width="0" style="320" hidden="1" customWidth="1"/>
    <col min="6414" max="6654" width="9.140625" style="320"/>
    <col min="6655" max="6655" width="0" style="320" hidden="1" customWidth="1"/>
    <col min="6656" max="6656" width="22.28515625" style="320" customWidth="1"/>
    <col min="6657" max="6657" width="17.5703125" style="320" bestFit="1" customWidth="1"/>
    <col min="6658" max="6666" width="15.28515625" style="320" customWidth="1"/>
    <col min="6667" max="6667" width="16" style="320" customWidth="1"/>
    <col min="6668" max="6669" width="0" style="320" hidden="1" customWidth="1"/>
    <col min="6670" max="6910" width="9.140625" style="320"/>
    <col min="6911" max="6911" width="0" style="320" hidden="1" customWidth="1"/>
    <col min="6912" max="6912" width="22.28515625" style="320" customWidth="1"/>
    <col min="6913" max="6913" width="17.5703125" style="320" bestFit="1" customWidth="1"/>
    <col min="6914" max="6922" width="15.28515625" style="320" customWidth="1"/>
    <col min="6923" max="6923" width="16" style="320" customWidth="1"/>
    <col min="6924" max="6925" width="0" style="320" hidden="1" customWidth="1"/>
    <col min="6926" max="7166" width="9.140625" style="320"/>
    <col min="7167" max="7167" width="0" style="320" hidden="1" customWidth="1"/>
    <col min="7168" max="7168" width="22.28515625" style="320" customWidth="1"/>
    <col min="7169" max="7169" width="17.5703125" style="320" bestFit="1" customWidth="1"/>
    <col min="7170" max="7178" width="15.28515625" style="320" customWidth="1"/>
    <col min="7179" max="7179" width="16" style="320" customWidth="1"/>
    <col min="7180" max="7181" width="0" style="320" hidden="1" customWidth="1"/>
    <col min="7182" max="7422" width="9.140625" style="320"/>
    <col min="7423" max="7423" width="0" style="320" hidden="1" customWidth="1"/>
    <col min="7424" max="7424" width="22.28515625" style="320" customWidth="1"/>
    <col min="7425" max="7425" width="17.5703125" style="320" bestFit="1" customWidth="1"/>
    <col min="7426" max="7434" width="15.28515625" style="320" customWidth="1"/>
    <col min="7435" max="7435" width="16" style="320" customWidth="1"/>
    <col min="7436" max="7437" width="0" style="320" hidden="1" customWidth="1"/>
    <col min="7438" max="7678" width="9.140625" style="320"/>
    <col min="7679" max="7679" width="0" style="320" hidden="1" customWidth="1"/>
    <col min="7680" max="7680" width="22.28515625" style="320" customWidth="1"/>
    <col min="7681" max="7681" width="17.5703125" style="320" bestFit="1" customWidth="1"/>
    <col min="7682" max="7690" width="15.28515625" style="320" customWidth="1"/>
    <col min="7691" max="7691" width="16" style="320" customWidth="1"/>
    <col min="7692" max="7693" width="0" style="320" hidden="1" customWidth="1"/>
    <col min="7694" max="7934" width="9.140625" style="320"/>
    <col min="7935" max="7935" width="0" style="320" hidden="1" customWidth="1"/>
    <col min="7936" max="7936" width="22.28515625" style="320" customWidth="1"/>
    <col min="7937" max="7937" width="17.5703125" style="320" bestFit="1" customWidth="1"/>
    <col min="7938" max="7946" width="15.28515625" style="320" customWidth="1"/>
    <col min="7947" max="7947" width="16" style="320" customWidth="1"/>
    <col min="7948" max="7949" width="0" style="320" hidden="1" customWidth="1"/>
    <col min="7950" max="8190" width="9.140625" style="320"/>
    <col min="8191" max="8191" width="0" style="320" hidden="1" customWidth="1"/>
    <col min="8192" max="8192" width="22.28515625" style="320" customWidth="1"/>
    <col min="8193" max="8193" width="17.5703125" style="320" bestFit="1" customWidth="1"/>
    <col min="8194" max="8202" width="15.28515625" style="320" customWidth="1"/>
    <col min="8203" max="8203" width="16" style="320" customWidth="1"/>
    <col min="8204" max="8205" width="0" style="320" hidden="1" customWidth="1"/>
    <col min="8206" max="8446" width="9.140625" style="320"/>
    <col min="8447" max="8447" width="0" style="320" hidden="1" customWidth="1"/>
    <col min="8448" max="8448" width="22.28515625" style="320" customWidth="1"/>
    <col min="8449" max="8449" width="17.5703125" style="320" bestFit="1" customWidth="1"/>
    <col min="8450" max="8458" width="15.28515625" style="320" customWidth="1"/>
    <col min="8459" max="8459" width="16" style="320" customWidth="1"/>
    <col min="8460" max="8461" width="0" style="320" hidden="1" customWidth="1"/>
    <col min="8462" max="8702" width="9.140625" style="320"/>
    <col min="8703" max="8703" width="0" style="320" hidden="1" customWidth="1"/>
    <col min="8704" max="8704" width="22.28515625" style="320" customWidth="1"/>
    <col min="8705" max="8705" width="17.5703125" style="320" bestFit="1" customWidth="1"/>
    <col min="8706" max="8714" width="15.28515625" style="320" customWidth="1"/>
    <col min="8715" max="8715" width="16" style="320" customWidth="1"/>
    <col min="8716" max="8717" width="0" style="320" hidden="1" customWidth="1"/>
    <col min="8718" max="8958" width="9.140625" style="320"/>
    <col min="8959" max="8959" width="0" style="320" hidden="1" customWidth="1"/>
    <col min="8960" max="8960" width="22.28515625" style="320" customWidth="1"/>
    <col min="8961" max="8961" width="17.5703125" style="320" bestFit="1" customWidth="1"/>
    <col min="8962" max="8970" width="15.28515625" style="320" customWidth="1"/>
    <col min="8971" max="8971" width="16" style="320" customWidth="1"/>
    <col min="8972" max="8973" width="0" style="320" hidden="1" customWidth="1"/>
    <col min="8974" max="9214" width="9.140625" style="320"/>
    <col min="9215" max="9215" width="0" style="320" hidden="1" customWidth="1"/>
    <col min="9216" max="9216" width="22.28515625" style="320" customWidth="1"/>
    <col min="9217" max="9217" width="17.5703125" style="320" bestFit="1" customWidth="1"/>
    <col min="9218" max="9226" width="15.28515625" style="320" customWidth="1"/>
    <col min="9227" max="9227" width="16" style="320" customWidth="1"/>
    <col min="9228" max="9229" width="0" style="320" hidden="1" customWidth="1"/>
    <col min="9230" max="9470" width="9.140625" style="320"/>
    <col min="9471" max="9471" width="0" style="320" hidden="1" customWidth="1"/>
    <col min="9472" max="9472" width="22.28515625" style="320" customWidth="1"/>
    <col min="9473" max="9473" width="17.5703125" style="320" bestFit="1" customWidth="1"/>
    <col min="9474" max="9482" width="15.28515625" style="320" customWidth="1"/>
    <col min="9483" max="9483" width="16" style="320" customWidth="1"/>
    <col min="9484" max="9485" width="0" style="320" hidden="1" customWidth="1"/>
    <col min="9486" max="9726" width="9.140625" style="320"/>
    <col min="9727" max="9727" width="0" style="320" hidden="1" customWidth="1"/>
    <col min="9728" max="9728" width="22.28515625" style="320" customWidth="1"/>
    <col min="9729" max="9729" width="17.5703125" style="320" bestFit="1" customWidth="1"/>
    <col min="9730" max="9738" width="15.28515625" style="320" customWidth="1"/>
    <col min="9739" max="9739" width="16" style="320" customWidth="1"/>
    <col min="9740" max="9741" width="0" style="320" hidden="1" customWidth="1"/>
    <col min="9742" max="9982" width="9.140625" style="320"/>
    <col min="9983" max="9983" width="0" style="320" hidden="1" customWidth="1"/>
    <col min="9984" max="9984" width="22.28515625" style="320" customWidth="1"/>
    <col min="9985" max="9985" width="17.5703125" style="320" bestFit="1" customWidth="1"/>
    <col min="9986" max="9994" width="15.28515625" style="320" customWidth="1"/>
    <col min="9995" max="9995" width="16" style="320" customWidth="1"/>
    <col min="9996" max="9997" width="0" style="320" hidden="1" customWidth="1"/>
    <col min="9998" max="10238" width="9.140625" style="320"/>
    <col min="10239" max="10239" width="0" style="320" hidden="1" customWidth="1"/>
    <col min="10240" max="10240" width="22.28515625" style="320" customWidth="1"/>
    <col min="10241" max="10241" width="17.5703125" style="320" bestFit="1" customWidth="1"/>
    <col min="10242" max="10250" width="15.28515625" style="320" customWidth="1"/>
    <col min="10251" max="10251" width="16" style="320" customWidth="1"/>
    <col min="10252" max="10253" width="0" style="320" hidden="1" customWidth="1"/>
    <col min="10254" max="10494" width="9.140625" style="320"/>
    <col min="10495" max="10495" width="0" style="320" hidden="1" customWidth="1"/>
    <col min="10496" max="10496" width="22.28515625" style="320" customWidth="1"/>
    <col min="10497" max="10497" width="17.5703125" style="320" bestFit="1" customWidth="1"/>
    <col min="10498" max="10506" width="15.28515625" style="320" customWidth="1"/>
    <col min="10507" max="10507" width="16" style="320" customWidth="1"/>
    <col min="10508" max="10509" width="0" style="320" hidden="1" customWidth="1"/>
    <col min="10510" max="10750" width="9.140625" style="320"/>
    <col min="10751" max="10751" width="0" style="320" hidden="1" customWidth="1"/>
    <col min="10752" max="10752" width="22.28515625" style="320" customWidth="1"/>
    <col min="10753" max="10753" width="17.5703125" style="320" bestFit="1" customWidth="1"/>
    <col min="10754" max="10762" width="15.28515625" style="320" customWidth="1"/>
    <col min="10763" max="10763" width="16" style="320" customWidth="1"/>
    <col min="10764" max="10765" width="0" style="320" hidden="1" customWidth="1"/>
    <col min="10766" max="11006" width="9.140625" style="320"/>
    <col min="11007" max="11007" width="0" style="320" hidden="1" customWidth="1"/>
    <col min="11008" max="11008" width="22.28515625" style="320" customWidth="1"/>
    <col min="11009" max="11009" width="17.5703125" style="320" bestFit="1" customWidth="1"/>
    <col min="11010" max="11018" width="15.28515625" style="320" customWidth="1"/>
    <col min="11019" max="11019" width="16" style="320" customWidth="1"/>
    <col min="11020" max="11021" width="0" style="320" hidden="1" customWidth="1"/>
    <col min="11022" max="11262" width="9.140625" style="320"/>
    <col min="11263" max="11263" width="0" style="320" hidden="1" customWidth="1"/>
    <col min="11264" max="11264" width="22.28515625" style="320" customWidth="1"/>
    <col min="11265" max="11265" width="17.5703125" style="320" bestFit="1" customWidth="1"/>
    <col min="11266" max="11274" width="15.28515625" style="320" customWidth="1"/>
    <col min="11275" max="11275" width="16" style="320" customWidth="1"/>
    <col min="11276" max="11277" width="0" style="320" hidden="1" customWidth="1"/>
    <col min="11278" max="11518" width="9.140625" style="320"/>
    <col min="11519" max="11519" width="0" style="320" hidden="1" customWidth="1"/>
    <col min="11520" max="11520" width="22.28515625" style="320" customWidth="1"/>
    <col min="11521" max="11521" width="17.5703125" style="320" bestFit="1" customWidth="1"/>
    <col min="11522" max="11530" width="15.28515625" style="320" customWidth="1"/>
    <col min="11531" max="11531" width="16" style="320" customWidth="1"/>
    <col min="11532" max="11533" width="0" style="320" hidden="1" customWidth="1"/>
    <col min="11534" max="11774" width="9.140625" style="320"/>
    <col min="11775" max="11775" width="0" style="320" hidden="1" customWidth="1"/>
    <col min="11776" max="11776" width="22.28515625" style="320" customWidth="1"/>
    <col min="11777" max="11777" width="17.5703125" style="320" bestFit="1" customWidth="1"/>
    <col min="11778" max="11786" width="15.28515625" style="320" customWidth="1"/>
    <col min="11787" max="11787" width="16" style="320" customWidth="1"/>
    <col min="11788" max="11789" width="0" style="320" hidden="1" customWidth="1"/>
    <col min="11790" max="12030" width="9.140625" style="320"/>
    <col min="12031" max="12031" width="0" style="320" hidden="1" customWidth="1"/>
    <col min="12032" max="12032" width="22.28515625" style="320" customWidth="1"/>
    <col min="12033" max="12033" width="17.5703125" style="320" bestFit="1" customWidth="1"/>
    <col min="12034" max="12042" width="15.28515625" style="320" customWidth="1"/>
    <col min="12043" max="12043" width="16" style="320" customWidth="1"/>
    <col min="12044" max="12045" width="0" style="320" hidden="1" customWidth="1"/>
    <col min="12046" max="12286" width="9.140625" style="320"/>
    <col min="12287" max="12287" width="0" style="320" hidden="1" customWidth="1"/>
    <col min="12288" max="12288" width="22.28515625" style="320" customWidth="1"/>
    <col min="12289" max="12289" width="17.5703125" style="320" bestFit="1" customWidth="1"/>
    <col min="12290" max="12298" width="15.28515625" style="320" customWidth="1"/>
    <col min="12299" max="12299" width="16" style="320" customWidth="1"/>
    <col min="12300" max="12301" width="0" style="320" hidden="1" customWidth="1"/>
    <col min="12302" max="12542" width="9.140625" style="320"/>
    <col min="12543" max="12543" width="0" style="320" hidden="1" customWidth="1"/>
    <col min="12544" max="12544" width="22.28515625" style="320" customWidth="1"/>
    <col min="12545" max="12545" width="17.5703125" style="320" bestFit="1" customWidth="1"/>
    <col min="12546" max="12554" width="15.28515625" style="320" customWidth="1"/>
    <col min="12555" max="12555" width="16" style="320" customWidth="1"/>
    <col min="12556" max="12557" width="0" style="320" hidden="1" customWidth="1"/>
    <col min="12558" max="12798" width="9.140625" style="320"/>
    <col min="12799" max="12799" width="0" style="320" hidden="1" customWidth="1"/>
    <col min="12800" max="12800" width="22.28515625" style="320" customWidth="1"/>
    <col min="12801" max="12801" width="17.5703125" style="320" bestFit="1" customWidth="1"/>
    <col min="12802" max="12810" width="15.28515625" style="320" customWidth="1"/>
    <col min="12811" max="12811" width="16" style="320" customWidth="1"/>
    <col min="12812" max="12813" width="0" style="320" hidden="1" customWidth="1"/>
    <col min="12814" max="13054" width="9.140625" style="320"/>
    <col min="13055" max="13055" width="0" style="320" hidden="1" customWidth="1"/>
    <col min="13056" max="13056" width="22.28515625" style="320" customWidth="1"/>
    <col min="13057" max="13057" width="17.5703125" style="320" bestFit="1" customWidth="1"/>
    <col min="13058" max="13066" width="15.28515625" style="320" customWidth="1"/>
    <col min="13067" max="13067" width="16" style="320" customWidth="1"/>
    <col min="13068" max="13069" width="0" style="320" hidden="1" customWidth="1"/>
    <col min="13070" max="13310" width="9.140625" style="320"/>
    <col min="13311" max="13311" width="0" style="320" hidden="1" customWidth="1"/>
    <col min="13312" max="13312" width="22.28515625" style="320" customWidth="1"/>
    <col min="13313" max="13313" width="17.5703125" style="320" bestFit="1" customWidth="1"/>
    <col min="13314" max="13322" width="15.28515625" style="320" customWidth="1"/>
    <col min="13323" max="13323" width="16" style="320" customWidth="1"/>
    <col min="13324" max="13325" width="0" style="320" hidden="1" customWidth="1"/>
    <col min="13326" max="13566" width="9.140625" style="320"/>
    <col min="13567" max="13567" width="0" style="320" hidden="1" customWidth="1"/>
    <col min="13568" max="13568" width="22.28515625" style="320" customWidth="1"/>
    <col min="13569" max="13569" width="17.5703125" style="320" bestFit="1" customWidth="1"/>
    <col min="13570" max="13578" width="15.28515625" style="320" customWidth="1"/>
    <col min="13579" max="13579" width="16" style="320" customWidth="1"/>
    <col min="13580" max="13581" width="0" style="320" hidden="1" customWidth="1"/>
    <col min="13582" max="13822" width="9.140625" style="320"/>
    <col min="13823" max="13823" width="0" style="320" hidden="1" customWidth="1"/>
    <col min="13824" max="13824" width="22.28515625" style="320" customWidth="1"/>
    <col min="13825" max="13825" width="17.5703125" style="320" bestFit="1" customWidth="1"/>
    <col min="13826" max="13834" width="15.28515625" style="320" customWidth="1"/>
    <col min="13835" max="13835" width="16" style="320" customWidth="1"/>
    <col min="13836" max="13837" width="0" style="320" hidden="1" customWidth="1"/>
    <col min="13838" max="14078" width="9.140625" style="320"/>
    <col min="14079" max="14079" width="0" style="320" hidden="1" customWidth="1"/>
    <col min="14080" max="14080" width="22.28515625" style="320" customWidth="1"/>
    <col min="14081" max="14081" width="17.5703125" style="320" bestFit="1" customWidth="1"/>
    <col min="14082" max="14090" width="15.28515625" style="320" customWidth="1"/>
    <col min="14091" max="14091" width="16" style="320" customWidth="1"/>
    <col min="14092" max="14093" width="0" style="320" hidden="1" customWidth="1"/>
    <col min="14094" max="14334" width="9.140625" style="320"/>
    <col min="14335" max="14335" width="0" style="320" hidden="1" customWidth="1"/>
    <col min="14336" max="14336" width="22.28515625" style="320" customWidth="1"/>
    <col min="14337" max="14337" width="17.5703125" style="320" bestFit="1" customWidth="1"/>
    <col min="14338" max="14346" width="15.28515625" style="320" customWidth="1"/>
    <col min="14347" max="14347" width="16" style="320" customWidth="1"/>
    <col min="14348" max="14349" width="0" style="320" hidden="1" customWidth="1"/>
    <col min="14350" max="14590" width="9.140625" style="320"/>
    <col min="14591" max="14591" width="0" style="320" hidden="1" customWidth="1"/>
    <col min="14592" max="14592" width="22.28515625" style="320" customWidth="1"/>
    <col min="14593" max="14593" width="17.5703125" style="320" bestFit="1" customWidth="1"/>
    <col min="14594" max="14602" width="15.28515625" style="320" customWidth="1"/>
    <col min="14603" max="14603" width="16" style="320" customWidth="1"/>
    <col min="14604" max="14605" width="0" style="320" hidden="1" customWidth="1"/>
    <col min="14606" max="14846" width="9.140625" style="320"/>
    <col min="14847" max="14847" width="0" style="320" hidden="1" customWidth="1"/>
    <col min="14848" max="14848" width="22.28515625" style="320" customWidth="1"/>
    <col min="14849" max="14849" width="17.5703125" style="320" bestFit="1" customWidth="1"/>
    <col min="14850" max="14858" width="15.28515625" style="320" customWidth="1"/>
    <col min="14859" max="14859" width="16" style="320" customWidth="1"/>
    <col min="14860" max="14861" width="0" style="320" hidden="1" customWidth="1"/>
    <col min="14862" max="15102" width="9.140625" style="320"/>
    <col min="15103" max="15103" width="0" style="320" hidden="1" customWidth="1"/>
    <col min="15104" max="15104" width="22.28515625" style="320" customWidth="1"/>
    <col min="15105" max="15105" width="17.5703125" style="320" bestFit="1" customWidth="1"/>
    <col min="15106" max="15114" width="15.28515625" style="320" customWidth="1"/>
    <col min="15115" max="15115" width="16" style="320" customWidth="1"/>
    <col min="15116" max="15117" width="0" style="320" hidden="1" customWidth="1"/>
    <col min="15118" max="15358" width="9.140625" style="320"/>
    <col min="15359" max="15359" width="0" style="320" hidden="1" customWidth="1"/>
    <col min="15360" max="15360" width="22.28515625" style="320" customWidth="1"/>
    <col min="15361" max="15361" width="17.5703125" style="320" bestFit="1" customWidth="1"/>
    <col min="15362" max="15370" width="15.28515625" style="320" customWidth="1"/>
    <col min="15371" max="15371" width="16" style="320" customWidth="1"/>
    <col min="15372" max="15373" width="0" style="320" hidden="1" customWidth="1"/>
    <col min="15374" max="15614" width="9.140625" style="320"/>
    <col min="15615" max="15615" width="0" style="320" hidden="1" customWidth="1"/>
    <col min="15616" max="15616" width="22.28515625" style="320" customWidth="1"/>
    <col min="15617" max="15617" width="17.5703125" style="320" bestFit="1" customWidth="1"/>
    <col min="15618" max="15626" width="15.28515625" style="320" customWidth="1"/>
    <col min="15627" max="15627" width="16" style="320" customWidth="1"/>
    <col min="15628" max="15629" width="0" style="320" hidden="1" customWidth="1"/>
    <col min="15630" max="15870" width="9.140625" style="320"/>
    <col min="15871" max="15871" width="0" style="320" hidden="1" customWidth="1"/>
    <col min="15872" max="15872" width="22.28515625" style="320" customWidth="1"/>
    <col min="15873" max="15873" width="17.5703125" style="320" bestFit="1" customWidth="1"/>
    <col min="15874" max="15882" width="15.28515625" style="320" customWidth="1"/>
    <col min="15883" max="15883" width="16" style="320" customWidth="1"/>
    <col min="15884" max="15885" width="0" style="320" hidden="1" customWidth="1"/>
    <col min="15886" max="16126" width="9.140625" style="320"/>
    <col min="16127" max="16127" width="0" style="320" hidden="1" customWidth="1"/>
    <col min="16128" max="16128" width="22.28515625" style="320" customWidth="1"/>
    <col min="16129" max="16129" width="17.5703125" style="320" bestFit="1" customWidth="1"/>
    <col min="16130" max="16138" width="15.28515625" style="320" customWidth="1"/>
    <col min="16139" max="16139" width="16" style="320" customWidth="1"/>
    <col min="16140" max="16141" width="0" style="320" hidden="1" customWidth="1"/>
    <col min="16142" max="16384" width="9.140625" style="320"/>
  </cols>
  <sheetData>
    <row r="1" spans="1:16" ht="15.75" x14ac:dyDescent="0.25">
      <c r="A1" s="318" t="s">
        <v>376</v>
      </c>
      <c r="B1" s="318"/>
      <c r="C1" s="318"/>
      <c r="D1" s="318"/>
      <c r="E1" s="319"/>
      <c r="F1" s="319"/>
      <c r="G1" s="319"/>
      <c r="H1" s="319"/>
      <c r="I1" s="319"/>
      <c r="J1" s="319"/>
      <c r="K1" s="319"/>
      <c r="L1" s="319"/>
    </row>
    <row r="2" spans="1:16" ht="15" customHeight="1" x14ac:dyDescent="0.25">
      <c r="A2" s="321" t="s">
        <v>377</v>
      </c>
      <c r="B2" s="322"/>
      <c r="C2" s="322"/>
      <c r="D2" s="322"/>
      <c r="E2" s="319"/>
      <c r="F2" s="319"/>
      <c r="G2" s="319"/>
      <c r="H2" s="319"/>
      <c r="I2" s="319"/>
      <c r="J2" s="319"/>
      <c r="K2" s="319"/>
      <c r="L2" s="319"/>
    </row>
    <row r="4" spans="1:16" ht="16.5" x14ac:dyDescent="0.35">
      <c r="A4" s="323" t="s">
        <v>10</v>
      </c>
      <c r="B4" s="323" t="str">
        <f>B25</f>
        <v xml:space="preserve">TRTP All Segments </v>
      </c>
      <c r="C4" s="323" t="str">
        <f t="shared" ref="C4:L4" si="0">C25</f>
        <v>DCR</v>
      </c>
      <c r="D4" s="323" t="str">
        <f t="shared" si="0"/>
        <v>Red Bluff</v>
      </c>
      <c r="E4" s="323" t="str">
        <f t="shared" si="0"/>
        <v>Eldorado-Ivanpah</v>
      </c>
      <c r="F4" s="323" t="str">
        <f t="shared" si="0"/>
        <v>Lugo-Pisgah</v>
      </c>
      <c r="G4" s="323" t="str">
        <f t="shared" si="0"/>
        <v>Colorado River</v>
      </c>
      <c r="H4" s="323" t="str">
        <f t="shared" si="0"/>
        <v>West of Devers</v>
      </c>
      <c r="I4" s="323" t="str">
        <f t="shared" si="0"/>
        <v>Whirlwind</v>
      </c>
      <c r="J4" s="323" t="str">
        <f t="shared" si="0"/>
        <v>South of Kramer</v>
      </c>
      <c r="K4" s="323" t="str">
        <f t="shared" si="0"/>
        <v>Rancho Vista</v>
      </c>
      <c r="L4" s="323" t="str">
        <f t="shared" si="0"/>
        <v>Coolwater-Lugo</v>
      </c>
      <c r="M4" s="323" t="s">
        <v>11</v>
      </c>
    </row>
    <row r="5" spans="1:16" x14ac:dyDescent="0.25">
      <c r="A5" s="324">
        <v>42339</v>
      </c>
      <c r="B5" s="325">
        <f>ROUND(B26+B44,2)</f>
        <v>225689500.47</v>
      </c>
      <c r="C5" s="325">
        <f>ROUND(C26+C44,2)</f>
        <v>0</v>
      </c>
      <c r="D5" s="325">
        <f>ROUND(D26+D44,2)</f>
        <v>9220094.2599999998</v>
      </c>
      <c r="E5" s="325">
        <f>ROUND(E26+E44,2)</f>
        <v>0</v>
      </c>
      <c r="F5" s="325">
        <v>0</v>
      </c>
      <c r="G5" s="325">
        <f t="shared" ref="G5:L17" si="1">ROUND(G26+G44,2)</f>
        <v>0</v>
      </c>
      <c r="H5" s="325">
        <f t="shared" si="1"/>
        <v>52084175.729999997</v>
      </c>
      <c r="I5" s="325">
        <f t="shared" si="1"/>
        <v>6769086.5099999998</v>
      </c>
      <c r="J5" s="325">
        <f t="shared" si="1"/>
        <v>2844116.01</v>
      </c>
      <c r="K5" s="325">
        <f t="shared" si="1"/>
        <v>0</v>
      </c>
      <c r="L5" s="325">
        <f t="shared" si="1"/>
        <v>0</v>
      </c>
      <c r="M5" s="325">
        <f>SUM(B5:L5)</f>
        <v>296606972.97999996</v>
      </c>
      <c r="O5" s="326"/>
      <c r="P5" s="325"/>
    </row>
    <row r="6" spans="1:16" x14ac:dyDescent="0.25">
      <c r="A6" s="324">
        <f>EOMONTH(A5,0)+1</f>
        <v>42370</v>
      </c>
      <c r="B6" s="325">
        <f t="shared" ref="B6:F17" si="2">ROUND(B27+B45,2)</f>
        <v>234537305.75999999</v>
      </c>
      <c r="C6" s="325">
        <f t="shared" si="2"/>
        <v>0</v>
      </c>
      <c r="D6" s="325">
        <f t="shared" si="2"/>
        <v>0</v>
      </c>
      <c r="E6" s="325">
        <f t="shared" si="2"/>
        <v>0</v>
      </c>
      <c r="F6" s="325">
        <f>ROUND(F27+F45,2)</f>
        <v>0</v>
      </c>
      <c r="G6" s="325">
        <f t="shared" si="1"/>
        <v>0</v>
      </c>
      <c r="H6" s="325">
        <f t="shared" si="1"/>
        <v>52498623.75</v>
      </c>
      <c r="I6" s="325">
        <f t="shared" si="1"/>
        <v>6799084.6299999999</v>
      </c>
      <c r="J6" s="325">
        <f t="shared" si="1"/>
        <v>2844116.01</v>
      </c>
      <c r="K6" s="325">
        <f t="shared" si="1"/>
        <v>0</v>
      </c>
      <c r="L6" s="325">
        <f t="shared" si="1"/>
        <v>0</v>
      </c>
      <c r="M6" s="325">
        <f t="shared" ref="M6:M17" si="3">SUM(B6:L6)</f>
        <v>296679130.14999998</v>
      </c>
      <c r="O6" s="326"/>
      <c r="P6" s="325"/>
    </row>
    <row r="7" spans="1:16" x14ac:dyDescent="0.25">
      <c r="A7" s="324">
        <f t="shared" ref="A7:A17" si="4">EOMONTH(A6,0)+1</f>
        <v>42401</v>
      </c>
      <c r="B7" s="325">
        <f t="shared" si="2"/>
        <v>246277834.84999999</v>
      </c>
      <c r="C7" s="325">
        <f t="shared" si="2"/>
        <v>0</v>
      </c>
      <c r="D7" s="325">
        <f t="shared" si="2"/>
        <v>0</v>
      </c>
      <c r="E7" s="325">
        <f t="shared" si="2"/>
        <v>0</v>
      </c>
      <c r="F7" s="325">
        <f t="shared" si="2"/>
        <v>0</v>
      </c>
      <c r="G7" s="325">
        <f t="shared" si="1"/>
        <v>0</v>
      </c>
      <c r="H7" s="325">
        <f t="shared" si="1"/>
        <v>52874292.210000001</v>
      </c>
      <c r="I7" s="325">
        <f t="shared" si="1"/>
        <v>7321352.6200000001</v>
      </c>
      <c r="J7" s="325">
        <f t="shared" si="1"/>
        <v>2844116.01</v>
      </c>
      <c r="K7" s="325">
        <f t="shared" si="1"/>
        <v>0</v>
      </c>
      <c r="L7" s="325">
        <f t="shared" si="1"/>
        <v>0</v>
      </c>
      <c r="M7" s="325">
        <f t="shared" si="3"/>
        <v>309317595.69</v>
      </c>
      <c r="O7" s="326"/>
      <c r="P7" s="325"/>
    </row>
    <row r="8" spans="1:16" x14ac:dyDescent="0.25">
      <c r="A8" s="324">
        <f t="shared" si="4"/>
        <v>42430</v>
      </c>
      <c r="B8" s="325">
        <f t="shared" si="2"/>
        <v>249130156.33000001</v>
      </c>
      <c r="C8" s="325">
        <f t="shared" si="2"/>
        <v>0</v>
      </c>
      <c r="D8" s="325">
        <f t="shared" si="2"/>
        <v>0</v>
      </c>
      <c r="E8" s="325">
        <f t="shared" si="2"/>
        <v>0</v>
      </c>
      <c r="F8" s="325">
        <f t="shared" si="2"/>
        <v>0</v>
      </c>
      <c r="G8" s="325">
        <f t="shared" si="1"/>
        <v>0</v>
      </c>
      <c r="H8" s="325">
        <f t="shared" si="1"/>
        <v>53618762.609999999</v>
      </c>
      <c r="I8" s="325">
        <f t="shared" si="1"/>
        <v>10374907.74</v>
      </c>
      <c r="J8" s="325">
        <f t="shared" si="1"/>
        <v>2902845.83</v>
      </c>
      <c r="K8" s="325">
        <f t="shared" si="1"/>
        <v>0</v>
      </c>
      <c r="L8" s="325">
        <f t="shared" si="1"/>
        <v>0</v>
      </c>
      <c r="M8" s="325">
        <f t="shared" si="3"/>
        <v>316026672.50999999</v>
      </c>
      <c r="O8" s="326"/>
      <c r="P8" s="325"/>
    </row>
    <row r="9" spans="1:16" x14ac:dyDescent="0.25">
      <c r="A9" s="324">
        <f t="shared" si="4"/>
        <v>42461</v>
      </c>
      <c r="B9" s="325">
        <f t="shared" si="2"/>
        <v>264263822.87</v>
      </c>
      <c r="C9" s="325">
        <f t="shared" si="2"/>
        <v>0</v>
      </c>
      <c r="D9" s="325">
        <f t="shared" si="2"/>
        <v>0</v>
      </c>
      <c r="E9" s="325">
        <f t="shared" si="2"/>
        <v>0</v>
      </c>
      <c r="F9" s="325">
        <f t="shared" si="2"/>
        <v>0</v>
      </c>
      <c r="G9" s="325">
        <f t="shared" si="1"/>
        <v>0</v>
      </c>
      <c r="H9" s="325">
        <f t="shared" si="1"/>
        <v>54251602.700000003</v>
      </c>
      <c r="I9" s="325">
        <f t="shared" si="1"/>
        <v>15007356.550000001</v>
      </c>
      <c r="J9" s="325">
        <f t="shared" si="1"/>
        <v>3081401.44</v>
      </c>
      <c r="K9" s="325">
        <f t="shared" si="1"/>
        <v>0</v>
      </c>
      <c r="L9" s="325">
        <f t="shared" si="1"/>
        <v>0</v>
      </c>
      <c r="M9" s="325">
        <f t="shared" si="3"/>
        <v>336604183.56</v>
      </c>
      <c r="O9" s="326"/>
      <c r="P9" s="325"/>
    </row>
    <row r="10" spans="1:16" x14ac:dyDescent="0.25">
      <c r="A10" s="324">
        <f t="shared" si="4"/>
        <v>42491</v>
      </c>
      <c r="B10" s="325">
        <f t="shared" si="2"/>
        <v>272082291.68000001</v>
      </c>
      <c r="C10" s="325">
        <f t="shared" si="2"/>
        <v>0</v>
      </c>
      <c r="D10" s="325">
        <f t="shared" si="2"/>
        <v>0</v>
      </c>
      <c r="E10" s="325">
        <f t="shared" si="2"/>
        <v>0</v>
      </c>
      <c r="F10" s="325">
        <f t="shared" si="2"/>
        <v>0</v>
      </c>
      <c r="G10" s="325">
        <f t="shared" si="1"/>
        <v>0</v>
      </c>
      <c r="H10" s="325">
        <f t="shared" si="1"/>
        <v>54675188.140000001</v>
      </c>
      <c r="I10" s="325">
        <f t="shared" si="1"/>
        <v>15552213.439999999</v>
      </c>
      <c r="J10" s="325">
        <f t="shared" si="1"/>
        <v>3292806.55</v>
      </c>
      <c r="K10" s="325">
        <f t="shared" si="1"/>
        <v>0</v>
      </c>
      <c r="L10" s="325">
        <f t="shared" si="1"/>
        <v>0</v>
      </c>
      <c r="M10" s="325">
        <f t="shared" si="3"/>
        <v>345602499.81</v>
      </c>
      <c r="O10" s="326"/>
      <c r="P10" s="325"/>
    </row>
    <row r="11" spans="1:16" x14ac:dyDescent="0.25">
      <c r="A11" s="324">
        <f t="shared" si="4"/>
        <v>42522</v>
      </c>
      <c r="B11" s="325">
        <f t="shared" si="2"/>
        <v>281130584.01999998</v>
      </c>
      <c r="C11" s="325">
        <f t="shared" si="2"/>
        <v>0</v>
      </c>
      <c r="D11" s="325">
        <f t="shared" si="2"/>
        <v>0</v>
      </c>
      <c r="E11" s="325">
        <f t="shared" si="2"/>
        <v>0</v>
      </c>
      <c r="F11" s="325">
        <f t="shared" si="2"/>
        <v>0</v>
      </c>
      <c r="G11" s="325">
        <f t="shared" si="1"/>
        <v>0</v>
      </c>
      <c r="H11" s="325">
        <f t="shared" si="1"/>
        <v>55165591.200000003</v>
      </c>
      <c r="I11" s="325">
        <f t="shared" si="1"/>
        <v>16127880.220000001</v>
      </c>
      <c r="J11" s="325">
        <f t="shared" si="1"/>
        <v>3401901.55</v>
      </c>
      <c r="K11" s="325">
        <f t="shared" si="1"/>
        <v>0</v>
      </c>
      <c r="L11" s="325">
        <f t="shared" si="1"/>
        <v>0</v>
      </c>
      <c r="M11" s="325">
        <f t="shared" si="3"/>
        <v>355825956.99000001</v>
      </c>
      <c r="O11" s="326"/>
      <c r="P11" s="325"/>
    </row>
    <row r="12" spans="1:16" x14ac:dyDescent="0.25">
      <c r="A12" s="324">
        <f t="shared" si="4"/>
        <v>42552</v>
      </c>
      <c r="B12" s="325">
        <f t="shared" si="2"/>
        <v>288522861.49000001</v>
      </c>
      <c r="C12" s="325">
        <f t="shared" si="2"/>
        <v>0</v>
      </c>
      <c r="D12" s="325">
        <f t="shared" si="2"/>
        <v>0</v>
      </c>
      <c r="E12" s="325">
        <f t="shared" si="2"/>
        <v>0</v>
      </c>
      <c r="F12" s="325">
        <f t="shared" si="2"/>
        <v>0</v>
      </c>
      <c r="G12" s="325">
        <f t="shared" si="1"/>
        <v>0</v>
      </c>
      <c r="H12" s="325">
        <f t="shared" si="1"/>
        <v>55846692.369999997</v>
      </c>
      <c r="I12" s="325">
        <f t="shared" si="1"/>
        <v>19385391.739999998</v>
      </c>
      <c r="J12" s="325">
        <f t="shared" si="1"/>
        <v>3505384.18</v>
      </c>
      <c r="K12" s="325">
        <f t="shared" si="1"/>
        <v>0</v>
      </c>
      <c r="L12" s="325">
        <f t="shared" si="1"/>
        <v>0</v>
      </c>
      <c r="M12" s="325">
        <f t="shared" si="3"/>
        <v>367260329.78000003</v>
      </c>
      <c r="O12" s="326"/>
      <c r="P12" s="325"/>
    </row>
    <row r="13" spans="1:16" x14ac:dyDescent="0.25">
      <c r="A13" s="324">
        <f t="shared" si="4"/>
        <v>42583</v>
      </c>
      <c r="B13" s="325">
        <f t="shared" si="2"/>
        <v>297512902.42000002</v>
      </c>
      <c r="C13" s="325">
        <f t="shared" si="2"/>
        <v>0</v>
      </c>
      <c r="D13" s="325">
        <f t="shared" si="2"/>
        <v>0</v>
      </c>
      <c r="E13" s="325">
        <f t="shared" si="2"/>
        <v>0</v>
      </c>
      <c r="F13" s="325">
        <f t="shared" si="2"/>
        <v>0</v>
      </c>
      <c r="G13" s="325">
        <f t="shared" si="1"/>
        <v>0</v>
      </c>
      <c r="H13" s="325">
        <f t="shared" si="1"/>
        <v>56943643.789999999</v>
      </c>
      <c r="I13" s="325">
        <f t="shared" si="1"/>
        <v>20738420.350000001</v>
      </c>
      <c r="J13" s="325">
        <f t="shared" si="1"/>
        <v>3578265.95</v>
      </c>
      <c r="K13" s="325">
        <f t="shared" si="1"/>
        <v>0</v>
      </c>
      <c r="L13" s="325">
        <f t="shared" si="1"/>
        <v>0</v>
      </c>
      <c r="M13" s="325">
        <f t="shared" si="3"/>
        <v>378773232.51000005</v>
      </c>
      <c r="O13" s="326"/>
      <c r="P13" s="325"/>
    </row>
    <row r="14" spans="1:16" x14ac:dyDescent="0.25">
      <c r="A14" s="324">
        <f t="shared" si="4"/>
        <v>42614</v>
      </c>
      <c r="B14" s="325">
        <f t="shared" si="2"/>
        <v>61004683.079999998</v>
      </c>
      <c r="C14" s="325">
        <f t="shared" si="2"/>
        <v>0</v>
      </c>
      <c r="D14" s="325">
        <f t="shared" si="2"/>
        <v>0</v>
      </c>
      <c r="E14" s="325">
        <f t="shared" si="2"/>
        <v>0</v>
      </c>
      <c r="F14" s="325">
        <f t="shared" si="2"/>
        <v>0</v>
      </c>
      <c r="G14" s="325">
        <f t="shared" si="1"/>
        <v>0</v>
      </c>
      <c r="H14" s="325">
        <f t="shared" si="1"/>
        <v>57634501.060000002</v>
      </c>
      <c r="I14" s="325">
        <f t="shared" si="1"/>
        <v>21474805.129999999</v>
      </c>
      <c r="J14" s="325">
        <f t="shared" si="1"/>
        <v>3745750.92</v>
      </c>
      <c r="K14" s="325">
        <f t="shared" si="1"/>
        <v>0</v>
      </c>
      <c r="L14" s="325">
        <f t="shared" si="1"/>
        <v>0</v>
      </c>
      <c r="M14" s="325">
        <f t="shared" si="3"/>
        <v>143859740.19</v>
      </c>
      <c r="O14" s="326"/>
      <c r="P14" s="325"/>
    </row>
    <row r="15" spans="1:16" x14ac:dyDescent="0.25">
      <c r="A15" s="324">
        <f t="shared" si="4"/>
        <v>42644</v>
      </c>
      <c r="B15" s="325">
        <f t="shared" si="2"/>
        <v>48827981.020000003</v>
      </c>
      <c r="C15" s="325">
        <f t="shared" si="2"/>
        <v>0</v>
      </c>
      <c r="D15" s="325">
        <f t="shared" si="2"/>
        <v>0</v>
      </c>
      <c r="E15" s="325">
        <f t="shared" si="2"/>
        <v>0</v>
      </c>
      <c r="F15" s="325">
        <f t="shared" si="2"/>
        <v>0</v>
      </c>
      <c r="G15" s="325">
        <f t="shared" si="1"/>
        <v>0</v>
      </c>
      <c r="H15" s="325">
        <f t="shared" si="1"/>
        <v>58274959.82</v>
      </c>
      <c r="I15" s="325">
        <f t="shared" si="1"/>
        <v>24189564.039999999</v>
      </c>
      <c r="J15" s="325">
        <f t="shared" si="1"/>
        <v>3889871.92</v>
      </c>
      <c r="K15" s="325">
        <f t="shared" si="1"/>
        <v>0</v>
      </c>
      <c r="L15" s="325">
        <f t="shared" si="1"/>
        <v>0</v>
      </c>
      <c r="M15" s="325">
        <f t="shared" si="3"/>
        <v>135182376.79999998</v>
      </c>
      <c r="O15" s="326"/>
      <c r="P15" s="325"/>
    </row>
    <row r="16" spans="1:16" x14ac:dyDescent="0.25">
      <c r="A16" s="324">
        <f t="shared" si="4"/>
        <v>42675</v>
      </c>
      <c r="B16" s="325">
        <f t="shared" si="2"/>
        <v>49593829.600000001</v>
      </c>
      <c r="C16" s="325">
        <f t="shared" si="2"/>
        <v>0</v>
      </c>
      <c r="D16" s="325">
        <f t="shared" si="2"/>
        <v>0</v>
      </c>
      <c r="E16" s="325">
        <f t="shared" si="2"/>
        <v>0</v>
      </c>
      <c r="F16" s="325">
        <f t="shared" si="2"/>
        <v>0</v>
      </c>
      <c r="G16" s="325">
        <f t="shared" si="1"/>
        <v>0</v>
      </c>
      <c r="H16" s="325">
        <f t="shared" si="1"/>
        <v>58866560.950000003</v>
      </c>
      <c r="I16" s="325">
        <f t="shared" si="1"/>
        <v>25194209.93</v>
      </c>
      <c r="J16" s="325">
        <f t="shared" si="1"/>
        <v>3997681.78</v>
      </c>
      <c r="K16" s="325">
        <f t="shared" si="1"/>
        <v>0</v>
      </c>
      <c r="L16" s="325">
        <f t="shared" si="1"/>
        <v>0</v>
      </c>
      <c r="M16" s="325">
        <f t="shared" si="3"/>
        <v>137652282.26000002</v>
      </c>
      <c r="O16" s="326"/>
      <c r="P16" s="325"/>
    </row>
    <row r="17" spans="1:16" ht="17.25" x14ac:dyDescent="0.4">
      <c r="A17" s="324">
        <f t="shared" si="4"/>
        <v>42705</v>
      </c>
      <c r="B17" s="327">
        <f t="shared" si="2"/>
        <v>14915547.51</v>
      </c>
      <c r="C17" s="327">
        <f t="shared" si="2"/>
        <v>0</v>
      </c>
      <c r="D17" s="327">
        <f t="shared" si="2"/>
        <v>0</v>
      </c>
      <c r="E17" s="327">
        <f t="shared" si="2"/>
        <v>0</v>
      </c>
      <c r="F17" s="327">
        <f t="shared" si="2"/>
        <v>0</v>
      </c>
      <c r="G17" s="327">
        <f t="shared" si="1"/>
        <v>0</v>
      </c>
      <c r="H17" s="327">
        <f t="shared" si="1"/>
        <v>69685244.670000002</v>
      </c>
      <c r="I17" s="327">
        <f t="shared" si="1"/>
        <v>26943987.050000001</v>
      </c>
      <c r="J17" s="327">
        <f t="shared" si="1"/>
        <v>4204927.07</v>
      </c>
      <c r="K17" s="327">
        <f t="shared" si="1"/>
        <v>0</v>
      </c>
      <c r="L17" s="328">
        <f>ROUND(L38+L56,2)</f>
        <v>0</v>
      </c>
      <c r="M17" s="327">
        <f t="shared" si="3"/>
        <v>115749706.30000001</v>
      </c>
      <c r="O17" s="326"/>
      <c r="P17" s="325"/>
    </row>
    <row r="18" spans="1:16" x14ac:dyDescent="0.25">
      <c r="A18" s="329" t="s">
        <v>378</v>
      </c>
      <c r="B18" s="330">
        <f>AVERAGE(B5:B17)</f>
        <v>194883792.39230773</v>
      </c>
      <c r="C18" s="330">
        <f t="shared" ref="C18:L18" si="5">AVERAGE(C5:C17)</f>
        <v>0</v>
      </c>
      <c r="D18" s="330">
        <f>AVERAGE(D5:D17)</f>
        <v>709238.02</v>
      </c>
      <c r="E18" s="330">
        <f t="shared" si="5"/>
        <v>0</v>
      </c>
      <c r="F18" s="330">
        <f t="shared" si="5"/>
        <v>0</v>
      </c>
      <c r="G18" s="330">
        <f t="shared" si="5"/>
        <v>0</v>
      </c>
      <c r="H18" s="330">
        <f t="shared" si="5"/>
        <v>56339987.615384616</v>
      </c>
      <c r="I18" s="330">
        <f t="shared" si="5"/>
        <v>16606019.996153845</v>
      </c>
      <c r="J18" s="330">
        <f t="shared" si="5"/>
        <v>3394860.4015384614</v>
      </c>
      <c r="K18" s="330">
        <f t="shared" si="5"/>
        <v>0</v>
      </c>
      <c r="L18" s="330">
        <f t="shared" si="5"/>
        <v>0</v>
      </c>
      <c r="M18" s="330">
        <f>AVERAGE(M5:M17)</f>
        <v>271933898.42538464</v>
      </c>
    </row>
    <row r="19" spans="1:16" x14ac:dyDescent="0.25">
      <c r="B19" s="325"/>
      <c r="C19" s="325"/>
      <c r="D19" s="325"/>
      <c r="E19" s="325"/>
      <c r="F19" s="325"/>
      <c r="G19" s="325"/>
      <c r="H19" s="325"/>
      <c r="I19" s="325"/>
      <c r="J19" s="325"/>
      <c r="K19" s="331"/>
      <c r="L19" s="325"/>
    </row>
    <row r="20" spans="1:16" x14ac:dyDescent="0.25">
      <c r="B20" s="325"/>
      <c r="C20" s="325"/>
      <c r="D20" s="325"/>
      <c r="E20" s="325"/>
      <c r="F20" s="325"/>
      <c r="G20" s="325"/>
      <c r="H20" s="325"/>
      <c r="I20" s="325"/>
      <c r="J20" s="325"/>
      <c r="K20" s="325"/>
      <c r="L20" s="325"/>
      <c r="M20" s="325"/>
    </row>
    <row r="21" spans="1:16" hidden="1" x14ac:dyDescent="0.25">
      <c r="A21" s="332" t="s">
        <v>379</v>
      </c>
      <c r="B21" s="325">
        <f>SUMIFS('Inc CWIP &amp; Plant'!$M:$M,'Inc CWIP &amp; Plant'!$C:$C,TRIM(B4))*1000-B17</f>
        <v>0</v>
      </c>
      <c r="C21" s="325">
        <f>SUMIFS('Inc CWIP &amp; Plant'!$M:$M,'Inc CWIP &amp; Plant'!$C:$C,'Incentive CWIP'!C4)*1000-'Incentive CWIP'!C17</f>
        <v>0</v>
      </c>
      <c r="D21" s="325">
        <f>SUMIFS('Inc CWIP &amp; Plant'!$M:$M,'Inc CWIP &amp; Plant'!$C:$C,'Incentive CWIP'!D4)*1000-'Incentive CWIP'!D17</f>
        <v>0</v>
      </c>
      <c r="E21" s="325">
        <f>SUMIFS('Inc CWIP &amp; Plant'!$M:$M,'Inc CWIP &amp; Plant'!$C:$C,'Incentive CWIP'!E4)*1000-'Incentive CWIP'!E17</f>
        <v>0</v>
      </c>
      <c r="F21" s="325">
        <f>SUMIFS('Inc CWIP &amp; Plant'!$M:$M,'Inc CWIP &amp; Plant'!$C:$C,'Incentive CWIP'!F4)*1000-'Incentive CWIP'!F17</f>
        <v>0</v>
      </c>
      <c r="G21" s="325">
        <f>SUMIFS('Inc CWIP &amp; Plant'!$M:$M,'Inc CWIP &amp; Plant'!$C:$C,'Incentive CWIP'!G4)*1000-'Incentive CWIP'!G17</f>
        <v>0</v>
      </c>
      <c r="H21" s="325">
        <f>SUMIFS('Inc CWIP &amp; Plant'!$M:$M,'Inc CWIP &amp; Plant'!$C:$C,'Incentive CWIP'!H4)*1000-'Incentive CWIP'!H17</f>
        <v>0</v>
      </c>
      <c r="I21" s="325">
        <f>SUMIFS('Inc CWIP &amp; Plant'!$M:$M,'Inc CWIP &amp; Plant'!$C:$C,'Incentive CWIP'!I4)*1000-'Incentive CWIP'!I17</f>
        <v>0</v>
      </c>
      <c r="J21" s="325">
        <f>SUMIFS('Inc CWIP &amp; Plant'!$M:$M,'Inc CWIP &amp; Plant'!$C:$C,'Incentive CWIP'!J4)*1000-'Incentive CWIP'!J17</f>
        <v>0</v>
      </c>
      <c r="K21" s="325">
        <f>SUMIFS('Inc CWIP &amp; Plant'!$M:$M,'Inc CWIP &amp; Plant'!$C:$C,'Incentive CWIP'!K4)*1000-'Incentive CWIP'!K17</f>
        <v>0</v>
      </c>
      <c r="L21" s="325">
        <f>SUMIFS('Inc CWIP &amp; Plant'!$M:$M,'Inc CWIP &amp; Plant'!$C:$C,'Incentive CWIP'!L4)*1000-'Incentive CWIP'!L17</f>
        <v>0</v>
      </c>
    </row>
    <row r="22" spans="1:16" hidden="1" x14ac:dyDescent="0.25">
      <c r="I22" s="333" t="s">
        <v>380</v>
      </c>
      <c r="J22" s="334"/>
      <c r="L22" s="325"/>
    </row>
    <row r="23" spans="1:16" hidden="1" x14ac:dyDescent="0.25">
      <c r="J23" s="325"/>
    </row>
    <row r="24" spans="1:16" hidden="1" x14ac:dyDescent="0.25">
      <c r="A24" s="335" t="s">
        <v>381</v>
      </c>
    </row>
    <row r="25" spans="1:16" hidden="1" x14ac:dyDescent="0.25">
      <c r="A25" s="320" t="s">
        <v>10</v>
      </c>
      <c r="B25" s="320" t="s">
        <v>382</v>
      </c>
      <c r="C25" s="320" t="s">
        <v>218</v>
      </c>
      <c r="D25" s="320" t="s">
        <v>310</v>
      </c>
      <c r="E25" s="320" t="s">
        <v>312</v>
      </c>
      <c r="F25" s="320" t="s">
        <v>313</v>
      </c>
      <c r="G25" s="320" t="s">
        <v>354</v>
      </c>
      <c r="H25" s="320" t="s">
        <v>319</v>
      </c>
      <c r="I25" s="320" t="s">
        <v>363</v>
      </c>
      <c r="J25" s="320" t="s">
        <v>318</v>
      </c>
      <c r="K25" s="320" t="s">
        <v>369</v>
      </c>
      <c r="L25" s="320" t="s">
        <v>383</v>
      </c>
      <c r="M25" s="320" t="s">
        <v>11</v>
      </c>
    </row>
    <row r="26" spans="1:16" hidden="1" x14ac:dyDescent="0.25">
      <c r="A26" s="324">
        <f>A5</f>
        <v>42339</v>
      </c>
      <c r="B26" s="336">
        <v>225689500.47</v>
      </c>
      <c r="C26" s="336">
        <v>0</v>
      </c>
      <c r="D26" s="336">
        <v>9220094.2599999998</v>
      </c>
      <c r="E26" s="336">
        <v>0</v>
      </c>
      <c r="F26" s="336">
        <v>0</v>
      </c>
      <c r="G26" s="336">
        <v>0</v>
      </c>
      <c r="H26" s="336">
        <v>52084175.729999997</v>
      </c>
      <c r="I26" s="336">
        <v>6769086.5099999998</v>
      </c>
      <c r="J26" s="336">
        <v>2844116.01</v>
      </c>
      <c r="K26" s="336">
        <v>0</v>
      </c>
      <c r="L26" s="336">
        <v>0</v>
      </c>
      <c r="M26" s="336">
        <f>SUM(B26:L26)</f>
        <v>296606972.97999996</v>
      </c>
    </row>
    <row r="27" spans="1:16" hidden="1" x14ac:dyDescent="0.25">
      <c r="A27" s="324">
        <f>EOMONTH(A26,0)+1</f>
        <v>42370</v>
      </c>
      <c r="B27" s="336">
        <v>234537305.75999999</v>
      </c>
      <c r="C27" s="336">
        <v>0</v>
      </c>
      <c r="D27" s="336">
        <v>0</v>
      </c>
      <c r="E27" s="336">
        <v>0</v>
      </c>
      <c r="F27" s="336">
        <v>0</v>
      </c>
      <c r="G27" s="336">
        <v>0</v>
      </c>
      <c r="H27" s="336">
        <v>52498623.75</v>
      </c>
      <c r="I27" s="336">
        <v>6799084.6299999999</v>
      </c>
      <c r="J27" s="336">
        <v>2844116.01</v>
      </c>
      <c r="K27" s="336">
        <v>0</v>
      </c>
      <c r="L27" s="336">
        <v>0</v>
      </c>
      <c r="M27" s="336">
        <f t="shared" ref="M27:M38" si="6">SUM(B27:L27)</f>
        <v>296679130.14999998</v>
      </c>
    </row>
    <row r="28" spans="1:16" hidden="1" x14ac:dyDescent="0.25">
      <c r="A28" s="324">
        <f t="shared" ref="A28:A38" si="7">EOMONTH(A27,0)+1</f>
        <v>42401</v>
      </c>
      <c r="B28" s="336">
        <v>246277834.84999999</v>
      </c>
      <c r="C28" s="336">
        <v>0</v>
      </c>
      <c r="D28" s="336">
        <v>0</v>
      </c>
      <c r="E28" s="336">
        <v>0</v>
      </c>
      <c r="F28" s="336">
        <v>0</v>
      </c>
      <c r="G28" s="336">
        <v>0</v>
      </c>
      <c r="H28" s="336">
        <v>52874292.210000001</v>
      </c>
      <c r="I28" s="336">
        <v>7321352.6200000001</v>
      </c>
      <c r="J28" s="336">
        <v>2844116.01</v>
      </c>
      <c r="K28" s="336">
        <v>0</v>
      </c>
      <c r="L28" s="336">
        <v>0</v>
      </c>
      <c r="M28" s="336">
        <f t="shared" si="6"/>
        <v>309317595.69</v>
      </c>
    </row>
    <row r="29" spans="1:16" hidden="1" x14ac:dyDescent="0.25">
      <c r="A29" s="324">
        <f t="shared" si="7"/>
        <v>42430</v>
      </c>
      <c r="B29" s="336">
        <v>249130156.33000001</v>
      </c>
      <c r="C29" s="336">
        <v>0</v>
      </c>
      <c r="D29" s="336">
        <v>0</v>
      </c>
      <c r="E29" s="336">
        <v>0</v>
      </c>
      <c r="F29" s="336">
        <v>0</v>
      </c>
      <c r="G29" s="336">
        <v>0</v>
      </c>
      <c r="H29" s="336">
        <v>53618762.609999999</v>
      </c>
      <c r="I29" s="336">
        <v>10374907.74</v>
      </c>
      <c r="J29" s="336">
        <v>2902845.83</v>
      </c>
      <c r="K29" s="336">
        <v>0</v>
      </c>
      <c r="L29" s="336">
        <v>0</v>
      </c>
      <c r="M29" s="336">
        <f t="shared" si="6"/>
        <v>316026672.50999999</v>
      </c>
    </row>
    <row r="30" spans="1:16" hidden="1" x14ac:dyDescent="0.25">
      <c r="A30" s="324">
        <f t="shared" si="7"/>
        <v>42461</v>
      </c>
      <c r="B30" s="336">
        <v>264263822.87</v>
      </c>
      <c r="C30" s="336">
        <v>0</v>
      </c>
      <c r="D30" s="336">
        <v>0</v>
      </c>
      <c r="E30" s="336">
        <v>0</v>
      </c>
      <c r="F30" s="336">
        <v>0</v>
      </c>
      <c r="G30" s="336">
        <v>0</v>
      </c>
      <c r="H30" s="336">
        <v>54251602.700000003</v>
      </c>
      <c r="I30" s="336">
        <v>15007356.550000001</v>
      </c>
      <c r="J30" s="336">
        <v>3081401.44</v>
      </c>
      <c r="K30" s="336">
        <v>0</v>
      </c>
      <c r="L30" s="336">
        <v>0</v>
      </c>
      <c r="M30" s="336">
        <f t="shared" si="6"/>
        <v>336604183.56</v>
      </c>
    </row>
    <row r="31" spans="1:16" hidden="1" x14ac:dyDescent="0.25">
      <c r="A31" s="324">
        <f t="shared" si="7"/>
        <v>42491</v>
      </c>
      <c r="B31" s="336">
        <v>272082291.68000001</v>
      </c>
      <c r="C31" s="336">
        <v>0</v>
      </c>
      <c r="D31" s="336">
        <v>0</v>
      </c>
      <c r="E31" s="336">
        <v>0</v>
      </c>
      <c r="F31" s="336">
        <v>0</v>
      </c>
      <c r="G31" s="336">
        <v>0</v>
      </c>
      <c r="H31" s="336">
        <v>54675188.140000001</v>
      </c>
      <c r="I31" s="336">
        <v>15552213.439999999</v>
      </c>
      <c r="J31" s="336">
        <v>3292806.55</v>
      </c>
      <c r="K31" s="336">
        <v>0</v>
      </c>
      <c r="L31" s="336">
        <v>0</v>
      </c>
      <c r="M31" s="336">
        <f t="shared" si="6"/>
        <v>345602499.81</v>
      </c>
    </row>
    <row r="32" spans="1:16" hidden="1" x14ac:dyDescent="0.25">
      <c r="A32" s="324">
        <f t="shared" si="7"/>
        <v>42522</v>
      </c>
      <c r="B32" s="336">
        <v>281130584.01999998</v>
      </c>
      <c r="C32" s="336">
        <v>0</v>
      </c>
      <c r="D32" s="336">
        <v>0</v>
      </c>
      <c r="E32" s="336">
        <v>0</v>
      </c>
      <c r="F32" s="336">
        <v>0</v>
      </c>
      <c r="G32" s="336">
        <v>0</v>
      </c>
      <c r="H32" s="336">
        <v>55165591.200000003</v>
      </c>
      <c r="I32" s="336">
        <v>16127880.220000001</v>
      </c>
      <c r="J32" s="336">
        <v>3401901.55</v>
      </c>
      <c r="K32" s="336">
        <v>0</v>
      </c>
      <c r="L32" s="336">
        <v>0</v>
      </c>
      <c r="M32" s="336">
        <f t="shared" si="6"/>
        <v>355825956.99000001</v>
      </c>
    </row>
    <row r="33" spans="1:13" hidden="1" x14ac:dyDescent="0.25">
      <c r="A33" s="324">
        <f t="shared" si="7"/>
        <v>42552</v>
      </c>
      <c r="B33" s="336">
        <v>288522861.49000001</v>
      </c>
      <c r="C33" s="336">
        <v>0</v>
      </c>
      <c r="D33" s="336">
        <v>0</v>
      </c>
      <c r="E33" s="336">
        <v>0</v>
      </c>
      <c r="F33" s="336">
        <v>0</v>
      </c>
      <c r="G33" s="336">
        <v>0</v>
      </c>
      <c r="H33" s="336">
        <v>55846692.369999997</v>
      </c>
      <c r="I33" s="336">
        <v>19385391.739999998</v>
      </c>
      <c r="J33" s="336">
        <v>3505384.18</v>
      </c>
      <c r="K33" s="336">
        <v>0</v>
      </c>
      <c r="L33" s="336">
        <v>0</v>
      </c>
      <c r="M33" s="336">
        <f t="shared" si="6"/>
        <v>367260329.78000003</v>
      </c>
    </row>
    <row r="34" spans="1:13" hidden="1" x14ac:dyDescent="0.25">
      <c r="A34" s="324">
        <f t="shared" si="7"/>
        <v>42583</v>
      </c>
      <c r="B34" s="336">
        <v>297512902.42000002</v>
      </c>
      <c r="C34" s="336">
        <v>0</v>
      </c>
      <c r="D34" s="336">
        <v>0</v>
      </c>
      <c r="E34" s="336">
        <v>0</v>
      </c>
      <c r="F34" s="336">
        <v>0</v>
      </c>
      <c r="G34" s="336">
        <v>0</v>
      </c>
      <c r="H34" s="336">
        <v>56943643.789999999</v>
      </c>
      <c r="I34" s="336">
        <v>20738420.350000001</v>
      </c>
      <c r="J34" s="336">
        <v>3578265.95</v>
      </c>
      <c r="K34" s="336">
        <v>0</v>
      </c>
      <c r="L34" s="336">
        <v>0</v>
      </c>
      <c r="M34" s="336">
        <f t="shared" si="6"/>
        <v>378773232.51000005</v>
      </c>
    </row>
    <row r="35" spans="1:13" hidden="1" x14ac:dyDescent="0.25">
      <c r="A35" s="324">
        <f t="shared" si="7"/>
        <v>42614</v>
      </c>
      <c r="B35" s="336">
        <v>61004683.079999998</v>
      </c>
      <c r="C35" s="336">
        <v>0</v>
      </c>
      <c r="D35" s="336">
        <v>0</v>
      </c>
      <c r="E35" s="336">
        <v>0</v>
      </c>
      <c r="F35" s="336">
        <v>0</v>
      </c>
      <c r="G35" s="336">
        <v>0</v>
      </c>
      <c r="H35" s="336">
        <v>57634501.060000002</v>
      </c>
      <c r="I35" s="336">
        <v>21474805.129999999</v>
      </c>
      <c r="J35" s="336">
        <v>3745750.92</v>
      </c>
      <c r="K35" s="336">
        <v>0</v>
      </c>
      <c r="L35" s="336">
        <v>0</v>
      </c>
      <c r="M35" s="336">
        <f t="shared" si="6"/>
        <v>143859740.19</v>
      </c>
    </row>
    <row r="36" spans="1:13" hidden="1" x14ac:dyDescent="0.25">
      <c r="A36" s="324">
        <f t="shared" si="7"/>
        <v>42644</v>
      </c>
      <c r="B36" s="336">
        <v>48827981.020000003</v>
      </c>
      <c r="C36" s="336">
        <v>0</v>
      </c>
      <c r="D36" s="336">
        <v>0</v>
      </c>
      <c r="E36" s="336">
        <v>0</v>
      </c>
      <c r="F36" s="336">
        <v>0</v>
      </c>
      <c r="G36" s="336">
        <v>0</v>
      </c>
      <c r="H36" s="336">
        <v>58274959.82</v>
      </c>
      <c r="I36" s="336">
        <v>24189564.039999999</v>
      </c>
      <c r="J36" s="336">
        <v>3889871.92</v>
      </c>
      <c r="K36" s="336">
        <v>0</v>
      </c>
      <c r="L36" s="336">
        <v>0</v>
      </c>
      <c r="M36" s="336">
        <f t="shared" si="6"/>
        <v>135182376.79999998</v>
      </c>
    </row>
    <row r="37" spans="1:13" hidden="1" x14ac:dyDescent="0.25">
      <c r="A37" s="324">
        <f t="shared" si="7"/>
        <v>42675</v>
      </c>
      <c r="B37" s="336">
        <v>49593829.600000001</v>
      </c>
      <c r="C37" s="336">
        <v>0</v>
      </c>
      <c r="D37" s="336">
        <v>0</v>
      </c>
      <c r="E37" s="336">
        <v>0</v>
      </c>
      <c r="F37" s="336">
        <v>0</v>
      </c>
      <c r="G37" s="336">
        <v>0</v>
      </c>
      <c r="H37" s="336">
        <v>58866560.950000003</v>
      </c>
      <c r="I37" s="336">
        <v>25194209.93</v>
      </c>
      <c r="J37" s="336">
        <v>3997681.78</v>
      </c>
      <c r="K37" s="336">
        <v>0</v>
      </c>
      <c r="L37" s="336">
        <v>0</v>
      </c>
      <c r="M37" s="336">
        <f t="shared" si="6"/>
        <v>137652282.26000002</v>
      </c>
    </row>
    <row r="38" spans="1:13" hidden="1" x14ac:dyDescent="0.25">
      <c r="A38" s="324">
        <f t="shared" si="7"/>
        <v>42705</v>
      </c>
      <c r="B38" s="336">
        <v>14915547.51</v>
      </c>
      <c r="C38" s="336">
        <v>0</v>
      </c>
      <c r="D38" s="336">
        <v>0</v>
      </c>
      <c r="E38" s="336">
        <v>0</v>
      </c>
      <c r="F38" s="336">
        <v>0</v>
      </c>
      <c r="G38" s="336">
        <v>0</v>
      </c>
      <c r="H38" s="336">
        <v>69685244.670000002</v>
      </c>
      <c r="I38" s="336">
        <v>26943987.050000001</v>
      </c>
      <c r="J38" s="336">
        <v>4204927.07</v>
      </c>
      <c r="K38" s="336">
        <v>0</v>
      </c>
      <c r="L38" s="336">
        <v>0</v>
      </c>
      <c r="M38" s="336">
        <f t="shared" si="6"/>
        <v>115749706.30000001</v>
      </c>
    </row>
    <row r="39" spans="1:13" hidden="1" x14ac:dyDescent="0.25"/>
    <row r="40" spans="1:13" hidden="1" x14ac:dyDescent="0.25"/>
    <row r="41" spans="1:13" hidden="1" x14ac:dyDescent="0.25">
      <c r="C41" s="337"/>
    </row>
    <row r="42" spans="1:13" hidden="1" x14ac:dyDescent="0.25">
      <c r="A42" s="335" t="s">
        <v>384</v>
      </c>
    </row>
    <row r="43" spans="1:13" hidden="1" x14ac:dyDescent="0.25">
      <c r="A43" s="320" t="s">
        <v>10</v>
      </c>
      <c r="B43" s="338" t="s">
        <v>382</v>
      </c>
      <c r="C43" s="338" t="s">
        <v>218</v>
      </c>
      <c r="D43" s="338" t="s">
        <v>310</v>
      </c>
      <c r="E43" s="338" t="s">
        <v>312</v>
      </c>
      <c r="F43" s="338" t="s">
        <v>313</v>
      </c>
      <c r="G43" s="338" t="s">
        <v>354</v>
      </c>
      <c r="H43" s="338" t="s">
        <v>319</v>
      </c>
      <c r="I43" s="338" t="s">
        <v>363</v>
      </c>
      <c r="J43" s="338" t="s">
        <v>318</v>
      </c>
      <c r="K43" s="338" t="s">
        <v>369</v>
      </c>
      <c r="L43" s="338"/>
      <c r="M43" s="338" t="s">
        <v>11</v>
      </c>
    </row>
    <row r="44" spans="1:13" hidden="1" x14ac:dyDescent="0.25">
      <c r="A44" s="324">
        <f>A26</f>
        <v>42339</v>
      </c>
      <c r="B44" s="336"/>
      <c r="C44" s="336"/>
      <c r="D44" s="336"/>
      <c r="E44" s="336"/>
      <c r="F44" s="336"/>
      <c r="G44" s="336"/>
      <c r="H44" s="336"/>
      <c r="I44" s="336"/>
      <c r="J44" s="336"/>
      <c r="K44" s="336"/>
      <c r="L44" s="336"/>
      <c r="M44" s="336"/>
    </row>
    <row r="45" spans="1:13" hidden="1" x14ac:dyDescent="0.25">
      <c r="A45" s="324">
        <f>EOMONTH(A44,0)+1</f>
        <v>42370</v>
      </c>
      <c r="B45" s="336"/>
      <c r="C45" s="336"/>
      <c r="D45" s="336"/>
      <c r="E45" s="336"/>
      <c r="F45" s="336"/>
      <c r="G45" s="336"/>
      <c r="H45" s="336"/>
      <c r="I45" s="336"/>
      <c r="J45" s="336"/>
      <c r="K45" s="336"/>
      <c r="L45" s="336"/>
      <c r="M45" s="336"/>
    </row>
    <row r="46" spans="1:13" hidden="1" x14ac:dyDescent="0.25">
      <c r="A46" s="324">
        <f t="shared" ref="A46:A56" si="8">EOMONTH(A45,0)+1</f>
        <v>42401</v>
      </c>
      <c r="B46" s="336"/>
      <c r="C46" s="336"/>
      <c r="D46" s="336"/>
      <c r="E46" s="336"/>
      <c r="F46" s="336"/>
      <c r="G46" s="336"/>
      <c r="H46" s="336"/>
      <c r="I46" s="336"/>
      <c r="J46" s="336"/>
      <c r="K46" s="336"/>
      <c r="L46" s="336"/>
      <c r="M46" s="336"/>
    </row>
    <row r="47" spans="1:13" hidden="1" x14ac:dyDescent="0.25">
      <c r="A47" s="324">
        <f t="shared" si="8"/>
        <v>42430</v>
      </c>
      <c r="B47" s="336"/>
      <c r="C47" s="336"/>
      <c r="D47" s="336"/>
      <c r="E47" s="336"/>
      <c r="F47" s="336"/>
      <c r="G47" s="336"/>
      <c r="H47" s="336"/>
      <c r="I47" s="336"/>
      <c r="J47" s="336"/>
      <c r="K47" s="336"/>
      <c r="L47" s="336"/>
      <c r="M47" s="336"/>
    </row>
    <row r="48" spans="1:13" hidden="1" x14ac:dyDescent="0.25">
      <c r="A48" s="324">
        <f t="shared" si="8"/>
        <v>42461</v>
      </c>
      <c r="B48" s="336"/>
      <c r="C48" s="336"/>
      <c r="D48" s="336"/>
      <c r="E48" s="336"/>
      <c r="F48" s="336"/>
      <c r="G48" s="336"/>
      <c r="H48" s="336"/>
      <c r="I48" s="336"/>
      <c r="J48" s="336"/>
      <c r="K48" s="336"/>
      <c r="L48" s="336"/>
      <c r="M48" s="336"/>
    </row>
    <row r="49" spans="1:13" hidden="1" x14ac:dyDescent="0.25">
      <c r="A49" s="324">
        <f t="shared" si="8"/>
        <v>42491</v>
      </c>
      <c r="B49" s="336"/>
      <c r="C49" s="336"/>
      <c r="D49" s="336"/>
      <c r="E49" s="336"/>
      <c r="F49" s="336"/>
      <c r="G49" s="336"/>
      <c r="H49" s="336"/>
      <c r="I49" s="336"/>
      <c r="J49" s="336"/>
      <c r="K49" s="336"/>
      <c r="L49" s="336"/>
      <c r="M49" s="336"/>
    </row>
    <row r="50" spans="1:13" hidden="1" x14ac:dyDescent="0.25">
      <c r="A50" s="324">
        <f t="shared" si="8"/>
        <v>42522</v>
      </c>
      <c r="B50" s="336"/>
      <c r="C50" s="336"/>
      <c r="D50" s="336"/>
      <c r="E50" s="336"/>
      <c r="F50" s="336"/>
      <c r="G50" s="336"/>
      <c r="H50" s="336"/>
      <c r="I50" s="336"/>
      <c r="J50" s="336"/>
      <c r="K50" s="336"/>
      <c r="L50" s="336"/>
      <c r="M50" s="336"/>
    </row>
    <row r="51" spans="1:13" hidden="1" x14ac:dyDescent="0.25">
      <c r="A51" s="324">
        <f t="shared" si="8"/>
        <v>42552</v>
      </c>
      <c r="B51" s="336"/>
      <c r="C51" s="336"/>
      <c r="D51" s="336"/>
      <c r="E51" s="336"/>
      <c r="F51" s="336"/>
      <c r="G51" s="336"/>
      <c r="H51" s="336"/>
      <c r="I51" s="336"/>
      <c r="J51" s="336"/>
      <c r="K51" s="336"/>
      <c r="L51" s="336"/>
      <c r="M51" s="336"/>
    </row>
    <row r="52" spans="1:13" hidden="1" x14ac:dyDescent="0.25">
      <c r="A52" s="324">
        <f t="shared" si="8"/>
        <v>42583</v>
      </c>
      <c r="B52" s="336"/>
      <c r="C52" s="336"/>
      <c r="D52" s="336"/>
      <c r="E52" s="336"/>
      <c r="F52" s="336"/>
      <c r="G52" s="336"/>
      <c r="H52" s="336"/>
      <c r="I52" s="336"/>
      <c r="J52" s="336"/>
      <c r="K52" s="336"/>
      <c r="L52" s="336"/>
      <c r="M52" s="336"/>
    </row>
    <row r="53" spans="1:13" hidden="1" x14ac:dyDescent="0.25">
      <c r="A53" s="324">
        <f t="shared" si="8"/>
        <v>42614</v>
      </c>
      <c r="B53" s="336"/>
      <c r="C53" s="336"/>
      <c r="D53" s="336"/>
      <c r="E53" s="336"/>
      <c r="F53" s="336"/>
      <c r="G53" s="336"/>
      <c r="H53" s="336"/>
      <c r="I53" s="336"/>
      <c r="J53" s="336"/>
      <c r="K53" s="336"/>
      <c r="L53" s="336"/>
      <c r="M53" s="336"/>
    </row>
    <row r="54" spans="1:13" hidden="1" x14ac:dyDescent="0.25">
      <c r="A54" s="324">
        <f t="shared" si="8"/>
        <v>42644</v>
      </c>
      <c r="B54" s="336"/>
      <c r="C54" s="336"/>
      <c r="D54" s="336"/>
      <c r="E54" s="336"/>
      <c r="F54" s="336"/>
      <c r="G54" s="336"/>
      <c r="H54" s="336"/>
      <c r="I54" s="336"/>
      <c r="J54" s="336"/>
      <c r="K54" s="336"/>
      <c r="L54" s="336"/>
      <c r="M54" s="336"/>
    </row>
    <row r="55" spans="1:13" hidden="1" x14ac:dyDescent="0.25">
      <c r="A55" s="324">
        <f t="shared" si="8"/>
        <v>42675</v>
      </c>
      <c r="B55" s="336"/>
      <c r="C55" s="336"/>
      <c r="D55" s="336"/>
      <c r="E55" s="336"/>
      <c r="F55" s="336"/>
      <c r="G55" s="336"/>
      <c r="H55" s="336"/>
      <c r="I55" s="336"/>
      <c r="J55" s="336"/>
      <c r="K55" s="336"/>
      <c r="L55" s="336"/>
      <c r="M55" s="336"/>
    </row>
    <row r="56" spans="1:13" hidden="1" x14ac:dyDescent="0.25">
      <c r="A56" s="324">
        <f t="shared" si="8"/>
        <v>42705</v>
      </c>
      <c r="B56" s="336"/>
      <c r="D56" s="336"/>
      <c r="E56" s="336"/>
      <c r="F56" s="336"/>
      <c r="G56" s="336"/>
      <c r="H56" s="336"/>
      <c r="I56" s="336"/>
      <c r="J56" s="336"/>
      <c r="K56" s="336"/>
      <c r="L56" s="336"/>
      <c r="M56" s="336"/>
    </row>
    <row r="57" spans="1:13" hidden="1" x14ac:dyDescent="0.25"/>
    <row r="60" spans="1:13" x14ac:dyDescent="0.25">
      <c r="B60" s="338"/>
      <c r="C60" s="338"/>
      <c r="D60" s="338"/>
      <c r="E60" s="338"/>
      <c r="F60" s="338"/>
      <c r="G60" s="338"/>
      <c r="H60" s="338"/>
      <c r="I60" s="338"/>
      <c r="J60" s="338"/>
      <c r="K60" s="338"/>
      <c r="L60" s="338"/>
      <c r="M60" s="338"/>
    </row>
    <row r="61" spans="1:13" x14ac:dyDescent="0.25">
      <c r="B61" s="337"/>
      <c r="C61" s="337"/>
      <c r="D61" s="337"/>
      <c r="E61" s="337"/>
      <c r="F61" s="337"/>
      <c r="G61" s="337"/>
      <c r="H61" s="337"/>
      <c r="I61" s="337"/>
      <c r="J61" s="337"/>
      <c r="K61" s="337"/>
      <c r="L61" s="337"/>
      <c r="M61" s="337"/>
    </row>
    <row r="62" spans="1:13" x14ac:dyDescent="0.25">
      <c r="B62" s="337"/>
      <c r="C62" s="337"/>
      <c r="D62" s="337"/>
      <c r="E62" s="337"/>
      <c r="F62" s="337"/>
      <c r="G62" s="337"/>
      <c r="H62" s="337"/>
      <c r="I62" s="337"/>
      <c r="J62" s="337"/>
      <c r="K62" s="337"/>
      <c r="L62" s="337"/>
      <c r="M62" s="337"/>
    </row>
    <row r="63" spans="1:13" x14ac:dyDescent="0.25">
      <c r="B63" s="337"/>
      <c r="C63" s="337"/>
      <c r="D63" s="337"/>
      <c r="E63" s="337"/>
      <c r="F63" s="337"/>
      <c r="G63" s="337"/>
      <c r="H63" s="337"/>
      <c r="I63" s="337"/>
      <c r="J63" s="337"/>
      <c r="K63" s="337"/>
      <c r="L63" s="337"/>
      <c r="M63" s="337"/>
    </row>
    <row r="64" spans="1:13" x14ac:dyDescent="0.25">
      <c r="B64" s="337"/>
      <c r="C64" s="337"/>
      <c r="D64" s="337"/>
      <c r="E64" s="337"/>
      <c r="F64" s="337"/>
      <c r="G64" s="337"/>
      <c r="H64" s="337"/>
      <c r="I64" s="337"/>
      <c r="J64" s="337"/>
      <c r="K64" s="337"/>
      <c r="L64" s="337"/>
      <c r="M64" s="337"/>
    </row>
    <row r="65" spans="2:13" x14ac:dyDescent="0.25">
      <c r="B65" s="337"/>
      <c r="C65" s="337"/>
      <c r="D65" s="337"/>
      <c r="E65" s="337"/>
      <c r="F65" s="337"/>
      <c r="G65" s="337"/>
      <c r="H65" s="337"/>
      <c r="I65" s="337"/>
      <c r="J65" s="337"/>
      <c r="K65" s="337"/>
      <c r="L65" s="337"/>
      <c r="M65" s="337"/>
    </row>
    <row r="66" spans="2:13" x14ac:dyDescent="0.25">
      <c r="B66" s="337"/>
      <c r="C66" s="337"/>
      <c r="D66" s="337"/>
      <c r="E66" s="337"/>
      <c r="F66" s="337"/>
      <c r="G66" s="337"/>
      <c r="H66" s="337"/>
      <c r="I66" s="337"/>
      <c r="J66" s="337"/>
      <c r="K66" s="337"/>
      <c r="L66" s="337"/>
      <c r="M66" s="337"/>
    </row>
    <row r="67" spans="2:13" x14ac:dyDescent="0.25">
      <c r="B67" s="337"/>
      <c r="C67" s="337"/>
      <c r="D67" s="337"/>
      <c r="E67" s="337"/>
      <c r="F67" s="337"/>
      <c r="G67" s="337"/>
      <c r="H67" s="337"/>
      <c r="I67" s="337"/>
      <c r="J67" s="337"/>
      <c r="K67" s="337"/>
      <c r="L67" s="337"/>
      <c r="M67" s="337"/>
    </row>
    <row r="68" spans="2:13" x14ac:dyDescent="0.25">
      <c r="B68" s="337"/>
      <c r="C68" s="337"/>
      <c r="D68" s="337"/>
      <c r="E68" s="337"/>
      <c r="F68" s="337"/>
      <c r="G68" s="337"/>
      <c r="H68" s="337"/>
      <c r="I68" s="337"/>
      <c r="J68" s="337"/>
      <c r="K68" s="337"/>
      <c r="L68" s="337"/>
      <c r="M68" s="337"/>
    </row>
    <row r="69" spans="2:13" x14ac:dyDescent="0.25">
      <c r="B69" s="337"/>
      <c r="C69" s="337"/>
      <c r="D69" s="337"/>
      <c r="E69" s="337"/>
      <c r="F69" s="337"/>
      <c r="G69" s="337"/>
      <c r="H69" s="337"/>
      <c r="I69" s="337"/>
      <c r="J69" s="337"/>
      <c r="K69" s="337"/>
      <c r="L69" s="337"/>
      <c r="M69" s="337"/>
    </row>
    <row r="70" spans="2:13" x14ac:dyDescent="0.25">
      <c r="B70" s="337"/>
      <c r="C70" s="337"/>
      <c r="D70" s="337"/>
      <c r="E70" s="337"/>
      <c r="F70" s="337"/>
      <c r="G70" s="337"/>
      <c r="H70" s="337"/>
      <c r="I70" s="337"/>
      <c r="J70" s="337"/>
      <c r="K70" s="337"/>
      <c r="L70" s="337"/>
      <c r="M70" s="337"/>
    </row>
    <row r="71" spans="2:13" x14ac:dyDescent="0.25">
      <c r="B71" s="337"/>
      <c r="C71" s="337"/>
      <c r="D71" s="337"/>
      <c r="E71" s="337"/>
      <c r="F71" s="337"/>
      <c r="G71" s="337"/>
      <c r="H71" s="337"/>
      <c r="I71" s="337"/>
      <c r="J71" s="337"/>
      <c r="K71" s="337"/>
      <c r="L71" s="337"/>
      <c r="M71" s="337"/>
    </row>
    <row r="72" spans="2:13" x14ac:dyDescent="0.25">
      <c r="B72" s="337"/>
      <c r="C72" s="337"/>
      <c r="D72" s="337"/>
      <c r="E72" s="337"/>
      <c r="F72" s="337"/>
      <c r="G72" s="337"/>
      <c r="H72" s="337"/>
      <c r="I72" s="337"/>
      <c r="J72" s="337"/>
      <c r="K72" s="337"/>
      <c r="L72" s="337"/>
      <c r="M72" s="337"/>
    </row>
    <row r="73" spans="2:13" x14ac:dyDescent="0.25">
      <c r="B73" s="337"/>
      <c r="C73" s="337"/>
      <c r="D73" s="337"/>
      <c r="E73" s="337"/>
      <c r="F73" s="337"/>
      <c r="G73" s="337"/>
      <c r="H73" s="337"/>
      <c r="I73" s="337"/>
      <c r="J73" s="337"/>
      <c r="K73" s="337"/>
      <c r="L73" s="337"/>
      <c r="M73" s="337"/>
    </row>
    <row r="75" spans="2:13" s="336" customFormat="1" ht="12.75" x14ac:dyDescent="0.2"/>
    <row r="76" spans="2:13" s="336" customFormat="1" ht="12.75" x14ac:dyDescent="0.2"/>
    <row r="77" spans="2:13" s="336" customFormat="1" ht="12.75" x14ac:dyDescent="0.2"/>
  </sheetData>
  <pageMargins left="0.25" right="0.25" top="0.75" bottom="0.75" header="0.3" footer="0.3"/>
  <pageSetup scale="53" orientation="landscape" r:id="rId1"/>
  <headerFooter>
    <oddHeader>&amp;RTO12 Draft Annual Update
Attachment 4
WP-Schedule 10 and 16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BFE7A323BB78D4DB02FDFD6F85C7B48" ma:contentTypeVersion="0" ma:contentTypeDescription="Create a new document." ma:contentTypeScope="" ma:versionID="94dbe26ae28c4d0caa5a3065fb91cf85">
  <xsd:schema xmlns:xsd="http://www.w3.org/2001/XMLSchema" xmlns:xs="http://www.w3.org/2001/XMLSchema" xmlns:p="http://schemas.microsoft.com/office/2006/metadata/properties" targetNamespace="http://schemas.microsoft.com/office/2006/metadata/properties" ma:root="true" ma:fieldsID="aae12c555ce7ed9979d5a752b5dc44a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21AD77-C3D1-4C12-8C08-D93B9B34F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03B2220-2031-4EDB-9FD8-81CA278E0C03}">
  <ds:schemaRefs>
    <ds:schemaRef ds:uri="http://schemas.microsoft.com/sharepoint/v3/contenttype/forms"/>
  </ds:schemaRefs>
</ds:datastoreItem>
</file>

<file path=customXml/itemProps3.xml><?xml version="1.0" encoding="utf-8"?>
<ds:datastoreItem xmlns:ds="http://schemas.openxmlformats.org/officeDocument/2006/customXml" ds:itemID="{7DA51912-5B78-4CE9-80F2-92BA65C27439}">
  <ds:schemaRefs>
    <ds:schemaRef ds:uri="http://schemas.openxmlformats.org/package/2006/metadata/core-properties"/>
    <ds:schemaRef ds:uri="http://schemas.microsoft.com/office/2006/documentManagement/types"/>
    <ds:schemaRef ds:uri="http://purl.org/dc/elements/1.1/"/>
    <ds:schemaRef ds:uri="http://purl.org/dc/dcmitype/"/>
    <ds:schemaRef ds:uri="http://schemas.microsoft.com/office/2006/metadata/properties"/>
    <ds:schemaRef ds:uri="http://www.w3.org/XML/1998/namespace"/>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Net Plant</vt:lpstr>
      <vt:lpstr>Load Summary</vt:lpstr>
      <vt:lpstr>Non-Inc Plant</vt:lpstr>
      <vt:lpstr>Inc CWIP &amp; Plant</vt:lpstr>
      <vt:lpstr>Inc CWIP &amp; Plant Summary</vt:lpstr>
      <vt:lpstr>Incentive CWIP</vt:lpstr>
      <vt:lpstr>'Inc CWIP &amp; Plant'!Print_Area</vt:lpstr>
      <vt:lpstr>'Inc CWIP &amp; Plant'!Print_Titles</vt:lpstr>
      <vt:lpstr>'Non-Inc Plant'!Print_Titles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Neff, Lauren Michelle</dc:creator>
  <cp:lastModifiedBy>Kim, Jee Young</cp:lastModifiedBy>
  <cp:lastPrinted>2017-06-14T23:49:46Z</cp:lastPrinted>
  <dcterms:created xsi:type="dcterms:W3CDTF">2017-06-01T22:02:15Z</dcterms:created>
  <dcterms:modified xsi:type="dcterms:W3CDTF">2017-06-14T23:49:53Z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0x010100ABFE7A323BB78D4DB02FDFD6F85C7B48</vt:lpwstr>
  </property>
</Properties>
</file>