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0" yWindow="0" windowWidth="20160" windowHeight="8760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BU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QtrEnd">'[5]Input And Prices'!$C$4</definedName>
    <definedName name="DaysForward">'[4]Calpine Renewable Cntrct  MTM'!$K$81</definedName>
    <definedName name="DF_GRID_1">#REF!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[6]WS!#REF!</definedName>
    <definedName name="EIX_10K_WK_JAN1">#REF!</definedName>
    <definedName name="EIX_10k_WK_LASTMO">#REF!</definedName>
    <definedName name="EIX_WS">[6]WS!#REF!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SUM('[7]Facility Technical Data'!$C$11:$C$12)</definedName>
    <definedName name="OOR">'[2]GL Master Data lookup'!#REF!</definedName>
    <definedName name="Op_Exp">'[2]GL Master Data lookup'!#REF!</definedName>
    <definedName name="OracleUploadDate">[8]Renewable!$I$1</definedName>
    <definedName name="ord">'[9]Master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4">'Acct 930.2'!$A$1:$G$24</definedName>
    <definedName name="_xlnm.Print_Area" localSheetId="0">ExclusionsMatrix!$A$1:$Q$47</definedName>
    <definedName name="_xlnm.Print_Area" localSheetId="2">Incentives!$A$1:$I$112</definedName>
    <definedName name="_xlnm.Print_Area" localSheetId="1">ShareholderAndOther!$A$1:$N$73</definedName>
    <definedName name="_xlnm.Print_Area" localSheetId="3">ShareholderExcDetail!$A$1:$D$46</definedName>
    <definedName name="print1">#REF!</definedName>
    <definedName name="print2">#REF!</definedName>
    <definedName name="PriorMTMdate">'[10]Input And Prices'!$B$3</definedName>
    <definedName name="ProcessDate">#REF!</definedName>
    <definedName name="ProcessDate2">[8]Check!$B$3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[6]WS!#REF!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'[11]LT Volumes'!#REF!</definedName>
    <definedName name="Season4_data">'[11]LT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[12]DATA!#REF!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>#REF!</definedName>
    <definedName name="WITdata">[13]WIT!$A$1:$S$440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5" l="1"/>
  <c r="E20" i="5"/>
  <c r="E17" i="5"/>
  <c r="E23" i="5" s="1"/>
  <c r="F25" i="5" s="1"/>
  <c r="D25" i="5" s="1"/>
  <c r="F23" i="5"/>
  <c r="B44" i="4"/>
  <c r="B39" i="4"/>
  <c r="B35" i="4"/>
  <c r="B26" i="4"/>
  <c r="B21" i="4"/>
  <c r="B10" i="4"/>
  <c r="C101" i="3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00" i="3"/>
  <c r="G99" i="3"/>
  <c r="E70" i="3"/>
  <c r="E84" i="3" s="1"/>
  <c r="E55" i="3"/>
  <c r="G48" i="3"/>
  <c r="E48" i="3"/>
  <c r="E76" i="3"/>
  <c r="D60" i="2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F51" i="2"/>
  <c r="F72" i="2"/>
  <c r="F71" i="2"/>
  <c r="F70" i="2"/>
  <c r="F64" i="2"/>
  <c r="F62" i="2"/>
  <c r="D46" i="2"/>
  <c r="F67" i="2"/>
  <c r="F65" i="2"/>
  <c r="F60" i="2"/>
  <c r="D13" i="2"/>
  <c r="G47" i="1"/>
  <c r="F47" i="1"/>
  <c r="F40" i="1"/>
  <c r="G33" i="1"/>
  <c r="H33" i="1"/>
  <c r="G34" i="1"/>
  <c r="F12" i="1" s="1"/>
  <c r="C25" i="1"/>
  <c r="C24" i="1"/>
  <c r="C23" i="1"/>
  <c r="C22" i="1"/>
  <c r="C21" i="1"/>
  <c r="C20" i="1"/>
  <c r="G18" i="1"/>
  <c r="C18" i="1"/>
  <c r="C17" i="1"/>
  <c r="C16" i="1"/>
  <c r="C15" i="1"/>
  <c r="C14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C12" i="1"/>
  <c r="B46" i="4" l="1"/>
  <c r="E12" i="3"/>
  <c r="F24" i="3"/>
  <c r="E27" i="3"/>
  <c r="E17" i="3" s="1"/>
  <c r="E89" i="3"/>
  <c r="E105" i="3" s="1"/>
  <c r="F23" i="3"/>
  <c r="F27" i="3" s="1"/>
  <c r="F25" i="3"/>
  <c r="E49" i="3"/>
  <c r="F59" i="2"/>
  <c r="F73" i="2" s="1"/>
  <c r="E40" i="1"/>
  <c r="E83" i="3" l="1"/>
  <c r="E101" i="3" s="1"/>
  <c r="G61" i="3"/>
  <c r="H61" i="3" s="1"/>
  <c r="E77" i="3" s="1"/>
  <c r="E78" i="3" s="1"/>
  <c r="E99" i="3" s="1"/>
  <c r="G25" i="3"/>
  <c r="H25" i="3" s="1"/>
  <c r="G39" i="3" s="1"/>
  <c r="G24" i="3"/>
  <c r="H24" i="3" s="1"/>
  <c r="G38" i="3" s="1"/>
  <c r="G23" i="3"/>
  <c r="E82" i="3"/>
  <c r="G101" i="3" l="1"/>
  <c r="E85" i="3"/>
  <c r="G27" i="3"/>
  <c r="H23" i="3"/>
  <c r="G37" i="3" l="1"/>
  <c r="G40" i="3" s="1"/>
  <c r="H27" i="3"/>
</calcChain>
</file>

<file path=xl/sharedStrings.xml><?xml version="1.0" encoding="utf-8"?>
<sst xmlns="http://schemas.openxmlformats.org/spreadsheetml/2006/main" count="440" uniqueCount="286">
  <si>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</si>
  <si>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</si>
  <si>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</si>
  <si>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</si>
  <si>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</si>
  <si>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</si>
  <si>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</si>
  <si>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</si>
  <si>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</si>
  <si>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</si>
  <si>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</si>
  <si>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</si>
  <si>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</si>
  <si>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</si>
  <si>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</si>
  <si>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</si>
  <si>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</si>
  <si>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</si>
  <si>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</si>
  <si>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</si>
  <si>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</si>
  <si>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</si>
  <si>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</si>
  <si>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</si>
  <si>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</si>
  <si>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</si>
  <si>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</si>
  <si>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 xml:space="preserve">Adjust NOIC by excluding accrued NOIC Amount and replacing with the actual non-capitalized A&amp;G NOIC payout. 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</si>
  <si>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</si>
  <si>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</si>
  <si>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</si>
  <si>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</si>
  <si>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</si>
  <si>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</si>
  <si>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</si>
  <si>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</si>
  <si>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</si>
  <si>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</si>
  <si>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</si>
  <si>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</si>
  <si>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</si>
  <si>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</si>
  <si>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</si>
  <si>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</si>
  <si>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</si>
  <si>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</si>
  <si>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</si>
  <si>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</si>
  <si>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</si>
  <si>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</si>
  <si>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</si>
  <si>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</si>
  <si>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</si>
  <si>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</si>
  <si>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</si>
  <si>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</si>
  <si>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</si>
  <si>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</si>
  <si>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</si>
  <si>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</si>
  <si>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</si>
  <si>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</si>
  <si>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</si>
  <si>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</si>
  <si>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</si>
  <si>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</si>
  <si>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</si>
  <si>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</si>
  <si>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</si>
  <si>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</si>
  <si>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</si>
  <si>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</si>
  <si>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</si>
  <si>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</si>
  <si>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</si>
  <si>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</si>
  <si>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</si>
  <si>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</si>
  <si>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</si>
  <si>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Miscellaneous Charitable Donations</t>
  </si>
  <si>
    <t>2c</t>
  </si>
  <si>
    <t>Affiliate Charges</t>
  </si>
  <si>
    <t>2d</t>
  </si>
  <si>
    <t>Solar Photovoltaic Memorandum Account (SPVPMA)</t>
  </si>
  <si>
    <t>2e</t>
  </si>
  <si>
    <t>Generation, Hydro, FERC Licensing, Engineering, Power Procurement and Solar 100% CPUC costs</t>
  </si>
  <si>
    <t>2f</t>
  </si>
  <si>
    <t>Generation and Hydro 100% CPUC costs</t>
  </si>
  <si>
    <t>2g</t>
  </si>
  <si>
    <t>Agricultural Account Aggregation Study Memorandum Account (AAASMA)</t>
  </si>
  <si>
    <t>2h</t>
  </si>
  <si>
    <t>Outside Services</t>
  </si>
  <si>
    <t>2i</t>
  </si>
  <si>
    <t>Nuclear General Functions</t>
  </si>
  <si>
    <t>2j</t>
  </si>
  <si>
    <t>Claim reimbursement for 2011 and 2012 claims from insurer</t>
  </si>
  <si>
    <t>2K</t>
  </si>
  <si>
    <t>Base Revenue Requirement Balancing Account (BRRBA) credit</t>
  </si>
  <si>
    <t>2l</t>
  </si>
  <si>
    <t>Mojave Balancing Account</t>
  </si>
  <si>
    <t>2m</t>
  </si>
  <si>
    <t>Generation, Nuclear and Hydro 100% CPUC costs</t>
  </si>
  <si>
    <t>2n</t>
  </si>
  <si>
    <t>Energy Resource Recovery Account (ERRA)</t>
  </si>
  <si>
    <t>2o</t>
  </si>
  <si>
    <t>Public Purpose Programs Adjustment Mechanism (PPPAM)</t>
  </si>
  <si>
    <t>2p</t>
  </si>
  <si>
    <t>Energy Settlements Memorandum Account (ESMA)</t>
  </si>
  <si>
    <t>2q</t>
  </si>
  <si>
    <t>Malibu fire expenses</t>
  </si>
  <si>
    <t>2r</t>
  </si>
  <si>
    <t>Litigation Cost Tracking Account (LCTA)</t>
  </si>
  <si>
    <t>2s</t>
  </si>
  <si>
    <t>Aliso Canyon CEMA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</si>
  <si>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</si>
  <si>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</si>
  <si>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</si>
  <si>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</si>
  <si>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</si>
  <si>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</si>
  <si>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</si>
  <si>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Remap of EEI and EPRI dues from operating accounts</t>
  </si>
  <si>
    <t>2x</t>
  </si>
  <si>
    <t>Nuclear expenses</t>
  </si>
  <si>
    <t>2y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</si>
  <si>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</si>
  <si>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</si>
  <si>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</si>
  <si>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</si>
  <si>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</si>
  <si>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</si>
  <si>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</si>
  <si>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</si>
  <si>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</si>
  <si>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2d - 3</t>
  </si>
  <si>
    <t>Line 1b+ 2e</t>
  </si>
  <si>
    <t>Line 1c + (2f to 2h)</t>
  </si>
  <si>
    <t>Line 2i to 2k</t>
  </si>
  <si>
    <t>Line 1d + 2l to 2m</t>
  </si>
  <si>
    <t>Line 1e + (2n to 2r)</t>
  </si>
  <si>
    <t>Line 1f + (2s to 2w)</t>
  </si>
  <si>
    <t>Line 2x</t>
  </si>
  <si>
    <t>Line 2y</t>
  </si>
  <si>
    <t>Total All "Shareholder or Other":</t>
  </si>
  <si>
    <t>A&amp;G Incentive Compensation Adjustments Calculations</t>
  </si>
  <si>
    <t xml:space="preserve">A) A&amp;G Non-Officer Incentive Compensation (NOIC) Adjustments </t>
  </si>
  <si>
    <t>(NOIC includes Short-Term Incentive Plan, Augmented Bonus, and Non-Officer Executive Incentive Compensation, as well as any plans which replace these).</t>
  </si>
  <si>
    <t>1) Calculation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</si>
  <si>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</si>
  <si>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</si>
  <si>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</si>
  <si>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</si>
  <si>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</si>
  <si>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</si>
  <si>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</si>
  <si>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</si>
  <si>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</si>
  <si>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</si>
  <si>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</si>
  <si>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</si>
  <si>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</si>
  <si>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</si>
  <si>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</si>
  <si>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</si>
  <si>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</si>
  <si>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 Section 1, L3 * B</t>
  </si>
  <si>
    <t>D = A - C</t>
  </si>
  <si>
    <t>Trans. And Dist. Business Unit</t>
  </si>
  <si>
    <t>Totals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</si>
  <si>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</si>
  <si>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</si>
  <si>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</si>
  <si>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D above</t>
  </si>
  <si>
    <t>Line 5, column D above</t>
  </si>
  <si>
    <t>Line 6, column D above</t>
  </si>
  <si>
    <t xml:space="preserve">B) A&amp;G Officer Executive Incentive Compensation (OEIC) Adjustments </t>
  </si>
  <si>
    <t>3) Calculation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</si>
  <si>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</si>
  <si>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</si>
  <si>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</si>
  <si>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</si>
  <si>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</si>
  <si>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</si>
  <si>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</si>
  <si>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Allocated Capitalized OEIC</t>
  </si>
  <si>
    <t>Non-Capitalized OEIC</t>
  </si>
  <si>
    <t>A</t>
  </si>
  <si>
    <t>B</t>
  </si>
  <si>
    <t>C =  Section 3, L3 * B</t>
  </si>
  <si>
    <t xml:space="preserve">D = A - C </t>
  </si>
  <si>
    <t>Instruction for Line 2: "Actual Payout" amount is to be the actual amount paid out in the Prior Year.</t>
  </si>
  <si>
    <t>5) Calculation of capitalized portion of SERP costs in Account 926:</t>
  </si>
  <si>
    <t>Accrued SERP</t>
  </si>
  <si>
    <t>Included in Account 926.</t>
  </si>
  <si>
    <t>Capitalized SERP</t>
  </si>
  <si>
    <t>C) A&amp;G Summary of Incentive Compensation Adjustment Calculations</t>
  </si>
  <si>
    <t>6) Adjustments to Account 920:</t>
  </si>
  <si>
    <t>Deduct Accrued OEIC</t>
  </si>
  <si>
    <t>Section 3, L1</t>
  </si>
  <si>
    <t>Add Non-Capitalized OEIC</t>
  </si>
  <si>
    <t>Section 4,L2, Col E (-) Section 4, L2, Col G</t>
  </si>
  <si>
    <t>7) Adjustments to Account 922:</t>
  </si>
  <si>
    <t>Deduct Capitalized NOIC</t>
  </si>
  <si>
    <t>Section 1, L3</t>
  </si>
  <si>
    <t>Deduct Capitalized OEIC</t>
  </si>
  <si>
    <t>Section 3, L3</t>
  </si>
  <si>
    <t>Deduct Capitalized SERP</t>
  </si>
  <si>
    <t>Section 5,L3, Col.E</t>
  </si>
  <si>
    <t>8) Adjustments to Account 926:</t>
  </si>
  <si>
    <t>Add Non-Capitalized SERP</t>
  </si>
  <si>
    <t>Section 5, L1, Col E  - Section 5, L3, Col E</t>
  </si>
  <si>
    <t>D) Total All A&amp;G Incentive Compensation Adjustments</t>
  </si>
  <si>
    <t>9) Total Incentive Compensation Input Adjustments for Columns 1 and 3, Lines 24-37 of Schedule 20</t>
  </si>
  <si>
    <t xml:space="preserve">Sec. 6, L3 </t>
  </si>
  <si>
    <t>Not an input in formula</t>
  </si>
  <si>
    <t xml:space="preserve">Sec. 7, L2 and L3 (enter neg)  </t>
  </si>
  <si>
    <t>Sec. 1, L3 (enter negative)</t>
  </si>
  <si>
    <t xml:space="preserve">Sec. 8, L1 (enter neg)  </t>
  </si>
  <si>
    <t>Shareholder Exclusions in June 15, 2018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</si>
  <si>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</si>
  <si>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</si>
  <si>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</si>
  <si>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</si>
  <si>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</si>
  <si>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personnel.</t>
  </si>
  <si>
    <t>LAM Shareholder Licensing Activities-Metro</t>
  </si>
  <si>
    <t>LAM Shareholder Licensing Activities-Northern</t>
  </si>
  <si>
    <t>Land Ops Mgmt Shareholder AG</t>
  </si>
  <si>
    <t>Includes costs incurred by Real Properties for shareholder funded activities.</t>
  </si>
  <si>
    <t>Right of Way Southern Region Shareholder</t>
  </si>
  <si>
    <t>Total 920:</t>
  </si>
  <si>
    <t>OS &amp; Finance Shareholder Funded A&amp;G</t>
  </si>
  <si>
    <t>Includes labor and non-labor related expenses for Operations Support &amp; Finance shareholder related activities.</t>
  </si>
  <si>
    <t>RER Shareholder AG</t>
  </si>
  <si>
    <t>Includes salaries and other expenses of Revenue Enhancement personnel for developing a division-wide revenue enhancement plan. Activities include review of revenues derived from secondary land use.</t>
  </si>
  <si>
    <t>ASD Shareholder Funded Activities</t>
  </si>
  <si>
    <t>Includes labor and non-labor related expenses for Audit Services Division shareholder related activities.</t>
  </si>
  <si>
    <t>Total 921:</t>
  </si>
  <si>
    <t>EIX Costs</t>
  </si>
  <si>
    <t>Removes certain EIX costs not recoverable from ratepayers</t>
  </si>
  <si>
    <t>Removes shareholder outside services costs</t>
  </si>
  <si>
    <t>Total 923:</t>
  </si>
  <si>
    <t>Fitness Center Expenses</t>
  </si>
  <si>
    <t xml:space="preserve">Includes labor and non-labor costs supporting the Company Fitness Center, as well as removes a credit associated with dues paid by members.  </t>
  </si>
  <si>
    <t>Employee Recognition, Tenure, and 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</si>
  <si>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</si>
  <si>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</si>
  <si>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</si>
  <si>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</si>
  <si>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</si>
  <si>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</si>
  <si>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</si>
  <si>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</si>
  <si>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</si>
  <si>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</si>
  <si>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</si>
  <si>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</si>
  <si>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</si>
  <si>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</si>
  <si>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</si>
  <si>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Balance Sheet Write Offs</t>
  </si>
  <si>
    <t>Includes shareholder related balance sheet write offs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</si>
  <si>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</si>
  <si>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</si>
  <si>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</si>
  <si>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</si>
  <si>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</si>
  <si>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</si>
  <si>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</si>
  <si>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</si>
  <si>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</si>
  <si>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</si>
  <si>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</si>
  <si>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</si>
  <si>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</si>
  <si>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</si>
  <si>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</si>
  <si>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</si>
  <si>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</si>
  <si>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</si>
  <si>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</si>
  <si>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</si>
  <si>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</si>
  <si>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Payment to CEC / CPUC</t>
  </si>
  <si>
    <t>Administrative and General Expense Charged or Paid to Others</t>
  </si>
  <si>
    <t>Balance Sheet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</si>
</sst>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  <numFmt numFmtId="168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sz val="10"/>
      <color theme="1"/>
      <name val="Arial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indexed="8"/>
      <name val="Arial"/>
      <family val="2"/>
    </font>
    <font>
      <u val="singleAccounting"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2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 indent="1"/>
    </xf>
    <xf numFmtId="164" fontId="7" fillId="2" borderId="0" xfId="0" applyNumberFormat="1" applyFont="1" applyFill="1"/>
    <xf numFmtId="164" fontId="0" fillId="2" borderId="0" xfId="0" applyNumberFormat="1" applyFill="1"/>
    <xf numFmtId="164" fontId="0" fillId="0" borderId="0" xfId="0" applyNumberFormat="1" applyFill="1" applyAlignment="1">
      <alignment horizontal="center"/>
    </xf>
    <xf numFmtId="164" fontId="7" fillId="2" borderId="0" xfId="4" applyNumberFormat="1" applyFont="1" applyFill="1"/>
    <xf numFmtId="164" fontId="0" fillId="0" borderId="0" xfId="0" quotePrefix="1" applyNumberFormat="1" applyAlignment="1">
      <alignment horizontal="right" indent="1"/>
    </xf>
    <xf numFmtId="164" fontId="8" fillId="0" borderId="0" xfId="0" quotePrefix="1" applyNumberFormat="1" applyFont="1" applyAlignment="1">
      <alignment horizontal="right" inden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2" borderId="0" xfId="0" applyNumberFormat="1" applyFont="1" applyFill="1"/>
    <xf numFmtId="0" fontId="8" fillId="0" borderId="0" xfId="0" applyFont="1"/>
    <xf numFmtId="0" fontId="7" fillId="0" borderId="0" xfId="0" applyFont="1" applyFill="1"/>
    <xf numFmtId="0" fontId="7" fillId="0" borderId="0" xfId="4" applyFont="1" applyFill="1"/>
    <xf numFmtId="0" fontId="7" fillId="0" borderId="0" xfId="4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/>
    <xf numFmtId="164" fontId="9" fillId="0" borderId="0" xfId="0" applyNumberFormat="1" applyFont="1" applyFill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horizontal="center"/>
    </xf>
    <xf numFmtId="164" fontId="0" fillId="0" borderId="0" xfId="0" applyNumberFormat="1" applyFill="1"/>
    <xf numFmtId="164" fontId="9" fillId="2" borderId="0" xfId="4" applyNumberFormat="1" applyFont="1" applyFill="1"/>
    <xf numFmtId="164" fontId="7" fillId="0" borderId="0" xfId="0" applyNumberFormat="1" applyFont="1" applyFill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164" fontId="9" fillId="2" borderId="0" xfId="0" applyNumberFormat="1" applyFont="1" applyFill="1" applyAlignment="1"/>
    <xf numFmtId="164" fontId="10" fillId="0" borderId="0" xfId="0" applyNumberFormat="1" applyFont="1" applyAlignment="1"/>
    <xf numFmtId="0" fontId="7" fillId="0" borderId="0" xfId="0" applyFont="1" applyFill="1" applyBorder="1" applyAlignment="1">
      <alignment horizontal="left" indent="1"/>
    </xf>
    <xf numFmtId="164" fontId="0" fillId="0" borderId="0" xfId="0" applyNumberFormat="1" applyAlignment="1"/>
    <xf numFmtId="0" fontId="0" fillId="0" borderId="0" xfId="0" applyFont="1"/>
    <xf numFmtId="0" fontId="6" fillId="0" borderId="0" xfId="0" applyFont="1" applyAlignment="1">
      <alignment horizontal="center"/>
    </xf>
    <xf numFmtId="0" fontId="11" fillId="0" borderId="0" xfId="4" applyFont="1" applyAlignment="1">
      <alignment horizontal="left"/>
    </xf>
    <xf numFmtId="0" fontId="12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13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164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12" fillId="0" borderId="0" xfId="4" applyFont="1" applyFill="1" applyBorder="1" applyAlignment="1">
      <alignment horizontal="center"/>
    </xf>
    <xf numFmtId="0" fontId="2" fillId="0" borderId="0" xfId="0" applyFont="1"/>
    <xf numFmtId="164" fontId="8" fillId="0" borderId="0" xfId="2" applyNumberFormat="1" applyFont="1" applyFill="1" applyBorder="1"/>
    <xf numFmtId="0" fontId="2" fillId="0" borderId="0" xfId="0" applyFont="1" applyFill="1"/>
    <xf numFmtId="164" fontId="14" fillId="0" borderId="0" xfId="2" applyNumberFormat="1" applyFont="1" applyFill="1" applyBorder="1"/>
    <xf numFmtId="0" fontId="0" fillId="0" borderId="0" xfId="0" applyFont="1" applyFill="1" applyAlignment="1">
      <alignment horizontal="right"/>
    </xf>
    <xf numFmtId="164" fontId="0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0" borderId="0" xfId="4" applyFont="1" applyFill="1" applyAlignment="1">
      <alignment horizontal="left"/>
    </xf>
    <xf numFmtId="6" fontId="8" fillId="0" borderId="0" xfId="0" applyNumberFormat="1" applyFont="1" applyFill="1"/>
    <xf numFmtId="5" fontId="15" fillId="0" borderId="0" xfId="5" applyNumberFormat="1" applyFont="1" applyFill="1" applyBorder="1"/>
    <xf numFmtId="164" fontId="7" fillId="0" borderId="0" xfId="4" applyNumberFormat="1" applyFont="1" applyBorder="1" applyAlignment="1">
      <alignment horizontal="center"/>
    </xf>
    <xf numFmtId="166" fontId="0" fillId="0" borderId="0" xfId="2" applyNumberFormat="1" applyFont="1" applyFill="1" applyBorder="1"/>
    <xf numFmtId="0" fontId="0" fillId="0" borderId="0" xfId="0" quotePrefix="1" applyFont="1"/>
    <xf numFmtId="0" fontId="12" fillId="0" borderId="0" xfId="0" applyFont="1"/>
    <xf numFmtId="0" fontId="11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2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4" applyFont="1"/>
    <xf numFmtId="0" fontId="1" fillId="0" borderId="0" xfId="0" applyFont="1"/>
    <xf numFmtId="0" fontId="4" fillId="0" borderId="0" xfId="4" applyFont="1"/>
    <xf numFmtId="7" fontId="11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49" fontId="7" fillId="0" borderId="0" xfId="0" applyNumberFormat="1" applyFont="1" applyFill="1" applyBorder="1"/>
    <xf numFmtId="164" fontId="8" fillId="2" borderId="0" xfId="0" applyNumberFormat="1" applyFont="1" applyFill="1" applyBorder="1"/>
    <xf numFmtId="0" fontId="0" fillId="0" borderId="0" xfId="0" applyAlignment="1">
      <alignment horizontal="left" indent="1"/>
    </xf>
    <xf numFmtId="0" fontId="16" fillId="0" borderId="0" xfId="0" applyFont="1"/>
    <xf numFmtId="0" fontId="0" fillId="0" borderId="0" xfId="0" applyAlignment="1"/>
    <xf numFmtId="167" fontId="8" fillId="2" borderId="1" xfId="0" applyNumberFormat="1" applyFont="1" applyFill="1" applyBorder="1"/>
    <xf numFmtId="0" fontId="8" fillId="0" borderId="0" xfId="0" applyFont="1" applyFill="1" applyAlignment="1">
      <alignment horizontal="left" indent="1"/>
    </xf>
    <xf numFmtId="0" fontId="8" fillId="2" borderId="0" xfId="0" applyFont="1" applyFill="1"/>
    <xf numFmtId="49" fontId="7" fillId="0" borderId="0" xfId="0" applyNumberFormat="1" applyFont="1" applyBorder="1"/>
    <xf numFmtId="164" fontId="0" fillId="0" borderId="0" xfId="0" applyNumberFormat="1" applyFont="1"/>
    <xf numFmtId="0" fontId="1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0" fillId="0" borderId="0" xfId="0" applyFill="1" applyAlignment="1">
      <alignment horizontal="center"/>
    </xf>
    <xf numFmtId="0" fontId="16" fillId="0" borderId="0" xfId="0" applyFont="1" applyFill="1"/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Fill="1" applyBorder="1"/>
    <xf numFmtId="49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8" fillId="2" borderId="0" xfId="2" applyNumberFormat="1" applyFont="1" applyFill="1" applyBorder="1" applyAlignment="1">
      <alignment horizontal="center"/>
    </xf>
    <xf numFmtId="9" fontId="8" fillId="0" borderId="0" xfId="3" applyFont="1" applyBorder="1" applyAlignment="1">
      <alignment horizontal="center"/>
    </xf>
    <xf numFmtId="168" fontId="8" fillId="0" borderId="0" xfId="2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8" fillId="0" borderId="0" xfId="2" applyNumberFormat="1" applyFont="1" applyFill="1" applyBorder="1" applyAlignment="1">
      <alignment horizontal="center"/>
    </xf>
    <xf numFmtId="164" fontId="7" fillId="0" borderId="0" xfId="2" applyNumberFormat="1" applyFont="1" applyBorder="1" applyAlignment="1">
      <alignment horizontal="center"/>
    </xf>
    <xf numFmtId="9" fontId="7" fillId="0" borderId="0" xfId="3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164" fontId="7" fillId="0" borderId="0" xfId="2" applyNumberFormat="1" applyFont="1" applyFill="1" applyBorder="1" applyAlignment="1">
      <alignment horizontal="center"/>
    </xf>
    <xf numFmtId="9" fontId="7" fillId="0" borderId="0" xfId="3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4"/>
    <xf numFmtId="0" fontId="5" fillId="0" borderId="0" xfId="4" applyFont="1"/>
    <xf numFmtId="0" fontId="5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164" fontId="7" fillId="0" borderId="0" xfId="4" applyNumberFormat="1" applyFill="1"/>
    <xf numFmtId="0" fontId="7" fillId="0" borderId="0" xfId="4" applyFont="1"/>
    <xf numFmtId="164" fontId="9" fillId="0" borderId="0" xfId="4" applyNumberFormat="1" applyFont="1" applyFill="1"/>
    <xf numFmtId="0" fontId="7" fillId="0" borderId="0" xfId="4" applyFont="1" applyAlignment="1">
      <alignment horizontal="right"/>
    </xf>
    <xf numFmtId="164" fontId="7" fillId="0" borderId="0" xfId="4" applyNumberFormat="1"/>
    <xf numFmtId="167" fontId="8" fillId="2" borderId="0" xfId="0" applyNumberFormat="1" applyFont="1" applyFill="1" applyBorder="1"/>
    <xf numFmtId="0" fontId="0" fillId="2" borderId="0" xfId="0" applyFill="1"/>
    <xf numFmtId="164" fontId="8" fillId="0" borderId="0" xfId="0" applyNumberFormat="1" applyFont="1"/>
    <xf numFmtId="0" fontId="8" fillId="0" borderId="0" xfId="0" applyFont="1" applyBorder="1"/>
    <xf numFmtId="164" fontId="8" fillId="0" borderId="0" xfId="3" applyNumberFormat="1" applyFont="1" applyBorder="1" applyAlignment="1">
      <alignment horizontal="center"/>
    </xf>
    <xf numFmtId="164" fontId="7" fillId="0" borderId="0" xfId="3" applyNumberFormat="1" applyFont="1" applyBorder="1" applyAlignment="1">
      <alignment horizontal="center"/>
    </xf>
    <xf numFmtId="164" fontId="16" fillId="0" borderId="0" xfId="2" applyNumberFormat="1" applyFont="1" applyBorder="1" applyAlignment="1"/>
    <xf numFmtId="164" fontId="18" fillId="0" borderId="0" xfId="2" applyNumberFormat="1" applyFont="1" applyBorder="1" applyAlignment="1"/>
    <xf numFmtId="0" fontId="12" fillId="0" borderId="0" xfId="0" applyFont="1" applyBorder="1" applyAlignment="1">
      <alignment horizontal="left" vertical="center"/>
    </xf>
    <xf numFmtId="0" fontId="12" fillId="0" borderId="0" xfId="0" applyFont="1" applyBorder="1"/>
    <xf numFmtId="164" fontId="4" fillId="0" borderId="0" xfId="2" applyNumberFormat="1" applyFont="1" applyFill="1" applyBorder="1" applyAlignment="1">
      <alignment horizontal="center"/>
    </xf>
    <xf numFmtId="9" fontId="4" fillId="0" borderId="0" xfId="3" applyFont="1" applyBorder="1" applyAlignment="1">
      <alignment horizontal="center"/>
    </xf>
    <xf numFmtId="164" fontId="8" fillId="2" borderId="0" xfId="2" applyNumberFormat="1" applyFont="1" applyFill="1" applyBorder="1" applyAlignment="1">
      <alignment horizontal="right"/>
    </xf>
    <xf numFmtId="167" fontId="8" fillId="2" borderId="0" xfId="3" applyNumberFormat="1" applyFont="1" applyFill="1" applyBorder="1" applyAlignment="1">
      <alignment horizontal="right"/>
    </xf>
    <xf numFmtId="1" fontId="8" fillId="2" borderId="0" xfId="3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/>
    </xf>
    <xf numFmtId="0" fontId="3" fillId="0" borderId="0" xfId="0" applyFont="1" applyFill="1"/>
    <xf numFmtId="0" fontId="11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 vertical="top" wrapText="1"/>
    </xf>
    <xf numFmtId="0" fontId="19" fillId="0" borderId="0" xfId="0" applyFont="1" applyAlignment="1">
      <alignment horizontal="center"/>
    </xf>
    <xf numFmtId="164" fontId="0" fillId="0" borderId="0" xfId="0" applyNumberForma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7" fillId="0" borderId="0" xfId="6" applyFill="1" applyAlignment="1">
      <alignment vertical="center" wrapText="1"/>
    </xf>
    <xf numFmtId="0" fontId="20" fillId="0" borderId="0" xfId="4" applyFont="1" applyFill="1" applyAlignment="1">
      <alignment vertical="center" wrapText="1"/>
    </xf>
    <xf numFmtId="164" fontId="14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Fill="1"/>
    <xf numFmtId="164" fontId="0" fillId="0" borderId="0" xfId="0" applyNumberFormat="1" applyFont="1" applyFill="1" applyAlignment="1">
      <alignment vertical="center"/>
    </xf>
    <xf numFmtId="43" fontId="0" fillId="0" borderId="0" xfId="0" applyNumberFormat="1" applyFill="1"/>
    <xf numFmtId="0" fontId="0" fillId="0" borderId="0" xfId="0" applyFill="1" applyAlignment="1">
      <alignment horizontal="left" indent="1"/>
    </xf>
    <xf numFmtId="0" fontId="0" fillId="0" borderId="0" xfId="0" applyAlignment="1">
      <alignment vertical="top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8" fillId="0" borderId="0" xfId="2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14" fillId="0" borderId="0" xfId="2" applyNumberFormat="1" applyFont="1" applyFill="1" applyBorder="1" applyAlignment="1">
      <alignment vertical="center"/>
    </xf>
    <xf numFmtId="42" fontId="21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indent="1"/>
    </xf>
    <xf numFmtId="164" fontId="8" fillId="0" borderId="6" xfId="0" applyNumberFormat="1" applyFont="1" applyFill="1" applyBorder="1"/>
    <xf numFmtId="164" fontId="8" fillId="0" borderId="7" xfId="0" applyNumberFormat="1" applyFont="1" applyFill="1" applyBorder="1"/>
    <xf numFmtId="0" fontId="0" fillId="0" borderId="6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8" fillId="0" borderId="4" xfId="0" applyNumberFormat="1" applyFont="1" applyFill="1" applyBorder="1"/>
    <xf numFmtId="164" fontId="8" fillId="0" borderId="8" xfId="0" applyNumberFormat="1" applyFont="1" applyFill="1" applyBorder="1"/>
    <xf numFmtId="0" fontId="0" fillId="0" borderId="4" xfId="0" applyBorder="1" applyAlignment="1">
      <alignment horizontal="left" indent="1"/>
    </xf>
    <xf numFmtId="164" fontId="2" fillId="0" borderId="4" xfId="0" applyNumberFormat="1" applyFont="1" applyFill="1" applyBorder="1"/>
    <xf numFmtId="164" fontId="2" fillId="0" borderId="8" xfId="0" applyNumberFormat="1" applyFont="1" applyFill="1" applyBorder="1"/>
    <xf numFmtId="0" fontId="0" fillId="0" borderId="5" xfId="0" applyBorder="1" applyAlignment="1">
      <alignment horizontal="left" indent="2"/>
    </xf>
    <xf numFmtId="0" fontId="0" fillId="0" borderId="4" xfId="0" applyFill="1" applyBorder="1"/>
    <xf numFmtId="0" fontId="0" fillId="0" borderId="8" xfId="0" applyFill="1" applyBorder="1"/>
    <xf numFmtId="0" fontId="0" fillId="0" borderId="4" xfId="0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left" indent="2"/>
    </xf>
    <xf numFmtId="164" fontId="0" fillId="0" borderId="4" xfId="0" applyNumberFormat="1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 indent="1"/>
    </xf>
    <xf numFmtId="164" fontId="8" fillId="0" borderId="9" xfId="0" applyNumberFormat="1" applyFont="1" applyFill="1" applyBorder="1"/>
    <xf numFmtId="164" fontId="8" fillId="0" borderId="11" xfId="0" applyNumberFormat="1" applyFont="1" applyFill="1" applyBorder="1"/>
    <xf numFmtId="0" fontId="0" fillId="0" borderId="9" xfId="0" applyBorder="1" applyAlignment="1">
      <alignment horizontal="left" indent="1"/>
    </xf>
    <xf numFmtId="164" fontId="22" fillId="0" borderId="0" xfId="0" applyNumberFormat="1" applyFo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43" fontId="0" fillId="0" borderId="0" xfId="1" applyFont="1" applyFill="1"/>
    <xf numFmtId="3" fontId="0" fillId="0" borderId="0" xfId="0" applyNumberFormat="1" applyFill="1"/>
    <xf numFmtId="43" fontId="23" fillId="0" borderId="0" xfId="1" applyFont="1" applyFill="1"/>
    <xf numFmtId="0" fontId="0" fillId="0" borderId="0" xfId="0" applyAlignment="1">
      <alignment horizontal="left" wrapText="1"/>
    </xf>
  </cellXfs>
  <cellStyles count="7">
    <cellStyle name="Comma" xfId="1" builtinId="3"/>
    <cellStyle name="Comma 3" xfId="5"/>
    <cellStyle name="Currency" xfId="2" builtinId="4"/>
    <cellStyle name="Normal" xfId="0" builtinId="0"/>
    <cellStyle name="Normal 2 2 2" xfId="4"/>
    <cellStyle name="Normal 3" xfId="6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zoomScaleNormal="100" workbookViewId="0"/>
  </sheetViews>
  <sheetFormatPr defaultRowHeight="15" x14ac:dyDescent="0.25"/>
  <cols>
    <col min="1" max="1" width="3.7109375" customWidth="1"/>
    <col min="3" max="3" width="17.7109375" customWidth="1"/>
    <col min="4" max="7" width="12.7109375" customWidth="1"/>
    <col min="18" max="18" width="22" bestFit="1" customWidth="1"/>
    <col min="19" max="19" width="16" bestFit="1" customWidth="1"/>
  </cols>
  <sheetData>
    <row r="1" spans="1:11" x14ac:dyDescent="0.25">
      <c r="A1" s="1" t="s">
        <v>0</v>
      </c>
    </row>
    <row r="2" spans="1:11" x14ac:dyDescent="0.25">
      <c r="A2" s="1"/>
    </row>
    <row r="3" spans="1:11" x14ac:dyDescent="0.25">
      <c r="A3" s="1"/>
      <c r="B3" t="s">
        <v>1</v>
      </c>
    </row>
    <row r="4" spans="1:11" x14ac:dyDescent="0.25">
      <c r="A4" s="1"/>
      <c r="B4" t="s">
        <v>2</v>
      </c>
    </row>
    <row r="5" spans="1:11" x14ac:dyDescent="0.25">
      <c r="A5" s="1"/>
      <c r="B5" t="s">
        <v>3</v>
      </c>
    </row>
    <row r="7" spans="1:11" x14ac:dyDescent="0.25">
      <c r="A7" s="2" t="s">
        <v>4</v>
      </c>
      <c r="D7" s="3" t="s">
        <v>5</v>
      </c>
      <c r="E7" s="3" t="s">
        <v>6</v>
      </c>
      <c r="F7" s="3" t="s">
        <v>7</v>
      </c>
      <c r="G7" s="3" t="s">
        <v>8</v>
      </c>
    </row>
    <row r="8" spans="1:11" x14ac:dyDescent="0.25">
      <c r="A8" s="2"/>
      <c r="D8" s="4" t="s">
        <v>9</v>
      </c>
      <c r="E8" s="5"/>
      <c r="F8" s="5"/>
      <c r="G8" s="3"/>
    </row>
    <row r="9" spans="1:11" x14ac:dyDescent="0.25">
      <c r="C9" s="6" t="s">
        <v>10</v>
      </c>
      <c r="D9" s="4" t="s">
        <v>11</v>
      </c>
      <c r="E9" s="7"/>
      <c r="F9" s="7"/>
    </row>
    <row r="10" spans="1:11" x14ac:dyDescent="0.25">
      <c r="C10" s="8" t="s">
        <v>12</v>
      </c>
      <c r="D10" s="4" t="s">
        <v>13</v>
      </c>
      <c r="E10" s="4" t="s">
        <v>14</v>
      </c>
      <c r="F10" s="4"/>
      <c r="G10" s="8"/>
    </row>
    <row r="11" spans="1:11" x14ac:dyDescent="0.25">
      <c r="A11" s="9" t="s">
        <v>15</v>
      </c>
      <c r="B11" s="10" t="s">
        <v>16</v>
      </c>
      <c r="C11" s="3" t="s">
        <v>17</v>
      </c>
      <c r="D11" s="11" t="s">
        <v>18</v>
      </c>
      <c r="E11" s="11" t="s">
        <v>19</v>
      </c>
      <c r="F11" s="11" t="s">
        <v>20</v>
      </c>
      <c r="G11" s="10" t="s">
        <v>21</v>
      </c>
      <c r="K11" s="9" t="s">
        <v>22</v>
      </c>
    </row>
    <row r="12" spans="1:11" x14ac:dyDescent="0.25">
      <c r="A12" s="8">
        <v>24</v>
      </c>
      <c r="B12" s="12">
        <v>920</v>
      </c>
      <c r="C12" s="13">
        <f>SUM(D12:G12)</f>
        <v>44861860.830003619</v>
      </c>
      <c r="D12" s="14">
        <v>-28840749.100680005</v>
      </c>
      <c r="E12" s="15"/>
      <c r="F12" s="16">
        <f>G34</f>
        <v>73702609.930683628</v>
      </c>
      <c r="G12" s="15"/>
      <c r="K12" t="s">
        <v>23</v>
      </c>
    </row>
    <row r="13" spans="1:11" x14ac:dyDescent="0.25">
      <c r="A13" s="8">
        <f>A12+1</f>
        <v>25</v>
      </c>
      <c r="B13" s="12">
        <v>921</v>
      </c>
      <c r="C13" s="13">
        <f t="shared" ref="C13:C25" si="0">SUM(D13:G13)</f>
        <v>5610135.4679282326</v>
      </c>
      <c r="D13" s="14">
        <v>5610135.4679282326</v>
      </c>
      <c r="E13" s="15"/>
      <c r="F13" s="17">
        <v>0</v>
      </c>
      <c r="G13" s="15"/>
      <c r="K13" t="s">
        <v>23</v>
      </c>
    </row>
    <row r="14" spans="1:11" x14ac:dyDescent="0.25">
      <c r="A14" s="8">
        <f t="shared" ref="A14:A25" si="1">A13+1</f>
        <v>26</v>
      </c>
      <c r="B14" s="12">
        <v>922</v>
      </c>
      <c r="C14" s="13">
        <f t="shared" si="0"/>
        <v>-48972720.492640004</v>
      </c>
      <c r="D14" s="14">
        <v>-7655813.4926399998</v>
      </c>
      <c r="E14" s="15"/>
      <c r="F14" s="17">
        <v>-41316907</v>
      </c>
      <c r="G14" s="15"/>
      <c r="K14" t="s">
        <v>23</v>
      </c>
    </row>
    <row r="15" spans="1:11" x14ac:dyDescent="0.25">
      <c r="A15" s="8">
        <f t="shared" si="1"/>
        <v>27</v>
      </c>
      <c r="B15" s="12">
        <v>923</v>
      </c>
      <c r="C15" s="13">
        <f t="shared" si="0"/>
        <v>7684282</v>
      </c>
      <c r="D15" s="14">
        <v>7684282</v>
      </c>
      <c r="E15" s="15"/>
      <c r="F15" s="17">
        <v>0</v>
      </c>
      <c r="G15" s="15"/>
      <c r="K15" t="s">
        <v>23</v>
      </c>
    </row>
    <row r="16" spans="1:11" x14ac:dyDescent="0.25">
      <c r="A16" s="8">
        <f t="shared" si="1"/>
        <v>28</v>
      </c>
      <c r="B16" s="12">
        <v>924</v>
      </c>
      <c r="C16" s="13">
        <f t="shared" si="0"/>
        <v>0</v>
      </c>
      <c r="D16" s="14">
        <v>0</v>
      </c>
      <c r="E16" s="15"/>
      <c r="F16" s="17">
        <v>0</v>
      </c>
      <c r="G16" s="15"/>
      <c r="K16" t="s">
        <v>23</v>
      </c>
    </row>
    <row r="17" spans="1:15" x14ac:dyDescent="0.25">
      <c r="A17" s="8">
        <f t="shared" si="1"/>
        <v>29</v>
      </c>
      <c r="B17" s="12">
        <v>925</v>
      </c>
      <c r="C17" s="13">
        <f t="shared" si="0"/>
        <v>-695634</v>
      </c>
      <c r="D17" s="14">
        <v>-695634</v>
      </c>
      <c r="E17" s="15"/>
      <c r="F17" s="17">
        <v>0</v>
      </c>
      <c r="G17" s="15"/>
      <c r="K17" t="s">
        <v>23</v>
      </c>
    </row>
    <row r="18" spans="1:15" x14ac:dyDescent="0.25">
      <c r="A18" s="8">
        <f t="shared" si="1"/>
        <v>30</v>
      </c>
      <c r="B18" s="12">
        <v>926</v>
      </c>
      <c r="C18" s="13">
        <f t="shared" si="0"/>
        <v>-37470823.897359997</v>
      </c>
      <c r="D18" s="14">
        <v>-2461671.8973599998</v>
      </c>
      <c r="E18" s="15"/>
      <c r="F18" s="17">
        <v>0</v>
      </c>
      <c r="G18" s="16">
        <f>F47</f>
        <v>-35009152</v>
      </c>
      <c r="K18" t="s">
        <v>23</v>
      </c>
    </row>
    <row r="19" spans="1:15" x14ac:dyDescent="0.25">
      <c r="A19" s="8">
        <f t="shared" si="1"/>
        <v>31</v>
      </c>
      <c r="B19" s="12">
        <v>927</v>
      </c>
      <c r="C19" s="18" t="s">
        <v>24</v>
      </c>
      <c r="D19" s="18" t="s">
        <v>24</v>
      </c>
      <c r="E19" s="18" t="s">
        <v>24</v>
      </c>
      <c r="F19" s="19" t="s">
        <v>24</v>
      </c>
      <c r="G19" s="18" t="s">
        <v>24</v>
      </c>
      <c r="K19" t="s">
        <v>25</v>
      </c>
    </row>
    <row r="20" spans="1:15" x14ac:dyDescent="0.25">
      <c r="A20" s="8">
        <f t="shared" si="1"/>
        <v>32</v>
      </c>
      <c r="B20" s="12">
        <v>928</v>
      </c>
      <c r="C20" s="13">
        <f t="shared" si="0"/>
        <v>17351998</v>
      </c>
      <c r="D20" s="14">
        <v>17351998</v>
      </c>
      <c r="E20" s="15"/>
      <c r="F20" s="17">
        <v>0</v>
      </c>
      <c r="G20" s="15"/>
      <c r="K20" t="s">
        <v>23</v>
      </c>
    </row>
    <row r="21" spans="1:15" x14ac:dyDescent="0.25">
      <c r="A21" s="8">
        <f t="shared" si="1"/>
        <v>33</v>
      </c>
      <c r="B21" s="12">
        <v>929</v>
      </c>
      <c r="C21" s="13">
        <f t="shared" si="0"/>
        <v>0</v>
      </c>
      <c r="D21" s="14">
        <v>0</v>
      </c>
      <c r="E21" s="15"/>
      <c r="F21" s="17">
        <v>0</v>
      </c>
      <c r="G21" s="15"/>
      <c r="K21" t="s">
        <v>23</v>
      </c>
    </row>
    <row r="22" spans="1:15" x14ac:dyDescent="0.25">
      <c r="A22" s="8">
        <f t="shared" si="1"/>
        <v>34</v>
      </c>
      <c r="B22" s="20">
        <v>930.1</v>
      </c>
      <c r="C22" s="21">
        <f t="shared" si="0"/>
        <v>0</v>
      </c>
      <c r="D22" s="14">
        <v>0</v>
      </c>
      <c r="E22" s="22"/>
      <c r="F22" s="17">
        <v>0</v>
      </c>
      <c r="G22" s="22"/>
      <c r="H22" s="23"/>
      <c r="I22" s="23"/>
      <c r="J22" s="23"/>
      <c r="K22" s="23" t="s">
        <v>23</v>
      </c>
      <c r="L22" s="23"/>
      <c r="M22" s="23"/>
      <c r="N22" s="23"/>
      <c r="O22" s="23"/>
    </row>
    <row r="23" spans="1:15" x14ac:dyDescent="0.25">
      <c r="A23" s="8">
        <f t="shared" si="1"/>
        <v>35</v>
      </c>
      <c r="B23" s="12">
        <v>930.2</v>
      </c>
      <c r="C23" s="13">
        <f t="shared" si="0"/>
        <v>24004995.530000001</v>
      </c>
      <c r="D23" s="14">
        <v>24004995.530000001</v>
      </c>
      <c r="E23" s="15"/>
      <c r="F23" s="17">
        <v>0</v>
      </c>
      <c r="G23" s="15"/>
      <c r="K23" t="s">
        <v>23</v>
      </c>
    </row>
    <row r="24" spans="1:15" x14ac:dyDescent="0.25">
      <c r="A24" s="8">
        <f t="shared" si="1"/>
        <v>36</v>
      </c>
      <c r="B24" s="12">
        <v>931</v>
      </c>
      <c r="C24" s="13">
        <f t="shared" si="0"/>
        <v>11411119</v>
      </c>
      <c r="D24" s="14">
        <v>11411119</v>
      </c>
      <c r="E24" s="15"/>
      <c r="F24" s="17">
        <v>0</v>
      </c>
      <c r="G24" s="15"/>
      <c r="K24" t="s">
        <v>23</v>
      </c>
    </row>
    <row r="25" spans="1:15" x14ac:dyDescent="0.25">
      <c r="A25" s="8">
        <f t="shared" si="1"/>
        <v>37</v>
      </c>
      <c r="B25" s="12">
        <v>935</v>
      </c>
      <c r="C25" s="13">
        <f t="shared" si="0"/>
        <v>697671</v>
      </c>
      <c r="D25" s="14">
        <v>697671</v>
      </c>
      <c r="E25" s="15"/>
      <c r="F25" s="17">
        <v>0</v>
      </c>
      <c r="G25" s="15"/>
      <c r="K25" t="s">
        <v>23</v>
      </c>
    </row>
    <row r="27" spans="1:15" x14ac:dyDescent="0.25">
      <c r="B27" s="2" t="s">
        <v>26</v>
      </c>
      <c r="C27" s="7"/>
      <c r="D27" s="7"/>
      <c r="E27" s="7"/>
      <c r="F27" s="7"/>
      <c r="G27" s="7"/>
      <c r="H27" s="7"/>
    </row>
    <row r="28" spans="1:15" x14ac:dyDescent="0.25">
      <c r="B28" s="2"/>
      <c r="C28" s="7" t="s">
        <v>27</v>
      </c>
      <c r="D28" s="7"/>
      <c r="E28" s="7"/>
      <c r="F28" s="7"/>
      <c r="G28" s="7"/>
      <c r="H28" s="7"/>
    </row>
    <row r="29" spans="1:15" x14ac:dyDescent="0.25">
      <c r="B29" s="2"/>
      <c r="C29" s="24"/>
      <c r="D29" s="7"/>
      <c r="E29" s="7"/>
      <c r="F29" s="7"/>
      <c r="G29" s="4"/>
      <c r="H29" s="4"/>
    </row>
    <row r="30" spans="1:15" x14ac:dyDescent="0.25">
      <c r="B30" s="2"/>
      <c r="C30" s="25"/>
      <c r="D30" s="26"/>
      <c r="E30" s="26"/>
      <c r="F30" s="7"/>
      <c r="G30" s="4"/>
      <c r="H30" s="4"/>
    </row>
    <row r="31" spans="1:15" x14ac:dyDescent="0.25">
      <c r="B31" s="2"/>
      <c r="G31" s="10" t="s">
        <v>28</v>
      </c>
      <c r="H31" s="10" t="s">
        <v>29</v>
      </c>
      <c r="K31" s="9" t="s">
        <v>22</v>
      </c>
    </row>
    <row r="32" spans="1:15" x14ac:dyDescent="0.25">
      <c r="B32" s="8" t="s">
        <v>30</v>
      </c>
      <c r="E32" s="7"/>
      <c r="F32" s="27" t="s">
        <v>31</v>
      </c>
      <c r="G32" s="14">
        <v>103811324.56999999</v>
      </c>
      <c r="H32" s="28" t="s">
        <v>32</v>
      </c>
      <c r="K32" t="s">
        <v>33</v>
      </c>
    </row>
    <row r="33" spans="2:11" x14ac:dyDescent="0.25">
      <c r="B33" s="8" t="s">
        <v>34</v>
      </c>
      <c r="C33" s="29"/>
      <c r="E33" s="7"/>
      <c r="F33" s="27" t="s">
        <v>35</v>
      </c>
      <c r="G33" s="30">
        <f>E37</f>
        <v>30108714.639316365</v>
      </c>
      <c r="H33" s="31" t="str">
        <f>"Note 2, "&amp;B37&amp;""</f>
        <v>Note 2, d</v>
      </c>
    </row>
    <row r="34" spans="2:11" x14ac:dyDescent="0.25">
      <c r="B34" s="8" t="s">
        <v>36</v>
      </c>
      <c r="F34" s="32" t="s">
        <v>37</v>
      </c>
      <c r="G34" s="33">
        <f>G32-G33</f>
        <v>73702609.930683628</v>
      </c>
    </row>
    <row r="35" spans="2:11" x14ac:dyDescent="0.25">
      <c r="C35" s="25" t="s">
        <v>38</v>
      </c>
      <c r="D35" s="26"/>
      <c r="E35" s="26"/>
      <c r="G35" s="33"/>
    </row>
    <row r="36" spans="2:11" x14ac:dyDescent="0.25">
      <c r="D36" s="34" t="s">
        <v>39</v>
      </c>
      <c r="E36" s="10" t="s">
        <v>28</v>
      </c>
      <c r="F36" s="35" t="s">
        <v>29</v>
      </c>
      <c r="G36" s="33"/>
      <c r="K36" s="9" t="s">
        <v>22</v>
      </c>
    </row>
    <row r="37" spans="2:11" x14ac:dyDescent="0.25">
      <c r="B37" s="8" t="s">
        <v>40</v>
      </c>
      <c r="D37" t="s">
        <v>41</v>
      </c>
      <c r="E37" s="17">
        <v>30108714.639316365</v>
      </c>
      <c r="F37" s="28" t="s">
        <v>42</v>
      </c>
      <c r="G37" s="36"/>
      <c r="K37" t="s">
        <v>43</v>
      </c>
    </row>
    <row r="38" spans="2:11" x14ac:dyDescent="0.25">
      <c r="B38" s="8" t="s">
        <v>44</v>
      </c>
      <c r="D38" s="24" t="s">
        <v>45</v>
      </c>
      <c r="E38" s="17">
        <v>13613012.517520862</v>
      </c>
      <c r="F38" s="28" t="s">
        <v>42</v>
      </c>
      <c r="G38" s="36"/>
      <c r="K38" t="s">
        <v>43</v>
      </c>
    </row>
    <row r="39" spans="2:11" x14ac:dyDescent="0.25">
      <c r="B39" s="8" t="s">
        <v>46</v>
      </c>
      <c r="D39" s="29" t="s">
        <v>47</v>
      </c>
      <c r="E39" s="37">
        <v>45060955.163752876</v>
      </c>
      <c r="F39" s="28" t="s">
        <v>42</v>
      </c>
      <c r="G39" s="36"/>
      <c r="K39" t="s">
        <v>43</v>
      </c>
    </row>
    <row r="40" spans="2:11" x14ac:dyDescent="0.25">
      <c r="B40" s="4" t="s">
        <v>48</v>
      </c>
      <c r="D40" s="32" t="s">
        <v>49</v>
      </c>
      <c r="E40" s="33">
        <f>SUM(E37:E39)</f>
        <v>88782682.320590109</v>
      </c>
      <c r="F40" s="31" t="str">
        <f>"Sum of "&amp;B37&amp;" to "&amp;B39&amp;""</f>
        <v>Sum of d to f</v>
      </c>
      <c r="G40" s="33"/>
    </row>
    <row r="42" spans="2:11" x14ac:dyDescent="0.25">
      <c r="B42" s="2" t="s">
        <v>50</v>
      </c>
    </row>
    <row r="43" spans="2:11" x14ac:dyDescent="0.25">
      <c r="F43" s="10" t="s">
        <v>28</v>
      </c>
      <c r="G43" s="34" t="s">
        <v>51</v>
      </c>
      <c r="K43" s="9" t="s">
        <v>22</v>
      </c>
    </row>
    <row r="44" spans="2:11" x14ac:dyDescent="0.25">
      <c r="B44" s="8" t="s">
        <v>30</v>
      </c>
      <c r="E44" s="32" t="s">
        <v>52</v>
      </c>
      <c r="F44" s="38">
        <v>40171333</v>
      </c>
      <c r="G44" s="31" t="s">
        <v>53</v>
      </c>
    </row>
    <row r="45" spans="2:11" x14ac:dyDescent="0.25">
      <c r="B45" s="8" t="s">
        <v>34</v>
      </c>
      <c r="E45" s="32" t="s">
        <v>54</v>
      </c>
      <c r="F45" s="39">
        <v>40055779</v>
      </c>
      <c r="K45" s="40" t="s">
        <v>55</v>
      </c>
    </row>
    <row r="46" spans="2:11" x14ac:dyDescent="0.25">
      <c r="B46" s="8" t="s">
        <v>36</v>
      </c>
      <c r="E46" s="32" t="s">
        <v>56</v>
      </c>
      <c r="F46" s="41">
        <v>5046627</v>
      </c>
      <c r="G46" s="28"/>
      <c r="K46" t="s">
        <v>32</v>
      </c>
    </row>
    <row r="47" spans="2:11" x14ac:dyDescent="0.25">
      <c r="B47" s="8" t="s">
        <v>40</v>
      </c>
      <c r="E47" s="32" t="s">
        <v>57</v>
      </c>
      <c r="F47" s="42">
        <f>F46-F45</f>
        <v>-35009152</v>
      </c>
      <c r="G47" s="31" t="str">
        <f>""&amp;B46&amp;" - "&amp;B45&amp;""</f>
        <v>c - b</v>
      </c>
    </row>
    <row r="49" spans="2:11" x14ac:dyDescent="0.25">
      <c r="B49" s="2"/>
    </row>
    <row r="50" spans="2:11" x14ac:dyDescent="0.25">
      <c r="F50" s="10"/>
      <c r="G50" s="34"/>
      <c r="K50" s="9"/>
    </row>
    <row r="51" spans="2:11" x14ac:dyDescent="0.25">
      <c r="B51" s="8"/>
      <c r="E51" s="32"/>
      <c r="F51" s="38"/>
      <c r="G51" s="31"/>
    </row>
    <row r="52" spans="2:11" x14ac:dyDescent="0.25">
      <c r="B52" s="8"/>
      <c r="E52" s="32"/>
      <c r="F52" s="38"/>
    </row>
    <row r="53" spans="2:11" x14ac:dyDescent="0.25">
      <c r="B53" s="8"/>
      <c r="E53" s="32"/>
      <c r="F53" s="38"/>
      <c r="K53" s="43"/>
    </row>
    <row r="54" spans="2:11" x14ac:dyDescent="0.25">
      <c r="B54" s="8"/>
      <c r="E54" s="32"/>
      <c r="F54" s="44"/>
      <c r="G54" s="31"/>
    </row>
  </sheetData>
  <pageMargins left="0.7" right="0.7" top="1.0645833333333301" bottom="0.75" header="0.3" footer="0.3"/>
  <pageSetup scale="69" orientation="landscape" cellComments="asDisplayed" r:id="rId1"/>
  <headerFooter>
    <oddHeader>&amp;RExhibit SCE-29
TO2019A
WP- Schedule 20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zoomScaleSheetLayoutView="100" workbookViewId="0"/>
  </sheetViews>
  <sheetFormatPr defaultRowHeight="15" x14ac:dyDescent="0.25"/>
  <cols>
    <col min="1" max="1" width="3.7109375" customWidth="1"/>
    <col min="2" max="2" width="4.7109375" customWidth="1"/>
    <col min="4" max="4" width="15.7109375" customWidth="1"/>
    <col min="5" max="5" width="6.7109375" customWidth="1"/>
    <col min="6" max="6" width="16.140625" customWidth="1"/>
    <col min="8" max="8" width="13.28515625" customWidth="1"/>
    <col min="10" max="10" width="12.28515625" customWidth="1"/>
    <col min="11" max="11" width="11.42578125" bestFit="1" customWidth="1"/>
    <col min="13" max="13" width="11.140625" bestFit="1" customWidth="1"/>
    <col min="16" max="16" width="11.42578125" customWidth="1"/>
  </cols>
  <sheetData>
    <row r="1" spans="1:13" x14ac:dyDescent="0.25">
      <c r="A1" s="1" t="s">
        <v>58</v>
      </c>
      <c r="B1" s="1"/>
      <c r="C1" s="45"/>
      <c r="D1" s="45"/>
      <c r="E1" s="45"/>
      <c r="F1" s="45"/>
      <c r="G1" s="45"/>
      <c r="H1" s="45"/>
      <c r="I1" s="45"/>
      <c r="J1" s="45"/>
    </row>
    <row r="2" spans="1:13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3" x14ac:dyDescent="0.25">
      <c r="A3" s="1" t="s">
        <v>59</v>
      </c>
      <c r="B3" s="1"/>
      <c r="C3" s="45"/>
      <c r="D3" s="45"/>
      <c r="E3" s="45"/>
      <c r="F3" s="45"/>
      <c r="G3" s="45"/>
      <c r="H3" s="45"/>
      <c r="I3" s="45"/>
      <c r="J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3" x14ac:dyDescent="0.25">
      <c r="A5" s="45"/>
      <c r="B5" s="45"/>
      <c r="C5" s="45"/>
      <c r="D5" s="46" t="s">
        <v>9</v>
      </c>
      <c r="E5" s="45"/>
      <c r="F5" s="45"/>
      <c r="G5" s="45"/>
      <c r="H5" s="45"/>
      <c r="I5" s="45"/>
      <c r="J5" s="45"/>
    </row>
    <row r="6" spans="1:13" x14ac:dyDescent="0.25">
      <c r="A6" s="45"/>
      <c r="B6" s="47" t="s">
        <v>60</v>
      </c>
      <c r="C6" s="46" t="s">
        <v>61</v>
      </c>
      <c r="D6" s="46" t="s">
        <v>62</v>
      </c>
      <c r="E6" s="45"/>
      <c r="F6" s="9" t="s">
        <v>63</v>
      </c>
      <c r="G6" s="45"/>
      <c r="H6" s="45"/>
      <c r="I6" s="45"/>
      <c r="J6" s="45"/>
    </row>
    <row r="7" spans="1:13" x14ac:dyDescent="0.25">
      <c r="A7" s="45"/>
      <c r="B7" s="48" t="s">
        <v>64</v>
      </c>
      <c r="C7" s="49">
        <v>920</v>
      </c>
      <c r="D7" s="50">
        <v>1424975.1193199947</v>
      </c>
      <c r="E7" s="45"/>
      <c r="F7" s="45" t="s">
        <v>65</v>
      </c>
      <c r="G7" s="45"/>
      <c r="H7" s="45"/>
      <c r="I7" s="45"/>
      <c r="J7" s="45"/>
    </row>
    <row r="8" spans="1:13" x14ac:dyDescent="0.25">
      <c r="A8" s="45"/>
      <c r="B8" s="48" t="s">
        <v>66</v>
      </c>
      <c r="C8" s="49">
        <v>921</v>
      </c>
      <c r="D8" s="50">
        <v>5432615.4679282326</v>
      </c>
      <c r="E8" s="45"/>
      <c r="F8" s="45" t="s">
        <v>65</v>
      </c>
      <c r="G8" s="45"/>
      <c r="H8" s="45"/>
      <c r="I8" s="45"/>
      <c r="J8" s="45"/>
    </row>
    <row r="9" spans="1:13" x14ac:dyDescent="0.25">
      <c r="A9" s="45"/>
      <c r="B9" s="48" t="s">
        <v>67</v>
      </c>
      <c r="C9" s="49">
        <v>923</v>
      </c>
      <c r="D9" s="50">
        <v>7622007</v>
      </c>
      <c r="E9" s="45"/>
      <c r="F9" s="45" t="s">
        <v>65</v>
      </c>
      <c r="G9" s="45"/>
      <c r="H9" s="45"/>
      <c r="I9" s="45"/>
      <c r="J9" s="45"/>
    </row>
    <row r="10" spans="1:13" x14ac:dyDescent="0.25">
      <c r="A10" s="45"/>
      <c r="B10" s="48" t="s">
        <v>68</v>
      </c>
      <c r="C10" s="49">
        <v>926</v>
      </c>
      <c r="D10" s="50">
        <v>222914.2899999998</v>
      </c>
      <c r="E10" s="45"/>
      <c r="F10" s="45" t="s">
        <v>65</v>
      </c>
      <c r="G10" s="45"/>
      <c r="H10" s="45"/>
      <c r="I10" s="45"/>
      <c r="J10" s="45"/>
    </row>
    <row r="11" spans="1:13" x14ac:dyDescent="0.25">
      <c r="A11" s="45"/>
      <c r="B11" s="48" t="s">
        <v>69</v>
      </c>
      <c r="C11" s="49">
        <v>928</v>
      </c>
      <c r="D11" s="50">
        <v>2612717</v>
      </c>
      <c r="E11" s="45"/>
      <c r="F11" s="45" t="s">
        <v>65</v>
      </c>
      <c r="G11" s="45"/>
      <c r="H11" s="45"/>
      <c r="I11" s="45"/>
      <c r="J11" s="45"/>
    </row>
    <row r="12" spans="1:13" x14ac:dyDescent="0.25">
      <c r="A12" s="45"/>
      <c r="B12" s="48" t="s">
        <v>70</v>
      </c>
      <c r="C12" s="49">
        <v>930.2</v>
      </c>
      <c r="D12" s="51">
        <v>3832477.53</v>
      </c>
      <c r="E12" s="45"/>
      <c r="F12" s="45" t="s">
        <v>65</v>
      </c>
      <c r="G12" s="45"/>
      <c r="H12" s="45"/>
      <c r="I12" s="45"/>
      <c r="J12" s="45"/>
    </row>
    <row r="13" spans="1:13" x14ac:dyDescent="0.25">
      <c r="A13" s="45"/>
      <c r="B13" s="45"/>
      <c r="C13" s="52" t="s">
        <v>71</v>
      </c>
      <c r="D13" s="50">
        <f>SUM(D7:D12)</f>
        <v>21147706.407248229</v>
      </c>
      <c r="E13" s="45"/>
      <c r="F13" s="45"/>
      <c r="G13" s="45"/>
      <c r="H13" s="45"/>
      <c r="I13" s="45"/>
      <c r="J13" s="45"/>
      <c r="M13" s="33"/>
    </row>
    <row r="14" spans="1:13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</row>
    <row r="15" spans="1:13" x14ac:dyDescent="0.25">
      <c r="A15" s="1" t="s">
        <v>72</v>
      </c>
      <c r="B15" s="1"/>
      <c r="C15" s="45"/>
      <c r="D15" s="45"/>
      <c r="E15" s="45"/>
      <c r="F15" s="45"/>
      <c r="G15" s="45"/>
      <c r="H15" s="45"/>
      <c r="I15" s="45"/>
      <c r="J15" s="45"/>
    </row>
    <row r="16" spans="1:13" x14ac:dyDescent="0.25">
      <c r="A16" s="1"/>
      <c r="B16" s="45" t="s">
        <v>73</v>
      </c>
      <c r="C16" s="45"/>
      <c r="D16" s="45"/>
      <c r="E16" s="45"/>
      <c r="F16" s="45"/>
      <c r="G16" s="45"/>
      <c r="H16" s="45"/>
      <c r="I16" s="45"/>
      <c r="J16" s="45"/>
    </row>
    <row r="17" spans="1:15" x14ac:dyDescent="0.25">
      <c r="A17" s="1"/>
      <c r="B17" s="45" t="s">
        <v>74</v>
      </c>
      <c r="C17" s="45"/>
      <c r="D17" s="45"/>
      <c r="E17" s="45"/>
      <c r="F17" s="45"/>
      <c r="G17" s="45"/>
      <c r="H17" s="45"/>
      <c r="I17" s="45"/>
      <c r="J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</row>
    <row r="19" spans="1:15" x14ac:dyDescent="0.25">
      <c r="A19" s="45"/>
      <c r="B19" s="45"/>
      <c r="C19" s="45"/>
      <c r="D19" s="46" t="s">
        <v>45</v>
      </c>
      <c r="E19" s="45"/>
      <c r="F19" s="45"/>
      <c r="G19" s="45"/>
      <c r="H19" s="45"/>
      <c r="I19" s="45"/>
      <c r="J19" s="45"/>
      <c r="K19" s="1"/>
    </row>
    <row r="20" spans="1:15" x14ac:dyDescent="0.25">
      <c r="A20" s="45"/>
      <c r="B20" s="47" t="s">
        <v>60</v>
      </c>
      <c r="C20" s="46" t="s">
        <v>61</v>
      </c>
      <c r="D20" s="46" t="s">
        <v>11</v>
      </c>
      <c r="E20" s="45"/>
      <c r="F20" s="9" t="s">
        <v>75</v>
      </c>
      <c r="G20" s="45"/>
      <c r="H20" s="45"/>
      <c r="I20" s="45"/>
      <c r="J20" s="45"/>
      <c r="K20" s="1"/>
    </row>
    <row r="21" spans="1:15" x14ac:dyDescent="0.25">
      <c r="A21" s="53"/>
      <c r="B21" s="6" t="s">
        <v>76</v>
      </c>
      <c r="C21" s="49">
        <v>920</v>
      </c>
      <c r="D21" s="54">
        <v>224699</v>
      </c>
      <c r="E21" s="53"/>
      <c r="F21" s="53" t="s">
        <v>77</v>
      </c>
      <c r="G21" s="53"/>
      <c r="H21" s="53"/>
      <c r="I21" s="53"/>
      <c r="J21" s="53"/>
      <c r="K21" s="7"/>
      <c r="L21" s="7"/>
      <c r="M21" s="7"/>
    </row>
    <row r="22" spans="1:15" x14ac:dyDescent="0.25">
      <c r="A22" s="53"/>
      <c r="B22" s="6" t="s">
        <v>78</v>
      </c>
      <c r="C22" s="55">
        <v>920</v>
      </c>
      <c r="D22" s="54">
        <v>425</v>
      </c>
      <c r="E22" s="56"/>
      <c r="F22" s="56" t="s">
        <v>79</v>
      </c>
      <c r="G22" s="56"/>
      <c r="H22" s="53"/>
      <c r="I22" s="53"/>
      <c r="J22" s="53"/>
      <c r="K22" s="7"/>
      <c r="L22" s="7"/>
      <c r="M22" s="7"/>
    </row>
    <row r="23" spans="1:15" s="7" customFormat="1" x14ac:dyDescent="0.25">
      <c r="A23" s="53"/>
      <c r="B23" s="57" t="s">
        <v>80</v>
      </c>
      <c r="C23" s="55">
        <v>920</v>
      </c>
      <c r="D23" s="54">
        <v>364012</v>
      </c>
      <c r="E23" s="56"/>
      <c r="F23" s="56" t="s">
        <v>81</v>
      </c>
      <c r="G23" s="56"/>
      <c r="H23" s="53"/>
      <c r="I23" s="53"/>
      <c r="J23" s="53"/>
    </row>
    <row r="24" spans="1:15" s="7" customFormat="1" x14ac:dyDescent="0.25">
      <c r="A24" s="53"/>
      <c r="B24" s="57" t="s">
        <v>82</v>
      </c>
      <c r="C24" s="55">
        <v>920</v>
      </c>
      <c r="D24" s="54">
        <v>8358</v>
      </c>
      <c r="E24" s="56"/>
      <c r="F24" s="56" t="s">
        <v>83</v>
      </c>
      <c r="G24" s="56"/>
      <c r="H24" s="53"/>
      <c r="I24" s="53"/>
      <c r="J24" s="53"/>
    </row>
    <row r="25" spans="1:15" s="7" customFormat="1" x14ac:dyDescent="0.25">
      <c r="A25" s="53"/>
      <c r="B25" s="57" t="s">
        <v>84</v>
      </c>
      <c r="C25" s="55">
        <v>921</v>
      </c>
      <c r="D25" s="54">
        <v>177520</v>
      </c>
      <c r="E25" s="56"/>
      <c r="F25" s="56" t="s">
        <v>85</v>
      </c>
      <c r="G25" s="56"/>
      <c r="H25" s="53"/>
      <c r="I25" s="53"/>
      <c r="J25" s="53"/>
    </row>
    <row r="26" spans="1:15" s="7" customFormat="1" x14ac:dyDescent="0.25">
      <c r="A26" s="53"/>
      <c r="B26" s="57" t="s">
        <v>86</v>
      </c>
      <c r="C26" s="55">
        <v>923</v>
      </c>
      <c r="D26" s="54">
        <v>2</v>
      </c>
      <c r="E26" s="56"/>
      <c r="F26" s="56" t="s">
        <v>87</v>
      </c>
      <c r="G26" s="56"/>
      <c r="H26" s="53"/>
      <c r="I26" s="53"/>
      <c r="J26" s="53"/>
    </row>
    <row r="27" spans="1:15" x14ac:dyDescent="0.25">
      <c r="A27" s="53"/>
      <c r="B27" s="48" t="s">
        <v>88</v>
      </c>
      <c r="C27" s="55">
        <v>923</v>
      </c>
      <c r="D27" s="58">
        <v>2485</v>
      </c>
      <c r="E27" s="56"/>
      <c r="F27" s="56" t="s">
        <v>89</v>
      </c>
      <c r="G27" s="56"/>
      <c r="H27" s="56"/>
      <c r="I27" s="56"/>
      <c r="J27" s="56"/>
      <c r="K27" s="56"/>
      <c r="L27" s="7"/>
      <c r="M27" s="7"/>
    </row>
    <row r="28" spans="1:15" x14ac:dyDescent="0.25">
      <c r="A28" s="53"/>
      <c r="B28" s="6" t="s">
        <v>90</v>
      </c>
      <c r="C28" s="55">
        <v>923</v>
      </c>
      <c r="D28" s="58">
        <v>59788</v>
      </c>
      <c r="E28" s="56"/>
      <c r="F28" s="56" t="s">
        <v>91</v>
      </c>
      <c r="G28" s="56"/>
      <c r="H28" s="56"/>
      <c r="I28" s="56"/>
      <c r="J28" s="56"/>
      <c r="K28" s="56"/>
      <c r="L28" s="7"/>
      <c r="M28" s="7"/>
      <c r="N28" s="59"/>
    </row>
    <row r="29" spans="1:15" x14ac:dyDescent="0.25">
      <c r="A29" s="53"/>
      <c r="B29" s="6" t="s">
        <v>92</v>
      </c>
      <c r="C29" s="55">
        <v>925</v>
      </c>
      <c r="D29" s="58">
        <v>291831</v>
      </c>
      <c r="E29" s="56"/>
      <c r="F29" s="56" t="s">
        <v>93</v>
      </c>
      <c r="G29" s="56"/>
      <c r="H29" s="56"/>
      <c r="I29" s="56"/>
      <c r="J29" s="56"/>
      <c r="K29" s="56"/>
      <c r="L29" s="7"/>
      <c r="M29" s="7"/>
      <c r="N29" s="59"/>
    </row>
    <row r="30" spans="1:15" x14ac:dyDescent="0.25">
      <c r="A30" s="53"/>
      <c r="B30" s="6" t="s">
        <v>94</v>
      </c>
      <c r="C30" s="55">
        <v>925</v>
      </c>
      <c r="D30" s="58">
        <v>-218673</v>
      </c>
      <c r="E30" s="56"/>
      <c r="F30" s="56" t="s">
        <v>95</v>
      </c>
      <c r="G30" s="56"/>
      <c r="H30" s="56"/>
      <c r="I30" s="56"/>
      <c r="J30" s="56"/>
      <c r="K30" s="56"/>
      <c r="L30" s="7"/>
      <c r="M30" s="7"/>
      <c r="N30" s="59"/>
    </row>
    <row r="31" spans="1:15" x14ac:dyDescent="0.25">
      <c r="A31" s="53"/>
      <c r="B31" s="6" t="s">
        <v>96</v>
      </c>
      <c r="C31" s="55">
        <v>925</v>
      </c>
      <c r="D31" s="58">
        <v>-768792</v>
      </c>
      <c r="E31" s="56"/>
      <c r="F31" s="56" t="s">
        <v>97</v>
      </c>
      <c r="G31" s="56"/>
      <c r="H31" s="56"/>
      <c r="I31" s="56"/>
      <c r="J31" s="56"/>
      <c r="K31" s="56"/>
      <c r="L31" s="7"/>
      <c r="M31" s="7"/>
      <c r="N31" s="59"/>
    </row>
    <row r="32" spans="1:15" x14ac:dyDescent="0.25">
      <c r="A32" s="53"/>
      <c r="B32" s="48" t="s">
        <v>98</v>
      </c>
      <c r="C32" s="55">
        <v>926</v>
      </c>
      <c r="D32" s="58">
        <v>1506</v>
      </c>
      <c r="E32" s="56"/>
      <c r="F32" s="53" t="s">
        <v>99</v>
      </c>
      <c r="G32" s="56"/>
      <c r="H32" s="56"/>
      <c r="I32" s="56"/>
      <c r="J32" s="56"/>
      <c r="K32" s="56"/>
      <c r="L32" s="7"/>
      <c r="M32" s="7"/>
      <c r="O32" s="60"/>
    </row>
    <row r="33" spans="1:16" x14ac:dyDescent="0.25">
      <c r="A33" s="53"/>
      <c r="B33" s="48" t="s">
        <v>100</v>
      </c>
      <c r="C33" s="55">
        <v>926</v>
      </c>
      <c r="D33" s="58">
        <v>6549605</v>
      </c>
      <c r="E33" s="56"/>
      <c r="F33" s="56" t="s">
        <v>101</v>
      </c>
      <c r="G33" s="56"/>
      <c r="H33" s="56"/>
      <c r="I33" s="56"/>
      <c r="J33" s="56"/>
      <c r="K33" s="56"/>
      <c r="L33" s="7"/>
      <c r="M33" s="7"/>
      <c r="O33" s="60"/>
    </row>
    <row r="34" spans="1:16" x14ac:dyDescent="0.25">
      <c r="A34" s="53"/>
      <c r="B34" s="48" t="s">
        <v>102</v>
      </c>
      <c r="C34" s="55">
        <v>928</v>
      </c>
      <c r="D34" s="61">
        <v>6389389</v>
      </c>
      <c r="E34" s="56"/>
      <c r="F34" s="56" t="s">
        <v>103</v>
      </c>
      <c r="G34" s="56"/>
      <c r="H34" s="56"/>
      <c r="I34" s="56"/>
      <c r="J34" s="56"/>
      <c r="K34" s="56"/>
      <c r="L34" s="7"/>
      <c r="M34" s="7"/>
      <c r="O34" s="60"/>
    </row>
    <row r="35" spans="1:16" x14ac:dyDescent="0.25">
      <c r="A35" s="53"/>
      <c r="B35" s="48" t="s">
        <v>104</v>
      </c>
      <c r="C35" s="55">
        <v>928</v>
      </c>
      <c r="D35" s="61">
        <v>1824223</v>
      </c>
      <c r="E35" s="56"/>
      <c r="F35" s="56" t="s">
        <v>105</v>
      </c>
      <c r="G35" s="56"/>
      <c r="H35" s="56"/>
      <c r="I35" s="56"/>
      <c r="J35" s="56"/>
      <c r="K35" s="56"/>
      <c r="L35" s="7"/>
      <c r="M35" s="7"/>
    </row>
    <row r="36" spans="1:16" x14ac:dyDescent="0.25">
      <c r="A36" s="53"/>
      <c r="B36" s="48" t="s">
        <v>106</v>
      </c>
      <c r="C36" s="55">
        <v>928</v>
      </c>
      <c r="D36" s="61">
        <v>3738178</v>
      </c>
      <c r="E36" s="56"/>
      <c r="F36" s="56" t="s">
        <v>107</v>
      </c>
      <c r="G36" s="56"/>
      <c r="H36" s="56"/>
      <c r="I36" s="56"/>
      <c r="J36" s="56"/>
      <c r="K36" s="56"/>
      <c r="L36" s="7"/>
      <c r="M36" s="7"/>
    </row>
    <row r="37" spans="1:16" x14ac:dyDescent="0.25">
      <c r="A37" s="53"/>
      <c r="B37" s="48" t="s">
        <v>108</v>
      </c>
      <c r="C37" s="55">
        <v>928</v>
      </c>
      <c r="D37" s="61">
        <v>2990</v>
      </c>
      <c r="E37" s="56"/>
      <c r="F37" s="56" t="s">
        <v>109</v>
      </c>
      <c r="G37" s="56"/>
      <c r="H37" s="56"/>
      <c r="I37" s="56"/>
      <c r="J37" s="56"/>
      <c r="K37" s="56"/>
      <c r="L37" s="7"/>
      <c r="M37" s="7"/>
    </row>
    <row r="38" spans="1:16" x14ac:dyDescent="0.25">
      <c r="A38" s="53"/>
      <c r="B38" s="48" t="s">
        <v>110</v>
      </c>
      <c r="C38" s="55">
        <v>928</v>
      </c>
      <c r="D38" s="61">
        <v>2784501</v>
      </c>
      <c r="E38" s="56"/>
      <c r="F38" s="56" t="s">
        <v>111</v>
      </c>
      <c r="G38" s="56"/>
      <c r="H38" s="56"/>
      <c r="I38" s="56"/>
      <c r="J38" s="56"/>
      <c r="K38" s="56"/>
      <c r="L38" s="7"/>
      <c r="M38" s="7"/>
    </row>
    <row r="39" spans="1:16" x14ac:dyDescent="0.25">
      <c r="A39" s="53"/>
      <c r="B39" s="48" t="s">
        <v>112</v>
      </c>
      <c r="C39" s="55">
        <v>930.2</v>
      </c>
      <c r="D39" s="61">
        <v>58711</v>
      </c>
      <c r="E39" s="56"/>
      <c r="F39" s="56" t="s">
        <v>113</v>
      </c>
      <c r="G39" s="56"/>
      <c r="H39" s="56"/>
      <c r="I39" s="56"/>
      <c r="J39" s="56"/>
      <c r="K39" s="56"/>
      <c r="L39" s="7"/>
      <c r="M39" s="7"/>
    </row>
    <row r="40" spans="1:16" x14ac:dyDescent="0.25">
      <c r="A40" s="53"/>
      <c r="B40" s="48" t="s">
        <v>114</v>
      </c>
      <c r="C40" s="55">
        <v>930.2</v>
      </c>
      <c r="D40" s="58">
        <v>-420073</v>
      </c>
      <c r="E40" s="56"/>
      <c r="F40" s="56" t="s">
        <v>115</v>
      </c>
      <c r="G40" s="56"/>
      <c r="H40" s="56"/>
      <c r="I40" s="56"/>
      <c r="J40" s="56"/>
      <c r="K40" s="62"/>
      <c r="L40" s="7"/>
      <c r="M40" s="7"/>
    </row>
    <row r="41" spans="1:16" x14ac:dyDescent="0.25">
      <c r="A41" s="53"/>
      <c r="B41" s="48" t="s">
        <v>116</v>
      </c>
      <c r="C41" s="55">
        <v>930.2</v>
      </c>
      <c r="D41" s="58">
        <v>-241090</v>
      </c>
      <c r="E41" s="56"/>
      <c r="F41" s="56" t="s">
        <v>117</v>
      </c>
      <c r="G41" s="56"/>
      <c r="H41" s="56"/>
      <c r="I41" s="56"/>
      <c r="J41" s="56"/>
      <c r="K41" s="56"/>
      <c r="L41" s="7"/>
      <c r="M41" s="7"/>
    </row>
    <row r="42" spans="1:16" x14ac:dyDescent="0.25">
      <c r="A42" s="53"/>
      <c r="B42" s="48" t="s">
        <v>118</v>
      </c>
      <c r="C42" s="55">
        <v>930.2</v>
      </c>
      <c r="D42" s="58">
        <v>20983266</v>
      </c>
      <c r="E42" s="56"/>
      <c r="F42" s="56" t="s">
        <v>119</v>
      </c>
      <c r="G42" s="56"/>
      <c r="H42" s="56"/>
      <c r="I42" s="56"/>
      <c r="J42" s="56"/>
      <c r="K42" s="62"/>
      <c r="L42" s="7"/>
      <c r="M42" s="7"/>
    </row>
    <row r="43" spans="1:16" x14ac:dyDescent="0.25">
      <c r="A43" s="53"/>
      <c r="B43" s="48" t="s">
        <v>120</v>
      </c>
      <c r="C43" s="55">
        <v>930.2</v>
      </c>
      <c r="D43" s="58">
        <v>-208296</v>
      </c>
      <c r="E43" s="56"/>
      <c r="F43" s="56" t="s">
        <v>121</v>
      </c>
      <c r="G43" s="56"/>
      <c r="H43" s="56"/>
      <c r="I43" s="56"/>
      <c r="J43" s="56"/>
      <c r="K43" s="62"/>
      <c r="L43" s="7"/>
      <c r="M43" s="7"/>
    </row>
    <row r="44" spans="1:16" x14ac:dyDescent="0.25">
      <c r="A44" s="53"/>
      <c r="B44" s="48" t="s">
        <v>122</v>
      </c>
      <c r="C44" s="55">
        <v>931</v>
      </c>
      <c r="D44" s="58">
        <v>11411119</v>
      </c>
      <c r="E44" s="56"/>
      <c r="F44" s="56" t="s">
        <v>123</v>
      </c>
      <c r="G44" s="56"/>
      <c r="H44" s="56"/>
      <c r="I44" s="56"/>
      <c r="J44" s="56"/>
      <c r="K44" s="56"/>
      <c r="L44" s="7"/>
      <c r="M44" s="7"/>
    </row>
    <row r="45" spans="1:16" x14ac:dyDescent="0.25">
      <c r="A45" s="45"/>
      <c r="B45" s="6" t="s">
        <v>124</v>
      </c>
      <c r="C45" s="55">
        <v>935</v>
      </c>
      <c r="D45" s="63">
        <v>697671</v>
      </c>
      <c r="E45" s="56"/>
      <c r="F45" s="56" t="s">
        <v>125</v>
      </c>
      <c r="G45" s="56"/>
      <c r="H45" s="56"/>
      <c r="I45" s="56"/>
      <c r="J45" s="56"/>
      <c r="K45" s="56"/>
      <c r="L45" s="7"/>
      <c r="M45" s="7"/>
    </row>
    <row r="46" spans="1:16" x14ac:dyDescent="0.25">
      <c r="A46" s="45"/>
      <c r="B46" s="48"/>
      <c r="C46" s="64" t="s">
        <v>126</v>
      </c>
      <c r="D46" s="65">
        <f>SUM(D21:D45)</f>
        <v>53713355</v>
      </c>
      <c r="E46" s="45"/>
      <c r="F46" s="45"/>
      <c r="G46" s="45"/>
      <c r="H46" s="45"/>
      <c r="I46" s="45"/>
      <c r="J46" s="45"/>
      <c r="O46" s="7"/>
      <c r="P46" s="66"/>
    </row>
    <row r="47" spans="1:16" x14ac:dyDescent="0.25">
      <c r="A47" s="45"/>
      <c r="B47" s="48"/>
      <c r="C47" s="64"/>
      <c r="D47" s="65"/>
      <c r="E47" s="45"/>
      <c r="F47" s="45"/>
      <c r="G47" s="45"/>
      <c r="H47" s="45"/>
      <c r="I47" s="45"/>
      <c r="J47" s="45"/>
      <c r="O47" s="67"/>
      <c r="P47" s="66"/>
    </row>
    <row r="48" spans="1:16" x14ac:dyDescent="0.25">
      <c r="A48" s="1" t="s">
        <v>127</v>
      </c>
      <c r="B48" s="48"/>
      <c r="C48" s="64"/>
      <c r="D48" s="65"/>
      <c r="E48" s="45"/>
      <c r="F48" s="45"/>
      <c r="G48" s="45"/>
      <c r="H48" s="45"/>
      <c r="I48" s="45"/>
      <c r="J48" s="45"/>
      <c r="O48" s="68"/>
      <c r="P48" s="36"/>
    </row>
    <row r="49" spans="1:12" x14ac:dyDescent="0.25">
      <c r="A49" s="45"/>
      <c r="B49" s="69" t="s">
        <v>128</v>
      </c>
      <c r="C49" s="64"/>
      <c r="D49" s="65"/>
      <c r="E49" s="45"/>
      <c r="F49" s="45"/>
      <c r="G49" s="45"/>
      <c r="H49" s="45"/>
      <c r="I49" s="45"/>
      <c r="J49" s="45"/>
    </row>
    <row r="50" spans="1:12" x14ac:dyDescent="0.25">
      <c r="A50" s="45"/>
      <c r="B50" s="48"/>
      <c r="C50" s="64"/>
      <c r="D50" s="65"/>
      <c r="E50" s="45"/>
      <c r="G50" s="45"/>
      <c r="H50" s="45"/>
      <c r="I50" s="45"/>
      <c r="J50" s="45"/>
    </row>
    <row r="51" spans="1:12" x14ac:dyDescent="0.25">
      <c r="A51" s="45"/>
      <c r="B51" s="48"/>
      <c r="C51" s="64"/>
      <c r="D51" s="65"/>
      <c r="E51" s="52" t="s">
        <v>129</v>
      </c>
      <c r="F51" s="70">
        <f>J51</f>
        <v>32917251</v>
      </c>
      <c r="G51" s="45"/>
      <c r="H51" s="71"/>
      <c r="I51" s="60"/>
      <c r="J51" s="72">
        <v>32917251</v>
      </c>
      <c r="L51" s="72"/>
    </row>
    <row r="52" spans="1:12" x14ac:dyDescent="0.25">
      <c r="A52" s="45"/>
      <c r="B52" s="45"/>
      <c r="C52" s="45"/>
      <c r="D52" s="73"/>
      <c r="E52" s="45"/>
      <c r="F52" s="45"/>
      <c r="G52" s="45"/>
      <c r="H52" s="45"/>
      <c r="I52" s="45"/>
      <c r="J52" s="45"/>
    </row>
    <row r="53" spans="1:12" x14ac:dyDescent="0.25">
      <c r="A53" s="1" t="s">
        <v>130</v>
      </c>
      <c r="B53" s="1"/>
      <c r="C53" s="45"/>
      <c r="D53" s="45"/>
      <c r="E53" s="45"/>
      <c r="F53" s="45"/>
      <c r="G53" s="45"/>
      <c r="H53" s="45"/>
      <c r="I53" s="45"/>
      <c r="J53" s="45"/>
    </row>
    <row r="54" spans="1:12" x14ac:dyDescent="0.25">
      <c r="A54" s="45"/>
      <c r="B54" s="74" t="s">
        <v>131</v>
      </c>
      <c r="C54" s="45"/>
      <c r="D54" s="45"/>
      <c r="E54" s="45"/>
      <c r="F54" s="45"/>
      <c r="G54" s="45"/>
      <c r="H54" s="45"/>
      <c r="I54" s="45"/>
      <c r="J54" s="45"/>
    </row>
    <row r="55" spans="1:12" x14ac:dyDescent="0.25">
      <c r="A55" s="45"/>
      <c r="B55" s="45"/>
      <c r="C55" s="75"/>
      <c r="D55" s="45"/>
      <c r="E55" s="45"/>
      <c r="F55" s="76" t="s">
        <v>5</v>
      </c>
      <c r="G55" s="45"/>
      <c r="H55" s="45"/>
      <c r="I55" s="45"/>
      <c r="J55" s="45"/>
    </row>
    <row r="56" spans="1:12" x14ac:dyDescent="0.25">
      <c r="A56" s="45"/>
      <c r="B56" s="45"/>
      <c r="C56" s="45"/>
      <c r="D56" s="45"/>
      <c r="E56" s="45"/>
      <c r="F56" s="77" t="s">
        <v>9</v>
      </c>
      <c r="G56" s="45"/>
      <c r="H56" s="45"/>
      <c r="I56" s="45"/>
      <c r="J56" s="45"/>
    </row>
    <row r="57" spans="1:12" x14ac:dyDescent="0.25">
      <c r="A57" s="45"/>
      <c r="B57" s="45"/>
      <c r="C57" s="45"/>
      <c r="D57" s="45"/>
      <c r="E57" s="45"/>
      <c r="F57" s="77" t="s">
        <v>13</v>
      </c>
      <c r="G57" s="45"/>
      <c r="H57" s="45"/>
      <c r="I57" s="45"/>
      <c r="J57" s="45"/>
    </row>
    <row r="58" spans="1:12" x14ac:dyDescent="0.25">
      <c r="A58" s="45"/>
      <c r="B58" s="45"/>
      <c r="C58" s="45"/>
      <c r="D58" s="46" t="s">
        <v>132</v>
      </c>
      <c r="E58" s="78" t="s">
        <v>16</v>
      </c>
      <c r="F58" s="77" t="s">
        <v>11</v>
      </c>
      <c r="G58" s="45"/>
      <c r="H58" s="9" t="s">
        <v>133</v>
      </c>
      <c r="I58" s="45"/>
      <c r="J58" s="45"/>
    </row>
    <row r="59" spans="1:12" x14ac:dyDescent="0.25">
      <c r="A59" s="45"/>
      <c r="B59" s="45"/>
      <c r="C59" s="45"/>
      <c r="D59" s="77">
        <v>24</v>
      </c>
      <c r="E59" s="79">
        <v>920</v>
      </c>
      <c r="F59" s="80">
        <f>D7+D21+D22+D23+D24-F51</f>
        <v>-30894781.880680006</v>
      </c>
      <c r="G59" s="45"/>
      <c r="H59" s="45" t="s">
        <v>134</v>
      </c>
      <c r="I59" s="45"/>
      <c r="J59" s="45"/>
    </row>
    <row r="60" spans="1:12" x14ac:dyDescent="0.25">
      <c r="A60" s="45"/>
      <c r="B60" s="45"/>
      <c r="C60" s="45"/>
      <c r="D60" s="77">
        <f>D59+1</f>
        <v>25</v>
      </c>
      <c r="E60" s="79">
        <v>921</v>
      </c>
      <c r="F60" s="80">
        <f>D8+D25</f>
        <v>5610135.4679282326</v>
      </c>
      <c r="G60" s="45"/>
      <c r="H60" s="45" t="s">
        <v>135</v>
      </c>
      <c r="I60" s="45"/>
      <c r="J60" s="45"/>
    </row>
    <row r="61" spans="1:12" x14ac:dyDescent="0.25">
      <c r="A61" s="45"/>
      <c r="B61" s="45"/>
      <c r="C61" s="45"/>
      <c r="D61" s="77">
        <f t="shared" ref="D61:D72" si="0">D60+1</f>
        <v>26</v>
      </c>
      <c r="E61" s="79">
        <v>922</v>
      </c>
      <c r="F61" s="80"/>
      <c r="G61" s="45"/>
      <c r="H61" s="45"/>
      <c r="I61" s="45"/>
      <c r="J61" s="45"/>
    </row>
    <row r="62" spans="1:12" x14ac:dyDescent="0.25">
      <c r="A62" s="45"/>
      <c r="B62" s="45"/>
      <c r="C62" s="45"/>
      <c r="D62" s="77">
        <f t="shared" si="0"/>
        <v>27</v>
      </c>
      <c r="E62" s="79">
        <v>923</v>
      </c>
      <c r="F62" s="80">
        <f>D9+SUM(D26:D28)</f>
        <v>7684282</v>
      </c>
      <c r="G62" s="45"/>
      <c r="H62" s="45" t="s">
        <v>136</v>
      </c>
      <c r="I62" s="45"/>
      <c r="J62" s="45"/>
    </row>
    <row r="63" spans="1:12" x14ac:dyDescent="0.25">
      <c r="A63" s="45"/>
      <c r="B63" s="45"/>
      <c r="C63" s="45"/>
      <c r="D63" s="77">
        <f t="shared" si="0"/>
        <v>28</v>
      </c>
      <c r="E63" s="79">
        <v>924</v>
      </c>
      <c r="F63" s="80"/>
      <c r="G63" s="45"/>
      <c r="H63" s="45"/>
      <c r="I63" s="45"/>
      <c r="J63" s="45"/>
    </row>
    <row r="64" spans="1:12" x14ac:dyDescent="0.25">
      <c r="A64" s="45"/>
      <c r="B64" s="45"/>
      <c r="C64" s="45"/>
      <c r="D64" s="77">
        <f t="shared" si="0"/>
        <v>29</v>
      </c>
      <c r="E64" s="79">
        <v>925</v>
      </c>
      <c r="F64" s="80">
        <f>D29+D30+D31</f>
        <v>-695634</v>
      </c>
      <c r="G64" s="45"/>
      <c r="H64" s="45" t="s">
        <v>137</v>
      </c>
      <c r="I64" s="45"/>
      <c r="J64" s="45"/>
    </row>
    <row r="65" spans="1:10" x14ac:dyDescent="0.25">
      <c r="A65" s="45"/>
      <c r="B65" s="45"/>
      <c r="C65" s="45"/>
      <c r="D65" s="77">
        <f t="shared" si="0"/>
        <v>30</v>
      </c>
      <c r="E65" s="79">
        <v>926</v>
      </c>
      <c r="F65" s="80">
        <f>D10+SUM(D32:D33)</f>
        <v>6774025.29</v>
      </c>
      <c r="G65" s="45"/>
      <c r="H65" s="45" t="s">
        <v>138</v>
      </c>
      <c r="I65" s="45"/>
      <c r="J65" s="45"/>
    </row>
    <row r="66" spans="1:10" x14ac:dyDescent="0.25">
      <c r="A66" s="45"/>
      <c r="B66" s="45"/>
      <c r="C66" s="45"/>
      <c r="D66" s="77">
        <f t="shared" si="0"/>
        <v>31</v>
      </c>
      <c r="E66" s="79">
        <v>927</v>
      </c>
      <c r="F66" s="50"/>
      <c r="G66" s="45"/>
      <c r="H66" s="81"/>
      <c r="I66" s="45"/>
      <c r="J66" s="45"/>
    </row>
    <row r="67" spans="1:10" x14ac:dyDescent="0.25">
      <c r="A67" s="45"/>
      <c r="B67" s="45"/>
      <c r="C67" s="45"/>
      <c r="D67" s="77">
        <f t="shared" si="0"/>
        <v>32</v>
      </c>
      <c r="E67" s="79">
        <v>928</v>
      </c>
      <c r="F67" s="80">
        <f>D11+SUM(D34:D38)</f>
        <v>17351998</v>
      </c>
      <c r="G67" s="45"/>
      <c r="H67" s="45" t="s">
        <v>139</v>
      </c>
      <c r="I67" s="45"/>
      <c r="J67" s="45"/>
    </row>
    <row r="68" spans="1:10" x14ac:dyDescent="0.25">
      <c r="A68" s="45"/>
      <c r="B68" s="45"/>
      <c r="C68" s="45"/>
      <c r="D68" s="77">
        <f t="shared" si="0"/>
        <v>33</v>
      </c>
      <c r="E68" s="79">
        <v>929</v>
      </c>
      <c r="F68" s="80"/>
      <c r="G68" s="45"/>
      <c r="H68" s="45"/>
      <c r="I68" s="45"/>
      <c r="J68" s="45"/>
    </row>
    <row r="69" spans="1:10" x14ac:dyDescent="0.25">
      <c r="A69" s="45"/>
      <c r="B69" s="45"/>
      <c r="C69" s="45"/>
      <c r="D69" s="77">
        <f t="shared" si="0"/>
        <v>34</v>
      </c>
      <c r="E69" s="79">
        <v>930.1</v>
      </c>
      <c r="F69" s="80"/>
      <c r="G69" s="45"/>
      <c r="H69" s="45"/>
      <c r="I69" s="45"/>
      <c r="J69" s="45"/>
    </row>
    <row r="70" spans="1:10" x14ac:dyDescent="0.25">
      <c r="A70" s="45"/>
      <c r="B70" s="45"/>
      <c r="C70" s="45"/>
      <c r="D70" s="77">
        <f t="shared" si="0"/>
        <v>35</v>
      </c>
      <c r="E70" s="79">
        <v>930.2</v>
      </c>
      <c r="F70" s="80">
        <f>D12+SUM(D39:D43)</f>
        <v>24004995.530000001</v>
      </c>
      <c r="G70" s="45"/>
      <c r="H70" s="45" t="s">
        <v>140</v>
      </c>
      <c r="I70" s="45"/>
      <c r="J70" s="45"/>
    </row>
    <row r="71" spans="1:10" x14ac:dyDescent="0.25">
      <c r="A71" s="45"/>
      <c r="B71" s="45"/>
      <c r="C71" s="45"/>
      <c r="D71" s="77">
        <f t="shared" si="0"/>
        <v>36</v>
      </c>
      <c r="E71" s="79">
        <v>931</v>
      </c>
      <c r="F71" s="80">
        <f>D44</f>
        <v>11411119</v>
      </c>
      <c r="G71" s="45"/>
      <c r="H71" s="45" t="s">
        <v>141</v>
      </c>
      <c r="I71" s="45"/>
      <c r="J71" s="45"/>
    </row>
    <row r="72" spans="1:10" x14ac:dyDescent="0.25">
      <c r="A72" s="45"/>
      <c r="B72" s="45"/>
      <c r="C72" s="45"/>
      <c r="D72" s="77">
        <f t="shared" si="0"/>
        <v>37</v>
      </c>
      <c r="E72" s="79">
        <v>935</v>
      </c>
      <c r="F72" s="80">
        <f>D45</f>
        <v>697671</v>
      </c>
      <c r="G72" s="45"/>
      <c r="H72" s="45" t="s">
        <v>142</v>
      </c>
      <c r="I72" s="45"/>
      <c r="J72" s="45"/>
    </row>
    <row r="73" spans="1:10" x14ac:dyDescent="0.25">
      <c r="E73" s="82" t="s">
        <v>143</v>
      </c>
      <c r="F73" s="33">
        <f>SUM(F59:F72)</f>
        <v>41943810.407248229</v>
      </c>
      <c r="J73" s="33"/>
    </row>
    <row r="75" spans="1:10" x14ac:dyDescent="0.25">
      <c r="F75" s="33"/>
    </row>
  </sheetData>
  <pageMargins left="0.7" right="0.7" top="1.0645833333333301" bottom="0.75" header="0.3" footer="0.3"/>
  <pageSetup scale="58" orientation="landscape" cellComments="asDisplayed" r:id="rId1"/>
  <headerFooter>
    <oddHeader>&amp;RExhibit SCE-29
TO2019A
WP- Schedule 20
Page &amp;P of &amp;N</oddHeader>
  </headerFooter>
  <rowBreaks count="1" manualBreakCount="1">
    <brk id="5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zoomScale="90" zoomScaleNormal="90" workbookViewId="0"/>
  </sheetViews>
  <sheetFormatPr defaultColWidth="8.85546875" defaultRowHeight="15" x14ac:dyDescent="0.25"/>
  <cols>
    <col min="1" max="2" width="3.7109375" customWidth="1"/>
    <col min="3" max="3" width="6.28515625" customWidth="1"/>
    <col min="4" max="4" width="28.42578125" customWidth="1"/>
    <col min="5" max="5" width="19.5703125" customWidth="1"/>
    <col min="6" max="6" width="32.7109375" customWidth="1"/>
    <col min="7" max="7" width="27.140625" customWidth="1"/>
    <col min="8" max="8" width="38" customWidth="1"/>
    <col min="9" max="9" width="15.5703125" customWidth="1"/>
    <col min="10" max="10" width="11.7109375" bestFit="1" customWidth="1"/>
    <col min="12" max="12" width="9" customWidth="1"/>
    <col min="13" max="14" width="9.140625" hidden="1" customWidth="1"/>
  </cols>
  <sheetData>
    <row r="1" spans="1:9" x14ac:dyDescent="0.25">
      <c r="A1" s="1" t="s">
        <v>144</v>
      </c>
    </row>
    <row r="3" spans="1:9" x14ac:dyDescent="0.25">
      <c r="A3" s="1" t="s">
        <v>145</v>
      </c>
    </row>
    <row r="4" spans="1:9" x14ac:dyDescent="0.25">
      <c r="B4" s="83" t="s">
        <v>146</v>
      </c>
      <c r="C4" s="84"/>
      <c r="D4" s="84"/>
      <c r="E4" s="84"/>
      <c r="F4" s="84"/>
      <c r="G4" s="84"/>
      <c r="H4" s="84"/>
    </row>
    <row r="5" spans="1:9" x14ac:dyDescent="0.25">
      <c r="A5" s="85"/>
    </row>
    <row r="6" spans="1:9" x14ac:dyDescent="0.25">
      <c r="B6" s="75" t="s">
        <v>147</v>
      </c>
    </row>
    <row r="7" spans="1:9" x14ac:dyDescent="0.25">
      <c r="C7" s="23"/>
    </row>
    <row r="8" spans="1:9" x14ac:dyDescent="0.25">
      <c r="F8" s="6" t="s">
        <v>148</v>
      </c>
    </row>
    <row r="9" spans="1:9" x14ac:dyDescent="0.25">
      <c r="C9" s="78" t="s">
        <v>15</v>
      </c>
      <c r="D9" s="46" t="s">
        <v>75</v>
      </c>
      <c r="E9" s="86" t="s">
        <v>28</v>
      </c>
      <c r="F9" s="46" t="s">
        <v>133</v>
      </c>
      <c r="H9" s="23"/>
    </row>
    <row r="10" spans="1:9" x14ac:dyDescent="0.25">
      <c r="C10" s="87">
        <v>1</v>
      </c>
      <c r="D10" s="88" t="s">
        <v>149</v>
      </c>
      <c r="E10" s="89">
        <v>103811324.56999999</v>
      </c>
      <c r="F10" s="90" t="s">
        <v>150</v>
      </c>
      <c r="G10" s="91"/>
      <c r="H10" s="23"/>
      <c r="I10" s="92"/>
    </row>
    <row r="11" spans="1:9" x14ac:dyDescent="0.25">
      <c r="C11" s="87">
        <v>2</v>
      </c>
      <c r="D11" s="88" t="s">
        <v>151</v>
      </c>
      <c r="E11" s="93">
        <v>0.39800000000000002</v>
      </c>
      <c r="F11" s="94" t="s">
        <v>152</v>
      </c>
      <c r="G11" s="95">
        <v>2015</v>
      </c>
      <c r="H11" s="91"/>
      <c r="I11" s="92"/>
    </row>
    <row r="12" spans="1:9" x14ac:dyDescent="0.25">
      <c r="C12" s="87">
        <v>3</v>
      </c>
      <c r="D12" s="96" t="s">
        <v>153</v>
      </c>
      <c r="E12" s="97">
        <f>ROUND(E10*E11, 0)</f>
        <v>41316907</v>
      </c>
      <c r="F12" s="90" t="s">
        <v>154</v>
      </c>
      <c r="H12" s="23"/>
      <c r="I12" s="92"/>
    </row>
    <row r="13" spans="1:9" x14ac:dyDescent="0.25">
      <c r="C13" s="23"/>
      <c r="H13" s="98"/>
      <c r="I13" s="60"/>
    </row>
    <row r="15" spans="1:9" x14ac:dyDescent="0.25">
      <c r="B15" s="1" t="s">
        <v>155</v>
      </c>
    </row>
    <row r="16" spans="1:9" x14ac:dyDescent="0.25">
      <c r="B16" s="1"/>
      <c r="C16" s="78" t="s">
        <v>15</v>
      </c>
    </row>
    <row r="17" spans="2:14" x14ac:dyDescent="0.25">
      <c r="B17" s="1"/>
      <c r="C17" s="12">
        <v>1</v>
      </c>
      <c r="D17" t="s">
        <v>156</v>
      </c>
      <c r="E17" s="33">
        <f>E27</f>
        <v>130099589.32059011</v>
      </c>
      <c r="F17" s="99" t="s">
        <v>157</v>
      </c>
      <c r="G17" s="91"/>
    </row>
    <row r="18" spans="2:14" x14ac:dyDescent="0.25">
      <c r="B18" s="1"/>
      <c r="C18" s="100"/>
      <c r="D18" s="7"/>
      <c r="E18" s="36"/>
      <c r="F18" s="43"/>
      <c r="G18" s="101"/>
      <c r="H18" s="7"/>
    </row>
    <row r="19" spans="2:14" x14ac:dyDescent="0.25">
      <c r="B19" s="1"/>
      <c r="C19" s="100"/>
      <c r="D19" s="7"/>
      <c r="E19" s="36"/>
      <c r="F19" s="94"/>
      <c r="G19" s="7"/>
      <c r="H19" s="91"/>
    </row>
    <row r="20" spans="2:14" x14ac:dyDescent="0.25">
      <c r="B20" s="1"/>
      <c r="E20" s="1"/>
    </row>
    <row r="21" spans="2:14" x14ac:dyDescent="0.25">
      <c r="C21" s="102"/>
      <c r="D21" s="103" t="s">
        <v>158</v>
      </c>
      <c r="E21" s="104" t="s">
        <v>159</v>
      </c>
      <c r="F21" s="104" t="s">
        <v>160</v>
      </c>
      <c r="G21" s="105" t="s">
        <v>161</v>
      </c>
      <c r="H21" s="105" t="s">
        <v>162</v>
      </c>
      <c r="I21" s="106"/>
    </row>
    <row r="22" spans="2:14" x14ac:dyDescent="0.25">
      <c r="D22" s="107"/>
      <c r="E22" s="12" t="s">
        <v>163</v>
      </c>
      <c r="F22" s="87" t="s">
        <v>164</v>
      </c>
      <c r="G22" s="108" t="s">
        <v>165</v>
      </c>
      <c r="H22" s="108" t="s">
        <v>166</v>
      </c>
      <c r="I22" s="109"/>
      <c r="M22" t="s">
        <v>41</v>
      </c>
      <c r="N22">
        <v>35166211</v>
      </c>
    </row>
    <row r="23" spans="2:14" x14ac:dyDescent="0.25">
      <c r="C23" s="110">
        <v>4</v>
      </c>
      <c r="D23" s="107" t="s">
        <v>41</v>
      </c>
      <c r="E23" s="111">
        <v>44120444.518688008</v>
      </c>
      <c r="F23" s="112">
        <f>E23/$E$27</f>
        <v>0.33912823821424098</v>
      </c>
      <c r="G23" s="113">
        <f>E12*F23</f>
        <v>14011729.879371641</v>
      </c>
      <c r="H23" s="113">
        <f>E23-G23</f>
        <v>30108714.639316365</v>
      </c>
      <c r="I23" s="114"/>
      <c r="M23" t="s">
        <v>45</v>
      </c>
      <c r="N23">
        <v>30629762</v>
      </c>
    </row>
    <row r="24" spans="2:14" x14ac:dyDescent="0.25">
      <c r="C24" s="110">
        <v>5</v>
      </c>
      <c r="D24" s="107" t="s">
        <v>45</v>
      </c>
      <c r="E24" s="111">
        <v>19948117.03875253</v>
      </c>
      <c r="F24" s="112">
        <f>E24/$E$27</f>
        <v>0.15332959268300669</v>
      </c>
      <c r="G24" s="113">
        <f>E12*F24</f>
        <v>6335104.5212316681</v>
      </c>
      <c r="H24" s="115">
        <f>E24-G24</f>
        <v>13613012.517520862</v>
      </c>
      <c r="I24" s="114"/>
      <c r="M24" t="s">
        <v>167</v>
      </c>
      <c r="N24">
        <v>36274122</v>
      </c>
    </row>
    <row r="25" spans="2:14" x14ac:dyDescent="0.25">
      <c r="C25" s="110">
        <v>6</v>
      </c>
      <c r="D25" s="107" t="s">
        <v>167</v>
      </c>
      <c r="E25" s="111">
        <v>66031027.763149567</v>
      </c>
      <c r="F25" s="112">
        <f>E25/$E$27</f>
        <v>0.50754216910275229</v>
      </c>
      <c r="G25" s="113">
        <f>E12*F25</f>
        <v>20970072.599396691</v>
      </c>
      <c r="H25" s="115">
        <f>E25-G25</f>
        <v>45060955.163752876</v>
      </c>
      <c r="I25" s="114"/>
      <c r="M25" t="s">
        <v>49</v>
      </c>
      <c r="N25">
        <v>102070095</v>
      </c>
    </row>
    <row r="26" spans="2:14" x14ac:dyDescent="0.25">
      <c r="C26" s="116"/>
      <c r="D26" s="117"/>
      <c r="E26" s="118"/>
      <c r="F26" s="118"/>
      <c r="G26" s="118"/>
      <c r="H26" s="118"/>
      <c r="I26" s="118"/>
    </row>
    <row r="27" spans="2:14" x14ac:dyDescent="0.25">
      <c r="C27" s="110">
        <v>7</v>
      </c>
      <c r="D27" s="119" t="s">
        <v>168</v>
      </c>
      <c r="E27" s="120">
        <f>SUM(E23:E25)</f>
        <v>130099589.32059011</v>
      </c>
      <c r="F27" s="112">
        <f>SUM(F23:F25)</f>
        <v>1</v>
      </c>
      <c r="G27" s="115">
        <f>SUM(G23:G25)</f>
        <v>41316907</v>
      </c>
      <c r="H27" s="115">
        <f>SUM(H23:H25)</f>
        <v>88782682.320590109</v>
      </c>
      <c r="I27" s="121"/>
    </row>
    <row r="28" spans="2:14" x14ac:dyDescent="0.25">
      <c r="C28" s="110"/>
      <c r="F28" s="121"/>
      <c r="G28" s="122"/>
      <c r="H28" s="121"/>
      <c r="I28" s="121"/>
    </row>
    <row r="29" spans="2:14" x14ac:dyDescent="0.25">
      <c r="C29" s="123"/>
      <c r="D29" s="7"/>
      <c r="E29" s="7"/>
      <c r="F29" s="124"/>
      <c r="G29" s="125"/>
      <c r="H29" s="124"/>
      <c r="I29" s="124"/>
    </row>
    <row r="30" spans="2:14" x14ac:dyDescent="0.25">
      <c r="C30" s="123"/>
      <c r="D30" s="7"/>
      <c r="E30" s="7"/>
      <c r="F30" s="124"/>
      <c r="G30" s="125"/>
      <c r="H30" s="124"/>
      <c r="I30" s="124"/>
    </row>
    <row r="31" spans="2:14" x14ac:dyDescent="0.25">
      <c r="C31" s="126"/>
      <c r="F31" s="121"/>
      <c r="G31" s="122"/>
      <c r="H31" s="121"/>
      <c r="I31" s="121"/>
    </row>
    <row r="32" spans="2:14" x14ac:dyDescent="0.25">
      <c r="C32" s="127" t="s">
        <v>169</v>
      </c>
      <c r="F32" s="121"/>
      <c r="G32" s="122"/>
      <c r="H32" s="121"/>
      <c r="I32" s="121"/>
    </row>
    <row r="33" spans="1:9" x14ac:dyDescent="0.25">
      <c r="C33" s="110"/>
    </row>
    <row r="34" spans="1:9" x14ac:dyDescent="0.25">
      <c r="C34" s="110"/>
      <c r="D34" s="1" t="s">
        <v>170</v>
      </c>
    </row>
    <row r="35" spans="1:9" x14ac:dyDescent="0.25">
      <c r="C35" s="110"/>
      <c r="D35" s="74" t="s">
        <v>171</v>
      </c>
      <c r="E35" s="128"/>
      <c r="F35" s="128"/>
      <c r="G35" s="128"/>
    </row>
    <row r="36" spans="1:9" x14ac:dyDescent="0.25">
      <c r="C36" s="110"/>
      <c r="D36" s="128"/>
      <c r="E36" s="129" t="s">
        <v>39</v>
      </c>
      <c r="F36" s="129"/>
      <c r="G36" s="130" t="s">
        <v>28</v>
      </c>
      <c r="H36" s="46" t="s">
        <v>29</v>
      </c>
      <c r="I36" s="91"/>
    </row>
    <row r="37" spans="1:9" x14ac:dyDescent="0.25">
      <c r="D37" s="131" t="s">
        <v>40</v>
      </c>
      <c r="E37" s="128" t="s">
        <v>41</v>
      </c>
      <c r="F37" s="128"/>
      <c r="G37" s="132">
        <f>H23</f>
        <v>30108714.639316365</v>
      </c>
      <c r="H37" s="99" t="s">
        <v>172</v>
      </c>
      <c r="I37" s="91"/>
    </row>
    <row r="38" spans="1:9" x14ac:dyDescent="0.25">
      <c r="D38" s="131" t="s">
        <v>44</v>
      </c>
      <c r="E38" s="133" t="s">
        <v>45</v>
      </c>
      <c r="F38" s="133"/>
      <c r="G38" s="132">
        <f>H24</f>
        <v>13613012.517520862</v>
      </c>
      <c r="H38" s="99" t="s">
        <v>173</v>
      </c>
      <c r="I38" s="91"/>
    </row>
    <row r="39" spans="1:9" x14ac:dyDescent="0.25">
      <c r="C39" s="128"/>
      <c r="D39" s="131" t="s">
        <v>46</v>
      </c>
      <c r="E39" s="133" t="s">
        <v>167</v>
      </c>
      <c r="F39" s="133"/>
      <c r="G39" s="134">
        <f>H25</f>
        <v>45060955.163752876</v>
      </c>
      <c r="H39" s="99" t="s">
        <v>174</v>
      </c>
      <c r="I39" s="91"/>
    </row>
    <row r="40" spans="1:9" x14ac:dyDescent="0.25">
      <c r="C40" s="128"/>
      <c r="D40" s="131"/>
      <c r="E40" s="135" t="s">
        <v>49</v>
      </c>
      <c r="F40" s="135"/>
      <c r="G40" s="136">
        <f>SUM(G37:G39)</f>
        <v>88782682.320590109</v>
      </c>
      <c r="I40" s="91"/>
    </row>
    <row r="41" spans="1:9" x14ac:dyDescent="0.25">
      <c r="D41" s="128"/>
    </row>
    <row r="42" spans="1:9" x14ac:dyDescent="0.25">
      <c r="A42" s="1" t="s">
        <v>175</v>
      </c>
    </row>
    <row r="44" spans="1:9" x14ac:dyDescent="0.25">
      <c r="B44" s="75" t="s">
        <v>176</v>
      </c>
    </row>
    <row r="45" spans="1:9" x14ac:dyDescent="0.25">
      <c r="B45" s="75"/>
      <c r="C45" s="128"/>
      <c r="F45" s="6" t="s">
        <v>148</v>
      </c>
    </row>
    <row r="46" spans="1:9" x14ac:dyDescent="0.25">
      <c r="C46" s="78" t="s">
        <v>15</v>
      </c>
      <c r="D46" s="46" t="s">
        <v>75</v>
      </c>
      <c r="E46" s="86" t="s">
        <v>28</v>
      </c>
      <c r="F46" s="46" t="s">
        <v>133</v>
      </c>
      <c r="H46" s="23"/>
    </row>
    <row r="47" spans="1:9" x14ac:dyDescent="0.25">
      <c r="C47" s="87">
        <v>1</v>
      </c>
      <c r="D47" s="88" t="s">
        <v>177</v>
      </c>
      <c r="E47" s="89">
        <v>3894022.78</v>
      </c>
      <c r="F47" s="90" t="s">
        <v>178</v>
      </c>
      <c r="G47" s="91"/>
      <c r="H47" s="23"/>
      <c r="I47" s="92"/>
    </row>
    <row r="48" spans="1:9" x14ac:dyDescent="0.25">
      <c r="C48" s="87">
        <v>2</v>
      </c>
      <c r="D48" s="88" t="s">
        <v>151</v>
      </c>
      <c r="E48" s="137">
        <f>E11</f>
        <v>0.39800000000000002</v>
      </c>
      <c r="F48" s="94" t="s">
        <v>179</v>
      </c>
      <c r="G48" s="138">
        <f>G11</f>
        <v>2015</v>
      </c>
      <c r="H48" s="23"/>
      <c r="I48" s="92"/>
    </row>
    <row r="49" spans="2:10" x14ac:dyDescent="0.25">
      <c r="C49" s="87">
        <v>3</v>
      </c>
      <c r="D49" s="88" t="s">
        <v>180</v>
      </c>
      <c r="E49" s="97">
        <f>ROUND(E47*E48, 0)</f>
        <v>1549821</v>
      </c>
      <c r="F49" s="90" t="s">
        <v>154</v>
      </c>
      <c r="H49" s="23"/>
      <c r="I49" s="92"/>
    </row>
    <row r="50" spans="2:10" x14ac:dyDescent="0.25">
      <c r="C50" s="23"/>
      <c r="H50" s="98"/>
      <c r="I50" s="60"/>
    </row>
    <row r="52" spans="2:10" x14ac:dyDescent="0.25">
      <c r="B52" s="1" t="s">
        <v>181</v>
      </c>
    </row>
    <row r="53" spans="2:10" x14ac:dyDescent="0.25">
      <c r="B53" s="1"/>
    </row>
    <row r="54" spans="2:10" x14ac:dyDescent="0.25">
      <c r="B54" s="1"/>
      <c r="C54" s="78" t="s">
        <v>15</v>
      </c>
    </row>
    <row r="55" spans="2:10" x14ac:dyDescent="0.25">
      <c r="B55" s="1"/>
      <c r="C55" s="12">
        <v>1</v>
      </c>
      <c r="D55" t="s">
        <v>182</v>
      </c>
      <c r="E55" s="139">
        <f>E61</f>
        <v>3389811</v>
      </c>
      <c r="F55" s="90" t="s">
        <v>183</v>
      </c>
    </row>
    <row r="56" spans="2:10" x14ac:dyDescent="0.25">
      <c r="B56" s="1"/>
      <c r="C56" s="12"/>
      <c r="D56" s="7"/>
      <c r="E56" s="36"/>
      <c r="F56" s="43"/>
      <c r="G56" s="101"/>
      <c r="H56" s="7"/>
    </row>
    <row r="57" spans="2:10" x14ac:dyDescent="0.25">
      <c r="B57" s="1"/>
      <c r="C57" s="12"/>
      <c r="E57" s="33"/>
      <c r="F57" s="99"/>
      <c r="H57" s="91"/>
    </row>
    <row r="58" spans="2:10" x14ac:dyDescent="0.25">
      <c r="B58" s="1"/>
      <c r="C58" s="12"/>
      <c r="E58" s="33"/>
    </row>
    <row r="59" spans="2:10" x14ac:dyDescent="0.25">
      <c r="C59" s="102"/>
      <c r="D59" s="103" t="s">
        <v>158</v>
      </c>
      <c r="E59" s="104" t="s">
        <v>159</v>
      </c>
      <c r="F59" s="104" t="s">
        <v>160</v>
      </c>
      <c r="G59" s="104" t="s">
        <v>184</v>
      </c>
      <c r="H59" s="105" t="s">
        <v>185</v>
      </c>
      <c r="I59" s="106"/>
    </row>
    <row r="60" spans="2:10" x14ac:dyDescent="0.25">
      <c r="D60" s="140"/>
      <c r="E60" s="12" t="s">
        <v>186</v>
      </c>
      <c r="F60" s="87" t="s">
        <v>187</v>
      </c>
      <c r="G60" s="79" t="s">
        <v>188</v>
      </c>
      <c r="H60" s="108" t="s">
        <v>189</v>
      </c>
      <c r="I60" s="109"/>
    </row>
    <row r="61" spans="2:10" x14ac:dyDescent="0.25">
      <c r="C61" s="110">
        <v>2</v>
      </c>
      <c r="D61" s="140" t="s">
        <v>41</v>
      </c>
      <c r="E61" s="111">
        <v>3389811</v>
      </c>
      <c r="F61" s="112">
        <v>1</v>
      </c>
      <c r="G61" s="141">
        <f>E49*F61</f>
        <v>1549821</v>
      </c>
      <c r="H61" s="115">
        <f>E61-G61</f>
        <v>1839990</v>
      </c>
      <c r="I61" s="114"/>
      <c r="J61" s="91"/>
    </row>
    <row r="62" spans="2:10" x14ac:dyDescent="0.25">
      <c r="C62" s="110"/>
      <c r="D62" s="140"/>
      <c r="E62" s="124"/>
      <c r="F62" s="122"/>
      <c r="G62" s="142"/>
      <c r="H62" s="121"/>
      <c r="I62" s="114"/>
      <c r="J62" s="91"/>
    </row>
    <row r="63" spans="2:10" x14ac:dyDescent="0.25">
      <c r="C63" s="127" t="s">
        <v>190</v>
      </c>
      <c r="D63" s="140"/>
      <c r="E63" s="120"/>
      <c r="F63" s="112"/>
      <c r="G63" s="141"/>
      <c r="H63" s="143"/>
      <c r="I63" s="114"/>
    </row>
    <row r="64" spans="2:10" x14ac:dyDescent="0.25">
      <c r="C64" s="127"/>
      <c r="D64" s="140"/>
      <c r="E64" s="124"/>
      <c r="F64" s="122"/>
      <c r="G64" s="142"/>
      <c r="H64" s="144"/>
      <c r="I64" s="114"/>
    </row>
    <row r="65" spans="1:9" x14ac:dyDescent="0.25">
      <c r="B65" s="1" t="s">
        <v>191</v>
      </c>
      <c r="C65" s="145"/>
      <c r="D65" s="146"/>
      <c r="E65" s="147"/>
      <c r="F65" s="148"/>
      <c r="G65" s="142"/>
      <c r="H65" s="144"/>
      <c r="I65" s="114"/>
    </row>
    <row r="66" spans="1:9" x14ac:dyDescent="0.25">
      <c r="C66" s="127"/>
      <c r="D66" s="140"/>
      <c r="E66" s="124"/>
      <c r="F66" s="112" t="s">
        <v>148</v>
      </c>
      <c r="G66" s="142"/>
      <c r="H66" s="144"/>
      <c r="I66" s="114"/>
    </row>
    <row r="67" spans="1:9" x14ac:dyDescent="0.25">
      <c r="C67" s="127" t="s">
        <v>15</v>
      </c>
      <c r="D67" s="140" t="s">
        <v>75</v>
      </c>
      <c r="E67" s="120" t="s">
        <v>28</v>
      </c>
      <c r="F67" s="112" t="s">
        <v>133</v>
      </c>
      <c r="G67" s="142"/>
      <c r="H67" s="144"/>
      <c r="I67" s="114"/>
    </row>
    <row r="68" spans="1:9" x14ac:dyDescent="0.25">
      <c r="C68" s="127">
        <v>1</v>
      </c>
      <c r="D68" s="140" t="s">
        <v>192</v>
      </c>
      <c r="E68" s="149">
        <v>15341689.68</v>
      </c>
      <c r="F68" s="112" t="s">
        <v>193</v>
      </c>
      <c r="G68" s="142"/>
      <c r="H68" s="144"/>
      <c r="I68" s="114"/>
    </row>
    <row r="69" spans="1:9" x14ac:dyDescent="0.25">
      <c r="C69" s="127">
        <v>2</v>
      </c>
      <c r="D69" s="140" t="s">
        <v>151</v>
      </c>
      <c r="E69" s="150">
        <v>0.39800000000000002</v>
      </c>
      <c r="F69" s="112" t="s">
        <v>179</v>
      </c>
      <c r="G69" s="151">
        <v>2015</v>
      </c>
      <c r="H69" s="144"/>
      <c r="I69" s="114"/>
    </row>
    <row r="70" spans="1:9" x14ac:dyDescent="0.25">
      <c r="C70" s="127">
        <v>3</v>
      </c>
      <c r="D70" s="140" t="s">
        <v>194</v>
      </c>
      <c r="E70" s="152">
        <f>E68*E69</f>
        <v>6105992.4926399998</v>
      </c>
      <c r="F70" s="112" t="s">
        <v>154</v>
      </c>
      <c r="G70" s="142"/>
      <c r="H70" s="144"/>
      <c r="I70" s="114"/>
    </row>
    <row r="71" spans="1:9" x14ac:dyDescent="0.25">
      <c r="C71" s="127"/>
      <c r="D71" s="140"/>
      <c r="E71" s="124"/>
      <c r="F71" s="122"/>
      <c r="G71" s="142"/>
      <c r="H71" s="144"/>
      <c r="I71" s="114"/>
    </row>
    <row r="72" spans="1:9" x14ac:dyDescent="0.25">
      <c r="A72" s="1" t="s">
        <v>195</v>
      </c>
      <c r="B72" s="153"/>
      <c r="C72" s="7"/>
      <c r="D72" s="7"/>
      <c r="E72" s="7"/>
      <c r="F72" s="7"/>
      <c r="G72" s="7"/>
      <c r="H72" s="7"/>
      <c r="I72" s="7"/>
    </row>
    <row r="73" spans="1:9" x14ac:dyDescent="0.25">
      <c r="B73" s="153"/>
      <c r="C73" s="7"/>
      <c r="D73" s="7"/>
      <c r="E73" s="7"/>
      <c r="F73" s="7"/>
      <c r="G73" s="7"/>
      <c r="H73" s="7"/>
      <c r="I73" s="7"/>
    </row>
    <row r="74" spans="1:9" x14ac:dyDescent="0.25">
      <c r="A74" s="7"/>
      <c r="B74" s="153" t="s">
        <v>196</v>
      </c>
      <c r="C74" s="7"/>
      <c r="D74" s="7"/>
      <c r="E74" s="7"/>
      <c r="F74" s="7"/>
      <c r="G74" s="7"/>
      <c r="H74" s="7"/>
      <c r="I74" s="7"/>
    </row>
    <row r="75" spans="1:9" x14ac:dyDescent="0.25">
      <c r="A75" s="7"/>
      <c r="B75" s="153"/>
      <c r="C75" s="154" t="s">
        <v>15</v>
      </c>
      <c r="D75" s="7"/>
      <c r="E75" s="7"/>
      <c r="F75" s="155" t="s">
        <v>29</v>
      </c>
      <c r="G75" s="7"/>
      <c r="H75" s="7"/>
      <c r="I75" s="7"/>
    </row>
    <row r="76" spans="1:9" x14ac:dyDescent="0.25">
      <c r="A76" s="7"/>
      <c r="B76" s="153"/>
      <c r="C76" s="55">
        <v>1</v>
      </c>
      <c r="D76" s="7" t="s">
        <v>197</v>
      </c>
      <c r="E76" s="36">
        <f>E47</f>
        <v>3894022.78</v>
      </c>
      <c r="F76" s="156" t="s">
        <v>198</v>
      </c>
      <c r="G76" s="101"/>
      <c r="H76" s="7"/>
      <c r="I76" s="7"/>
    </row>
    <row r="77" spans="1:9" ht="29.45" customHeight="1" x14ac:dyDescent="0.25">
      <c r="A77" s="7"/>
      <c r="B77" s="153"/>
      <c r="C77" s="55">
        <v>2</v>
      </c>
      <c r="D77" s="7" t="s">
        <v>199</v>
      </c>
      <c r="E77" s="51">
        <f>-H61</f>
        <v>-1839990</v>
      </c>
      <c r="F77" s="157" t="s">
        <v>200</v>
      </c>
      <c r="G77" s="7"/>
      <c r="H77" s="7"/>
      <c r="I77" s="7"/>
    </row>
    <row r="78" spans="1:9" ht="17.45" customHeight="1" x14ac:dyDescent="0.25">
      <c r="A78" s="7"/>
      <c r="B78" s="153"/>
      <c r="C78" s="55">
        <v>3</v>
      </c>
      <c r="D78" s="7" t="s">
        <v>10</v>
      </c>
      <c r="E78" s="50">
        <f>SUM(E76:E77)</f>
        <v>2054032.7799999998</v>
      </c>
      <c r="F78" s="157"/>
      <c r="G78" s="7"/>
      <c r="H78" s="7"/>
      <c r="I78" s="7"/>
    </row>
    <row r="79" spans="1:9" ht="17.45" customHeight="1" x14ac:dyDescent="0.25">
      <c r="A79" s="7"/>
      <c r="B79" s="153"/>
      <c r="C79" s="55"/>
      <c r="D79" s="7"/>
      <c r="E79" s="51"/>
      <c r="F79" s="157"/>
      <c r="G79" s="7"/>
      <c r="H79" s="7"/>
      <c r="I79" s="7"/>
    </row>
    <row r="80" spans="1:9" ht="16.149999999999999" customHeight="1" x14ac:dyDescent="0.25">
      <c r="A80" s="7"/>
      <c r="B80" s="153" t="s">
        <v>201</v>
      </c>
      <c r="C80" s="55"/>
      <c r="D80" s="7"/>
      <c r="E80" s="36"/>
      <c r="F80" s="157"/>
      <c r="G80" s="7"/>
      <c r="H80" s="7"/>
      <c r="I80" s="7"/>
    </row>
    <row r="81" spans="1:9" x14ac:dyDescent="0.25">
      <c r="A81" s="7"/>
      <c r="B81" s="153"/>
      <c r="C81" s="154" t="s">
        <v>15</v>
      </c>
      <c r="D81" s="7"/>
      <c r="E81" s="7"/>
      <c r="F81" s="155" t="s">
        <v>29</v>
      </c>
      <c r="G81" s="7"/>
      <c r="H81" s="7"/>
      <c r="I81" s="7"/>
    </row>
    <row r="82" spans="1:9" x14ac:dyDescent="0.25">
      <c r="A82" s="7"/>
      <c r="B82" s="153"/>
      <c r="C82" s="55">
        <v>1</v>
      </c>
      <c r="D82" s="7" t="s">
        <v>202</v>
      </c>
      <c r="E82" s="36">
        <f>E12</f>
        <v>41316907</v>
      </c>
      <c r="F82" s="100" t="s">
        <v>203</v>
      </c>
      <c r="G82" s="7"/>
      <c r="H82" s="7"/>
      <c r="I82" s="7"/>
    </row>
    <row r="83" spans="1:9" x14ac:dyDescent="0.25">
      <c r="A83" s="7"/>
      <c r="B83" s="153"/>
      <c r="C83" s="55">
        <v>2</v>
      </c>
      <c r="D83" s="7" t="s">
        <v>204</v>
      </c>
      <c r="E83" s="36">
        <f>E49</f>
        <v>1549821</v>
      </c>
      <c r="F83" s="100" t="s">
        <v>205</v>
      </c>
      <c r="G83" s="7"/>
      <c r="H83" s="7"/>
      <c r="I83" s="7"/>
    </row>
    <row r="84" spans="1:9" x14ac:dyDescent="0.25">
      <c r="A84" s="7"/>
      <c r="B84" s="153"/>
      <c r="C84" s="55">
        <v>3</v>
      </c>
      <c r="D84" s="7" t="s">
        <v>206</v>
      </c>
      <c r="E84" s="51">
        <f>E70</f>
        <v>6105992.4926399998</v>
      </c>
      <c r="F84" s="100" t="s">
        <v>207</v>
      </c>
      <c r="G84" s="7"/>
      <c r="H84" s="7"/>
      <c r="I84" s="7"/>
    </row>
    <row r="85" spans="1:9" x14ac:dyDescent="0.25">
      <c r="A85" s="7"/>
      <c r="B85" s="153"/>
      <c r="C85" s="55">
        <v>4</v>
      </c>
      <c r="D85" s="56" t="s">
        <v>10</v>
      </c>
      <c r="E85" s="58">
        <f>SUM(E82:E84)</f>
        <v>48972720.492640004</v>
      </c>
      <c r="F85" s="100"/>
      <c r="G85" s="7"/>
      <c r="H85" s="7"/>
      <c r="I85" s="7"/>
    </row>
    <row r="86" spans="1:9" x14ac:dyDescent="0.25">
      <c r="A86" s="7"/>
      <c r="B86" s="153"/>
      <c r="C86" s="55"/>
      <c r="D86" s="56"/>
      <c r="E86" s="58"/>
      <c r="F86" s="100"/>
      <c r="G86" s="7"/>
      <c r="H86" s="7"/>
      <c r="I86" s="7"/>
    </row>
    <row r="87" spans="1:9" x14ac:dyDescent="0.25">
      <c r="A87" s="7"/>
      <c r="B87" s="153" t="s">
        <v>208</v>
      </c>
      <c r="C87" s="7"/>
      <c r="D87" s="7"/>
      <c r="E87" s="7"/>
      <c r="F87" s="7"/>
      <c r="G87" s="7"/>
      <c r="H87" s="7"/>
      <c r="I87" s="7"/>
    </row>
    <row r="88" spans="1:9" x14ac:dyDescent="0.25">
      <c r="A88" s="7"/>
      <c r="B88" s="153"/>
      <c r="C88" s="154" t="s">
        <v>15</v>
      </c>
      <c r="D88" s="7"/>
      <c r="E88" s="7"/>
      <c r="F88" s="155" t="s">
        <v>29</v>
      </c>
      <c r="G88" s="7"/>
      <c r="H88" s="7"/>
      <c r="I88" s="7"/>
    </row>
    <row r="89" spans="1:9" ht="30" x14ac:dyDescent="0.25">
      <c r="A89" s="7"/>
      <c r="B89" s="153"/>
      <c r="C89" s="55">
        <v>1</v>
      </c>
      <c r="D89" s="7" t="s">
        <v>209</v>
      </c>
      <c r="E89" s="36">
        <f>-(E68-E70)</f>
        <v>-9235697.1873599999</v>
      </c>
      <c r="F89" s="157" t="s">
        <v>210</v>
      </c>
      <c r="G89" s="101"/>
      <c r="H89" s="7"/>
      <c r="I89" s="7"/>
    </row>
    <row r="90" spans="1:9" x14ac:dyDescent="0.25">
      <c r="A90" s="7"/>
      <c r="B90" s="153"/>
      <c r="C90" s="55"/>
      <c r="D90" s="7"/>
      <c r="E90" s="36"/>
      <c r="F90" s="156"/>
      <c r="G90" s="101"/>
      <c r="H90" s="7"/>
      <c r="I90" s="7"/>
    </row>
    <row r="91" spans="1:9" x14ac:dyDescent="0.25">
      <c r="A91" s="1" t="s">
        <v>211</v>
      </c>
      <c r="B91" s="153"/>
      <c r="C91" s="7"/>
      <c r="D91" s="7"/>
      <c r="E91" s="7"/>
      <c r="F91" s="7"/>
      <c r="G91" s="7"/>
      <c r="H91" s="7"/>
      <c r="I91" s="7"/>
    </row>
    <row r="92" spans="1:9" x14ac:dyDescent="0.25">
      <c r="B92" s="1" t="s">
        <v>212</v>
      </c>
      <c r="C92" s="1"/>
      <c r="D92" s="7"/>
      <c r="E92" s="7"/>
      <c r="F92" s="7"/>
      <c r="G92" s="7"/>
      <c r="H92" s="7"/>
      <c r="I92" s="7"/>
    </row>
    <row r="93" spans="1:9" x14ac:dyDescent="0.25">
      <c r="B93" s="45"/>
      <c r="C93" s="74" t="s">
        <v>131</v>
      </c>
      <c r="D93" s="7"/>
      <c r="E93" s="7"/>
      <c r="F93" s="7"/>
      <c r="G93" s="7"/>
      <c r="H93" s="7"/>
      <c r="I93" s="7"/>
    </row>
    <row r="94" spans="1:9" x14ac:dyDescent="0.25">
      <c r="D94" s="45"/>
      <c r="E94" s="3" t="s">
        <v>5</v>
      </c>
      <c r="F94" s="5"/>
      <c r="G94" s="3" t="s">
        <v>7</v>
      </c>
      <c r="H94" s="5"/>
    </row>
    <row r="95" spans="1:9" x14ac:dyDescent="0.25">
      <c r="D95" s="45"/>
      <c r="E95" s="4" t="s">
        <v>9</v>
      </c>
      <c r="F95" s="5"/>
      <c r="G95" s="3"/>
      <c r="H95" s="5"/>
    </row>
    <row r="96" spans="1:9" x14ac:dyDescent="0.25">
      <c r="B96" s="45"/>
      <c r="C96" s="45"/>
      <c r="D96" s="45"/>
      <c r="E96" s="4" t="s">
        <v>11</v>
      </c>
      <c r="F96" s="7"/>
      <c r="H96" s="7"/>
    </row>
    <row r="97" spans="2:9" x14ac:dyDescent="0.25">
      <c r="B97" s="45"/>
      <c r="C97" s="45"/>
      <c r="D97" s="45"/>
      <c r="E97" s="4" t="s">
        <v>13</v>
      </c>
      <c r="F97" s="4"/>
      <c r="G97" s="158"/>
      <c r="H97" s="4"/>
    </row>
    <row r="98" spans="2:9" x14ac:dyDescent="0.25">
      <c r="B98" s="45"/>
      <c r="C98" s="78" t="s">
        <v>15</v>
      </c>
      <c r="D98" s="78" t="s">
        <v>16</v>
      </c>
      <c r="E98" s="11" t="s">
        <v>18</v>
      </c>
      <c r="F98" s="46" t="s">
        <v>29</v>
      </c>
      <c r="G98" s="10" t="s">
        <v>20</v>
      </c>
      <c r="H98" s="46" t="s">
        <v>29</v>
      </c>
    </row>
    <row r="99" spans="2:9" x14ac:dyDescent="0.25">
      <c r="B99" s="45"/>
      <c r="C99" s="77">
        <v>24</v>
      </c>
      <c r="D99" s="49">
        <v>920</v>
      </c>
      <c r="E99" s="22">
        <f>E78</f>
        <v>2054032.7799999998</v>
      </c>
      <c r="F99" s="159" t="s">
        <v>213</v>
      </c>
      <c r="G99" s="36">
        <f>J124</f>
        <v>0</v>
      </c>
      <c r="H99" s="160" t="s">
        <v>214</v>
      </c>
    </row>
    <row r="100" spans="2:9" x14ac:dyDescent="0.25">
      <c r="B100" s="45"/>
      <c r="C100" s="77">
        <f>C99+1</f>
        <v>25</v>
      </c>
      <c r="D100" s="49">
        <v>921</v>
      </c>
      <c r="E100" s="22"/>
      <c r="F100" s="159"/>
      <c r="G100" s="15">
        <v>0</v>
      </c>
      <c r="H100" s="161"/>
    </row>
    <row r="101" spans="2:9" x14ac:dyDescent="0.25">
      <c r="B101" s="45"/>
      <c r="C101" s="77">
        <f t="shared" ref="C101:C112" si="0">C100+1</f>
        <v>26</v>
      </c>
      <c r="D101" s="49">
        <v>922</v>
      </c>
      <c r="E101" s="22">
        <f>-(E83+E84)</f>
        <v>-7655813.4926399998</v>
      </c>
      <c r="F101" s="161" t="s">
        <v>215</v>
      </c>
      <c r="G101" s="15">
        <f>-E82</f>
        <v>-41316907</v>
      </c>
      <c r="H101" s="161" t="s">
        <v>216</v>
      </c>
    </row>
    <row r="102" spans="2:9" x14ac:dyDescent="0.25">
      <c r="B102" s="45"/>
      <c r="C102" s="77">
        <f t="shared" si="0"/>
        <v>27</v>
      </c>
      <c r="D102" s="49">
        <v>923</v>
      </c>
      <c r="E102" s="22"/>
      <c r="F102" s="159"/>
      <c r="G102" s="15">
        <v>0</v>
      </c>
      <c r="H102" s="161"/>
    </row>
    <row r="103" spans="2:9" x14ac:dyDescent="0.25">
      <c r="B103" s="45"/>
      <c r="C103" s="77">
        <f t="shared" si="0"/>
        <v>28</v>
      </c>
      <c r="D103" s="49">
        <v>924</v>
      </c>
      <c r="E103" s="22"/>
      <c r="F103" s="159"/>
      <c r="G103" s="15">
        <v>0</v>
      </c>
      <c r="H103" s="161"/>
    </row>
    <row r="104" spans="2:9" x14ac:dyDescent="0.25">
      <c r="B104" s="45"/>
      <c r="C104" s="77">
        <f t="shared" si="0"/>
        <v>29</v>
      </c>
      <c r="D104" s="49">
        <v>925</v>
      </c>
      <c r="E104" s="22"/>
      <c r="F104" s="159"/>
      <c r="G104" s="15">
        <v>0</v>
      </c>
      <c r="H104" s="161"/>
    </row>
    <row r="105" spans="2:9" x14ac:dyDescent="0.25">
      <c r="B105" s="45"/>
      <c r="C105" s="77">
        <f t="shared" si="0"/>
        <v>30</v>
      </c>
      <c r="D105" s="49">
        <v>926</v>
      </c>
      <c r="E105" s="22">
        <f>E89</f>
        <v>-9235697.1873599999</v>
      </c>
      <c r="F105" s="161" t="s">
        <v>217</v>
      </c>
      <c r="G105" s="15">
        <v>0</v>
      </c>
      <c r="H105" s="161"/>
      <c r="I105" s="60"/>
    </row>
    <row r="106" spans="2:9" x14ac:dyDescent="0.25">
      <c r="B106" s="45"/>
      <c r="C106" s="77">
        <f t="shared" si="0"/>
        <v>31</v>
      </c>
      <c r="D106" s="49">
        <v>927</v>
      </c>
      <c r="E106" s="54"/>
      <c r="F106" s="161" t="s">
        <v>214</v>
      </c>
      <c r="G106" s="36"/>
      <c r="H106" s="161" t="s">
        <v>214</v>
      </c>
    </row>
    <row r="107" spans="2:9" x14ac:dyDescent="0.25">
      <c r="B107" s="45"/>
      <c r="C107" s="77">
        <f t="shared" si="0"/>
        <v>32</v>
      </c>
      <c r="D107" s="49">
        <v>928</v>
      </c>
      <c r="E107" s="22"/>
      <c r="F107" s="159"/>
      <c r="G107" s="15">
        <v>0</v>
      </c>
      <c r="H107" s="161"/>
    </row>
    <row r="108" spans="2:9" x14ac:dyDescent="0.25">
      <c r="B108" s="45"/>
      <c r="C108" s="77">
        <f t="shared" si="0"/>
        <v>33</v>
      </c>
      <c r="D108" s="49">
        <v>929</v>
      </c>
      <c r="E108" s="22"/>
      <c r="F108" s="159"/>
      <c r="G108" s="15">
        <v>0</v>
      </c>
      <c r="H108" s="159"/>
    </row>
    <row r="109" spans="2:9" x14ac:dyDescent="0.25">
      <c r="B109" s="45"/>
      <c r="C109" s="77">
        <f t="shared" si="0"/>
        <v>34</v>
      </c>
      <c r="D109" s="49">
        <v>930.1</v>
      </c>
      <c r="E109" s="22"/>
      <c r="F109" s="159"/>
      <c r="G109" s="15">
        <v>0</v>
      </c>
      <c r="H109" s="159"/>
    </row>
    <row r="110" spans="2:9" x14ac:dyDescent="0.25">
      <c r="B110" s="45"/>
      <c r="C110" s="77">
        <f t="shared" si="0"/>
        <v>35</v>
      </c>
      <c r="D110" s="49">
        <v>930.2</v>
      </c>
      <c r="E110" s="22"/>
      <c r="F110" s="159"/>
      <c r="G110" s="15">
        <v>0</v>
      </c>
      <c r="H110" s="159"/>
    </row>
    <row r="111" spans="2:9" x14ac:dyDescent="0.25">
      <c r="B111" s="45"/>
      <c r="C111" s="77">
        <f t="shared" si="0"/>
        <v>36</v>
      </c>
      <c r="D111" s="49">
        <v>931</v>
      </c>
      <c r="E111" s="22"/>
      <c r="F111" s="159"/>
      <c r="G111" s="15">
        <v>0</v>
      </c>
      <c r="H111" s="159"/>
    </row>
    <row r="112" spans="2:9" x14ac:dyDescent="0.25">
      <c r="B112" s="45"/>
      <c r="C112" s="77">
        <f t="shared" si="0"/>
        <v>37</v>
      </c>
      <c r="D112" s="49">
        <v>935</v>
      </c>
      <c r="E112" s="22"/>
      <c r="F112" s="159"/>
      <c r="G112" s="15">
        <v>0</v>
      </c>
      <c r="H112" s="159"/>
    </row>
    <row r="113" spans="8:8" x14ac:dyDescent="0.25">
      <c r="H113" s="7"/>
    </row>
  </sheetData>
  <pageMargins left="0.7" right="0.7" top="1.0645833333333301" bottom="0.75" header="0.3" footer="0.3"/>
  <pageSetup scale="69" orientation="landscape" cellComments="asDisplayed" r:id="rId1"/>
  <headerFooter>
    <oddHeader>&amp;RExhibit SCE-29
TO2019A
WP- Schedule 20
Page &amp;P of &amp;N</oddHeader>
  </headerFooter>
  <rowBreaks count="2" manualBreakCount="2">
    <brk id="41" max="8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/>
  </sheetViews>
  <sheetFormatPr defaultColWidth="9.140625" defaultRowHeight="15" x14ac:dyDescent="0.25"/>
  <cols>
    <col min="1" max="1" width="10.7109375" customWidth="1"/>
    <col min="2" max="2" width="12.710937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53" t="s">
        <v>218</v>
      </c>
      <c r="B1" s="7"/>
      <c r="C1" s="7"/>
    </row>
    <row r="2" spans="1:6" x14ac:dyDescent="0.25">
      <c r="A2" s="160" t="s">
        <v>219</v>
      </c>
    </row>
    <row r="3" spans="1:6" x14ac:dyDescent="0.25">
      <c r="D3" s="33"/>
    </row>
    <row r="4" spans="1:6" x14ac:dyDescent="0.25">
      <c r="A4" s="9" t="s">
        <v>220</v>
      </c>
      <c r="B4" s="9" t="s">
        <v>28</v>
      </c>
      <c r="C4" s="9" t="s">
        <v>221</v>
      </c>
      <c r="D4" s="9" t="s">
        <v>222</v>
      </c>
    </row>
    <row r="5" spans="1:6" s="7" customFormat="1" ht="25.5" x14ac:dyDescent="0.25">
      <c r="A5" s="162">
        <v>920</v>
      </c>
      <c r="B5" s="163">
        <v>82873.647248227193</v>
      </c>
      <c r="C5" s="164" t="s">
        <v>223</v>
      </c>
      <c r="D5" s="165" t="s">
        <v>224</v>
      </c>
    </row>
    <row r="6" spans="1:6" s="7" customFormat="1" ht="25.5" x14ac:dyDescent="0.25">
      <c r="A6" s="162">
        <v>920</v>
      </c>
      <c r="B6" s="163">
        <v>973963.35624126007</v>
      </c>
      <c r="C6" s="164" t="s">
        <v>225</v>
      </c>
      <c r="D6" s="165" t="s">
        <v>224</v>
      </c>
    </row>
    <row r="7" spans="1:6" s="7" customFormat="1" ht="25.5" x14ac:dyDescent="0.25">
      <c r="A7" s="162">
        <v>920</v>
      </c>
      <c r="B7" s="163">
        <v>292387.54354302643</v>
      </c>
      <c r="C7" s="164" t="s">
        <v>226</v>
      </c>
      <c r="D7" s="165" t="s">
        <v>224</v>
      </c>
    </row>
    <row r="8" spans="1:6" s="7" customFormat="1" x14ac:dyDescent="0.25">
      <c r="A8" s="162">
        <v>920</v>
      </c>
      <c r="B8" s="163">
        <v>41169.441206161486</v>
      </c>
      <c r="C8" s="164" t="s">
        <v>227</v>
      </c>
      <c r="D8" s="166" t="s">
        <v>228</v>
      </c>
    </row>
    <row r="9" spans="1:6" s="7" customFormat="1" ht="25.5" x14ac:dyDescent="0.25">
      <c r="A9" s="162">
        <v>920</v>
      </c>
      <c r="B9" s="167">
        <v>34581.131081319749</v>
      </c>
      <c r="C9" s="164" t="s">
        <v>229</v>
      </c>
      <c r="D9" s="165" t="s">
        <v>224</v>
      </c>
      <c r="E9" s="62"/>
    </row>
    <row r="10" spans="1:6" x14ac:dyDescent="0.25">
      <c r="A10" s="168" t="s">
        <v>230</v>
      </c>
      <c r="B10" s="36">
        <f>SUM(B5:B9)</f>
        <v>1424975.1193199947</v>
      </c>
      <c r="C10" s="90"/>
    </row>
    <row r="11" spans="1:6" x14ac:dyDescent="0.25">
      <c r="A11" s="168"/>
      <c r="B11" s="36"/>
      <c r="C11" s="90"/>
      <c r="D11" s="33"/>
    </row>
    <row r="12" spans="1:6" x14ac:dyDescent="0.25">
      <c r="A12" s="9" t="s">
        <v>220</v>
      </c>
      <c r="B12" s="169" t="s">
        <v>28</v>
      </c>
      <c r="C12" s="9" t="s">
        <v>221</v>
      </c>
      <c r="D12" s="9" t="s">
        <v>222</v>
      </c>
    </row>
    <row r="13" spans="1:6" s="7" customFormat="1" ht="25.5" x14ac:dyDescent="0.25">
      <c r="A13" s="162">
        <v>921</v>
      </c>
      <c r="B13" s="170">
        <v>1610.47</v>
      </c>
      <c r="C13" s="164" t="s">
        <v>231</v>
      </c>
      <c r="D13" s="166" t="s">
        <v>232</v>
      </c>
      <c r="F13" s="171"/>
    </row>
    <row r="14" spans="1:6" s="7" customFormat="1" ht="25.5" x14ac:dyDescent="0.25">
      <c r="A14" s="162">
        <v>921</v>
      </c>
      <c r="B14" s="163">
        <v>3168781.35</v>
      </c>
      <c r="C14" s="164" t="s">
        <v>223</v>
      </c>
      <c r="D14" s="165" t="s">
        <v>224</v>
      </c>
    </row>
    <row r="15" spans="1:6" s="7" customFormat="1" ht="25.5" x14ac:dyDescent="0.25">
      <c r="A15" s="162">
        <v>921</v>
      </c>
      <c r="B15" s="163">
        <v>42894.186456973577</v>
      </c>
      <c r="C15" s="164" t="s">
        <v>226</v>
      </c>
      <c r="D15" s="165" t="s">
        <v>224</v>
      </c>
    </row>
    <row r="16" spans="1:6" s="7" customFormat="1" ht="25.5" x14ac:dyDescent="0.25">
      <c r="A16" s="162">
        <v>921</v>
      </c>
      <c r="B16" s="163">
        <v>2194817.9937587399</v>
      </c>
      <c r="C16" s="164" t="s">
        <v>225</v>
      </c>
      <c r="D16" s="165" t="s">
        <v>224</v>
      </c>
    </row>
    <row r="17" spans="1:9" s="7" customFormat="1" x14ac:dyDescent="0.25">
      <c r="A17" s="162">
        <v>921</v>
      </c>
      <c r="B17" s="163">
        <v>7306.3987938385226</v>
      </c>
      <c r="C17" s="164" t="s">
        <v>227</v>
      </c>
      <c r="D17" s="166" t="s">
        <v>228</v>
      </c>
    </row>
    <row r="18" spans="1:9" s="7" customFormat="1" ht="38.25" x14ac:dyDescent="0.25">
      <c r="A18" s="162">
        <v>921</v>
      </c>
      <c r="B18" s="163">
        <v>1596.12</v>
      </c>
      <c r="C18" s="164" t="s">
        <v>233</v>
      </c>
      <c r="D18" s="165" t="s">
        <v>234</v>
      </c>
    </row>
    <row r="19" spans="1:9" s="7" customFormat="1" ht="25.5" x14ac:dyDescent="0.25">
      <c r="A19" s="162">
        <v>921</v>
      </c>
      <c r="B19" s="163">
        <v>156.66999999999999</v>
      </c>
      <c r="C19" s="164" t="s">
        <v>235</v>
      </c>
      <c r="D19" s="166" t="s">
        <v>236</v>
      </c>
    </row>
    <row r="20" spans="1:9" s="7" customFormat="1" ht="25.5" x14ac:dyDescent="0.25">
      <c r="A20" s="162">
        <v>921</v>
      </c>
      <c r="B20" s="167">
        <v>15452.278918680244</v>
      </c>
      <c r="C20" s="164" t="s">
        <v>229</v>
      </c>
      <c r="D20" s="165" t="s">
        <v>224</v>
      </c>
    </row>
    <row r="21" spans="1:9" x14ac:dyDescent="0.25">
      <c r="A21" s="168" t="s">
        <v>237</v>
      </c>
      <c r="B21" s="36">
        <f>SUM(B13:B20)</f>
        <v>5432615.4679282326</v>
      </c>
      <c r="C21" s="172"/>
      <c r="D21" s="173"/>
    </row>
    <row r="22" spans="1:9" x14ac:dyDescent="0.25">
      <c r="A22" s="168"/>
      <c r="B22" s="36"/>
      <c r="C22" s="90"/>
      <c r="D22" s="173"/>
    </row>
    <row r="23" spans="1:9" x14ac:dyDescent="0.25">
      <c r="A23" s="9" t="s">
        <v>220</v>
      </c>
      <c r="B23" s="169" t="s">
        <v>28</v>
      </c>
      <c r="C23" s="9" t="s">
        <v>221</v>
      </c>
      <c r="D23" s="9" t="s">
        <v>222</v>
      </c>
    </row>
    <row r="24" spans="1:9" x14ac:dyDescent="0.25">
      <c r="A24" s="162">
        <v>923</v>
      </c>
      <c r="B24" s="174">
        <v>7621573</v>
      </c>
      <c r="C24" s="164" t="s">
        <v>238</v>
      </c>
      <c r="D24" s="175" t="s">
        <v>239</v>
      </c>
    </row>
    <row r="25" spans="1:9" x14ac:dyDescent="0.25">
      <c r="A25" s="176">
        <v>923</v>
      </c>
      <c r="B25" s="177">
        <v>434</v>
      </c>
      <c r="C25" s="164" t="s">
        <v>91</v>
      </c>
      <c r="D25" s="175" t="s">
        <v>240</v>
      </c>
    </row>
    <row r="26" spans="1:9" x14ac:dyDescent="0.25">
      <c r="A26" s="168" t="s">
        <v>241</v>
      </c>
      <c r="B26" s="36">
        <f>SUM(B24:B25)</f>
        <v>7622007</v>
      </c>
      <c r="C26" s="172"/>
    </row>
    <row r="27" spans="1:9" x14ac:dyDescent="0.25">
      <c r="A27" s="168"/>
      <c r="B27" s="36"/>
      <c r="C27" s="90"/>
      <c r="D27" s="33"/>
    </row>
    <row r="28" spans="1:9" x14ac:dyDescent="0.25">
      <c r="A28" s="9" t="s">
        <v>220</v>
      </c>
      <c r="B28" s="169" t="s">
        <v>28</v>
      </c>
      <c r="C28" s="9" t="s">
        <v>221</v>
      </c>
      <c r="D28" s="9" t="s">
        <v>222</v>
      </c>
    </row>
    <row r="29" spans="1:9" ht="27" customHeight="1" x14ac:dyDescent="0.25">
      <c r="A29" s="162">
        <v>926</v>
      </c>
      <c r="B29" s="170">
        <v>343730.9499999999</v>
      </c>
      <c r="C29" s="164" t="s">
        <v>242</v>
      </c>
      <c r="D29" s="178" t="s">
        <v>243</v>
      </c>
      <c r="E29" s="179"/>
      <c r="F29" s="224"/>
      <c r="G29" s="224"/>
      <c r="H29" s="224"/>
      <c r="I29" s="224"/>
    </row>
    <row r="30" spans="1:9" ht="24.6" customHeight="1" x14ac:dyDescent="0.25">
      <c r="A30" s="162">
        <v>926</v>
      </c>
      <c r="B30" s="170">
        <v>634171.19000000006</v>
      </c>
      <c r="C30" s="180" t="s">
        <v>244</v>
      </c>
      <c r="D30" s="181" t="s">
        <v>245</v>
      </c>
    </row>
    <row r="31" spans="1:9" ht="30" x14ac:dyDescent="0.25">
      <c r="A31" s="182">
        <v>926</v>
      </c>
      <c r="B31" s="170">
        <v>158526.19999999998</v>
      </c>
      <c r="C31" s="164" t="s">
        <v>246</v>
      </c>
      <c r="D31" s="183" t="s">
        <v>247</v>
      </c>
    </row>
    <row r="32" spans="1:9" x14ac:dyDescent="0.25">
      <c r="A32" s="182">
        <v>926</v>
      </c>
      <c r="B32" s="170">
        <v>6564.24</v>
      </c>
      <c r="C32" s="164" t="s">
        <v>248</v>
      </c>
      <c r="D32" s="183" t="s">
        <v>249</v>
      </c>
    </row>
    <row r="33" spans="1:4" s="7" customFormat="1" x14ac:dyDescent="0.25">
      <c r="A33" s="162">
        <v>926</v>
      </c>
      <c r="B33" s="184">
        <v>-45.29000000000002</v>
      </c>
      <c r="C33" s="185" t="s">
        <v>250</v>
      </c>
      <c r="D33" s="185" t="s">
        <v>251</v>
      </c>
    </row>
    <row r="34" spans="1:4" s="7" customFormat="1" x14ac:dyDescent="0.25">
      <c r="A34" s="162">
        <v>926</v>
      </c>
      <c r="B34" s="186">
        <v>-920033</v>
      </c>
      <c r="C34" s="185" t="s">
        <v>252</v>
      </c>
      <c r="D34" s="185" t="s">
        <v>253</v>
      </c>
    </row>
    <row r="35" spans="1:4" x14ac:dyDescent="0.25">
      <c r="A35" s="168" t="s">
        <v>254</v>
      </c>
      <c r="B35" s="36">
        <f>SUM(B29:B34)</f>
        <v>222914.2899999998</v>
      </c>
    </row>
    <row r="36" spans="1:4" x14ac:dyDescent="0.25">
      <c r="A36" s="168"/>
      <c r="B36" s="36"/>
    </row>
    <row r="37" spans="1:4" x14ac:dyDescent="0.25">
      <c r="A37" s="9" t="s">
        <v>220</v>
      </c>
      <c r="B37" s="169" t="s">
        <v>28</v>
      </c>
      <c r="C37" s="9" t="s">
        <v>221</v>
      </c>
      <c r="D37" s="9" t="s">
        <v>222</v>
      </c>
    </row>
    <row r="38" spans="1:4" ht="17.25" x14ac:dyDescent="0.4">
      <c r="A38" s="79">
        <v>928</v>
      </c>
      <c r="B38" s="187">
        <v>2612717</v>
      </c>
      <c r="C38" s="45" t="s">
        <v>255</v>
      </c>
      <c r="D38" s="45" t="s">
        <v>256</v>
      </c>
    </row>
    <row r="39" spans="1:4" x14ac:dyDescent="0.25">
      <c r="A39" s="168" t="s">
        <v>257</v>
      </c>
      <c r="B39" s="36">
        <f>B38</f>
        <v>2612717</v>
      </c>
      <c r="C39" s="169"/>
      <c r="D39" s="9"/>
    </row>
    <row r="40" spans="1:4" x14ac:dyDescent="0.25">
      <c r="B40" s="7"/>
    </row>
    <row r="41" spans="1:4" x14ac:dyDescent="0.25">
      <c r="A41" s="9" t="s">
        <v>220</v>
      </c>
      <c r="B41" s="169" t="s">
        <v>28</v>
      </c>
      <c r="C41" s="9" t="s">
        <v>221</v>
      </c>
      <c r="D41" s="9" t="s">
        <v>222</v>
      </c>
    </row>
    <row r="42" spans="1:4" x14ac:dyDescent="0.25">
      <c r="A42" s="182">
        <v>930.2</v>
      </c>
      <c r="B42" s="163">
        <v>1597798.1599999997</v>
      </c>
      <c r="C42" s="188" t="s">
        <v>258</v>
      </c>
      <c r="D42" s="185" t="s">
        <v>259</v>
      </c>
    </row>
    <row r="43" spans="1:4" x14ac:dyDescent="0.25">
      <c r="A43" s="162">
        <v>930.2</v>
      </c>
      <c r="B43" s="189">
        <v>2234679.37</v>
      </c>
      <c r="C43" s="185" t="s">
        <v>260</v>
      </c>
      <c r="D43" s="185" t="s">
        <v>261</v>
      </c>
    </row>
    <row r="44" spans="1:4" x14ac:dyDescent="0.25">
      <c r="A44" s="168" t="s">
        <v>262</v>
      </c>
      <c r="B44" s="36">
        <f>SUM(B42:B43)</f>
        <v>3832477.53</v>
      </c>
    </row>
    <row r="46" spans="1:4" x14ac:dyDescent="0.25">
      <c r="A46" s="1" t="s">
        <v>263</v>
      </c>
      <c r="B46" s="33">
        <f>B10+B21+B26+B35+B39+B44</f>
        <v>21147706.407248229</v>
      </c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</sheetData>
  <mergeCells count="1">
    <mergeCell ref="F29:I29"/>
  </mergeCells>
  <pageMargins left="0.7" right="0.7" top="1.0645833333333301" bottom="0.75" header="0.3" footer="0.3"/>
  <pageSetup scale="69" orientation="landscape" cellComments="asDisplayed" r:id="rId1"/>
  <headerFooter>
    <oddHeader>&amp;RExhibit SCE-29
TO2019A
WP- Schedule 20
Page &amp;P of &amp;N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zoomScaleNormal="100" workbookViewId="0">
      <selection activeCell="A2" sqref="A2"/>
    </sheetView>
  </sheetViews>
  <sheetFormatPr defaultRowHeight="15" x14ac:dyDescent="0.25"/>
  <cols>
    <col min="1" max="1" width="3.5703125" customWidth="1"/>
    <col min="3" max="3" width="64.7109375" customWidth="1"/>
    <col min="4" max="6" width="12.7109375" customWidth="1"/>
    <col min="7" max="7" width="26.28515625" customWidth="1"/>
    <col min="8" max="8" width="3.85546875" customWidth="1"/>
    <col min="9" max="9" width="69" bestFit="1" customWidth="1"/>
  </cols>
  <sheetData>
    <row r="2" spans="1:10" x14ac:dyDescent="0.25">
      <c r="A2" s="1" t="s">
        <v>264</v>
      </c>
      <c r="E2" s="60"/>
    </row>
    <row r="3" spans="1:10" ht="15.75" thickBot="1" x14ac:dyDescent="0.3">
      <c r="D3" s="7"/>
    </row>
    <row r="4" spans="1:10" ht="60" customHeight="1" thickBot="1" x14ac:dyDescent="0.3">
      <c r="B4" s="190" t="s">
        <v>265</v>
      </c>
      <c r="C4" s="191" t="s">
        <v>222</v>
      </c>
      <c r="D4" s="190" t="s">
        <v>266</v>
      </c>
      <c r="E4" s="192" t="s">
        <v>267</v>
      </c>
      <c r="F4" s="193" t="s">
        <v>268</v>
      </c>
      <c r="G4" s="191" t="s">
        <v>269</v>
      </c>
      <c r="H4" s="194"/>
      <c r="I4" s="57"/>
    </row>
    <row r="5" spans="1:10" x14ac:dyDescent="0.25">
      <c r="B5" s="195">
        <v>1</v>
      </c>
      <c r="C5" s="196" t="s">
        <v>270</v>
      </c>
      <c r="D5" s="197">
        <v>2062759</v>
      </c>
      <c r="E5" s="197">
        <v>2062759</v>
      </c>
      <c r="F5" s="198">
        <v>-208296</v>
      </c>
      <c r="G5" s="199" t="s">
        <v>271</v>
      </c>
      <c r="H5" s="200"/>
      <c r="I5" s="153"/>
    </row>
    <row r="6" spans="1:10" x14ac:dyDescent="0.25">
      <c r="B6" s="195">
        <v>2</v>
      </c>
      <c r="C6" s="196" t="s">
        <v>272</v>
      </c>
      <c r="D6" s="201"/>
      <c r="E6" s="201"/>
      <c r="F6" s="202">
        <v>0</v>
      </c>
      <c r="G6" s="203"/>
      <c r="H6" s="200"/>
      <c r="I6" s="153"/>
      <c r="J6" s="67"/>
    </row>
    <row r="7" spans="1:10" x14ac:dyDescent="0.25">
      <c r="B7" s="195">
        <v>3</v>
      </c>
      <c r="C7" s="196" t="s">
        <v>273</v>
      </c>
      <c r="D7" s="201">
        <v>20983266</v>
      </c>
      <c r="E7" s="201">
        <v>0</v>
      </c>
      <c r="F7" s="201">
        <v>20983266</v>
      </c>
      <c r="G7" s="203" t="s">
        <v>271</v>
      </c>
      <c r="H7" s="200"/>
      <c r="I7" s="56"/>
      <c r="J7" s="67"/>
    </row>
    <row r="8" spans="1:10" x14ac:dyDescent="0.25">
      <c r="B8" s="195">
        <v>4</v>
      </c>
      <c r="C8" s="196" t="s">
        <v>274</v>
      </c>
      <c r="D8" s="201">
        <v>622266</v>
      </c>
      <c r="E8" s="201">
        <v>622266</v>
      </c>
      <c r="F8" s="202">
        <v>0</v>
      </c>
      <c r="G8" s="203"/>
      <c r="H8" s="200"/>
      <c r="I8" s="153"/>
      <c r="J8" s="67"/>
    </row>
    <row r="9" spans="1:10" x14ac:dyDescent="0.25">
      <c r="B9" s="195">
        <v>5</v>
      </c>
      <c r="C9" s="196" t="s">
        <v>275</v>
      </c>
      <c r="D9" s="201"/>
      <c r="E9" s="204"/>
      <c r="F9" s="205"/>
      <c r="G9" s="203"/>
      <c r="H9" s="200"/>
      <c r="I9" s="153"/>
      <c r="J9" s="67"/>
    </row>
    <row r="10" spans="1:10" x14ac:dyDescent="0.25">
      <c r="B10" s="195">
        <v>6</v>
      </c>
      <c r="C10" s="206" t="s">
        <v>276</v>
      </c>
      <c r="D10" s="201">
        <v>3769654</v>
      </c>
      <c r="E10" s="201">
        <v>3769654</v>
      </c>
      <c r="F10" s="202">
        <v>0</v>
      </c>
      <c r="G10" s="203"/>
      <c r="H10" s="200"/>
      <c r="I10" s="53"/>
      <c r="J10" s="67"/>
    </row>
    <row r="11" spans="1:10" x14ac:dyDescent="0.25">
      <c r="B11" s="195">
        <v>7</v>
      </c>
      <c r="C11" s="206" t="s">
        <v>277</v>
      </c>
      <c r="D11" s="201">
        <v>2894700</v>
      </c>
      <c r="E11" s="201">
        <v>2894700</v>
      </c>
      <c r="F11" s="202">
        <v>0</v>
      </c>
      <c r="G11" s="203"/>
      <c r="H11" s="200"/>
      <c r="I11" s="153"/>
    </row>
    <row r="12" spans="1:10" x14ac:dyDescent="0.25">
      <c r="B12" s="195">
        <v>8</v>
      </c>
      <c r="C12" s="206" t="s">
        <v>278</v>
      </c>
      <c r="D12" s="201">
        <v>460395</v>
      </c>
      <c r="E12" s="201">
        <v>460395</v>
      </c>
      <c r="F12" s="202">
        <v>0</v>
      </c>
      <c r="G12" s="203"/>
      <c r="H12" s="200"/>
      <c r="I12" s="153"/>
    </row>
    <row r="13" spans="1:10" x14ac:dyDescent="0.25">
      <c r="B13" s="195">
        <v>9</v>
      </c>
      <c r="C13" s="206" t="s">
        <v>279</v>
      </c>
      <c r="D13" s="201">
        <v>1395355</v>
      </c>
      <c r="E13" s="201">
        <v>1395355</v>
      </c>
      <c r="F13" s="202">
        <v>0</v>
      </c>
      <c r="G13" s="203"/>
      <c r="H13" s="200"/>
      <c r="I13" s="153"/>
    </row>
    <row r="14" spans="1:10" x14ac:dyDescent="0.25">
      <c r="B14" s="195">
        <v>10</v>
      </c>
      <c r="C14" s="206" t="s">
        <v>280</v>
      </c>
      <c r="D14" s="201">
        <v>-241090</v>
      </c>
      <c r="E14" s="201">
        <v>0</v>
      </c>
      <c r="F14" s="202">
        <v>-241090</v>
      </c>
      <c r="G14" s="203" t="s">
        <v>271</v>
      </c>
      <c r="H14" s="200"/>
      <c r="I14" s="53"/>
    </row>
    <row r="15" spans="1:10" x14ac:dyDescent="0.25">
      <c r="B15" s="195">
        <v>11</v>
      </c>
      <c r="C15" s="206" t="s">
        <v>281</v>
      </c>
      <c r="D15" s="201">
        <v>-9766562</v>
      </c>
      <c r="E15" s="201">
        <v>-9766562</v>
      </c>
      <c r="F15" s="202">
        <v>0</v>
      </c>
      <c r="G15" s="203"/>
      <c r="H15" s="200"/>
      <c r="I15" s="53"/>
    </row>
    <row r="16" spans="1:10" x14ac:dyDescent="0.25">
      <c r="B16" s="195">
        <v>12</v>
      </c>
      <c r="C16" s="206" t="s">
        <v>282</v>
      </c>
      <c r="D16" s="201">
        <v>-420073</v>
      </c>
      <c r="E16" s="201">
        <v>0</v>
      </c>
      <c r="F16" s="202">
        <v>-420073</v>
      </c>
      <c r="G16" s="203" t="s">
        <v>271</v>
      </c>
      <c r="H16" s="200"/>
      <c r="I16" s="53"/>
    </row>
    <row r="17" spans="2:13" x14ac:dyDescent="0.25">
      <c r="B17" s="195">
        <v>13</v>
      </c>
      <c r="C17" s="206" t="s">
        <v>250</v>
      </c>
      <c r="D17" s="201">
        <v>-1456115</v>
      </c>
      <c r="E17" s="201">
        <f>D17-F17</f>
        <v>-3112624.1599999997</v>
      </c>
      <c r="F17" s="202">
        <v>1656509.1599999997</v>
      </c>
      <c r="G17" s="203" t="s">
        <v>271</v>
      </c>
      <c r="H17" s="200"/>
      <c r="I17" s="53"/>
    </row>
    <row r="18" spans="2:13" x14ac:dyDescent="0.25">
      <c r="B18" s="195">
        <v>14</v>
      </c>
      <c r="D18" s="207"/>
      <c r="E18" s="207"/>
      <c r="F18" s="208"/>
      <c r="G18" s="209"/>
      <c r="H18" s="116"/>
      <c r="I18" s="153"/>
    </row>
    <row r="19" spans="2:13" x14ac:dyDescent="0.25">
      <c r="B19" s="195">
        <v>15</v>
      </c>
      <c r="C19" s="206" t="s">
        <v>283</v>
      </c>
      <c r="D19" s="201">
        <v>0</v>
      </c>
      <c r="E19" s="201"/>
      <c r="F19" s="202">
        <v>0</v>
      </c>
      <c r="G19" s="203" t="s">
        <v>271</v>
      </c>
      <c r="H19" s="200"/>
      <c r="I19" s="56"/>
      <c r="J19" s="56"/>
      <c r="K19" s="56"/>
      <c r="L19" s="56"/>
      <c r="M19" s="56"/>
    </row>
    <row r="20" spans="2:13" x14ac:dyDescent="0.25">
      <c r="B20" s="195">
        <v>16</v>
      </c>
      <c r="C20" s="206" t="s">
        <v>284</v>
      </c>
      <c r="D20" s="201">
        <v>11883138</v>
      </c>
      <c r="E20" s="201">
        <f>D20-F20</f>
        <v>11883138</v>
      </c>
      <c r="F20" s="202">
        <v>0</v>
      </c>
      <c r="G20" s="203" t="s">
        <v>271</v>
      </c>
      <c r="H20" s="200"/>
      <c r="I20" s="53"/>
    </row>
    <row r="21" spans="2:13" x14ac:dyDescent="0.25">
      <c r="B21" s="210">
        <v>17</v>
      </c>
      <c r="C21" s="211" t="s">
        <v>285</v>
      </c>
      <c r="D21" s="201">
        <v>2234679</v>
      </c>
      <c r="E21" s="201">
        <v>0</v>
      </c>
      <c r="F21" s="202">
        <v>2234679.37</v>
      </c>
      <c r="G21" s="203" t="s">
        <v>271</v>
      </c>
      <c r="H21" s="200"/>
      <c r="I21" s="53"/>
    </row>
    <row r="22" spans="2:13" x14ac:dyDescent="0.25">
      <c r="B22" s="195"/>
      <c r="C22" s="211"/>
      <c r="D22" s="201"/>
      <c r="E22" s="212"/>
      <c r="F22" s="202"/>
      <c r="G22" s="209"/>
      <c r="H22" s="116"/>
      <c r="I22" s="153"/>
    </row>
    <row r="23" spans="2:13" ht="15.75" thickBot="1" x14ac:dyDescent="0.3">
      <c r="B23" s="213">
        <v>46</v>
      </c>
      <c r="C23" s="214" t="s">
        <v>10</v>
      </c>
      <c r="D23" s="215">
        <f>SUM(D5:D22)</f>
        <v>34422372</v>
      </c>
      <c r="E23" s="215">
        <f>E5+SUM(E6:E22)</f>
        <v>10209080.84</v>
      </c>
      <c r="F23" s="216">
        <f>F5+SUM(F6:F22)</f>
        <v>24004995.530000001</v>
      </c>
      <c r="G23" s="217"/>
      <c r="H23" s="200"/>
      <c r="I23" s="153"/>
    </row>
    <row r="25" spans="2:13" x14ac:dyDescent="0.25">
      <c r="C25" s="60"/>
      <c r="D25" s="218">
        <f>F25-D23</f>
        <v>-208295.62999999523</v>
      </c>
      <c r="F25" s="33">
        <f>E23+F23</f>
        <v>34214076.370000005</v>
      </c>
    </row>
    <row r="27" spans="2:13" x14ac:dyDescent="0.25">
      <c r="C27" s="219"/>
      <c r="D27" s="220"/>
      <c r="E27" s="220"/>
    </row>
    <row r="28" spans="2:13" x14ac:dyDescent="0.25">
      <c r="C28" s="7"/>
      <c r="D28" s="221"/>
      <c r="E28" s="221"/>
    </row>
    <row r="29" spans="2:13" x14ac:dyDescent="0.25">
      <c r="C29" s="7"/>
      <c r="D29" s="221"/>
      <c r="E29" s="221"/>
    </row>
    <row r="30" spans="2:13" x14ac:dyDescent="0.25">
      <c r="C30" s="7"/>
      <c r="D30" s="221"/>
      <c r="E30" s="221"/>
    </row>
    <row r="31" spans="2:13" x14ac:dyDescent="0.25">
      <c r="C31" s="7"/>
      <c r="D31" s="221"/>
      <c r="E31" s="221"/>
    </row>
    <row r="32" spans="2:13" x14ac:dyDescent="0.25">
      <c r="C32" s="7"/>
      <c r="D32" s="221"/>
      <c r="E32" s="221"/>
    </row>
    <row r="33" spans="3:5" x14ac:dyDescent="0.25">
      <c r="C33" s="7"/>
      <c r="D33" s="221"/>
      <c r="E33" s="221"/>
    </row>
    <row r="34" spans="3:5" x14ac:dyDescent="0.25">
      <c r="C34" s="7"/>
      <c r="D34" s="221"/>
      <c r="E34" s="221"/>
    </row>
    <row r="35" spans="3:5" x14ac:dyDescent="0.25">
      <c r="C35" s="7"/>
      <c r="D35" s="221"/>
      <c r="E35" s="221"/>
    </row>
    <row r="36" spans="3:5" x14ac:dyDescent="0.25">
      <c r="C36" s="7"/>
      <c r="D36" s="221"/>
      <c r="E36" s="221"/>
    </row>
    <row r="37" spans="3:5" x14ac:dyDescent="0.25">
      <c r="C37" s="7"/>
      <c r="D37" s="221"/>
      <c r="E37" s="221"/>
    </row>
    <row r="38" spans="3:5" x14ac:dyDescent="0.25">
      <c r="C38" s="7"/>
      <c r="D38" s="221"/>
      <c r="E38" s="221"/>
    </row>
    <row r="39" spans="3:5" x14ac:dyDescent="0.25">
      <c r="C39" s="7"/>
      <c r="D39" s="221"/>
      <c r="E39" s="221"/>
    </row>
    <row r="40" spans="3:5" x14ac:dyDescent="0.25">
      <c r="C40" s="7"/>
      <c r="D40" s="221"/>
      <c r="E40" s="221"/>
    </row>
    <row r="41" spans="3:5" x14ac:dyDescent="0.25">
      <c r="C41" s="7"/>
      <c r="D41" s="221"/>
      <c r="E41" s="221"/>
    </row>
    <row r="42" spans="3:5" x14ac:dyDescent="0.25">
      <c r="C42" s="7"/>
      <c r="D42" s="7"/>
      <c r="E42" s="222"/>
    </row>
    <row r="43" spans="3:5" x14ac:dyDescent="0.25">
      <c r="C43" s="219"/>
      <c r="D43" s="223"/>
      <c r="E43" s="223"/>
    </row>
  </sheetData>
  <pageMargins left="0.7" right="0.7" top="1.0645833333333301" bottom="0.75" header="0.3" footer="0.3"/>
  <pageSetup scale="86" orientation="landscape" cellComments="asDisplayed" r:id="rId1"/>
  <headerFooter>
    <oddHeader>&amp;RExhibit SCE-29
TO2019A
WP- Schedule 20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cp:lastPrinted>2018-10-24T22:39:33Z</cp:lastPrinted>
  <dcterms:created xsi:type="dcterms:W3CDTF">2018-06-06T23:37:06Z</dcterms:created>
  <dcterms:modified xsi:type="dcterms:W3CDTF">2019-04-05T23:02:20Z</dcterms:modified>
</cp:coreProperties>
</file>