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Adjustments!$A$1:$I$64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H64" i="4" l="1"/>
  <c r="I64" i="4" l="1"/>
  <c r="I53" i="4" l="1"/>
  <c r="I54" i="4"/>
  <c r="C19" i="1" l="1"/>
  <c r="D70" i="1"/>
  <c r="A81" i="1" l="1"/>
  <c r="D83" i="1"/>
  <c r="E83" i="1"/>
  <c r="D30" i="1" l="1"/>
  <c r="E30" i="1"/>
  <c r="I51" i="4" l="1"/>
  <c r="I47" i="4" l="1"/>
  <c r="C8" i="1" l="1"/>
  <c r="I55" i="4" l="1"/>
  <c r="I56" i="4"/>
  <c r="I52" i="4"/>
  <c r="I44" i="4" l="1"/>
  <c r="I45" i="4"/>
  <c r="I46" i="4"/>
  <c r="G20" i="4" l="1"/>
  <c r="H20" i="4"/>
  <c r="I19" i="4"/>
  <c r="H59" i="4" l="1"/>
  <c r="G59" i="4" l="1"/>
  <c r="I42" i="4"/>
  <c r="G37" i="4" l="1"/>
  <c r="H37" i="4" l="1"/>
  <c r="I50" i="4"/>
  <c r="I43" i="4" l="1"/>
  <c r="I49" i="4"/>
  <c r="I57" i="4"/>
  <c r="I58" i="4"/>
  <c r="I48" i="4"/>
  <c r="I59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s="1"/>
  <c r="H29" i="4" l="1"/>
  <c r="G29" i="4"/>
  <c r="I28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A56" i="1" l="1"/>
  <c r="E70" i="1"/>
  <c r="C58" i="1"/>
  <c r="C62" i="1"/>
  <c r="C40" i="1"/>
  <c r="C44" i="1"/>
  <c r="C6" i="1"/>
  <c r="C21" i="1"/>
  <c r="C70" i="1" s="1"/>
</calcChain>
</file>

<file path=xl/sharedStrings.xml><?xml version="1.0" encoding="utf-8"?>
<sst xmlns="http://schemas.openxmlformats.org/spreadsheetml/2006/main" count="212" uniqueCount="144">
  <si>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</si>
  <si>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</si>
  <si>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</si>
  <si>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</si>
  <si>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</si>
  <si>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</si>
  <si>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</si>
  <si>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</si>
  <si>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</si>
  <si>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</si>
  <si>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</si>
  <si>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</si>
  <si>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</si>
  <si>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</si>
  <si>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</si>
  <si>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</si>
  <si>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</si>
  <si>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</si>
  <si>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</si>
  <si>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</si>
  <si>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</si>
  <si>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</si>
  <si>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</si>
  <si>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</si>
  <si>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</si>
  <si>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</si>
  <si>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</si>
  <si>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</si>
  <si>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</si>
  <si>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</si>
  <si>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</si>
  <si>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</si>
  <si>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</si>
  <si>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</si>
  <si>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</si>
  <si>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</si>
  <si>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</si>
  <si>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</si>
  <si>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</si>
  <si>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</si>
  <si>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</si>
  <si>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</si>
  <si>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</si>
  <si>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</si>
  <si>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</si>
  <si>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</si>
  <si>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</si>
  <si>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</si>
  <si>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</si>
  <si>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</si>
  <si>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</si>
  <si>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</si>
  <si>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</si>
  <si>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</si>
  <si>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</si>
  <si>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</si>
  <si>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</si>
  <si>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</si>
  <si>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</si>
  <si>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</si>
  <si>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</si>
  <si>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</si>
  <si>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</si>
  <si>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</si>
  <si>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</si>
  <si>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</si>
  <si>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</si>
  <si>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</si>
  <si>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</si>
  <si>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</si>
  <si>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</si>
  <si>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</si>
  <si>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</si>
  <si>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</si>
  <si>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</si>
  <si>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</si>
  <si>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</si>
  <si>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</si>
  <si>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</si>
  <si>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</si>
  <si>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</si>
  <si>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</si>
  <si>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</si>
  <si>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</si>
  <si>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</si>
  <si>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</si>
  <si>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</si>
  <si>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</si>
  <si>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</si>
  <si>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</si>
  <si>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</si>
  <si>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</si>
  <si>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</si>
  <si>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</si>
  <si>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</si>
  <si>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</si>
  <si>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</si>
  <si>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</si>
  <si>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</si>
  <si>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</si>
  <si>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</si>
  <si>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</si>
  <si>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</si>
  <si>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</si>
  <si>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</si>
  <si>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</si>
  <si>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</si>
  <si>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</si>
  <si>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</si>
  <si>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</si>
  <si>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</si>
  <si>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</si>
  <si>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</si>
  <si>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</si>
  <si>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</si>
  <si>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</si>
  <si>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</si>
  <si>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</si>
  <si>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</si>
  <si>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</si>
  <si>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</si>
  <si>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</si>
  <si>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</si>
  <si>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</si>
  <si>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</si>
  <si>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</si>
  <si>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</si>
  <si>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</si>
  <si>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</si>
  <si>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</si>
  <si>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</si>
  <si>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</si>
  <si>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</si>
  <si>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</si>
  <si>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</si>
  <si>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</si>
  <si>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F530073</t>
  </si>
  <si>
    <t>Distr GRC Disallowance-Aged Pole Work</t>
  </si>
  <si>
    <t>F520060</t>
  </si>
  <si>
    <t>GENERAL OPERATING EXPENSE</t>
  </si>
  <si>
    <t>G</t>
  </si>
  <si>
    <t>Exclusion of EEI &amp; EPRI Dues Re-Mapped to FERC Account 930.2 Miscellaneous general expenses</t>
  </si>
  <si>
    <t>Schedule 19 - 2017 Recorded O&amp;M Expenses Adjusted from Formula Rate</t>
  </si>
  <si>
    <t xml:space="preserve">561 Load Dispatch - Allocated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</si>
</sst>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5" fontId="9" fillId="0" borderId="4" xfId="3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1" fillId="0" borderId="0" xfId="5" applyNumberFormat="1" applyFont="1" applyFill="1" applyAlignment="1">
      <alignment wrapText="1"/>
    </xf>
    <xf numFmtId="164" fontId="1" fillId="0" borderId="0" xfId="5" applyNumberFormat="1" applyFont="1" applyFill="1" applyAlignment="1">
      <alignment horizontal="center" wrapText="1"/>
    </xf>
    <xf numFmtId="164" fontId="3" fillId="0" borderId="7" xfId="5" applyNumberFormat="1" applyFont="1" applyFill="1" applyBorder="1" applyAlignment="1">
      <alignment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0" zoomScaleNormal="80" zoomScalePageLayoutView="80" workbookViewId="0"/>
  </sheetViews>
  <sheetFormatPr defaultColWidth="8.85546875" defaultRowHeight="15" x14ac:dyDescent="0.25"/>
  <cols>
    <col min="1" max="1" width="18" style="61" customWidth="1"/>
    <col min="2" max="2" width="81.5703125" style="61" customWidth="1"/>
    <col min="3" max="3" width="15.5703125" style="61" bestFit="1" customWidth="1"/>
    <col min="4" max="5" width="14.7109375" style="53" customWidth="1"/>
    <col min="6" max="6" width="11.7109375" style="61" bestFit="1" customWidth="1"/>
    <col min="7" max="7" width="18" style="61" customWidth="1"/>
    <col min="8" max="8" width="50.7109375" style="61" customWidth="1"/>
    <col min="9" max="11" width="14.7109375" style="61" customWidth="1"/>
    <col min="12" max="16384" width="8.85546875" style="61"/>
  </cols>
  <sheetData>
    <row r="1" spans="1:6" x14ac:dyDescent="0.25">
      <c r="A1" s="60"/>
      <c r="B1" s="84" t="s">
        <v>0</v>
      </c>
      <c r="C1" s="86" t="s">
        <v>1</v>
      </c>
      <c r="D1" s="86"/>
      <c r="E1" s="86"/>
    </row>
    <row r="2" spans="1:6" x14ac:dyDescent="0.25">
      <c r="A2" s="62" t="s">
        <v>30</v>
      </c>
      <c r="B2" s="85"/>
      <c r="C2" s="42" t="s">
        <v>2</v>
      </c>
      <c r="D2" s="42" t="s">
        <v>3</v>
      </c>
      <c r="E2" s="42" t="s">
        <v>4</v>
      </c>
    </row>
    <row r="3" spans="1:6" x14ac:dyDescent="0.25">
      <c r="B3" s="63" t="s">
        <v>5</v>
      </c>
      <c r="C3" s="43"/>
      <c r="D3" s="43"/>
      <c r="E3" s="43"/>
    </row>
    <row r="4" spans="1:6" x14ac:dyDescent="0.25">
      <c r="A4" s="64">
        <v>1</v>
      </c>
      <c r="B4" s="65" t="s">
        <v>114</v>
      </c>
      <c r="C4" s="66">
        <f>SUM(D4:E4)</f>
        <v>7342063.9400000004</v>
      </c>
      <c r="D4" s="44">
        <v>3520700.4444488105</v>
      </c>
      <c r="E4" s="44">
        <v>3821363.4955511899</v>
      </c>
      <c r="F4" s="64"/>
    </row>
    <row r="5" spans="1:6" x14ac:dyDescent="0.25">
      <c r="A5" s="64">
        <f>A4+1</f>
        <v>2</v>
      </c>
      <c r="B5" s="65" t="s">
        <v>6</v>
      </c>
      <c r="C5" s="66">
        <f>SUM(D5:E5)</f>
        <v>147368.85</v>
      </c>
      <c r="D5" s="66">
        <v>0</v>
      </c>
      <c r="E5" s="66">
        <v>147368.85</v>
      </c>
      <c r="F5" s="64"/>
    </row>
    <row r="6" spans="1:6" x14ac:dyDescent="0.25">
      <c r="A6" s="64"/>
      <c r="B6" s="54" t="s">
        <v>28</v>
      </c>
      <c r="C6" s="45">
        <f>SUM(C4:C5)</f>
        <v>7489432.79</v>
      </c>
      <c r="D6" s="45">
        <f>SUM(D4:D5)</f>
        <v>3520700.4444488105</v>
      </c>
      <c r="E6" s="45">
        <f>SUM(E4:E5)</f>
        <v>3968732.34555119</v>
      </c>
      <c r="F6" s="64"/>
    </row>
    <row r="7" spans="1:6" x14ac:dyDescent="0.25">
      <c r="A7" s="64"/>
      <c r="B7" s="65"/>
      <c r="C7" s="66"/>
      <c r="D7" s="44"/>
      <c r="E7" s="44"/>
      <c r="F7" s="64"/>
    </row>
    <row r="8" spans="1:6" x14ac:dyDescent="0.25">
      <c r="A8" s="64">
        <f>A5+1</f>
        <v>3</v>
      </c>
      <c r="B8" s="67" t="s">
        <v>143</v>
      </c>
      <c r="C8" s="47">
        <f>SUM(D8:E8)</f>
        <v>0</v>
      </c>
      <c r="D8" s="44">
        <v>0</v>
      </c>
      <c r="E8" s="44">
        <v>0</v>
      </c>
      <c r="F8" s="64"/>
    </row>
    <row r="9" spans="1:6" x14ac:dyDescent="0.25">
      <c r="A9" s="64"/>
      <c r="B9" s="67"/>
      <c r="C9" s="47"/>
      <c r="D9" s="46"/>
      <c r="E9" s="46"/>
      <c r="F9" s="64"/>
    </row>
    <row r="10" spans="1:6" x14ac:dyDescent="0.25">
      <c r="A10" s="64">
        <v>3</v>
      </c>
      <c r="B10" s="67" t="s">
        <v>132</v>
      </c>
      <c r="C10" s="47">
        <f>SUM(D10:E10)</f>
        <v>633249.69999999995</v>
      </c>
      <c r="D10" s="44">
        <v>355803.25389260246</v>
      </c>
      <c r="E10" s="44">
        <v>277446.4461073975</v>
      </c>
      <c r="F10" s="64"/>
    </row>
    <row r="11" spans="1:6" x14ac:dyDescent="0.25">
      <c r="A11" s="64"/>
      <c r="B11" s="67"/>
      <c r="C11" s="47"/>
      <c r="D11" s="46"/>
      <c r="E11" s="46"/>
      <c r="F11" s="64"/>
    </row>
    <row r="12" spans="1:6" x14ac:dyDescent="0.25">
      <c r="A12" s="64">
        <v>3</v>
      </c>
      <c r="B12" s="67" t="s">
        <v>133</v>
      </c>
      <c r="C12" s="47">
        <f>SUM(D12:E12)</f>
        <v>9884566.6100000013</v>
      </c>
      <c r="D12" s="44">
        <v>7859613.1286844797</v>
      </c>
      <c r="E12" s="44">
        <v>2024953.4813155211</v>
      </c>
      <c r="F12" s="64"/>
    </row>
    <row r="13" spans="1:6" x14ac:dyDescent="0.25">
      <c r="A13" s="64"/>
      <c r="B13" s="67"/>
      <c r="C13" s="47"/>
      <c r="D13" s="46"/>
      <c r="E13" s="46"/>
      <c r="F13" s="64"/>
    </row>
    <row r="14" spans="1:6" x14ac:dyDescent="0.25">
      <c r="A14" s="64">
        <v>4</v>
      </c>
      <c r="B14" s="67" t="s">
        <v>7</v>
      </c>
      <c r="C14" s="47">
        <f>SUM(D14:E14)</f>
        <v>39115071.090000004</v>
      </c>
      <c r="D14" s="44">
        <v>0</v>
      </c>
      <c r="E14" s="44">
        <v>39115071.090000004</v>
      </c>
      <c r="F14" s="64"/>
    </row>
    <row r="15" spans="1:6" x14ac:dyDescent="0.25">
      <c r="A15" s="64"/>
      <c r="B15" s="67"/>
      <c r="C15" s="66"/>
      <c r="D15" s="44"/>
      <c r="E15" s="44"/>
      <c r="F15" s="64"/>
    </row>
    <row r="16" spans="1:6" x14ac:dyDescent="0.25">
      <c r="A16" s="64">
        <v>5</v>
      </c>
      <c r="B16" s="67" t="s">
        <v>8</v>
      </c>
      <c r="C16" s="47">
        <f>SUM(D16:E16)</f>
        <v>5180970.9600000009</v>
      </c>
      <c r="D16" s="44">
        <v>3963546.0231334683</v>
      </c>
      <c r="E16" s="44">
        <v>1217424.9368665328</v>
      </c>
      <c r="F16" s="64"/>
    </row>
    <row r="17" spans="1:7" x14ac:dyDescent="0.25">
      <c r="A17" s="64"/>
      <c r="B17" s="67"/>
      <c r="C17" s="66"/>
      <c r="D17" s="66"/>
      <c r="E17" s="66"/>
      <c r="F17" s="64"/>
    </row>
    <row r="18" spans="1:7" x14ac:dyDescent="0.25">
      <c r="A18" s="64">
        <v>6</v>
      </c>
      <c r="B18" s="67" t="s">
        <v>116</v>
      </c>
      <c r="C18" s="66">
        <f t="shared" ref="C18:C20" si="0">SUM(D18:E18)</f>
        <v>21150923.760000002</v>
      </c>
      <c r="D18" s="44">
        <v>17264528.921706598</v>
      </c>
      <c r="E18" s="44">
        <v>3886394.8382934034</v>
      </c>
      <c r="F18" s="68"/>
      <c r="G18" s="69"/>
    </row>
    <row r="19" spans="1:7" x14ac:dyDescent="0.25">
      <c r="A19" s="64">
        <v>7</v>
      </c>
      <c r="B19" s="67" t="s">
        <v>9</v>
      </c>
      <c r="C19" s="66">
        <f t="shared" si="0"/>
        <v>73.83</v>
      </c>
      <c r="D19" s="44">
        <v>0</v>
      </c>
      <c r="E19" s="44">
        <v>73.83</v>
      </c>
      <c r="F19" s="64"/>
    </row>
    <row r="20" spans="1:7" x14ac:dyDescent="0.25">
      <c r="A20" s="64">
        <v>8</v>
      </c>
      <c r="B20" s="67" t="s">
        <v>10</v>
      </c>
      <c r="C20" s="70">
        <f t="shared" si="0"/>
        <v>1032205.1200000001</v>
      </c>
      <c r="D20" s="71">
        <v>0</v>
      </c>
      <c r="E20" s="71">
        <v>1032205.1200000001</v>
      </c>
      <c r="F20" s="64"/>
    </row>
    <row r="21" spans="1:7" x14ac:dyDescent="0.25">
      <c r="A21" s="64"/>
      <c r="B21" s="54" t="s">
        <v>29</v>
      </c>
      <c r="C21" s="47">
        <f>SUM(C18:C20)</f>
        <v>22183202.710000001</v>
      </c>
      <c r="D21" s="47">
        <f>SUM(D18:D20)</f>
        <v>17264528.921706598</v>
      </c>
      <c r="E21" s="47">
        <f>SUM(E18:E20)</f>
        <v>4918673.7882934036</v>
      </c>
      <c r="F21" s="64"/>
    </row>
    <row r="22" spans="1:7" x14ac:dyDescent="0.25">
      <c r="A22" s="64"/>
      <c r="B22" s="67"/>
      <c r="C22" s="66"/>
      <c r="D22" s="44"/>
      <c r="E22" s="44"/>
      <c r="F22" s="64"/>
    </row>
    <row r="23" spans="1:7" x14ac:dyDescent="0.25">
      <c r="A23" s="64">
        <v>9</v>
      </c>
      <c r="B23" s="67" t="s">
        <v>115</v>
      </c>
      <c r="C23" s="47">
        <f t="shared" ref="C23" si="1">SUM(D23:E23)</f>
        <v>4733731.24</v>
      </c>
      <c r="D23" s="44">
        <v>3855138.5199945122</v>
      </c>
      <c r="E23" s="44">
        <v>878592.72000548814</v>
      </c>
      <c r="F23" s="64"/>
    </row>
    <row r="24" spans="1:7" x14ac:dyDescent="0.25">
      <c r="A24" s="64"/>
      <c r="B24" s="67"/>
      <c r="C24" s="66"/>
      <c r="D24" s="44"/>
      <c r="E24" s="44"/>
      <c r="F24" s="64"/>
    </row>
    <row r="25" spans="1:7" x14ac:dyDescent="0.25">
      <c r="A25" s="64">
        <v>10</v>
      </c>
      <c r="B25" s="67" t="s">
        <v>117</v>
      </c>
      <c r="C25" s="47">
        <f t="shared" ref="C25" si="2">SUM(D25:E25)</f>
        <v>1390335.0200000003</v>
      </c>
      <c r="D25" s="44">
        <v>1156421.97503766</v>
      </c>
      <c r="E25" s="44">
        <v>233913.0449623403</v>
      </c>
      <c r="F25" s="64"/>
    </row>
    <row r="26" spans="1:7" x14ac:dyDescent="0.25">
      <c r="A26" s="64"/>
      <c r="B26" s="67"/>
      <c r="C26" s="66"/>
      <c r="D26" s="44"/>
      <c r="E26" s="44"/>
      <c r="F26" s="64"/>
    </row>
    <row r="27" spans="1:7" x14ac:dyDescent="0.25">
      <c r="A27" s="64">
        <v>11</v>
      </c>
      <c r="B27" s="67" t="s">
        <v>118</v>
      </c>
      <c r="C27" s="66">
        <f>SUM(D27:E27)</f>
        <v>-267656.76</v>
      </c>
      <c r="D27" s="44">
        <v>0</v>
      </c>
      <c r="E27" s="44">
        <v>-267656.76</v>
      </c>
      <c r="F27" s="64"/>
    </row>
    <row r="28" spans="1:7" x14ac:dyDescent="0.25">
      <c r="A28" s="64">
        <v>12</v>
      </c>
      <c r="B28" s="67" t="s">
        <v>11</v>
      </c>
      <c r="C28" s="66">
        <f t="shared" ref="C28" si="3">SUM(D28:E28)</f>
        <v>9539402.9500000011</v>
      </c>
      <c r="D28" s="44">
        <v>0</v>
      </c>
      <c r="E28" s="44">
        <v>9539402.9500000011</v>
      </c>
      <c r="F28" s="64"/>
    </row>
    <row r="29" spans="1:7" x14ac:dyDescent="0.25">
      <c r="A29" s="64">
        <v>13</v>
      </c>
      <c r="B29" s="67" t="s">
        <v>12</v>
      </c>
      <c r="C29" s="70">
        <f t="shared" ref="C29" si="4">SUM(D29:E29)</f>
        <v>243419.62</v>
      </c>
      <c r="D29" s="71">
        <v>0</v>
      </c>
      <c r="E29" s="71">
        <v>243419.62</v>
      </c>
      <c r="F29" s="64"/>
    </row>
    <row r="30" spans="1:7" x14ac:dyDescent="0.25">
      <c r="A30" s="64"/>
      <c r="B30" s="54" t="s">
        <v>31</v>
      </c>
      <c r="C30" s="47">
        <f>SUM(C27:C29)</f>
        <v>9515165.8100000005</v>
      </c>
      <c r="D30" s="47">
        <f t="shared" ref="D30:E30" si="5">SUM(D27:D29)</f>
        <v>0</v>
      </c>
      <c r="E30" s="47">
        <f t="shared" si="5"/>
        <v>9515165.8100000005</v>
      </c>
      <c r="F30" s="64"/>
    </row>
    <row r="31" spans="1:7" x14ac:dyDescent="0.25">
      <c r="A31" s="64"/>
      <c r="B31" s="67"/>
      <c r="C31" s="66"/>
      <c r="D31" s="44"/>
      <c r="E31" s="44"/>
      <c r="F31" s="64"/>
    </row>
    <row r="32" spans="1:7" x14ac:dyDescent="0.25">
      <c r="A32" s="64">
        <v>14</v>
      </c>
      <c r="B32" s="67" t="s">
        <v>119</v>
      </c>
      <c r="C32" s="66">
        <f t="shared" ref="C32:C34" si="6">SUM(D32:E32)</f>
        <v>44312184.370000005</v>
      </c>
      <c r="D32" s="44">
        <v>21104375.955378231</v>
      </c>
      <c r="E32" s="44">
        <v>23207808.414621774</v>
      </c>
      <c r="F32" s="68"/>
      <c r="G32" s="68"/>
    </row>
    <row r="33" spans="1:7" x14ac:dyDescent="0.25">
      <c r="A33" s="64">
        <v>15</v>
      </c>
      <c r="B33" s="67" t="s">
        <v>13</v>
      </c>
      <c r="C33" s="66">
        <f t="shared" ref="C33" si="7">SUM(D33:E33)</f>
        <v>-34008592.770000003</v>
      </c>
      <c r="D33" s="44">
        <v>59372.142903069354</v>
      </c>
      <c r="E33" s="66">
        <v>-34067964.91290307</v>
      </c>
      <c r="F33" s="64"/>
    </row>
    <row r="34" spans="1:7" x14ac:dyDescent="0.25">
      <c r="A34" s="64">
        <v>16</v>
      </c>
      <c r="B34" s="67" t="s">
        <v>14</v>
      </c>
      <c r="C34" s="66">
        <f t="shared" si="6"/>
        <v>944337.63000000012</v>
      </c>
      <c r="D34" s="44">
        <v>0</v>
      </c>
      <c r="E34" s="44">
        <v>944337.63000000012</v>
      </c>
      <c r="F34" s="64"/>
    </row>
    <row r="35" spans="1:7" x14ac:dyDescent="0.25">
      <c r="A35" s="64"/>
      <c r="B35" s="54" t="s">
        <v>32</v>
      </c>
      <c r="C35" s="45">
        <f>SUM(C32:C34)</f>
        <v>11247929.230000002</v>
      </c>
      <c r="D35" s="45">
        <f>SUM(D32:D34)</f>
        <v>21163748.098281302</v>
      </c>
      <c r="E35" s="45">
        <f>SUM(E32:E34)</f>
        <v>-9915818.8682812955</v>
      </c>
      <c r="F35" s="64"/>
    </row>
    <row r="36" spans="1:7" x14ac:dyDescent="0.25">
      <c r="A36" s="64"/>
      <c r="B36" s="67"/>
      <c r="C36" s="66"/>
      <c r="D36" s="44"/>
      <c r="E36" s="44"/>
      <c r="F36" s="64"/>
    </row>
    <row r="37" spans="1:7" x14ac:dyDescent="0.25">
      <c r="A37" s="64">
        <v>17</v>
      </c>
      <c r="B37" s="67" t="s">
        <v>120</v>
      </c>
      <c r="C37" s="66">
        <f t="shared" ref="C37:C39" si="8">SUM(D37:E37)</f>
        <v>15401559.169999998</v>
      </c>
      <c r="D37" s="44">
        <v>5528.6026917413601</v>
      </c>
      <c r="E37" s="44">
        <v>15396030.567308256</v>
      </c>
      <c r="F37" s="68"/>
      <c r="G37" s="68"/>
    </row>
    <row r="38" spans="1:7" x14ac:dyDescent="0.25">
      <c r="A38" s="64">
        <v>18</v>
      </c>
      <c r="B38" s="65" t="s">
        <v>15</v>
      </c>
      <c r="C38" s="66">
        <f t="shared" si="8"/>
        <v>107252.15000000001</v>
      </c>
      <c r="D38" s="44">
        <v>0</v>
      </c>
      <c r="E38" s="44">
        <v>107252.15000000001</v>
      </c>
      <c r="F38" s="64"/>
    </row>
    <row r="39" spans="1:7" x14ac:dyDescent="0.25">
      <c r="A39" s="64">
        <v>19</v>
      </c>
      <c r="B39" s="65" t="s">
        <v>16</v>
      </c>
      <c r="C39" s="66">
        <f t="shared" si="8"/>
        <v>189601.02000000002</v>
      </c>
      <c r="D39" s="44">
        <v>0</v>
      </c>
      <c r="E39" s="44">
        <v>189601.02000000002</v>
      </c>
      <c r="F39" s="64"/>
    </row>
    <row r="40" spans="1:7" x14ac:dyDescent="0.25">
      <c r="A40" s="64"/>
      <c r="B40" s="54" t="s">
        <v>33</v>
      </c>
      <c r="C40" s="45">
        <f>SUM(C37:C39)</f>
        <v>15698412.339999998</v>
      </c>
      <c r="D40" s="45">
        <f>SUM(D37:D39)</f>
        <v>5528.6026917413601</v>
      </c>
      <c r="E40" s="45">
        <f>SUM(E37:E39)</f>
        <v>15692883.737308256</v>
      </c>
      <c r="F40" s="64"/>
    </row>
    <row r="41" spans="1:7" x14ac:dyDescent="0.25">
      <c r="A41" s="64"/>
      <c r="B41" s="65"/>
      <c r="C41" s="66"/>
      <c r="D41" s="44"/>
      <c r="E41" s="44"/>
      <c r="F41" s="64"/>
    </row>
    <row r="42" spans="1:7" x14ac:dyDescent="0.25">
      <c r="A42" s="64">
        <v>20</v>
      </c>
      <c r="B42" s="65" t="s">
        <v>121</v>
      </c>
      <c r="C42" s="66">
        <f t="shared" ref="C42:C43" si="9">SUM(D42:E42)</f>
        <v>2384823.7600000002</v>
      </c>
      <c r="D42" s="44">
        <v>2049481.7976254995</v>
      </c>
      <c r="E42" s="44">
        <v>335341.96237450064</v>
      </c>
      <c r="F42" s="64"/>
    </row>
    <row r="43" spans="1:7" x14ac:dyDescent="0.25">
      <c r="A43" s="64">
        <v>21</v>
      </c>
      <c r="B43" s="65" t="s">
        <v>17</v>
      </c>
      <c r="C43" s="66">
        <f t="shared" si="9"/>
        <v>192593.95</v>
      </c>
      <c r="D43" s="44">
        <v>0</v>
      </c>
      <c r="E43" s="44">
        <v>192593.95</v>
      </c>
      <c r="F43" s="64"/>
    </row>
    <row r="44" spans="1:7" x14ac:dyDescent="0.25">
      <c r="A44" s="64"/>
      <c r="B44" s="54" t="s">
        <v>34</v>
      </c>
      <c r="C44" s="45">
        <f>SUM(C42:C43)</f>
        <v>2577417.7100000004</v>
      </c>
      <c r="D44" s="45">
        <f t="shared" ref="D44:E44" si="10">SUM(D42:D43)</f>
        <v>2049481.7976254995</v>
      </c>
      <c r="E44" s="45">
        <f t="shared" si="10"/>
        <v>527935.91237450065</v>
      </c>
      <c r="F44" s="64"/>
    </row>
    <row r="45" spans="1:7" x14ac:dyDescent="0.25">
      <c r="A45" s="64"/>
      <c r="B45" s="65"/>
      <c r="C45" s="66"/>
      <c r="D45" s="44"/>
      <c r="E45" s="44"/>
      <c r="F45" s="64"/>
    </row>
    <row r="46" spans="1:7" x14ac:dyDescent="0.25">
      <c r="A46" s="64">
        <v>22</v>
      </c>
      <c r="B46" s="65" t="s">
        <v>122</v>
      </c>
      <c r="C46" s="66">
        <f t="shared" ref="C46:C47" si="11">SUM(D46:E46)</f>
        <v>158593.22999999995</v>
      </c>
      <c r="D46" s="44">
        <v>39766.94647017221</v>
      </c>
      <c r="E46" s="44">
        <v>118826.28352982775</v>
      </c>
      <c r="F46" s="64"/>
    </row>
    <row r="47" spans="1:7" x14ac:dyDescent="0.25">
      <c r="A47" s="64">
        <v>23</v>
      </c>
      <c r="B47" s="65" t="s">
        <v>18</v>
      </c>
      <c r="C47" s="70">
        <f t="shared" si="11"/>
        <v>242950.01</v>
      </c>
      <c r="D47" s="71">
        <v>0</v>
      </c>
      <c r="E47" s="71">
        <v>242950.01</v>
      </c>
      <c r="F47" s="64"/>
    </row>
    <row r="48" spans="1:7" x14ac:dyDescent="0.25">
      <c r="A48" s="64"/>
      <c r="B48" s="54" t="s">
        <v>35</v>
      </c>
      <c r="C48" s="47">
        <f>SUM(C46:C47)</f>
        <v>401543.24</v>
      </c>
      <c r="D48" s="47">
        <f t="shared" ref="D48:E48" si="12">SUM(D46:D47)</f>
        <v>39766.94647017221</v>
      </c>
      <c r="E48" s="47">
        <f t="shared" si="12"/>
        <v>361776.29352982773</v>
      </c>
      <c r="F48" s="64"/>
    </row>
    <row r="49" spans="1:7" x14ac:dyDescent="0.25">
      <c r="A49" s="64"/>
      <c r="B49" s="65"/>
      <c r="C49" s="66"/>
      <c r="D49" s="44"/>
      <c r="E49" s="44"/>
      <c r="F49" s="64"/>
    </row>
    <row r="50" spans="1:7" x14ac:dyDescent="0.25">
      <c r="A50" s="64">
        <v>22</v>
      </c>
      <c r="B50" s="72" t="s">
        <v>129</v>
      </c>
      <c r="C50" s="47">
        <f t="shared" ref="C50" si="13">SUM(D50:E50)</f>
        <v>7271761</v>
      </c>
      <c r="D50" s="44">
        <v>0</v>
      </c>
      <c r="E50" s="44">
        <v>7271761</v>
      </c>
      <c r="F50" s="64"/>
    </row>
    <row r="51" spans="1:7" x14ac:dyDescent="0.25">
      <c r="A51" s="64"/>
      <c r="B51" s="65"/>
      <c r="C51" s="66"/>
      <c r="D51" s="44"/>
      <c r="E51" s="44"/>
      <c r="F51" s="64"/>
    </row>
    <row r="52" spans="1:7" x14ac:dyDescent="0.25">
      <c r="A52" s="64">
        <v>22</v>
      </c>
      <c r="B52" s="72" t="s">
        <v>130</v>
      </c>
      <c r="C52" s="47">
        <f t="shared" ref="C52" si="14">SUM(D52:E52)</f>
        <v>18769248.559999999</v>
      </c>
      <c r="D52" s="44">
        <v>24.560000000000002</v>
      </c>
      <c r="E52" s="44">
        <v>18769224</v>
      </c>
      <c r="F52" s="64"/>
    </row>
    <row r="53" spans="1:7" x14ac:dyDescent="0.25">
      <c r="A53" s="64"/>
      <c r="B53" s="65"/>
      <c r="C53" s="66"/>
      <c r="D53" s="44"/>
      <c r="E53" s="44"/>
      <c r="F53" s="64"/>
    </row>
    <row r="54" spans="1:7" x14ac:dyDescent="0.25">
      <c r="A54" s="64">
        <v>22</v>
      </c>
      <c r="B54" s="72" t="s">
        <v>131</v>
      </c>
      <c r="C54" s="47">
        <f t="shared" ref="C54" si="15">SUM(D54:E54)</f>
        <v>9880802.8300000001</v>
      </c>
      <c r="D54" s="44">
        <v>2225.2299809298802</v>
      </c>
      <c r="E54" s="44">
        <v>9878577.6000190694</v>
      </c>
      <c r="F54" s="64"/>
    </row>
    <row r="55" spans="1:7" x14ac:dyDescent="0.25">
      <c r="A55" s="64"/>
      <c r="B55" s="65"/>
      <c r="C55" s="66"/>
      <c r="D55" s="44"/>
      <c r="E55" s="44"/>
      <c r="F55" s="64"/>
    </row>
    <row r="56" spans="1:7" x14ac:dyDescent="0.25">
      <c r="A56" s="64">
        <f>A47+1</f>
        <v>24</v>
      </c>
      <c r="B56" s="65" t="s">
        <v>123</v>
      </c>
      <c r="C56" s="66">
        <f t="shared" ref="C56:C57" si="16">SUM(D56:E56)</f>
        <v>10828014.199999999</v>
      </c>
      <c r="D56" s="44">
        <v>5048010.0304463394</v>
      </c>
      <c r="E56" s="44">
        <v>5780004.1695536599</v>
      </c>
      <c r="F56" s="68"/>
      <c r="G56" s="68"/>
    </row>
    <row r="57" spans="1:7" x14ac:dyDescent="0.25">
      <c r="A57" s="64">
        <v>25</v>
      </c>
      <c r="B57" s="65" t="s">
        <v>19</v>
      </c>
      <c r="C57" s="66">
        <f t="shared" si="16"/>
        <v>1655072.69</v>
      </c>
      <c r="D57" s="44">
        <v>744.12999999999988</v>
      </c>
      <c r="E57" s="44">
        <v>1654328.56</v>
      </c>
      <c r="F57" s="64"/>
    </row>
    <row r="58" spans="1:7" x14ac:dyDescent="0.25">
      <c r="A58" s="64"/>
      <c r="B58" s="54" t="s">
        <v>36</v>
      </c>
      <c r="C58" s="45">
        <f>SUM(C56:C57)</f>
        <v>12483086.889999999</v>
      </c>
      <c r="D58" s="45">
        <f>SUM(D56:D57)</f>
        <v>5048754.1604463393</v>
      </c>
      <c r="E58" s="45">
        <f>SUM(E56:E57)</f>
        <v>7434332.7295536604</v>
      </c>
      <c r="F58" s="64"/>
    </row>
    <row r="59" spans="1:7" x14ac:dyDescent="0.25">
      <c r="A59" s="64"/>
      <c r="B59" s="65"/>
      <c r="C59" s="66"/>
      <c r="D59" s="44"/>
      <c r="E59" s="44"/>
      <c r="F59" s="64"/>
    </row>
    <row r="60" spans="1:7" x14ac:dyDescent="0.25">
      <c r="A60" s="64">
        <v>26</v>
      </c>
      <c r="B60" s="65" t="s">
        <v>124</v>
      </c>
      <c r="C60" s="66">
        <f t="shared" ref="C60:C61" si="17">SUM(D60:E60)</f>
        <v>38881911.770000011</v>
      </c>
      <c r="D60" s="44">
        <v>9142174.4406099934</v>
      </c>
      <c r="E60" s="44">
        <v>29739737.329390019</v>
      </c>
      <c r="F60" s="68"/>
      <c r="G60" s="68"/>
    </row>
    <row r="61" spans="1:7" x14ac:dyDescent="0.25">
      <c r="A61" s="64">
        <v>27</v>
      </c>
      <c r="B61" s="65" t="s">
        <v>20</v>
      </c>
      <c r="C61" s="66">
        <f t="shared" si="17"/>
        <v>393016.65</v>
      </c>
      <c r="D61" s="44">
        <v>0</v>
      </c>
      <c r="E61" s="44">
        <v>393016.65</v>
      </c>
      <c r="F61" s="64"/>
    </row>
    <row r="62" spans="1:7" x14ac:dyDescent="0.25">
      <c r="A62" s="64"/>
      <c r="B62" s="54" t="s">
        <v>37</v>
      </c>
      <c r="C62" s="45">
        <f>SUM(C60:C61)</f>
        <v>39274928.420000009</v>
      </c>
      <c r="D62" s="45">
        <f>SUM(D60:D61)</f>
        <v>9142174.4406099934</v>
      </c>
      <c r="E62" s="45">
        <f>SUM(E60:E61)</f>
        <v>30132753.979390018</v>
      </c>
      <c r="F62" s="64"/>
    </row>
    <row r="63" spans="1:7" x14ac:dyDescent="0.25">
      <c r="A63" s="64"/>
      <c r="B63" s="65"/>
      <c r="C63" s="66"/>
      <c r="D63" s="44"/>
      <c r="E63" s="44"/>
      <c r="F63" s="64"/>
    </row>
    <row r="64" spans="1:7" x14ac:dyDescent="0.25">
      <c r="A64" s="64">
        <v>28</v>
      </c>
      <c r="B64" s="65" t="s">
        <v>125</v>
      </c>
      <c r="C64" s="66">
        <f t="shared" ref="C64:C65" si="18">SUM(D64:E64)</f>
        <v>388986.69</v>
      </c>
      <c r="D64" s="44">
        <v>203477.59688660022</v>
      </c>
      <c r="E64" s="44">
        <v>185509.09311339978</v>
      </c>
      <c r="F64" s="64"/>
    </row>
    <row r="65" spans="1:7" x14ac:dyDescent="0.25">
      <c r="A65" s="64">
        <v>29</v>
      </c>
      <c r="B65" s="65" t="s">
        <v>21</v>
      </c>
      <c r="C65" s="66">
        <f t="shared" si="18"/>
        <v>2321.62</v>
      </c>
      <c r="D65" s="44">
        <v>0</v>
      </c>
      <c r="E65" s="44">
        <v>2321.62</v>
      </c>
      <c r="F65" s="64"/>
    </row>
    <row r="66" spans="1:7" x14ac:dyDescent="0.25">
      <c r="A66" s="64"/>
      <c r="B66" s="54" t="s">
        <v>38</v>
      </c>
      <c r="C66" s="45">
        <f>SUM(C64:C65)</f>
        <v>391308.31</v>
      </c>
      <c r="D66" s="45">
        <f t="shared" ref="D66:E66" si="19">SUM(D64:D65)</f>
        <v>203477.59688660022</v>
      </c>
      <c r="E66" s="45">
        <f t="shared" si="19"/>
        <v>187830.71311339978</v>
      </c>
      <c r="F66" s="64"/>
    </row>
    <row r="67" spans="1:7" x14ac:dyDescent="0.25">
      <c r="A67" s="64"/>
      <c r="B67" s="65"/>
      <c r="C67" s="66"/>
      <c r="D67" s="44"/>
      <c r="E67" s="44"/>
      <c r="F67" s="64"/>
    </row>
    <row r="68" spans="1:7" x14ac:dyDescent="0.25">
      <c r="A68" s="64">
        <v>30</v>
      </c>
      <c r="B68" s="65" t="s">
        <v>126</v>
      </c>
      <c r="C68" s="47">
        <f t="shared" ref="C68" si="20">SUM(D68:E68)</f>
        <v>2970933.63</v>
      </c>
      <c r="D68" s="44">
        <v>1053186.9550977601</v>
      </c>
      <c r="E68" s="44">
        <v>1917746.67490224</v>
      </c>
      <c r="F68" s="64"/>
    </row>
    <row r="69" spans="1:7" x14ac:dyDescent="0.25">
      <c r="A69" s="64"/>
      <c r="B69" s="67"/>
      <c r="C69" s="50"/>
      <c r="D69" s="50"/>
      <c r="E69" s="50"/>
      <c r="F69" s="64"/>
    </row>
    <row r="70" spans="1:7" x14ac:dyDescent="0.25">
      <c r="A70" s="64"/>
      <c r="B70" s="73" t="s">
        <v>22</v>
      </c>
      <c r="C70" s="47">
        <f t="shared" ref="C70:D70" si="21">+C6+C8+C10+C12+C14+C16+C21+C23+C25+C30+C35+C40+C44+C48+C50+C52+C54+C58+C62+C66+C68</f>
        <v>221093098.09</v>
      </c>
      <c r="D70" s="47">
        <f t="shared" si="21"/>
        <v>76684120.654988468</v>
      </c>
      <c r="E70" s="47">
        <f>+E6+E8+E10+E12+E14+E16+E21+E23+E25+E30+E35+E40+E44+E48+E50+E52+E54+E58+E62+E66+E68</f>
        <v>144408977.43501154</v>
      </c>
      <c r="F70" s="64"/>
    </row>
    <row r="71" spans="1:7" x14ac:dyDescent="0.25">
      <c r="A71" s="74"/>
      <c r="B71" s="74"/>
      <c r="C71" s="48"/>
      <c r="D71" s="48"/>
      <c r="E71" s="48"/>
      <c r="F71" s="74"/>
    </row>
    <row r="72" spans="1:7" x14ac:dyDescent="0.25">
      <c r="A72" s="75"/>
      <c r="B72" s="76" t="s">
        <v>23</v>
      </c>
      <c r="C72" s="49"/>
      <c r="D72" s="49"/>
      <c r="E72" s="49"/>
      <c r="F72" s="75"/>
    </row>
    <row r="73" spans="1:7" x14ac:dyDescent="0.25">
      <c r="A73" s="64">
        <v>35</v>
      </c>
      <c r="B73" s="65" t="s">
        <v>127</v>
      </c>
      <c r="C73" s="47">
        <f t="shared" ref="C73" si="22">SUM(D73:E73)</f>
        <v>35012490.969999999</v>
      </c>
      <c r="D73" s="44">
        <v>26445837.651692614</v>
      </c>
      <c r="E73" s="44">
        <v>8566653.3183073848</v>
      </c>
      <c r="F73" s="68"/>
      <c r="G73" s="68"/>
    </row>
    <row r="74" spans="1:7" x14ac:dyDescent="0.25">
      <c r="A74" s="64"/>
      <c r="B74" s="65"/>
      <c r="C74" s="66"/>
      <c r="D74" s="44"/>
      <c r="E74" s="44"/>
      <c r="F74" s="64"/>
    </row>
    <row r="75" spans="1:7" x14ac:dyDescent="0.25">
      <c r="A75" s="64">
        <v>36</v>
      </c>
      <c r="B75" s="65" t="s">
        <v>24</v>
      </c>
      <c r="C75" s="47">
        <f t="shared" ref="C75" si="23">SUM(D75:E75)</f>
        <v>2386347.5300000007</v>
      </c>
      <c r="D75" s="44">
        <v>2048868.7541387454</v>
      </c>
      <c r="E75" s="44">
        <v>337478.77586125542</v>
      </c>
      <c r="F75" s="64"/>
    </row>
    <row r="76" spans="1:7" x14ac:dyDescent="0.25">
      <c r="A76" s="64"/>
      <c r="B76" s="65"/>
      <c r="C76" s="66"/>
      <c r="D76" s="44"/>
      <c r="E76" s="44"/>
      <c r="F76" s="64"/>
    </row>
    <row r="77" spans="1:7" x14ac:dyDescent="0.25">
      <c r="A77" s="64">
        <v>37</v>
      </c>
      <c r="B77" s="65" t="s">
        <v>25</v>
      </c>
      <c r="C77" s="47">
        <f>SUM(D77:E77)</f>
        <v>72359.460000000006</v>
      </c>
      <c r="D77" s="44">
        <v>7390.4000511447894</v>
      </c>
      <c r="E77" s="44">
        <v>64969.059948855211</v>
      </c>
      <c r="F77" s="64"/>
    </row>
    <row r="78" spans="1:7" x14ac:dyDescent="0.25">
      <c r="A78" s="64"/>
      <c r="B78" s="65"/>
      <c r="C78" s="66"/>
      <c r="D78" s="44"/>
      <c r="E78" s="44"/>
      <c r="F78" s="64"/>
    </row>
    <row r="79" spans="1:7" x14ac:dyDescent="0.25">
      <c r="A79" s="64">
        <v>38</v>
      </c>
      <c r="B79" s="65" t="s">
        <v>128</v>
      </c>
      <c r="C79" s="47">
        <f t="shared" ref="C79" si="24">SUM(D79:E79)</f>
        <v>10261821.489999998</v>
      </c>
      <c r="D79" s="44">
        <v>5375621.5328013962</v>
      </c>
      <c r="E79" s="44">
        <v>4886199.9571986021</v>
      </c>
      <c r="F79" s="64"/>
    </row>
    <row r="80" spans="1:7" x14ac:dyDescent="0.25">
      <c r="A80" s="64"/>
      <c r="B80" s="65"/>
      <c r="C80" s="66"/>
      <c r="D80" s="44"/>
      <c r="E80" s="44"/>
      <c r="F80" s="64"/>
    </row>
    <row r="81" spans="1:6" x14ac:dyDescent="0.25">
      <c r="A81" s="64">
        <f>+A79+1</f>
        <v>39</v>
      </c>
      <c r="B81" s="65" t="s">
        <v>26</v>
      </c>
      <c r="C81" s="47">
        <f t="shared" ref="C81" si="25">SUM(D81:E81)</f>
        <v>475672744.4000001</v>
      </c>
      <c r="D81" s="44">
        <v>203269818.45850527</v>
      </c>
      <c r="E81" s="44">
        <v>272402925.94149482</v>
      </c>
      <c r="F81" s="64"/>
    </row>
    <row r="82" spans="1:6" x14ac:dyDescent="0.25">
      <c r="A82" s="64"/>
      <c r="B82" s="67"/>
      <c r="C82" s="50"/>
      <c r="D82" s="50"/>
      <c r="E82" s="50"/>
      <c r="F82" s="64"/>
    </row>
    <row r="83" spans="1:6" x14ac:dyDescent="0.25">
      <c r="A83" s="64"/>
      <c r="B83" s="77" t="s">
        <v>27</v>
      </c>
      <c r="C83" s="78">
        <f>+C73+C75+C77+C79+C81</f>
        <v>523405763.85000008</v>
      </c>
      <c r="D83" s="78">
        <f t="shared" ref="D83:E83" si="26">+D73+D75+D77+D79+D81</f>
        <v>237147536.79718918</v>
      </c>
      <c r="E83" s="78">
        <f t="shared" si="26"/>
        <v>286258227.05281091</v>
      </c>
      <c r="F83" s="64"/>
    </row>
    <row r="84" spans="1:6" x14ac:dyDescent="0.25">
      <c r="A84" s="79"/>
      <c r="B84" s="77"/>
      <c r="C84" s="51"/>
      <c r="D84" s="51"/>
      <c r="E84" s="51"/>
    </row>
    <row r="85" spans="1:6" x14ac:dyDescent="0.25">
      <c r="A85" s="64"/>
      <c r="B85" s="80"/>
      <c r="C85" s="52"/>
      <c r="D85" s="52"/>
      <c r="E85" s="52"/>
    </row>
    <row r="86" spans="1:6" x14ac:dyDescent="0.25">
      <c r="A86" s="64"/>
      <c r="B86" s="73"/>
      <c r="C86" s="52"/>
      <c r="D86" s="52"/>
      <c r="E86" s="52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&amp;R&amp;8Exhibit SCE-29
TO2019A
WP-Schedule 19 - FERC Account Summary and Adjustments
Page &amp;P of &amp;N</oddHeader>
  </headerFooter>
  <rowBreaks count="1" manualBreakCount="1">
    <brk id="4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3"/>
  <sheetViews>
    <sheetView zoomScale="70" zoomScaleNormal="70" zoomScaleSheetLayoutView="70" zoomScalePageLayoutView="80" workbookViewId="0">
      <selection activeCell="A2" sqref="A2:I2"/>
    </sheetView>
  </sheetViews>
  <sheetFormatPr defaultColWidth="8.85546875" defaultRowHeight="15" x14ac:dyDescent="0.25"/>
  <cols>
    <col min="1" max="1" width="9.85546875" style="23" bestFit="1" customWidth="1"/>
    <col min="2" max="2" width="12.140625" style="23" customWidth="1"/>
    <col min="3" max="3" width="2.42578125" style="23" customWidth="1"/>
    <col min="4" max="4" width="70" style="23" customWidth="1"/>
    <col min="5" max="5" width="10.5703125" style="23" customWidth="1"/>
    <col min="6" max="6" width="48.28515625" style="23" bestFit="1" customWidth="1"/>
    <col min="7" max="7" width="13.28515625" style="23" bestFit="1" customWidth="1"/>
    <col min="8" max="8" width="16.28515625" style="23" bestFit="1" customWidth="1"/>
    <col min="9" max="9" width="15.28515625" style="23" customWidth="1"/>
    <col min="10" max="10" width="11.5703125" style="24" bestFit="1" customWidth="1"/>
    <col min="11" max="11" width="13.28515625" style="23" bestFit="1" customWidth="1"/>
    <col min="12" max="12" width="15" style="4" bestFit="1" customWidth="1"/>
    <col min="13" max="16384" width="8.85546875" style="23"/>
  </cols>
  <sheetData>
    <row r="1" spans="1:12" x14ac:dyDescent="0.25">
      <c r="J1" s="41"/>
    </row>
    <row r="2" spans="1:12" ht="21" x14ac:dyDescent="0.35">
      <c r="A2" s="87" t="s">
        <v>142</v>
      </c>
      <c r="B2" s="87"/>
      <c r="C2" s="87"/>
      <c r="D2" s="87"/>
      <c r="E2" s="87"/>
      <c r="F2" s="87"/>
      <c r="G2" s="87"/>
      <c r="H2" s="87"/>
      <c r="I2" s="87"/>
      <c r="L2" s="23"/>
    </row>
    <row r="3" spans="1:12" ht="18.75" x14ac:dyDescent="0.3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75" x14ac:dyDescent="0.25">
      <c r="A6" s="5"/>
      <c r="B6" s="5"/>
      <c r="C6" s="5"/>
      <c r="D6" s="7"/>
      <c r="L6" s="23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75" x14ac:dyDescent="0.2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-39115071.090000004</v>
      </c>
      <c r="I8" s="11">
        <f>H8+G8</f>
        <v>-39115071.090000004</v>
      </c>
      <c r="J8" s="27"/>
      <c r="K8" s="28"/>
      <c r="L8" s="23"/>
    </row>
    <row r="9" spans="1:12" ht="15.75" x14ac:dyDescent="0.2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75" x14ac:dyDescent="0.2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75" x14ac:dyDescent="0.2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-73.83</v>
      </c>
      <c r="I13" s="11">
        <f>H13+G13</f>
        <v>-73.83</v>
      </c>
      <c r="J13" s="27"/>
      <c r="K13" s="28"/>
      <c r="L13" s="23"/>
    </row>
    <row r="14" spans="1:12" ht="15.75" x14ac:dyDescent="0.2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75" x14ac:dyDescent="0.2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75" x14ac:dyDescent="0.2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-181324.79999999999</v>
      </c>
      <c r="I18" s="11">
        <f>H18+G18</f>
        <v>-181324.79999999999</v>
      </c>
      <c r="J18" s="27"/>
      <c r="K18" s="28"/>
      <c r="L18" s="23"/>
    </row>
    <row r="19" spans="1:12" ht="15.75" x14ac:dyDescent="0.25">
      <c r="A19" s="5"/>
      <c r="B19" s="5"/>
      <c r="C19" s="5"/>
      <c r="D19" s="30" t="s">
        <v>11</v>
      </c>
      <c r="E19" s="31" t="s">
        <v>97</v>
      </c>
      <c r="F19" s="31" t="s">
        <v>98</v>
      </c>
      <c r="G19" s="13">
        <v>0</v>
      </c>
      <c r="H19" s="13">
        <v>-9358078.1500000004</v>
      </c>
      <c r="I19" s="13">
        <f>H19+G19</f>
        <v>-9358078.1500000004</v>
      </c>
      <c r="J19" s="27"/>
      <c r="K19" s="28"/>
      <c r="L19" s="23"/>
    </row>
    <row r="20" spans="1:12" ht="15.75" x14ac:dyDescent="0.25">
      <c r="A20" s="5"/>
      <c r="B20" s="5"/>
      <c r="C20" s="5"/>
      <c r="D20" s="14" t="s">
        <v>96</v>
      </c>
      <c r="E20" s="28"/>
      <c r="F20" s="28"/>
      <c r="G20" s="59">
        <f>SUM(G18:G19)</f>
        <v>0</v>
      </c>
      <c r="H20" s="59">
        <f>SUM(H18:H19)</f>
        <v>-9539402.9500000011</v>
      </c>
      <c r="I20" s="59">
        <f>SUM(I18:I19)</f>
        <v>-9539402.9500000011</v>
      </c>
      <c r="J20" s="27"/>
      <c r="K20" s="28"/>
      <c r="L20" s="23"/>
    </row>
    <row r="21" spans="1:12" ht="15.75" x14ac:dyDescent="0.2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29"/>
      <c r="F22" s="29"/>
      <c r="G22" s="29"/>
      <c r="H22" s="29"/>
      <c r="I22" s="29"/>
      <c r="J22" s="27"/>
      <c r="K22" s="28"/>
      <c r="L22" s="23"/>
    </row>
    <row r="23" spans="1:12" ht="15.75" x14ac:dyDescent="0.25">
      <c r="A23" s="5"/>
      <c r="B23" s="5"/>
      <c r="C23" s="5"/>
      <c r="D23" s="6" t="s">
        <v>58</v>
      </c>
      <c r="E23" s="29"/>
      <c r="F23" s="29"/>
      <c r="G23" s="28"/>
      <c r="H23" s="28"/>
      <c r="I23" s="28"/>
      <c r="J23" s="27"/>
      <c r="K23" s="28"/>
      <c r="L23" s="23"/>
    </row>
    <row r="24" spans="1:12" ht="15.75" x14ac:dyDescent="0.2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75" x14ac:dyDescent="0.25">
      <c r="A26" s="5"/>
      <c r="B26" s="5"/>
      <c r="C26" s="16" t="s">
        <v>59</v>
      </c>
      <c r="D26" s="23" t="s">
        <v>13</v>
      </c>
      <c r="E26" s="28" t="s">
        <v>60</v>
      </c>
      <c r="F26" s="28" t="s">
        <v>61</v>
      </c>
      <c r="G26" s="56">
        <v>0</v>
      </c>
      <c r="H26" s="56">
        <v>-11611447.630000001</v>
      </c>
      <c r="I26" s="11">
        <f>H26+G26</f>
        <v>-11611447.630000001</v>
      </c>
      <c r="J26" s="27"/>
      <c r="K26" s="28"/>
      <c r="L26" s="23"/>
    </row>
    <row r="27" spans="1:12" ht="15.75" x14ac:dyDescent="0.25">
      <c r="A27" s="5"/>
      <c r="B27" s="5"/>
      <c r="C27" s="16" t="s">
        <v>62</v>
      </c>
      <c r="D27" s="23" t="s">
        <v>13</v>
      </c>
      <c r="E27" s="28" t="s">
        <v>63</v>
      </c>
      <c r="F27" s="28" t="s">
        <v>64</v>
      </c>
      <c r="G27" s="57">
        <v>0</v>
      </c>
      <c r="H27" s="57">
        <v>46223152.380000003</v>
      </c>
      <c r="I27" s="11">
        <f t="shared" ref="I27:I28" si="0">H27+G27</f>
        <v>46223152.380000003</v>
      </c>
      <c r="J27" s="27"/>
      <c r="K27" s="28"/>
      <c r="L27" s="23"/>
    </row>
    <row r="28" spans="1:12" ht="15.75" x14ac:dyDescent="0.25">
      <c r="A28" s="5"/>
      <c r="B28" s="5"/>
      <c r="C28" s="16" t="s">
        <v>65</v>
      </c>
      <c r="D28" s="30" t="s">
        <v>13</v>
      </c>
      <c r="E28" s="31" t="s">
        <v>66</v>
      </c>
      <c r="F28" s="31" t="s">
        <v>67</v>
      </c>
      <c r="G28" s="58">
        <v>-59372.142903069398</v>
      </c>
      <c r="H28" s="58">
        <v>-543739.83709693002</v>
      </c>
      <c r="I28" s="17">
        <f t="shared" si="0"/>
        <v>-603111.9799999994</v>
      </c>
      <c r="J28" s="27"/>
      <c r="K28" s="28"/>
      <c r="L28" s="23"/>
    </row>
    <row r="29" spans="1:12" ht="15.75" x14ac:dyDescent="0.25">
      <c r="A29" s="5"/>
      <c r="B29" s="5"/>
      <c r="C29" s="5"/>
      <c r="D29" s="14" t="s">
        <v>68</v>
      </c>
      <c r="E29" s="18"/>
      <c r="F29" s="18"/>
      <c r="G29" s="83">
        <f t="shared" ref="G29:H29" si="1">SUM(G26:G28)</f>
        <v>-59372.142903069398</v>
      </c>
      <c r="H29" s="83">
        <f t="shared" si="1"/>
        <v>34067964.91290307</v>
      </c>
      <c r="I29" s="83">
        <f>SUM(I26:I28)</f>
        <v>34008592.770000003</v>
      </c>
      <c r="J29" s="27"/>
      <c r="K29" s="28"/>
      <c r="L29" s="23"/>
    </row>
    <row r="30" spans="1:12" ht="15.75" x14ac:dyDescent="0.2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75" x14ac:dyDescent="0.25">
      <c r="A31" s="5" t="s">
        <v>113</v>
      </c>
      <c r="B31" s="5">
        <v>22</v>
      </c>
      <c r="C31" s="5"/>
      <c r="D31" s="6" t="s">
        <v>71</v>
      </c>
      <c r="E31" s="29"/>
      <c r="F31" s="29"/>
      <c r="G31" s="28"/>
      <c r="H31" s="28"/>
      <c r="I31" s="28"/>
      <c r="J31" s="27"/>
      <c r="K31" s="28"/>
      <c r="L31" s="23"/>
    </row>
    <row r="32" spans="1:12" ht="15.75" x14ac:dyDescent="0.2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75" x14ac:dyDescent="0.25">
      <c r="A34" s="5"/>
      <c r="B34" s="5"/>
      <c r="C34" s="5"/>
      <c r="D34" s="32" t="s">
        <v>129</v>
      </c>
      <c r="E34" s="33" t="s">
        <v>75</v>
      </c>
      <c r="F34" s="33" t="s">
        <v>76</v>
      </c>
      <c r="G34" s="56">
        <v>0</v>
      </c>
      <c r="H34" s="56">
        <v>-7271761</v>
      </c>
      <c r="I34" s="11">
        <f>H34+G34</f>
        <v>-7271761</v>
      </c>
      <c r="J34" s="34"/>
      <c r="K34" s="28"/>
      <c r="L34" s="23"/>
    </row>
    <row r="35" spans="1:12" ht="15.75" x14ac:dyDescent="0.25">
      <c r="A35" s="5"/>
      <c r="B35" s="5"/>
      <c r="C35" s="5"/>
      <c r="D35" s="32" t="s">
        <v>130</v>
      </c>
      <c r="E35" s="33" t="s">
        <v>77</v>
      </c>
      <c r="F35" s="33" t="s">
        <v>78</v>
      </c>
      <c r="G35" s="57">
        <v>0</v>
      </c>
      <c r="H35" s="57">
        <v>-18769224</v>
      </c>
      <c r="I35" s="11">
        <f t="shared" ref="I35:I36" si="2">H35+G35</f>
        <v>-18769224</v>
      </c>
      <c r="J35" s="27"/>
      <c r="K35" s="40"/>
      <c r="L35" s="23"/>
    </row>
    <row r="36" spans="1:12" ht="15.75" x14ac:dyDescent="0.25">
      <c r="A36" s="5"/>
      <c r="B36" s="5"/>
      <c r="C36" s="5"/>
      <c r="D36" s="35" t="s">
        <v>131</v>
      </c>
      <c r="E36" s="33" t="s">
        <v>79</v>
      </c>
      <c r="F36" s="33" t="s">
        <v>80</v>
      </c>
      <c r="G36" s="58">
        <v>0</v>
      </c>
      <c r="H36" s="58">
        <v>-6876266</v>
      </c>
      <c r="I36" s="11">
        <f t="shared" si="2"/>
        <v>-6876266</v>
      </c>
      <c r="J36" s="34"/>
      <c r="K36" s="34"/>
      <c r="L36" s="23"/>
    </row>
    <row r="37" spans="1:12" ht="15.75" x14ac:dyDescent="0.25">
      <c r="A37" s="5"/>
      <c r="B37" s="5"/>
      <c r="C37" s="5"/>
      <c r="D37" s="19" t="s">
        <v>72</v>
      </c>
      <c r="E37" s="36"/>
      <c r="F37" s="36"/>
      <c r="G37" s="83">
        <f>SUM(G34:G36)</f>
        <v>0</v>
      </c>
      <c r="H37" s="83">
        <f t="shared" ref="H37:I37" si="3">SUM(H34:H36)</f>
        <v>-32917251</v>
      </c>
      <c r="I37" s="83">
        <f t="shared" si="3"/>
        <v>-32917251</v>
      </c>
      <c r="J37" s="27"/>
      <c r="K37" s="28"/>
      <c r="L37" s="23"/>
    </row>
    <row r="38" spans="1:12" ht="15.75" x14ac:dyDescent="0.2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75" x14ac:dyDescent="0.25">
      <c r="A39" s="5" t="s">
        <v>69</v>
      </c>
      <c r="B39" s="5"/>
      <c r="C39" s="5"/>
      <c r="D39" s="6" t="s">
        <v>70</v>
      </c>
      <c r="E39" s="29"/>
      <c r="F39" s="29"/>
      <c r="G39" s="11"/>
      <c r="H39" s="11"/>
      <c r="I39" s="11"/>
      <c r="J39" s="21"/>
      <c r="K39" s="28"/>
      <c r="L39" s="23"/>
    </row>
    <row r="40" spans="1:12" ht="15.75" x14ac:dyDescent="0.2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75" x14ac:dyDescent="0.25">
      <c r="A42" s="5"/>
      <c r="B42" s="5">
        <v>14</v>
      </c>
      <c r="C42" s="5"/>
      <c r="D42" s="23" t="s">
        <v>119</v>
      </c>
      <c r="E42" s="23" t="s">
        <v>81</v>
      </c>
      <c r="F42" s="23" t="s">
        <v>83</v>
      </c>
      <c r="G42" s="41">
        <v>-6802.3782991421504</v>
      </c>
      <c r="H42" s="41">
        <v>-3508.8317008578501</v>
      </c>
      <c r="I42" s="22">
        <f>SUM(G42:H42)</f>
        <v>-10311.210000000001</v>
      </c>
      <c r="J42" s="27"/>
      <c r="K42" s="11"/>
      <c r="L42" s="23"/>
    </row>
    <row r="43" spans="1:12" ht="15.75" x14ac:dyDescent="0.25">
      <c r="A43" s="5"/>
      <c r="B43" s="5">
        <v>14</v>
      </c>
      <c r="C43" s="5"/>
      <c r="D43" s="23" t="s">
        <v>119</v>
      </c>
      <c r="E43" s="37" t="s">
        <v>82</v>
      </c>
      <c r="F43" s="23" t="s">
        <v>84</v>
      </c>
      <c r="G43" s="21">
        <v>0</v>
      </c>
      <c r="H43" s="21">
        <v>0</v>
      </c>
      <c r="I43" s="22">
        <f t="shared" ref="I43:I58" si="4">SUM(G43:H43)</f>
        <v>0</v>
      </c>
      <c r="J43" s="27"/>
      <c r="K43" s="28"/>
      <c r="L43" s="23"/>
    </row>
    <row r="44" spans="1:12" ht="15.75" x14ac:dyDescent="0.25">
      <c r="A44" s="5"/>
      <c r="B44" s="5">
        <v>17</v>
      </c>
      <c r="C44" s="5"/>
      <c r="D44" s="23" t="s">
        <v>120</v>
      </c>
      <c r="E44" s="37" t="s">
        <v>101</v>
      </c>
      <c r="F44" s="23" t="s">
        <v>102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75" x14ac:dyDescent="0.25">
      <c r="A45" s="5"/>
      <c r="B45" s="5">
        <v>17</v>
      </c>
      <c r="C45" s="5"/>
      <c r="D45" s="23" t="s">
        <v>120</v>
      </c>
      <c r="E45" s="37" t="s">
        <v>103</v>
      </c>
      <c r="F45" s="23" t="s">
        <v>104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75" x14ac:dyDescent="0.25">
      <c r="A46" s="5"/>
      <c r="B46" s="5">
        <v>26</v>
      </c>
      <c r="C46" s="5"/>
      <c r="D46" s="23" t="s">
        <v>124</v>
      </c>
      <c r="E46" s="37" t="s">
        <v>74</v>
      </c>
      <c r="F46" s="23" t="s">
        <v>85</v>
      </c>
      <c r="G46" s="41">
        <v>-991.04</v>
      </c>
      <c r="H46" s="41">
        <v>-4205152.41</v>
      </c>
      <c r="I46" s="22">
        <f t="shared" si="4"/>
        <v>-4206143.45</v>
      </c>
      <c r="J46" s="27"/>
      <c r="K46" s="40"/>
      <c r="L46" s="40"/>
    </row>
    <row r="47" spans="1:12" ht="15.75" x14ac:dyDescent="0.25">
      <c r="A47" s="5"/>
      <c r="B47" s="5">
        <v>26</v>
      </c>
      <c r="C47" s="5"/>
      <c r="D47" s="23" t="s">
        <v>124</v>
      </c>
      <c r="E47" s="37" t="s">
        <v>99</v>
      </c>
      <c r="F47" s="23" t="s">
        <v>100</v>
      </c>
      <c r="G47" s="41">
        <v>-6572.4865959953004</v>
      </c>
      <c r="H47" s="41">
        <v>-1075.86340400469</v>
      </c>
      <c r="I47" s="22">
        <f t="shared" ref="I47" si="5">SUM(G47:H47)</f>
        <v>-7648.3499999999904</v>
      </c>
      <c r="J47" s="27"/>
      <c r="K47" s="28"/>
      <c r="L47" s="23"/>
    </row>
    <row r="48" spans="1:12" ht="15.75" x14ac:dyDescent="0.25">
      <c r="A48" s="5"/>
      <c r="B48" s="5">
        <v>39</v>
      </c>
      <c r="C48" s="5"/>
      <c r="D48" s="32" t="s">
        <v>26</v>
      </c>
      <c r="E48" s="38" t="s">
        <v>86</v>
      </c>
      <c r="F48" s="29" t="s">
        <v>91</v>
      </c>
      <c r="G48" s="41">
        <v>0</v>
      </c>
      <c r="H48" s="41">
        <v>0</v>
      </c>
      <c r="I48" s="22">
        <f t="shared" si="4"/>
        <v>0</v>
      </c>
      <c r="J48" s="27"/>
      <c r="K48" s="28"/>
      <c r="L48" s="23"/>
    </row>
    <row r="49" spans="1:12" ht="15.75" x14ac:dyDescent="0.25">
      <c r="A49" s="5"/>
      <c r="B49" s="5">
        <v>39</v>
      </c>
      <c r="C49" s="5"/>
      <c r="D49" s="32" t="s">
        <v>26</v>
      </c>
      <c r="E49" s="38" t="s">
        <v>87</v>
      </c>
      <c r="F49" s="29" t="s">
        <v>92</v>
      </c>
      <c r="G49" s="81">
        <v>-1035.2969427890719</v>
      </c>
      <c r="H49" s="81">
        <v>-3799.6530572109286</v>
      </c>
      <c r="I49" s="22">
        <f t="shared" si="4"/>
        <v>-4834.9500000000007</v>
      </c>
      <c r="J49" s="27"/>
      <c r="K49" s="28"/>
      <c r="L49" s="23"/>
    </row>
    <row r="50" spans="1:12" ht="15.75" x14ac:dyDescent="0.25">
      <c r="A50" s="5"/>
      <c r="B50" s="5">
        <v>39</v>
      </c>
      <c r="C50" s="5"/>
      <c r="D50" s="32" t="s">
        <v>26</v>
      </c>
      <c r="E50" s="38" t="s">
        <v>88</v>
      </c>
      <c r="F50" s="29" t="s">
        <v>93</v>
      </c>
      <c r="G50" s="81">
        <v>-135641.560131659</v>
      </c>
      <c r="H50" s="81">
        <v>-8658.5098683414908</v>
      </c>
      <c r="I50" s="22">
        <f t="shared" si="4"/>
        <v>-144300.0700000005</v>
      </c>
      <c r="J50" s="27"/>
      <c r="K50" s="28"/>
      <c r="L50" s="23"/>
    </row>
    <row r="51" spans="1:12" ht="15.75" x14ac:dyDescent="0.25">
      <c r="A51" s="5"/>
      <c r="B51" s="5">
        <v>39</v>
      </c>
      <c r="C51" s="5"/>
      <c r="D51" s="32" t="s">
        <v>26</v>
      </c>
      <c r="E51" s="38" t="s">
        <v>111</v>
      </c>
      <c r="F51" s="29" t="s">
        <v>112</v>
      </c>
      <c r="G51" s="81">
        <v>-385.73506363439844</v>
      </c>
      <c r="H51" s="81">
        <v>-233786.57493636571</v>
      </c>
      <c r="I51" s="22">
        <f t="shared" si="4"/>
        <v>-234172.31000000011</v>
      </c>
      <c r="J51" s="27"/>
      <c r="K51" s="28"/>
      <c r="L51" s="23"/>
    </row>
    <row r="52" spans="1:12" ht="15.75" x14ac:dyDescent="0.25">
      <c r="A52" s="5"/>
      <c r="B52" s="5">
        <v>39</v>
      </c>
      <c r="C52" s="5"/>
      <c r="D52" s="32" t="s">
        <v>26</v>
      </c>
      <c r="E52" s="38" t="s">
        <v>105</v>
      </c>
      <c r="F52" s="29" t="s">
        <v>106</v>
      </c>
      <c r="G52" s="81">
        <v>-2275.4523756631984</v>
      </c>
      <c r="H52" s="81">
        <v>-62757.237624336791</v>
      </c>
      <c r="I52" s="22">
        <f t="shared" si="4"/>
        <v>-65032.689999999988</v>
      </c>
      <c r="J52" s="27"/>
      <c r="K52" s="28"/>
      <c r="L52" s="23"/>
    </row>
    <row r="53" spans="1:12" ht="15.75" x14ac:dyDescent="0.25">
      <c r="A53" s="5"/>
      <c r="B53" s="5">
        <v>39</v>
      </c>
      <c r="C53" s="5"/>
      <c r="D53" s="32" t="s">
        <v>26</v>
      </c>
      <c r="E53" s="38" t="s">
        <v>134</v>
      </c>
      <c r="F53" s="29" t="s">
        <v>135</v>
      </c>
      <c r="G53" s="81">
        <v>-17.62</v>
      </c>
      <c r="H53" s="81">
        <v>-13468.08</v>
      </c>
      <c r="I53" s="22">
        <f t="shared" si="4"/>
        <v>-13485.7</v>
      </c>
      <c r="J53" s="27"/>
      <c r="K53" s="28"/>
      <c r="L53" s="23"/>
    </row>
    <row r="54" spans="1:12" ht="15.75" x14ac:dyDescent="0.25">
      <c r="A54" s="5"/>
      <c r="B54" s="5">
        <v>39</v>
      </c>
      <c r="C54" s="5"/>
      <c r="D54" s="32" t="s">
        <v>26</v>
      </c>
      <c r="E54" s="38" t="s">
        <v>136</v>
      </c>
      <c r="F54" s="29" t="s">
        <v>137</v>
      </c>
      <c r="G54" s="81">
        <v>-114746.84</v>
      </c>
      <c r="H54" s="81">
        <v>-5040864.79</v>
      </c>
      <c r="I54" s="22">
        <f t="shared" si="4"/>
        <v>-5155611.63</v>
      </c>
      <c r="J54" s="27"/>
      <c r="K54" s="28"/>
      <c r="L54" s="23"/>
    </row>
    <row r="55" spans="1:12" ht="15.75" x14ac:dyDescent="0.25">
      <c r="A55" s="5"/>
      <c r="B55" s="5">
        <v>39</v>
      </c>
      <c r="C55" s="5"/>
      <c r="D55" s="32" t="s">
        <v>26</v>
      </c>
      <c r="E55" s="38" t="s">
        <v>109</v>
      </c>
      <c r="F55" s="39" t="s">
        <v>110</v>
      </c>
      <c r="G55" s="82">
        <v>0</v>
      </c>
      <c r="H55" s="82">
        <v>0</v>
      </c>
      <c r="I55" s="22">
        <f t="shared" ref="I55" si="6">SUM(G55:H55)</f>
        <v>0</v>
      </c>
      <c r="J55" s="27"/>
      <c r="K55" s="28"/>
      <c r="L55" s="23"/>
    </row>
    <row r="56" spans="1:12" ht="15.75" x14ac:dyDescent="0.25">
      <c r="A56" s="5"/>
      <c r="B56" s="5">
        <v>39</v>
      </c>
      <c r="C56" s="5"/>
      <c r="D56" s="32" t="s">
        <v>26</v>
      </c>
      <c r="E56" s="38" t="s">
        <v>107</v>
      </c>
      <c r="F56" s="29" t="s">
        <v>108</v>
      </c>
      <c r="G56" s="11">
        <v>-170135.38918570121</v>
      </c>
      <c r="H56" s="11">
        <v>-973668.54081429925</v>
      </c>
      <c r="I56" s="22">
        <f t="shared" si="4"/>
        <v>-1143803.9300000004</v>
      </c>
      <c r="J56" s="27"/>
      <c r="K56" s="28"/>
      <c r="L56" s="23"/>
    </row>
    <row r="57" spans="1:12" ht="15.75" x14ac:dyDescent="0.25">
      <c r="A57" s="5"/>
      <c r="B57" s="5">
        <v>39</v>
      </c>
      <c r="C57" s="5"/>
      <c r="D57" s="32" t="s">
        <v>26</v>
      </c>
      <c r="E57" s="38" t="s">
        <v>89</v>
      </c>
      <c r="F57" s="29" t="s">
        <v>94</v>
      </c>
      <c r="G57" s="11">
        <v>-190.42999999999998</v>
      </c>
      <c r="H57" s="11">
        <v>-250657.72999999998</v>
      </c>
      <c r="I57" s="22">
        <f t="shared" si="4"/>
        <v>-250848.15999999997</v>
      </c>
      <c r="J57" s="27"/>
      <c r="K57" s="28"/>
      <c r="L57" s="23"/>
    </row>
    <row r="58" spans="1:12" ht="15.75" x14ac:dyDescent="0.25">
      <c r="A58" s="5"/>
      <c r="B58" s="5">
        <v>39</v>
      </c>
      <c r="C58" s="5"/>
      <c r="D58" s="32" t="s">
        <v>26</v>
      </c>
      <c r="E58" s="38" t="s">
        <v>90</v>
      </c>
      <c r="F58" s="29" t="s">
        <v>95</v>
      </c>
      <c r="G58" s="11">
        <v>-33800.562551650197</v>
      </c>
      <c r="H58" s="11">
        <v>-26974.9374483498</v>
      </c>
      <c r="I58" s="22">
        <f t="shared" si="4"/>
        <v>-60775.5</v>
      </c>
      <c r="J58" s="27"/>
      <c r="K58" s="28"/>
      <c r="L58" s="23"/>
    </row>
    <row r="59" spans="1:12" ht="15.75" x14ac:dyDescent="0.25">
      <c r="A59" s="5"/>
      <c r="B59" s="5"/>
      <c r="C59" s="5"/>
      <c r="D59" s="14" t="s">
        <v>73</v>
      </c>
      <c r="E59" s="28"/>
      <c r="F59" s="28"/>
      <c r="G59" s="83">
        <f>SUM(G42:G58)</f>
        <v>-472594.79114623455</v>
      </c>
      <c r="H59" s="83">
        <f>SUM(H42:H58)</f>
        <v>-10824373.158853767</v>
      </c>
      <c r="I59" s="83">
        <f>SUM(I42:I58)</f>
        <v>-11296967.950000001</v>
      </c>
      <c r="J59" s="27"/>
      <c r="K59" s="28"/>
      <c r="L59" s="23"/>
    </row>
    <row r="60" spans="1:12" x14ac:dyDescent="0.25">
      <c r="G60" s="11"/>
      <c r="H60" s="11"/>
      <c r="I60" s="11"/>
    </row>
    <row r="61" spans="1:12" ht="15.75" x14ac:dyDescent="0.25">
      <c r="A61" s="5" t="s">
        <v>140</v>
      </c>
      <c r="B61" s="5"/>
      <c r="C61" s="5"/>
      <c r="D61" s="6" t="s">
        <v>141</v>
      </c>
      <c r="E61" s="29"/>
      <c r="F61" s="29"/>
      <c r="G61" s="11"/>
      <c r="H61" s="11"/>
      <c r="I61" s="11"/>
    </row>
    <row r="62" spans="1:12" ht="15.75" x14ac:dyDescent="0.25">
      <c r="A62" s="5"/>
      <c r="B62" s="5"/>
      <c r="C62" s="5"/>
      <c r="E62" s="28"/>
      <c r="F62" s="28"/>
      <c r="G62" s="11"/>
      <c r="H62" s="11"/>
      <c r="I62" s="11"/>
    </row>
    <row r="63" spans="1:12" ht="30" x14ac:dyDescent="0.25">
      <c r="A63" s="5"/>
      <c r="B63" s="5"/>
      <c r="C63" s="5"/>
      <c r="D63" s="8" t="s">
        <v>44</v>
      </c>
      <c r="E63" s="9" t="s">
        <v>45</v>
      </c>
      <c r="F63" s="15" t="s">
        <v>46</v>
      </c>
      <c r="G63" s="12" t="s">
        <v>3</v>
      </c>
      <c r="H63" s="12" t="s">
        <v>4</v>
      </c>
      <c r="I63" s="12" t="s">
        <v>2</v>
      </c>
    </row>
    <row r="64" spans="1:12" ht="15.75" x14ac:dyDescent="0.25">
      <c r="A64" s="5"/>
      <c r="B64" s="5">
        <v>1</v>
      </c>
      <c r="C64" s="5"/>
      <c r="D64" s="55" t="s">
        <v>114</v>
      </c>
      <c r="E64" s="24" t="s">
        <v>138</v>
      </c>
      <c r="F64" s="33" t="s">
        <v>139</v>
      </c>
      <c r="G64" s="21">
        <v>0</v>
      </c>
      <c r="H64" s="21">
        <f>-174796-26000-7500</f>
        <v>-208296</v>
      </c>
      <c r="I64" s="22">
        <f>SUM(G64:H64)</f>
        <v>-208296</v>
      </c>
    </row>
    <row r="65" spans="7:9" x14ac:dyDescent="0.25">
      <c r="G65" s="11"/>
      <c r="H65" s="11"/>
      <c r="I65" s="11"/>
    </row>
    <row r="66" spans="7:9" x14ac:dyDescent="0.25">
      <c r="G66" s="11"/>
      <c r="H66" s="11"/>
      <c r="I66" s="11"/>
    </row>
    <row r="67" spans="7:9" x14ac:dyDescent="0.25">
      <c r="G67" s="11"/>
      <c r="H67" s="11"/>
      <c r="I67" s="11"/>
    </row>
    <row r="68" spans="7:9" x14ac:dyDescent="0.25">
      <c r="G68" s="11"/>
      <c r="H68" s="11"/>
      <c r="I68" s="11"/>
    </row>
    <row r="69" spans="7:9" x14ac:dyDescent="0.25">
      <c r="G69" s="11"/>
      <c r="H69" s="11"/>
      <c r="I69" s="11"/>
    </row>
    <row r="70" spans="7:9" x14ac:dyDescent="0.25">
      <c r="G70" s="11"/>
      <c r="H70" s="11"/>
      <c r="I70" s="11"/>
    </row>
    <row r="71" spans="7:9" x14ac:dyDescent="0.25">
      <c r="G71" s="11"/>
      <c r="H71" s="11"/>
      <c r="I71" s="11"/>
    </row>
    <row r="72" spans="7:9" x14ac:dyDescent="0.25">
      <c r="G72" s="11"/>
      <c r="H72" s="11"/>
      <c r="I72" s="11"/>
    </row>
    <row r="73" spans="7:9" x14ac:dyDescent="0.25">
      <c r="G73" s="11"/>
      <c r="H73" s="11"/>
      <c r="I73" s="11"/>
    </row>
    <row r="74" spans="7:9" x14ac:dyDescent="0.25">
      <c r="G74" s="11"/>
      <c r="H74" s="11"/>
      <c r="I74" s="11"/>
    </row>
    <row r="75" spans="7:9" x14ac:dyDescent="0.25">
      <c r="G75" s="11"/>
      <c r="H75" s="11"/>
      <c r="I75" s="11"/>
    </row>
    <row r="76" spans="7:9" x14ac:dyDescent="0.25">
      <c r="G76" s="11"/>
      <c r="H76" s="11"/>
      <c r="I76" s="11"/>
    </row>
    <row r="77" spans="7:9" x14ac:dyDescent="0.25">
      <c r="G77" s="11"/>
      <c r="H77" s="11"/>
      <c r="I77" s="11"/>
    </row>
    <row r="78" spans="7:9" x14ac:dyDescent="0.25">
      <c r="G78" s="11"/>
      <c r="H78" s="11"/>
      <c r="I78" s="11"/>
    </row>
    <row r="79" spans="7:9" x14ac:dyDescent="0.25">
      <c r="G79" s="11"/>
      <c r="H79" s="11"/>
      <c r="I79" s="11"/>
    </row>
    <row r="80" spans="7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  <row r="383" spans="7:9" x14ac:dyDescent="0.25">
      <c r="G383" s="11"/>
      <c r="H383" s="11"/>
      <c r="I38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&amp;RExhibit SCE-29
TO2019A
WP-Schedule 19 - FERC Account Summary and Adjustments
Page &amp;P of &amp;N</oddHead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561759-BFCA-4394-A8FC-DCA143B4C015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0b48f424-00b0-4fd9-be0a-4afbd9d54263"/>
    <ds:schemaRef ds:uri="912f540d-d409-4b25-9a6c-10b1df9809fd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2019-04-05T22:59:40Z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