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0" yWindow="0" windowWidth="25200" windowHeight="11985"/>
  </bookViews>
  <sheets>
    <sheet name="Trans Plant-Rsrve Act" sheetId="3" r:id="rId1"/>
    <sheet name="2017 ISO Study with Inc Plant" sheetId="4" r:id="rId2"/>
    <sheet name="2016 ISO Study with Inc Plant" sheetId="10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'2016 ISO Study with Inc Plant'!$A$1:$G$39</definedName>
    <definedName name="_xlnm.Print_Area" localSheetId="1">'2017 ISO Study with Inc Plant'!$A$1:$G$39</definedName>
    <definedName name="_xlnm.Print_Area" localSheetId="4">'Reserve Recon to FF1'!$A$3:$D$24</definedName>
    <definedName name="_xlnm.Print_Area" localSheetId="0">'Trans Plant-Rsrve Act'!$B$2:$N$45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C9" i="3"/>
  <c r="C10" i="3" s="1"/>
  <c r="C8" i="3"/>
  <c r="C11" i="3" l="1"/>
  <c r="C12" i="3" l="1"/>
  <c r="C13" i="3" l="1"/>
  <c r="C14" i="3" l="1"/>
  <c r="C15" i="3" l="1"/>
  <c r="C16" i="3" l="1"/>
  <c r="C17" i="3" l="1"/>
  <c r="C18" i="3" l="1"/>
  <c r="C19" i="3" l="1"/>
  <c r="C18" i="7" l="1"/>
  <c r="D18" i="7"/>
  <c r="D37" i="10" l="1"/>
  <c r="E37" i="10" s="1"/>
  <c r="C37" i="10"/>
  <c r="F35" i="10"/>
  <c r="F37" i="10" s="1"/>
  <c r="E35" i="10"/>
  <c r="D35" i="10"/>
  <c r="C35" i="10"/>
  <c r="B35" i="10"/>
  <c r="B37" i="10" s="1"/>
  <c r="G34" i="10"/>
  <c r="E34" i="10"/>
  <c r="G33" i="10"/>
  <c r="E33" i="10"/>
  <c r="G31" i="10"/>
  <c r="E31" i="10"/>
  <c r="F24" i="10"/>
  <c r="G24" i="10" s="1"/>
  <c r="E24" i="10"/>
  <c r="D24" i="10"/>
  <c r="C24" i="10"/>
  <c r="B24" i="10"/>
  <c r="G23" i="10"/>
  <c r="E23" i="10"/>
  <c r="G22" i="10"/>
  <c r="E22" i="10"/>
  <c r="G21" i="10"/>
  <c r="E21" i="10"/>
  <c r="G20" i="10"/>
  <c r="E20" i="10"/>
  <c r="G19" i="10"/>
  <c r="E19" i="10"/>
  <c r="G18" i="10"/>
  <c r="E18" i="10"/>
  <c r="D15" i="10"/>
  <c r="B15" i="10"/>
  <c r="G14" i="10"/>
  <c r="E14" i="10"/>
  <c r="F11" i="10"/>
  <c r="D11" i="10"/>
  <c r="E11" i="10" s="1"/>
  <c r="C11" i="10"/>
  <c r="C15" i="10" s="1"/>
  <c r="C26" i="10" s="1"/>
  <c r="C39" i="10" s="1"/>
  <c r="B11" i="10"/>
  <c r="G10" i="10"/>
  <c r="E10" i="10"/>
  <c r="G9" i="10"/>
  <c r="E9" i="10"/>
  <c r="D7" i="8"/>
  <c r="D6" i="8"/>
  <c r="D24" i="7"/>
  <c r="C24" i="7"/>
  <c r="D11" i="7"/>
  <c r="C11" i="7"/>
  <c r="D10" i="7"/>
  <c r="C10" i="7"/>
  <c r="D9" i="7"/>
  <c r="C9" i="7"/>
  <c r="L35" i="6"/>
  <c r="K35" i="6"/>
  <c r="J35" i="6"/>
  <c r="I35" i="6"/>
  <c r="H35" i="6"/>
  <c r="G35" i="6"/>
  <c r="F35" i="6"/>
  <c r="E35" i="6"/>
  <c r="D35" i="6"/>
  <c r="L34" i="6"/>
  <c r="K34" i="6"/>
  <c r="J34" i="6"/>
  <c r="I34" i="6"/>
  <c r="H34" i="6"/>
  <c r="G34" i="6"/>
  <c r="F34" i="6"/>
  <c r="E34" i="6"/>
  <c r="D34" i="6"/>
  <c r="M29" i="6"/>
  <c r="L28" i="6"/>
  <c r="L36" i="6" s="1"/>
  <c r="K28" i="6"/>
  <c r="K36" i="6" s="1"/>
  <c r="J28" i="6"/>
  <c r="J36" i="6" s="1"/>
  <c r="I28" i="6"/>
  <c r="I36" i="6" s="1"/>
  <c r="H28" i="6"/>
  <c r="H36" i="6" s="1"/>
  <c r="G28" i="6"/>
  <c r="G36" i="6" s="1"/>
  <c r="F28" i="6"/>
  <c r="F36" i="6" s="1"/>
  <c r="E28" i="6"/>
  <c r="E36" i="6" s="1"/>
  <c r="D28" i="6"/>
  <c r="M27" i="6"/>
  <c r="M26" i="6"/>
  <c r="G19" i="6"/>
  <c r="E19" i="6"/>
  <c r="L18" i="6"/>
  <c r="K18" i="6"/>
  <c r="J18" i="6"/>
  <c r="I18" i="6"/>
  <c r="H18" i="6"/>
  <c r="G18" i="6"/>
  <c r="F18" i="6"/>
  <c r="E18" i="6"/>
  <c r="D18" i="6"/>
  <c r="L17" i="6"/>
  <c r="K17" i="6"/>
  <c r="J17" i="6"/>
  <c r="I17" i="6"/>
  <c r="H17" i="6"/>
  <c r="G17" i="6"/>
  <c r="F17" i="6"/>
  <c r="E17" i="6"/>
  <c r="D17" i="6"/>
  <c r="M12" i="6"/>
  <c r="L11" i="6"/>
  <c r="L19" i="6" s="1"/>
  <c r="K11" i="6"/>
  <c r="K19" i="6" s="1"/>
  <c r="J11" i="6"/>
  <c r="J19" i="6" s="1"/>
  <c r="I11" i="6"/>
  <c r="I19" i="6" s="1"/>
  <c r="H11" i="6"/>
  <c r="H19" i="6" s="1"/>
  <c r="G11" i="6"/>
  <c r="F11" i="6"/>
  <c r="F19" i="6" s="1"/>
  <c r="E11" i="6"/>
  <c r="D11" i="6"/>
  <c r="D19" i="6" s="1"/>
  <c r="C11" i="6"/>
  <c r="M10" i="6"/>
  <c r="M9" i="6"/>
  <c r="F37" i="4"/>
  <c r="F35" i="4"/>
  <c r="D35" i="4"/>
  <c r="D37" i="4" s="1"/>
  <c r="C35" i="4"/>
  <c r="B35" i="4"/>
  <c r="B37" i="4" s="1"/>
  <c r="G34" i="4"/>
  <c r="E34" i="4"/>
  <c r="G33" i="4"/>
  <c r="E33" i="4"/>
  <c r="G31" i="4"/>
  <c r="E31" i="4"/>
  <c r="F24" i="4"/>
  <c r="D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D11" i="4"/>
  <c r="D15" i="4" s="1"/>
  <c r="C11" i="4"/>
  <c r="C15" i="4" s="1"/>
  <c r="B11" i="4"/>
  <c r="B15" i="4" s="1"/>
  <c r="B26" i="4" s="1"/>
  <c r="G10" i="4"/>
  <c r="E10" i="4"/>
  <c r="E9" i="4"/>
  <c r="N35" i="3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N23" i="3"/>
  <c r="C23" i="3"/>
  <c r="C39" i="3" s="1"/>
  <c r="C44" i="3" s="1"/>
  <c r="N19" i="3"/>
  <c r="N7" i="3"/>
  <c r="O7" i="3" l="1"/>
  <c r="G37" i="10"/>
  <c r="B26" i="10"/>
  <c r="B39" i="10" s="1"/>
  <c r="G35" i="10"/>
  <c r="G11" i="10"/>
  <c r="E35" i="4"/>
  <c r="L37" i="6"/>
  <c r="M28" i="6"/>
  <c r="E37" i="6"/>
  <c r="M34" i="6"/>
  <c r="H37" i="6"/>
  <c r="I37" i="6"/>
  <c r="G37" i="6"/>
  <c r="K37" i="6"/>
  <c r="F37" i="6"/>
  <c r="J37" i="6"/>
  <c r="B39" i="4"/>
  <c r="O19" i="3"/>
  <c r="C37" i="4"/>
  <c r="E37" i="4"/>
  <c r="G35" i="4"/>
  <c r="C26" i="4"/>
  <c r="C39" i="4" s="1"/>
  <c r="E11" i="4"/>
  <c r="G20" i="6"/>
  <c r="M19" i="6"/>
  <c r="F20" i="6"/>
  <c r="J20" i="6"/>
  <c r="K20" i="6"/>
  <c r="E20" i="6"/>
  <c r="I20" i="6"/>
  <c r="M18" i="6"/>
  <c r="C12" i="7"/>
  <c r="C14" i="7" s="1"/>
  <c r="D14" i="7"/>
  <c r="D12" i="7"/>
  <c r="D26" i="10"/>
  <c r="E15" i="10"/>
  <c r="F15" i="10"/>
  <c r="F26" i="10" s="1"/>
  <c r="F39" i="10" s="1"/>
  <c r="D26" i="4"/>
  <c r="H20" i="6"/>
  <c r="L20" i="6"/>
  <c r="E15" i="4"/>
  <c r="G9" i="4"/>
  <c r="F11" i="4"/>
  <c r="M11" i="6"/>
  <c r="D20" i="6"/>
  <c r="D36" i="6"/>
  <c r="M36" i="6" s="1"/>
  <c r="E24" i="4"/>
  <c r="G24" i="4"/>
  <c r="M17" i="6"/>
  <c r="M35" i="6"/>
  <c r="G37" i="4"/>
  <c r="O23" i="3" l="1"/>
  <c r="D37" i="6"/>
  <c r="M37" i="6" s="1"/>
  <c r="G26" i="10"/>
  <c r="D39" i="10"/>
  <c r="E26" i="10"/>
  <c r="G15" i="10"/>
  <c r="F15" i="4"/>
  <c r="G11" i="4"/>
  <c r="M20" i="6"/>
  <c r="E26" i="4"/>
  <c r="D39" i="4"/>
  <c r="E39" i="10" l="1"/>
  <c r="G39" i="10"/>
  <c r="F26" i="4"/>
  <c r="G15" i="4"/>
  <c r="E39" i="4"/>
  <c r="F39" i="4" l="1"/>
  <c r="G39" i="4" s="1"/>
  <c r="O35" i="3"/>
  <c r="G26" i="4"/>
  <c r="N45" i="3" l="1"/>
  <c r="O45" i="3" s="1"/>
  <c r="N44" i="3"/>
  <c r="O44" i="3" s="1"/>
  <c r="N40" i="3" l="1"/>
  <c r="O40" i="3" s="1"/>
  <c r="N39" i="3"/>
  <c r="O39" i="3" s="1"/>
</calcChain>
</file>

<file path=xl/sharedStrings.xml><?xml version="1.0" encoding="utf-8"?>
<sst xmlns="http://schemas.openxmlformats.org/spreadsheetml/2006/main" count="114" uniqueCount="61">
  <si>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</si>
  <si>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</si>
  <si>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</si>
  <si>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</si>
  <si>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</si>
  <si>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</si>
  <si>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</si>
  <si>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</si>
  <si>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</si>
  <si>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</si>
  <si>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</si>
  <si>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Transmission/Distribution ISO Facilities Study</t>
  </si>
  <si>
    <t>December 2016 Plant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</si>
  <si>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</si>
  <si>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</si>
  <si>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</si>
  <si>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</si>
  <si>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</si>
  <si>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</si>
  <si>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</si>
  <si>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</si>
  <si>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</si>
  <si>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</si>
  <si>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</si>
  <si>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</si>
  <si>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</si>
  <si>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</si>
  <si>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</si>
  <si>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</si>
  <si>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</si>
  <si>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</si>
  <si>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</si>
  <si>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</si>
  <si>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</si>
  <si>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</si>
  <si>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</si>
  <si>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</si>
  <si>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</si>
  <si>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</si>
  <si>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</si>
  <si>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</si>
  <si>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</si>
  <si>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</si>
  <si>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</si>
  <si>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</si>
  <si>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</si>
  <si>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</si>
  <si>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</si>
  <si>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</si>
  <si>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</si>
  <si>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</si>
  <si>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</si>
  <si>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</si>
  <si>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</si>
  <si>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</si>
  <si>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</si>
  <si>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</si>
  <si>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</si>
  <si>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</si>
  <si>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</si>
  <si>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2017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</si>
</sst>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0.00000%"/>
    <numFmt numFmtId="168" formatCode="_(* #,##0.0_);_(* \(#,##0.0\);_(* &quot;-&quot;??_);_(@_)"/>
    <numFmt numFmtId="169" formatCode="###,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8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" borderId="1" applyNumberFormat="0" applyFont="0" applyAlignment="0" applyProtection="0"/>
    <xf numFmtId="41" fontId="1" fillId="0" borderId="0" applyFont="0" applyFill="0" applyBorder="0" applyAlignment="0" applyProtection="0"/>
    <xf numFmtId="0" fontId="12" fillId="3" borderId="15" applyNumberFormat="0" applyAlignment="0" applyProtection="0">
      <alignment horizontal="left" vertical="center" indent="1"/>
    </xf>
    <xf numFmtId="169" fontId="13" fillId="0" borderId="16" applyNumberFormat="0" applyProtection="0">
      <alignment horizontal="right" vertical="center"/>
    </xf>
    <xf numFmtId="169" fontId="12" fillId="0" borderId="17" applyNumberFormat="0" applyProtection="0">
      <alignment horizontal="right" vertical="center"/>
    </xf>
    <xf numFmtId="0" fontId="14" fillId="4" borderId="17" applyNumberFormat="0" applyAlignment="0">
      <alignment horizontal="left" vertical="center" indent="1"/>
      <protection locked="0"/>
    </xf>
    <xf numFmtId="0" fontId="14" fillId="5" borderId="17" applyNumberFormat="0" applyAlignment="0" applyProtection="0">
      <alignment horizontal="left" vertical="center" indent="1"/>
    </xf>
    <xf numFmtId="169" fontId="13" fillId="6" borderId="16" applyNumberFormat="0" applyBorder="0">
      <alignment horizontal="right" vertical="center"/>
      <protection locked="0"/>
    </xf>
    <xf numFmtId="0" fontId="14" fillId="4" borderId="17" applyNumberFormat="0" applyAlignment="0">
      <alignment horizontal="left" vertical="center" indent="1"/>
      <protection locked="0"/>
    </xf>
    <xf numFmtId="169" fontId="12" fillId="5" borderId="17" applyNumberFormat="0" applyProtection="0">
      <alignment horizontal="right" vertical="center"/>
    </xf>
    <xf numFmtId="169" fontId="12" fillId="6" borderId="17" applyNumberFormat="0" applyBorder="0">
      <alignment horizontal="right" vertical="center"/>
      <protection locked="0"/>
    </xf>
    <xf numFmtId="169" fontId="15" fillId="7" borderId="18" applyNumberFormat="0" applyBorder="0" applyAlignment="0" applyProtection="0">
      <alignment horizontal="right" vertical="center" indent="1"/>
    </xf>
    <xf numFmtId="169" fontId="16" fillId="8" borderId="18" applyNumberFormat="0" applyBorder="0" applyAlignment="0" applyProtection="0">
      <alignment horizontal="right" vertical="center" indent="1"/>
    </xf>
    <xf numFmtId="169" fontId="16" fillId="9" borderId="18" applyNumberFormat="0" applyBorder="0" applyAlignment="0" applyProtection="0">
      <alignment horizontal="right" vertical="center" indent="1"/>
    </xf>
    <xf numFmtId="169" fontId="17" fillId="10" borderId="18" applyNumberFormat="0" applyBorder="0" applyAlignment="0" applyProtection="0">
      <alignment horizontal="right" vertical="center" indent="1"/>
    </xf>
    <xf numFmtId="169" fontId="17" fillId="11" borderId="18" applyNumberFormat="0" applyBorder="0" applyAlignment="0" applyProtection="0">
      <alignment horizontal="right" vertical="center" indent="1"/>
    </xf>
    <xf numFmtId="169" fontId="17" fillId="12" borderId="18" applyNumberFormat="0" applyBorder="0" applyAlignment="0" applyProtection="0">
      <alignment horizontal="right" vertical="center" indent="1"/>
    </xf>
    <xf numFmtId="169" fontId="18" fillId="13" borderId="18" applyNumberFormat="0" applyBorder="0" applyAlignment="0" applyProtection="0">
      <alignment horizontal="right" vertical="center" indent="1"/>
    </xf>
    <xf numFmtId="169" fontId="18" fillId="14" borderId="18" applyNumberFormat="0" applyBorder="0" applyAlignment="0" applyProtection="0">
      <alignment horizontal="right" vertical="center" indent="1"/>
    </xf>
    <xf numFmtId="169" fontId="18" fillId="15" borderId="18" applyNumberFormat="0" applyBorder="0" applyAlignment="0" applyProtection="0">
      <alignment horizontal="right" vertical="center" indent="1"/>
    </xf>
    <xf numFmtId="0" fontId="19" fillId="0" borderId="15" applyNumberFormat="0" applyFont="0" applyFill="0" applyAlignment="0" applyProtection="0"/>
    <xf numFmtId="169" fontId="13" fillId="16" borderId="15" applyNumberFormat="0" applyAlignment="0" applyProtection="0">
      <alignment horizontal="left" vertical="center" indent="1"/>
    </xf>
    <xf numFmtId="0" fontId="12" fillId="3" borderId="17" applyNumberFormat="0" applyAlignment="0" applyProtection="0">
      <alignment horizontal="left" vertical="center" indent="1"/>
    </xf>
    <xf numFmtId="0" fontId="14" fillId="17" borderId="15" applyNumberFormat="0" applyAlignment="0" applyProtection="0">
      <alignment horizontal="left" vertical="center" indent="1"/>
    </xf>
    <xf numFmtId="0" fontId="14" fillId="18" borderId="15" applyNumberFormat="0" applyAlignment="0" applyProtection="0">
      <alignment horizontal="left" vertical="center" indent="1"/>
    </xf>
    <xf numFmtId="0" fontId="14" fillId="19" borderId="15" applyNumberFormat="0" applyAlignment="0" applyProtection="0">
      <alignment horizontal="left" vertical="center" indent="1"/>
    </xf>
    <xf numFmtId="0" fontId="14" fillId="6" borderId="15" applyNumberFormat="0" applyAlignment="0" applyProtection="0">
      <alignment horizontal="left" vertical="center" indent="1"/>
    </xf>
    <xf numFmtId="0" fontId="14" fillId="5" borderId="17" applyNumberFormat="0" applyAlignment="0" applyProtection="0">
      <alignment horizontal="left" vertical="center" indent="1"/>
    </xf>
    <xf numFmtId="0" fontId="20" fillId="0" borderId="19" applyNumberFormat="0" applyFill="0" applyBorder="0" applyAlignment="0" applyProtection="0"/>
    <xf numFmtId="0" fontId="21" fillId="0" borderId="19" applyNumberFormat="0" applyBorder="0" applyAlignment="0" applyProtection="0"/>
    <xf numFmtId="0" fontId="20" fillId="4" borderId="17" applyNumberFormat="0" applyAlignment="0">
      <alignment horizontal="left" vertical="center" indent="1"/>
      <protection locked="0"/>
    </xf>
    <xf numFmtId="0" fontId="20" fillId="4" borderId="17" applyNumberFormat="0" applyAlignment="0">
      <alignment horizontal="left" vertical="center" indent="1"/>
      <protection locked="0"/>
    </xf>
    <xf numFmtId="0" fontId="20" fillId="5" borderId="17" applyNumberFormat="0" applyAlignment="0" applyProtection="0">
      <alignment horizontal="left" vertical="center" indent="1"/>
    </xf>
    <xf numFmtId="169" fontId="22" fillId="5" borderId="17" applyNumberFormat="0" applyProtection="0">
      <alignment horizontal="right" vertical="center"/>
    </xf>
    <xf numFmtId="169" fontId="23" fillId="6" borderId="16" applyNumberFormat="0" applyBorder="0">
      <alignment horizontal="right" vertical="center"/>
      <protection locked="0"/>
    </xf>
    <xf numFmtId="169" fontId="22" fillId="6" borderId="17" applyNumberFormat="0" applyBorder="0">
      <alignment horizontal="right" vertical="center"/>
      <protection locked="0"/>
    </xf>
    <xf numFmtId="169" fontId="13" fillId="0" borderId="16" applyNumberFormat="0" applyFill="0" applyBorder="0" applyAlignment="0" applyProtection="0">
      <alignment horizontal="right" vertical="center"/>
    </xf>
    <xf numFmtId="169" fontId="13" fillId="0" borderId="16" applyNumberFormat="0" applyFill="0" applyBorder="0" applyAlignment="0" applyProtection="0">
      <alignment horizontal="right" vertical="center"/>
    </xf>
    <xf numFmtId="0" fontId="19" fillId="0" borderId="20" applyNumberFormat="0" applyFont="0" applyFill="0" applyAlignment="0" applyProtection="0"/>
  </cellStyleXfs>
  <cellXfs count="105">
    <xf numFmtId="0" fontId="0" fillId="0" borderId="0" xfId="0"/>
    <xf numFmtId="0" fontId="4" fillId="0" borderId="0" xfId="4" applyFont="1"/>
    <xf numFmtId="0" fontId="5" fillId="0" borderId="0" xfId="4" applyFont="1"/>
    <xf numFmtId="0" fontId="4" fillId="0" borderId="2" xfId="4" applyFont="1" applyBorder="1"/>
    <xf numFmtId="0" fontId="3" fillId="0" borderId="0" xfId="4" applyFont="1"/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166" fontId="5" fillId="0" borderId="0" xfId="4" applyNumberFormat="1" applyFont="1" applyAlignment="1">
      <alignment horizontal="center"/>
    </xf>
    <xf numFmtId="164" fontId="5" fillId="0" borderId="0" xfId="6" applyNumberFormat="1" applyFont="1"/>
    <xf numFmtId="164" fontId="5" fillId="0" borderId="0" xfId="6" applyNumberFormat="1" applyFont="1" applyFill="1"/>
    <xf numFmtId="164" fontId="4" fillId="0" borderId="0" xfId="4" applyNumberFormat="1" applyFont="1"/>
    <xf numFmtId="164" fontId="4" fillId="0" borderId="0" xfId="4" applyNumberFormat="1" applyFont="1" applyFill="1"/>
    <xf numFmtId="0" fontId="5" fillId="0" borderId="0" xfId="4" applyFont="1" applyAlignment="1">
      <alignment horizontal="center" vertical="center"/>
    </xf>
    <xf numFmtId="41" fontId="5" fillId="0" borderId="0" xfId="4" applyNumberFormat="1" applyFont="1"/>
    <xf numFmtId="0" fontId="5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164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7" fillId="0" borderId="0" xfId="4" applyFont="1" applyBorder="1"/>
    <xf numFmtId="164" fontId="5" fillId="0" borderId="0" xfId="4" applyNumberFormat="1" applyFont="1" applyBorder="1"/>
    <xf numFmtId="165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indent="2"/>
    </xf>
    <xf numFmtId="164" fontId="5" fillId="0" borderId="0" xfId="6" applyNumberFormat="1" applyFont="1" applyBorder="1" applyAlignment="1">
      <alignment horizontal="left" indent="2"/>
    </xf>
    <xf numFmtId="165" fontId="5" fillId="0" borderId="0" xfId="4" applyNumberFormat="1" applyFont="1" applyBorder="1" applyAlignment="1">
      <alignment horizontal="center"/>
    </xf>
    <xf numFmtId="167" fontId="5" fillId="0" borderId="0" xfId="4" applyNumberFormat="1" applyFont="1" applyBorder="1" applyAlignment="1">
      <alignment horizontal="center"/>
    </xf>
    <xf numFmtId="165" fontId="5" fillId="0" borderId="5" xfId="4" applyNumberFormat="1" applyFont="1" applyBorder="1" applyAlignment="1">
      <alignment horizontal="center"/>
    </xf>
    <xf numFmtId="167" fontId="5" fillId="0" borderId="5" xfId="4" applyNumberFormat="1" applyFont="1" applyBorder="1" applyAlignment="1">
      <alignment horizontal="center"/>
    </xf>
    <xf numFmtId="0" fontId="7" fillId="0" borderId="0" xfId="4" applyFont="1" applyBorder="1" applyAlignment="1">
      <alignment horizontal="left" wrapText="1"/>
    </xf>
    <xf numFmtId="42" fontId="5" fillId="0" borderId="0" xfId="4" applyNumberFormat="1" applyFont="1" applyBorder="1"/>
    <xf numFmtId="0" fontId="5" fillId="0" borderId="0" xfId="4" applyFont="1" applyBorder="1" applyAlignment="1">
      <alignment horizontal="left"/>
    </xf>
    <xf numFmtId="41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5" fillId="0" borderId="0" xfId="4" applyFont="1" applyBorder="1" applyAlignment="1">
      <alignment horizontal="center"/>
    </xf>
    <xf numFmtId="168" fontId="5" fillId="0" borderId="0" xfId="6" applyNumberFormat="1" applyFont="1"/>
    <xf numFmtId="41" fontId="4" fillId="0" borderId="0" xfId="4" applyNumberFormat="1" applyFont="1"/>
    <xf numFmtId="10" fontId="5" fillId="0" borderId="0" xfId="7" applyNumberFormat="1" applyFont="1"/>
    <xf numFmtId="10" fontId="5" fillId="0" borderId="0" xfId="4" applyNumberFormat="1" applyFont="1" applyBorder="1" applyAlignment="1">
      <alignment horizontal="center"/>
    </xf>
    <xf numFmtId="10" fontId="4" fillId="0" borderId="0" xfId="4" applyNumberFormat="1" applyFont="1"/>
    <xf numFmtId="43" fontId="4" fillId="0" borderId="0" xfId="4" applyNumberFormat="1" applyFont="1"/>
    <xf numFmtId="164" fontId="5" fillId="0" borderId="5" xfId="6" applyNumberFormat="1" applyFont="1" applyBorder="1" applyAlignment="1">
      <alignment horizontal="left" indent="2"/>
    </xf>
    <xf numFmtId="5" fontId="5" fillId="0" borderId="0" xfId="4" applyNumberFormat="1" applyFont="1" applyBorder="1"/>
    <xf numFmtId="0" fontId="5" fillId="0" borderId="0" xfId="4" applyFont="1" applyBorder="1" applyAlignment="1">
      <alignment horizontal="right" wrapText="1"/>
    </xf>
    <xf numFmtId="0" fontId="7" fillId="0" borderId="6" xfId="4" applyFont="1" applyBorder="1" applyAlignment="1">
      <alignment horizontal="left" vertical="center" wrapText="1"/>
    </xf>
    <xf numFmtId="5" fontId="7" fillId="0" borderId="6" xfId="4" applyNumberFormat="1" applyFont="1" applyBorder="1" applyAlignment="1">
      <alignment vertical="center"/>
    </xf>
    <xf numFmtId="165" fontId="7" fillId="0" borderId="6" xfId="4" applyNumberFormat="1" applyFont="1" applyBorder="1" applyAlignment="1">
      <alignment horizontal="center" vertical="center"/>
    </xf>
    <xf numFmtId="10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wrapText="1"/>
    </xf>
    <xf numFmtId="0" fontId="7" fillId="0" borderId="6" xfId="4" applyFont="1" applyBorder="1" applyAlignment="1">
      <alignment vertical="center" wrapText="1"/>
    </xf>
    <xf numFmtId="42" fontId="7" fillId="0" borderId="6" xfId="4" applyNumberFormat="1" applyFont="1" applyBorder="1" applyAlignment="1">
      <alignment vertical="center"/>
    </xf>
    <xf numFmtId="0" fontId="5" fillId="0" borderId="0" xfId="4" applyFont="1" applyBorder="1"/>
    <xf numFmtId="164" fontId="5" fillId="0" borderId="0" xfId="4" applyNumberFormat="1" applyFont="1"/>
    <xf numFmtId="0" fontId="7" fillId="0" borderId="7" xfId="4" applyFont="1" applyBorder="1" applyAlignment="1">
      <alignment vertical="center" wrapText="1"/>
    </xf>
    <xf numFmtId="42" fontId="7" fillId="0" borderId="7" xfId="4" applyNumberFormat="1" applyFont="1" applyBorder="1" applyAlignment="1">
      <alignment vertical="center"/>
    </xf>
    <xf numFmtId="165" fontId="7" fillId="0" borderId="7" xfId="4" applyNumberFormat="1" applyFont="1" applyBorder="1" applyAlignment="1">
      <alignment horizontal="center" vertical="center"/>
    </xf>
    <xf numFmtId="0" fontId="4" fillId="0" borderId="9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164" fontId="4" fillId="0" borderId="0" xfId="3" applyNumberFormat="1" applyFont="1"/>
    <xf numFmtId="166" fontId="4" fillId="0" borderId="0" xfId="4" applyNumberFormat="1" applyFont="1"/>
    <xf numFmtId="0" fontId="4" fillId="0" borderId="12" xfId="4" applyFont="1" applyBorder="1"/>
    <xf numFmtId="164" fontId="4" fillId="0" borderId="14" xfId="3" applyNumberFormat="1" applyFont="1" applyBorder="1"/>
    <xf numFmtId="164" fontId="4" fillId="0" borderId="0" xfId="4" applyNumberFormat="1" applyFont="1" applyBorder="1"/>
    <xf numFmtId="0" fontId="4" fillId="0" borderId="0" xfId="4" applyFont="1" applyBorder="1"/>
    <xf numFmtId="0" fontId="4" fillId="0" borderId="0" xfId="4" applyFont="1" applyFill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41" fontId="5" fillId="0" borderId="0" xfId="10" applyFont="1" applyFill="1" applyBorder="1"/>
    <xf numFmtId="41" fontId="5" fillId="0" borderId="0" xfId="10" applyFont="1" applyBorder="1"/>
    <xf numFmtId="41" fontId="4" fillId="0" borderId="0" xfId="4" applyNumberFormat="1" applyFont="1" applyBorder="1"/>
    <xf numFmtId="43" fontId="4" fillId="0" borderId="0" xfId="4" applyNumberFormat="1" applyFont="1" applyBorder="1"/>
    <xf numFmtId="43" fontId="5" fillId="0" borderId="0" xfId="6" applyFont="1" applyBorder="1"/>
    <xf numFmtId="0" fontId="4" fillId="0" borderId="0" xfId="4" applyFont="1" applyBorder="1" applyAlignment="1">
      <alignment horizontal="left" indent="1"/>
    </xf>
    <xf numFmtId="38" fontId="4" fillId="0" borderId="0" xfId="4" applyNumberFormat="1" applyFont="1" applyFill="1" applyBorder="1"/>
    <xf numFmtId="38" fontId="4" fillId="0" borderId="0" xfId="4" applyNumberFormat="1" applyFont="1" applyBorder="1"/>
    <xf numFmtId="0" fontId="7" fillId="0" borderId="0" xfId="4" applyFont="1"/>
    <xf numFmtId="0" fontId="3" fillId="0" borderId="2" xfId="4" applyFont="1" applyBorder="1"/>
    <xf numFmtId="0" fontId="7" fillId="0" borderId="2" xfId="4" applyFont="1" applyBorder="1"/>
    <xf numFmtId="164" fontId="5" fillId="0" borderId="0" xfId="5" applyNumberFormat="1" applyFont="1" applyFill="1" applyBorder="1"/>
    <xf numFmtId="41" fontId="9" fillId="0" borderId="0" xfId="4" applyNumberFormat="1" applyFont="1" applyFill="1" applyBorder="1"/>
    <xf numFmtId="41" fontId="9" fillId="0" borderId="5" xfId="4" applyNumberFormat="1" applyFont="1" applyFill="1" applyBorder="1"/>
    <xf numFmtId="41" fontId="5" fillId="0" borderId="0" xfId="4" applyNumberFormat="1" applyFont="1" applyFill="1" applyBorder="1"/>
    <xf numFmtId="41" fontId="5" fillId="0" borderId="5" xfId="4" applyNumberFormat="1" applyFont="1" applyFill="1" applyBorder="1"/>
    <xf numFmtId="164" fontId="5" fillId="0" borderId="11" xfId="3" applyNumberFormat="1" applyFont="1" applyFill="1" applyBorder="1"/>
    <xf numFmtId="164" fontId="5" fillId="0" borderId="1" xfId="3" applyNumberFormat="1" applyFont="1" applyFill="1" applyBorder="1"/>
    <xf numFmtId="164" fontId="5" fillId="0" borderId="0" xfId="4" applyNumberFormat="1" applyFont="1" applyFill="1"/>
    <xf numFmtId="164" fontId="5" fillId="0" borderId="13" xfId="3" applyNumberFormat="1" applyFont="1" applyFill="1" applyBorder="1"/>
    <xf numFmtId="0" fontId="5" fillId="0" borderId="0" xfId="4" applyFont="1" applyFill="1"/>
    <xf numFmtId="0" fontId="5" fillId="0" borderId="0" xfId="4" applyFont="1" applyFill="1" applyBorder="1" applyAlignment="1">
      <alignment horizontal="center"/>
    </xf>
    <xf numFmtId="10" fontId="5" fillId="0" borderId="1" xfId="9" applyNumberFormat="1" applyFont="1" applyFill="1"/>
    <xf numFmtId="164" fontId="5" fillId="0" borderId="0" xfId="4" applyNumberFormat="1" applyFont="1" applyFill="1" applyBorder="1"/>
    <xf numFmtId="0" fontId="5" fillId="0" borderId="9" xfId="4" applyFont="1" applyFill="1" applyBorder="1" applyAlignment="1">
      <alignment horizontal="centerContinuous"/>
    </xf>
    <xf numFmtId="166" fontId="3" fillId="0" borderId="8" xfId="4" applyNumberFormat="1" applyFont="1" applyBorder="1" applyAlignment="1">
      <alignment horizontal="centerContinuous"/>
    </xf>
    <xf numFmtId="164" fontId="5" fillId="0" borderId="9" xfId="4" applyNumberFormat="1" applyFont="1" applyFill="1" applyBorder="1"/>
    <xf numFmtId="164" fontId="4" fillId="0" borderId="9" xfId="3" applyNumberFormat="1" applyFont="1" applyBorder="1"/>
    <xf numFmtId="164" fontId="4" fillId="0" borderId="9" xfId="4" applyNumberFormat="1" applyFont="1" applyBorder="1"/>
    <xf numFmtId="164" fontId="5" fillId="0" borderId="1" xfId="9" applyNumberFormat="1" applyFont="1" applyFill="1"/>
    <xf numFmtId="0" fontId="3" fillId="0" borderId="4" xfId="4" applyFont="1" applyBorder="1" applyAlignment="1">
      <alignment horizontal="center"/>
    </xf>
    <xf numFmtId="0" fontId="7" fillId="0" borderId="4" xfId="4" applyFont="1" applyFill="1" applyBorder="1" applyAlignment="1">
      <alignment horizontal="center"/>
    </xf>
    <xf numFmtId="164" fontId="4" fillId="0" borderId="21" xfId="4" applyNumberFormat="1" applyFont="1" applyBorder="1"/>
    <xf numFmtId="164" fontId="4" fillId="0" borderId="21" xfId="3" applyNumberFormat="1" applyFont="1" applyBorder="1"/>
    <xf numFmtId="0" fontId="7" fillId="0" borderId="2" xfId="4" applyFont="1" applyBorder="1" applyAlignment="1">
      <alignment horizontal="center"/>
    </xf>
    <xf numFmtId="0" fontId="10" fillId="0" borderId="0" xfId="4" applyFont="1" applyAlignment="1" applyProtection="1">
      <alignment horizontal="center"/>
    </xf>
    <xf numFmtId="0" fontId="11" fillId="0" borderId="0" xfId="4" applyFont="1" applyAlignment="1" applyProtection="1">
      <alignment horizontal="center"/>
    </xf>
    <xf numFmtId="17" fontId="7" fillId="0" borderId="0" xfId="4" quotePrefix="1" applyNumberFormat="1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5" fillId="0" borderId="0" xfId="4" applyFont="1" applyAlignment="1">
      <alignment horizontal="center"/>
    </xf>
  </cellXfs>
  <cellStyles count="48">
    <cellStyle name="Comma [0] 2" xfId="10"/>
    <cellStyle name="Comma 2" xfId="6"/>
    <cellStyle name="Comma 2 2 2" xfId="3"/>
    <cellStyle name="Normal" xfId="0" builtinId="0"/>
    <cellStyle name="Normal 2" xfId="4"/>
    <cellStyle name="Normal 2 2 2" xfId="1"/>
    <cellStyle name="Normal 6" xfId="2"/>
    <cellStyle name="Note 2" xfId="5"/>
    <cellStyle name="Note 3" xfId="9"/>
    <cellStyle name="Percent 2" xfId="7"/>
    <cellStyle name="Percent 3" xfId="8"/>
    <cellStyle name="SAPBorder" xfId="29"/>
    <cellStyle name="SAPDataCell" xfId="12"/>
    <cellStyle name="SAPDataTotalCell" xfId="13"/>
    <cellStyle name="SAPDimensionCell" xfId="11"/>
    <cellStyle name="SAPEditableDataCell" xfId="14"/>
    <cellStyle name="SAPEditableDataTotalCell" xfId="17"/>
    <cellStyle name="SAPEmphasized" xfId="37"/>
    <cellStyle name="SAPEmphasizedEditableDataCell" xfId="39"/>
    <cellStyle name="SAPEmphasizedEditableDataTotalCell" xfId="40"/>
    <cellStyle name="SAPEmphasizedLockedDataCell" xfId="43"/>
    <cellStyle name="SAPEmphasizedLockedDataTotalCell" xfId="44"/>
    <cellStyle name="SAPEmphasizedReadonlyDataCell" xfId="41"/>
    <cellStyle name="SAPEmphasizedReadonlyDataTotalCell" xfId="42"/>
    <cellStyle name="SAPEmphasizedTotal" xfId="38"/>
    <cellStyle name="SAPError" xfId="47"/>
    <cellStyle name="SAPExceptionLevel1" xfId="20"/>
    <cellStyle name="SAPExceptionLevel2" xfId="21"/>
    <cellStyle name="SAPExceptionLevel3" xfId="22"/>
    <cellStyle name="SAPExceptionLevel4" xfId="23"/>
    <cellStyle name="SAPExceptionLevel5" xfId="24"/>
    <cellStyle name="SAPExceptionLevel6" xfId="25"/>
    <cellStyle name="SAPExceptionLevel7" xfId="26"/>
    <cellStyle name="SAPExceptionLevel8" xfId="27"/>
    <cellStyle name="SAPExceptionLevel9" xfId="28"/>
    <cellStyle name="SAPFormula" xfId="46"/>
    <cellStyle name="SAPHierarchyCell0" xfId="32"/>
    <cellStyle name="SAPHierarchyCell1" xfId="33"/>
    <cellStyle name="SAPHierarchyCell2" xfId="34"/>
    <cellStyle name="SAPHierarchyCell3" xfId="35"/>
    <cellStyle name="SAPHierarchyCell4" xfId="36"/>
    <cellStyle name="SAPLockedDataCell" xfId="16"/>
    <cellStyle name="SAPLockedDataTotalCell" xfId="19"/>
    <cellStyle name="SAPMemberCell" xfId="30"/>
    <cellStyle name="SAPMemberTotalCell" xfId="31"/>
    <cellStyle name="SAPMessageText" xfId="45"/>
    <cellStyle name="SAPReadonlyDataCell" xfId="15"/>
    <cellStyle name="SAPReadonlyDataTotalCell" xfId="18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0"/>
  <sheetViews>
    <sheetView showGridLines="0" tabSelected="1" zoomScale="85" zoomScaleNormal="8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7.7109375" style="1" hidden="1" customWidth="1"/>
    <col min="15" max="15" width="17.42578125" style="1" hidden="1" customWidth="1"/>
    <col min="16" max="16" width="15.28515625" style="1" bestFit="1" customWidth="1"/>
    <col min="17" max="17" width="14.28515625" style="1" bestFit="1" customWidth="1"/>
    <col min="18" max="18" width="15.42578125" style="1" bestFit="1" customWidth="1"/>
    <col min="19" max="19" width="14.28515625" style="1" bestFit="1" customWidth="1"/>
    <col min="20" max="20" width="19.140625" style="1" bestFit="1" customWidth="1"/>
    <col min="21" max="21" width="15.85546875" style="1" bestFit="1" customWidth="1"/>
    <col min="22" max="22" width="10.5703125" style="1" bestFit="1" customWidth="1"/>
    <col min="23" max="23" width="11.7109375" style="1" bestFit="1" customWidth="1"/>
    <col min="24" max="24" width="13.28515625" style="1" bestFit="1" customWidth="1"/>
    <col min="25" max="25" width="9.140625" style="1"/>
    <col min="26" max="26" width="11" style="1" bestFit="1" customWidth="1"/>
    <col min="27" max="30" width="11.7109375" style="1" bestFit="1" customWidth="1"/>
    <col min="31" max="31" width="9" style="1" bestFit="1" customWidth="1"/>
    <col min="32" max="32" width="10.5703125" style="1" bestFit="1" customWidth="1"/>
    <col min="33" max="33" width="11.7109375" style="1" bestFit="1" customWidth="1"/>
    <col min="34" max="34" width="9.140625" style="1"/>
    <col min="35" max="35" width="12.42578125" style="1" bestFit="1" customWidth="1"/>
    <col min="36" max="40" width="11.7109375" style="1" bestFit="1" customWidth="1"/>
    <col min="41" max="41" width="10.5703125" style="1" bestFit="1" customWidth="1"/>
    <col min="42" max="42" width="11.7109375" style="1" bestFit="1" customWidth="1"/>
    <col min="43" max="43" width="9.140625" style="1"/>
    <col min="44" max="44" width="10.5703125" style="1" bestFit="1" customWidth="1"/>
    <col min="45" max="45" width="11.7109375" style="1" bestFit="1" customWidth="1"/>
    <col min="46" max="46" width="14.7109375" style="1" bestFit="1" customWidth="1"/>
    <col min="47" max="50" width="13.7109375" style="1" bestFit="1" customWidth="1"/>
    <col min="51" max="51" width="13.28515625" style="1" bestFit="1" customWidth="1"/>
    <col min="52" max="53" width="12.5703125" style="1" bestFit="1" customWidth="1"/>
    <col min="54" max="16384" width="9.140625" style="1"/>
  </cols>
  <sheetData>
    <row r="2" spans="2:19" x14ac:dyDescent="0.2">
      <c r="B2" s="4" t="s">
        <v>3</v>
      </c>
      <c r="C2" s="73"/>
      <c r="D2" s="4"/>
      <c r="E2" s="4"/>
    </row>
    <row r="3" spans="2:19" ht="13.5" thickBot="1" x14ac:dyDescent="0.25">
      <c r="B3" s="74" t="s">
        <v>4</v>
      </c>
      <c r="C3" s="75"/>
      <c r="D3" s="74"/>
      <c r="E3" s="74"/>
    </row>
    <row r="5" spans="2:19" x14ac:dyDescent="0.2">
      <c r="B5" s="4" t="s">
        <v>5</v>
      </c>
    </row>
    <row r="6" spans="2:19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  <c r="N6" s="5"/>
      <c r="O6" s="6" t="s">
        <v>6</v>
      </c>
    </row>
    <row r="7" spans="2:19" x14ac:dyDescent="0.2">
      <c r="C7" s="7">
        <v>42705</v>
      </c>
      <c r="D7" s="76">
        <v>129517154.04000002</v>
      </c>
      <c r="E7" s="76">
        <v>209428812.60000002</v>
      </c>
      <c r="F7" s="76">
        <v>825778508.24000001</v>
      </c>
      <c r="G7" s="76">
        <v>5586246879.5699997</v>
      </c>
      <c r="H7" s="76">
        <v>2305498226.4400005</v>
      </c>
      <c r="I7" s="76">
        <v>1158164968.4300003</v>
      </c>
      <c r="J7" s="76">
        <v>1499811259.55</v>
      </c>
      <c r="K7" s="76">
        <v>253220290.41</v>
      </c>
      <c r="L7" s="76">
        <v>368734328.63</v>
      </c>
      <c r="M7" s="76">
        <v>200535234.44999999</v>
      </c>
      <c r="N7" s="8">
        <f>SUM(D7:M7)</f>
        <v>12536935662.359999</v>
      </c>
      <c r="O7" s="9">
        <f>N7-'2016 ISO Study with Inc Plant'!C26</f>
        <v>-1.9815444946289063E-2</v>
      </c>
      <c r="P7" s="8"/>
      <c r="Q7" s="8"/>
      <c r="R7" s="8"/>
      <c r="S7" s="8"/>
    </row>
    <row r="8" spans="2:19" x14ac:dyDescent="0.2">
      <c r="C8" s="7">
        <f>EDATE(C7,1)</f>
        <v>42736</v>
      </c>
      <c r="D8" s="76">
        <v>131378834.44999999</v>
      </c>
      <c r="E8" s="76">
        <v>209432282.55000001</v>
      </c>
      <c r="F8" s="76">
        <v>821581817.11000013</v>
      </c>
      <c r="G8" s="76">
        <v>5587843439.6599989</v>
      </c>
      <c r="H8" s="76">
        <v>2303288694.5999999</v>
      </c>
      <c r="I8" s="76">
        <v>1198334409.4800003</v>
      </c>
      <c r="J8" s="76">
        <v>1489256987.23</v>
      </c>
      <c r="K8" s="76">
        <v>253416854.25999999</v>
      </c>
      <c r="L8" s="76">
        <v>367637510.72000003</v>
      </c>
      <c r="M8" s="76">
        <v>181870487.78</v>
      </c>
      <c r="N8" s="8"/>
      <c r="O8" s="8"/>
      <c r="P8" s="8"/>
      <c r="Q8" s="8"/>
      <c r="R8" s="8"/>
      <c r="S8" s="8"/>
    </row>
    <row r="9" spans="2:19" x14ac:dyDescent="0.2">
      <c r="C9" s="7">
        <f t="shared" ref="C9:C19" si="0">EDATE(C8,1)</f>
        <v>42767</v>
      </c>
      <c r="D9" s="76">
        <v>131394149.10000002</v>
      </c>
      <c r="E9" s="76">
        <v>209885951.46000004</v>
      </c>
      <c r="F9" s="76">
        <v>830639898.80000007</v>
      </c>
      <c r="G9" s="76">
        <v>5601903855.8400011</v>
      </c>
      <c r="H9" s="76">
        <v>2290647334.4299998</v>
      </c>
      <c r="I9" s="76">
        <v>1213024812.6700001</v>
      </c>
      <c r="J9" s="76">
        <v>1496353589.9000001</v>
      </c>
      <c r="K9" s="76">
        <v>253857398.16</v>
      </c>
      <c r="L9" s="76">
        <v>370873865.63999999</v>
      </c>
      <c r="M9" s="76">
        <v>183453262.98999998</v>
      </c>
      <c r="N9" s="8"/>
      <c r="O9" s="8"/>
      <c r="P9" s="8"/>
      <c r="Q9" s="8"/>
      <c r="R9" s="8"/>
      <c r="S9" s="8"/>
    </row>
    <row r="10" spans="2:19" x14ac:dyDescent="0.2">
      <c r="C10" s="7">
        <f t="shared" si="0"/>
        <v>42795</v>
      </c>
      <c r="D10" s="76">
        <v>131237780.74000001</v>
      </c>
      <c r="E10" s="76">
        <v>209952218.04000002</v>
      </c>
      <c r="F10" s="76">
        <v>827239561.38999999</v>
      </c>
      <c r="G10" s="76">
        <v>5610673606.6500006</v>
      </c>
      <c r="H10" s="76">
        <v>2300102273.7600002</v>
      </c>
      <c r="I10" s="76">
        <v>1221317310.8199999</v>
      </c>
      <c r="J10" s="76">
        <v>1506732163.1400001</v>
      </c>
      <c r="K10" s="76">
        <v>253855831.97</v>
      </c>
      <c r="L10" s="76">
        <v>370602080.31999999</v>
      </c>
      <c r="M10" s="76">
        <v>183167786.39000002</v>
      </c>
      <c r="N10" s="8"/>
      <c r="O10" s="8"/>
      <c r="P10" s="8"/>
      <c r="Q10" s="8"/>
      <c r="R10" s="8"/>
      <c r="S10" s="8"/>
    </row>
    <row r="11" spans="2:19" x14ac:dyDescent="0.2">
      <c r="C11" s="7">
        <f t="shared" si="0"/>
        <v>42826</v>
      </c>
      <c r="D11" s="76">
        <v>131249063.96000001</v>
      </c>
      <c r="E11" s="76">
        <v>209952774.83000001</v>
      </c>
      <c r="F11" s="76">
        <v>838658329.56000006</v>
      </c>
      <c r="G11" s="76">
        <v>5638495922.1400013</v>
      </c>
      <c r="H11" s="76">
        <v>2319350718.6600003</v>
      </c>
      <c r="I11" s="76">
        <v>1228634537.8099999</v>
      </c>
      <c r="J11" s="76">
        <v>1514411785.8100002</v>
      </c>
      <c r="K11" s="76">
        <v>253429387.49000001</v>
      </c>
      <c r="L11" s="76">
        <v>372129606.30000001</v>
      </c>
      <c r="M11" s="76">
        <v>183311693.40000001</v>
      </c>
      <c r="N11" s="8"/>
      <c r="O11" s="8"/>
      <c r="P11" s="8"/>
      <c r="Q11" s="8"/>
      <c r="R11" s="8"/>
      <c r="S11" s="8"/>
    </row>
    <row r="12" spans="2:19" x14ac:dyDescent="0.2">
      <c r="C12" s="7">
        <f t="shared" si="0"/>
        <v>42856</v>
      </c>
      <c r="D12" s="76">
        <v>131262629.39000002</v>
      </c>
      <c r="E12" s="76">
        <v>210021494.91000003</v>
      </c>
      <c r="F12" s="76">
        <v>847569487.17000008</v>
      </c>
      <c r="G12" s="76">
        <v>5656987999.9299994</v>
      </c>
      <c r="H12" s="76">
        <v>2324305485.04</v>
      </c>
      <c r="I12" s="76">
        <v>1231820325.4200001</v>
      </c>
      <c r="J12" s="76">
        <v>1513503677.6800001</v>
      </c>
      <c r="K12" s="76">
        <v>253935044.16</v>
      </c>
      <c r="L12" s="76">
        <v>372276466.06999999</v>
      </c>
      <c r="M12" s="76">
        <v>190014214.03</v>
      </c>
      <c r="N12" s="8"/>
      <c r="O12" s="8"/>
      <c r="P12" s="8"/>
      <c r="Q12" s="8"/>
      <c r="R12" s="8"/>
      <c r="S12" s="8"/>
    </row>
    <row r="13" spans="2:19" x14ac:dyDescent="0.2">
      <c r="C13" s="7">
        <f t="shared" si="0"/>
        <v>42887</v>
      </c>
      <c r="D13" s="76">
        <v>131656979.69</v>
      </c>
      <c r="E13" s="76">
        <v>210412890.44000003</v>
      </c>
      <c r="F13" s="76">
        <v>852493265.84000003</v>
      </c>
      <c r="G13" s="76">
        <v>5682316528.960001</v>
      </c>
      <c r="H13" s="76">
        <v>2326687641.0300002</v>
      </c>
      <c r="I13" s="76">
        <v>1238729355.6100001</v>
      </c>
      <c r="J13" s="76">
        <v>1517863406.0600002</v>
      </c>
      <c r="K13" s="76">
        <v>255114081.19</v>
      </c>
      <c r="L13" s="76">
        <v>371791118.30000001</v>
      </c>
      <c r="M13" s="76">
        <v>189504963.67000002</v>
      </c>
      <c r="N13" s="8"/>
      <c r="O13" s="8"/>
      <c r="P13" s="8"/>
      <c r="Q13" s="8"/>
      <c r="R13" s="8"/>
      <c r="S13" s="8"/>
    </row>
    <row r="14" spans="2:19" x14ac:dyDescent="0.2">
      <c r="C14" s="7">
        <f t="shared" si="0"/>
        <v>42917</v>
      </c>
      <c r="D14" s="76">
        <v>131669331.61000001</v>
      </c>
      <c r="E14" s="76">
        <v>211181934.89000002</v>
      </c>
      <c r="F14" s="76">
        <v>855677898.75999999</v>
      </c>
      <c r="G14" s="76">
        <v>5699938077.2799997</v>
      </c>
      <c r="H14" s="76">
        <v>2328487000.4100003</v>
      </c>
      <c r="I14" s="76">
        <v>1248163748.5900002</v>
      </c>
      <c r="J14" s="76">
        <v>1515097590.28</v>
      </c>
      <c r="K14" s="76">
        <v>257612022.34999999</v>
      </c>
      <c r="L14" s="76">
        <v>369992617.23000002</v>
      </c>
      <c r="M14" s="76">
        <v>189561686.74000001</v>
      </c>
      <c r="N14" s="8"/>
      <c r="O14" s="8"/>
      <c r="P14" s="8"/>
      <c r="Q14" s="8"/>
      <c r="R14" s="8"/>
      <c r="S14" s="8"/>
    </row>
    <row r="15" spans="2:19" x14ac:dyDescent="0.2">
      <c r="C15" s="7">
        <f t="shared" si="0"/>
        <v>42948</v>
      </c>
      <c r="D15" s="76">
        <v>132122465.84</v>
      </c>
      <c r="E15" s="76">
        <v>210772635.17000002</v>
      </c>
      <c r="F15" s="76">
        <v>862262673.79999995</v>
      </c>
      <c r="G15" s="76">
        <v>5767479991.9000006</v>
      </c>
      <c r="H15" s="76">
        <v>2329659077.5999999</v>
      </c>
      <c r="I15" s="76">
        <v>1250309323.49</v>
      </c>
      <c r="J15" s="76">
        <v>1520655990.5600002</v>
      </c>
      <c r="K15" s="76">
        <v>257719916.97</v>
      </c>
      <c r="L15" s="76">
        <v>373462879.52999997</v>
      </c>
      <c r="M15" s="76">
        <v>189881476.38000003</v>
      </c>
      <c r="N15" s="8"/>
      <c r="O15" s="8"/>
      <c r="P15" s="8"/>
      <c r="Q15" s="8"/>
      <c r="R15" s="8"/>
      <c r="S15" s="8"/>
    </row>
    <row r="16" spans="2:19" x14ac:dyDescent="0.2">
      <c r="C16" s="7">
        <f t="shared" si="0"/>
        <v>42979</v>
      </c>
      <c r="D16" s="76">
        <v>132134286.63</v>
      </c>
      <c r="E16" s="76">
        <v>210811380.28000003</v>
      </c>
      <c r="F16" s="76">
        <v>865002125.90999997</v>
      </c>
      <c r="G16" s="76">
        <v>5775192265.8500004</v>
      </c>
      <c r="H16" s="76">
        <v>2327714920.5</v>
      </c>
      <c r="I16" s="76">
        <v>1257773378.9400001</v>
      </c>
      <c r="J16" s="76">
        <v>1524633562.3700001</v>
      </c>
      <c r="K16" s="76">
        <v>258054612.93000001</v>
      </c>
      <c r="L16" s="76">
        <v>372183869.41000003</v>
      </c>
      <c r="M16" s="76">
        <v>190427673.80000001</v>
      </c>
      <c r="N16" s="8"/>
      <c r="O16" s="8"/>
      <c r="P16" s="8"/>
      <c r="Q16" s="8"/>
      <c r="R16" s="8"/>
      <c r="S16" s="8"/>
    </row>
    <row r="17" spans="2:19" x14ac:dyDescent="0.2">
      <c r="C17" s="7">
        <f t="shared" si="0"/>
        <v>43009</v>
      </c>
      <c r="D17" s="76">
        <v>132146125.67000002</v>
      </c>
      <c r="E17" s="76">
        <v>210811077.08000001</v>
      </c>
      <c r="F17" s="76">
        <v>861261427.49000001</v>
      </c>
      <c r="G17" s="76">
        <v>5736314270.3400002</v>
      </c>
      <c r="H17" s="76">
        <v>2330813154.0700002</v>
      </c>
      <c r="I17" s="76">
        <v>1268202518.3700001</v>
      </c>
      <c r="J17" s="76">
        <v>1523176664.5500002</v>
      </c>
      <c r="K17" s="76">
        <v>258218973.43000001</v>
      </c>
      <c r="L17" s="76">
        <v>374081690.02999997</v>
      </c>
      <c r="M17" s="76">
        <v>190628198.46000001</v>
      </c>
      <c r="N17" s="8"/>
      <c r="O17" s="8"/>
      <c r="P17" s="8"/>
      <c r="Q17" s="8"/>
      <c r="R17" s="8"/>
      <c r="S17" s="8"/>
    </row>
    <row r="18" spans="2:19" x14ac:dyDescent="0.2">
      <c r="C18" s="7">
        <f t="shared" si="0"/>
        <v>43040</v>
      </c>
      <c r="D18" s="76">
        <v>132141953.22</v>
      </c>
      <c r="E18" s="76">
        <v>211027939.90000004</v>
      </c>
      <c r="F18" s="76">
        <v>863692706</v>
      </c>
      <c r="G18" s="76">
        <v>5741418351.5599995</v>
      </c>
      <c r="H18" s="76">
        <v>2332193517.2200003</v>
      </c>
      <c r="I18" s="76">
        <v>1285954661.1800001</v>
      </c>
      <c r="J18" s="76">
        <v>1521698252.1200001</v>
      </c>
      <c r="K18" s="76">
        <v>256220577.09</v>
      </c>
      <c r="L18" s="76">
        <v>374087950.02999997</v>
      </c>
      <c r="M18" s="76">
        <v>192477732.14000002</v>
      </c>
      <c r="N18" s="8"/>
      <c r="O18" s="8"/>
      <c r="P18" s="8"/>
      <c r="Q18" s="8"/>
      <c r="R18" s="8"/>
      <c r="S18" s="8"/>
    </row>
    <row r="19" spans="2:19" x14ac:dyDescent="0.2">
      <c r="C19" s="7">
        <f t="shared" si="0"/>
        <v>43070</v>
      </c>
      <c r="D19" s="76">
        <v>132152045.08</v>
      </c>
      <c r="E19" s="76">
        <v>211042975.33000001</v>
      </c>
      <c r="F19" s="76">
        <v>879621909.91999996</v>
      </c>
      <c r="G19" s="76">
        <v>5902949228.2599993</v>
      </c>
      <c r="H19" s="76">
        <v>2343145352.1400003</v>
      </c>
      <c r="I19" s="76">
        <v>1292702466.8500001</v>
      </c>
      <c r="J19" s="76">
        <v>1524531166.8500001</v>
      </c>
      <c r="K19" s="76">
        <v>256348021.38999999</v>
      </c>
      <c r="L19" s="76">
        <v>376710003.5</v>
      </c>
      <c r="M19" s="76">
        <v>193773411.15000001</v>
      </c>
      <c r="N19" s="9">
        <f>SUM(D19:M19)</f>
        <v>13112976580.469999</v>
      </c>
      <c r="O19" s="9">
        <f>N19-'2017 ISO Study with Inc Plant'!B26</f>
        <v>0.46999931335449219</v>
      </c>
      <c r="P19" s="8"/>
    </row>
    <row r="21" spans="2:19" x14ac:dyDescent="0.2">
      <c r="B21" s="4" t="s">
        <v>7</v>
      </c>
    </row>
    <row r="22" spans="2:19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9" x14ac:dyDescent="0.2">
      <c r="C23" s="7">
        <f>C7</f>
        <v>42705</v>
      </c>
      <c r="D23" s="76">
        <v>18676990.549999997</v>
      </c>
      <c r="E23" s="76">
        <v>94873059.930000007</v>
      </c>
      <c r="F23" s="76">
        <v>264612612.76285636</v>
      </c>
      <c r="G23" s="76">
        <v>1133695494.8447433</v>
      </c>
      <c r="H23" s="76">
        <v>1757159286.4618266</v>
      </c>
      <c r="I23" s="76">
        <v>151903902.76000002</v>
      </c>
      <c r="J23" s="76">
        <v>815549135.04719687</v>
      </c>
      <c r="K23" s="76">
        <v>185286762.54000002</v>
      </c>
      <c r="L23" s="76">
        <v>79876648.5</v>
      </c>
      <c r="M23" s="76">
        <v>138148965.33059186</v>
      </c>
      <c r="N23" s="10">
        <f>SUM(D23:M23)</f>
        <v>4639782858.7272158</v>
      </c>
      <c r="O23" s="11">
        <f>N23-'2016 ISO Study with Inc Plant'!F26</f>
        <v>-9.9954605102539063E-3</v>
      </c>
      <c r="P23" s="10"/>
    </row>
    <row r="24" spans="2:19" x14ac:dyDescent="0.2">
      <c r="C24" s="7">
        <f t="shared" ref="C24:C35" si="1">C8</f>
        <v>42736</v>
      </c>
      <c r="D24" s="76">
        <v>18676518.229999997</v>
      </c>
      <c r="E24" s="76">
        <v>94876529.88000001</v>
      </c>
      <c r="F24" s="76">
        <v>264645104.75285637</v>
      </c>
      <c r="G24" s="76">
        <v>1134003514.0547433</v>
      </c>
      <c r="H24" s="76">
        <v>1757105733.4118266</v>
      </c>
      <c r="I24" s="76">
        <v>151893376.45000002</v>
      </c>
      <c r="J24" s="76">
        <v>815800030.82719707</v>
      </c>
      <c r="K24" s="76">
        <v>185437235.91000003</v>
      </c>
      <c r="L24" s="76">
        <v>79929256.200000003</v>
      </c>
      <c r="M24" s="76">
        <v>138052636.47059187</v>
      </c>
      <c r="N24" s="10"/>
      <c r="O24" s="10"/>
      <c r="P24" s="10"/>
    </row>
    <row r="25" spans="2:19" x14ac:dyDescent="0.2">
      <c r="C25" s="7">
        <f t="shared" si="1"/>
        <v>42767</v>
      </c>
      <c r="D25" s="76">
        <v>18691886.859999996</v>
      </c>
      <c r="E25" s="76">
        <v>95330198.790000007</v>
      </c>
      <c r="F25" s="76">
        <v>264975714.42285633</v>
      </c>
      <c r="G25" s="76">
        <v>1135011020.8947434</v>
      </c>
      <c r="H25" s="76">
        <v>1758904118.3718266</v>
      </c>
      <c r="I25" s="76">
        <v>152004527.61000001</v>
      </c>
      <c r="J25" s="76">
        <v>815962416.657197</v>
      </c>
      <c r="K25" s="76">
        <v>185898801.91000003</v>
      </c>
      <c r="L25" s="76">
        <v>80694377.780000001</v>
      </c>
      <c r="M25" s="76">
        <v>139629836.22059187</v>
      </c>
      <c r="N25" s="10"/>
      <c r="O25" s="10"/>
      <c r="P25" s="10"/>
    </row>
    <row r="26" spans="2:19" x14ac:dyDescent="0.2">
      <c r="C26" s="7">
        <f t="shared" si="1"/>
        <v>42795</v>
      </c>
      <c r="D26" s="76">
        <v>18690106.389999997</v>
      </c>
      <c r="E26" s="76">
        <v>95315395.770000011</v>
      </c>
      <c r="F26" s="76">
        <v>265391800.09285629</v>
      </c>
      <c r="G26" s="76">
        <v>1134469788.3147433</v>
      </c>
      <c r="H26" s="76">
        <v>1759144819.1518266</v>
      </c>
      <c r="I26" s="76">
        <v>152579551.30000001</v>
      </c>
      <c r="J26" s="76">
        <v>820004289.22719705</v>
      </c>
      <c r="K26" s="76">
        <v>186131258.85000002</v>
      </c>
      <c r="L26" s="76">
        <v>81379398.549999997</v>
      </c>
      <c r="M26" s="76">
        <v>139175160.90059188</v>
      </c>
      <c r="N26" s="10"/>
      <c r="O26" s="10"/>
      <c r="P26" s="10"/>
    </row>
    <row r="27" spans="2:19" x14ac:dyDescent="0.2">
      <c r="C27" s="7">
        <f t="shared" si="1"/>
        <v>42826</v>
      </c>
      <c r="D27" s="76">
        <v>18701389.609999996</v>
      </c>
      <c r="E27" s="76">
        <v>95315965.650000006</v>
      </c>
      <c r="F27" s="76">
        <v>265618773.91285637</v>
      </c>
      <c r="G27" s="76">
        <v>1166956821.1847432</v>
      </c>
      <c r="H27" s="76">
        <v>1759588944.3118267</v>
      </c>
      <c r="I27" s="76">
        <v>152261118.28</v>
      </c>
      <c r="J27" s="76">
        <v>820805742.95719707</v>
      </c>
      <c r="K27" s="76">
        <v>186354446.32000002</v>
      </c>
      <c r="L27" s="76">
        <v>81457429.030000001</v>
      </c>
      <c r="M27" s="76">
        <v>139304594.79059187</v>
      </c>
      <c r="N27" s="10"/>
      <c r="O27" s="10"/>
      <c r="P27" s="10"/>
    </row>
    <row r="28" spans="2:19" x14ac:dyDescent="0.2">
      <c r="C28" s="7">
        <f t="shared" si="1"/>
        <v>42856</v>
      </c>
      <c r="D28" s="76">
        <v>18715053.429999996</v>
      </c>
      <c r="E28" s="76">
        <v>95315922.430000007</v>
      </c>
      <c r="F28" s="76">
        <v>273135306.78285635</v>
      </c>
      <c r="G28" s="76">
        <v>1174877109.0047431</v>
      </c>
      <c r="H28" s="76">
        <v>1761384448.0418267</v>
      </c>
      <c r="I28" s="76">
        <v>152068596.22</v>
      </c>
      <c r="J28" s="76">
        <v>818579132.57719707</v>
      </c>
      <c r="K28" s="76">
        <v>186860411.19000003</v>
      </c>
      <c r="L28" s="76">
        <v>81634323.769999996</v>
      </c>
      <c r="M28" s="76">
        <v>145740021.56059188</v>
      </c>
      <c r="N28" s="10"/>
      <c r="O28" s="10"/>
      <c r="P28" s="10"/>
    </row>
    <row r="29" spans="2:19" x14ac:dyDescent="0.2">
      <c r="C29" s="7">
        <f t="shared" si="1"/>
        <v>42887</v>
      </c>
      <c r="D29" s="76">
        <v>18714292.569999997</v>
      </c>
      <c r="E29" s="76">
        <v>95316683.290000007</v>
      </c>
      <c r="F29" s="76">
        <v>273306086.3928563</v>
      </c>
      <c r="G29" s="76">
        <v>1174813678.4947431</v>
      </c>
      <c r="H29" s="76">
        <v>1761309419.0618267</v>
      </c>
      <c r="I29" s="76">
        <v>152124117.28999999</v>
      </c>
      <c r="J29" s="76">
        <v>819894933.12719703</v>
      </c>
      <c r="K29" s="76">
        <v>188226697.06000003</v>
      </c>
      <c r="L29" s="76">
        <v>82112002.729999989</v>
      </c>
      <c r="M29" s="76">
        <v>145423584.26059189</v>
      </c>
      <c r="N29" s="10"/>
      <c r="O29" s="10"/>
      <c r="P29" s="10"/>
    </row>
    <row r="30" spans="2:19" x14ac:dyDescent="0.2">
      <c r="C30" s="7">
        <f t="shared" si="1"/>
        <v>42917</v>
      </c>
      <c r="D30" s="76">
        <v>18726642.669999998</v>
      </c>
      <c r="E30" s="76">
        <v>95317444.290000007</v>
      </c>
      <c r="F30" s="76">
        <v>273267754.52285635</v>
      </c>
      <c r="G30" s="76">
        <v>1174922189.0447431</v>
      </c>
      <c r="H30" s="76">
        <v>1761690976.2818267</v>
      </c>
      <c r="I30" s="76">
        <v>152184301.60999998</v>
      </c>
      <c r="J30" s="76">
        <v>820127330.68719709</v>
      </c>
      <c r="K30" s="76">
        <v>188454164.70000002</v>
      </c>
      <c r="L30" s="76">
        <v>82187902.229999989</v>
      </c>
      <c r="M30" s="76">
        <v>145613116.6305919</v>
      </c>
      <c r="N30" s="10"/>
      <c r="O30" s="10"/>
      <c r="P30" s="10"/>
    </row>
    <row r="31" spans="2:19" x14ac:dyDescent="0.2">
      <c r="C31" s="7">
        <f t="shared" si="1"/>
        <v>42948</v>
      </c>
      <c r="D31" s="76">
        <v>19179776.899999999</v>
      </c>
      <c r="E31" s="76">
        <v>94864828.060000002</v>
      </c>
      <c r="F31" s="76">
        <v>272944914.93285632</v>
      </c>
      <c r="G31" s="76">
        <v>1175321777.2347434</v>
      </c>
      <c r="H31" s="76">
        <v>1762179404.5318267</v>
      </c>
      <c r="I31" s="76">
        <v>152264271.29999998</v>
      </c>
      <c r="J31" s="76">
        <v>820451272.14719713</v>
      </c>
      <c r="K31" s="76">
        <v>188783135.16000003</v>
      </c>
      <c r="L31" s="76">
        <v>82297670.319999993</v>
      </c>
      <c r="M31" s="76">
        <v>145733021.20059189</v>
      </c>
      <c r="N31" s="10"/>
      <c r="O31" s="10"/>
      <c r="P31" s="10"/>
    </row>
    <row r="32" spans="2:19" x14ac:dyDescent="0.2">
      <c r="C32" s="7">
        <f t="shared" si="1"/>
        <v>42979</v>
      </c>
      <c r="D32" s="76">
        <v>19191597.689999998</v>
      </c>
      <c r="E32" s="76">
        <v>94863648.25</v>
      </c>
      <c r="F32" s="76">
        <v>272955425.8528564</v>
      </c>
      <c r="G32" s="76">
        <v>1175350247.3647432</v>
      </c>
      <c r="H32" s="76">
        <v>1760569393.7818265</v>
      </c>
      <c r="I32" s="76">
        <v>154038484.23999998</v>
      </c>
      <c r="J32" s="76">
        <v>821031818.56719708</v>
      </c>
      <c r="K32" s="76">
        <v>189110691.77000004</v>
      </c>
      <c r="L32" s="76">
        <v>82406964.719999999</v>
      </c>
      <c r="M32" s="76">
        <v>145892022.90059191</v>
      </c>
      <c r="N32" s="10"/>
      <c r="O32" s="10"/>
      <c r="P32" s="10"/>
    </row>
    <row r="33" spans="2:16" x14ac:dyDescent="0.2">
      <c r="C33" s="7">
        <f t="shared" si="1"/>
        <v>43009</v>
      </c>
      <c r="D33" s="76">
        <v>19203436.729999997</v>
      </c>
      <c r="E33" s="76">
        <v>94863053.870000005</v>
      </c>
      <c r="F33" s="76">
        <v>273089481.05285633</v>
      </c>
      <c r="G33" s="76">
        <v>1176020629.894743</v>
      </c>
      <c r="H33" s="76">
        <v>1761225259.6018264</v>
      </c>
      <c r="I33" s="76">
        <v>154334614.85999998</v>
      </c>
      <c r="J33" s="76">
        <v>821042450.7971971</v>
      </c>
      <c r="K33" s="76">
        <v>189739133.67000005</v>
      </c>
      <c r="L33" s="76">
        <v>82721369.289999992</v>
      </c>
      <c r="M33" s="76">
        <v>146087538.71059191</v>
      </c>
      <c r="N33" s="10"/>
      <c r="O33" s="10"/>
      <c r="P33" s="10"/>
    </row>
    <row r="34" spans="2:16" x14ac:dyDescent="0.2">
      <c r="C34" s="7">
        <f t="shared" si="1"/>
        <v>43040</v>
      </c>
      <c r="D34" s="76">
        <v>20856532.167499997</v>
      </c>
      <c r="E34" s="76">
        <v>95067594.370000005</v>
      </c>
      <c r="F34" s="76">
        <v>273124696.78285635</v>
      </c>
      <c r="G34" s="76">
        <v>1176034396.7047431</v>
      </c>
      <c r="H34" s="76">
        <v>1761585803.6918268</v>
      </c>
      <c r="I34" s="76">
        <v>154373423.38</v>
      </c>
      <c r="J34" s="76">
        <v>817939424.5471971</v>
      </c>
      <c r="K34" s="76">
        <v>189822549.78000006</v>
      </c>
      <c r="L34" s="76">
        <v>82763104.669999987</v>
      </c>
      <c r="M34" s="76">
        <v>146241840.06059191</v>
      </c>
      <c r="N34" s="10"/>
      <c r="O34" s="10"/>
      <c r="P34" s="10"/>
    </row>
    <row r="35" spans="2:16" x14ac:dyDescent="0.2">
      <c r="C35" s="7">
        <f t="shared" si="1"/>
        <v>43070</v>
      </c>
      <c r="D35" s="76">
        <v>20866624.027499996</v>
      </c>
      <c r="E35" s="76">
        <v>95067405.480000004</v>
      </c>
      <c r="F35" s="76">
        <v>273150052.0128563</v>
      </c>
      <c r="G35" s="76">
        <v>1176074825.7047431</v>
      </c>
      <c r="H35" s="76">
        <v>1762377598.9918268</v>
      </c>
      <c r="I35" s="76">
        <v>154450782.31999999</v>
      </c>
      <c r="J35" s="76">
        <v>818269306.59719729</v>
      </c>
      <c r="K35" s="76">
        <v>189937751.33000007</v>
      </c>
      <c r="L35" s="76">
        <v>82820739.109999985</v>
      </c>
      <c r="M35" s="76">
        <v>146444293.85059193</v>
      </c>
      <c r="N35" s="10">
        <f>SUM(D35:M35)</f>
        <v>4719459379.424715</v>
      </c>
      <c r="O35" s="11">
        <f>N35-'2017 ISO Study with Inc Plant'!F26</f>
        <v>0</v>
      </c>
      <c r="P35" s="10"/>
    </row>
    <row r="37" spans="2:16" x14ac:dyDescent="0.2">
      <c r="B37" s="4" t="s">
        <v>8</v>
      </c>
    </row>
    <row r="38" spans="2:16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6" x14ac:dyDescent="0.2">
      <c r="C39" s="7">
        <f>C23</f>
        <v>42705</v>
      </c>
      <c r="D39" s="76">
        <v>86845703.104480609</v>
      </c>
      <c r="E39" s="76">
        <v>165326927.27681193</v>
      </c>
      <c r="F39" s="76">
        <v>531582610.83188766</v>
      </c>
      <c r="G39" s="76">
        <v>3249175448.8296032</v>
      </c>
      <c r="H39" s="76">
        <v>2233991232.1950097</v>
      </c>
      <c r="I39" s="76">
        <v>324258227.83465576</v>
      </c>
      <c r="J39" s="76">
        <v>1235903790.5887618</v>
      </c>
      <c r="K39" s="76">
        <v>185508196.51440176</v>
      </c>
      <c r="L39" s="76">
        <v>81951071.953655437</v>
      </c>
      <c r="M39" s="76">
        <v>182027085.56504503</v>
      </c>
      <c r="N39" s="10">
        <f>SUM(D39:M39)</f>
        <v>8276570294.694313</v>
      </c>
      <c r="O39" s="11">
        <f>N39-'2016 ISO Study with Inc Plant'!D26</f>
        <v>-0.41210460662841797</v>
      </c>
      <c r="P39" s="10"/>
    </row>
    <row r="40" spans="2:16" x14ac:dyDescent="0.2">
      <c r="C40" s="7">
        <f>C35</f>
        <v>43070</v>
      </c>
      <c r="D40" s="76">
        <v>87876203.008566424</v>
      </c>
      <c r="E40" s="76">
        <v>164901118.05652422</v>
      </c>
      <c r="F40" s="76">
        <v>569698022.78641224</v>
      </c>
      <c r="G40" s="76">
        <v>3409447824.9881458</v>
      </c>
      <c r="H40" s="76">
        <v>2283380921.7859855</v>
      </c>
      <c r="I40" s="76">
        <v>364424080.37077081</v>
      </c>
      <c r="J40" s="76">
        <v>1245933690.1284597</v>
      </c>
      <c r="K40" s="76">
        <v>190222488.7243827</v>
      </c>
      <c r="L40" s="76">
        <v>84920373.963020414</v>
      </c>
      <c r="M40" s="76">
        <v>172640867.16327757</v>
      </c>
      <c r="N40" s="10">
        <f>SUM(D40:M40)</f>
        <v>8573445590.9755449</v>
      </c>
      <c r="O40" s="11">
        <f>N40-'2017 ISO Study with Inc Plant'!D26</f>
        <v>37.891884803771973</v>
      </c>
      <c r="P40" s="10"/>
    </row>
    <row r="42" spans="2:16" x14ac:dyDescent="0.2">
      <c r="B42" s="4" t="s">
        <v>9</v>
      </c>
    </row>
    <row r="43" spans="2:16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6" x14ac:dyDescent="0.2">
      <c r="C44" s="7">
        <f>C39</f>
        <v>42705</v>
      </c>
      <c r="D44" s="76">
        <v>297703.11604493827</v>
      </c>
      <c r="E44" s="76">
        <v>17782235.882381424</v>
      </c>
      <c r="F44" s="76">
        <v>72260282.663679585</v>
      </c>
      <c r="G44" s="76">
        <v>439653027.79319572</v>
      </c>
      <c r="H44" s="76">
        <v>465353601.53802383</v>
      </c>
      <c r="I44" s="76">
        <v>46058792.048423626</v>
      </c>
      <c r="J44" s="76">
        <v>407738326.31860054</v>
      </c>
      <c r="K44" s="76">
        <v>839658.64846191066</v>
      </c>
      <c r="L44" s="76">
        <v>2896107.6429296676</v>
      </c>
      <c r="M44" s="76">
        <v>14910822.350216078</v>
      </c>
      <c r="N44" s="10">
        <f>SUM(D44:M44)</f>
        <v>1467790558.0019572</v>
      </c>
      <c r="O44" s="11">
        <f>N44-'Accum Depr Calc'!M20</f>
        <v>0</v>
      </c>
    </row>
    <row r="45" spans="2:16" x14ac:dyDescent="0.2">
      <c r="C45" s="7">
        <f>C40</f>
        <v>43070</v>
      </c>
      <c r="D45" s="76">
        <v>162.57822591471867</v>
      </c>
      <c r="E45" s="76">
        <v>20570608.685404815</v>
      </c>
      <c r="F45" s="76">
        <v>90912859.774352491</v>
      </c>
      <c r="G45" s="76">
        <v>521029731.19827735</v>
      </c>
      <c r="H45" s="76">
        <v>508793022.97525769</v>
      </c>
      <c r="I45" s="76">
        <v>46422545.596403174</v>
      </c>
      <c r="J45" s="76">
        <v>417546824.55132133</v>
      </c>
      <c r="K45" s="76">
        <v>3830318.0792135773</v>
      </c>
      <c r="L45" s="76">
        <v>6981972.4030607948</v>
      </c>
      <c r="M45" s="76">
        <v>17589054.157599293</v>
      </c>
      <c r="N45" s="10">
        <f>SUM(D45:M45)</f>
        <v>1633677099.9991164</v>
      </c>
      <c r="O45" s="11">
        <f>N45-'Accum Depr Calc'!M37</f>
        <v>5.0362586975097656E-2</v>
      </c>
    </row>
    <row r="47" spans="2:16" x14ac:dyDescent="0.2">
      <c r="D47" s="10"/>
      <c r="E47" s="10"/>
    </row>
    <row r="48" spans="2:16" x14ac:dyDescent="0.2">
      <c r="E48" s="10"/>
    </row>
    <row r="49" spans="5:5" x14ac:dyDescent="0.2">
      <c r="E49" s="10"/>
    </row>
    <row r="50" spans="5:5" x14ac:dyDescent="0.2">
      <c r="E50" s="10"/>
    </row>
  </sheetData>
  <pageMargins left="0.7" right="0.7" top="0.75" bottom="0.75" header="0.3" footer="0.3"/>
  <pageSetup scale="70" orientation="landscape" r:id="rId1"/>
  <headerFooter>
    <oddHeader xml:space="preserve">&amp;RExhibit SCE-29
TO2019A
WP-Schedule 6 and 8
Page &amp;P of &amp;N
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3.57031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8" width="9.140625" style="1"/>
    <col min="9" max="10" width="15.7109375" style="1" bestFit="1" customWidth="1"/>
    <col min="11" max="11" width="19" style="1" bestFit="1" customWidth="1"/>
    <col min="12" max="12" width="15.7109375" style="1" bestFit="1" customWidth="1"/>
    <col min="13" max="16384" width="9.140625" style="1"/>
  </cols>
  <sheetData>
    <row r="1" spans="1:12" x14ac:dyDescent="0.2">
      <c r="A1" s="100" t="s">
        <v>10</v>
      </c>
      <c r="B1" s="100"/>
      <c r="C1" s="100"/>
      <c r="D1" s="100"/>
      <c r="E1" s="100"/>
      <c r="F1" s="100"/>
      <c r="G1" s="100"/>
    </row>
    <row r="2" spans="1:12" x14ac:dyDescent="0.2">
      <c r="A2" s="101" t="s">
        <v>11</v>
      </c>
      <c r="B2" s="101"/>
      <c r="C2" s="101"/>
      <c r="D2" s="101"/>
      <c r="E2" s="101"/>
      <c r="F2" s="101"/>
      <c r="G2" s="101"/>
    </row>
    <row r="3" spans="1:12" x14ac:dyDescent="0.2">
      <c r="A3" s="102" t="s">
        <v>60</v>
      </c>
      <c r="B3" s="102"/>
      <c r="C3" s="103"/>
      <c r="D3" s="103"/>
      <c r="E3" s="103"/>
      <c r="F3" s="103"/>
      <c r="G3" s="103"/>
    </row>
    <row r="4" spans="1:12" x14ac:dyDescent="0.2">
      <c r="A4" s="2"/>
      <c r="B4" s="2"/>
      <c r="C4" s="12"/>
      <c r="D4" s="2"/>
      <c r="E4" s="2"/>
      <c r="F4" s="13"/>
      <c r="G4" s="2"/>
    </row>
    <row r="5" spans="1:12" x14ac:dyDescent="0.2">
      <c r="A5" s="104" t="s">
        <v>13</v>
      </c>
      <c r="B5" s="104"/>
      <c r="C5" s="104"/>
      <c r="D5" s="104"/>
      <c r="E5" s="104"/>
      <c r="F5" s="104"/>
      <c r="G5" s="104"/>
    </row>
    <row r="6" spans="1:12" ht="13.5" thickBot="1" x14ac:dyDescent="0.25">
      <c r="A6" s="99" t="s">
        <v>14</v>
      </c>
      <c r="B6" s="99"/>
      <c r="C6" s="99"/>
      <c r="D6" s="99"/>
      <c r="E6" s="99"/>
      <c r="F6" s="99"/>
      <c r="G6" s="99"/>
    </row>
    <row r="7" spans="1:12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  <c r="I7" s="17"/>
      <c r="J7" s="17"/>
      <c r="K7" s="18"/>
      <c r="L7" s="18"/>
    </row>
    <row r="8" spans="1:12" x14ac:dyDescent="0.2">
      <c r="A8" s="19" t="s">
        <v>21</v>
      </c>
      <c r="B8" s="19"/>
      <c r="C8" s="20"/>
      <c r="D8" s="20"/>
      <c r="E8" s="21"/>
      <c r="F8" s="20"/>
      <c r="G8" s="21"/>
    </row>
    <row r="9" spans="1:12" x14ac:dyDescent="0.2">
      <c r="A9" s="22">
        <v>352</v>
      </c>
      <c r="B9" s="23">
        <v>879621910</v>
      </c>
      <c r="C9" s="79">
        <v>879621910</v>
      </c>
      <c r="D9" s="79">
        <v>569698022.82553017</v>
      </c>
      <c r="E9" s="24">
        <f>D9/C9</f>
        <v>0.64766238351831207</v>
      </c>
      <c r="F9" s="79">
        <v>273150052.0128563</v>
      </c>
      <c r="G9" s="24">
        <f>(D9-F9)/(C9-F9)</f>
        <v>0.48897235198497901</v>
      </c>
      <c r="I9" s="10"/>
      <c r="J9" s="10"/>
      <c r="K9" s="10"/>
      <c r="L9" s="10"/>
    </row>
    <row r="10" spans="1:12" x14ac:dyDescent="0.2">
      <c r="A10" s="22">
        <v>353</v>
      </c>
      <c r="B10" s="40">
        <v>5902949228</v>
      </c>
      <c r="C10" s="80">
        <v>5902949228</v>
      </c>
      <c r="D10" s="80">
        <v>3409447773.6593328</v>
      </c>
      <c r="E10" s="26">
        <f>D10/C10</f>
        <v>0.57758378769158081</v>
      </c>
      <c r="F10" s="80">
        <v>1176074825.7047431</v>
      </c>
      <c r="G10" s="26">
        <f>(D10-F10)/(C10-F10)</f>
        <v>0.47248408945880127</v>
      </c>
      <c r="I10" s="10"/>
      <c r="J10" s="10"/>
      <c r="K10" s="10"/>
      <c r="L10" s="10"/>
    </row>
    <row r="11" spans="1:12" x14ac:dyDescent="0.2">
      <c r="A11" s="28" t="s">
        <v>22</v>
      </c>
      <c r="B11" s="29">
        <f>SUM(B9:B10)</f>
        <v>6782571138</v>
      </c>
      <c r="C11" s="29">
        <f>SUM(C9:C10)</f>
        <v>6782571138</v>
      </c>
      <c r="D11" s="29">
        <f>SUM(D9:D10)</f>
        <v>3979145796.4848628</v>
      </c>
      <c r="E11" s="24">
        <f>D11/C11</f>
        <v>0.58667218013996492</v>
      </c>
      <c r="F11" s="29">
        <f>+F9+F10</f>
        <v>1449224877.7175994</v>
      </c>
      <c r="G11" s="24">
        <f>(D11-F11)/(C11-F11)</f>
        <v>0.47435902251606377</v>
      </c>
    </row>
    <row r="12" spans="1:12" x14ac:dyDescent="0.2">
      <c r="A12" s="30"/>
      <c r="B12" s="30"/>
      <c r="C12" s="31"/>
      <c r="D12" s="31"/>
      <c r="E12" s="24"/>
      <c r="F12" s="31"/>
      <c r="G12" s="24"/>
    </row>
    <row r="13" spans="1:12" x14ac:dyDescent="0.2">
      <c r="A13" s="32" t="s">
        <v>23</v>
      </c>
      <c r="B13" s="32"/>
      <c r="C13" s="31"/>
      <c r="D13" s="31"/>
      <c r="E13" s="33"/>
      <c r="F13" s="31"/>
      <c r="G13" s="24"/>
    </row>
    <row r="14" spans="1:12" x14ac:dyDescent="0.2">
      <c r="A14" s="22">
        <v>350</v>
      </c>
      <c r="B14" s="40">
        <v>343195020</v>
      </c>
      <c r="C14" s="80">
        <v>343195020</v>
      </c>
      <c r="D14" s="80">
        <v>252777320.81821257</v>
      </c>
      <c r="E14" s="26">
        <f>D14/C14</f>
        <v>0.73654134264014837</v>
      </c>
      <c r="F14" s="80">
        <v>115934029.50749999</v>
      </c>
      <c r="G14" s="26">
        <f>(D14-F14)/(C14-F14)</f>
        <v>0.60214157746192098</v>
      </c>
      <c r="I14" s="10"/>
      <c r="J14" s="34"/>
    </row>
    <row r="15" spans="1:12" x14ac:dyDescent="0.2">
      <c r="A15" s="32" t="s">
        <v>24</v>
      </c>
      <c r="B15" s="29">
        <f>B11+B14</f>
        <v>7125766158</v>
      </c>
      <c r="C15" s="29">
        <f>C11+C14</f>
        <v>7125766158</v>
      </c>
      <c r="D15" s="29">
        <f>D11+D14</f>
        <v>4231923117.3030753</v>
      </c>
      <c r="E15" s="24">
        <f>D15/C15</f>
        <v>0.59389026014444124</v>
      </c>
      <c r="F15" s="29">
        <f>F11+F14</f>
        <v>1565158907.2250993</v>
      </c>
      <c r="G15" s="24">
        <f>(D15-F15)/(C15-F15)</f>
        <v>0.47958147191682138</v>
      </c>
    </row>
    <row r="16" spans="1:12" x14ac:dyDescent="0.2">
      <c r="A16" s="30"/>
      <c r="B16" s="30"/>
      <c r="C16" s="31"/>
      <c r="D16" s="31"/>
      <c r="E16" s="24"/>
      <c r="F16" s="31"/>
      <c r="G16" s="24"/>
      <c r="J16" s="35"/>
      <c r="K16" s="35"/>
      <c r="L16" s="36"/>
    </row>
    <row r="17" spans="1:12" x14ac:dyDescent="0.2">
      <c r="A17" s="32" t="s">
        <v>25</v>
      </c>
      <c r="B17" s="32"/>
      <c r="C17" s="31"/>
      <c r="D17" s="31"/>
      <c r="E17" s="37"/>
      <c r="F17" s="31"/>
      <c r="G17" s="24"/>
      <c r="J17" s="35"/>
      <c r="K17" s="35"/>
      <c r="L17" s="36"/>
    </row>
    <row r="18" spans="1:12" x14ac:dyDescent="0.2">
      <c r="A18" s="22">
        <v>354</v>
      </c>
      <c r="B18" s="23">
        <v>2343145352</v>
      </c>
      <c r="C18" s="79">
        <v>2343145352</v>
      </c>
      <c r="D18" s="79">
        <v>2283380921.6603918</v>
      </c>
      <c r="E18" s="24">
        <f t="shared" ref="E18:E24" si="0">D18/C18</f>
        <v>0.97449392958546255</v>
      </c>
      <c r="F18" s="79">
        <v>1762377598.9918265</v>
      </c>
      <c r="G18" s="24">
        <f t="shared" ref="G18:G24" si="1">(D18-F18)/(C18-F18)</f>
        <v>0.89709409651267757</v>
      </c>
      <c r="I18" s="10"/>
      <c r="J18" s="35"/>
      <c r="K18" s="35"/>
      <c r="L18" s="38"/>
    </row>
    <row r="19" spans="1:12" x14ac:dyDescent="0.2">
      <c r="A19" s="22">
        <v>355</v>
      </c>
      <c r="B19" s="23">
        <v>1292702467</v>
      </c>
      <c r="C19" s="79">
        <v>1292702467</v>
      </c>
      <c r="D19" s="79">
        <v>364424080.39844126</v>
      </c>
      <c r="E19" s="24">
        <f t="shared" si="0"/>
        <v>0.28190870652870909</v>
      </c>
      <c r="F19" s="79">
        <v>154450782.31999999</v>
      </c>
      <c r="G19" s="24">
        <f t="shared" si="1"/>
        <v>0.18447000861454613</v>
      </c>
      <c r="I19" s="10"/>
      <c r="J19" s="34"/>
    </row>
    <row r="20" spans="1:12" x14ac:dyDescent="0.2">
      <c r="A20" s="22">
        <v>356</v>
      </c>
      <c r="B20" s="23">
        <v>1524531167</v>
      </c>
      <c r="C20" s="79">
        <v>1524531167</v>
      </c>
      <c r="D20" s="79">
        <v>1245933686.1010468</v>
      </c>
      <c r="E20" s="24">
        <f t="shared" si="0"/>
        <v>0.81725694631275903</v>
      </c>
      <c r="F20" s="79">
        <v>818269306.59719718</v>
      </c>
      <c r="G20" s="24">
        <f t="shared" si="1"/>
        <v>0.60553231525193718</v>
      </c>
      <c r="I20" s="10"/>
      <c r="J20" s="34"/>
      <c r="L20" s="35"/>
    </row>
    <row r="21" spans="1:12" x14ac:dyDescent="0.2">
      <c r="A21" s="22">
        <v>357</v>
      </c>
      <c r="B21" s="23">
        <v>256348021</v>
      </c>
      <c r="C21" s="79">
        <v>256348021</v>
      </c>
      <c r="D21" s="79">
        <v>190222488.72271055</v>
      </c>
      <c r="E21" s="24">
        <f t="shared" si="0"/>
        <v>0.74204781445420465</v>
      </c>
      <c r="F21" s="79">
        <v>189937751.33000007</v>
      </c>
      <c r="G21" s="24">
        <f t="shared" si="1"/>
        <v>4.2875506171766676E-3</v>
      </c>
      <c r="I21" s="10"/>
      <c r="J21" s="34"/>
      <c r="L21" s="38"/>
    </row>
    <row r="22" spans="1:12" x14ac:dyDescent="0.2">
      <c r="A22" s="22">
        <v>358</v>
      </c>
      <c r="B22" s="23">
        <v>376710004</v>
      </c>
      <c r="C22" s="79">
        <v>376710004</v>
      </c>
      <c r="D22" s="79">
        <v>84920373.966592595</v>
      </c>
      <c r="E22" s="24">
        <f t="shared" si="0"/>
        <v>0.22542638386261862</v>
      </c>
      <c r="F22" s="79">
        <v>82820739.109999985</v>
      </c>
      <c r="G22" s="24">
        <f t="shared" si="1"/>
        <v>7.1443060615993719E-3</v>
      </c>
      <c r="I22" s="10"/>
      <c r="J22" s="34"/>
      <c r="L22" s="39"/>
    </row>
    <row r="23" spans="1:12" x14ac:dyDescent="0.2">
      <c r="A23" s="22">
        <v>359</v>
      </c>
      <c r="B23" s="40">
        <v>193773411</v>
      </c>
      <c r="C23" s="80">
        <v>193773411</v>
      </c>
      <c r="D23" s="80">
        <v>172640884.93140152</v>
      </c>
      <c r="E23" s="26">
        <f t="shared" si="0"/>
        <v>0.89094207528504266</v>
      </c>
      <c r="F23" s="80">
        <v>146444293.85059193</v>
      </c>
      <c r="G23" s="26">
        <f t="shared" si="1"/>
        <v>0.55349840982903742</v>
      </c>
      <c r="I23" s="10"/>
      <c r="J23" s="34"/>
    </row>
    <row r="24" spans="1:12" x14ac:dyDescent="0.2">
      <c r="A24" s="28" t="s">
        <v>26</v>
      </c>
      <c r="B24" s="31">
        <f>SUM(B18:B23)</f>
        <v>5987210422</v>
      </c>
      <c r="C24" s="31">
        <f>SUM(C18:C23)</f>
        <v>5987210422</v>
      </c>
      <c r="D24" s="41">
        <f>SUM(D18:D23)</f>
        <v>4341522435.7805843</v>
      </c>
      <c r="E24" s="24">
        <f t="shared" si="0"/>
        <v>0.72513276296882156</v>
      </c>
      <c r="F24" s="41">
        <f>SUM(F18:F23)</f>
        <v>3154300472.199616</v>
      </c>
      <c r="G24" s="24">
        <f t="shared" si="1"/>
        <v>0.41908213978514347</v>
      </c>
    </row>
    <row r="25" spans="1:12" x14ac:dyDescent="0.2">
      <c r="A25" s="42"/>
      <c r="B25" s="42"/>
      <c r="C25" s="31"/>
      <c r="D25" s="31"/>
      <c r="E25" s="21"/>
      <c r="F25" s="31"/>
      <c r="G25" s="21"/>
      <c r="I25" s="10"/>
      <c r="J25" s="34"/>
    </row>
    <row r="26" spans="1:12" ht="13.5" thickBot="1" x14ac:dyDescent="0.25">
      <c r="A26" s="43" t="s">
        <v>27</v>
      </c>
      <c r="B26" s="44">
        <f>B24+B15</f>
        <v>13112976580</v>
      </c>
      <c r="C26" s="44">
        <f>C24+C15</f>
        <v>13112976580</v>
      </c>
      <c r="D26" s="44">
        <f>D24+D15</f>
        <v>8573445553.0836601</v>
      </c>
      <c r="E26" s="45">
        <f>D26/C26</f>
        <v>0.65381383858794784</v>
      </c>
      <c r="F26" s="44">
        <f>F24+F15</f>
        <v>4719459379.424715</v>
      </c>
      <c r="G26" s="45">
        <f>(D26-F26)/(C26-F26)</f>
        <v>0.45916224171135267</v>
      </c>
    </row>
    <row r="27" spans="1:12" x14ac:dyDescent="0.2">
      <c r="A27" s="42"/>
      <c r="B27" s="42"/>
      <c r="C27" s="20"/>
      <c r="D27" s="20"/>
      <c r="E27" s="46"/>
      <c r="F27" s="20"/>
      <c r="G27" s="37"/>
      <c r="J27" s="35"/>
      <c r="K27" s="35"/>
      <c r="L27" s="36"/>
    </row>
    <row r="28" spans="1:12" ht="13.5" thickBot="1" x14ac:dyDescent="0.25">
      <c r="A28" s="99" t="s">
        <v>28</v>
      </c>
      <c r="B28" s="99"/>
      <c r="C28" s="99"/>
      <c r="D28" s="99"/>
      <c r="E28" s="99"/>
      <c r="J28" s="35"/>
      <c r="K28" s="35"/>
      <c r="L28" s="36"/>
    </row>
    <row r="29" spans="1:12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  <c r="I29" s="10"/>
      <c r="J29" s="35"/>
      <c r="K29" s="35"/>
      <c r="L29" s="38"/>
    </row>
    <row r="30" spans="1:12" x14ac:dyDescent="0.2">
      <c r="A30" s="19" t="s">
        <v>29</v>
      </c>
      <c r="B30" s="19"/>
      <c r="C30" s="20"/>
      <c r="D30" s="20"/>
      <c r="E30" s="46"/>
      <c r="F30" s="20"/>
      <c r="G30" s="46"/>
      <c r="I30" s="10"/>
      <c r="J30" s="34"/>
    </row>
    <row r="31" spans="1:12" x14ac:dyDescent="0.2">
      <c r="A31" s="22">
        <v>360</v>
      </c>
      <c r="B31" s="23">
        <v>125242449</v>
      </c>
      <c r="C31" s="79">
        <v>125242449</v>
      </c>
      <c r="D31" s="77">
        <v>0</v>
      </c>
      <c r="E31" s="24">
        <f>D31/C31</f>
        <v>0</v>
      </c>
      <c r="F31" s="77">
        <v>0</v>
      </c>
      <c r="G31" s="24">
        <f>(D31-F31)/(C31-F31)</f>
        <v>0</v>
      </c>
      <c r="I31" s="10"/>
      <c r="J31" s="34"/>
      <c r="L31" s="35"/>
    </row>
    <row r="32" spans="1:12" x14ac:dyDescent="0.2">
      <c r="A32" s="32" t="s">
        <v>30</v>
      </c>
      <c r="B32" s="32"/>
      <c r="C32" s="31"/>
      <c r="D32" s="31"/>
      <c r="E32" s="24"/>
      <c r="F32" s="31"/>
      <c r="G32" s="24"/>
      <c r="I32" s="10"/>
      <c r="J32" s="34"/>
      <c r="L32" s="38"/>
    </row>
    <row r="33" spans="1:12" x14ac:dyDescent="0.2">
      <c r="A33" s="22">
        <v>361</v>
      </c>
      <c r="B33" s="23">
        <v>644469720</v>
      </c>
      <c r="C33" s="79">
        <v>644469720</v>
      </c>
      <c r="D33" s="77">
        <v>0</v>
      </c>
      <c r="E33" s="24">
        <f>D33/C33</f>
        <v>0</v>
      </c>
      <c r="F33" s="77">
        <v>0</v>
      </c>
      <c r="G33" s="24">
        <f>(D33-F33)/(C33-F33)</f>
        <v>0</v>
      </c>
      <c r="I33" s="10"/>
      <c r="J33" s="34"/>
      <c r="L33" s="39"/>
    </row>
    <row r="34" spans="1:12" x14ac:dyDescent="0.2">
      <c r="A34" s="22">
        <v>362</v>
      </c>
      <c r="B34" s="40">
        <v>2539477720</v>
      </c>
      <c r="C34" s="80">
        <v>2539477720</v>
      </c>
      <c r="D34" s="78">
        <v>0</v>
      </c>
      <c r="E34" s="26">
        <f>D34/C34</f>
        <v>0</v>
      </c>
      <c r="F34" s="78">
        <v>0</v>
      </c>
      <c r="G34" s="26">
        <f>(D34-F34)/(C34-F34)</f>
        <v>0</v>
      </c>
      <c r="I34" s="10"/>
    </row>
    <row r="35" spans="1:12" x14ac:dyDescent="0.2">
      <c r="A35" s="47" t="s">
        <v>31</v>
      </c>
      <c r="B35" s="29">
        <f>SUM(B33:B34)</f>
        <v>3183947440</v>
      </c>
      <c r="C35" s="29">
        <f>SUM(C33:C34)</f>
        <v>3183947440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  <c r="L35" s="39"/>
    </row>
    <row r="36" spans="1:12" x14ac:dyDescent="0.2">
      <c r="A36" s="47"/>
      <c r="B36" s="47"/>
      <c r="C36" s="31"/>
      <c r="D36" s="31"/>
      <c r="E36" s="21"/>
      <c r="F36" s="31"/>
      <c r="G36" s="21"/>
      <c r="I36" s="10"/>
    </row>
    <row r="37" spans="1:12" ht="26.25" thickBot="1" x14ac:dyDescent="0.25">
      <c r="A37" s="48" t="s">
        <v>32</v>
      </c>
      <c r="B37" s="49">
        <f>B35+B31</f>
        <v>3309189889</v>
      </c>
      <c r="C37" s="49">
        <f>C35+C31</f>
        <v>3309189889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  <c r="I37" s="10"/>
    </row>
    <row r="38" spans="1:12" ht="13.5" thickBot="1" x14ac:dyDescent="0.25">
      <c r="A38" s="50"/>
      <c r="B38" s="50"/>
      <c r="C38" s="31"/>
      <c r="D38" s="31"/>
      <c r="E38" s="50"/>
      <c r="F38" s="31"/>
      <c r="G38" s="50"/>
      <c r="I38" s="51"/>
    </row>
    <row r="39" spans="1:12" ht="26.25" thickBot="1" x14ac:dyDescent="0.25">
      <c r="A39" s="52" t="s">
        <v>33</v>
      </c>
      <c r="B39" s="53">
        <f>B37+B26</f>
        <v>16422166469</v>
      </c>
      <c r="C39" s="53">
        <f>C37+C26</f>
        <v>16422166469</v>
      </c>
      <c r="D39" s="53">
        <f>D37+D26</f>
        <v>8573445553.0836601</v>
      </c>
      <c r="E39" s="54">
        <f>D39/C39</f>
        <v>0.52206543937230743</v>
      </c>
      <c r="F39" s="53">
        <f>F37+F26</f>
        <v>4719459379.424715</v>
      </c>
      <c r="G39" s="54">
        <f>(D39-F39)/(C39-F39)</f>
        <v>0.32932433018784668</v>
      </c>
      <c r="I39" s="1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&amp;RExhibit SCE-29
TO2019A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zoomScalePageLayoutView="90" workbookViewId="0">
      <selection sqref="A1:G1"/>
    </sheetView>
  </sheetViews>
  <sheetFormatPr defaultColWidth="9.140625" defaultRowHeight="12.75" x14ac:dyDescent="0.2"/>
  <cols>
    <col min="1" max="1" width="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16384" width="9.140625" style="1"/>
  </cols>
  <sheetData>
    <row r="1" spans="1:7" x14ac:dyDescent="0.2">
      <c r="A1" s="100" t="s">
        <v>10</v>
      </c>
      <c r="B1" s="100"/>
      <c r="C1" s="100"/>
      <c r="D1" s="100"/>
      <c r="E1" s="100"/>
      <c r="F1" s="100"/>
      <c r="G1" s="100"/>
    </row>
    <row r="2" spans="1:7" x14ac:dyDescent="0.2">
      <c r="A2" s="101" t="s">
        <v>11</v>
      </c>
      <c r="B2" s="101"/>
      <c r="C2" s="101"/>
      <c r="D2" s="101"/>
      <c r="E2" s="101"/>
      <c r="F2" s="101"/>
      <c r="G2" s="101"/>
    </row>
    <row r="3" spans="1:7" x14ac:dyDescent="0.2">
      <c r="A3" s="102" t="s">
        <v>12</v>
      </c>
      <c r="B3" s="102"/>
      <c r="C3" s="103"/>
      <c r="D3" s="103"/>
      <c r="E3" s="103"/>
      <c r="F3" s="103"/>
      <c r="G3" s="103"/>
    </row>
    <row r="4" spans="1:7" x14ac:dyDescent="0.2">
      <c r="A4" s="2"/>
      <c r="B4" s="2"/>
      <c r="C4" s="12"/>
      <c r="D4" s="2"/>
      <c r="E4" s="2"/>
      <c r="F4" s="13"/>
      <c r="G4" s="2"/>
    </row>
    <row r="5" spans="1:7" x14ac:dyDescent="0.2">
      <c r="A5" s="104" t="s">
        <v>13</v>
      </c>
      <c r="B5" s="104"/>
      <c r="C5" s="104"/>
      <c r="D5" s="104"/>
      <c r="E5" s="104"/>
      <c r="F5" s="104"/>
      <c r="G5" s="104"/>
    </row>
    <row r="6" spans="1:7" ht="13.5" thickBot="1" x14ac:dyDescent="0.25">
      <c r="A6" s="99" t="s">
        <v>14</v>
      </c>
      <c r="B6" s="99"/>
      <c r="C6" s="99"/>
      <c r="D6" s="99"/>
      <c r="E6" s="99"/>
      <c r="F6" s="99"/>
      <c r="G6" s="99"/>
    </row>
    <row r="7" spans="1:7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</row>
    <row r="8" spans="1:7" x14ac:dyDescent="0.2">
      <c r="A8" s="19" t="s">
        <v>21</v>
      </c>
      <c r="B8" s="19"/>
      <c r="C8" s="20"/>
      <c r="D8" s="20"/>
      <c r="E8" s="21"/>
      <c r="F8" s="20"/>
      <c r="G8" s="21"/>
    </row>
    <row r="9" spans="1:7" x14ac:dyDescent="0.2">
      <c r="A9" s="22">
        <v>352</v>
      </c>
      <c r="B9" s="23">
        <v>825778507.51000011</v>
      </c>
      <c r="C9" s="79">
        <v>825778507.54018676</v>
      </c>
      <c r="D9" s="79">
        <v>531582610.71770966</v>
      </c>
      <c r="E9" s="24">
        <f>D9/C9</f>
        <v>0.64373510071263274</v>
      </c>
      <c r="F9" s="79">
        <v>264612612.76285601</v>
      </c>
      <c r="G9" s="25">
        <f>(D9-F9)/(C9-F9)</f>
        <v>0.47574166648311139</v>
      </c>
    </row>
    <row r="10" spans="1:7" x14ac:dyDescent="0.2">
      <c r="A10" s="22">
        <v>353</v>
      </c>
      <c r="B10" s="40">
        <v>5586246879.8799992</v>
      </c>
      <c r="C10" s="80">
        <v>5586246880.0237732</v>
      </c>
      <c r="D10" s="80">
        <v>3249175449.0339036</v>
      </c>
      <c r="E10" s="26">
        <f>D10/C10</f>
        <v>0.58163835555726029</v>
      </c>
      <c r="F10" s="80">
        <v>1133695494.8547399</v>
      </c>
      <c r="G10" s="27">
        <f>(D10-F10)/(C10-F10)</f>
        <v>0.47511634817412746</v>
      </c>
    </row>
    <row r="11" spans="1:7" x14ac:dyDescent="0.2">
      <c r="A11" s="28" t="s">
        <v>22</v>
      </c>
      <c r="B11" s="29">
        <f>SUM(B9:B10)</f>
        <v>6412025387.3899994</v>
      </c>
      <c r="C11" s="29">
        <f>SUM(C9:C10)</f>
        <v>6412025387.5639601</v>
      </c>
      <c r="D11" s="29">
        <f>SUM(D9:D10)</f>
        <v>3780758059.7516131</v>
      </c>
      <c r="E11" s="24">
        <f>D11/C11</f>
        <v>0.58963554122607564</v>
      </c>
      <c r="F11" s="29">
        <f>+F9+F10</f>
        <v>1398308107.6175959</v>
      </c>
      <c r="G11" s="24">
        <f>(D11-F11)/(C11-F11)</f>
        <v>0.47518633762283141</v>
      </c>
    </row>
    <row r="12" spans="1:7" x14ac:dyDescent="0.2">
      <c r="A12" s="30"/>
      <c r="B12" s="30"/>
      <c r="C12" s="31"/>
      <c r="D12" s="31"/>
      <c r="E12" s="24"/>
      <c r="F12" s="31"/>
      <c r="G12" s="24"/>
    </row>
    <row r="13" spans="1:7" x14ac:dyDescent="0.2">
      <c r="A13" s="32" t="s">
        <v>23</v>
      </c>
      <c r="B13" s="32"/>
      <c r="C13" s="31"/>
      <c r="D13" s="31"/>
      <c r="E13" s="33"/>
      <c r="F13" s="31"/>
      <c r="G13" s="33"/>
    </row>
    <row r="14" spans="1:7" x14ac:dyDescent="0.2">
      <c r="A14" s="22">
        <v>350</v>
      </c>
      <c r="B14" s="40">
        <v>338945966.63999999</v>
      </c>
      <c r="C14" s="80">
        <v>338945966.63999993</v>
      </c>
      <c r="D14" s="80">
        <v>252172630.38129246</v>
      </c>
      <c r="E14" s="26">
        <f>D14/C14</f>
        <v>0.74399065102057738</v>
      </c>
      <c r="F14" s="80">
        <v>113550050.48</v>
      </c>
      <c r="G14" s="26">
        <f>(D14-F14)/(C14-F14)</f>
        <v>0.61501815233817103</v>
      </c>
    </row>
    <row r="15" spans="1:7" x14ac:dyDescent="0.2">
      <c r="A15" s="32" t="s">
        <v>24</v>
      </c>
      <c r="B15" s="29">
        <f>B11+B14</f>
        <v>6750971354.0299997</v>
      </c>
      <c r="C15" s="29">
        <f>C11+C14</f>
        <v>6750971354.2039604</v>
      </c>
      <c r="D15" s="29">
        <f>D11+D14</f>
        <v>4032930690.1329055</v>
      </c>
      <c r="E15" s="24">
        <f>D15/C15</f>
        <v>0.59738524703138041</v>
      </c>
      <c r="F15" s="29">
        <f>F11+F14</f>
        <v>1511858158.0975959</v>
      </c>
      <c r="G15" s="24">
        <f>(D15-F15)/(C15-F15)</f>
        <v>0.48120214961359026</v>
      </c>
    </row>
    <row r="16" spans="1:7" x14ac:dyDescent="0.2">
      <c r="A16" s="30"/>
      <c r="B16" s="30"/>
      <c r="C16" s="31"/>
      <c r="D16" s="31"/>
      <c r="E16" s="24"/>
      <c r="F16" s="31"/>
      <c r="G16" s="24"/>
    </row>
    <row r="17" spans="1:7" x14ac:dyDescent="0.2">
      <c r="A17" s="32" t="s">
        <v>25</v>
      </c>
      <c r="B17" s="32"/>
      <c r="C17" s="31"/>
      <c r="D17" s="31"/>
      <c r="E17" s="37"/>
      <c r="F17" s="31"/>
      <c r="G17" s="37"/>
    </row>
    <row r="18" spans="1:7" x14ac:dyDescent="0.2">
      <c r="A18" s="22">
        <v>354</v>
      </c>
      <c r="B18" s="23">
        <v>2305498226.4399996</v>
      </c>
      <c r="C18" s="79">
        <v>2305498226.6700001</v>
      </c>
      <c r="D18" s="79">
        <v>2233991232.3950157</v>
      </c>
      <c r="E18" s="24">
        <f t="shared" ref="E18:E24" si="0">D18/C18</f>
        <v>0.96898414691983215</v>
      </c>
      <c r="F18" s="79">
        <v>1757159286.4618263</v>
      </c>
      <c r="G18" s="24">
        <f t="shared" ref="G18:G24" si="1">(D18-F18)/(C18-F18)</f>
        <v>0.86959344115185921</v>
      </c>
    </row>
    <row r="19" spans="1:7" x14ac:dyDescent="0.2">
      <c r="A19" s="22">
        <v>355</v>
      </c>
      <c r="B19" s="23">
        <v>1158164968.4299998</v>
      </c>
      <c r="C19" s="79">
        <v>1158164967.51</v>
      </c>
      <c r="D19" s="79">
        <v>324258227.67707634</v>
      </c>
      <c r="E19" s="24">
        <f t="shared" si="0"/>
        <v>0.27997585557627097</v>
      </c>
      <c r="F19" s="79">
        <v>151903902.76000002</v>
      </c>
      <c r="G19" s="24">
        <f t="shared" si="1"/>
        <v>0.17128191773960449</v>
      </c>
    </row>
    <row r="20" spans="1:7" x14ac:dyDescent="0.2">
      <c r="A20" s="22">
        <v>356</v>
      </c>
      <c r="B20" s="23">
        <v>1499811259.5500002</v>
      </c>
      <c r="C20" s="79">
        <v>1499811258.4158542</v>
      </c>
      <c r="D20" s="79">
        <v>1235903789.8920355</v>
      </c>
      <c r="E20" s="24">
        <f t="shared" si="0"/>
        <v>0.82403954694768344</v>
      </c>
      <c r="F20" s="79">
        <v>815549135.04719698</v>
      </c>
      <c r="G20" s="24">
        <f t="shared" si="1"/>
        <v>0.61431816914753534</v>
      </c>
    </row>
    <row r="21" spans="1:7" x14ac:dyDescent="0.2">
      <c r="A21" s="22">
        <v>357</v>
      </c>
      <c r="B21" s="23">
        <v>253220290.41</v>
      </c>
      <c r="C21" s="79">
        <v>253220290.25999999</v>
      </c>
      <c r="D21" s="79">
        <v>185508196.51391283</v>
      </c>
      <c r="E21" s="24">
        <f t="shared" si="0"/>
        <v>0.73259609774334378</v>
      </c>
      <c r="F21" s="79">
        <v>185286762.54000002</v>
      </c>
      <c r="G21" s="24">
        <f t="shared" si="1"/>
        <v>3.2595683066170881E-3</v>
      </c>
    </row>
    <row r="22" spans="1:7" x14ac:dyDescent="0.2">
      <c r="A22" s="22">
        <v>358</v>
      </c>
      <c r="B22" s="23">
        <v>368734328.63</v>
      </c>
      <c r="C22" s="79">
        <v>368734329.49000001</v>
      </c>
      <c r="D22" s="79">
        <v>81951071.959831506</v>
      </c>
      <c r="E22" s="24">
        <f t="shared" si="0"/>
        <v>0.22224963993230254</v>
      </c>
      <c r="F22" s="79">
        <v>79876648.5</v>
      </c>
      <c r="G22" s="24">
        <f t="shared" si="1"/>
        <v>7.1814723871002784E-3</v>
      </c>
    </row>
    <row r="23" spans="1:7" x14ac:dyDescent="0.2">
      <c r="A23" s="22">
        <v>359</v>
      </c>
      <c r="B23" s="40">
        <v>200535234.45000005</v>
      </c>
      <c r="C23" s="80">
        <v>200535235.83000001</v>
      </c>
      <c r="D23" s="80">
        <v>182027086.53564012</v>
      </c>
      <c r="E23" s="26">
        <f t="shared" si="0"/>
        <v>0.90770624814259659</v>
      </c>
      <c r="F23" s="80">
        <v>138148965.33059186</v>
      </c>
      <c r="G23" s="26">
        <f t="shared" si="1"/>
        <v>0.70332976877443776</v>
      </c>
    </row>
    <row r="24" spans="1:7" x14ac:dyDescent="0.2">
      <c r="A24" s="28" t="s">
        <v>26</v>
      </c>
      <c r="B24" s="31">
        <f>SUM(B18:B23)</f>
        <v>5785964307.9099998</v>
      </c>
      <c r="C24" s="31">
        <f>SUM(C18:C23)</f>
        <v>5785964308.1758547</v>
      </c>
      <c r="D24" s="41">
        <f>SUM(D18:D23)</f>
        <v>4243639604.9735122</v>
      </c>
      <c r="E24" s="24">
        <f t="shared" si="0"/>
        <v>0.7334368791347432</v>
      </c>
      <c r="F24" s="41">
        <f>SUM(F18:F23)</f>
        <v>3127924700.6396151</v>
      </c>
      <c r="G24" s="24">
        <f t="shared" si="1"/>
        <v>0.41975104553391629</v>
      </c>
    </row>
    <row r="25" spans="1:7" x14ac:dyDescent="0.2">
      <c r="A25" s="42"/>
      <c r="B25" s="42"/>
      <c r="C25" s="31"/>
      <c r="D25" s="31"/>
      <c r="E25" s="21"/>
      <c r="F25" s="31"/>
      <c r="G25" s="21"/>
    </row>
    <row r="26" spans="1:7" ht="13.5" thickBot="1" x14ac:dyDescent="0.25">
      <c r="A26" s="43" t="s">
        <v>27</v>
      </c>
      <c r="B26" s="44">
        <f>B24+B15</f>
        <v>12536935661.939999</v>
      </c>
      <c r="C26" s="44">
        <f>C24+C15</f>
        <v>12536935662.379814</v>
      </c>
      <c r="D26" s="44">
        <f>D24+D15</f>
        <v>8276570295.1064177</v>
      </c>
      <c r="E26" s="45">
        <f>D26/C26</f>
        <v>0.66017490381978428</v>
      </c>
      <c r="F26" s="44">
        <f>F24+F15</f>
        <v>4639782858.7372112</v>
      </c>
      <c r="G26" s="45">
        <f>(D26-F26)/(C26-F26)</f>
        <v>0.46051881314639365</v>
      </c>
    </row>
    <row r="27" spans="1:7" x14ac:dyDescent="0.2">
      <c r="A27" s="42"/>
      <c r="B27" s="42"/>
      <c r="C27" s="20"/>
      <c r="D27" s="20"/>
      <c r="E27" s="46"/>
      <c r="F27" s="20"/>
      <c r="G27" s="37"/>
    </row>
    <row r="28" spans="1:7" ht="13.5" thickBot="1" x14ac:dyDescent="0.25">
      <c r="A28" s="99" t="s">
        <v>28</v>
      </c>
      <c r="B28" s="99"/>
      <c r="C28" s="99"/>
      <c r="D28" s="99"/>
      <c r="E28" s="99"/>
    </row>
    <row r="29" spans="1:7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</row>
    <row r="30" spans="1:7" x14ac:dyDescent="0.2">
      <c r="A30" s="19" t="s">
        <v>29</v>
      </c>
      <c r="B30" s="19"/>
      <c r="C30" s="20"/>
      <c r="D30" s="20"/>
      <c r="E30" s="46"/>
      <c r="F30" s="20"/>
      <c r="G30" s="46"/>
    </row>
    <row r="31" spans="1:7" x14ac:dyDescent="0.2">
      <c r="A31" s="22">
        <v>360</v>
      </c>
      <c r="B31" s="23">
        <v>124672240.66000003</v>
      </c>
      <c r="C31" s="79">
        <v>124672240.66000003</v>
      </c>
      <c r="D31" s="79">
        <v>0</v>
      </c>
      <c r="E31" s="24">
        <f>D31/C31</f>
        <v>0</v>
      </c>
      <c r="F31" s="79">
        <v>0</v>
      </c>
      <c r="G31" s="24">
        <f>(D31-F31)/(C31-F31)</f>
        <v>0</v>
      </c>
    </row>
    <row r="32" spans="1:7" x14ac:dyDescent="0.2">
      <c r="A32" s="32" t="s">
        <v>30</v>
      </c>
      <c r="B32" s="32"/>
      <c r="C32" s="79"/>
      <c r="D32" s="79"/>
      <c r="E32" s="24"/>
      <c r="F32" s="31"/>
      <c r="G32" s="24"/>
    </row>
    <row r="33" spans="1:7" x14ac:dyDescent="0.2">
      <c r="A33" s="22">
        <v>361</v>
      </c>
      <c r="B33" s="23">
        <v>611762557.82000005</v>
      </c>
      <c r="C33" s="79">
        <v>611762557.81999934</v>
      </c>
      <c r="D33" s="79">
        <v>0</v>
      </c>
      <c r="E33" s="24">
        <f>D33/C33</f>
        <v>0</v>
      </c>
      <c r="F33" s="79">
        <v>0</v>
      </c>
      <c r="G33" s="24">
        <f>(D33-F33)/(C33-F33)</f>
        <v>0</v>
      </c>
    </row>
    <row r="34" spans="1:7" x14ac:dyDescent="0.2">
      <c r="A34" s="22">
        <v>362</v>
      </c>
      <c r="B34" s="40">
        <v>2397308356.0500007</v>
      </c>
      <c r="C34" s="80">
        <v>2397308356.0499973</v>
      </c>
      <c r="D34" s="80">
        <v>0</v>
      </c>
      <c r="E34" s="26">
        <f>D34/C34</f>
        <v>0</v>
      </c>
      <c r="F34" s="80">
        <v>0</v>
      </c>
      <c r="G34" s="26">
        <f>(D34-F34)/(C34-F34)</f>
        <v>0</v>
      </c>
    </row>
    <row r="35" spans="1:7" x14ac:dyDescent="0.2">
      <c r="A35" s="47" t="s">
        <v>31</v>
      </c>
      <c r="B35" s="29">
        <f>SUM(B33:B34)</f>
        <v>3009070913.8700008</v>
      </c>
      <c r="C35" s="29">
        <f>SUM(C33:C34)</f>
        <v>3009070913.8699965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</row>
    <row r="36" spans="1:7" x14ac:dyDescent="0.2">
      <c r="A36" s="47"/>
      <c r="B36" s="47"/>
      <c r="C36" s="31"/>
      <c r="D36" s="31"/>
      <c r="E36" s="21"/>
      <c r="F36" s="31"/>
      <c r="G36" s="21"/>
    </row>
    <row r="37" spans="1:7" ht="26.25" thickBot="1" x14ac:dyDescent="0.25">
      <c r="A37" s="48" t="s">
        <v>32</v>
      </c>
      <c r="B37" s="49">
        <f>B35+B31</f>
        <v>3133743154.5300007</v>
      </c>
      <c r="C37" s="49">
        <f>C35+C31</f>
        <v>3133743154.5299964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</row>
    <row r="38" spans="1:7" ht="13.5" thickBot="1" x14ac:dyDescent="0.25">
      <c r="A38" s="50"/>
      <c r="B38" s="50"/>
      <c r="C38" s="31"/>
      <c r="D38" s="31"/>
      <c r="E38" s="50"/>
      <c r="F38" s="31"/>
      <c r="G38" s="50"/>
    </row>
    <row r="39" spans="1:7" ht="26.25" thickBot="1" x14ac:dyDescent="0.25">
      <c r="A39" s="52" t="s">
        <v>33</v>
      </c>
      <c r="B39" s="53">
        <f>B37+B26</f>
        <v>15670678816.469999</v>
      </c>
      <c r="C39" s="53">
        <f>C37+C26</f>
        <v>15670678816.909811</v>
      </c>
      <c r="D39" s="53">
        <f>D37+D26</f>
        <v>8276570295.1064177</v>
      </c>
      <c r="E39" s="54">
        <f>D39/C39</f>
        <v>0.52815646289523788</v>
      </c>
      <c r="F39" s="53">
        <f>F37+F26</f>
        <v>4639782858.7372112</v>
      </c>
      <c r="G39" s="54">
        <f>(D39-F39)/(C39-F39)</f>
        <v>0.32969102873958062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4" orientation="portrait" r:id="rId1"/>
  <headerFooter>
    <oddHeader>&amp;RExhibit SCE-29
TO2019A
WP-Schedule 6 and 8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7"/>
  <sheetViews>
    <sheetView showGridLines="0" zoomScaleNormal="100" workbookViewId="0">
      <selection activeCell="B2" sqref="B2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6" x14ac:dyDescent="0.2">
      <c r="B2" s="4" t="s">
        <v>3</v>
      </c>
    </row>
    <row r="3" spans="2:16" ht="13.5" thickBot="1" x14ac:dyDescent="0.25">
      <c r="B3" s="74" t="s">
        <v>34</v>
      </c>
      <c r="C3" s="3"/>
      <c r="D3" s="3"/>
      <c r="E3" s="3"/>
      <c r="F3" s="3"/>
    </row>
    <row r="6" spans="2:16" x14ac:dyDescent="0.2">
      <c r="B6" s="90">
        <v>42705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6"/>
    </row>
    <row r="7" spans="2:16" x14ac:dyDescent="0.2">
      <c r="B7" s="4" t="s">
        <v>35</v>
      </c>
    </row>
    <row r="8" spans="2:16" x14ac:dyDescent="0.2">
      <c r="C8" s="95">
        <v>350.1</v>
      </c>
      <c r="D8" s="95">
        <v>350.2</v>
      </c>
      <c r="E8" s="95">
        <v>352</v>
      </c>
      <c r="F8" s="95">
        <v>353</v>
      </c>
      <c r="G8" s="95">
        <v>354</v>
      </c>
      <c r="H8" s="95">
        <v>355</v>
      </c>
      <c r="I8" s="95">
        <v>356</v>
      </c>
      <c r="J8" s="95">
        <v>357</v>
      </c>
      <c r="K8" s="95">
        <v>358</v>
      </c>
      <c r="L8" s="95">
        <v>359</v>
      </c>
      <c r="M8" s="95" t="s">
        <v>0</v>
      </c>
    </row>
    <row r="9" spans="2:16" x14ac:dyDescent="0.2">
      <c r="B9" s="1" t="s">
        <v>36</v>
      </c>
      <c r="C9" s="81">
        <v>0</v>
      </c>
      <c r="D9" s="81">
        <v>6825977.3420024989</v>
      </c>
      <c r="E9" s="81">
        <v>25774570.972262766</v>
      </c>
      <c r="F9" s="81">
        <v>122191684.66020004</v>
      </c>
      <c r="G9" s="81">
        <v>138586485.11295712</v>
      </c>
      <c r="H9" s="81">
        <v>16498585.567086834</v>
      </c>
      <c r="I9" s="81">
        <v>78974458.467809707</v>
      </c>
      <c r="J9" s="81">
        <v>746768.29838875006</v>
      </c>
      <c r="K9" s="81">
        <v>1915385.4720517492</v>
      </c>
      <c r="L9" s="81">
        <v>7373856.466038934</v>
      </c>
      <c r="M9" s="57">
        <f>SUM(C9:L9)</f>
        <v>398887772.35879844</v>
      </c>
      <c r="N9" s="57"/>
      <c r="O9" s="57"/>
      <c r="P9" s="57"/>
    </row>
    <row r="10" spans="2:16" x14ac:dyDescent="0.2">
      <c r="B10" s="58" t="s">
        <v>37</v>
      </c>
      <c r="C10" s="82">
        <v>0</v>
      </c>
      <c r="D10" s="82">
        <v>-501927.75</v>
      </c>
      <c r="E10" s="82">
        <v>-1688100.6400000001</v>
      </c>
      <c r="F10" s="82">
        <v>33898698.229999997</v>
      </c>
      <c r="G10" s="82">
        <v>4418873.16</v>
      </c>
      <c r="H10" s="82">
        <v>3812464.8600000003</v>
      </c>
      <c r="I10" s="82">
        <v>636223.6400000006</v>
      </c>
      <c r="J10" s="82">
        <v>30649.51</v>
      </c>
      <c r="K10" s="82">
        <v>294168.28999999998</v>
      </c>
      <c r="L10" s="82">
        <v>-73684.55</v>
      </c>
      <c r="M10" s="57">
        <f t="shared" ref="M10:M12" si="0">SUM(C10:L10)</f>
        <v>40827364.75</v>
      </c>
    </row>
    <row r="11" spans="2:16" x14ac:dyDescent="0.2">
      <c r="B11" s="1" t="s">
        <v>38</v>
      </c>
      <c r="C11" s="83">
        <f>C12-C9-C10</f>
        <v>484055.82</v>
      </c>
      <c r="D11" s="83">
        <f t="shared" ref="D11:L11" si="1">D12-D9-D10</f>
        <v>18630647.3179975</v>
      </c>
      <c r="E11" s="83">
        <f t="shared" si="1"/>
        <v>101260443.98635852</v>
      </c>
      <c r="F11" s="83">
        <f t="shared" si="1"/>
        <v>596827800.15991831</v>
      </c>
      <c r="G11" s="83">
        <f t="shared" si="1"/>
        <v>370688448.19952399</v>
      </c>
      <c r="H11" s="83">
        <f t="shared" si="1"/>
        <v>150323758.40443599</v>
      </c>
      <c r="I11" s="83">
        <f t="shared" si="1"/>
        <v>534133061.15643692</v>
      </c>
      <c r="J11" s="83">
        <f t="shared" si="1"/>
        <v>19094810.790376324</v>
      </c>
      <c r="K11" s="83">
        <f t="shared" si="1"/>
        <v>95600713.039172962</v>
      </c>
      <c r="L11" s="83">
        <f t="shared" si="1"/>
        <v>10820884.842452802</v>
      </c>
      <c r="M11" s="57">
        <f t="shared" si="0"/>
        <v>1897864623.7166731</v>
      </c>
    </row>
    <row r="12" spans="2:16" x14ac:dyDescent="0.2">
      <c r="B12" s="59" t="s">
        <v>39</v>
      </c>
      <c r="C12" s="84">
        <v>484055.82</v>
      </c>
      <c r="D12" s="84">
        <v>24954696.91</v>
      </c>
      <c r="E12" s="84">
        <v>125346914.31862129</v>
      </c>
      <c r="F12" s="84">
        <v>752918183.05011833</v>
      </c>
      <c r="G12" s="84">
        <v>513693806.47248113</v>
      </c>
      <c r="H12" s="84">
        <v>170634808.83152285</v>
      </c>
      <c r="I12" s="84">
        <v>613743743.26424658</v>
      </c>
      <c r="J12" s="84">
        <v>19872228.598765075</v>
      </c>
      <c r="K12" s="84">
        <v>97810266.801224723</v>
      </c>
      <c r="L12" s="84">
        <v>18121056.758491736</v>
      </c>
      <c r="M12" s="60">
        <f t="shared" si="0"/>
        <v>2337579760.8254714</v>
      </c>
    </row>
    <row r="13" spans="2:16" x14ac:dyDescent="0.2"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2:16" x14ac:dyDescent="0.2">
      <c r="B14" s="4" t="s">
        <v>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2:16" x14ac:dyDescent="0.2">
      <c r="C15" s="86"/>
      <c r="D15" s="96">
        <v>350</v>
      </c>
      <c r="E15" s="96">
        <v>352</v>
      </c>
      <c r="F15" s="96">
        <v>353</v>
      </c>
      <c r="G15" s="96">
        <v>354</v>
      </c>
      <c r="H15" s="96">
        <v>355</v>
      </c>
      <c r="I15" s="96">
        <v>356</v>
      </c>
      <c r="J15" s="96">
        <v>357</v>
      </c>
      <c r="K15" s="96">
        <v>358</v>
      </c>
      <c r="L15" s="96">
        <v>359</v>
      </c>
      <c r="M15" s="95" t="s">
        <v>0</v>
      </c>
    </row>
    <row r="16" spans="2:16" x14ac:dyDescent="0.2">
      <c r="B16" s="1" t="s">
        <v>40</v>
      </c>
      <c r="C16" s="85"/>
      <c r="D16" s="87">
        <v>0.61501815233817103</v>
      </c>
      <c r="E16" s="87">
        <v>0.47574166609329349</v>
      </c>
      <c r="F16" s="87">
        <v>0.47511634817784265</v>
      </c>
      <c r="G16" s="87">
        <v>0.86959344115185921</v>
      </c>
      <c r="H16" s="87">
        <v>0.17128191773960449</v>
      </c>
      <c r="I16" s="87">
        <v>0.61431816914753534</v>
      </c>
      <c r="J16" s="87">
        <v>3.2595683066170881E-3</v>
      </c>
      <c r="K16" s="87">
        <v>7.1814723871002784E-3</v>
      </c>
      <c r="L16" s="87">
        <v>0.70332976877443776</v>
      </c>
      <c r="M16" s="57"/>
    </row>
    <row r="17" spans="2:13" x14ac:dyDescent="0.2">
      <c r="B17" s="1" t="s">
        <v>36</v>
      </c>
      <c r="C17" s="83"/>
      <c r="D17" s="83">
        <f>D9+C9</f>
        <v>6825977.3420024989</v>
      </c>
      <c r="E17" s="83">
        <f t="shared" ref="E17:L18" si="2">E9</f>
        <v>25774570.972262766</v>
      </c>
      <c r="F17" s="83">
        <f t="shared" si="2"/>
        <v>122191684.66020004</v>
      </c>
      <c r="G17" s="83">
        <f t="shared" si="2"/>
        <v>138586485.11295712</v>
      </c>
      <c r="H17" s="83">
        <f t="shared" si="2"/>
        <v>16498585.567086834</v>
      </c>
      <c r="I17" s="83">
        <f t="shared" si="2"/>
        <v>78974458.467809707</v>
      </c>
      <c r="J17" s="83">
        <f t="shared" si="2"/>
        <v>746768.29838875006</v>
      </c>
      <c r="K17" s="83">
        <f t="shared" si="2"/>
        <v>1915385.4720517492</v>
      </c>
      <c r="L17" s="83">
        <f t="shared" si="2"/>
        <v>7373856.466038934</v>
      </c>
      <c r="M17" s="57">
        <f t="shared" ref="M17:M20" si="3">SUM(C17:L17)</f>
        <v>398887772.35879844</v>
      </c>
    </row>
    <row r="18" spans="2:13" x14ac:dyDescent="0.2">
      <c r="B18" s="1" t="s">
        <v>41</v>
      </c>
      <c r="C18" s="83"/>
      <c r="D18" s="83">
        <f>D10+C10</f>
        <v>-501927.75</v>
      </c>
      <c r="E18" s="83">
        <f t="shared" si="2"/>
        <v>-1688100.6400000001</v>
      </c>
      <c r="F18" s="83">
        <f t="shared" si="2"/>
        <v>33898698.229999997</v>
      </c>
      <c r="G18" s="83">
        <f t="shared" si="2"/>
        <v>4418873.16</v>
      </c>
      <c r="H18" s="83">
        <f t="shared" si="2"/>
        <v>3812464.8600000003</v>
      </c>
      <c r="I18" s="83">
        <f t="shared" si="2"/>
        <v>636223.6400000006</v>
      </c>
      <c r="J18" s="83">
        <f t="shared" si="2"/>
        <v>30649.51</v>
      </c>
      <c r="K18" s="83">
        <f t="shared" si="2"/>
        <v>294168.28999999998</v>
      </c>
      <c r="L18" s="83">
        <f t="shared" si="2"/>
        <v>-73684.55</v>
      </c>
      <c r="M18" s="57">
        <f t="shared" si="3"/>
        <v>40827364.75</v>
      </c>
    </row>
    <row r="19" spans="2:13" x14ac:dyDescent="0.2">
      <c r="B19" s="1" t="s">
        <v>38</v>
      </c>
      <c r="C19" s="83"/>
      <c r="D19" s="83">
        <f>(D11+C11)*D16</f>
        <v>11755889.406423863</v>
      </c>
      <c r="E19" s="83">
        <f>E16*E11</f>
        <v>48173812.331416823</v>
      </c>
      <c r="F19" s="83">
        <f t="shared" ref="F19:L19" si="4">F16*F11</f>
        <v>283562644.90299565</v>
      </c>
      <c r="G19" s="83">
        <f t="shared" si="4"/>
        <v>322348243.2650668</v>
      </c>
      <c r="H19" s="83">
        <f t="shared" si="4"/>
        <v>25747741.621336784</v>
      </c>
      <c r="I19" s="83">
        <f t="shared" si="4"/>
        <v>328127644.21079087</v>
      </c>
      <c r="J19" s="83">
        <f t="shared" si="4"/>
        <v>62240.840073160653</v>
      </c>
      <c r="K19" s="83">
        <f t="shared" si="4"/>
        <v>686553.88087791821</v>
      </c>
      <c r="L19" s="83">
        <f t="shared" si="4"/>
        <v>7610650.4341771472</v>
      </c>
      <c r="M19" s="57">
        <f t="shared" si="3"/>
        <v>1028075420.893159</v>
      </c>
    </row>
    <row r="20" spans="2:13" x14ac:dyDescent="0.2">
      <c r="B20" s="1" t="s">
        <v>42</v>
      </c>
      <c r="C20" s="88"/>
      <c r="D20" s="91">
        <f t="shared" ref="D20:L20" si="5">SUM(D17:D19)</f>
        <v>18079938.998426363</v>
      </c>
      <c r="E20" s="91">
        <f t="shared" si="5"/>
        <v>72260282.663679585</v>
      </c>
      <c r="F20" s="91">
        <f t="shared" si="5"/>
        <v>439653027.79319572</v>
      </c>
      <c r="G20" s="91">
        <f t="shared" si="5"/>
        <v>465353601.53802395</v>
      </c>
      <c r="H20" s="91">
        <f t="shared" si="5"/>
        <v>46058792.048423618</v>
      </c>
      <c r="I20" s="91">
        <f t="shared" si="5"/>
        <v>407738326.31860059</v>
      </c>
      <c r="J20" s="91">
        <f t="shared" si="5"/>
        <v>839658.64846191066</v>
      </c>
      <c r="K20" s="91">
        <f t="shared" si="5"/>
        <v>2896107.6429296671</v>
      </c>
      <c r="L20" s="91">
        <f t="shared" si="5"/>
        <v>14910822.350216081</v>
      </c>
      <c r="M20" s="92">
        <f t="shared" si="3"/>
        <v>1467790558.0019574</v>
      </c>
    </row>
    <row r="21" spans="2:13" x14ac:dyDescent="0.2"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2:13" x14ac:dyDescent="0.2">
      <c r="C22" s="85"/>
      <c r="D22" s="85"/>
      <c r="E22" s="85"/>
      <c r="F22" s="85"/>
      <c r="G22" s="85"/>
      <c r="H22" s="85"/>
      <c r="I22" s="85"/>
      <c r="J22" s="85"/>
      <c r="K22" s="85"/>
      <c r="L22" s="85"/>
    </row>
    <row r="23" spans="2:13" x14ac:dyDescent="0.2">
      <c r="B23" s="90">
        <v>43070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56"/>
    </row>
    <row r="24" spans="2:13" x14ac:dyDescent="0.2">
      <c r="B24" s="4" t="s">
        <v>35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</row>
    <row r="25" spans="2:13" x14ac:dyDescent="0.2">
      <c r="C25" s="96">
        <v>350.1</v>
      </c>
      <c r="D25" s="96">
        <v>350.2</v>
      </c>
      <c r="E25" s="96">
        <v>352</v>
      </c>
      <c r="F25" s="96">
        <v>353</v>
      </c>
      <c r="G25" s="96">
        <v>354</v>
      </c>
      <c r="H25" s="96">
        <v>355</v>
      </c>
      <c r="I25" s="96">
        <v>356</v>
      </c>
      <c r="J25" s="96">
        <v>357</v>
      </c>
      <c r="K25" s="96">
        <v>358</v>
      </c>
      <c r="L25" s="96">
        <v>359</v>
      </c>
      <c r="M25" s="95" t="s">
        <v>0</v>
      </c>
    </row>
    <row r="26" spans="2:13" x14ac:dyDescent="0.2">
      <c r="B26" s="1" t="s">
        <v>36</v>
      </c>
      <c r="C26" s="81">
        <v>0</v>
      </c>
      <c r="D26" s="81">
        <v>8404803.791004831</v>
      </c>
      <c r="E26" s="81">
        <v>32707290.915581666</v>
      </c>
      <c r="F26" s="81">
        <v>150867306.72170976</v>
      </c>
      <c r="G26" s="81">
        <v>181534241.95129469</v>
      </c>
      <c r="H26" s="81">
        <v>22101544.856296007</v>
      </c>
      <c r="I26" s="81">
        <v>103951895.09771129</v>
      </c>
      <c r="J26" s="81">
        <v>3840663.0705712512</v>
      </c>
      <c r="K26" s="81">
        <v>5074145.4161744984</v>
      </c>
      <c r="L26" s="81">
        <v>9603411.7910451666</v>
      </c>
      <c r="M26" s="57">
        <f>SUM(C26:L26)</f>
        <v>518085303.61138916</v>
      </c>
    </row>
    <row r="27" spans="2:13" x14ac:dyDescent="0.2">
      <c r="B27" s="58" t="s">
        <v>37</v>
      </c>
      <c r="C27" s="82">
        <v>0</v>
      </c>
      <c r="D27" s="82">
        <v>-516214.36</v>
      </c>
      <c r="E27" s="82">
        <v>-1496614.55</v>
      </c>
      <c r="F27" s="82">
        <v>27980601.109999999</v>
      </c>
      <c r="G27" s="82">
        <v>6893743.96</v>
      </c>
      <c r="H27" s="82">
        <v>4533610.46</v>
      </c>
      <c r="I27" s="82">
        <v>5014836.5199999996</v>
      </c>
      <c r="J27" s="82">
        <v>-94787.98</v>
      </c>
      <c r="K27" s="82">
        <v>1276535.33</v>
      </c>
      <c r="L27" s="82">
        <v>-17424.75</v>
      </c>
      <c r="M27" s="57">
        <f t="shared" ref="M27:M29" si="6">SUM(C27:L27)</f>
        <v>43574285.740000002</v>
      </c>
    </row>
    <row r="28" spans="2:13" x14ac:dyDescent="0.2">
      <c r="B28" s="1" t="s">
        <v>38</v>
      </c>
      <c r="C28" s="83">
        <f>C29-C26-C27</f>
        <v>270</v>
      </c>
      <c r="D28" s="83">
        <f t="shared" ref="D28:L28" si="7">D29-D26-D27</f>
        <v>21061523.948995173</v>
      </c>
      <c r="E28" s="83">
        <f t="shared" si="7"/>
        <v>122097257.99932151</v>
      </c>
      <c r="F28" s="83">
        <f t="shared" si="7"/>
        <v>724218704.4228195</v>
      </c>
      <c r="G28" s="83">
        <f t="shared" si="7"/>
        <v>357114196.06176251</v>
      </c>
      <c r="H28" s="83">
        <f t="shared" si="7"/>
        <v>107266164.44981755</v>
      </c>
      <c r="I28" s="83">
        <f t="shared" si="7"/>
        <v>509601358.00405622</v>
      </c>
      <c r="J28" s="83">
        <f t="shared" si="7"/>
        <v>19694925.187362928</v>
      </c>
      <c r="K28" s="83">
        <f t="shared" si="7"/>
        <v>88362907.669857085</v>
      </c>
      <c r="L28" s="83">
        <f t="shared" si="7"/>
        <v>14459070.802901451</v>
      </c>
      <c r="M28" s="57">
        <f t="shared" si="6"/>
        <v>1963876378.5468941</v>
      </c>
    </row>
    <row r="29" spans="2:13" x14ac:dyDescent="0.2">
      <c r="B29" s="59" t="s">
        <v>39</v>
      </c>
      <c r="C29" s="84">
        <v>270</v>
      </c>
      <c r="D29" s="84">
        <v>28950113.380000003</v>
      </c>
      <c r="E29" s="84">
        <v>153307934.36490318</v>
      </c>
      <c r="F29" s="84">
        <v>903066612.25452924</v>
      </c>
      <c r="G29" s="84">
        <v>545542181.97305715</v>
      </c>
      <c r="H29" s="84">
        <v>133901319.76611355</v>
      </c>
      <c r="I29" s="84">
        <v>618568089.62176752</v>
      </c>
      <c r="J29" s="84">
        <v>23440800.277934179</v>
      </c>
      <c r="K29" s="84">
        <v>94713588.416031584</v>
      </c>
      <c r="L29" s="84">
        <v>24045057.843946617</v>
      </c>
      <c r="M29" s="60">
        <f t="shared" si="6"/>
        <v>2525535967.8982825</v>
      </c>
    </row>
    <row r="30" spans="2:13" x14ac:dyDescent="0.2">
      <c r="C30" s="85"/>
      <c r="D30" s="85"/>
      <c r="E30" s="85"/>
      <c r="F30" s="85"/>
      <c r="G30" s="85"/>
      <c r="H30" s="85"/>
      <c r="I30" s="85"/>
      <c r="J30" s="85"/>
      <c r="K30" s="85"/>
      <c r="L30" s="85"/>
    </row>
    <row r="31" spans="2:13" x14ac:dyDescent="0.2">
      <c r="B31" s="4" t="s">
        <v>9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2:13" x14ac:dyDescent="0.2">
      <c r="C32" s="86"/>
      <c r="D32" s="96">
        <v>350</v>
      </c>
      <c r="E32" s="96">
        <v>352</v>
      </c>
      <c r="F32" s="96">
        <v>353</v>
      </c>
      <c r="G32" s="96">
        <v>354</v>
      </c>
      <c r="H32" s="96">
        <v>355</v>
      </c>
      <c r="I32" s="96">
        <v>356</v>
      </c>
      <c r="J32" s="96">
        <v>357</v>
      </c>
      <c r="K32" s="96">
        <v>358</v>
      </c>
      <c r="L32" s="96">
        <v>359</v>
      </c>
      <c r="M32" s="95" t="s">
        <v>0</v>
      </c>
    </row>
    <row r="33" spans="2:13" x14ac:dyDescent="0.2">
      <c r="B33" s="1" t="s">
        <v>40</v>
      </c>
      <c r="C33" s="85"/>
      <c r="D33" s="87">
        <v>0.60214157746192098</v>
      </c>
      <c r="E33" s="87">
        <v>0.48897235198497901</v>
      </c>
      <c r="F33" s="87">
        <v>0.4724841002917457</v>
      </c>
      <c r="G33" s="87">
        <v>0.89709409651267757</v>
      </c>
      <c r="H33" s="87">
        <v>0.18447000861454613</v>
      </c>
      <c r="I33" s="87">
        <v>0.60553232108297916</v>
      </c>
      <c r="J33" s="87">
        <v>4.2875506171766676E-3</v>
      </c>
      <c r="K33" s="87">
        <v>7.1443060615992713E-3</v>
      </c>
      <c r="L33" s="87">
        <v>0.55349803265849795</v>
      </c>
      <c r="M33" s="57"/>
    </row>
    <row r="34" spans="2:13" x14ac:dyDescent="0.2">
      <c r="B34" s="1" t="s">
        <v>36</v>
      </c>
      <c r="C34" s="83"/>
      <c r="D34" s="83">
        <f>D26+C26</f>
        <v>8404803.791004831</v>
      </c>
      <c r="E34" s="83">
        <f t="shared" ref="E34:L35" si="8">E26</f>
        <v>32707290.915581666</v>
      </c>
      <c r="F34" s="83">
        <f t="shared" si="8"/>
        <v>150867306.72170976</v>
      </c>
      <c r="G34" s="83">
        <f t="shared" si="8"/>
        <v>181534241.95129469</v>
      </c>
      <c r="H34" s="83">
        <f t="shared" si="8"/>
        <v>22101544.856296007</v>
      </c>
      <c r="I34" s="83">
        <f t="shared" si="8"/>
        <v>103951895.09771129</v>
      </c>
      <c r="J34" s="83">
        <f t="shared" si="8"/>
        <v>3840663.0705712512</v>
      </c>
      <c r="K34" s="83">
        <f t="shared" si="8"/>
        <v>5074145.4161744984</v>
      </c>
      <c r="L34" s="83">
        <f t="shared" si="8"/>
        <v>9603411.7910451666</v>
      </c>
      <c r="M34" s="57">
        <f t="shared" ref="M34:M37" si="9">SUM(C34:L34)</f>
        <v>518085303.61138916</v>
      </c>
    </row>
    <row r="35" spans="2:13" x14ac:dyDescent="0.2">
      <c r="B35" s="1" t="s">
        <v>41</v>
      </c>
      <c r="C35" s="83"/>
      <c r="D35" s="83">
        <f>D27+C27</f>
        <v>-516214.36</v>
      </c>
      <c r="E35" s="83">
        <f t="shared" si="8"/>
        <v>-1496614.55</v>
      </c>
      <c r="F35" s="83">
        <f t="shared" si="8"/>
        <v>27980601.109999999</v>
      </c>
      <c r="G35" s="83">
        <f t="shared" si="8"/>
        <v>6893743.96</v>
      </c>
      <c r="H35" s="83">
        <f t="shared" si="8"/>
        <v>4533610.46</v>
      </c>
      <c r="I35" s="83">
        <f t="shared" si="8"/>
        <v>5014836.5199999996</v>
      </c>
      <c r="J35" s="83">
        <f t="shared" si="8"/>
        <v>-94787.98</v>
      </c>
      <c r="K35" s="83">
        <f t="shared" si="8"/>
        <v>1276535.33</v>
      </c>
      <c r="L35" s="83">
        <f t="shared" si="8"/>
        <v>-17424.75</v>
      </c>
      <c r="M35" s="57">
        <f t="shared" si="9"/>
        <v>43574285.740000002</v>
      </c>
    </row>
    <row r="36" spans="2:13" x14ac:dyDescent="0.2">
      <c r="B36" s="1" t="s">
        <v>38</v>
      </c>
      <c r="C36" s="83"/>
      <c r="D36" s="83">
        <f>(D28+C28)*D33</f>
        <v>12682181.832625896</v>
      </c>
      <c r="E36" s="83">
        <f>E33*E28</f>
        <v>59702183.414845027</v>
      </c>
      <c r="F36" s="83">
        <f t="shared" ref="F36:L36" si="10">F33*F28</f>
        <v>342181822.97366959</v>
      </c>
      <c r="G36" s="83">
        <f t="shared" si="10"/>
        <v>320365037.06787807</v>
      </c>
      <c r="H36" s="83">
        <f t="shared" si="10"/>
        <v>19787390.280107167</v>
      </c>
      <c r="I36" s="83">
        <f t="shared" si="10"/>
        <v>308580093.13923436</v>
      </c>
      <c r="J36" s="83">
        <f t="shared" si="10"/>
        <v>84442.988642326221</v>
      </c>
      <c r="K36" s="83">
        <f t="shared" si="10"/>
        <v>631291.6568862967</v>
      </c>
      <c r="L36" s="83">
        <f t="shared" si="10"/>
        <v>8003067.2434758814</v>
      </c>
      <c r="M36" s="57">
        <f t="shared" si="9"/>
        <v>1072017510.5973648</v>
      </c>
    </row>
    <row r="37" spans="2:13" x14ac:dyDescent="0.2">
      <c r="B37" s="1" t="s">
        <v>42</v>
      </c>
      <c r="C37" s="61"/>
      <c r="D37" s="93">
        <f t="shared" ref="D37" si="11">SUM(D34:D36)</f>
        <v>20570771.263630725</v>
      </c>
      <c r="E37" s="93">
        <f t="shared" ref="E37:L37" si="12">SUM(E34:E36)</f>
        <v>90912859.780426696</v>
      </c>
      <c r="F37" s="93">
        <f t="shared" si="12"/>
        <v>521029730.80537933</v>
      </c>
      <c r="G37" s="93">
        <f t="shared" si="12"/>
        <v>508793022.97917277</v>
      </c>
      <c r="H37" s="93">
        <f t="shared" si="12"/>
        <v>46422545.596403174</v>
      </c>
      <c r="I37" s="93">
        <f t="shared" si="12"/>
        <v>417546824.75694567</v>
      </c>
      <c r="J37" s="93">
        <f t="shared" si="12"/>
        <v>3830318.0792135773</v>
      </c>
      <c r="K37" s="93">
        <f t="shared" si="12"/>
        <v>6981972.4030607948</v>
      </c>
      <c r="L37" s="93">
        <f t="shared" si="12"/>
        <v>17589054.284521047</v>
      </c>
      <c r="M37" s="92">
        <f t="shared" si="9"/>
        <v>1633677099.9487538</v>
      </c>
    </row>
  </sheetData>
  <printOptions horizontalCentered="1"/>
  <pageMargins left="0.7" right="0.7" top="0.75" bottom="0.75" header="0.3" footer="0.3"/>
  <pageSetup scale="59" orientation="landscape" r:id="rId1"/>
  <headerFooter>
    <oddHeader>&amp;RExhibit SCE-29
TO2019A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3:J31"/>
  <sheetViews>
    <sheetView showGridLines="0" zoomScale="115" zoomScaleNormal="115" zoomScaleSheetLayoutView="85" workbookViewId="0"/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3" width="16.85546875" style="1" bestFit="1" customWidth="1"/>
    <col min="4" max="4" width="18.28515625" style="1" customWidth="1"/>
    <col min="5" max="5" width="21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8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1:10" x14ac:dyDescent="0.2">
      <c r="B3" s="4" t="s">
        <v>3</v>
      </c>
    </row>
    <row r="4" spans="1:10" ht="13.5" thickBot="1" x14ac:dyDescent="0.25">
      <c r="B4" s="74" t="s">
        <v>43</v>
      </c>
      <c r="C4" s="3"/>
      <c r="D4" s="3"/>
    </row>
    <row r="5" spans="1:10" x14ac:dyDescent="0.2">
      <c r="B5" s="4" t="s">
        <v>44</v>
      </c>
    </row>
    <row r="6" spans="1:10" ht="27.75" customHeight="1" x14ac:dyDescent="0.2">
      <c r="A6" s="62"/>
      <c r="B6" s="1" t="s">
        <v>14</v>
      </c>
      <c r="E6" s="63"/>
      <c r="F6" s="64"/>
      <c r="G6" s="63"/>
      <c r="H6" s="63"/>
    </row>
    <row r="7" spans="1:10" x14ac:dyDescent="0.2">
      <c r="A7" s="62"/>
      <c r="B7" s="35"/>
      <c r="C7" s="95">
        <v>2017</v>
      </c>
      <c r="D7" s="95">
        <v>2016</v>
      </c>
      <c r="E7" s="65"/>
      <c r="F7" s="66"/>
      <c r="G7" s="67"/>
      <c r="H7" s="67"/>
      <c r="J7" s="35"/>
    </row>
    <row r="8" spans="1:10" x14ac:dyDescent="0.2">
      <c r="A8" s="62"/>
      <c r="B8" s="1" t="s">
        <v>45</v>
      </c>
      <c r="C8" s="94">
        <v>2509375000</v>
      </c>
      <c r="D8" s="94">
        <v>2330841181</v>
      </c>
      <c r="E8" s="62"/>
      <c r="F8" s="62"/>
      <c r="G8" s="62"/>
      <c r="H8" s="62"/>
    </row>
    <row r="9" spans="1:10" x14ac:dyDescent="0.2">
      <c r="A9" s="62"/>
      <c r="B9" s="1" t="s">
        <v>46</v>
      </c>
      <c r="C9" s="57">
        <f>-C22+C19</f>
        <v>145353</v>
      </c>
      <c r="D9" s="57">
        <f>-D22+D19</f>
        <v>135057.88999999911</v>
      </c>
      <c r="E9" s="63"/>
      <c r="F9" s="64"/>
      <c r="G9" s="62"/>
      <c r="H9" s="62"/>
    </row>
    <row r="10" spans="1:10" x14ac:dyDescent="0.2">
      <c r="A10" s="62"/>
      <c r="B10" s="1" t="s">
        <v>47</v>
      </c>
      <c r="C10" s="57">
        <f>C21</f>
        <v>16015615</v>
      </c>
      <c r="D10" s="57">
        <f>D21</f>
        <v>6567511.7800000003</v>
      </c>
      <c r="E10" s="65"/>
      <c r="F10" s="66"/>
      <c r="G10" s="67"/>
      <c r="H10" s="67"/>
    </row>
    <row r="11" spans="1:10" x14ac:dyDescent="0.2">
      <c r="A11" s="62"/>
      <c r="B11" s="1" t="s">
        <v>48</v>
      </c>
      <c r="C11" s="57">
        <f>C23</f>
        <v>0</v>
      </c>
      <c r="D11" s="57">
        <f>D23</f>
        <v>36010.449999999997</v>
      </c>
      <c r="E11" s="62"/>
      <c r="F11" s="62"/>
      <c r="G11" s="62"/>
      <c r="H11" s="62"/>
    </row>
    <row r="12" spans="1:10" ht="13.5" thickBot="1" x14ac:dyDescent="0.25">
      <c r="A12" s="62"/>
      <c r="B12" s="1" t="s">
        <v>49</v>
      </c>
      <c r="C12" s="97">
        <f>SUM(C8:C11)</f>
        <v>2525535968</v>
      </c>
      <c r="D12" s="97">
        <f>SUM(D8:D11)</f>
        <v>2337579761.1199999</v>
      </c>
      <c r="E12" s="62"/>
      <c r="F12" s="67"/>
      <c r="G12" s="62"/>
      <c r="H12" s="62"/>
    </row>
    <row r="13" spans="1:10" ht="13.5" thickTop="1" x14ac:dyDescent="0.2">
      <c r="A13" s="62"/>
      <c r="E13" s="62"/>
      <c r="F13" s="62"/>
      <c r="G13" s="62"/>
      <c r="H13" s="62"/>
    </row>
    <row r="14" spans="1:10" hidden="1" x14ac:dyDescent="0.2">
      <c r="A14" s="62"/>
      <c r="B14" s="1" t="s">
        <v>50</v>
      </c>
      <c r="C14" s="35">
        <f>'Accum Depr Calc'!M29-C12</f>
        <v>-0.10171747207641602</v>
      </c>
      <c r="D14" s="35">
        <f>'Accum Depr Calc'!M12-D12</f>
        <v>-0.29452848434448242</v>
      </c>
      <c r="E14" s="67"/>
      <c r="F14" s="67"/>
      <c r="G14" s="62"/>
      <c r="H14" s="62"/>
    </row>
    <row r="15" spans="1:10" x14ac:dyDescent="0.2">
      <c r="A15" s="62"/>
      <c r="E15" s="62"/>
      <c r="F15" s="62"/>
      <c r="G15" s="62"/>
      <c r="H15" s="62"/>
    </row>
    <row r="16" spans="1:10" x14ac:dyDescent="0.2">
      <c r="A16" s="62"/>
      <c r="E16" s="62"/>
      <c r="F16" s="68"/>
      <c r="G16" s="62"/>
      <c r="H16" s="62"/>
    </row>
    <row r="17" spans="1:8" s="8" customFormat="1" x14ac:dyDescent="0.2">
      <c r="A17" s="62"/>
      <c r="B17" s="1" t="s">
        <v>51</v>
      </c>
      <c r="C17" s="1"/>
      <c r="D17" s="1"/>
      <c r="E17" s="69"/>
      <c r="F17" s="62"/>
      <c r="G17" s="62"/>
      <c r="H17" s="62"/>
    </row>
    <row r="18" spans="1:8" s="8" customFormat="1" x14ac:dyDescent="0.2">
      <c r="A18" s="70"/>
      <c r="B18" s="1"/>
      <c r="C18" s="95">
        <f>C7</f>
        <v>2017</v>
      </c>
      <c r="D18" s="95">
        <f>D7</f>
        <v>2016</v>
      </c>
      <c r="E18" s="62"/>
      <c r="F18" s="62"/>
      <c r="G18" s="62"/>
      <c r="H18" s="62"/>
    </row>
    <row r="19" spans="1:8" s="8" customFormat="1" x14ac:dyDescent="0.2">
      <c r="A19" s="70"/>
      <c r="B19" s="1" t="s">
        <v>52</v>
      </c>
      <c r="C19" s="94">
        <v>0</v>
      </c>
      <c r="D19" s="94">
        <v>54393.85</v>
      </c>
      <c r="E19" s="50"/>
      <c r="F19" s="62"/>
      <c r="G19" s="62"/>
      <c r="H19" s="62"/>
    </row>
    <row r="20" spans="1:8" s="8" customFormat="1" x14ac:dyDescent="0.2">
      <c r="A20" s="62"/>
      <c r="B20" s="1" t="s">
        <v>53</v>
      </c>
      <c r="C20" s="94">
        <v>0</v>
      </c>
      <c r="D20" s="94">
        <v>0</v>
      </c>
      <c r="E20" s="50"/>
      <c r="F20" s="62"/>
      <c r="G20" s="62"/>
      <c r="H20" s="62"/>
    </row>
    <row r="21" spans="1:8" s="8" customFormat="1" x14ac:dyDescent="0.2">
      <c r="A21" s="62"/>
      <c r="B21" s="1" t="s">
        <v>47</v>
      </c>
      <c r="C21" s="94">
        <v>16015615</v>
      </c>
      <c r="D21" s="94">
        <v>6567511.7800000003</v>
      </c>
      <c r="E21" s="50"/>
      <c r="F21" s="62"/>
      <c r="G21" s="62"/>
      <c r="H21" s="62"/>
    </row>
    <row r="22" spans="1:8" s="8" customFormat="1" x14ac:dyDescent="0.2">
      <c r="A22" s="62"/>
      <c r="B22" s="1" t="s">
        <v>54</v>
      </c>
      <c r="C22" s="94">
        <v>-145353</v>
      </c>
      <c r="D22" s="94">
        <v>-80664.039999999106</v>
      </c>
      <c r="E22" s="50"/>
      <c r="F22" s="62"/>
      <c r="G22" s="62"/>
      <c r="H22" s="62"/>
    </row>
    <row r="23" spans="1:8" s="8" customFormat="1" x14ac:dyDescent="0.2">
      <c r="A23" s="70"/>
      <c r="B23" s="1" t="s">
        <v>55</v>
      </c>
      <c r="C23" s="94">
        <v>0</v>
      </c>
      <c r="D23" s="94">
        <v>36010.449999999997</v>
      </c>
      <c r="E23" s="50"/>
      <c r="F23" s="62"/>
      <c r="G23" s="62"/>
      <c r="H23" s="62"/>
    </row>
    <row r="24" spans="1:8" s="8" customFormat="1" ht="13.5" thickBot="1" x14ac:dyDescent="0.25">
      <c r="A24" s="70"/>
      <c r="B24" s="1" t="s">
        <v>0</v>
      </c>
      <c r="C24" s="98">
        <f>SUM(C19:C23)</f>
        <v>15870262</v>
      </c>
      <c r="D24" s="98">
        <f>SUM(D19:D23)</f>
        <v>6577252.040000001</v>
      </c>
      <c r="E24" s="62"/>
      <c r="F24" s="62"/>
      <c r="G24" s="62"/>
      <c r="H24" s="62"/>
    </row>
    <row r="25" spans="1:8" s="8" customFormat="1" ht="13.5" thickTop="1" x14ac:dyDescent="0.2">
      <c r="A25" s="70"/>
      <c r="B25" s="71"/>
      <c r="C25" s="62"/>
      <c r="D25" s="62"/>
      <c r="E25" s="62"/>
      <c r="F25" s="62"/>
      <c r="G25" s="62"/>
      <c r="H25" s="62"/>
    </row>
    <row r="26" spans="1:8" s="8" customFormat="1" x14ac:dyDescent="0.2">
      <c r="A26" s="70"/>
      <c r="B26" s="71"/>
      <c r="C26" s="62"/>
      <c r="D26" s="62"/>
      <c r="E26" s="62"/>
      <c r="F26" s="62"/>
      <c r="G26" s="62"/>
      <c r="H26" s="62"/>
    </row>
    <row r="27" spans="1:8" s="8" customFormat="1" x14ac:dyDescent="0.2">
      <c r="A27" s="62"/>
      <c r="B27" s="72"/>
      <c r="C27" s="62"/>
      <c r="D27" s="62"/>
      <c r="E27" s="62"/>
      <c r="F27" s="62"/>
      <c r="G27" s="62"/>
      <c r="H27" s="62"/>
    </row>
    <row r="28" spans="1:8" s="8" customFormat="1" x14ac:dyDescent="0.2">
      <c r="A28" s="62"/>
      <c r="B28" s="72"/>
      <c r="C28" s="62"/>
      <c r="D28" s="62"/>
      <c r="E28" s="62"/>
      <c r="F28" s="62"/>
      <c r="G28" s="62"/>
      <c r="H28" s="62"/>
    </row>
    <row r="29" spans="1:8" s="8" customFormat="1" x14ac:dyDescent="0.2">
      <c r="A29" s="62"/>
      <c r="B29" s="72"/>
      <c r="C29" s="68"/>
      <c r="D29" s="62"/>
      <c r="E29" s="62"/>
      <c r="F29" s="62"/>
      <c r="G29" s="62"/>
      <c r="H29" s="62"/>
    </row>
    <row r="30" spans="1:8" s="8" customFormat="1" x14ac:dyDescent="0.2">
      <c r="A30" s="62"/>
      <c r="B30" s="62"/>
      <c r="C30" s="62"/>
      <c r="D30" s="62"/>
      <c r="E30" s="62"/>
      <c r="F30" s="62"/>
      <c r="G30" s="62"/>
      <c r="H30" s="62"/>
    </row>
    <row r="31" spans="1:8" s="8" customFormat="1" x14ac:dyDescent="0.2">
      <c r="A31" s="1"/>
      <c r="B31" s="39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orientation="portrait" r:id="rId1"/>
  <headerFooter>
    <oddHeader>&amp;RExhibit SCE-29
TO2019A
WP-Schedule 6 and 8
Page &amp;P of &amp;N</oddHeader>
  </headerFooter>
  <colBreaks count="1" manualBreakCount="1">
    <brk id="7" min="2" max="43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E7"/>
  <sheetViews>
    <sheetView showGridLines="0" zoomScaleNormal="100" zoomScaleSheetLayoutView="115" workbookViewId="0"/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5" x14ac:dyDescent="0.2">
      <c r="B2" s="4" t="s">
        <v>3</v>
      </c>
    </row>
    <row r="3" spans="2:5" ht="13.5" thickBot="1" x14ac:dyDescent="0.25">
      <c r="B3" s="74" t="s">
        <v>56</v>
      </c>
      <c r="C3" s="3"/>
      <c r="D3" s="3"/>
      <c r="E3" s="3"/>
    </row>
    <row r="5" spans="2:5" x14ac:dyDescent="0.2">
      <c r="B5" s="95" t="s">
        <v>1</v>
      </c>
      <c r="C5" s="95" t="s">
        <v>2</v>
      </c>
      <c r="D5" s="95" t="s">
        <v>0</v>
      </c>
      <c r="E5" s="95" t="s">
        <v>57</v>
      </c>
    </row>
    <row r="6" spans="2:5" x14ac:dyDescent="0.2">
      <c r="B6" s="94">
        <v>1073416375</v>
      </c>
      <c r="C6" s="94">
        <v>843998303</v>
      </c>
      <c r="D6" s="8">
        <f>B6+C6</f>
        <v>1917414678</v>
      </c>
      <c r="E6" s="1" t="s">
        <v>58</v>
      </c>
    </row>
    <row r="7" spans="2:5" x14ac:dyDescent="0.2">
      <c r="B7" s="94">
        <v>1094912964</v>
      </c>
      <c r="C7" s="94">
        <v>641916543</v>
      </c>
      <c r="D7" s="8">
        <f>B7+C7</f>
        <v>1736829507</v>
      </c>
      <c r="E7" s="1" t="s">
        <v>59</v>
      </c>
    </row>
  </sheetData>
  <pageMargins left="0.7" right="0.7" top="0.75" bottom="0.75" header="0.3" footer="0.3"/>
  <pageSetup scale="89" orientation="portrait" r:id="rId1"/>
  <headerFooter>
    <oddHeader>&amp;RExhibit SCE-29
TO2019A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2017 ISO Study with Inc Plant</vt:lpstr>
      <vt:lpstr>2016 ISO Study with Inc Plant</vt:lpstr>
      <vt:lpstr>Accum Depr Calc</vt:lpstr>
      <vt:lpstr>Reserve Recon to FF1</vt:lpstr>
      <vt:lpstr>General &amp; Intangible Reserve</vt:lpstr>
      <vt:lpstr>'2016 ISO Study with Inc Plant'!Print_Area</vt:lpstr>
      <vt:lpstr>'2017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Kim, Jee Young</cp:lastModifiedBy>
  <cp:lastPrinted>2018-10-23T21:30:41Z</cp:lastPrinted>
  <dcterms:created xsi:type="dcterms:W3CDTF">2018-04-16T23:08:23Z</dcterms:created>
  <dcterms:modified xsi:type="dcterms:W3CDTF">2019-04-05T21:34:45Z</dcterms:modified>
</cp:coreProperties>
</file>