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1610" windowHeight="8670"/>
  </bookViews>
  <sheets>
    <sheet name="Sum by FERC Acct" sheetId="1" r:id="rId1"/>
    <sheet name="Adjustments" sheetId="4" r:id="rId2"/>
  </sheets>
  <externalReferences>
    <externalReference r:id="rId3"/>
    <externalReference r:id="rId4"/>
    <externalReference r:id="rId5"/>
  </externalReferences>
  <definedNames>
    <definedName name="_xlnm.Print_Area" localSheetId="0">'Sum by FERC Acct'!$A$1:$E$104</definedName>
    <definedName name="_xlnm.Print_Titles" localSheetId="0">'Sum by FERC Acct'!$1:$2</definedName>
  </definedNames>
  <calcPr calcId="145621"/>
</workbook>
</file>

<file path=xl/calcChain.xml><?xml version="1.0" encoding="utf-8"?>
<calcChain xmlns="http://schemas.openxmlformats.org/spreadsheetml/2006/main">
  <c r="I69" i="4" l="1"/>
  <c r="H69" i="4"/>
  <c r="G69" i="4"/>
  <c r="H68" i="4"/>
  <c r="G68" i="4"/>
  <c r="I65" i="4"/>
  <c r="I52" i="4"/>
  <c r="H56" i="4"/>
  <c r="I56" i="4"/>
  <c r="G56" i="4"/>
  <c r="H65" i="4"/>
  <c r="G65" i="4"/>
  <c r="H55" i="4"/>
  <c r="H53" i="4"/>
  <c r="I54" i="4" l="1"/>
  <c r="H34" i="4" l="1"/>
  <c r="H33" i="4"/>
  <c r="H32" i="4"/>
  <c r="G55" i="4"/>
  <c r="G53" i="4"/>
  <c r="H18" i="4"/>
  <c r="H8" i="4"/>
  <c r="D72" i="1" l="1"/>
  <c r="E72" i="1"/>
  <c r="D73" i="1"/>
  <c r="E73" i="1"/>
  <c r="D74" i="1"/>
  <c r="E74" i="1"/>
  <c r="D75" i="1"/>
  <c r="E75" i="1"/>
  <c r="E102" i="1"/>
  <c r="D102" i="1"/>
  <c r="E99" i="1"/>
  <c r="D99" i="1"/>
  <c r="E98" i="1"/>
  <c r="D98" i="1"/>
  <c r="E97" i="1"/>
  <c r="D97" i="1"/>
  <c r="E96" i="1"/>
  <c r="D96" i="1"/>
  <c r="E93" i="1"/>
  <c r="D93" i="1"/>
  <c r="E91" i="1"/>
  <c r="D91" i="1"/>
  <c r="E88" i="1"/>
  <c r="D88" i="1"/>
  <c r="E87" i="1"/>
  <c r="D87" i="1"/>
  <c r="E82" i="1"/>
  <c r="D82" i="1"/>
  <c r="E79" i="1"/>
  <c r="D79" i="1"/>
  <c r="E78" i="1"/>
  <c r="D78" i="1"/>
  <c r="E71" i="1"/>
  <c r="D71" i="1"/>
  <c r="E68" i="1"/>
  <c r="D68" i="1"/>
  <c r="E67" i="1"/>
  <c r="D67" i="1"/>
  <c r="E66" i="1"/>
  <c r="D66" i="1"/>
  <c r="E65" i="1"/>
  <c r="D65" i="1"/>
  <c r="E64" i="1"/>
  <c r="D64" i="1"/>
  <c r="E63" i="1"/>
  <c r="D63" i="1"/>
  <c r="E61" i="1"/>
  <c r="D61" i="1"/>
  <c r="E59" i="1"/>
  <c r="D59" i="1"/>
  <c r="E57" i="1"/>
  <c r="D57" i="1"/>
  <c r="E54" i="1"/>
  <c r="D54" i="1"/>
  <c r="E53" i="1"/>
  <c r="D53" i="1"/>
  <c r="E50" i="1"/>
  <c r="D50" i="1"/>
  <c r="E49" i="1"/>
  <c r="D49" i="1"/>
  <c r="E46" i="1"/>
  <c r="D46" i="1"/>
  <c r="E45" i="1"/>
  <c r="D45" i="1"/>
  <c r="E44" i="1"/>
  <c r="D44" i="1"/>
  <c r="E43" i="1"/>
  <c r="D43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0" i="1"/>
  <c r="D30" i="1"/>
  <c r="E29" i="1"/>
  <c r="D29" i="1"/>
  <c r="E28" i="1"/>
  <c r="D28" i="1"/>
  <c r="E26" i="1"/>
  <c r="D26" i="1"/>
  <c r="E24" i="1"/>
  <c r="D24" i="1"/>
  <c r="E21" i="1"/>
  <c r="D21" i="1"/>
  <c r="E20" i="1"/>
  <c r="D20" i="1"/>
  <c r="E19" i="1"/>
  <c r="D19" i="1"/>
  <c r="E16" i="1"/>
  <c r="D16" i="1"/>
  <c r="E14" i="1"/>
  <c r="D14" i="1"/>
  <c r="E12" i="1"/>
  <c r="D12" i="1"/>
  <c r="E10" i="1"/>
  <c r="D10" i="1"/>
  <c r="E5" i="1"/>
  <c r="D5" i="1"/>
  <c r="E4" i="1"/>
  <c r="D4" i="1"/>
  <c r="C72" i="1" l="1"/>
  <c r="C75" i="1"/>
  <c r="C73" i="1"/>
  <c r="C74" i="1"/>
  <c r="C46" i="1"/>
  <c r="C54" i="1"/>
  <c r="C45" i="1"/>
  <c r="C53" i="1"/>
  <c r="C43" i="1"/>
  <c r="C44" i="1"/>
  <c r="C50" i="1"/>
  <c r="C49" i="1"/>
  <c r="C26" i="1"/>
  <c r="C35" i="1"/>
  <c r="C40" i="1"/>
  <c r="C30" i="1"/>
  <c r="C36" i="1"/>
  <c r="C29" i="1"/>
  <c r="C33" i="1"/>
  <c r="C24" i="1"/>
  <c r="C28" i="1"/>
  <c r="C37" i="1"/>
  <c r="C39" i="1"/>
  <c r="C38" i="1"/>
  <c r="C34" i="1"/>
  <c r="C16" i="1" l="1"/>
  <c r="C14" i="1"/>
  <c r="C12" i="1"/>
  <c r="C21" i="1"/>
  <c r="C10" i="1"/>
  <c r="C5" i="1"/>
  <c r="C20" i="1"/>
  <c r="C4" i="1"/>
  <c r="C19" i="1"/>
  <c r="I61" i="4"/>
  <c r="I68" i="4" s="1"/>
  <c r="I46" i="4"/>
  <c r="I45" i="4"/>
  <c r="I44" i="4"/>
  <c r="I43" i="4"/>
  <c r="I42" i="4"/>
  <c r="I41" i="4"/>
  <c r="I40" i="4"/>
  <c r="I33" i="4"/>
  <c r="I55" i="4"/>
  <c r="I53" i="4"/>
  <c r="H47" i="4" l="1"/>
  <c r="G47" i="4"/>
  <c r="I47" i="4"/>
  <c r="C41" i="1" l="1"/>
  <c r="A35" i="1" l="1"/>
  <c r="A36" i="1"/>
  <c r="A37" i="1"/>
  <c r="A38" i="1"/>
  <c r="A39" i="1" s="1"/>
  <c r="A40" i="1" s="1"/>
  <c r="H35" i="4" l="1"/>
  <c r="I34" i="4"/>
  <c r="I32" i="4"/>
  <c r="G35" i="4"/>
  <c r="I35" i="4" l="1"/>
  <c r="C102" i="1"/>
  <c r="C99" i="1"/>
  <c r="C98" i="1"/>
  <c r="C97" i="1"/>
  <c r="C96" i="1"/>
  <c r="C93" i="1"/>
  <c r="C91" i="1"/>
  <c r="C88" i="1"/>
  <c r="C87" i="1"/>
  <c r="C82" i="1"/>
  <c r="C79" i="1"/>
  <c r="C78" i="1"/>
  <c r="C71" i="1"/>
  <c r="C68" i="1"/>
  <c r="C67" i="1"/>
  <c r="C66" i="1"/>
  <c r="C65" i="1"/>
  <c r="C64" i="1"/>
  <c r="C63" i="1"/>
  <c r="C61" i="1"/>
  <c r="C59" i="1"/>
  <c r="C57" i="1"/>
  <c r="H27" i="4" l="1"/>
  <c r="H66" i="4" s="1"/>
  <c r="G27" i="4"/>
  <c r="G66" i="4" s="1"/>
  <c r="I26" i="4"/>
  <c r="I25" i="4"/>
  <c r="I24" i="4"/>
  <c r="I18" i="4"/>
  <c r="I13" i="4"/>
  <c r="I8" i="4"/>
  <c r="I27" i="4" l="1"/>
  <c r="I66" i="4" s="1"/>
  <c r="E100" i="1"/>
  <c r="D100" i="1"/>
  <c r="E89" i="1"/>
  <c r="D89" i="1"/>
  <c r="A88" i="1"/>
  <c r="A91" i="1" s="1"/>
  <c r="A93" i="1" s="1"/>
  <c r="A96" i="1" s="1"/>
  <c r="A97" i="1" s="1"/>
  <c r="A98" i="1" s="1"/>
  <c r="A99" i="1" s="1"/>
  <c r="A102" i="1" s="1"/>
  <c r="E80" i="1"/>
  <c r="D80" i="1"/>
  <c r="E76" i="1"/>
  <c r="D76" i="1"/>
  <c r="E69" i="1"/>
  <c r="D69" i="1"/>
  <c r="E55" i="1"/>
  <c r="D55" i="1"/>
  <c r="E51" i="1"/>
  <c r="D51" i="1"/>
  <c r="E47" i="1"/>
  <c r="D47" i="1"/>
  <c r="E41" i="1"/>
  <c r="D41" i="1"/>
  <c r="E31" i="1"/>
  <c r="D31" i="1"/>
  <c r="E22" i="1"/>
  <c r="D22" i="1"/>
  <c r="E6" i="1"/>
  <c r="D6" i="1"/>
  <c r="C80" i="1"/>
  <c r="C55" i="1"/>
  <c r="A5" i="1"/>
  <c r="A8" i="1" s="1"/>
  <c r="A10" i="1" s="1"/>
  <c r="A12" i="1" s="1"/>
  <c r="A14" i="1" s="1"/>
  <c r="A16" i="1" s="1"/>
  <c r="A18" i="1" s="1"/>
  <c r="A19" i="1" s="1"/>
  <c r="A20" i="1" s="1"/>
  <c r="A21" i="1" s="1"/>
  <c r="A24" i="1" s="1"/>
  <c r="A26" i="1" s="1"/>
  <c r="A28" i="1" s="1"/>
  <c r="A29" i="1" s="1"/>
  <c r="A30" i="1" s="1"/>
  <c r="A33" i="1" s="1"/>
  <c r="A34" i="1" s="1"/>
  <c r="A43" i="1" s="1"/>
  <c r="A44" i="1" s="1"/>
  <c r="A45" i="1" s="1"/>
  <c r="A46" i="1" s="1"/>
  <c r="A49" i="1" s="1"/>
  <c r="A50" i="1" s="1"/>
  <c r="A53" i="1" s="1"/>
  <c r="A57" i="1" s="1"/>
  <c r="A59" i="1" s="1"/>
  <c r="A61" i="1" s="1"/>
  <c r="A54" i="1" s="1"/>
  <c r="A63" i="1" s="1"/>
  <c r="A64" i="1" s="1"/>
  <c r="A65" i="1" s="1"/>
  <c r="A66" i="1" s="1"/>
  <c r="A67" i="1" s="1"/>
  <c r="A68" i="1" s="1"/>
  <c r="A71" i="1" s="1"/>
  <c r="A72" i="1" s="1"/>
  <c r="A73" i="1" s="1"/>
  <c r="A74" i="1" s="1"/>
  <c r="A75" i="1" s="1"/>
  <c r="A78" i="1" s="1"/>
  <c r="A79" i="1" s="1"/>
  <c r="A82" i="1" s="1"/>
  <c r="D104" i="1" l="1"/>
  <c r="E104" i="1"/>
  <c r="D84" i="1"/>
  <c r="E84" i="1"/>
  <c r="C89" i="1"/>
  <c r="C100" i="1"/>
  <c r="C69" i="1"/>
  <c r="C76" i="1"/>
  <c r="C47" i="1"/>
  <c r="C51" i="1"/>
  <c r="C31" i="1"/>
  <c r="C6" i="1"/>
  <c r="C22" i="1"/>
  <c r="C104" i="1" l="1"/>
  <c r="C84" i="1"/>
</calcChain>
</file>

<file path=xl/sharedStrings.xml><?xml version="1.0" encoding="utf-8"?>
<sst xmlns="http://schemas.openxmlformats.org/spreadsheetml/2006/main" count="213" uniqueCount="134">
  <si>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</si>
  <si>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</si>
  <si>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</si>
  <si>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</si>
  <si>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</si>
  <si>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</si>
  <si>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Engineering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</si>
  <si>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</si>
  <si>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</si>
  <si>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</si>
  <si>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</si>
  <si>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</si>
  <si>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</si>
  <si>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</si>
  <si>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</si>
  <si>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</si>
  <si>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</si>
  <si>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</si>
  <si>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</si>
  <si>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</si>
  <si>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WAPA Transmission for Remote Service</t>
  </si>
  <si>
    <t>565 - Transmission for Four Corners</t>
  </si>
  <si>
    <t>566 - ISO/RSBA/TSP Balancing Accounts</t>
  </si>
  <si>
    <t>566 - NERC/CIP Compliance</t>
  </si>
  <si>
    <t>566 - Transmission Regulatory Policy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</si>
  <si>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</si>
  <si>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</si>
  <si>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</si>
  <si>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</si>
  <si>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</si>
  <si>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567 - Eldorado</t>
  </si>
  <si>
    <t>567 - Sylmar/Palo Verde</t>
  </si>
  <si>
    <t>568 - Maintenance Supervision and Engineering</t>
  </si>
  <si>
    <t>568 - Sylmar/Palo Verde</t>
  </si>
  <si>
    <t>569 - Maintenance of Structures</t>
  </si>
  <si>
    <t>569.100 Hardware</t>
  </si>
  <si>
    <t>569.200 Software</t>
  </si>
  <si>
    <t>569.300 Communication</t>
  </si>
  <si>
    <t>569 - Sylmar/Palo Verde</t>
  </si>
  <si>
    <t>570 - Maintenance of Power Transformers</t>
  </si>
  <si>
    <t>570 - Maintenance of Transmission Circuit Breakers</t>
  </si>
  <si>
    <t>570 - Maintenance of Transmission Voltage Equipment</t>
  </si>
  <si>
    <t>570 - Maintenance of Miscellaneous Transmission Equipment</t>
  </si>
  <si>
    <t>570 - Substation Work Order Related Expense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</si>
  <si>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</si>
  <si>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</si>
  <si>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</si>
  <si>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</si>
  <si>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Transmission Work Order Related Expense</t>
  </si>
  <si>
    <t>571 - Sylmar/Palo Verde</t>
  </si>
  <si>
    <t>572 - Maintenance of Underground Transmission Lines</t>
  </si>
  <si>
    <t>572 - Sylmar/Palo Verde</t>
  </si>
  <si>
    <t>573 - Provision for Property Damage Expense to Trans. Fac.</t>
  </si>
  <si>
    <t>Total Transmission O&amp;M</t>
  </si>
  <si>
    <t>Distribution Accounts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</si>
  <si>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</si>
  <si>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</si>
  <si>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</si>
  <si>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</si>
  <si>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</si>
  <si>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</si>
  <si>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</si>
  <si>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</si>
  <si>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</si>
  <si>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</si>
  <si>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</si>
  <si>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</si>
  <si>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</si>
  <si>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</si>
  <si>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</si>
  <si>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</si>
  <si>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</si>
  <si>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</si>
  <si>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</si>
  <si>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</si>
  <si>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</si>
  <si>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</si>
  <si>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</si>
  <si>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</si>
  <si>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</si>
  <si>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</si>
  <si>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</si>
  <si>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</si>
  <si>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</si>
  <si>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</si>
  <si>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</si>
  <si>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</si>
  <si>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</si>
  <si>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</si>
  <si>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</si>
  <si>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</si>
  <si>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</si>
  <si>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</si>
  <si>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</si>
  <si>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</si>
  <si>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</si>
  <si>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</si>
  <si>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</si>
  <si>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</si>
  <si>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</si>
  <si>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</si>
  <si>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</si>
  <si>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</si>
  <si>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</si>
  <si>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</si>
  <si>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</si>
  <si>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N/A</t>
  </si>
  <si>
    <t>Total Results Sharing</t>
  </si>
  <si>
    <t>F</t>
  </si>
  <si>
    <t>Exclusion of Shareholder Funded Costs</t>
  </si>
  <si>
    <t>566 - Other</t>
  </si>
  <si>
    <t>566 - Training</t>
  </si>
  <si>
    <t>G</t>
  </si>
  <si>
    <t>H</t>
  </si>
  <si>
    <t>32, 33, 34</t>
  </si>
  <si>
    <t>Exclusion of Amounts Transferred from A&amp;G Account 920 Pursuant to Order 668</t>
  </si>
  <si>
    <t>569.100 - Hardware</t>
  </si>
  <si>
    <t>569.200 - Software</t>
  </si>
  <si>
    <t>569.300 - Communication</t>
  </si>
  <si>
    <t>1, 4, 5, 7</t>
  </si>
  <si>
    <t>19, 22, 62</t>
  </si>
  <si>
    <t>Various</t>
  </si>
  <si>
    <t>I</t>
  </si>
  <si>
    <t xml:space="preserve"> Exclusion of ACE awards &amp; Spot Bonuses Recorded in O&amp;M Accounts 560-592.</t>
  </si>
  <si>
    <t>F528181</t>
  </si>
  <si>
    <t>F520518</t>
  </si>
  <si>
    <t>PWRD Shareholder Funded - Misc Expenses</t>
  </si>
  <si>
    <t>Schedule 19 - 2013 Recorded O&amp;M Expenses Adjusted from Formula Rate</t>
  </si>
  <si>
    <t>Exclusion of costs transferred to O&amp;M in 2013 for SWPPP activities that occurred in 2010-2012</t>
  </si>
  <si>
    <t>F520561</t>
  </si>
  <si>
    <t>Sub Mtce Misc Statn Exp</t>
  </si>
  <si>
    <t>F525853</t>
  </si>
  <si>
    <t>Reliability Standards Compliance</t>
  </si>
  <si>
    <t>19, 20, 62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</si>
</sst>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-* #,##0.00\ _D_M_-;\-* #,##0.00\ _D_M_-;_-* &quot;-&quot;??\ _D_M_-;_-@_-"/>
    <numFmt numFmtId="167" formatCode="_(&quot;$&quot;* #,##0_);_(&quot;$&quot;* \(#,##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2" applyFont="1" applyBorder="1" applyAlignment="1"/>
    <xf numFmtId="0" fontId="4" fillId="0" borderId="0" xfId="0" applyFont="1"/>
    <xf numFmtId="0" fontId="3" fillId="0" borderId="2" xfId="2" applyFont="1" applyFill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4" fillId="0" borderId="0" xfId="2" applyFont="1" applyBorder="1" applyAlignment="1"/>
    <xf numFmtId="0" fontId="3" fillId="0" borderId="0" xfId="2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/>
    <xf numFmtId="164" fontId="2" fillId="0" borderId="0" xfId="2" applyNumberFormat="1" applyFill="1" applyBorder="1"/>
    <xf numFmtId="0" fontId="0" fillId="0" borderId="0" xfId="0" quotePrefix="1" applyFill="1"/>
    <xf numFmtId="0" fontId="3" fillId="0" borderId="0" xfId="2" applyFont="1" applyBorder="1"/>
    <xf numFmtId="164" fontId="2" fillId="0" borderId="0" xfId="3" applyNumberFormat="1" applyFont="1" applyFill="1" applyBorder="1"/>
    <xf numFmtId="0" fontId="3" fillId="0" borderId="0" xfId="2" applyFont="1" applyFill="1" applyBorder="1"/>
    <xf numFmtId="0" fontId="4" fillId="0" borderId="0" xfId="2" applyFont="1" applyBorder="1"/>
    <xf numFmtId="165" fontId="2" fillId="0" borderId="0" xfId="2" applyNumberFormat="1" applyFill="1" applyBorder="1"/>
    <xf numFmtId="165" fontId="2" fillId="0" borderId="0" xfId="3" applyNumberFormat="1" applyFont="1" applyFill="1" applyBorder="1"/>
    <xf numFmtId="0" fontId="2" fillId="0" borderId="0" xfId="2" applyFont="1" applyFill="1" applyBorder="1"/>
    <xf numFmtId="165" fontId="2" fillId="0" borderId="0" xfId="2" applyNumberFormat="1" applyFont="1" applyFill="1" applyBorder="1"/>
    <xf numFmtId="165" fontId="2" fillId="0" borderId="4" xfId="2" applyNumberFormat="1" applyFill="1" applyBorder="1" applyAlignment="1">
      <alignment horizontal="center"/>
    </xf>
    <xf numFmtId="164" fontId="3" fillId="0" borderId="0" xfId="2" applyNumberFormat="1" applyFont="1" applyFill="1" applyBorder="1"/>
    <xf numFmtId="164" fontId="3" fillId="0" borderId="0" xfId="3" applyNumberFormat="1" applyFont="1" applyFill="1" applyBorder="1"/>
    <xf numFmtId="164" fontId="2" fillId="0" borderId="4" xfId="3" applyNumberFormat="1" applyFont="1" applyFill="1" applyBorder="1"/>
    <xf numFmtId="164" fontId="2" fillId="0" borderId="4" xfId="2" applyNumberFormat="1" applyFill="1" applyBorder="1"/>
    <xf numFmtId="165" fontId="2" fillId="0" borderId="0" xfId="2" applyNumberFormat="1" applyFill="1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167" fontId="3" fillId="0" borderId="0" xfId="1" applyNumberFormat="1" applyFont="1" applyFill="1" applyBorder="1"/>
    <xf numFmtId="0" fontId="7" fillId="0" borderId="0" xfId="0" applyFont="1" applyBorder="1"/>
    <xf numFmtId="0" fontId="8" fillId="0" borderId="6" xfId="0" applyFont="1" applyBorder="1" applyAlignment="1">
      <alignment horizontal="center" wrapText="1"/>
    </xf>
    <xf numFmtId="0" fontId="8" fillId="0" borderId="6" xfId="0" applyFont="1" applyBorder="1"/>
    <xf numFmtId="0" fontId="0" fillId="0" borderId="6" xfId="0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0" fillId="0" borderId="0" xfId="0" applyAlignment="1">
      <alignment wrapText="1"/>
    </xf>
    <xf numFmtId="165" fontId="0" fillId="0" borderId="0" xfId="5" applyNumberFormat="1" applyFont="1" applyAlignment="1">
      <alignment wrapText="1"/>
    </xf>
    <xf numFmtId="0" fontId="0" fillId="0" borderId="0" xfId="0" applyBorder="1" applyAlignment="1">
      <alignment wrapText="1"/>
    </xf>
    <xf numFmtId="0" fontId="9" fillId="0" borderId="0" xfId="0" applyFont="1" applyAlignment="1">
      <alignment horizontal="right"/>
    </xf>
    <xf numFmtId="0" fontId="0" fillId="0" borderId="4" xfId="0" applyBorder="1"/>
    <xf numFmtId="0" fontId="0" fillId="0" borderId="4" xfId="0" applyBorder="1" applyAlignment="1">
      <alignment wrapText="1"/>
    </xf>
    <xf numFmtId="165" fontId="0" fillId="0" borderId="4" xfId="5" applyNumberFormat="1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4" xfId="0" quotePrefix="1" applyBorder="1"/>
    <xf numFmtId="0" fontId="0" fillId="0" borderId="4" xfId="0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0" fillId="0" borderId="0" xfId="0" quotePrefix="1" applyBorder="1"/>
    <xf numFmtId="165" fontId="0" fillId="0" borderId="0" xfId="5" applyNumberFormat="1" applyFont="1"/>
    <xf numFmtId="165" fontId="0" fillId="0" borderId="0" xfId="5" applyNumberFormat="1" applyFont="1" applyFill="1" applyBorder="1"/>
    <xf numFmtId="49" fontId="0" fillId="0" borderId="0" xfId="0" applyNumberFormat="1" applyFill="1"/>
    <xf numFmtId="49" fontId="0" fillId="0" borderId="4" xfId="0" applyNumberFormat="1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0" xfId="0" applyFill="1"/>
    <xf numFmtId="165" fontId="5" fillId="2" borderId="2" xfId="0" applyNumberFormat="1" applyFont="1" applyFill="1" applyBorder="1" applyAlignment="1">
      <alignment horizontal="center" wrapText="1"/>
    </xf>
    <xf numFmtId="165" fontId="5" fillId="2" borderId="2" xfId="5" applyNumberFormat="1" applyFont="1" applyFill="1" applyBorder="1" applyAlignment="1">
      <alignment horizontal="center" wrapText="1"/>
    </xf>
    <xf numFmtId="165" fontId="10" fillId="0" borderId="0" xfId="5" applyNumberFormat="1" applyFont="1" applyAlignment="1">
      <alignment wrapText="1"/>
    </xf>
    <xf numFmtId="165" fontId="11" fillId="0" borderId="0" xfId="5" applyNumberFormat="1" applyFont="1" applyAlignment="1">
      <alignment wrapText="1"/>
    </xf>
    <xf numFmtId="0" fontId="3" fillId="0" borderId="1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5%20TO9%20Formula%20Rate%20Update\O&amp;M%20Metrics\Formula%20File\O&amp;M%20%20FCC%20Details%20(20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ndesrg\AppData\Local\Temp\notes6CD9F8\TO9.Schedule%2019%20-%20OM%20Cost%20Detail%20(May%2014,%20201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ndesrg\AppData\Local\Temp\notes6CD9F8\TO9%20Draft%20Annual%20Update%20Formual%20Spreadsheet.Sch%2019%20(May%2020,%2020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RC Sub LabNLTot"/>
      <sheetName val="FCC Detail"/>
      <sheetName val="Pivot"/>
      <sheetName val="FCC's 2013"/>
      <sheetName val="Reconcile by Reg Ind"/>
      <sheetName val="Pivot Complete DownLoad"/>
      <sheetName val="Complete Download"/>
      <sheetName val="566"/>
      <sheetName val="565"/>
      <sheetName val="ACE by Prime"/>
      <sheetName val="2013 ACE"/>
      <sheetName val="Detail 566F"/>
    </sheetNames>
    <sheetDataSet>
      <sheetData sheetId="0"/>
      <sheetData sheetId="1"/>
      <sheetData sheetId="2">
        <row r="3">
          <cell r="A3" t="str">
            <v>Row Labels</v>
          </cell>
          <cell r="B3" t="str">
            <v>Sum of Grand Total</v>
          </cell>
          <cell r="C3" t="str">
            <v>Sum of L</v>
          </cell>
          <cell r="D3" t="str">
            <v>Sum of NL</v>
          </cell>
        </row>
        <row r="4">
          <cell r="A4" t="str">
            <v>560 - Operations Engineering</v>
          </cell>
          <cell r="B4">
            <v>14439149.699999992</v>
          </cell>
          <cell r="C4">
            <v>6184414.0639369544</v>
          </cell>
          <cell r="D4">
            <v>8254735.6360630384</v>
          </cell>
        </row>
        <row r="5">
          <cell r="A5" t="str">
            <v>560 - Sylmar/Palo Verde</v>
          </cell>
          <cell r="B5">
            <v>240385.68</v>
          </cell>
          <cell r="D5">
            <v>240385.68</v>
          </cell>
        </row>
        <row r="6">
          <cell r="A6" t="str">
            <v>561.100 Load Dispatch-Reliability</v>
          </cell>
          <cell r="B6">
            <v>850028.75</v>
          </cell>
          <cell r="C6">
            <v>530365.35500173585</v>
          </cell>
          <cell r="D6">
            <v>319663.39499826427</v>
          </cell>
        </row>
        <row r="7">
          <cell r="A7" t="str">
            <v>561.200 Load Dispatch Monitor and Operate Trans. System</v>
          </cell>
          <cell r="B7">
            <v>6654431.2200000007</v>
          </cell>
          <cell r="C7">
            <v>4843078.9558415944</v>
          </cell>
          <cell r="D7">
            <v>1811352.264158407</v>
          </cell>
        </row>
        <row r="8">
          <cell r="A8" t="str">
            <v>561.400 Scheduling, System Control and Dispatch Services</v>
          </cell>
          <cell r="B8">
            <v>38104209.980000004</v>
          </cell>
          <cell r="D8">
            <v>38104209.980000004</v>
          </cell>
        </row>
        <row r="9">
          <cell r="A9" t="str">
            <v>561.500 Reliability, Planning and Standards Development</v>
          </cell>
          <cell r="B9">
            <v>4074891.5556656988</v>
          </cell>
          <cell r="C9">
            <v>3758028.3859009189</v>
          </cell>
          <cell r="D9">
            <v>316863.16976477933</v>
          </cell>
        </row>
        <row r="10">
          <cell r="A10" t="str">
            <v>562 - Operating Transmission Stations</v>
          </cell>
          <cell r="B10">
            <v>18124656.261657804</v>
          </cell>
          <cell r="C10">
            <v>14791969.287808686</v>
          </cell>
          <cell r="D10">
            <v>3332686.973849115</v>
          </cell>
        </row>
        <row r="11">
          <cell r="A11" t="str">
            <v>562 - Routine Testing and Inspection</v>
          </cell>
          <cell r="B11">
            <v>12756425.089999998</v>
          </cell>
          <cell r="C11">
            <v>2357034.6276112706</v>
          </cell>
          <cell r="D11">
            <v>10399390.462388728</v>
          </cell>
        </row>
        <row r="12">
          <cell r="A12" t="str">
            <v>562 - Sylmar/Palo Verde</v>
          </cell>
          <cell r="B12">
            <v>343890.41999999993</v>
          </cell>
          <cell r="D12">
            <v>343890.41999999993</v>
          </cell>
        </row>
        <row r="13">
          <cell r="A13" t="str">
            <v>563 - Inspect and Patrol Line</v>
          </cell>
          <cell r="B13">
            <v>6491348.4400000004</v>
          </cell>
          <cell r="C13">
            <v>3724783.1650032736</v>
          </cell>
          <cell r="D13">
            <v>2766565.2749967268</v>
          </cell>
        </row>
        <row r="14">
          <cell r="A14" t="str">
            <v>564 - Underground Line Expense</v>
          </cell>
          <cell r="B14">
            <v>1201032.5599999998</v>
          </cell>
          <cell r="C14">
            <v>902254.62120462465</v>
          </cell>
          <cell r="D14">
            <v>298777.93879537517</v>
          </cell>
        </row>
        <row r="15">
          <cell r="A15" t="str">
            <v>565 - Transmission for Four Corners</v>
          </cell>
          <cell r="B15">
            <v>7634148.9699990004</v>
          </cell>
          <cell r="C15">
            <v>10.17</v>
          </cell>
          <cell r="D15">
            <v>7634138.7999990005</v>
          </cell>
        </row>
        <row r="16">
          <cell r="A16" t="str">
            <v>565 - WAPA Transmission for Remote Service</v>
          </cell>
          <cell r="B16">
            <v>230160.84</v>
          </cell>
          <cell r="D16">
            <v>230160.84</v>
          </cell>
        </row>
        <row r="17">
          <cell r="A17" t="str">
            <v>565 - Wheeling Costs</v>
          </cell>
          <cell r="B17">
            <v>24019280.900000002</v>
          </cell>
          <cell r="D17">
            <v>24019280.900000002</v>
          </cell>
        </row>
        <row r="18">
          <cell r="A18" t="str">
            <v>566 - FERC Regulation &amp; Contracts</v>
          </cell>
          <cell r="B18">
            <v>6017326.3200000012</v>
          </cell>
          <cell r="C18">
            <v>3998104.7325641937</v>
          </cell>
          <cell r="D18">
            <v>2019221.5874358073</v>
          </cell>
        </row>
        <row r="19">
          <cell r="A19" t="str">
            <v>566 - Grid Contract Management</v>
          </cell>
          <cell r="B19">
            <v>1703878.53</v>
          </cell>
          <cell r="C19">
            <v>1518876.5267249297</v>
          </cell>
          <cell r="D19">
            <v>185002.00327507051</v>
          </cell>
        </row>
        <row r="20">
          <cell r="A20" t="str">
            <v>566 - ISO/RSBA/TSP Balancing Accounts</v>
          </cell>
          <cell r="B20">
            <v>66947429.410000004</v>
          </cell>
          <cell r="C20">
            <v>549719.38968367234</v>
          </cell>
          <cell r="D20">
            <v>66397710.020316333</v>
          </cell>
        </row>
        <row r="21">
          <cell r="A21" t="str">
            <v>566 - NERC/CIP Compliance</v>
          </cell>
          <cell r="B21">
            <v>1100931.4500000002</v>
          </cell>
          <cell r="C21">
            <v>876797.79534504132</v>
          </cell>
          <cell r="D21">
            <v>224133.65465495875</v>
          </cell>
        </row>
        <row r="22">
          <cell r="A22" t="str">
            <v>566 - Other</v>
          </cell>
          <cell r="B22">
            <v>16544716.423428189</v>
          </cell>
          <cell r="C22">
            <v>7225908.5676008211</v>
          </cell>
          <cell r="D22">
            <v>9318807.8558273613</v>
          </cell>
        </row>
        <row r="23">
          <cell r="A23" t="str">
            <v>566 - Sylmar/Palo Verde/Other General Functions</v>
          </cell>
          <cell r="B23">
            <v>701042.90999999992</v>
          </cell>
          <cell r="D23">
            <v>701042.90999999992</v>
          </cell>
        </row>
        <row r="24">
          <cell r="A24" t="str">
            <v>566 - Training</v>
          </cell>
          <cell r="B24">
            <v>8344525.1133893048</v>
          </cell>
          <cell r="C24">
            <v>5921636.495756764</v>
          </cell>
          <cell r="D24">
            <v>2422888.6176325413</v>
          </cell>
        </row>
        <row r="25">
          <cell r="A25" t="str">
            <v>566 - Transmission Regulatory Policy</v>
          </cell>
          <cell r="B25">
            <v>319355.40000000002</v>
          </cell>
          <cell r="C25">
            <v>307957.86001552182</v>
          </cell>
          <cell r="D25">
            <v>11397.53998447817</v>
          </cell>
        </row>
        <row r="26">
          <cell r="A26" t="str">
            <v>567 - Eldorado</v>
          </cell>
          <cell r="B26">
            <v>60139.349999999991</v>
          </cell>
          <cell r="D26">
            <v>60139.349999999991</v>
          </cell>
        </row>
        <row r="27">
          <cell r="A27" t="str">
            <v>567 - Line Rents</v>
          </cell>
          <cell r="B27">
            <v>8277908.6100000003</v>
          </cell>
          <cell r="C27">
            <v>-8.8817841970012523E-16</v>
          </cell>
          <cell r="D27">
            <v>8277908.6100000003</v>
          </cell>
        </row>
        <row r="28">
          <cell r="A28" t="str">
            <v>567 - Morongo Lease</v>
          </cell>
          <cell r="B28">
            <v>3096040.99</v>
          </cell>
          <cell r="D28">
            <v>3096040.99</v>
          </cell>
        </row>
        <row r="29">
          <cell r="A29" t="str">
            <v>567 - Sylmar/Palo Verde</v>
          </cell>
          <cell r="B29">
            <v>356202.04000000004</v>
          </cell>
          <cell r="D29">
            <v>356202.04000000004</v>
          </cell>
        </row>
        <row r="30">
          <cell r="A30" t="str">
            <v>568 - Maintenance Supervision and Engineering</v>
          </cell>
          <cell r="B30">
            <v>2617087.0499999998</v>
          </cell>
          <cell r="C30">
            <v>2100809.5129315066</v>
          </cell>
          <cell r="D30">
            <v>516277.53706849302</v>
          </cell>
        </row>
        <row r="31">
          <cell r="A31" t="str">
            <v>568 - Sylmar/Palo Verde</v>
          </cell>
          <cell r="B31">
            <v>203167.16</v>
          </cell>
          <cell r="D31">
            <v>203167.16</v>
          </cell>
        </row>
        <row r="32">
          <cell r="A32" t="str">
            <v>569 - Maintenance of Structures</v>
          </cell>
          <cell r="B32">
            <v>30848.55</v>
          </cell>
          <cell r="C32">
            <v>5367.4030281876248</v>
          </cell>
          <cell r="D32">
            <v>25481.14697181237</v>
          </cell>
        </row>
        <row r="33">
          <cell r="A33" t="str">
            <v>569 - Sylmar/Palo Verde</v>
          </cell>
          <cell r="B33">
            <v>193584.61</v>
          </cell>
          <cell r="D33">
            <v>193584.61</v>
          </cell>
        </row>
        <row r="34">
          <cell r="A34" t="str">
            <v>569.100 Hardware</v>
          </cell>
          <cell r="B34">
            <v>6850832.9500000002</v>
          </cell>
          <cell r="C34">
            <v>350.63918110933014</v>
          </cell>
          <cell r="D34">
            <v>6850482.310818891</v>
          </cell>
        </row>
        <row r="35">
          <cell r="A35" t="str">
            <v>569.200 Software</v>
          </cell>
          <cell r="B35">
            <v>9902077</v>
          </cell>
          <cell r="C35">
            <v>0</v>
          </cell>
          <cell r="D35">
            <v>9902077</v>
          </cell>
        </row>
        <row r="36">
          <cell r="A36" t="str">
            <v>569.300 Communication</v>
          </cell>
          <cell r="B36">
            <v>4437394.5</v>
          </cell>
          <cell r="C36">
            <v>639.93225062876206</v>
          </cell>
          <cell r="D36">
            <v>4436754.5677493708</v>
          </cell>
        </row>
        <row r="37">
          <cell r="A37" t="str">
            <v>570 - Maintenance of Power Transformers</v>
          </cell>
          <cell r="B37">
            <v>1371968.27</v>
          </cell>
          <cell r="C37">
            <v>802261.33927114459</v>
          </cell>
          <cell r="D37">
            <v>569706.93072885519</v>
          </cell>
        </row>
        <row r="38">
          <cell r="A38" t="str">
            <v>570 - Maintenance of Transmission Circuit Breakers</v>
          </cell>
          <cell r="B38">
            <v>1718273.0100000005</v>
          </cell>
          <cell r="C38">
            <v>1299824.4230673648</v>
          </cell>
          <cell r="D38">
            <v>418448.58693263528</v>
          </cell>
        </row>
        <row r="39">
          <cell r="A39" t="str">
            <v>570 - Maintenance of Transmission Voltage Equipment</v>
          </cell>
          <cell r="B39">
            <v>213484.11000000016</v>
          </cell>
          <cell r="C39">
            <v>386117.4015945025</v>
          </cell>
          <cell r="D39">
            <v>-172633.29159450234</v>
          </cell>
        </row>
        <row r="40">
          <cell r="A40" t="str">
            <v>570 - Substation Work Order Related Expense</v>
          </cell>
          <cell r="B40">
            <v>-1501030.38</v>
          </cell>
          <cell r="C40">
            <v>32863.679999999993</v>
          </cell>
          <cell r="D40">
            <v>-1533894.0599999998</v>
          </cell>
        </row>
        <row r="41">
          <cell r="A41" t="str">
            <v>570 - Sylmar/Palo Verde</v>
          </cell>
          <cell r="B41">
            <v>1193703.8500000001</v>
          </cell>
          <cell r="D41">
            <v>1193703.8500000001</v>
          </cell>
        </row>
        <row r="42">
          <cell r="A42" t="str">
            <v>571 - Insulators and Conductors</v>
          </cell>
          <cell r="B42">
            <v>7332100.5999999978</v>
          </cell>
          <cell r="C42">
            <v>3456063.1116025941</v>
          </cell>
          <cell r="D42">
            <v>3876037.4883974041</v>
          </cell>
        </row>
        <row r="43">
          <cell r="A43" t="str">
            <v>571 - Poles and Structures</v>
          </cell>
          <cell r="B43">
            <v>2362146.4609245844</v>
          </cell>
          <cell r="C43">
            <v>1422928.3609152662</v>
          </cell>
          <cell r="D43">
            <v>939218.10000931914</v>
          </cell>
        </row>
        <row r="44">
          <cell r="A44" t="str">
            <v>571 - Sylmar/Palo Verde</v>
          </cell>
          <cell r="B44">
            <v>251223.16999999998</v>
          </cell>
          <cell r="D44">
            <v>251223.16999999998</v>
          </cell>
        </row>
        <row r="45">
          <cell r="A45" t="str">
            <v>571 - Transmission Work Order Related Expense</v>
          </cell>
          <cell r="B45">
            <v>10516205.619999999</v>
          </cell>
          <cell r="C45">
            <v>2407250.9900000002</v>
          </cell>
          <cell r="D45">
            <v>8108954.6300000008</v>
          </cell>
        </row>
        <row r="46">
          <cell r="A46" t="str">
            <v>572 - Sylmar/Palo Verde</v>
          </cell>
          <cell r="B46">
            <v>44193.99</v>
          </cell>
          <cell r="D46">
            <v>44193.99</v>
          </cell>
        </row>
        <row r="47">
          <cell r="A47" t="str">
            <v>590 - Maintenance Supervision and Engineering</v>
          </cell>
          <cell r="B47">
            <v>2564341.13</v>
          </cell>
          <cell r="C47">
            <v>2070256.7137913969</v>
          </cell>
          <cell r="D47">
            <v>494084.41620860295</v>
          </cell>
        </row>
        <row r="48">
          <cell r="A48" t="str">
            <v>591 - Maintenance of Structures</v>
          </cell>
          <cell r="B48">
            <v>86254.930000000008</v>
          </cell>
          <cell r="C48">
            <v>24101.535363949537</v>
          </cell>
          <cell r="D48">
            <v>62153.394636050471</v>
          </cell>
        </row>
        <row r="49">
          <cell r="A49" t="str">
            <v>592 - Maintenance of Distribution Circuit Breakers</v>
          </cell>
          <cell r="B49">
            <v>2725696.21</v>
          </cell>
          <cell r="C49">
            <v>2176168.4604462939</v>
          </cell>
          <cell r="D49">
            <v>549527.74955370603</v>
          </cell>
        </row>
        <row r="50">
          <cell r="A50" t="str">
            <v>592 - Maintenance of Distribution Transformers</v>
          </cell>
          <cell r="B50">
            <v>1049823.3699999999</v>
          </cell>
          <cell r="C50">
            <v>710362.78924157203</v>
          </cell>
          <cell r="D50">
            <v>339460.58075842791</v>
          </cell>
        </row>
        <row r="51">
          <cell r="A51" t="str">
            <v>Accounts with no ISO Distribution Costs</v>
          </cell>
          <cell r="B51">
            <v>230451874.92344549</v>
          </cell>
          <cell r="C51">
            <v>184902066.14538428</v>
          </cell>
          <cell r="D51">
            <v>231617855.50938809</v>
          </cell>
        </row>
        <row r="52">
          <cell r="A52" t="str">
            <v>570 - Maintenance of Miscellaneous Transmission Equipment</v>
          </cell>
          <cell r="B52">
            <v>3212666.54</v>
          </cell>
          <cell r="C52">
            <v>1844236.6107307321</v>
          </cell>
          <cell r="D52">
            <v>1368429.9292692684</v>
          </cell>
        </row>
        <row r="53">
          <cell r="A53" t="str">
            <v xml:space="preserve">571 - Transmission Line Rights of Way </v>
          </cell>
          <cell r="B53">
            <v>14522826.130000001</v>
          </cell>
          <cell r="C53">
            <v>1227841.3529022231</v>
          </cell>
          <cell r="D53">
            <v>13294984.777097778</v>
          </cell>
        </row>
        <row r="54">
          <cell r="A54" t="str">
            <v>572 - Maintenance of Underground Transmission Lines</v>
          </cell>
          <cell r="B54">
            <v>601855.82000000018</v>
          </cell>
          <cell r="C54">
            <v>183061.47426901091</v>
          </cell>
          <cell r="D54">
            <v>418794.34573098924</v>
          </cell>
        </row>
        <row r="55">
          <cell r="A55" t="str">
            <v>573 - Provision for Property Damage Expense to Trans. Fac.</v>
          </cell>
          <cell r="B55">
            <v>1304118.2900000003</v>
          </cell>
          <cell r="C55">
            <v>480399.76825573063</v>
          </cell>
          <cell r="D55">
            <v>823718.52174426976</v>
          </cell>
        </row>
        <row r="56">
          <cell r="A56" t="str">
            <v>582 - Operation and Relay Protection of Distribution Substations</v>
          </cell>
          <cell r="B56">
            <v>22045477.531583041</v>
          </cell>
          <cell r="C56">
            <v>15338393.63502143</v>
          </cell>
          <cell r="D56">
            <v>6707083.896561604</v>
          </cell>
        </row>
        <row r="57">
          <cell r="A57" t="str">
            <v>582 - Testing and Inspecting Distribution Substation Equipment</v>
          </cell>
          <cell r="B57">
            <v>10701030.280000001</v>
          </cell>
          <cell r="C57">
            <v>7715391.2703117412</v>
          </cell>
          <cell r="D57">
            <v>2985639.0096882596</v>
          </cell>
        </row>
        <row r="58">
          <cell r="A58" t="str">
            <v>592 - Maintenance of Distribution Voltage Control Equipment</v>
          </cell>
          <cell r="B58">
            <v>721587.11999999988</v>
          </cell>
          <cell r="C58">
            <v>661320.91368893126</v>
          </cell>
          <cell r="D58">
            <v>60266.206311068643</v>
          </cell>
        </row>
        <row r="59">
          <cell r="A59" t="str">
            <v>592 - Maintenance of Miscellaneous Distribution Equipment</v>
          </cell>
          <cell r="B59">
            <v>5501387.6900000013</v>
          </cell>
          <cell r="C59">
            <v>1746051.5382027088</v>
          </cell>
          <cell r="D59">
            <v>3755336.1517972914</v>
          </cell>
        </row>
        <row r="60">
          <cell r="A60" t="str">
            <v>Grand Total</v>
          </cell>
          <cell r="B60">
            <v>591859737.40009332</v>
          </cell>
          <cell r="C60">
            <v>288485069.00145233</v>
          </cell>
          <cell r="D60">
            <v>489442715.12996757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etail"/>
    </sheetNames>
    <sheetDataSet>
      <sheetData sheetId="0">
        <row r="631">
          <cell r="E631">
            <v>6547747</v>
          </cell>
        </row>
        <row r="637">
          <cell r="E637">
            <v>9902077</v>
          </cell>
        </row>
        <row r="642">
          <cell r="E642">
            <v>3887795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ing"/>
      <sheetName val="Contents"/>
      <sheetName val="Overview"/>
      <sheetName val="1-BaseTRR"/>
      <sheetName val="2-IFPTRR"/>
      <sheetName val="3-TrueUpAdjust"/>
      <sheetName val="4-TUTRR"/>
      <sheetName val="5-ROR-1"/>
      <sheetName val="5-ROR-2"/>
      <sheetName val="6-PlantInService"/>
      <sheetName val="7-PlantStudy"/>
      <sheetName val="8-AccDep"/>
      <sheetName val="9-ADIT"/>
      <sheetName val="10-CWIP"/>
      <sheetName val="11-PHFU"/>
      <sheetName val="12-AbandonedPlant"/>
      <sheetName val="13-WorkCap"/>
      <sheetName val="14-IncentivePlant"/>
      <sheetName val="15-IncentiveAdder"/>
      <sheetName val="16-PlantAdditions"/>
      <sheetName val="17-Depreciation"/>
      <sheetName val="18-DepRates"/>
      <sheetName val="19-OandM"/>
      <sheetName val="20-AandG"/>
      <sheetName val="21-RevenueCredits"/>
      <sheetName val="22-NUCs"/>
      <sheetName val="23-RegAssets"/>
      <sheetName val="24-CWIPTRR"/>
      <sheetName val="25-WholesaleDifference"/>
      <sheetName val="26-TaxRates"/>
      <sheetName val="27-Allocators"/>
      <sheetName val="28-FFU"/>
      <sheetName val="29-WholesaleTRRs"/>
      <sheetName val="30-WholesaleRates"/>
      <sheetName val="31-HVLV"/>
      <sheetName val="32-GrossLoad"/>
      <sheetName val="33-RetailRates"/>
      <sheetName val="34-UnfundedReserves"/>
      <sheetName val="35-PBO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62">
          <cell r="G62">
            <v>-156366747.15000001</v>
          </cell>
          <cell r="H62">
            <v>-690599.78855987045</v>
          </cell>
          <cell r="I62">
            <v>-155676147.36144015</v>
          </cell>
        </row>
        <row r="83">
          <cell r="G83">
            <v>-156718025.5</v>
          </cell>
          <cell r="H83">
            <v>-771205.76961528021</v>
          </cell>
          <cell r="I83">
            <v>-155946819.73038474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7"/>
  <sheetViews>
    <sheetView tabSelected="1" view="pageLayout" zoomScaleNormal="70" workbookViewId="0">
      <selection activeCell="B24" sqref="B24"/>
    </sheetView>
  </sheetViews>
  <sheetFormatPr defaultRowHeight="15" x14ac:dyDescent="0.25"/>
  <cols>
    <col min="1" max="1" width="18" customWidth="1"/>
    <col min="2" max="2" width="56.5703125" customWidth="1"/>
    <col min="3" max="3" width="15.5703125" bestFit="1" customWidth="1"/>
    <col min="4" max="5" width="14.7109375" customWidth="1"/>
    <col min="7" max="7" width="18" customWidth="1"/>
    <col min="8" max="8" width="50.7109375" customWidth="1"/>
    <col min="9" max="11" width="14.7109375" customWidth="1"/>
  </cols>
  <sheetData>
    <row r="1" spans="1:5" x14ac:dyDescent="0.25">
      <c r="A1" s="1"/>
      <c r="B1" s="65" t="s">
        <v>0</v>
      </c>
      <c r="C1" s="67" t="s">
        <v>1</v>
      </c>
      <c r="D1" s="67"/>
      <c r="E1" s="67"/>
    </row>
    <row r="2" spans="1:5" x14ac:dyDescent="0.25">
      <c r="A2" s="28" t="s">
        <v>67</v>
      </c>
      <c r="B2" s="66"/>
      <c r="C2" s="3" t="s">
        <v>2</v>
      </c>
      <c r="D2" s="3" t="s">
        <v>3</v>
      </c>
      <c r="E2" s="4" t="s">
        <v>4</v>
      </c>
    </row>
    <row r="3" spans="1:5" x14ac:dyDescent="0.25">
      <c r="B3" s="5" t="s">
        <v>5</v>
      </c>
      <c r="C3" s="6"/>
      <c r="D3" s="6"/>
      <c r="E3" s="7"/>
    </row>
    <row r="4" spans="1:5" ht="14.45" x14ac:dyDescent="0.3">
      <c r="A4" s="8">
        <v>1</v>
      </c>
      <c r="B4" s="9" t="s">
        <v>6</v>
      </c>
      <c r="C4" s="10">
        <f>SUM(D4:E4)</f>
        <v>14439149.699999992</v>
      </c>
      <c r="D4" s="13">
        <f>VLOOKUP($B4,[1]Pivot!$1:$100,3,FALSE)</f>
        <v>6184414.0639369544</v>
      </c>
      <c r="E4" s="13">
        <f>VLOOKUP($B4,[1]Pivot!$1:$100,4,FALSE)</f>
        <v>8254735.6360630384</v>
      </c>
    </row>
    <row r="5" spans="1:5" x14ac:dyDescent="0.25">
      <c r="A5" s="8">
        <f>A4+1</f>
        <v>2</v>
      </c>
      <c r="B5" s="9" t="s">
        <v>7</v>
      </c>
      <c r="C5" s="24">
        <f>SUM(D5:E5)</f>
        <v>240385.68</v>
      </c>
      <c r="D5" s="23">
        <f>VLOOKUP($B5,[1]Pivot!$1:$100,3,FALSE)</f>
        <v>0</v>
      </c>
      <c r="E5" s="23">
        <f>VLOOKUP($B5,[1]Pivot!$1:$100,4,FALSE)</f>
        <v>240385.68</v>
      </c>
    </row>
    <row r="6" spans="1:5" x14ac:dyDescent="0.25">
      <c r="A6" s="8"/>
      <c r="B6" s="9" t="s">
        <v>65</v>
      </c>
      <c r="C6" s="21">
        <f>SUM(C4:C5)</f>
        <v>14679535.379999992</v>
      </c>
      <c r="D6" s="21">
        <f>SUM(D4:D5)</f>
        <v>6184414.0639369544</v>
      </c>
      <c r="E6" s="21">
        <f>SUM(E4:E5)</f>
        <v>8495121.316063039</v>
      </c>
    </row>
    <row r="7" spans="1:5" x14ac:dyDescent="0.25">
      <c r="A7" s="8"/>
      <c r="B7" s="9"/>
      <c r="C7" s="10"/>
      <c r="D7" s="13"/>
      <c r="E7" s="13"/>
    </row>
    <row r="8" spans="1:5" ht="14.45" x14ac:dyDescent="0.3">
      <c r="A8" s="8">
        <f>A5+1</f>
        <v>3</v>
      </c>
      <c r="B8" s="11" t="s">
        <v>8</v>
      </c>
      <c r="C8" s="10">
        <v>0</v>
      </c>
      <c r="D8" s="13">
        <v>0</v>
      </c>
      <c r="E8" s="13">
        <v>0</v>
      </c>
    </row>
    <row r="9" spans="1:5" x14ac:dyDescent="0.25">
      <c r="A9" s="8"/>
      <c r="B9" s="11"/>
      <c r="C9" s="21"/>
      <c r="D9" s="22"/>
      <c r="E9" s="22"/>
    </row>
    <row r="10" spans="1:5" ht="14.45" x14ac:dyDescent="0.3">
      <c r="A10" s="8">
        <f>A8+1</f>
        <v>4</v>
      </c>
      <c r="B10" s="11" t="s">
        <v>9</v>
      </c>
      <c r="C10" s="21">
        <f>SUM(D10:E10)</f>
        <v>850028.75000000012</v>
      </c>
      <c r="D10" s="22">
        <f>VLOOKUP($B10,[1]Pivot!$1:$100,3,FALSE)</f>
        <v>530365.35500173585</v>
      </c>
      <c r="E10" s="22">
        <f>VLOOKUP($B10,[1]Pivot!$1:$100,4,FALSE)</f>
        <v>319663.39499826427</v>
      </c>
    </row>
    <row r="11" spans="1:5" x14ac:dyDescent="0.25">
      <c r="A11" s="8"/>
      <c r="B11" s="11"/>
      <c r="C11" s="21"/>
      <c r="D11" s="22"/>
      <c r="E11" s="22"/>
    </row>
    <row r="12" spans="1:5" ht="14.45" x14ac:dyDescent="0.3">
      <c r="A12" s="8">
        <f>A10+1</f>
        <v>5</v>
      </c>
      <c r="B12" s="11" t="s">
        <v>10</v>
      </c>
      <c r="C12" s="21">
        <f>SUM(D12:E12)</f>
        <v>6654431.2200000016</v>
      </c>
      <c r="D12" s="22">
        <f>VLOOKUP($B12,[1]Pivot!$1:$100,3,FALSE)</f>
        <v>4843078.9558415944</v>
      </c>
      <c r="E12" s="22">
        <f>VLOOKUP($B12,[1]Pivot!$1:$100,4,FALSE)</f>
        <v>1811352.264158407</v>
      </c>
    </row>
    <row r="13" spans="1:5" x14ac:dyDescent="0.25">
      <c r="A13" s="8"/>
      <c r="B13" s="11"/>
      <c r="C13" s="21"/>
      <c r="D13" s="22"/>
      <c r="E13" s="22"/>
    </row>
    <row r="14" spans="1:5" ht="14.45" x14ac:dyDescent="0.3">
      <c r="A14" s="8">
        <f>A12+1</f>
        <v>6</v>
      </c>
      <c r="B14" s="11" t="s">
        <v>11</v>
      </c>
      <c r="C14" s="21">
        <f>SUM(D14:E14)</f>
        <v>38104209.980000004</v>
      </c>
      <c r="D14" s="22">
        <f>VLOOKUP($B14,[1]Pivot!$1:$100,3,FALSE)</f>
        <v>0</v>
      </c>
      <c r="E14" s="22">
        <f>VLOOKUP($B14,[1]Pivot!$1:$100,4,FALSE)</f>
        <v>38104209.980000004</v>
      </c>
    </row>
    <row r="15" spans="1:5" x14ac:dyDescent="0.25">
      <c r="A15" s="8"/>
      <c r="B15" s="11"/>
      <c r="C15" s="10"/>
      <c r="D15" s="13"/>
      <c r="E15" s="13"/>
    </row>
    <row r="16" spans="1:5" ht="14.45" x14ac:dyDescent="0.3">
      <c r="A16" s="8">
        <f>A14+1</f>
        <v>7</v>
      </c>
      <c r="B16" s="11" t="s">
        <v>12</v>
      </c>
      <c r="C16" s="21">
        <f>SUM(D16:E16)</f>
        <v>4074891.5556656984</v>
      </c>
      <c r="D16" s="22">
        <f>VLOOKUP($B16,[1]Pivot!$1:$100,3,FALSE)</f>
        <v>3758028.3859009189</v>
      </c>
      <c r="E16" s="22">
        <f>VLOOKUP($B16,[1]Pivot!$1:$100,4,FALSE)</f>
        <v>316863.16976477933</v>
      </c>
    </row>
    <row r="17" spans="1:5" x14ac:dyDescent="0.25">
      <c r="A17" s="8"/>
      <c r="B17" s="11"/>
      <c r="C17" s="10"/>
      <c r="D17" s="10"/>
      <c r="E17" s="10"/>
    </row>
    <row r="18" spans="1:5" x14ac:dyDescent="0.25">
      <c r="A18" s="8">
        <f>A16+1</f>
        <v>8</v>
      </c>
      <c r="B18" s="11" t="s">
        <v>13</v>
      </c>
      <c r="C18" s="10">
        <v>0</v>
      </c>
      <c r="D18" s="13">
        <v>0</v>
      </c>
      <c r="E18" s="13">
        <v>0</v>
      </c>
    </row>
    <row r="19" spans="1:5" x14ac:dyDescent="0.25">
      <c r="A19" s="8">
        <f t="shared" ref="A19:A79" si="0">A18+1</f>
        <v>9</v>
      </c>
      <c r="B19" s="11" t="s">
        <v>14</v>
      </c>
      <c r="C19" s="10">
        <f t="shared" ref="C19:C21" si="1">SUM(D19:E19)</f>
        <v>18124656.261657801</v>
      </c>
      <c r="D19" s="13">
        <f>VLOOKUP($B19,[1]Pivot!$1:$100,3,FALSE)</f>
        <v>14791969.287808686</v>
      </c>
      <c r="E19" s="13">
        <f>VLOOKUP($B19,[1]Pivot!$1:$100,4,FALSE)</f>
        <v>3332686.973849115</v>
      </c>
    </row>
    <row r="20" spans="1:5" x14ac:dyDescent="0.25">
      <c r="A20" s="8">
        <f t="shared" si="0"/>
        <v>10</v>
      </c>
      <c r="B20" s="11" t="s">
        <v>15</v>
      </c>
      <c r="C20" s="10">
        <f t="shared" si="1"/>
        <v>12756425.089999998</v>
      </c>
      <c r="D20" s="13">
        <f>VLOOKUP($B20,[1]Pivot!$1:$100,3,FALSE)</f>
        <v>2357034.6276112706</v>
      </c>
      <c r="E20" s="13">
        <f>VLOOKUP($B20,[1]Pivot!$1:$100,4,FALSE)</f>
        <v>10399390.462388728</v>
      </c>
    </row>
    <row r="21" spans="1:5" x14ac:dyDescent="0.25">
      <c r="A21" s="8">
        <f t="shared" si="0"/>
        <v>11</v>
      </c>
      <c r="B21" s="11" t="s">
        <v>16</v>
      </c>
      <c r="C21" s="24">
        <f t="shared" si="1"/>
        <v>343890.41999999993</v>
      </c>
      <c r="D21" s="23">
        <f>VLOOKUP($B21,[1]Pivot!$1:$100,3,FALSE)</f>
        <v>0</v>
      </c>
      <c r="E21" s="23">
        <f>VLOOKUP($B21,[1]Pivot!$1:$100,4,FALSE)</f>
        <v>343890.41999999993</v>
      </c>
    </row>
    <row r="22" spans="1:5" x14ac:dyDescent="0.25">
      <c r="A22" s="8"/>
      <c r="B22" s="9" t="s">
        <v>66</v>
      </c>
      <c r="C22" s="21">
        <f>SUM(C18:C21)</f>
        <v>31224971.771657802</v>
      </c>
      <c r="D22" s="21">
        <f t="shared" ref="D22:E22" si="2">SUM(D18:D21)</f>
        <v>17149003.915419959</v>
      </c>
      <c r="E22" s="21">
        <f t="shared" si="2"/>
        <v>14075967.856237842</v>
      </c>
    </row>
    <row r="23" spans="1:5" x14ac:dyDescent="0.25">
      <c r="A23" s="8"/>
      <c r="B23" s="11"/>
      <c r="C23" s="10"/>
      <c r="D23" s="13"/>
      <c r="E23" s="13"/>
    </row>
    <row r="24" spans="1:5" ht="14.45" x14ac:dyDescent="0.3">
      <c r="A24" s="8">
        <f>A21+1</f>
        <v>12</v>
      </c>
      <c r="B24" s="11" t="s">
        <v>17</v>
      </c>
      <c r="C24" s="21">
        <f t="shared" ref="C24" si="3">SUM(D24:E24)</f>
        <v>6491348.4400000004</v>
      </c>
      <c r="D24" s="22">
        <f>VLOOKUP($B24,[1]Pivot!$1:$100,3,FALSE)</f>
        <v>3724783.1650032736</v>
      </c>
      <c r="E24" s="22">
        <f>VLOOKUP($B24,[1]Pivot!$1:$100,4,FALSE)</f>
        <v>2766565.2749967268</v>
      </c>
    </row>
    <row r="25" spans="1:5" x14ac:dyDescent="0.25">
      <c r="A25" s="8"/>
      <c r="B25" s="11"/>
      <c r="C25" s="10"/>
      <c r="D25" s="13"/>
      <c r="E25" s="13"/>
    </row>
    <row r="26" spans="1:5" ht="14.45" x14ac:dyDescent="0.3">
      <c r="A26" s="8">
        <f>A24+1</f>
        <v>13</v>
      </c>
      <c r="B26" s="11" t="s">
        <v>18</v>
      </c>
      <c r="C26" s="21">
        <f t="shared" ref="C26" si="4">SUM(D26:E26)</f>
        <v>1201032.5599999998</v>
      </c>
      <c r="D26" s="22">
        <f>VLOOKUP($B26,[1]Pivot!$1:$100,3,FALSE)</f>
        <v>902254.62120462465</v>
      </c>
      <c r="E26" s="22">
        <f>VLOOKUP($B26,[1]Pivot!$1:$100,4,FALSE)</f>
        <v>298777.93879537517</v>
      </c>
    </row>
    <row r="27" spans="1:5" ht="14.45" x14ac:dyDescent="0.3">
      <c r="A27" s="8"/>
      <c r="B27" s="11"/>
      <c r="C27" s="10"/>
      <c r="D27" s="13"/>
      <c r="E27" s="13"/>
    </row>
    <row r="28" spans="1:5" ht="14.45" x14ac:dyDescent="0.3">
      <c r="A28" s="8">
        <f>A26+1</f>
        <v>14</v>
      </c>
      <c r="B28" s="11" t="s">
        <v>19</v>
      </c>
      <c r="C28" s="10">
        <f t="shared" ref="C28:C30" si="5">SUM(D28:E28)</f>
        <v>24019280.900000002</v>
      </c>
      <c r="D28" s="13">
        <f>VLOOKUP($B28,[1]Pivot!$1:$100,3,FALSE)</f>
        <v>0</v>
      </c>
      <c r="E28" s="13">
        <f>VLOOKUP($B28,[1]Pivot!$1:$100,4,FALSE)</f>
        <v>24019280.900000002</v>
      </c>
    </row>
    <row r="29" spans="1:5" ht="14.45" x14ac:dyDescent="0.3">
      <c r="A29" s="8">
        <f t="shared" si="0"/>
        <v>15</v>
      </c>
      <c r="B29" s="11" t="s">
        <v>20</v>
      </c>
      <c r="C29" s="10">
        <f t="shared" si="5"/>
        <v>230160.84</v>
      </c>
      <c r="D29" s="13">
        <f>VLOOKUP($B29,[1]Pivot!$1:$100,3,FALSE)</f>
        <v>0</v>
      </c>
      <c r="E29" s="13">
        <f>VLOOKUP($B29,[1]Pivot!$1:$100,4,FALSE)</f>
        <v>230160.84</v>
      </c>
    </row>
    <row r="30" spans="1:5" ht="14.45" x14ac:dyDescent="0.3">
      <c r="A30" s="8">
        <f t="shared" si="0"/>
        <v>16</v>
      </c>
      <c r="B30" s="11" t="s">
        <v>21</v>
      </c>
      <c r="C30" s="24">
        <f t="shared" si="5"/>
        <v>7634148.9699990004</v>
      </c>
      <c r="D30" s="23">
        <f>VLOOKUP($B30,[1]Pivot!$1:$100,3,FALSE)</f>
        <v>10.17</v>
      </c>
      <c r="E30" s="23">
        <f>VLOOKUP($B30,[1]Pivot!$1:$100,4,FALSE)</f>
        <v>7634138.7999990005</v>
      </c>
    </row>
    <row r="31" spans="1:5" ht="14.45" x14ac:dyDescent="0.3">
      <c r="A31" s="8"/>
      <c r="B31" s="9" t="s">
        <v>68</v>
      </c>
      <c r="C31" s="21">
        <f>SUM(C28:C30)</f>
        <v>31883590.709999003</v>
      </c>
      <c r="D31" s="21">
        <f t="shared" ref="D31:E31" si="6">SUM(D28:D30)</f>
        <v>10.17</v>
      </c>
      <c r="E31" s="21">
        <f t="shared" si="6"/>
        <v>31883580.539999001</v>
      </c>
    </row>
    <row r="32" spans="1:5" ht="14.45" x14ac:dyDescent="0.3">
      <c r="A32" s="8"/>
      <c r="B32" s="11"/>
      <c r="C32" s="10"/>
      <c r="D32" s="13"/>
      <c r="E32" s="13"/>
    </row>
    <row r="33" spans="1:5" ht="14.45" x14ac:dyDescent="0.3">
      <c r="A33" s="8">
        <f>A30+1</f>
        <v>17</v>
      </c>
      <c r="B33" s="11" t="s">
        <v>22</v>
      </c>
      <c r="C33" s="10">
        <f t="shared" ref="C33:C40" si="7">SUM(D33:E33)</f>
        <v>66947429.410000004</v>
      </c>
      <c r="D33" s="13">
        <f>VLOOKUP($B33,[1]Pivot!$1:$100,3,FALSE)</f>
        <v>549719.38968367234</v>
      </c>
      <c r="E33" s="13">
        <f>VLOOKUP($B33,[1]Pivot!$1:$100,4,FALSE)</f>
        <v>66397710.020316333</v>
      </c>
    </row>
    <row r="34" spans="1:5" ht="14.45" x14ac:dyDescent="0.3">
      <c r="A34" s="8">
        <f>A33+1</f>
        <v>18</v>
      </c>
      <c r="B34" s="11" t="s">
        <v>111</v>
      </c>
      <c r="C34" s="10">
        <f t="shared" si="7"/>
        <v>8344525.1133893058</v>
      </c>
      <c r="D34" s="13">
        <f>VLOOKUP($B34,[1]Pivot!$1:$100,3,FALSE)</f>
        <v>5921636.495756764</v>
      </c>
      <c r="E34" s="13">
        <f>VLOOKUP($B34,[1]Pivot!$1:$100,4,FALSE)</f>
        <v>2422888.6176325413</v>
      </c>
    </row>
    <row r="35" spans="1:5" ht="14.45" x14ac:dyDescent="0.3">
      <c r="A35" s="8">
        <f t="shared" ref="A35:A40" si="8">A34+1</f>
        <v>19</v>
      </c>
      <c r="B35" s="11" t="s">
        <v>110</v>
      </c>
      <c r="C35" s="10">
        <f t="shared" si="7"/>
        <v>16544716.423428182</v>
      </c>
      <c r="D35" s="13">
        <f>VLOOKUP($B35,[1]Pivot!$1:$100,3,FALSE)</f>
        <v>7225908.5676008211</v>
      </c>
      <c r="E35" s="13">
        <f>VLOOKUP($B35,[1]Pivot!$1:$100,4,FALSE)</f>
        <v>9318807.8558273613</v>
      </c>
    </row>
    <row r="36" spans="1:5" ht="14.45" x14ac:dyDescent="0.3">
      <c r="A36" s="8">
        <f t="shared" si="8"/>
        <v>20</v>
      </c>
      <c r="B36" s="11" t="s">
        <v>23</v>
      </c>
      <c r="C36" s="10">
        <f t="shared" si="7"/>
        <v>1100931.4500000002</v>
      </c>
      <c r="D36" s="13">
        <f>VLOOKUP($B36,[1]Pivot!$1:$100,3,FALSE)</f>
        <v>876797.79534504132</v>
      </c>
      <c r="E36" s="13">
        <f>VLOOKUP($B36,[1]Pivot!$1:$100,4,FALSE)</f>
        <v>224133.65465495875</v>
      </c>
    </row>
    <row r="37" spans="1:5" ht="14.45" x14ac:dyDescent="0.3">
      <c r="A37" s="8">
        <f t="shared" si="8"/>
        <v>21</v>
      </c>
      <c r="B37" s="11" t="s">
        <v>24</v>
      </c>
      <c r="C37" s="10">
        <f t="shared" si="7"/>
        <v>319355.39999999997</v>
      </c>
      <c r="D37" s="13">
        <f>VLOOKUP($B37,[1]Pivot!$1:$100,3,FALSE)</f>
        <v>307957.86001552182</v>
      </c>
      <c r="E37" s="13">
        <f>VLOOKUP($B37,[1]Pivot!$1:$100,4,FALSE)</f>
        <v>11397.53998447817</v>
      </c>
    </row>
    <row r="38" spans="1:5" ht="14.45" x14ac:dyDescent="0.3">
      <c r="A38" s="8">
        <f t="shared" si="8"/>
        <v>22</v>
      </c>
      <c r="B38" s="11" t="s">
        <v>25</v>
      </c>
      <c r="C38" s="10">
        <f t="shared" si="7"/>
        <v>6017326.3200000012</v>
      </c>
      <c r="D38" s="13">
        <f>VLOOKUP($B38,[1]Pivot!$1:$100,3,FALSE)</f>
        <v>3998104.7325641937</v>
      </c>
      <c r="E38" s="13">
        <f>VLOOKUP($B38,[1]Pivot!$1:$100,4,FALSE)</f>
        <v>2019221.5874358073</v>
      </c>
    </row>
    <row r="39" spans="1:5" ht="14.45" x14ac:dyDescent="0.3">
      <c r="A39" s="8">
        <f t="shared" si="8"/>
        <v>23</v>
      </c>
      <c r="B39" s="11" t="s">
        <v>26</v>
      </c>
      <c r="C39" s="10">
        <f t="shared" si="7"/>
        <v>1703878.5300000003</v>
      </c>
      <c r="D39" s="13">
        <f>VLOOKUP($B39,[1]Pivot!$1:$100,3,FALSE)</f>
        <v>1518876.5267249297</v>
      </c>
      <c r="E39" s="13">
        <f>VLOOKUP($B39,[1]Pivot!$1:$100,4,FALSE)</f>
        <v>185002.00327507051</v>
      </c>
    </row>
    <row r="40" spans="1:5" x14ac:dyDescent="0.25">
      <c r="A40" s="8">
        <f t="shared" si="8"/>
        <v>24</v>
      </c>
      <c r="B40" s="11" t="s">
        <v>27</v>
      </c>
      <c r="C40" s="24">
        <f t="shared" si="7"/>
        <v>701042.90999999992</v>
      </c>
      <c r="D40" s="23">
        <f>VLOOKUP($B40,[1]Pivot!$1:$100,3,FALSE)</f>
        <v>0</v>
      </c>
      <c r="E40" s="23">
        <f>VLOOKUP($B40,[1]Pivot!$1:$100,4,FALSE)</f>
        <v>701042.90999999992</v>
      </c>
    </row>
    <row r="41" spans="1:5" x14ac:dyDescent="0.25">
      <c r="A41" s="8"/>
      <c r="B41" s="9" t="s">
        <v>69</v>
      </c>
      <c r="C41" s="21">
        <f>SUM(C33:C40)</f>
        <v>101679205.5568175</v>
      </c>
      <c r="D41" s="21">
        <f t="shared" ref="D41:E41" si="9">SUM(D33:D40)</f>
        <v>20399001.367690947</v>
      </c>
      <c r="E41" s="21">
        <f t="shared" si="9"/>
        <v>81280204.189126551</v>
      </c>
    </row>
    <row r="42" spans="1:5" x14ac:dyDescent="0.25">
      <c r="A42" s="8"/>
      <c r="B42" s="11"/>
      <c r="C42" s="10"/>
      <c r="D42" s="13"/>
      <c r="E42" s="13"/>
    </row>
    <row r="43" spans="1:5" x14ac:dyDescent="0.25">
      <c r="A43" s="8">
        <f>A40+1</f>
        <v>25</v>
      </c>
      <c r="B43" s="11" t="s">
        <v>28</v>
      </c>
      <c r="C43" s="10">
        <f t="shared" ref="C43:C46" si="10">SUM(D43:E43)</f>
        <v>8277908.6100000003</v>
      </c>
      <c r="D43" s="13">
        <f>VLOOKUP($B43,[1]Pivot!$1:$100,3,FALSE)</f>
        <v>-8.8817841970012523E-16</v>
      </c>
      <c r="E43" s="13">
        <f>VLOOKUP($B43,[1]Pivot!$1:$100,4,FALSE)</f>
        <v>8277908.6100000003</v>
      </c>
    </row>
    <row r="44" spans="1:5" x14ac:dyDescent="0.25">
      <c r="A44" s="8">
        <f t="shared" si="0"/>
        <v>26</v>
      </c>
      <c r="B44" s="9" t="s">
        <v>29</v>
      </c>
      <c r="C44" s="10">
        <f t="shared" si="10"/>
        <v>3096040.99</v>
      </c>
      <c r="D44" s="13">
        <f>VLOOKUP($B44,[1]Pivot!$1:$100,3,FALSE)</f>
        <v>0</v>
      </c>
      <c r="E44" s="13">
        <f>VLOOKUP($B44,[1]Pivot!$1:$100,4,FALSE)</f>
        <v>3096040.99</v>
      </c>
    </row>
    <row r="45" spans="1:5" x14ac:dyDescent="0.25">
      <c r="A45" s="8">
        <f t="shared" si="0"/>
        <v>27</v>
      </c>
      <c r="B45" s="9" t="s">
        <v>30</v>
      </c>
      <c r="C45" s="10">
        <f t="shared" si="10"/>
        <v>60139.349999999991</v>
      </c>
      <c r="D45" s="13">
        <f>VLOOKUP($B45,[1]Pivot!$1:$100,3,FALSE)</f>
        <v>0</v>
      </c>
      <c r="E45" s="13">
        <f>VLOOKUP($B45,[1]Pivot!$1:$100,4,FALSE)</f>
        <v>60139.349999999991</v>
      </c>
    </row>
    <row r="46" spans="1:5" x14ac:dyDescent="0.25">
      <c r="A46" s="8">
        <f t="shared" si="0"/>
        <v>28</v>
      </c>
      <c r="B46" s="9" t="s">
        <v>31</v>
      </c>
      <c r="C46" s="24">
        <f t="shared" si="10"/>
        <v>356202.04000000004</v>
      </c>
      <c r="D46" s="23">
        <f>VLOOKUP($B46,[1]Pivot!$1:$100,3,FALSE)</f>
        <v>0</v>
      </c>
      <c r="E46" s="23">
        <f>VLOOKUP($B46,[1]Pivot!$1:$100,4,FALSE)</f>
        <v>356202.04000000004</v>
      </c>
    </row>
    <row r="47" spans="1:5" x14ac:dyDescent="0.25">
      <c r="A47" s="8"/>
      <c r="B47" s="9" t="s">
        <v>70</v>
      </c>
      <c r="C47" s="21">
        <f>SUM(C43:C46)</f>
        <v>11790290.990000002</v>
      </c>
      <c r="D47" s="21">
        <f t="shared" ref="D47:E47" si="11">SUM(D43:D46)</f>
        <v>-8.8817841970012523E-16</v>
      </c>
      <c r="E47" s="21">
        <f t="shared" si="11"/>
        <v>11790290.990000002</v>
      </c>
    </row>
    <row r="48" spans="1:5" x14ac:dyDescent="0.25">
      <c r="A48" s="8"/>
      <c r="B48" s="9"/>
      <c r="C48" s="10"/>
      <c r="D48" s="13"/>
      <c r="E48" s="13"/>
    </row>
    <row r="49" spans="1:5" x14ac:dyDescent="0.25">
      <c r="A49" s="8">
        <f>A46+1</f>
        <v>29</v>
      </c>
      <c r="B49" s="9" t="s">
        <v>32</v>
      </c>
      <c r="C49" s="10">
        <f t="shared" ref="C49:C50" si="12">SUM(D49:E49)</f>
        <v>2617087.0499999998</v>
      </c>
      <c r="D49" s="13">
        <f>VLOOKUP($B49,[1]Pivot!$1:$100,3,FALSE)</f>
        <v>2100809.5129315066</v>
      </c>
      <c r="E49" s="13">
        <f>VLOOKUP($B49,[1]Pivot!$1:$100,4,FALSE)</f>
        <v>516277.53706849302</v>
      </c>
    </row>
    <row r="50" spans="1:5" x14ac:dyDescent="0.25">
      <c r="A50" s="8">
        <f t="shared" si="0"/>
        <v>30</v>
      </c>
      <c r="B50" s="9" t="s">
        <v>33</v>
      </c>
      <c r="C50" s="24">
        <f t="shared" si="12"/>
        <v>203167.16</v>
      </c>
      <c r="D50" s="23">
        <f>VLOOKUP($B50,[1]Pivot!$1:$100,3,FALSE)</f>
        <v>0</v>
      </c>
      <c r="E50" s="23">
        <f>VLOOKUP($B50,[1]Pivot!$1:$100,4,FALSE)</f>
        <v>203167.16</v>
      </c>
    </row>
    <row r="51" spans="1:5" x14ac:dyDescent="0.25">
      <c r="A51" s="8"/>
      <c r="B51" s="9" t="s">
        <v>71</v>
      </c>
      <c r="C51" s="21">
        <f>SUM(C49:C50)</f>
        <v>2820254.21</v>
      </c>
      <c r="D51" s="21">
        <f t="shared" ref="D51:E51" si="13">SUM(D49:D50)</f>
        <v>2100809.5129315066</v>
      </c>
      <c r="E51" s="21">
        <f t="shared" si="13"/>
        <v>719444.697068493</v>
      </c>
    </row>
    <row r="52" spans="1:5" x14ac:dyDescent="0.25">
      <c r="A52" s="8"/>
      <c r="B52" s="9"/>
      <c r="C52" s="10"/>
      <c r="D52" s="13"/>
      <c r="E52" s="13"/>
    </row>
    <row r="53" spans="1:5" x14ac:dyDescent="0.25">
      <c r="A53" s="8">
        <f>A50+1</f>
        <v>31</v>
      </c>
      <c r="B53" s="9" t="s">
        <v>34</v>
      </c>
      <c r="C53" s="10">
        <f t="shared" ref="C53:C54" si="14">SUM(D53:E53)</f>
        <v>30848.549999999996</v>
      </c>
      <c r="D53" s="13">
        <f>VLOOKUP($B53,[1]Pivot!$1:$100,3,FALSE)</f>
        <v>5367.4030281876248</v>
      </c>
      <c r="E53" s="13">
        <f>VLOOKUP($B53,[1]Pivot!$1:$100,4,FALSE)</f>
        <v>25481.14697181237</v>
      </c>
    </row>
    <row r="54" spans="1:5" x14ac:dyDescent="0.25">
      <c r="A54" s="8">
        <f>A61+1</f>
        <v>35</v>
      </c>
      <c r="B54" s="9" t="s">
        <v>38</v>
      </c>
      <c r="C54" s="24">
        <f t="shared" si="14"/>
        <v>193584.61</v>
      </c>
      <c r="D54" s="23">
        <f>VLOOKUP($B54,[1]Pivot!$1:$100,3,FALSE)</f>
        <v>0</v>
      </c>
      <c r="E54" s="23">
        <f>VLOOKUP($B54,[1]Pivot!$1:$100,4,FALSE)</f>
        <v>193584.61</v>
      </c>
    </row>
    <row r="55" spans="1:5" x14ac:dyDescent="0.25">
      <c r="A55" s="8"/>
      <c r="B55" s="9" t="s">
        <v>72</v>
      </c>
      <c r="C55" s="21">
        <f>SUM(C53:C54)</f>
        <v>224433.15999999997</v>
      </c>
      <c r="D55" s="21">
        <f t="shared" ref="D55:E55" si="15">SUM(D53:D54)</f>
        <v>5367.4030281876248</v>
      </c>
      <c r="E55" s="21">
        <f t="shared" si="15"/>
        <v>219065.75697181234</v>
      </c>
    </row>
    <row r="56" spans="1:5" x14ac:dyDescent="0.25">
      <c r="A56" s="8"/>
      <c r="B56" s="9"/>
      <c r="C56" s="10"/>
      <c r="D56" s="13"/>
      <c r="E56" s="13"/>
    </row>
    <row r="57" spans="1:5" x14ac:dyDescent="0.25">
      <c r="A57" s="8">
        <f>A53+1</f>
        <v>32</v>
      </c>
      <c r="B57" s="9" t="s">
        <v>35</v>
      </c>
      <c r="C57" s="21">
        <f>SUM(D57:E57)</f>
        <v>6850832.9500000002</v>
      </c>
      <c r="D57" s="22">
        <f>VLOOKUP($B57,[1]Pivot!$1:$100,3,FALSE)</f>
        <v>350.63918110933014</v>
      </c>
      <c r="E57" s="22">
        <f>VLOOKUP($B57,[1]Pivot!$1:$100,4,FALSE)</f>
        <v>6850482.310818891</v>
      </c>
    </row>
    <row r="58" spans="1:5" x14ac:dyDescent="0.25">
      <c r="A58" s="8"/>
      <c r="B58" s="9"/>
      <c r="C58" s="10"/>
      <c r="D58" s="13"/>
      <c r="E58" s="13"/>
    </row>
    <row r="59" spans="1:5" x14ac:dyDescent="0.25">
      <c r="A59" s="8">
        <f>A57+1</f>
        <v>33</v>
      </c>
      <c r="B59" s="9" t="s">
        <v>36</v>
      </c>
      <c r="C59" s="21">
        <f>SUM(D59:E59)</f>
        <v>9902077</v>
      </c>
      <c r="D59" s="22">
        <f>VLOOKUP($B59,[1]Pivot!$1:$100,3,FALSE)</f>
        <v>0</v>
      </c>
      <c r="E59" s="22">
        <f>VLOOKUP($B59,[1]Pivot!$1:$100,4,FALSE)</f>
        <v>9902077</v>
      </c>
    </row>
    <row r="60" spans="1:5" x14ac:dyDescent="0.25">
      <c r="A60" s="8"/>
      <c r="B60" s="9"/>
      <c r="C60" s="10"/>
      <c r="D60" s="13"/>
      <c r="E60" s="13"/>
    </row>
    <row r="61" spans="1:5" x14ac:dyDescent="0.25">
      <c r="A61" s="8">
        <f>A59+1</f>
        <v>34</v>
      </c>
      <c r="B61" s="9" t="s">
        <v>37</v>
      </c>
      <c r="C61" s="21">
        <f>SUM(D61:E61)</f>
        <v>4437394.5</v>
      </c>
      <c r="D61" s="22">
        <f>VLOOKUP($B61,[1]Pivot!$1:$100,3,FALSE)</f>
        <v>639.93225062876206</v>
      </c>
      <c r="E61" s="22">
        <f>VLOOKUP($B61,[1]Pivot!$1:$100,4,FALSE)</f>
        <v>4436754.5677493708</v>
      </c>
    </row>
    <row r="62" spans="1:5" x14ac:dyDescent="0.25">
      <c r="A62" s="8"/>
      <c r="B62" s="9"/>
      <c r="C62" s="10"/>
      <c r="D62" s="13"/>
      <c r="E62" s="13"/>
    </row>
    <row r="63" spans="1:5" x14ac:dyDescent="0.25">
      <c r="A63" s="8">
        <f>A54+1</f>
        <v>36</v>
      </c>
      <c r="B63" s="9" t="s">
        <v>39</v>
      </c>
      <c r="C63" s="10">
        <f t="shared" ref="C63:C68" si="16">SUM(D63:E63)</f>
        <v>1371968.2699999998</v>
      </c>
      <c r="D63" s="13">
        <f>VLOOKUP($B63,[1]Pivot!$1:$100,3,FALSE)</f>
        <v>802261.33927114459</v>
      </c>
      <c r="E63" s="13">
        <f>VLOOKUP($B63,[1]Pivot!$1:$100,4,FALSE)</f>
        <v>569706.93072885519</v>
      </c>
    </row>
    <row r="64" spans="1:5" x14ac:dyDescent="0.25">
      <c r="A64" s="8">
        <f t="shared" si="0"/>
        <v>37</v>
      </c>
      <c r="B64" s="9" t="s">
        <v>40</v>
      </c>
      <c r="C64" s="10">
        <f t="shared" si="16"/>
        <v>1718273.0100000002</v>
      </c>
      <c r="D64" s="13">
        <f>VLOOKUP($B64,[1]Pivot!$1:$100,3,FALSE)</f>
        <v>1299824.4230673648</v>
      </c>
      <c r="E64" s="13">
        <f>VLOOKUP($B64,[1]Pivot!$1:$100,4,FALSE)</f>
        <v>418448.58693263528</v>
      </c>
    </row>
    <row r="65" spans="1:5" x14ac:dyDescent="0.25">
      <c r="A65" s="8">
        <f t="shared" si="0"/>
        <v>38</v>
      </c>
      <c r="B65" s="9" t="s">
        <v>41</v>
      </c>
      <c r="C65" s="10">
        <f t="shared" si="16"/>
        <v>213484.11000000016</v>
      </c>
      <c r="D65" s="13">
        <f>VLOOKUP($B65,[1]Pivot!$1:$100,3,FALSE)</f>
        <v>386117.4015945025</v>
      </c>
      <c r="E65" s="13">
        <f>VLOOKUP($B65,[1]Pivot!$1:$100,4,FALSE)</f>
        <v>-172633.29159450234</v>
      </c>
    </row>
    <row r="66" spans="1:5" x14ac:dyDescent="0.25">
      <c r="A66" s="8">
        <f t="shared" si="0"/>
        <v>39</v>
      </c>
      <c r="B66" s="9" t="s">
        <v>42</v>
      </c>
      <c r="C66" s="10">
        <f t="shared" si="16"/>
        <v>3212666.5400000005</v>
      </c>
      <c r="D66" s="13">
        <f>VLOOKUP($B66,[1]Pivot!$1:$100,3,FALSE)</f>
        <v>1844236.6107307321</v>
      </c>
      <c r="E66" s="13">
        <f>VLOOKUP($B66,[1]Pivot!$1:$100,4,FALSE)</f>
        <v>1368429.9292692684</v>
      </c>
    </row>
    <row r="67" spans="1:5" x14ac:dyDescent="0.25">
      <c r="A67" s="8">
        <f t="shared" si="0"/>
        <v>40</v>
      </c>
      <c r="B67" t="s">
        <v>43</v>
      </c>
      <c r="C67" s="10">
        <f t="shared" si="16"/>
        <v>-1501030.38</v>
      </c>
      <c r="D67" s="13">
        <f>VLOOKUP($B67,[1]Pivot!$1:$100,3,FALSE)</f>
        <v>32863.679999999993</v>
      </c>
      <c r="E67" s="13">
        <f>VLOOKUP($B67,[1]Pivot!$1:$100,4,FALSE)</f>
        <v>-1533894.0599999998</v>
      </c>
    </row>
    <row r="68" spans="1:5" x14ac:dyDescent="0.25">
      <c r="A68" s="8">
        <f t="shared" si="0"/>
        <v>41</v>
      </c>
      <c r="B68" s="9" t="s">
        <v>44</v>
      </c>
      <c r="C68" s="24">
        <f t="shared" si="16"/>
        <v>1193703.8500000001</v>
      </c>
      <c r="D68" s="23">
        <f>VLOOKUP($B68,[1]Pivot!$1:$100,3,FALSE)</f>
        <v>0</v>
      </c>
      <c r="E68" s="23">
        <f>VLOOKUP($B68,[1]Pivot!$1:$100,4,FALSE)</f>
        <v>1193703.8500000001</v>
      </c>
    </row>
    <row r="69" spans="1:5" x14ac:dyDescent="0.25">
      <c r="A69" s="8"/>
      <c r="B69" s="9" t="s">
        <v>73</v>
      </c>
      <c r="C69" s="21">
        <f>SUM(C63:C68)</f>
        <v>6209065.4000000022</v>
      </c>
      <c r="D69" s="21">
        <f t="shared" ref="D69:E69" si="17">SUM(D63:D68)</f>
        <v>4365303.4546637433</v>
      </c>
      <c r="E69" s="21">
        <f t="shared" si="17"/>
        <v>1843761.9453362569</v>
      </c>
    </row>
    <row r="70" spans="1:5" x14ac:dyDescent="0.25">
      <c r="A70" s="8"/>
      <c r="B70" s="9"/>
      <c r="C70" s="10"/>
      <c r="D70" s="13"/>
      <c r="E70" s="13"/>
    </row>
    <row r="71" spans="1:5" x14ac:dyDescent="0.25">
      <c r="A71" s="8">
        <f>A68+1</f>
        <v>42</v>
      </c>
      <c r="B71" s="9" t="s">
        <v>45</v>
      </c>
      <c r="C71" s="10">
        <f t="shared" ref="C71" si="18">SUM(D71:E71)</f>
        <v>2362146.4609245853</v>
      </c>
      <c r="D71" s="13">
        <f>VLOOKUP($B71,[1]Pivot!$1:$100,3,FALSE)</f>
        <v>1422928.3609152662</v>
      </c>
      <c r="E71" s="13">
        <f>VLOOKUP($B71,[1]Pivot!$1:$100,4,FALSE)</f>
        <v>939218.10000931914</v>
      </c>
    </row>
    <row r="72" spans="1:5" x14ac:dyDescent="0.25">
      <c r="A72" s="8">
        <f t="shared" si="0"/>
        <v>43</v>
      </c>
      <c r="B72" s="9" t="s">
        <v>46</v>
      </c>
      <c r="C72" s="10">
        <f t="shared" ref="C72:C75" si="19">SUM(D72:E72)</f>
        <v>7332100.5999999978</v>
      </c>
      <c r="D72" s="13">
        <f>VLOOKUP($B72,[1]Pivot!$1:$100,3,FALSE)</f>
        <v>3456063.1116025941</v>
      </c>
      <c r="E72" s="13">
        <f>VLOOKUP($B72,[1]Pivot!$1:$100,4,FALSE)</f>
        <v>3876037.4883974041</v>
      </c>
    </row>
    <row r="73" spans="1:5" x14ac:dyDescent="0.25">
      <c r="A73" s="8">
        <f t="shared" si="0"/>
        <v>44</v>
      </c>
      <c r="B73" s="9" t="s">
        <v>47</v>
      </c>
      <c r="C73" s="10">
        <f t="shared" si="19"/>
        <v>14522826.130000001</v>
      </c>
      <c r="D73" s="13">
        <f>VLOOKUP($B73,[1]Pivot!$1:$100,3,FALSE)</f>
        <v>1227841.3529022231</v>
      </c>
      <c r="E73" s="13">
        <f>VLOOKUP($B73,[1]Pivot!$1:$100,4,FALSE)</f>
        <v>13294984.777097778</v>
      </c>
    </row>
    <row r="74" spans="1:5" x14ac:dyDescent="0.25">
      <c r="A74" s="8">
        <f t="shared" si="0"/>
        <v>45</v>
      </c>
      <c r="B74" s="11" t="s">
        <v>48</v>
      </c>
      <c r="C74" s="10">
        <f t="shared" si="19"/>
        <v>10516205.620000001</v>
      </c>
      <c r="D74" s="13">
        <f>VLOOKUP($B74,[1]Pivot!$1:$100,3,FALSE)</f>
        <v>2407250.9900000002</v>
      </c>
      <c r="E74" s="13">
        <f>VLOOKUP($B74,[1]Pivot!$1:$100,4,FALSE)</f>
        <v>8108954.6300000008</v>
      </c>
    </row>
    <row r="75" spans="1:5" x14ac:dyDescent="0.25">
      <c r="A75" s="8">
        <f t="shared" si="0"/>
        <v>46</v>
      </c>
      <c r="B75" s="9" t="s">
        <v>49</v>
      </c>
      <c r="C75" s="24">
        <f t="shared" si="19"/>
        <v>251223.16999999998</v>
      </c>
      <c r="D75" s="23">
        <f>VLOOKUP($B75,[1]Pivot!$1:$100,3,FALSE)</f>
        <v>0</v>
      </c>
      <c r="E75" s="23">
        <f>VLOOKUP($B75,[1]Pivot!$1:$100,4,FALSE)</f>
        <v>251223.16999999998</v>
      </c>
    </row>
    <row r="76" spans="1:5" x14ac:dyDescent="0.25">
      <c r="A76" s="8"/>
      <c r="B76" s="9" t="s">
        <v>74</v>
      </c>
      <c r="C76" s="21">
        <f>SUM(C71:C75)</f>
        <v>34984501.980924591</v>
      </c>
      <c r="D76" s="21">
        <f t="shared" ref="D76:E76" si="20">SUM(D71:D75)</f>
        <v>8514083.8154200837</v>
      </c>
      <c r="E76" s="21">
        <f t="shared" si="20"/>
        <v>26470418.165504508</v>
      </c>
    </row>
    <row r="77" spans="1:5" x14ac:dyDescent="0.25">
      <c r="A77" s="8"/>
      <c r="B77" s="9"/>
      <c r="C77" s="10"/>
      <c r="D77" s="13"/>
      <c r="E77" s="13"/>
    </row>
    <row r="78" spans="1:5" x14ac:dyDescent="0.25">
      <c r="A78" s="8">
        <f>A75+1</f>
        <v>47</v>
      </c>
      <c r="B78" s="9" t="s">
        <v>50</v>
      </c>
      <c r="C78" s="10">
        <f t="shared" ref="C78:C79" si="21">SUM(D78:E78)</f>
        <v>601855.82000000018</v>
      </c>
      <c r="D78" s="13">
        <f>VLOOKUP($B78,[1]Pivot!$1:$100,3,FALSE)</f>
        <v>183061.47426901091</v>
      </c>
      <c r="E78" s="13">
        <f>VLOOKUP($B78,[1]Pivot!$1:$100,4,FALSE)</f>
        <v>418794.34573098924</v>
      </c>
    </row>
    <row r="79" spans="1:5" x14ac:dyDescent="0.25">
      <c r="A79" s="8">
        <f t="shared" si="0"/>
        <v>48</v>
      </c>
      <c r="B79" s="9" t="s">
        <v>51</v>
      </c>
      <c r="C79" s="24">
        <f t="shared" si="21"/>
        <v>44193.99</v>
      </c>
      <c r="D79" s="23">
        <f>VLOOKUP($B79,[1]Pivot!$1:$100,3,FALSE)</f>
        <v>0</v>
      </c>
      <c r="E79" s="23">
        <f>VLOOKUP($B79,[1]Pivot!$1:$100,4,FALSE)</f>
        <v>44193.99</v>
      </c>
    </row>
    <row r="80" spans="1:5" x14ac:dyDescent="0.25">
      <c r="A80" s="8"/>
      <c r="B80" s="9" t="s">
        <v>75</v>
      </c>
      <c r="C80" s="21">
        <f>SUM(C78:C79)</f>
        <v>646049.81000000017</v>
      </c>
      <c r="D80" s="21">
        <f t="shared" ref="D80:E80" si="22">SUM(D78:D79)</f>
        <v>183061.47426901091</v>
      </c>
      <c r="E80" s="21">
        <f t="shared" si="22"/>
        <v>462988.33573098923</v>
      </c>
    </row>
    <row r="81" spans="1:5" x14ac:dyDescent="0.25">
      <c r="A81" s="8"/>
      <c r="B81" s="9"/>
      <c r="C81" s="10"/>
      <c r="D81" s="13"/>
      <c r="E81" s="13"/>
    </row>
    <row r="82" spans="1:5" x14ac:dyDescent="0.25">
      <c r="A82" s="8">
        <f>A79+1</f>
        <v>49</v>
      </c>
      <c r="B82" s="9" t="s">
        <v>52</v>
      </c>
      <c r="C82" s="21">
        <f>SUM(D82:E82)</f>
        <v>1304118.2900000005</v>
      </c>
      <c r="D82" s="22">
        <f>VLOOKUP($B82,[1]Pivot!$1:$100,3,FALSE)</f>
        <v>480399.76825573063</v>
      </c>
      <c r="E82" s="22">
        <f>VLOOKUP($B82,[1]Pivot!$1:$100,4,FALSE)</f>
        <v>823718.52174426976</v>
      </c>
    </row>
    <row r="83" spans="1:5" x14ac:dyDescent="0.25">
      <c r="A83" s="8"/>
      <c r="B83" s="11"/>
      <c r="C83" s="25"/>
      <c r="D83" s="25"/>
      <c r="E83" s="25"/>
    </row>
    <row r="84" spans="1:5" x14ac:dyDescent="0.25">
      <c r="A84" s="8"/>
      <c r="B84" s="12" t="s">
        <v>53</v>
      </c>
      <c r="C84" s="21">
        <f>+C6+C8+C10+C12+C14+C16+C22+C24+C26+C31+C41+C47+C51+C55+C57+C59+C61+C69+C76+C80+C82</f>
        <v>316012264.21506464</v>
      </c>
      <c r="D84" s="21">
        <f t="shared" ref="D84:E84" si="23">+D6+D8+D10+D12+D14+D16+D22+D24+D26+D31+D41+D47+D51+D55+D57+D59+D61+D69+D76+D80+D82</f>
        <v>73140956</v>
      </c>
      <c r="E84" s="21">
        <f t="shared" si="23"/>
        <v>242871308.21506459</v>
      </c>
    </row>
    <row r="85" spans="1:5" x14ac:dyDescent="0.25">
      <c r="A85" s="26"/>
      <c r="B85" s="26"/>
      <c r="C85" s="55"/>
      <c r="D85" s="55"/>
      <c r="E85" s="55"/>
    </row>
    <row r="86" spans="1:5" x14ac:dyDescent="0.25">
      <c r="A86" s="2"/>
      <c r="B86" s="15" t="s">
        <v>54</v>
      </c>
      <c r="C86" s="6"/>
      <c r="D86" s="6"/>
      <c r="E86" s="6"/>
    </row>
    <row r="87" spans="1:5" x14ac:dyDescent="0.25">
      <c r="A87" s="8">
        <v>52</v>
      </c>
      <c r="B87" s="9" t="s">
        <v>55</v>
      </c>
      <c r="C87" s="10">
        <f t="shared" ref="C87:C88" si="24">SUM(D87:E87)</f>
        <v>22045477.531583034</v>
      </c>
      <c r="D87" s="13">
        <f>VLOOKUP($B87,[1]Pivot!$1:$100,3,FALSE)</f>
        <v>15338393.63502143</v>
      </c>
      <c r="E87" s="13">
        <f>VLOOKUP($B87,[1]Pivot!$1:$100,4,FALSE)</f>
        <v>6707083.896561604</v>
      </c>
    </row>
    <row r="88" spans="1:5" x14ac:dyDescent="0.25">
      <c r="A88" s="8">
        <f t="shared" ref="A88" si="25">A87+1</f>
        <v>53</v>
      </c>
      <c r="B88" s="9" t="s">
        <v>56</v>
      </c>
      <c r="C88" s="24">
        <f t="shared" si="24"/>
        <v>10701030.280000001</v>
      </c>
      <c r="D88" s="23">
        <f>VLOOKUP($B88,[1]Pivot!$1:$100,3,FALSE)</f>
        <v>7715391.2703117412</v>
      </c>
      <c r="E88" s="23">
        <f>VLOOKUP($B88,[1]Pivot!$1:$100,4,FALSE)</f>
        <v>2985639.0096882596</v>
      </c>
    </row>
    <row r="89" spans="1:5" x14ac:dyDescent="0.25">
      <c r="A89" s="8"/>
      <c r="B89" s="9"/>
      <c r="C89" s="29">
        <f>SUM(C87:C88)</f>
        <v>32746507.811583035</v>
      </c>
      <c r="D89" s="29">
        <f t="shared" ref="D89:E89" si="26">SUM(D87:D88)</f>
        <v>23053784.905333169</v>
      </c>
      <c r="E89" s="29">
        <f t="shared" si="26"/>
        <v>9692722.906249864</v>
      </c>
    </row>
    <row r="90" spans="1:5" x14ac:dyDescent="0.25">
      <c r="A90" s="8"/>
      <c r="B90" s="9"/>
      <c r="C90" s="16"/>
      <c r="D90" s="13"/>
      <c r="E90" s="13"/>
    </row>
    <row r="91" spans="1:5" x14ac:dyDescent="0.25">
      <c r="A91" s="8">
        <f>A88+1</f>
        <v>54</v>
      </c>
      <c r="B91" s="9" t="s">
        <v>57</v>
      </c>
      <c r="C91" s="21">
        <f>SUM(D91:E91)</f>
        <v>2564341.13</v>
      </c>
      <c r="D91" s="22">
        <f>VLOOKUP($B91,[1]Pivot!$1:$100,3,FALSE)</f>
        <v>2070256.7137913969</v>
      </c>
      <c r="E91" s="22">
        <f>VLOOKUP($B91,[1]Pivot!$1:$100,4,FALSE)</f>
        <v>494084.41620860295</v>
      </c>
    </row>
    <row r="92" spans="1:5" x14ac:dyDescent="0.25">
      <c r="A92" s="8"/>
      <c r="B92" s="9"/>
      <c r="C92" s="16"/>
      <c r="D92" s="13"/>
      <c r="E92" s="13"/>
    </row>
    <row r="93" spans="1:5" x14ac:dyDescent="0.25">
      <c r="A93" s="8">
        <f>A91+1</f>
        <v>55</v>
      </c>
      <c r="B93" s="9" t="s">
        <v>58</v>
      </c>
      <c r="C93" s="21">
        <f>SUM(D93:E93)</f>
        <v>86254.930000000008</v>
      </c>
      <c r="D93" s="22">
        <f>VLOOKUP($B93,[1]Pivot!$1:$100,3,FALSE)</f>
        <v>24101.535363949537</v>
      </c>
      <c r="E93" s="22">
        <f>VLOOKUP($B93,[1]Pivot!$1:$100,4,FALSE)</f>
        <v>62153.394636050471</v>
      </c>
    </row>
    <row r="94" spans="1:5" x14ac:dyDescent="0.25">
      <c r="A94" s="8"/>
      <c r="B94" s="9"/>
      <c r="C94" s="16"/>
      <c r="D94" s="13"/>
      <c r="E94" s="13"/>
    </row>
    <row r="95" spans="1:5" x14ac:dyDescent="0.25">
      <c r="A95" s="8"/>
      <c r="B95" s="9"/>
      <c r="C95" s="16"/>
      <c r="D95" s="13"/>
      <c r="E95" s="13"/>
    </row>
    <row r="96" spans="1:5" x14ac:dyDescent="0.25">
      <c r="A96" s="8">
        <f>A93+1</f>
        <v>56</v>
      </c>
      <c r="B96" s="9" t="s">
        <v>59</v>
      </c>
      <c r="C96" s="10">
        <f t="shared" ref="C96:C99" si="27">SUM(D96:E96)</f>
        <v>1049823.3699999999</v>
      </c>
      <c r="D96" s="13">
        <f>VLOOKUP($B96,[1]Pivot!$1:$100,3,FALSE)</f>
        <v>710362.78924157203</v>
      </c>
      <c r="E96" s="13">
        <f>VLOOKUP($B96,[1]Pivot!$1:$100,4,FALSE)</f>
        <v>339460.58075842791</v>
      </c>
    </row>
    <row r="97" spans="1:5" x14ac:dyDescent="0.25">
      <c r="A97" s="8">
        <f>A96+1</f>
        <v>57</v>
      </c>
      <c r="B97" s="9" t="s">
        <v>60</v>
      </c>
      <c r="C97" s="10">
        <f t="shared" si="27"/>
        <v>2725696.21</v>
      </c>
      <c r="D97" s="13">
        <f>VLOOKUP($B97,[1]Pivot!$1:$100,3,FALSE)</f>
        <v>2176168.4604462939</v>
      </c>
      <c r="E97" s="13">
        <f>VLOOKUP($B97,[1]Pivot!$1:$100,4,FALSE)</f>
        <v>549527.74955370603</v>
      </c>
    </row>
    <row r="98" spans="1:5" x14ac:dyDescent="0.25">
      <c r="A98" s="8">
        <f>A97+1</f>
        <v>58</v>
      </c>
      <c r="B98" s="9" t="s">
        <v>61</v>
      </c>
      <c r="C98" s="10">
        <f t="shared" si="27"/>
        <v>721587.11999999988</v>
      </c>
      <c r="D98" s="13">
        <f>VLOOKUP($B98,[1]Pivot!$1:$100,3,FALSE)</f>
        <v>661320.91368893126</v>
      </c>
      <c r="E98" s="13">
        <f>VLOOKUP($B98,[1]Pivot!$1:$100,4,FALSE)</f>
        <v>60266.206311068643</v>
      </c>
    </row>
    <row r="99" spans="1:5" x14ac:dyDescent="0.25">
      <c r="A99" s="8">
        <f>A98+1</f>
        <v>59</v>
      </c>
      <c r="B99" s="9" t="s">
        <v>62</v>
      </c>
      <c r="C99" s="24">
        <f t="shared" si="27"/>
        <v>5501387.6900000004</v>
      </c>
      <c r="D99" s="23">
        <f>VLOOKUP($B99,[1]Pivot!$1:$100,3,FALSE)</f>
        <v>1746051.5382027088</v>
      </c>
      <c r="E99" s="23">
        <f>VLOOKUP($B99,[1]Pivot!$1:$100,4,FALSE)</f>
        <v>3755336.1517972914</v>
      </c>
    </row>
    <row r="100" spans="1:5" x14ac:dyDescent="0.25">
      <c r="A100" s="8"/>
      <c r="B100" s="9"/>
      <c r="C100" s="29">
        <f>SUM(C96:C99)</f>
        <v>9998494.3900000006</v>
      </c>
      <c r="D100" s="29">
        <f t="shared" ref="D100:E100" si="28">SUM(D96:D99)</f>
        <v>5293903.7015795056</v>
      </c>
      <c r="E100" s="29">
        <f t="shared" si="28"/>
        <v>4704590.6884204941</v>
      </c>
    </row>
    <row r="101" spans="1:5" x14ac:dyDescent="0.25">
      <c r="A101" s="8"/>
      <c r="B101" s="9"/>
      <c r="C101" s="16"/>
      <c r="D101" s="13"/>
      <c r="E101" s="13"/>
    </row>
    <row r="102" spans="1:5" x14ac:dyDescent="0.25">
      <c r="A102" s="8">
        <f>A99+1</f>
        <v>60</v>
      </c>
      <c r="B102" s="9" t="s">
        <v>63</v>
      </c>
      <c r="C102" s="21">
        <f>SUM(D102:E102)</f>
        <v>416519921.6547724</v>
      </c>
      <c r="D102" s="22">
        <f>VLOOKUP($B102,[1]Pivot!$1:$100,3,FALSE)</f>
        <v>184902066.14538428</v>
      </c>
      <c r="E102" s="22">
        <f>VLOOKUP($B102,[1]Pivot!$1:$100,4,FALSE)</f>
        <v>231617855.50938809</v>
      </c>
    </row>
    <row r="103" spans="1:5" x14ac:dyDescent="0.25">
      <c r="A103" s="8"/>
      <c r="B103" s="11"/>
      <c r="C103" s="20">
        <v>0</v>
      </c>
      <c r="D103" s="20">
        <v>0</v>
      </c>
      <c r="E103" s="20">
        <v>0</v>
      </c>
    </row>
    <row r="104" spans="1:5" x14ac:dyDescent="0.25">
      <c r="A104" s="8"/>
      <c r="B104" s="14" t="s">
        <v>64</v>
      </c>
      <c r="C104" s="29">
        <f>+C89+C91+C93+C100+C102</f>
        <v>461915519.91635543</v>
      </c>
      <c r="D104" s="29">
        <f t="shared" ref="D104:E104" si="29">+D89+D91+D93+D100+D102</f>
        <v>215344113.0014523</v>
      </c>
      <c r="E104" s="29">
        <f t="shared" si="29"/>
        <v>246571406.9149031</v>
      </c>
    </row>
    <row r="105" spans="1:5" x14ac:dyDescent="0.25">
      <c r="A105" s="27"/>
      <c r="B105" s="14"/>
      <c r="C105" s="17"/>
      <c r="D105" s="17"/>
      <c r="E105" s="17"/>
    </row>
    <row r="106" spans="1:5" x14ac:dyDescent="0.25">
      <c r="A106" s="8"/>
      <c r="B106" s="18"/>
      <c r="C106" s="16"/>
      <c r="D106" s="16"/>
      <c r="E106" s="16"/>
    </row>
    <row r="107" spans="1:5" x14ac:dyDescent="0.25">
      <c r="A107" s="8"/>
      <c r="B107" s="12"/>
      <c r="C107" s="19"/>
      <c r="D107" s="19"/>
      <c r="E107" s="19"/>
    </row>
  </sheetData>
  <mergeCells count="2">
    <mergeCell ref="B1:B2"/>
    <mergeCell ref="C1:E1"/>
  </mergeCells>
  <pageMargins left="0.7" right="0.7" top="1.1710416666666668" bottom="0.25" header="0.25" footer="0.3"/>
  <pageSetup scale="75" fitToHeight="0" orientation="portrait" verticalDpi="1200" r:id="rId1"/>
  <headerFooter>
    <oddHeader>&amp;C
SUMMARY OF TRANSMISSION AND DISTRIBUTION BY FERC ACCOUNT
FOR THE YEAR ENDED DECEMBER 31, 2013
count Summary
&amp;R&amp;10TO9 Annual Update
Attachment 4
WP-Schedule 19 - FERC Account Summary and Adjustments
Page &amp;P of &amp;N</oddHeader>
  </headerFooter>
  <rowBreaks count="1" manualBreakCount="1">
    <brk id="5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12"/>
  <sheetViews>
    <sheetView view="pageLayout" topLeftCell="D1" zoomScaleNormal="100" workbookViewId="0">
      <selection activeCell="G64" sqref="G64:I64"/>
    </sheetView>
  </sheetViews>
  <sheetFormatPr defaultRowHeight="15" x14ac:dyDescent="0.25"/>
  <cols>
    <col min="1" max="1" width="10.140625" customWidth="1"/>
    <col min="2" max="2" width="11.42578125" customWidth="1"/>
    <col min="3" max="3" width="3.85546875" customWidth="1"/>
    <col min="4" max="4" width="56.5703125" customWidth="1"/>
    <col min="5" max="5" width="10.5703125" customWidth="1"/>
    <col min="6" max="6" width="42.85546875" customWidth="1"/>
    <col min="7" max="7" width="12.140625" style="60" bestFit="1" customWidth="1"/>
    <col min="8" max="8" width="15.28515625" style="60" bestFit="1" customWidth="1"/>
    <col min="9" max="9" width="15.28515625" style="60" customWidth="1"/>
    <col min="12" max="12" width="15" style="54" bestFit="1" customWidth="1"/>
  </cols>
  <sheetData>
    <row r="2" spans="1:11" customFormat="1" ht="21" x14ac:dyDescent="0.35">
      <c r="A2" s="68" t="s">
        <v>127</v>
      </c>
      <c r="B2" s="68"/>
      <c r="C2" s="68"/>
      <c r="D2" s="68"/>
      <c r="E2" s="68"/>
      <c r="F2" s="68"/>
      <c r="G2" s="68"/>
      <c r="H2" s="68"/>
      <c r="I2" s="68"/>
    </row>
    <row r="3" spans="1:11" customFormat="1" ht="18.75" x14ac:dyDescent="0.3">
      <c r="A3" s="26"/>
      <c r="B3" s="26"/>
      <c r="C3" s="26"/>
      <c r="D3" s="30"/>
      <c r="E3" s="26"/>
      <c r="F3" s="26"/>
      <c r="G3" s="58"/>
      <c r="H3" s="58"/>
      <c r="I3" s="58"/>
    </row>
    <row r="4" spans="1:11" customFormat="1" ht="48" thickBot="1" x14ac:dyDescent="0.3">
      <c r="A4" s="31" t="s">
        <v>76</v>
      </c>
      <c r="B4" s="31" t="s">
        <v>77</v>
      </c>
      <c r="C4" s="31"/>
      <c r="D4" s="32" t="s">
        <v>78</v>
      </c>
      <c r="E4" s="33"/>
      <c r="F4" s="33"/>
      <c r="G4" s="59"/>
      <c r="H4" s="59"/>
      <c r="I4" s="59"/>
    </row>
    <row r="5" spans="1:11" customFormat="1" ht="15.75" x14ac:dyDescent="0.25">
      <c r="A5" s="34" t="s">
        <v>79</v>
      </c>
      <c r="B5" s="34">
        <v>6</v>
      </c>
      <c r="C5" s="34"/>
      <c r="D5" s="35" t="s">
        <v>80</v>
      </c>
      <c r="E5" s="26"/>
      <c r="F5" s="26"/>
      <c r="G5" s="58"/>
      <c r="H5" s="58"/>
      <c r="I5" s="58"/>
    </row>
    <row r="6" spans="1:11" customFormat="1" ht="15.75" x14ac:dyDescent="0.25">
      <c r="A6" s="34"/>
      <c r="B6" s="34"/>
      <c r="C6" s="34"/>
      <c r="D6" s="36"/>
      <c r="G6" s="60"/>
      <c r="H6" s="60"/>
      <c r="I6" s="60"/>
    </row>
    <row r="7" spans="1:11" customFormat="1" ht="28.9" x14ac:dyDescent="0.3">
      <c r="A7" s="34"/>
      <c r="B7" s="34"/>
      <c r="C7" s="34"/>
      <c r="D7" s="37" t="s">
        <v>81</v>
      </c>
      <c r="E7" s="38" t="s">
        <v>82</v>
      </c>
      <c r="F7" s="39" t="s">
        <v>83</v>
      </c>
      <c r="G7" s="61" t="s">
        <v>3</v>
      </c>
      <c r="H7" s="61" t="s">
        <v>4</v>
      </c>
      <c r="I7" s="61" t="s">
        <v>2</v>
      </c>
      <c r="J7" s="40"/>
      <c r="K7" s="40"/>
    </row>
    <row r="8" spans="1:11" customFormat="1" ht="15.6" x14ac:dyDescent="0.3">
      <c r="A8" s="34"/>
      <c r="B8" s="34"/>
      <c r="C8" s="34"/>
      <c r="D8" t="s">
        <v>11</v>
      </c>
      <c r="E8" s="40" t="s">
        <v>84</v>
      </c>
      <c r="F8" s="40" t="s">
        <v>85</v>
      </c>
      <c r="G8" s="41">
        <v>0</v>
      </c>
      <c r="H8" s="41">
        <f>-'Sum by FERC Acct'!C14</f>
        <v>-38104209.980000004</v>
      </c>
      <c r="I8" s="41">
        <f>H8+G8</f>
        <v>-38104209.980000004</v>
      </c>
      <c r="J8" s="40"/>
      <c r="K8" s="40"/>
    </row>
    <row r="9" spans="1:11" customFormat="1" ht="15.6" x14ac:dyDescent="0.3">
      <c r="A9" s="34"/>
      <c r="B9" s="34"/>
      <c r="C9" s="34"/>
      <c r="E9" s="40"/>
      <c r="F9" s="40"/>
      <c r="G9" s="40"/>
      <c r="H9" s="40"/>
      <c r="I9" s="40"/>
      <c r="J9" s="40"/>
      <c r="K9" s="40"/>
    </row>
    <row r="10" spans="1:11" customFormat="1" ht="15.6" x14ac:dyDescent="0.3">
      <c r="A10" s="34" t="s">
        <v>86</v>
      </c>
      <c r="B10" s="34">
        <v>8</v>
      </c>
      <c r="C10" s="34"/>
      <c r="D10" s="35" t="s">
        <v>87</v>
      </c>
      <c r="E10" s="42"/>
      <c r="F10" s="42"/>
      <c r="G10" s="42"/>
      <c r="H10" s="42"/>
      <c r="I10" s="42"/>
      <c r="J10" s="40"/>
      <c r="K10" s="40"/>
    </row>
    <row r="11" spans="1:11" customFormat="1" ht="15.6" x14ac:dyDescent="0.3">
      <c r="A11" s="34"/>
      <c r="B11" s="34"/>
      <c r="C11" s="34"/>
      <c r="D11" s="36"/>
      <c r="E11" s="40"/>
      <c r="F11" s="40"/>
      <c r="G11" s="40"/>
      <c r="H11" s="40"/>
      <c r="I11" s="40"/>
      <c r="J11" s="40"/>
      <c r="K11" s="40"/>
    </row>
    <row r="12" spans="1:11" customFormat="1" ht="28.9" x14ac:dyDescent="0.3">
      <c r="A12" s="34"/>
      <c r="B12" s="34"/>
      <c r="C12" s="34"/>
      <c r="D12" s="37" t="s">
        <v>81</v>
      </c>
      <c r="E12" s="38" t="s">
        <v>82</v>
      </c>
      <c r="F12" s="39" t="s">
        <v>83</v>
      </c>
      <c r="G12" s="62" t="s">
        <v>3</v>
      </c>
      <c r="H12" s="62" t="s">
        <v>4</v>
      </c>
      <c r="I12" s="62" t="s">
        <v>2</v>
      </c>
      <c r="J12" s="40"/>
      <c r="K12" s="40"/>
    </row>
    <row r="13" spans="1:11" customFormat="1" ht="15.6" x14ac:dyDescent="0.3">
      <c r="A13" s="34"/>
      <c r="B13" s="34"/>
      <c r="C13" s="34"/>
      <c r="D13" t="s">
        <v>13</v>
      </c>
      <c r="E13" s="40" t="s">
        <v>88</v>
      </c>
      <c r="F13" s="40" t="s">
        <v>89</v>
      </c>
      <c r="G13" s="41">
        <v>0</v>
      </c>
      <c r="H13" s="41">
        <v>0</v>
      </c>
      <c r="I13" s="41">
        <f>H13+G13</f>
        <v>0</v>
      </c>
      <c r="J13" s="40"/>
      <c r="K13" s="40"/>
    </row>
    <row r="14" spans="1:11" customFormat="1" ht="15.6" x14ac:dyDescent="0.3">
      <c r="A14" s="34"/>
      <c r="B14" s="34"/>
      <c r="C14" s="34"/>
      <c r="E14" s="40"/>
      <c r="F14" s="40"/>
      <c r="G14" s="40"/>
      <c r="H14" s="40"/>
      <c r="I14" s="40"/>
      <c r="J14" s="40"/>
      <c r="K14" s="40"/>
    </row>
    <row r="15" spans="1:11" customFormat="1" ht="15.6" x14ac:dyDescent="0.3">
      <c r="A15" s="34" t="s">
        <v>90</v>
      </c>
      <c r="B15" s="34">
        <v>14</v>
      </c>
      <c r="C15" s="34"/>
      <c r="D15" s="35" t="s">
        <v>80</v>
      </c>
      <c r="E15" s="42"/>
      <c r="F15" s="42"/>
      <c r="G15" s="42"/>
      <c r="H15" s="42"/>
      <c r="I15" s="42"/>
      <c r="J15" s="40"/>
      <c r="K15" s="40"/>
    </row>
    <row r="16" spans="1:11" customFormat="1" ht="15.6" x14ac:dyDescent="0.3">
      <c r="A16" s="34"/>
      <c r="B16" s="34"/>
      <c r="C16" s="34"/>
      <c r="D16" s="36"/>
      <c r="E16" s="40"/>
      <c r="F16" s="40"/>
      <c r="G16" s="40"/>
      <c r="H16" s="40"/>
      <c r="I16" s="40"/>
      <c r="J16" s="40"/>
      <c r="K16" s="40"/>
    </row>
    <row r="17" spans="1:12" ht="28.9" x14ac:dyDescent="0.3">
      <c r="A17" s="34"/>
      <c r="B17" s="34"/>
      <c r="C17" s="34"/>
      <c r="D17" s="37" t="s">
        <v>81</v>
      </c>
      <c r="E17" s="38" t="s">
        <v>82</v>
      </c>
      <c r="F17" s="39" t="s">
        <v>83</v>
      </c>
      <c r="G17" s="62" t="s">
        <v>3</v>
      </c>
      <c r="H17" s="62" t="s">
        <v>4</v>
      </c>
      <c r="I17" s="62" t="s">
        <v>2</v>
      </c>
      <c r="J17" s="40"/>
      <c r="K17" s="40"/>
      <c r="L17"/>
    </row>
    <row r="18" spans="1:12" ht="15.6" x14ac:dyDescent="0.3">
      <c r="A18" s="34"/>
      <c r="B18" s="34"/>
      <c r="C18" s="34"/>
      <c r="D18" t="s">
        <v>19</v>
      </c>
      <c r="E18" s="40" t="s">
        <v>91</v>
      </c>
      <c r="F18" s="40" t="s">
        <v>92</v>
      </c>
      <c r="G18" s="41">
        <v>0</v>
      </c>
      <c r="H18" s="41">
        <f>-'Sum by FERC Acct'!C28</f>
        <v>-24019280.900000002</v>
      </c>
      <c r="I18" s="41">
        <f>H18+G18</f>
        <v>-24019280.900000002</v>
      </c>
      <c r="J18" s="40"/>
      <c r="K18" s="40"/>
      <c r="L18"/>
    </row>
    <row r="19" spans="1:12" ht="15.6" x14ac:dyDescent="0.3">
      <c r="A19" s="34"/>
      <c r="B19" s="34"/>
      <c r="C19" s="34"/>
      <c r="E19" s="40"/>
      <c r="F19" s="40"/>
      <c r="G19" s="40"/>
      <c r="H19" s="40"/>
      <c r="I19" s="40"/>
      <c r="J19" s="40"/>
      <c r="K19" s="40"/>
      <c r="L19"/>
    </row>
    <row r="20" spans="1:12" ht="15.6" x14ac:dyDescent="0.3">
      <c r="A20" s="34" t="s">
        <v>93</v>
      </c>
      <c r="B20" s="34">
        <v>17</v>
      </c>
      <c r="C20" s="34"/>
      <c r="D20" s="35" t="s">
        <v>94</v>
      </c>
      <c r="E20" s="42"/>
      <c r="F20" s="42"/>
      <c r="G20" s="42"/>
      <c r="H20" s="42"/>
      <c r="I20" s="42"/>
      <c r="J20" s="40"/>
      <c r="K20" s="40"/>
      <c r="L20"/>
    </row>
    <row r="21" spans="1:12" ht="15.6" x14ac:dyDescent="0.3">
      <c r="A21" s="34"/>
      <c r="B21" s="34"/>
      <c r="C21" s="34"/>
      <c r="D21" s="35" t="s">
        <v>95</v>
      </c>
      <c r="E21" s="42"/>
      <c r="F21" s="42"/>
      <c r="G21" s="40"/>
      <c r="H21" s="40"/>
      <c r="I21" s="40"/>
      <c r="J21" s="40"/>
      <c r="K21" s="40"/>
      <c r="L21"/>
    </row>
    <row r="22" spans="1:12" ht="15.6" x14ac:dyDescent="0.3">
      <c r="A22" s="34"/>
      <c r="B22" s="34"/>
      <c r="C22" s="34"/>
      <c r="E22" s="40"/>
      <c r="F22" s="40"/>
      <c r="G22" s="41"/>
      <c r="H22" s="41"/>
      <c r="I22" s="41"/>
      <c r="J22" s="40"/>
      <c r="K22" s="40"/>
      <c r="L22"/>
    </row>
    <row r="23" spans="1:12" ht="28.9" x14ac:dyDescent="0.3">
      <c r="A23" s="34"/>
      <c r="B23" s="34"/>
      <c r="C23" s="34"/>
      <c r="D23" s="37" t="s">
        <v>81</v>
      </c>
      <c r="E23" s="38" t="s">
        <v>82</v>
      </c>
      <c r="F23" s="39" t="s">
        <v>83</v>
      </c>
      <c r="G23" s="62" t="s">
        <v>3</v>
      </c>
      <c r="H23" s="62" t="s">
        <v>4</v>
      </c>
      <c r="I23" s="62" t="s">
        <v>2</v>
      </c>
      <c r="J23" s="40"/>
      <c r="K23" s="40"/>
      <c r="L23"/>
    </row>
    <row r="24" spans="1:12" ht="15.6" x14ac:dyDescent="0.3">
      <c r="A24" s="34"/>
      <c r="B24" s="34"/>
      <c r="C24" s="43" t="s">
        <v>96</v>
      </c>
      <c r="D24" t="s">
        <v>22</v>
      </c>
      <c r="E24" s="40" t="s">
        <v>97</v>
      </c>
      <c r="F24" s="40" t="s">
        <v>98</v>
      </c>
      <c r="G24" s="41">
        <v>0</v>
      </c>
      <c r="H24" s="41">
        <v>-12584590.779999999</v>
      </c>
      <c r="I24" s="41">
        <f>H24+G24</f>
        <v>-12584590.779999999</v>
      </c>
      <c r="J24" s="40"/>
      <c r="K24" s="40"/>
      <c r="L24"/>
    </row>
    <row r="25" spans="1:12" ht="15.6" x14ac:dyDescent="0.3">
      <c r="A25" s="34"/>
      <c r="B25" s="34"/>
      <c r="C25" s="43" t="s">
        <v>99</v>
      </c>
      <c r="D25" t="s">
        <v>22</v>
      </c>
      <c r="E25" s="40" t="s">
        <v>100</v>
      </c>
      <c r="F25" s="40" t="s">
        <v>101</v>
      </c>
      <c r="G25" s="41">
        <v>-40.700000000000003</v>
      </c>
      <c r="H25" s="41">
        <v>-45713270.350000001</v>
      </c>
      <c r="I25" s="41">
        <f t="shared" ref="I25:I26" si="0">H25+G25</f>
        <v>-45713311.050000004</v>
      </c>
      <c r="J25" s="40"/>
      <c r="K25" s="40"/>
      <c r="L25"/>
    </row>
    <row r="26" spans="1:12" ht="15.6" x14ac:dyDescent="0.3">
      <c r="A26" s="34"/>
      <c r="B26" s="34"/>
      <c r="C26" s="43" t="s">
        <v>102</v>
      </c>
      <c r="D26" s="44" t="s">
        <v>22</v>
      </c>
      <c r="E26" s="45" t="s">
        <v>103</v>
      </c>
      <c r="F26" s="45" t="s">
        <v>104</v>
      </c>
      <c r="G26" s="46">
        <v>-549678.68968367239</v>
      </c>
      <c r="H26" s="46">
        <v>-8099848.890316328</v>
      </c>
      <c r="I26" s="46">
        <f t="shared" si="0"/>
        <v>-8649527.5800000001</v>
      </c>
      <c r="J26" s="40"/>
      <c r="K26" s="40"/>
      <c r="L26"/>
    </row>
    <row r="27" spans="1:12" ht="15.6" x14ac:dyDescent="0.3">
      <c r="A27" s="34"/>
      <c r="B27" s="34"/>
      <c r="C27" s="34"/>
      <c r="D27" s="47" t="s">
        <v>105</v>
      </c>
      <c r="E27" s="48"/>
      <c r="F27" s="48"/>
      <c r="G27" s="41">
        <f t="shared" ref="G27:H27" si="1">SUM(G24:G26)</f>
        <v>-549719.38968367234</v>
      </c>
      <c r="H27" s="41">
        <f t="shared" si="1"/>
        <v>-66397710.020316333</v>
      </c>
      <c r="I27" s="41">
        <f>SUM(I24:I26)</f>
        <v>-66947429.410000004</v>
      </c>
      <c r="J27" s="40"/>
      <c r="K27" s="40"/>
      <c r="L27"/>
    </row>
    <row r="28" spans="1:12" ht="15.6" x14ac:dyDescent="0.3">
      <c r="A28" s="34"/>
      <c r="B28" s="34"/>
      <c r="C28" s="34"/>
      <c r="E28" s="40"/>
      <c r="F28" s="40"/>
      <c r="G28" s="42"/>
      <c r="H28" s="42"/>
      <c r="I28" s="42"/>
      <c r="J28" s="40"/>
      <c r="K28" s="40"/>
      <c r="L28"/>
    </row>
    <row r="29" spans="1:12" ht="15.6" x14ac:dyDescent="0.3">
      <c r="A29" s="34" t="s">
        <v>108</v>
      </c>
      <c r="B29" s="34" t="s">
        <v>114</v>
      </c>
      <c r="C29" s="34"/>
      <c r="D29" s="35" t="s">
        <v>115</v>
      </c>
      <c r="E29" s="42"/>
      <c r="F29" s="42"/>
      <c r="G29" s="40"/>
      <c r="H29" s="40"/>
      <c r="I29" s="40"/>
      <c r="J29" s="40"/>
      <c r="K29" s="40"/>
      <c r="L29"/>
    </row>
    <row r="30" spans="1:12" ht="15.6" x14ac:dyDescent="0.3">
      <c r="A30" s="34"/>
      <c r="B30" s="34"/>
      <c r="C30" s="34"/>
      <c r="E30" s="40"/>
      <c r="F30" s="40"/>
      <c r="G30" s="42"/>
      <c r="H30" s="42"/>
      <c r="I30" s="42"/>
      <c r="J30" s="40"/>
      <c r="K30" s="40"/>
      <c r="L30"/>
    </row>
    <row r="31" spans="1:12" ht="28.9" x14ac:dyDescent="0.3">
      <c r="A31" s="34"/>
      <c r="B31" s="34"/>
      <c r="C31" s="34"/>
      <c r="D31" s="37" t="s">
        <v>81</v>
      </c>
      <c r="E31" s="38" t="s">
        <v>82</v>
      </c>
      <c r="F31" s="39" t="s">
        <v>83</v>
      </c>
      <c r="G31" s="62" t="s">
        <v>3</v>
      </c>
      <c r="H31" s="62" t="s">
        <v>4</v>
      </c>
      <c r="I31" s="62" t="s">
        <v>2</v>
      </c>
      <c r="J31" s="40"/>
      <c r="K31" s="40"/>
      <c r="L31"/>
    </row>
    <row r="32" spans="1:12" ht="15.75" x14ac:dyDescent="0.25">
      <c r="A32" s="34"/>
      <c r="B32" s="34"/>
      <c r="C32" s="34"/>
      <c r="D32" s="9" t="s">
        <v>116</v>
      </c>
      <c r="E32" s="49" t="s">
        <v>106</v>
      </c>
      <c r="F32" s="49" t="s">
        <v>106</v>
      </c>
      <c r="G32" s="41"/>
      <c r="H32" s="41">
        <f>-'[2]Cost Detail'!$E$631</f>
        <v>-6547747</v>
      </c>
      <c r="I32" s="41">
        <f t="shared" ref="I32:I34" si="2">H32+G32</f>
        <v>-6547747</v>
      </c>
      <c r="J32" s="40"/>
      <c r="K32" s="40"/>
      <c r="L32"/>
    </row>
    <row r="33" spans="1:12" ht="15.75" x14ac:dyDescent="0.25">
      <c r="A33" s="34"/>
      <c r="B33" s="34"/>
      <c r="C33" s="34"/>
      <c r="D33" s="9" t="s">
        <v>117</v>
      </c>
      <c r="E33" s="49" t="s">
        <v>106</v>
      </c>
      <c r="F33" s="49" t="s">
        <v>106</v>
      </c>
      <c r="G33" s="41"/>
      <c r="H33" s="41">
        <f>-'[2]Cost Detail'!$E$637</f>
        <v>-9902077</v>
      </c>
      <c r="I33" s="41">
        <f t="shared" si="2"/>
        <v>-9902077</v>
      </c>
      <c r="J33" s="40"/>
      <c r="K33" s="40"/>
      <c r="L33"/>
    </row>
    <row r="34" spans="1:12" ht="15.75" x14ac:dyDescent="0.25">
      <c r="A34" s="34"/>
      <c r="B34" s="34"/>
      <c r="C34" s="34"/>
      <c r="D34" s="50" t="s">
        <v>118</v>
      </c>
      <c r="E34" s="51" t="s">
        <v>106</v>
      </c>
      <c r="F34" s="51" t="s">
        <v>106</v>
      </c>
      <c r="G34" s="46"/>
      <c r="H34" s="46">
        <f>-'[2]Cost Detail'!$E$642</f>
        <v>-3887795</v>
      </c>
      <c r="I34" s="46">
        <f t="shared" si="2"/>
        <v>-3887795</v>
      </c>
      <c r="J34" s="40"/>
      <c r="K34" s="40"/>
      <c r="L34"/>
    </row>
    <row r="35" spans="1:12" ht="15.75" x14ac:dyDescent="0.25">
      <c r="A35" s="34"/>
      <c r="B35" s="34"/>
      <c r="C35" s="34"/>
      <c r="D35" s="47" t="s">
        <v>107</v>
      </c>
      <c r="E35" s="40"/>
      <c r="F35" s="40"/>
      <c r="G35" s="41">
        <f>SUM(G32:G34)</f>
        <v>0</v>
      </c>
      <c r="H35" s="41">
        <f t="shared" ref="H35" si="3">SUM(H32:H34)</f>
        <v>-20337619</v>
      </c>
      <c r="I35" s="41">
        <f>SUM(I31:I34)</f>
        <v>-20337619</v>
      </c>
      <c r="J35" s="40"/>
      <c r="K35" s="40"/>
      <c r="L35"/>
    </row>
    <row r="36" spans="1:12" ht="15.75" x14ac:dyDescent="0.25">
      <c r="A36" s="52"/>
      <c r="B36" s="52"/>
      <c r="C36" s="52"/>
      <c r="D36" s="53"/>
      <c r="E36" s="42"/>
      <c r="F36" s="42"/>
      <c r="G36" s="41"/>
      <c r="H36" s="41"/>
      <c r="I36" s="41"/>
      <c r="J36" s="40"/>
      <c r="K36" s="40"/>
      <c r="L36"/>
    </row>
    <row r="37" spans="1:12" ht="15.75" x14ac:dyDescent="0.25">
      <c r="A37" s="34" t="s">
        <v>112</v>
      </c>
      <c r="B37" s="34" t="s">
        <v>119</v>
      </c>
      <c r="C37" s="34"/>
      <c r="D37" s="35" t="s">
        <v>123</v>
      </c>
      <c r="E37" s="42"/>
      <c r="F37" s="42"/>
      <c r="G37" s="41"/>
      <c r="H37" s="41"/>
      <c r="I37" s="41"/>
      <c r="J37" s="40"/>
      <c r="K37" s="40"/>
      <c r="L37"/>
    </row>
    <row r="38" spans="1:12" ht="15.75" x14ac:dyDescent="0.25">
      <c r="A38" s="34"/>
      <c r="B38" s="34" t="s">
        <v>120</v>
      </c>
      <c r="C38" s="34"/>
      <c r="E38" s="40"/>
      <c r="F38" s="40"/>
      <c r="G38" s="41"/>
      <c r="H38" s="41"/>
      <c r="I38" s="41"/>
      <c r="J38" s="40"/>
      <c r="K38" s="40"/>
      <c r="L38"/>
    </row>
    <row r="39" spans="1:12" ht="30" x14ac:dyDescent="0.25">
      <c r="A39" s="34"/>
      <c r="B39" s="34"/>
      <c r="C39" s="34"/>
      <c r="D39" s="37" t="s">
        <v>81</v>
      </c>
      <c r="E39" s="38" t="s">
        <v>82</v>
      </c>
      <c r="F39" s="39" t="s">
        <v>83</v>
      </c>
      <c r="G39" s="62" t="s">
        <v>3</v>
      </c>
      <c r="H39" s="62" t="s">
        <v>4</v>
      </c>
      <c r="I39" s="62" t="s">
        <v>2</v>
      </c>
      <c r="J39" s="40"/>
      <c r="K39" s="40"/>
      <c r="L39"/>
    </row>
    <row r="40" spans="1:12" ht="15.75" x14ac:dyDescent="0.25">
      <c r="A40" s="34"/>
      <c r="B40" s="34"/>
      <c r="C40" s="34"/>
      <c r="D40" s="9" t="s">
        <v>6</v>
      </c>
      <c r="E40" s="49" t="s">
        <v>121</v>
      </c>
      <c r="F40" s="49"/>
      <c r="G40" s="41">
        <v>0</v>
      </c>
      <c r="H40" s="41">
        <v>0</v>
      </c>
      <c r="I40" s="41">
        <f t="shared" ref="I40:I46" si="4">H40+G40</f>
        <v>0</v>
      </c>
      <c r="J40" s="40"/>
      <c r="K40" s="40"/>
      <c r="L40"/>
    </row>
    <row r="41" spans="1:12" ht="15.75" x14ac:dyDescent="0.25">
      <c r="A41" s="34"/>
      <c r="B41" s="34"/>
      <c r="C41" s="34"/>
      <c r="D41" s="9" t="s">
        <v>9</v>
      </c>
      <c r="E41" s="49" t="s">
        <v>121</v>
      </c>
      <c r="F41" s="49"/>
      <c r="G41" s="41">
        <v>0</v>
      </c>
      <c r="H41" s="41">
        <v>0</v>
      </c>
      <c r="I41" s="41">
        <f t="shared" si="4"/>
        <v>0</v>
      </c>
      <c r="J41" s="40"/>
      <c r="K41" s="40"/>
      <c r="L41"/>
    </row>
    <row r="42" spans="1:12" ht="15.75" x14ac:dyDescent="0.25">
      <c r="A42" s="34"/>
      <c r="B42" s="34"/>
      <c r="C42" s="34"/>
      <c r="D42" s="9" t="s">
        <v>10</v>
      </c>
      <c r="E42" s="49" t="s">
        <v>121</v>
      </c>
      <c r="F42" s="49"/>
      <c r="G42" s="41">
        <v>-140000</v>
      </c>
      <c r="H42" s="41">
        <v>0</v>
      </c>
      <c r="I42" s="41">
        <f t="shared" si="4"/>
        <v>-140000</v>
      </c>
      <c r="J42" s="40"/>
      <c r="K42" s="40"/>
      <c r="L42"/>
    </row>
    <row r="43" spans="1:12" ht="15.75" x14ac:dyDescent="0.25">
      <c r="A43" s="34"/>
      <c r="B43" s="34"/>
      <c r="C43" s="34"/>
      <c r="D43" s="9" t="s">
        <v>12</v>
      </c>
      <c r="E43" s="49" t="s">
        <v>121</v>
      </c>
      <c r="F43" s="49"/>
      <c r="G43" s="41">
        <v>0</v>
      </c>
      <c r="H43" s="41">
        <v>0</v>
      </c>
      <c r="I43" s="41">
        <f t="shared" si="4"/>
        <v>0</v>
      </c>
      <c r="J43" s="40"/>
      <c r="K43" s="40"/>
      <c r="L43"/>
    </row>
    <row r="44" spans="1:12" ht="15.75" x14ac:dyDescent="0.25">
      <c r="A44" s="34"/>
      <c r="B44" s="34"/>
      <c r="C44" s="34"/>
      <c r="D44" s="9" t="s">
        <v>110</v>
      </c>
      <c r="E44" s="49" t="s">
        <v>121</v>
      </c>
      <c r="F44" s="49"/>
      <c r="G44" s="41">
        <v>-900</v>
      </c>
      <c r="H44" s="41">
        <v>-17712.5</v>
      </c>
      <c r="I44" s="41">
        <f t="shared" si="4"/>
        <v>-18612.5</v>
      </c>
      <c r="J44" s="40"/>
      <c r="K44" s="40"/>
      <c r="L44"/>
    </row>
    <row r="45" spans="1:12" ht="15.75" x14ac:dyDescent="0.25">
      <c r="A45" s="34"/>
      <c r="B45" s="34"/>
      <c r="C45" s="34"/>
      <c r="D45" s="9" t="s">
        <v>25</v>
      </c>
      <c r="E45" s="49" t="s">
        <v>121</v>
      </c>
      <c r="F45" s="49"/>
      <c r="G45" s="41">
        <v>0</v>
      </c>
      <c r="H45" s="41">
        <v>0</v>
      </c>
      <c r="I45" s="41">
        <f t="shared" si="4"/>
        <v>0</v>
      </c>
      <c r="J45" s="40"/>
      <c r="K45" s="40"/>
      <c r="L45"/>
    </row>
    <row r="46" spans="1:12" ht="15.75" x14ac:dyDescent="0.25">
      <c r="A46" s="34"/>
      <c r="B46" s="34"/>
      <c r="C46" s="34"/>
      <c r="D46" s="50" t="s">
        <v>63</v>
      </c>
      <c r="E46" s="51" t="s">
        <v>121</v>
      </c>
      <c r="F46" s="51"/>
      <c r="G46" s="46">
        <v>-74300</v>
      </c>
      <c r="H46" s="46">
        <v>-135762.5</v>
      </c>
      <c r="I46" s="46">
        <f t="shared" si="4"/>
        <v>-210062.5</v>
      </c>
      <c r="J46" s="40"/>
      <c r="K46" s="40"/>
      <c r="L46"/>
    </row>
    <row r="47" spans="1:12" ht="15.75" x14ac:dyDescent="0.25">
      <c r="A47" s="34"/>
      <c r="B47" s="34"/>
      <c r="C47" s="34"/>
      <c r="D47" s="47" t="s">
        <v>107</v>
      </c>
      <c r="E47" s="40"/>
      <c r="F47" s="40"/>
      <c r="G47" s="41">
        <f>SUM(G40:G46)</f>
        <v>-215200</v>
      </c>
      <c r="H47" s="41">
        <f>SUM(H40:H46)</f>
        <v>-153475</v>
      </c>
      <c r="I47" s="41">
        <f>SUM(I39:I46)</f>
        <v>-368675</v>
      </c>
      <c r="J47" s="40"/>
      <c r="K47" s="40"/>
      <c r="L47"/>
    </row>
    <row r="48" spans="1:12" ht="18.75" x14ac:dyDescent="0.3">
      <c r="A48" s="52"/>
      <c r="B48" s="52"/>
      <c r="C48" s="52"/>
      <c r="D48" s="30"/>
      <c r="E48" s="42"/>
      <c r="F48" s="42"/>
      <c r="G48" s="41"/>
      <c r="H48" s="41"/>
      <c r="I48" s="41"/>
      <c r="J48" s="40"/>
      <c r="K48" s="40"/>
      <c r="L48"/>
    </row>
    <row r="49" spans="1:12" ht="15.75" x14ac:dyDescent="0.25">
      <c r="A49" s="34" t="s">
        <v>113</v>
      </c>
      <c r="B49" s="34" t="s">
        <v>133</v>
      </c>
      <c r="C49" s="34"/>
      <c r="D49" s="35" t="s">
        <v>109</v>
      </c>
      <c r="E49" s="42"/>
      <c r="F49" s="42"/>
      <c r="G49" s="41"/>
      <c r="H49" s="41"/>
      <c r="I49" s="41"/>
      <c r="J49" s="40"/>
      <c r="K49" s="40"/>
      <c r="L49"/>
    </row>
    <row r="50" spans="1:12" ht="15.75" x14ac:dyDescent="0.25">
      <c r="A50" s="34"/>
      <c r="B50" s="34"/>
      <c r="C50" s="34"/>
      <c r="E50" s="40"/>
      <c r="F50" s="40"/>
      <c r="G50" s="41"/>
      <c r="H50" s="41"/>
      <c r="I50" s="41"/>
      <c r="J50" s="40"/>
      <c r="K50" s="40"/>
      <c r="L50"/>
    </row>
    <row r="51" spans="1:12" ht="30" x14ac:dyDescent="0.25">
      <c r="A51" s="34"/>
      <c r="B51" s="34"/>
      <c r="C51" s="34"/>
      <c r="D51" s="37" t="s">
        <v>81</v>
      </c>
      <c r="E51" s="38" t="s">
        <v>82</v>
      </c>
      <c r="F51" s="39" t="s">
        <v>83</v>
      </c>
      <c r="G51" s="62" t="s">
        <v>3</v>
      </c>
      <c r="H51" s="62" t="s">
        <v>4</v>
      </c>
      <c r="I51" s="62" t="s">
        <v>2</v>
      </c>
      <c r="J51" s="40"/>
      <c r="K51" s="40"/>
      <c r="L51"/>
    </row>
    <row r="52" spans="1:12" ht="15.75" x14ac:dyDescent="0.25">
      <c r="A52" s="34"/>
      <c r="B52" s="34"/>
      <c r="C52" s="34"/>
      <c r="D52" s="11" t="s">
        <v>17</v>
      </c>
      <c r="E52" s="56" t="s">
        <v>121</v>
      </c>
      <c r="F52" s="56"/>
      <c r="G52" s="41"/>
      <c r="H52" s="41">
        <v>-47.74</v>
      </c>
      <c r="I52" s="41">
        <f t="shared" ref="I52:I55" si="5">H52+G52</f>
        <v>-47.74</v>
      </c>
      <c r="J52" s="40"/>
      <c r="K52" s="40"/>
      <c r="L52"/>
    </row>
    <row r="53" spans="1:12" ht="15.75" x14ac:dyDescent="0.25">
      <c r="A53" s="34"/>
      <c r="B53" s="34"/>
      <c r="C53" s="34"/>
      <c r="D53" s="11" t="s">
        <v>110</v>
      </c>
      <c r="E53" s="56" t="s">
        <v>124</v>
      </c>
      <c r="F53" s="56" t="s">
        <v>126</v>
      </c>
      <c r="G53" s="41">
        <f>--19.60112</f>
        <v>19.601120000000002</v>
      </c>
      <c r="H53" s="41">
        <f>-1556.46112-0.76</f>
        <v>-1557.2211199999999</v>
      </c>
      <c r="I53" s="41">
        <f t="shared" si="5"/>
        <v>-1537.62</v>
      </c>
      <c r="J53" s="40"/>
      <c r="K53" s="40"/>
      <c r="L53"/>
    </row>
    <row r="54" spans="1:12" ht="15.75" x14ac:dyDescent="0.25">
      <c r="A54" s="34"/>
      <c r="B54" s="34"/>
      <c r="C54" s="34"/>
      <c r="D54" s="11" t="s">
        <v>23</v>
      </c>
      <c r="E54" s="56" t="s">
        <v>131</v>
      </c>
      <c r="F54" s="56" t="s">
        <v>132</v>
      </c>
      <c r="G54" s="41">
        <v>0</v>
      </c>
      <c r="H54" s="41">
        <v>-18534</v>
      </c>
      <c r="I54" s="41">
        <f t="shared" si="5"/>
        <v>-18534</v>
      </c>
      <c r="K54" s="40"/>
      <c r="L54"/>
    </row>
    <row r="55" spans="1:12" ht="15.75" x14ac:dyDescent="0.25">
      <c r="A55" s="34"/>
      <c r="B55" s="34"/>
      <c r="C55" s="34"/>
      <c r="D55" s="50" t="s">
        <v>63</v>
      </c>
      <c r="E55" s="57" t="s">
        <v>125</v>
      </c>
      <c r="F55" s="57" t="s">
        <v>126</v>
      </c>
      <c r="G55" s="46">
        <f>-6305.98105540977</f>
        <v>-6305.9810554097703</v>
      </c>
      <c r="H55" s="46">
        <f>-126023.74894459-8886.12</f>
        <v>-134909.86894459001</v>
      </c>
      <c r="I55" s="46">
        <f t="shared" si="5"/>
        <v>-141215.84999999977</v>
      </c>
      <c r="J55" s="40"/>
      <c r="K55" s="40"/>
      <c r="L55"/>
    </row>
    <row r="56" spans="1:12" ht="15.75" x14ac:dyDescent="0.25">
      <c r="A56" s="34"/>
      <c r="B56" s="34"/>
      <c r="C56" s="34"/>
      <c r="D56" s="47" t="s">
        <v>107</v>
      </c>
      <c r="E56" s="40"/>
      <c r="F56" s="40"/>
      <c r="G56" s="41">
        <f>SUM(G52:G55)</f>
        <v>-6286.37993540977</v>
      </c>
      <c r="H56" s="41">
        <f t="shared" ref="H56:I56" si="6">SUM(H52:H55)</f>
        <v>-155048.83006459</v>
      </c>
      <c r="I56" s="41">
        <f t="shared" si="6"/>
        <v>-161335.20999999979</v>
      </c>
      <c r="J56" s="40"/>
      <c r="K56" s="40"/>
      <c r="L56"/>
    </row>
    <row r="57" spans="1:12" ht="15.75" x14ac:dyDescent="0.25">
      <c r="A57" s="52"/>
      <c r="B57" s="52"/>
      <c r="C57" s="52"/>
      <c r="D57" s="26"/>
      <c r="E57" s="42"/>
      <c r="F57" s="42"/>
      <c r="G57" s="41"/>
      <c r="H57" s="41"/>
      <c r="I57" s="41"/>
      <c r="J57" s="40"/>
      <c r="K57" s="40"/>
      <c r="L57"/>
    </row>
    <row r="58" spans="1:12" ht="15.75" x14ac:dyDescent="0.25">
      <c r="A58" s="34" t="s">
        <v>122</v>
      </c>
      <c r="B58" s="34">
        <v>10</v>
      </c>
      <c r="C58" s="34"/>
      <c r="D58" s="35" t="s">
        <v>128</v>
      </c>
      <c r="E58" s="42"/>
      <c r="F58" s="42"/>
      <c r="G58" s="41"/>
      <c r="H58" s="41"/>
      <c r="I58" s="41"/>
      <c r="J58" s="40"/>
      <c r="K58" s="40"/>
      <c r="L58"/>
    </row>
    <row r="59" spans="1:12" ht="15.75" x14ac:dyDescent="0.25">
      <c r="A59" s="34"/>
      <c r="B59" s="34"/>
      <c r="C59" s="34"/>
      <c r="E59" s="40"/>
      <c r="F59" s="40"/>
      <c r="G59" s="41"/>
      <c r="H59" s="41"/>
      <c r="I59" s="41"/>
      <c r="L59"/>
    </row>
    <row r="60" spans="1:12" ht="30" x14ac:dyDescent="0.25">
      <c r="A60" s="34"/>
      <c r="B60" s="34"/>
      <c r="C60" s="34"/>
      <c r="D60" s="37" t="s">
        <v>81</v>
      </c>
      <c r="E60" s="38" t="s">
        <v>82</v>
      </c>
      <c r="F60" s="39" t="s">
        <v>83</v>
      </c>
      <c r="G60" s="62" t="s">
        <v>3</v>
      </c>
      <c r="H60" s="62" t="s">
        <v>4</v>
      </c>
      <c r="I60" s="62" t="s">
        <v>2</v>
      </c>
      <c r="L60"/>
    </row>
    <row r="61" spans="1:12" ht="15.75" x14ac:dyDescent="0.25">
      <c r="A61" s="34"/>
      <c r="B61" s="34"/>
      <c r="C61" s="34"/>
      <c r="D61" s="53" t="s">
        <v>15</v>
      </c>
      <c r="E61" s="56" t="s">
        <v>129</v>
      </c>
      <c r="F61" s="56" t="s">
        <v>130</v>
      </c>
      <c r="G61" s="41">
        <v>0</v>
      </c>
      <c r="H61" s="41">
        <v>-6843434</v>
      </c>
      <c r="I61" s="41">
        <f t="shared" ref="I61" si="7">H61+G61</f>
        <v>-6843434</v>
      </c>
    </row>
    <row r="62" spans="1:12" x14ac:dyDescent="0.25">
      <c r="G62" s="41"/>
      <c r="H62" s="41"/>
      <c r="I62" s="41"/>
    </row>
    <row r="63" spans="1:12" x14ac:dyDescent="0.25">
      <c r="G63" s="41"/>
      <c r="H63" s="41"/>
      <c r="I63" s="41"/>
    </row>
    <row r="64" spans="1:12" x14ac:dyDescent="0.25">
      <c r="G64" s="64"/>
      <c r="H64" s="64"/>
      <c r="I64" s="64"/>
    </row>
    <row r="65" spans="7:10" x14ac:dyDescent="0.25">
      <c r="G65" s="63">
        <f>'[3]19-OandM'!H83</f>
        <v>-771205.76961528021</v>
      </c>
      <c r="H65" s="63">
        <f>'[3]19-OandM'!I83</f>
        <v>-155946819.73038474</v>
      </c>
      <c r="I65" s="63">
        <f>'[3]19-OandM'!G83</f>
        <v>-156718025.5</v>
      </c>
    </row>
    <row r="66" spans="7:10" x14ac:dyDescent="0.25">
      <c r="G66" s="63">
        <f>G65-G64</f>
        <v>-771205.76961528021</v>
      </c>
      <c r="H66" s="63">
        <f>H65-H64</f>
        <v>-155946819.73038474</v>
      </c>
      <c r="I66" s="63">
        <f>I65-I64</f>
        <v>-156718025.5</v>
      </c>
    </row>
    <row r="67" spans="7:10" x14ac:dyDescent="0.25">
      <c r="G67" s="63"/>
      <c r="H67" s="63"/>
      <c r="I67" s="63"/>
    </row>
    <row r="68" spans="7:10" x14ac:dyDescent="0.25">
      <c r="G68" s="63">
        <f>G8+G13+G18+G27+G35+G40+G41+G42+G43+G44+G45+G52+G53+G54+G61</f>
        <v>-690599.78856367234</v>
      </c>
      <c r="H68" s="63">
        <f t="shared" ref="H68:I68" si="8">H8+H13+H18+H27+H35+H40+H41+H42+H43+H44+H45+H52+H53+H54+H61</f>
        <v>-155740105.36143637</v>
      </c>
      <c r="I68" s="63">
        <f t="shared" si="8"/>
        <v>-156430705.15000004</v>
      </c>
    </row>
    <row r="69" spans="7:10" x14ac:dyDescent="0.25">
      <c r="G69" s="63">
        <f>'[3]19-OandM'!H62</f>
        <v>-690599.78855987045</v>
      </c>
      <c r="H69" s="63">
        <f>'[3]19-OandM'!I62</f>
        <v>-155676147.36144015</v>
      </c>
      <c r="I69" s="63">
        <f>'[3]19-OandM'!G62</f>
        <v>-156366747.15000001</v>
      </c>
      <c r="J69" s="41"/>
    </row>
    <row r="70" spans="7:10" x14ac:dyDescent="0.25">
      <c r="G70" s="41"/>
      <c r="H70" s="41"/>
      <c r="I70" s="41"/>
    </row>
    <row r="71" spans="7:10" x14ac:dyDescent="0.25">
      <c r="G71" s="41"/>
      <c r="H71" s="41"/>
      <c r="I71" s="41"/>
    </row>
    <row r="72" spans="7:10" x14ac:dyDescent="0.25">
      <c r="G72" s="41"/>
      <c r="H72" s="41"/>
      <c r="I72" s="41"/>
    </row>
    <row r="73" spans="7:10" x14ac:dyDescent="0.25">
      <c r="G73" s="41"/>
      <c r="H73" s="41"/>
      <c r="I73" s="41"/>
    </row>
    <row r="74" spans="7:10" x14ac:dyDescent="0.25">
      <c r="G74" s="41"/>
      <c r="H74" s="41"/>
      <c r="I74" s="41"/>
    </row>
    <row r="75" spans="7:10" x14ac:dyDescent="0.25">
      <c r="G75" s="41"/>
      <c r="H75" s="41"/>
      <c r="I75" s="41"/>
    </row>
    <row r="76" spans="7:10" x14ac:dyDescent="0.25">
      <c r="G76" s="41"/>
      <c r="H76" s="41"/>
      <c r="I76" s="41"/>
    </row>
    <row r="77" spans="7:10" x14ac:dyDescent="0.25">
      <c r="G77" s="41"/>
      <c r="H77" s="41"/>
      <c r="I77" s="41"/>
    </row>
    <row r="78" spans="7:10" x14ac:dyDescent="0.25">
      <c r="G78" s="41"/>
      <c r="H78" s="41"/>
      <c r="I78" s="41"/>
    </row>
    <row r="79" spans="7:10" x14ac:dyDescent="0.25">
      <c r="G79" s="41"/>
      <c r="H79" s="41"/>
      <c r="I79" s="41"/>
    </row>
    <row r="80" spans="7:10" x14ac:dyDescent="0.25">
      <c r="G80" s="41"/>
      <c r="H80" s="41"/>
      <c r="I80" s="41"/>
    </row>
    <row r="81" spans="7:9" x14ac:dyDescent="0.25">
      <c r="G81" s="41"/>
      <c r="H81" s="41"/>
      <c r="I81" s="41"/>
    </row>
    <row r="82" spans="7:9" x14ac:dyDescent="0.25">
      <c r="G82" s="41"/>
      <c r="H82" s="41"/>
      <c r="I82" s="41"/>
    </row>
    <row r="83" spans="7:9" x14ac:dyDescent="0.25">
      <c r="G83" s="41"/>
      <c r="H83" s="41"/>
      <c r="I83" s="41"/>
    </row>
    <row r="84" spans="7:9" x14ac:dyDescent="0.25">
      <c r="G84" s="41"/>
      <c r="H84" s="41"/>
      <c r="I84" s="41"/>
    </row>
    <row r="85" spans="7:9" x14ac:dyDescent="0.25">
      <c r="G85" s="41"/>
      <c r="H85" s="41"/>
      <c r="I85" s="41"/>
    </row>
    <row r="86" spans="7:9" x14ac:dyDescent="0.25">
      <c r="G86" s="41"/>
      <c r="H86" s="41"/>
      <c r="I86" s="41"/>
    </row>
    <row r="87" spans="7:9" x14ac:dyDescent="0.25">
      <c r="G87" s="41"/>
      <c r="H87" s="41"/>
      <c r="I87" s="41"/>
    </row>
    <row r="88" spans="7:9" x14ac:dyDescent="0.25">
      <c r="G88" s="41"/>
      <c r="H88" s="41"/>
      <c r="I88" s="41"/>
    </row>
    <row r="89" spans="7:9" x14ac:dyDescent="0.25">
      <c r="G89" s="41"/>
      <c r="H89" s="41"/>
      <c r="I89" s="41"/>
    </row>
    <row r="90" spans="7:9" x14ac:dyDescent="0.25">
      <c r="G90" s="41"/>
      <c r="H90" s="41"/>
      <c r="I90" s="41"/>
    </row>
    <row r="91" spans="7:9" x14ac:dyDescent="0.25">
      <c r="G91" s="41"/>
      <c r="H91" s="41"/>
      <c r="I91" s="41"/>
    </row>
    <row r="92" spans="7:9" x14ac:dyDescent="0.25">
      <c r="G92" s="41"/>
      <c r="H92" s="41"/>
      <c r="I92" s="41"/>
    </row>
    <row r="93" spans="7:9" x14ac:dyDescent="0.25">
      <c r="G93" s="41"/>
      <c r="H93" s="41"/>
      <c r="I93" s="41"/>
    </row>
    <row r="94" spans="7:9" x14ac:dyDescent="0.25">
      <c r="G94" s="41"/>
      <c r="H94" s="41"/>
      <c r="I94" s="41"/>
    </row>
    <row r="95" spans="7:9" x14ac:dyDescent="0.25">
      <c r="G95" s="41"/>
      <c r="H95" s="41"/>
      <c r="I95" s="41"/>
    </row>
    <row r="96" spans="7:9" x14ac:dyDescent="0.25">
      <c r="G96" s="41"/>
      <c r="H96" s="41"/>
      <c r="I96" s="41"/>
    </row>
    <row r="97" spans="7:9" x14ac:dyDescent="0.25">
      <c r="G97" s="41"/>
      <c r="H97" s="41"/>
      <c r="I97" s="41"/>
    </row>
    <row r="98" spans="7:9" x14ac:dyDescent="0.25">
      <c r="G98" s="41"/>
      <c r="H98" s="41"/>
      <c r="I98" s="41"/>
    </row>
    <row r="99" spans="7:9" x14ac:dyDescent="0.25">
      <c r="G99" s="41"/>
      <c r="H99" s="41"/>
      <c r="I99" s="41"/>
    </row>
    <row r="100" spans="7:9" x14ac:dyDescent="0.25">
      <c r="G100" s="41"/>
      <c r="H100" s="41"/>
      <c r="I100" s="41"/>
    </row>
    <row r="101" spans="7:9" x14ac:dyDescent="0.25">
      <c r="G101" s="41"/>
      <c r="H101" s="41"/>
      <c r="I101" s="41"/>
    </row>
    <row r="102" spans="7:9" x14ac:dyDescent="0.25">
      <c r="G102" s="41"/>
      <c r="H102" s="41"/>
      <c r="I102" s="41"/>
    </row>
    <row r="103" spans="7:9" x14ac:dyDescent="0.25">
      <c r="G103" s="41"/>
      <c r="H103" s="41"/>
      <c r="I103" s="41"/>
    </row>
    <row r="104" spans="7:9" x14ac:dyDescent="0.25">
      <c r="G104" s="41"/>
      <c r="H104" s="41"/>
      <c r="I104" s="41"/>
    </row>
    <row r="105" spans="7:9" x14ac:dyDescent="0.25">
      <c r="G105" s="41"/>
      <c r="H105" s="41"/>
      <c r="I105" s="41"/>
    </row>
    <row r="106" spans="7:9" x14ac:dyDescent="0.25">
      <c r="G106" s="41"/>
      <c r="H106" s="41"/>
      <c r="I106" s="41"/>
    </row>
    <row r="107" spans="7:9" x14ac:dyDescent="0.25">
      <c r="G107" s="41"/>
      <c r="H107" s="41"/>
      <c r="I107" s="41"/>
    </row>
    <row r="108" spans="7:9" x14ac:dyDescent="0.25">
      <c r="G108" s="41"/>
      <c r="H108" s="41"/>
      <c r="I108" s="41"/>
    </row>
    <row r="109" spans="7:9" x14ac:dyDescent="0.25">
      <c r="G109" s="41"/>
      <c r="H109" s="41"/>
      <c r="I109" s="41"/>
    </row>
    <row r="110" spans="7:9" x14ac:dyDescent="0.25">
      <c r="G110" s="41"/>
      <c r="H110" s="41"/>
      <c r="I110" s="41"/>
    </row>
    <row r="111" spans="7:9" x14ac:dyDescent="0.25">
      <c r="G111" s="41"/>
      <c r="H111" s="41"/>
      <c r="I111" s="41"/>
    </row>
    <row r="112" spans="7:9" x14ac:dyDescent="0.25">
      <c r="G112" s="41"/>
      <c r="H112" s="41"/>
      <c r="I112" s="41"/>
    </row>
    <row r="113" spans="7:9" x14ac:dyDescent="0.25">
      <c r="G113" s="41"/>
      <c r="H113" s="41"/>
      <c r="I113" s="41"/>
    </row>
    <row r="114" spans="7:9" x14ac:dyDescent="0.25">
      <c r="G114" s="41"/>
      <c r="H114" s="41"/>
      <c r="I114" s="41"/>
    </row>
    <row r="115" spans="7:9" x14ac:dyDescent="0.25">
      <c r="G115" s="41"/>
      <c r="H115" s="41"/>
      <c r="I115" s="41"/>
    </row>
    <row r="116" spans="7:9" x14ac:dyDescent="0.25">
      <c r="G116" s="41"/>
      <c r="H116" s="41"/>
      <c r="I116" s="41"/>
    </row>
    <row r="117" spans="7:9" x14ac:dyDescent="0.25">
      <c r="G117" s="41"/>
      <c r="H117" s="41"/>
      <c r="I117" s="41"/>
    </row>
    <row r="118" spans="7:9" x14ac:dyDescent="0.25">
      <c r="G118" s="41"/>
      <c r="H118" s="41"/>
      <c r="I118" s="41"/>
    </row>
    <row r="119" spans="7:9" x14ac:dyDescent="0.25">
      <c r="G119" s="41"/>
      <c r="H119" s="41"/>
      <c r="I119" s="41"/>
    </row>
    <row r="120" spans="7:9" x14ac:dyDescent="0.25">
      <c r="G120" s="41"/>
      <c r="H120" s="41"/>
      <c r="I120" s="41"/>
    </row>
    <row r="121" spans="7:9" x14ac:dyDescent="0.25">
      <c r="G121" s="41"/>
      <c r="H121" s="41"/>
      <c r="I121" s="41"/>
    </row>
    <row r="122" spans="7:9" x14ac:dyDescent="0.25">
      <c r="G122" s="41"/>
      <c r="H122" s="41"/>
      <c r="I122" s="41"/>
    </row>
    <row r="123" spans="7:9" x14ac:dyDescent="0.25">
      <c r="G123" s="41"/>
      <c r="H123" s="41"/>
      <c r="I123" s="41"/>
    </row>
    <row r="124" spans="7:9" x14ac:dyDescent="0.25">
      <c r="G124" s="41"/>
      <c r="H124" s="41"/>
      <c r="I124" s="41"/>
    </row>
    <row r="125" spans="7:9" x14ac:dyDescent="0.25">
      <c r="G125" s="41"/>
      <c r="H125" s="41"/>
      <c r="I125" s="41"/>
    </row>
    <row r="126" spans="7:9" x14ac:dyDescent="0.25">
      <c r="G126" s="41"/>
      <c r="H126" s="41"/>
      <c r="I126" s="41"/>
    </row>
    <row r="127" spans="7:9" x14ac:dyDescent="0.25">
      <c r="G127" s="41"/>
      <c r="H127" s="41"/>
      <c r="I127" s="41"/>
    </row>
    <row r="128" spans="7:9" x14ac:dyDescent="0.25">
      <c r="G128" s="41"/>
      <c r="H128" s="41"/>
      <c r="I128" s="41"/>
    </row>
    <row r="129" spans="7:9" x14ac:dyDescent="0.25">
      <c r="G129" s="41"/>
      <c r="H129" s="41"/>
      <c r="I129" s="41"/>
    </row>
    <row r="130" spans="7:9" x14ac:dyDescent="0.25">
      <c r="G130" s="41"/>
      <c r="H130" s="41"/>
      <c r="I130" s="41"/>
    </row>
    <row r="131" spans="7:9" x14ac:dyDescent="0.25">
      <c r="G131" s="41"/>
      <c r="H131" s="41"/>
      <c r="I131" s="41"/>
    </row>
    <row r="132" spans="7:9" x14ac:dyDescent="0.25">
      <c r="G132" s="41"/>
      <c r="H132" s="41"/>
      <c r="I132" s="41"/>
    </row>
    <row r="133" spans="7:9" x14ac:dyDescent="0.25">
      <c r="G133" s="41"/>
      <c r="H133" s="41"/>
      <c r="I133" s="41"/>
    </row>
    <row r="134" spans="7:9" x14ac:dyDescent="0.25">
      <c r="G134" s="41"/>
      <c r="H134" s="41"/>
      <c r="I134" s="41"/>
    </row>
    <row r="135" spans="7:9" x14ac:dyDescent="0.25">
      <c r="G135" s="41"/>
      <c r="H135" s="41"/>
      <c r="I135" s="41"/>
    </row>
    <row r="136" spans="7:9" x14ac:dyDescent="0.25">
      <c r="G136" s="41"/>
      <c r="H136" s="41"/>
      <c r="I136" s="41"/>
    </row>
    <row r="137" spans="7:9" x14ac:dyDescent="0.25">
      <c r="G137" s="41"/>
      <c r="H137" s="41"/>
      <c r="I137" s="41"/>
    </row>
    <row r="138" spans="7:9" x14ac:dyDescent="0.25">
      <c r="G138" s="41"/>
      <c r="H138" s="41"/>
      <c r="I138" s="41"/>
    </row>
    <row r="139" spans="7:9" x14ac:dyDescent="0.25">
      <c r="G139" s="41"/>
      <c r="H139" s="41"/>
      <c r="I139" s="41"/>
    </row>
    <row r="140" spans="7:9" x14ac:dyDescent="0.25">
      <c r="G140" s="41"/>
      <c r="H140" s="41"/>
      <c r="I140" s="41"/>
    </row>
    <row r="141" spans="7:9" x14ac:dyDescent="0.25">
      <c r="G141" s="41"/>
      <c r="H141" s="41"/>
      <c r="I141" s="41"/>
    </row>
    <row r="142" spans="7:9" x14ac:dyDescent="0.25">
      <c r="G142" s="41"/>
      <c r="H142" s="41"/>
      <c r="I142" s="41"/>
    </row>
    <row r="143" spans="7:9" x14ac:dyDescent="0.25">
      <c r="G143" s="41"/>
      <c r="H143" s="41"/>
      <c r="I143" s="41"/>
    </row>
    <row r="144" spans="7:9" x14ac:dyDescent="0.25">
      <c r="G144" s="41"/>
      <c r="H144" s="41"/>
      <c r="I144" s="41"/>
    </row>
    <row r="145" spans="7:9" x14ac:dyDescent="0.25">
      <c r="G145" s="41"/>
      <c r="H145" s="41"/>
      <c r="I145" s="41"/>
    </row>
    <row r="146" spans="7:9" x14ac:dyDescent="0.25">
      <c r="G146" s="41"/>
      <c r="H146" s="41"/>
      <c r="I146" s="41"/>
    </row>
    <row r="147" spans="7:9" x14ac:dyDescent="0.25">
      <c r="G147" s="41"/>
      <c r="H147" s="41"/>
      <c r="I147" s="41"/>
    </row>
    <row r="148" spans="7:9" x14ac:dyDescent="0.25">
      <c r="G148" s="41"/>
      <c r="H148" s="41"/>
      <c r="I148" s="41"/>
    </row>
    <row r="149" spans="7:9" x14ac:dyDescent="0.25">
      <c r="G149" s="41"/>
      <c r="H149" s="41"/>
      <c r="I149" s="41"/>
    </row>
    <row r="150" spans="7:9" x14ac:dyDescent="0.25">
      <c r="G150" s="41"/>
      <c r="H150" s="41"/>
      <c r="I150" s="41"/>
    </row>
    <row r="151" spans="7:9" x14ac:dyDescent="0.25">
      <c r="G151" s="41"/>
      <c r="H151" s="41"/>
      <c r="I151" s="41"/>
    </row>
    <row r="152" spans="7:9" x14ac:dyDescent="0.25">
      <c r="G152" s="41"/>
      <c r="H152" s="41"/>
      <c r="I152" s="41"/>
    </row>
    <row r="153" spans="7:9" x14ac:dyDescent="0.25">
      <c r="G153" s="41"/>
      <c r="H153" s="41"/>
      <c r="I153" s="41"/>
    </row>
    <row r="154" spans="7:9" x14ac:dyDescent="0.25">
      <c r="G154" s="41"/>
      <c r="H154" s="41"/>
      <c r="I154" s="41"/>
    </row>
    <row r="155" spans="7:9" x14ac:dyDescent="0.25">
      <c r="G155" s="41"/>
      <c r="H155" s="41"/>
      <c r="I155" s="41"/>
    </row>
    <row r="156" spans="7:9" x14ac:dyDescent="0.25">
      <c r="G156" s="41"/>
      <c r="H156" s="41"/>
      <c r="I156" s="41"/>
    </row>
    <row r="157" spans="7:9" x14ac:dyDescent="0.25">
      <c r="G157" s="41"/>
      <c r="H157" s="41"/>
      <c r="I157" s="41"/>
    </row>
    <row r="158" spans="7:9" x14ac:dyDescent="0.25">
      <c r="G158" s="41"/>
      <c r="H158" s="41"/>
      <c r="I158" s="41"/>
    </row>
    <row r="159" spans="7:9" x14ac:dyDescent="0.25">
      <c r="G159" s="41"/>
      <c r="H159" s="41"/>
      <c r="I159" s="41"/>
    </row>
    <row r="160" spans="7:9" x14ac:dyDescent="0.25">
      <c r="G160" s="41"/>
      <c r="H160" s="41"/>
      <c r="I160" s="41"/>
    </row>
    <row r="161" spans="7:9" x14ac:dyDescent="0.25">
      <c r="G161" s="41"/>
      <c r="H161" s="41"/>
      <c r="I161" s="41"/>
    </row>
    <row r="162" spans="7:9" x14ac:dyDescent="0.25">
      <c r="G162" s="41"/>
      <c r="H162" s="41"/>
      <c r="I162" s="41"/>
    </row>
    <row r="163" spans="7:9" x14ac:dyDescent="0.25">
      <c r="G163" s="41"/>
      <c r="H163" s="41"/>
      <c r="I163" s="41"/>
    </row>
    <row r="164" spans="7:9" x14ac:dyDescent="0.25">
      <c r="G164" s="41"/>
      <c r="H164" s="41"/>
      <c r="I164" s="41"/>
    </row>
    <row r="165" spans="7:9" x14ac:dyDescent="0.25">
      <c r="G165" s="41"/>
      <c r="H165" s="41"/>
      <c r="I165" s="41"/>
    </row>
    <row r="166" spans="7:9" x14ac:dyDescent="0.25">
      <c r="G166" s="41"/>
      <c r="H166" s="41"/>
      <c r="I166" s="41"/>
    </row>
    <row r="167" spans="7:9" x14ac:dyDescent="0.25">
      <c r="G167" s="41"/>
      <c r="H167" s="41"/>
      <c r="I167" s="41"/>
    </row>
    <row r="168" spans="7:9" x14ac:dyDescent="0.25">
      <c r="G168" s="41"/>
      <c r="H168" s="41"/>
      <c r="I168" s="41"/>
    </row>
    <row r="169" spans="7:9" x14ac:dyDescent="0.25">
      <c r="G169" s="41"/>
      <c r="H169" s="41"/>
      <c r="I169" s="41"/>
    </row>
    <row r="170" spans="7:9" x14ac:dyDescent="0.25">
      <c r="G170" s="41"/>
      <c r="H170" s="41"/>
      <c r="I170" s="41"/>
    </row>
    <row r="171" spans="7:9" x14ac:dyDescent="0.25">
      <c r="G171" s="41"/>
      <c r="H171" s="41"/>
      <c r="I171" s="41"/>
    </row>
    <row r="172" spans="7:9" x14ac:dyDescent="0.25">
      <c r="G172" s="41"/>
      <c r="H172" s="41"/>
      <c r="I172" s="41"/>
    </row>
    <row r="173" spans="7:9" x14ac:dyDescent="0.25">
      <c r="G173" s="41"/>
      <c r="H173" s="41"/>
      <c r="I173" s="41"/>
    </row>
    <row r="174" spans="7:9" x14ac:dyDescent="0.25">
      <c r="G174" s="41"/>
      <c r="H174" s="41"/>
      <c r="I174" s="41"/>
    </row>
    <row r="175" spans="7:9" x14ac:dyDescent="0.25">
      <c r="G175" s="41"/>
      <c r="H175" s="41"/>
      <c r="I175" s="41"/>
    </row>
    <row r="176" spans="7:9" x14ac:dyDescent="0.25">
      <c r="G176" s="41"/>
      <c r="H176" s="41"/>
      <c r="I176" s="41"/>
    </row>
    <row r="177" spans="7:9" x14ac:dyDescent="0.25">
      <c r="G177" s="41"/>
      <c r="H177" s="41"/>
      <c r="I177" s="41"/>
    </row>
    <row r="178" spans="7:9" x14ac:dyDescent="0.25">
      <c r="G178" s="41"/>
      <c r="H178" s="41"/>
      <c r="I178" s="41"/>
    </row>
    <row r="179" spans="7:9" x14ac:dyDescent="0.25">
      <c r="G179" s="41"/>
      <c r="H179" s="41"/>
      <c r="I179" s="41"/>
    </row>
    <row r="180" spans="7:9" x14ac:dyDescent="0.25">
      <c r="G180" s="41"/>
      <c r="H180" s="41"/>
      <c r="I180" s="41"/>
    </row>
    <row r="181" spans="7:9" x14ac:dyDescent="0.25">
      <c r="G181" s="41"/>
      <c r="H181" s="41"/>
      <c r="I181" s="41"/>
    </row>
    <row r="182" spans="7:9" x14ac:dyDescent="0.25">
      <c r="G182" s="41"/>
      <c r="H182" s="41"/>
      <c r="I182" s="41"/>
    </row>
    <row r="183" spans="7:9" x14ac:dyDescent="0.25">
      <c r="G183" s="41"/>
      <c r="H183" s="41"/>
      <c r="I183" s="41"/>
    </row>
    <row r="184" spans="7:9" x14ac:dyDescent="0.25">
      <c r="G184" s="41"/>
      <c r="H184" s="41"/>
      <c r="I184" s="41"/>
    </row>
    <row r="185" spans="7:9" x14ac:dyDescent="0.25">
      <c r="G185" s="41"/>
      <c r="H185" s="41"/>
      <c r="I185" s="41"/>
    </row>
    <row r="186" spans="7:9" x14ac:dyDescent="0.25">
      <c r="G186" s="41"/>
      <c r="H186" s="41"/>
      <c r="I186" s="41"/>
    </row>
    <row r="187" spans="7:9" x14ac:dyDescent="0.25">
      <c r="G187" s="41"/>
      <c r="H187" s="41"/>
      <c r="I187" s="41"/>
    </row>
    <row r="188" spans="7:9" x14ac:dyDescent="0.25">
      <c r="G188" s="41"/>
      <c r="H188" s="41"/>
      <c r="I188" s="41"/>
    </row>
    <row r="189" spans="7:9" x14ac:dyDescent="0.25">
      <c r="G189" s="41"/>
      <c r="H189" s="41"/>
      <c r="I189" s="41"/>
    </row>
    <row r="190" spans="7:9" x14ac:dyDescent="0.25">
      <c r="G190" s="41"/>
      <c r="H190" s="41"/>
      <c r="I190" s="41"/>
    </row>
    <row r="191" spans="7:9" x14ac:dyDescent="0.25">
      <c r="G191" s="41"/>
      <c r="H191" s="41"/>
      <c r="I191" s="41"/>
    </row>
    <row r="192" spans="7:9" x14ac:dyDescent="0.25">
      <c r="G192" s="41"/>
      <c r="H192" s="41"/>
      <c r="I192" s="41"/>
    </row>
    <row r="193" spans="7:9" x14ac:dyDescent="0.25">
      <c r="G193" s="41"/>
      <c r="H193" s="41"/>
      <c r="I193" s="41"/>
    </row>
    <row r="194" spans="7:9" x14ac:dyDescent="0.25">
      <c r="G194" s="41"/>
      <c r="H194" s="41"/>
      <c r="I194" s="41"/>
    </row>
    <row r="195" spans="7:9" x14ac:dyDescent="0.25">
      <c r="G195" s="41"/>
      <c r="H195" s="41"/>
      <c r="I195" s="41"/>
    </row>
    <row r="196" spans="7:9" x14ac:dyDescent="0.25">
      <c r="G196" s="41"/>
      <c r="H196" s="41"/>
      <c r="I196" s="41"/>
    </row>
    <row r="197" spans="7:9" x14ac:dyDescent="0.25">
      <c r="G197" s="41"/>
      <c r="H197" s="41"/>
      <c r="I197" s="41"/>
    </row>
    <row r="198" spans="7:9" x14ac:dyDescent="0.25">
      <c r="G198" s="41"/>
      <c r="H198" s="41"/>
      <c r="I198" s="41"/>
    </row>
    <row r="199" spans="7:9" x14ac:dyDescent="0.25">
      <c r="G199" s="41"/>
      <c r="H199" s="41"/>
      <c r="I199" s="41"/>
    </row>
    <row r="200" spans="7:9" x14ac:dyDescent="0.25">
      <c r="G200" s="41"/>
      <c r="H200" s="41"/>
      <c r="I200" s="41"/>
    </row>
    <row r="201" spans="7:9" x14ac:dyDescent="0.25">
      <c r="G201" s="41"/>
      <c r="H201" s="41"/>
      <c r="I201" s="41"/>
    </row>
    <row r="202" spans="7:9" x14ac:dyDescent="0.25">
      <c r="G202" s="41"/>
      <c r="H202" s="41"/>
      <c r="I202" s="41"/>
    </row>
    <row r="203" spans="7:9" x14ac:dyDescent="0.25">
      <c r="G203" s="41"/>
      <c r="H203" s="41"/>
      <c r="I203" s="41"/>
    </row>
    <row r="204" spans="7:9" x14ac:dyDescent="0.25">
      <c r="G204" s="41"/>
      <c r="H204" s="41"/>
      <c r="I204" s="41"/>
    </row>
    <row r="205" spans="7:9" x14ac:dyDescent="0.25">
      <c r="G205" s="41"/>
      <c r="H205" s="41"/>
      <c r="I205" s="41"/>
    </row>
    <row r="206" spans="7:9" x14ac:dyDescent="0.25">
      <c r="G206" s="41"/>
      <c r="H206" s="41"/>
      <c r="I206" s="41"/>
    </row>
    <row r="207" spans="7:9" x14ac:dyDescent="0.25">
      <c r="G207" s="41"/>
      <c r="H207" s="41"/>
      <c r="I207" s="41"/>
    </row>
    <row r="208" spans="7:9" x14ac:dyDescent="0.25">
      <c r="G208" s="41"/>
      <c r="H208" s="41"/>
      <c r="I208" s="41"/>
    </row>
    <row r="209" spans="7:9" x14ac:dyDescent="0.25">
      <c r="G209" s="41"/>
      <c r="H209" s="41"/>
      <c r="I209" s="41"/>
    </row>
    <row r="210" spans="7:9" x14ac:dyDescent="0.25">
      <c r="G210" s="41"/>
      <c r="H210" s="41"/>
      <c r="I210" s="41"/>
    </row>
    <row r="211" spans="7:9" x14ac:dyDescent="0.25">
      <c r="G211" s="41"/>
      <c r="H211" s="41"/>
      <c r="I211" s="41"/>
    </row>
    <row r="212" spans="7:9" x14ac:dyDescent="0.25">
      <c r="G212" s="41"/>
      <c r="H212" s="41"/>
      <c r="I212" s="41"/>
    </row>
    <row r="213" spans="7:9" x14ac:dyDescent="0.25">
      <c r="G213" s="41"/>
      <c r="H213" s="41"/>
      <c r="I213" s="41"/>
    </row>
    <row r="214" spans="7:9" x14ac:dyDescent="0.25">
      <c r="G214" s="41"/>
      <c r="H214" s="41"/>
      <c r="I214" s="41"/>
    </row>
    <row r="215" spans="7:9" x14ac:dyDescent="0.25">
      <c r="G215" s="41"/>
      <c r="H215" s="41"/>
      <c r="I215" s="41"/>
    </row>
    <row r="216" spans="7:9" x14ac:dyDescent="0.25">
      <c r="G216" s="41"/>
      <c r="H216" s="41"/>
      <c r="I216" s="41"/>
    </row>
    <row r="217" spans="7:9" x14ac:dyDescent="0.25">
      <c r="G217" s="41"/>
      <c r="H217" s="41"/>
      <c r="I217" s="41"/>
    </row>
    <row r="218" spans="7:9" x14ac:dyDescent="0.25">
      <c r="G218" s="41"/>
      <c r="H218" s="41"/>
      <c r="I218" s="41"/>
    </row>
    <row r="219" spans="7:9" x14ac:dyDescent="0.25">
      <c r="G219" s="41"/>
      <c r="H219" s="41"/>
      <c r="I219" s="41"/>
    </row>
    <row r="220" spans="7:9" x14ac:dyDescent="0.25">
      <c r="G220" s="41"/>
      <c r="H220" s="41"/>
      <c r="I220" s="41"/>
    </row>
    <row r="221" spans="7:9" x14ac:dyDescent="0.25">
      <c r="G221" s="41"/>
      <c r="H221" s="41"/>
      <c r="I221" s="41"/>
    </row>
    <row r="222" spans="7:9" x14ac:dyDescent="0.25">
      <c r="G222" s="41"/>
      <c r="H222" s="41"/>
      <c r="I222" s="41"/>
    </row>
    <row r="223" spans="7:9" x14ac:dyDescent="0.25">
      <c r="G223" s="41"/>
      <c r="H223" s="41"/>
      <c r="I223" s="41"/>
    </row>
    <row r="224" spans="7:9" x14ac:dyDescent="0.25">
      <c r="G224" s="41"/>
      <c r="H224" s="41"/>
      <c r="I224" s="41"/>
    </row>
    <row r="225" spans="7:9" x14ac:dyDescent="0.25">
      <c r="G225" s="41"/>
      <c r="H225" s="41"/>
      <c r="I225" s="41"/>
    </row>
    <row r="226" spans="7:9" x14ac:dyDescent="0.25">
      <c r="G226" s="41"/>
      <c r="H226" s="41"/>
      <c r="I226" s="41"/>
    </row>
    <row r="227" spans="7:9" x14ac:dyDescent="0.25">
      <c r="G227" s="41"/>
      <c r="H227" s="41"/>
      <c r="I227" s="41"/>
    </row>
    <row r="228" spans="7:9" x14ac:dyDescent="0.25">
      <c r="G228" s="41"/>
      <c r="H228" s="41"/>
      <c r="I228" s="41"/>
    </row>
    <row r="229" spans="7:9" x14ac:dyDescent="0.25">
      <c r="G229" s="41"/>
      <c r="H229" s="41"/>
      <c r="I229" s="41"/>
    </row>
    <row r="230" spans="7:9" x14ac:dyDescent="0.25">
      <c r="G230" s="41"/>
      <c r="H230" s="41"/>
      <c r="I230" s="41"/>
    </row>
    <row r="231" spans="7:9" x14ac:dyDescent="0.25">
      <c r="G231" s="41"/>
      <c r="H231" s="41"/>
      <c r="I231" s="41"/>
    </row>
    <row r="232" spans="7:9" x14ac:dyDescent="0.25">
      <c r="G232" s="41"/>
      <c r="H232" s="41"/>
      <c r="I232" s="41"/>
    </row>
    <row r="233" spans="7:9" x14ac:dyDescent="0.25">
      <c r="G233" s="41"/>
      <c r="H233" s="41"/>
      <c r="I233" s="41"/>
    </row>
    <row r="234" spans="7:9" x14ac:dyDescent="0.25">
      <c r="G234" s="41"/>
      <c r="H234" s="41"/>
      <c r="I234" s="41"/>
    </row>
    <row r="235" spans="7:9" x14ac:dyDescent="0.25">
      <c r="G235" s="41"/>
      <c r="H235" s="41"/>
      <c r="I235" s="41"/>
    </row>
    <row r="236" spans="7:9" x14ac:dyDescent="0.25">
      <c r="G236" s="41"/>
      <c r="H236" s="41"/>
      <c r="I236" s="41"/>
    </row>
    <row r="237" spans="7:9" x14ac:dyDescent="0.25">
      <c r="G237" s="41"/>
      <c r="H237" s="41"/>
      <c r="I237" s="41"/>
    </row>
    <row r="238" spans="7:9" x14ac:dyDescent="0.25">
      <c r="G238" s="41"/>
      <c r="H238" s="41"/>
      <c r="I238" s="41"/>
    </row>
    <row r="239" spans="7:9" x14ac:dyDescent="0.25">
      <c r="G239" s="41"/>
      <c r="H239" s="41"/>
      <c r="I239" s="41"/>
    </row>
    <row r="240" spans="7:9" x14ac:dyDescent="0.25">
      <c r="G240" s="41"/>
      <c r="H240" s="41"/>
      <c r="I240" s="41"/>
    </row>
    <row r="241" spans="7:9" x14ac:dyDescent="0.25">
      <c r="G241" s="41"/>
      <c r="H241" s="41"/>
      <c r="I241" s="41"/>
    </row>
    <row r="242" spans="7:9" x14ac:dyDescent="0.25">
      <c r="G242" s="41"/>
      <c r="H242" s="41"/>
      <c r="I242" s="41"/>
    </row>
    <row r="243" spans="7:9" x14ac:dyDescent="0.25">
      <c r="G243" s="41"/>
      <c r="H243" s="41"/>
      <c r="I243" s="41"/>
    </row>
    <row r="244" spans="7:9" x14ac:dyDescent="0.25">
      <c r="G244" s="41"/>
      <c r="H244" s="41"/>
      <c r="I244" s="41"/>
    </row>
    <row r="245" spans="7:9" x14ac:dyDescent="0.25">
      <c r="G245" s="41"/>
      <c r="H245" s="41"/>
      <c r="I245" s="41"/>
    </row>
    <row r="246" spans="7:9" x14ac:dyDescent="0.25">
      <c r="G246" s="41"/>
      <c r="H246" s="41"/>
      <c r="I246" s="41"/>
    </row>
    <row r="247" spans="7:9" x14ac:dyDescent="0.25">
      <c r="G247" s="41"/>
      <c r="H247" s="41"/>
      <c r="I247" s="41"/>
    </row>
    <row r="248" spans="7:9" x14ac:dyDescent="0.25">
      <c r="G248" s="41"/>
      <c r="H248" s="41"/>
      <c r="I248" s="41"/>
    </row>
    <row r="249" spans="7:9" x14ac:dyDescent="0.25">
      <c r="G249" s="41"/>
      <c r="H249" s="41"/>
      <c r="I249" s="41"/>
    </row>
    <row r="250" spans="7:9" x14ac:dyDescent="0.25">
      <c r="G250" s="41"/>
      <c r="H250" s="41"/>
      <c r="I250" s="41"/>
    </row>
    <row r="251" spans="7:9" x14ac:dyDescent="0.25">
      <c r="G251" s="41"/>
      <c r="H251" s="41"/>
      <c r="I251" s="41"/>
    </row>
    <row r="252" spans="7:9" x14ac:dyDescent="0.25">
      <c r="G252" s="41"/>
      <c r="H252" s="41"/>
      <c r="I252" s="41"/>
    </row>
    <row r="253" spans="7:9" x14ac:dyDescent="0.25">
      <c r="G253" s="41"/>
      <c r="H253" s="41"/>
      <c r="I253" s="41"/>
    </row>
    <row r="254" spans="7:9" x14ac:dyDescent="0.25">
      <c r="G254" s="41"/>
      <c r="H254" s="41"/>
      <c r="I254" s="41"/>
    </row>
    <row r="255" spans="7:9" x14ac:dyDescent="0.25">
      <c r="G255" s="41"/>
      <c r="H255" s="41"/>
      <c r="I255" s="41"/>
    </row>
    <row r="256" spans="7:9" x14ac:dyDescent="0.25">
      <c r="G256" s="41"/>
      <c r="H256" s="41"/>
      <c r="I256" s="41"/>
    </row>
    <row r="257" spans="7:9" x14ac:dyDescent="0.25">
      <c r="G257" s="41"/>
      <c r="H257" s="41"/>
      <c r="I257" s="41"/>
    </row>
    <row r="258" spans="7:9" x14ac:dyDescent="0.25">
      <c r="G258" s="41"/>
      <c r="H258" s="41"/>
      <c r="I258" s="41"/>
    </row>
    <row r="259" spans="7:9" x14ac:dyDescent="0.25">
      <c r="G259" s="41"/>
      <c r="H259" s="41"/>
      <c r="I259" s="41"/>
    </row>
    <row r="260" spans="7:9" x14ac:dyDescent="0.25">
      <c r="G260" s="41"/>
      <c r="H260" s="41"/>
      <c r="I260" s="41"/>
    </row>
    <row r="261" spans="7:9" x14ac:dyDescent="0.25">
      <c r="G261" s="41"/>
      <c r="H261" s="41"/>
      <c r="I261" s="41"/>
    </row>
    <row r="262" spans="7:9" x14ac:dyDescent="0.25">
      <c r="G262" s="41"/>
      <c r="H262" s="41"/>
      <c r="I262" s="41"/>
    </row>
    <row r="263" spans="7:9" x14ac:dyDescent="0.25">
      <c r="G263" s="41"/>
      <c r="H263" s="41"/>
      <c r="I263" s="41"/>
    </row>
    <row r="264" spans="7:9" x14ac:dyDescent="0.25">
      <c r="G264" s="41"/>
      <c r="H264" s="41"/>
      <c r="I264" s="41"/>
    </row>
    <row r="265" spans="7:9" x14ac:dyDescent="0.25">
      <c r="G265" s="41"/>
      <c r="H265" s="41"/>
      <c r="I265" s="41"/>
    </row>
    <row r="266" spans="7:9" x14ac:dyDescent="0.25">
      <c r="G266" s="41"/>
      <c r="H266" s="41"/>
      <c r="I266" s="41"/>
    </row>
    <row r="267" spans="7:9" x14ac:dyDescent="0.25">
      <c r="G267" s="41"/>
      <c r="H267" s="41"/>
      <c r="I267" s="41"/>
    </row>
    <row r="268" spans="7:9" x14ac:dyDescent="0.25">
      <c r="G268" s="41"/>
      <c r="H268" s="41"/>
      <c r="I268" s="41"/>
    </row>
    <row r="269" spans="7:9" x14ac:dyDescent="0.25">
      <c r="G269" s="41"/>
      <c r="H269" s="41"/>
      <c r="I269" s="41"/>
    </row>
    <row r="270" spans="7:9" x14ac:dyDescent="0.25">
      <c r="G270" s="41"/>
      <c r="H270" s="41"/>
      <c r="I270" s="41"/>
    </row>
    <row r="271" spans="7:9" x14ac:dyDescent="0.25">
      <c r="G271" s="41"/>
      <c r="H271" s="41"/>
      <c r="I271" s="41"/>
    </row>
    <row r="272" spans="7:9" x14ac:dyDescent="0.25">
      <c r="G272" s="41"/>
      <c r="H272" s="41"/>
      <c r="I272" s="41"/>
    </row>
    <row r="273" spans="7:9" x14ac:dyDescent="0.25">
      <c r="G273" s="41"/>
      <c r="H273" s="41"/>
      <c r="I273" s="41"/>
    </row>
    <row r="274" spans="7:9" x14ac:dyDescent="0.25">
      <c r="G274" s="41"/>
      <c r="H274" s="41"/>
      <c r="I274" s="41"/>
    </row>
    <row r="275" spans="7:9" x14ac:dyDescent="0.25">
      <c r="G275" s="41"/>
      <c r="H275" s="41"/>
      <c r="I275" s="41"/>
    </row>
    <row r="276" spans="7:9" x14ac:dyDescent="0.25">
      <c r="G276" s="41"/>
      <c r="H276" s="41"/>
      <c r="I276" s="41"/>
    </row>
    <row r="277" spans="7:9" x14ac:dyDescent="0.25">
      <c r="G277" s="41"/>
      <c r="H277" s="41"/>
      <c r="I277" s="41"/>
    </row>
    <row r="278" spans="7:9" x14ac:dyDescent="0.25">
      <c r="G278" s="41"/>
      <c r="H278" s="41"/>
      <c r="I278" s="41"/>
    </row>
    <row r="279" spans="7:9" x14ac:dyDescent="0.25">
      <c r="G279" s="41"/>
      <c r="H279" s="41"/>
      <c r="I279" s="41"/>
    </row>
    <row r="280" spans="7:9" x14ac:dyDescent="0.25">
      <c r="G280" s="41"/>
      <c r="H280" s="41"/>
      <c r="I280" s="41"/>
    </row>
    <row r="281" spans="7:9" x14ac:dyDescent="0.25">
      <c r="G281" s="41"/>
      <c r="H281" s="41"/>
      <c r="I281" s="41"/>
    </row>
    <row r="282" spans="7:9" x14ac:dyDescent="0.25">
      <c r="G282" s="41"/>
      <c r="H282" s="41"/>
      <c r="I282" s="41"/>
    </row>
    <row r="283" spans="7:9" x14ac:dyDescent="0.25">
      <c r="G283" s="41"/>
      <c r="H283" s="41"/>
      <c r="I283" s="41"/>
    </row>
    <row r="284" spans="7:9" x14ac:dyDescent="0.25">
      <c r="G284" s="41"/>
      <c r="H284" s="41"/>
      <c r="I284" s="41"/>
    </row>
    <row r="285" spans="7:9" x14ac:dyDescent="0.25">
      <c r="G285" s="41"/>
      <c r="H285" s="41"/>
      <c r="I285" s="41"/>
    </row>
    <row r="286" spans="7:9" x14ac:dyDescent="0.25">
      <c r="G286" s="41"/>
      <c r="H286" s="41"/>
      <c r="I286" s="41"/>
    </row>
    <row r="287" spans="7:9" x14ac:dyDescent="0.25">
      <c r="G287" s="41"/>
      <c r="H287" s="41"/>
      <c r="I287" s="41"/>
    </row>
    <row r="288" spans="7:9" x14ac:dyDescent="0.25">
      <c r="G288" s="41"/>
      <c r="H288" s="41"/>
      <c r="I288" s="41"/>
    </row>
    <row r="289" spans="7:9" x14ac:dyDescent="0.25">
      <c r="G289" s="41"/>
      <c r="H289" s="41"/>
      <c r="I289" s="41"/>
    </row>
    <row r="290" spans="7:9" x14ac:dyDescent="0.25">
      <c r="G290" s="41"/>
      <c r="H290" s="41"/>
      <c r="I290" s="41"/>
    </row>
    <row r="291" spans="7:9" x14ac:dyDescent="0.25">
      <c r="G291" s="41"/>
      <c r="H291" s="41"/>
      <c r="I291" s="41"/>
    </row>
    <row r="292" spans="7:9" x14ac:dyDescent="0.25">
      <c r="G292" s="41"/>
      <c r="H292" s="41"/>
      <c r="I292" s="41"/>
    </row>
    <row r="293" spans="7:9" x14ac:dyDescent="0.25">
      <c r="G293" s="41"/>
      <c r="H293" s="41"/>
      <c r="I293" s="41"/>
    </row>
    <row r="294" spans="7:9" x14ac:dyDescent="0.25">
      <c r="G294" s="41"/>
      <c r="H294" s="41"/>
      <c r="I294" s="41"/>
    </row>
    <row r="295" spans="7:9" x14ac:dyDescent="0.25">
      <c r="G295" s="41"/>
      <c r="H295" s="41"/>
      <c r="I295" s="41"/>
    </row>
    <row r="296" spans="7:9" x14ac:dyDescent="0.25">
      <c r="G296" s="41"/>
      <c r="H296" s="41"/>
      <c r="I296" s="41"/>
    </row>
    <row r="297" spans="7:9" x14ac:dyDescent="0.25">
      <c r="G297" s="41"/>
      <c r="H297" s="41"/>
      <c r="I297" s="41"/>
    </row>
    <row r="298" spans="7:9" x14ac:dyDescent="0.25">
      <c r="G298" s="41"/>
      <c r="H298" s="41"/>
      <c r="I298" s="41"/>
    </row>
    <row r="299" spans="7:9" x14ac:dyDescent="0.25">
      <c r="G299" s="41"/>
      <c r="H299" s="41"/>
      <c r="I299" s="41"/>
    </row>
    <row r="300" spans="7:9" x14ac:dyDescent="0.25">
      <c r="G300" s="41"/>
      <c r="H300" s="41"/>
      <c r="I300" s="41"/>
    </row>
    <row r="301" spans="7:9" x14ac:dyDescent="0.25">
      <c r="G301" s="41"/>
      <c r="H301" s="41"/>
      <c r="I301" s="41"/>
    </row>
    <row r="302" spans="7:9" x14ac:dyDescent="0.25">
      <c r="G302" s="41"/>
      <c r="H302" s="41"/>
      <c r="I302" s="41"/>
    </row>
    <row r="303" spans="7:9" x14ac:dyDescent="0.25">
      <c r="G303" s="41"/>
      <c r="H303" s="41"/>
      <c r="I303" s="41"/>
    </row>
    <row r="304" spans="7:9" x14ac:dyDescent="0.25">
      <c r="G304" s="41"/>
      <c r="H304" s="41"/>
      <c r="I304" s="41"/>
    </row>
    <row r="305" spans="7:9" x14ac:dyDescent="0.25">
      <c r="G305" s="41"/>
      <c r="H305" s="41"/>
      <c r="I305" s="41"/>
    </row>
    <row r="306" spans="7:9" x14ac:dyDescent="0.25">
      <c r="G306" s="41"/>
      <c r="H306" s="41"/>
      <c r="I306" s="41"/>
    </row>
    <row r="307" spans="7:9" x14ac:dyDescent="0.25">
      <c r="G307" s="41"/>
      <c r="H307" s="41"/>
      <c r="I307" s="41"/>
    </row>
    <row r="308" spans="7:9" x14ac:dyDescent="0.25">
      <c r="G308" s="41"/>
      <c r="H308" s="41"/>
      <c r="I308" s="41"/>
    </row>
    <row r="309" spans="7:9" x14ac:dyDescent="0.25">
      <c r="G309" s="41"/>
      <c r="H309" s="41"/>
      <c r="I309" s="41"/>
    </row>
    <row r="310" spans="7:9" x14ac:dyDescent="0.25">
      <c r="G310" s="41"/>
      <c r="H310" s="41"/>
      <c r="I310" s="41"/>
    </row>
    <row r="311" spans="7:9" x14ac:dyDescent="0.25">
      <c r="G311" s="41"/>
      <c r="H311" s="41"/>
      <c r="I311" s="41"/>
    </row>
    <row r="312" spans="7:9" x14ac:dyDescent="0.25">
      <c r="G312" s="41"/>
      <c r="H312" s="41"/>
      <c r="I312" s="41"/>
    </row>
    <row r="313" spans="7:9" x14ac:dyDescent="0.25">
      <c r="G313" s="41"/>
      <c r="H313" s="41"/>
      <c r="I313" s="41"/>
    </row>
    <row r="314" spans="7:9" x14ac:dyDescent="0.25">
      <c r="G314" s="41"/>
      <c r="H314" s="41"/>
      <c r="I314" s="41"/>
    </row>
    <row r="315" spans="7:9" x14ac:dyDescent="0.25">
      <c r="G315" s="41"/>
      <c r="H315" s="41"/>
      <c r="I315" s="41"/>
    </row>
    <row r="316" spans="7:9" x14ac:dyDescent="0.25">
      <c r="G316" s="41"/>
      <c r="H316" s="41"/>
      <c r="I316" s="41"/>
    </row>
    <row r="317" spans="7:9" x14ac:dyDescent="0.25">
      <c r="G317" s="41"/>
      <c r="H317" s="41"/>
      <c r="I317" s="41"/>
    </row>
    <row r="318" spans="7:9" x14ac:dyDescent="0.25">
      <c r="G318" s="41"/>
      <c r="H318" s="41"/>
      <c r="I318" s="41"/>
    </row>
    <row r="319" spans="7:9" x14ac:dyDescent="0.25">
      <c r="G319" s="41"/>
      <c r="H319" s="41"/>
      <c r="I319" s="41"/>
    </row>
    <row r="320" spans="7:9" x14ac:dyDescent="0.25">
      <c r="G320" s="41"/>
      <c r="H320" s="41"/>
      <c r="I320" s="41"/>
    </row>
    <row r="321" spans="7:9" x14ac:dyDescent="0.25">
      <c r="G321" s="41"/>
      <c r="H321" s="41"/>
      <c r="I321" s="41"/>
    </row>
    <row r="322" spans="7:9" x14ac:dyDescent="0.25">
      <c r="G322" s="41"/>
      <c r="H322" s="41"/>
      <c r="I322" s="41"/>
    </row>
    <row r="323" spans="7:9" x14ac:dyDescent="0.25">
      <c r="G323" s="41"/>
      <c r="H323" s="41"/>
      <c r="I323" s="41"/>
    </row>
    <row r="324" spans="7:9" x14ac:dyDescent="0.25">
      <c r="G324" s="41"/>
      <c r="H324" s="41"/>
      <c r="I324" s="41"/>
    </row>
    <row r="325" spans="7:9" x14ac:dyDescent="0.25">
      <c r="G325" s="41"/>
      <c r="H325" s="41"/>
      <c r="I325" s="41"/>
    </row>
    <row r="326" spans="7:9" x14ac:dyDescent="0.25">
      <c r="G326" s="41"/>
      <c r="H326" s="41"/>
      <c r="I326" s="41"/>
    </row>
    <row r="327" spans="7:9" x14ac:dyDescent="0.25">
      <c r="G327" s="41"/>
      <c r="H327" s="41"/>
      <c r="I327" s="41"/>
    </row>
    <row r="328" spans="7:9" x14ac:dyDescent="0.25">
      <c r="G328" s="41"/>
      <c r="H328" s="41"/>
      <c r="I328" s="41"/>
    </row>
    <row r="329" spans="7:9" x14ac:dyDescent="0.25">
      <c r="G329" s="41"/>
      <c r="H329" s="41"/>
      <c r="I329" s="41"/>
    </row>
    <row r="330" spans="7:9" x14ac:dyDescent="0.25">
      <c r="G330" s="41"/>
      <c r="H330" s="41"/>
      <c r="I330" s="41"/>
    </row>
    <row r="331" spans="7:9" x14ac:dyDescent="0.25">
      <c r="G331" s="41"/>
      <c r="H331" s="41"/>
      <c r="I331" s="41"/>
    </row>
    <row r="332" spans="7:9" x14ac:dyDescent="0.25">
      <c r="G332" s="41"/>
      <c r="H332" s="41"/>
      <c r="I332" s="41"/>
    </row>
    <row r="333" spans="7:9" x14ac:dyDescent="0.25">
      <c r="G333" s="41"/>
      <c r="H333" s="41"/>
      <c r="I333" s="41"/>
    </row>
    <row r="334" spans="7:9" x14ac:dyDescent="0.25">
      <c r="G334" s="41"/>
      <c r="H334" s="41"/>
      <c r="I334" s="41"/>
    </row>
    <row r="335" spans="7:9" x14ac:dyDescent="0.25">
      <c r="G335" s="41"/>
      <c r="H335" s="41"/>
      <c r="I335" s="41"/>
    </row>
    <row r="336" spans="7:9" x14ac:dyDescent="0.25">
      <c r="G336" s="41"/>
      <c r="H336" s="41"/>
      <c r="I336" s="41"/>
    </row>
    <row r="337" spans="7:9" x14ac:dyDescent="0.25">
      <c r="G337" s="41"/>
      <c r="H337" s="41"/>
      <c r="I337" s="41"/>
    </row>
    <row r="338" spans="7:9" x14ac:dyDescent="0.25">
      <c r="G338" s="41"/>
      <c r="H338" s="41"/>
      <c r="I338" s="41"/>
    </row>
    <row r="339" spans="7:9" x14ac:dyDescent="0.25">
      <c r="G339" s="41"/>
      <c r="H339" s="41"/>
      <c r="I339" s="41"/>
    </row>
    <row r="340" spans="7:9" x14ac:dyDescent="0.25">
      <c r="G340" s="41"/>
      <c r="H340" s="41"/>
      <c r="I340" s="41"/>
    </row>
    <row r="341" spans="7:9" x14ac:dyDescent="0.25">
      <c r="G341" s="41"/>
      <c r="H341" s="41"/>
      <c r="I341" s="41"/>
    </row>
    <row r="342" spans="7:9" x14ac:dyDescent="0.25">
      <c r="G342" s="41"/>
      <c r="H342" s="41"/>
      <c r="I342" s="41"/>
    </row>
    <row r="343" spans="7:9" x14ac:dyDescent="0.25">
      <c r="G343" s="41"/>
      <c r="H343" s="41"/>
      <c r="I343" s="41"/>
    </row>
    <row r="344" spans="7:9" x14ac:dyDescent="0.25">
      <c r="G344" s="41"/>
      <c r="H344" s="41"/>
      <c r="I344" s="41"/>
    </row>
    <row r="345" spans="7:9" x14ac:dyDescent="0.25">
      <c r="G345" s="41"/>
      <c r="H345" s="41"/>
      <c r="I345" s="41"/>
    </row>
    <row r="346" spans="7:9" x14ac:dyDescent="0.25">
      <c r="G346" s="41"/>
      <c r="H346" s="41"/>
      <c r="I346" s="41"/>
    </row>
    <row r="347" spans="7:9" x14ac:dyDescent="0.25">
      <c r="G347" s="41"/>
      <c r="H347" s="41"/>
      <c r="I347" s="41"/>
    </row>
    <row r="348" spans="7:9" x14ac:dyDescent="0.25">
      <c r="G348" s="41"/>
      <c r="H348" s="41"/>
      <c r="I348" s="41"/>
    </row>
    <row r="349" spans="7:9" x14ac:dyDescent="0.25">
      <c r="G349" s="41"/>
      <c r="H349" s="41"/>
      <c r="I349" s="41"/>
    </row>
    <row r="350" spans="7:9" x14ac:dyDescent="0.25">
      <c r="G350" s="41"/>
      <c r="H350" s="41"/>
      <c r="I350" s="41"/>
    </row>
    <row r="351" spans="7:9" x14ac:dyDescent="0.25">
      <c r="G351" s="41"/>
      <c r="H351" s="41"/>
      <c r="I351" s="41"/>
    </row>
    <row r="352" spans="7:9" x14ac:dyDescent="0.25">
      <c r="G352" s="41"/>
      <c r="H352" s="41"/>
      <c r="I352" s="41"/>
    </row>
    <row r="353" spans="7:9" x14ac:dyDescent="0.25">
      <c r="G353" s="41"/>
      <c r="H353" s="41"/>
      <c r="I353" s="41"/>
    </row>
    <row r="354" spans="7:9" x14ac:dyDescent="0.25">
      <c r="G354" s="41"/>
      <c r="H354" s="41"/>
      <c r="I354" s="41"/>
    </row>
    <row r="355" spans="7:9" x14ac:dyDescent="0.25">
      <c r="G355" s="41"/>
      <c r="H355" s="41"/>
      <c r="I355" s="41"/>
    </row>
    <row r="356" spans="7:9" x14ac:dyDescent="0.25">
      <c r="G356" s="41"/>
      <c r="H356" s="41"/>
      <c r="I356" s="41"/>
    </row>
    <row r="357" spans="7:9" x14ac:dyDescent="0.25">
      <c r="G357" s="41"/>
      <c r="H357" s="41"/>
      <c r="I357" s="41"/>
    </row>
    <row r="358" spans="7:9" x14ac:dyDescent="0.25">
      <c r="G358" s="41"/>
      <c r="H358" s="41"/>
      <c r="I358" s="41"/>
    </row>
    <row r="359" spans="7:9" x14ac:dyDescent="0.25">
      <c r="G359" s="41"/>
      <c r="H359" s="41"/>
      <c r="I359" s="41"/>
    </row>
    <row r="360" spans="7:9" x14ac:dyDescent="0.25">
      <c r="G360" s="41"/>
      <c r="H360" s="41"/>
      <c r="I360" s="41"/>
    </row>
    <row r="361" spans="7:9" x14ac:dyDescent="0.25">
      <c r="G361" s="41"/>
      <c r="H361" s="41"/>
      <c r="I361" s="41"/>
    </row>
    <row r="362" spans="7:9" x14ac:dyDescent="0.25">
      <c r="G362" s="41"/>
      <c r="H362" s="41"/>
      <c r="I362" s="41"/>
    </row>
    <row r="363" spans="7:9" x14ac:dyDescent="0.25">
      <c r="G363" s="41"/>
      <c r="H363" s="41"/>
      <c r="I363" s="41"/>
    </row>
    <row r="364" spans="7:9" x14ac:dyDescent="0.25">
      <c r="G364" s="41"/>
      <c r="H364" s="41"/>
      <c r="I364" s="41"/>
    </row>
    <row r="365" spans="7:9" x14ac:dyDescent="0.25">
      <c r="G365" s="41"/>
      <c r="H365" s="41"/>
      <c r="I365" s="41"/>
    </row>
    <row r="366" spans="7:9" x14ac:dyDescent="0.25">
      <c r="G366" s="41"/>
      <c r="H366" s="41"/>
      <c r="I366" s="41"/>
    </row>
    <row r="367" spans="7:9" x14ac:dyDescent="0.25">
      <c r="G367" s="41"/>
      <c r="H367" s="41"/>
      <c r="I367" s="41"/>
    </row>
    <row r="368" spans="7:9" x14ac:dyDescent="0.25">
      <c r="G368" s="41"/>
      <c r="H368" s="41"/>
      <c r="I368" s="41"/>
    </row>
    <row r="369" spans="7:9" x14ac:dyDescent="0.25">
      <c r="G369" s="41"/>
      <c r="H369" s="41"/>
      <c r="I369" s="41"/>
    </row>
    <row r="370" spans="7:9" x14ac:dyDescent="0.25">
      <c r="G370" s="41"/>
      <c r="H370" s="41"/>
      <c r="I370" s="41"/>
    </row>
    <row r="371" spans="7:9" x14ac:dyDescent="0.25">
      <c r="G371" s="41"/>
      <c r="H371" s="41"/>
      <c r="I371" s="41"/>
    </row>
    <row r="372" spans="7:9" x14ac:dyDescent="0.25">
      <c r="G372" s="41"/>
      <c r="H372" s="41"/>
      <c r="I372" s="41"/>
    </row>
    <row r="373" spans="7:9" x14ac:dyDescent="0.25">
      <c r="G373" s="41"/>
      <c r="H373" s="41"/>
      <c r="I373" s="41"/>
    </row>
    <row r="374" spans="7:9" x14ac:dyDescent="0.25">
      <c r="G374" s="41"/>
      <c r="H374" s="41"/>
      <c r="I374" s="41"/>
    </row>
    <row r="375" spans="7:9" x14ac:dyDescent="0.25">
      <c r="G375" s="41"/>
      <c r="H375" s="41"/>
      <c r="I375" s="41"/>
    </row>
    <row r="376" spans="7:9" x14ac:dyDescent="0.25">
      <c r="G376" s="41"/>
      <c r="H376" s="41"/>
      <c r="I376" s="41"/>
    </row>
    <row r="377" spans="7:9" x14ac:dyDescent="0.25">
      <c r="G377" s="41"/>
      <c r="H377" s="41"/>
      <c r="I377" s="41"/>
    </row>
    <row r="378" spans="7:9" x14ac:dyDescent="0.25">
      <c r="G378" s="41"/>
      <c r="H378" s="41"/>
      <c r="I378" s="41"/>
    </row>
    <row r="379" spans="7:9" x14ac:dyDescent="0.25">
      <c r="G379" s="41"/>
      <c r="H379" s="41"/>
      <c r="I379" s="41"/>
    </row>
    <row r="380" spans="7:9" x14ac:dyDescent="0.25">
      <c r="G380" s="41"/>
      <c r="H380" s="41"/>
      <c r="I380" s="41"/>
    </row>
    <row r="381" spans="7:9" x14ac:dyDescent="0.25">
      <c r="G381" s="41"/>
      <c r="H381" s="41"/>
      <c r="I381" s="41"/>
    </row>
    <row r="382" spans="7:9" x14ac:dyDescent="0.25">
      <c r="G382" s="41"/>
      <c r="H382" s="41"/>
      <c r="I382" s="41"/>
    </row>
    <row r="383" spans="7:9" x14ac:dyDescent="0.25">
      <c r="G383" s="41"/>
      <c r="H383" s="41"/>
      <c r="I383" s="41"/>
    </row>
    <row r="384" spans="7:9" x14ac:dyDescent="0.25">
      <c r="G384" s="41"/>
      <c r="H384" s="41"/>
      <c r="I384" s="41"/>
    </row>
    <row r="385" spans="7:9" x14ac:dyDescent="0.25">
      <c r="G385" s="41"/>
      <c r="H385" s="41"/>
      <c r="I385" s="41"/>
    </row>
    <row r="386" spans="7:9" x14ac:dyDescent="0.25">
      <c r="G386" s="41"/>
      <c r="H386" s="41"/>
      <c r="I386" s="41"/>
    </row>
    <row r="387" spans="7:9" x14ac:dyDescent="0.25">
      <c r="G387" s="41"/>
      <c r="H387" s="41"/>
      <c r="I387" s="41"/>
    </row>
    <row r="388" spans="7:9" x14ac:dyDescent="0.25">
      <c r="G388" s="41"/>
      <c r="H388" s="41"/>
      <c r="I388" s="41"/>
    </row>
    <row r="389" spans="7:9" x14ac:dyDescent="0.25">
      <c r="G389" s="41"/>
      <c r="H389" s="41"/>
      <c r="I389" s="41"/>
    </row>
    <row r="390" spans="7:9" x14ac:dyDescent="0.25">
      <c r="G390" s="41"/>
      <c r="H390" s="41"/>
      <c r="I390" s="41"/>
    </row>
    <row r="391" spans="7:9" x14ac:dyDescent="0.25">
      <c r="G391" s="41"/>
      <c r="H391" s="41"/>
      <c r="I391" s="41"/>
    </row>
    <row r="392" spans="7:9" x14ac:dyDescent="0.25">
      <c r="G392" s="41"/>
      <c r="H392" s="41"/>
      <c r="I392" s="41"/>
    </row>
    <row r="393" spans="7:9" x14ac:dyDescent="0.25">
      <c r="G393" s="41"/>
      <c r="H393" s="41"/>
      <c r="I393" s="41"/>
    </row>
    <row r="394" spans="7:9" x14ac:dyDescent="0.25">
      <c r="G394" s="41"/>
      <c r="H394" s="41"/>
      <c r="I394" s="41"/>
    </row>
    <row r="395" spans="7:9" x14ac:dyDescent="0.25">
      <c r="G395" s="41"/>
      <c r="H395" s="41"/>
      <c r="I395" s="41"/>
    </row>
    <row r="396" spans="7:9" x14ac:dyDescent="0.25">
      <c r="G396" s="41"/>
      <c r="H396" s="41"/>
      <c r="I396" s="41"/>
    </row>
    <row r="397" spans="7:9" x14ac:dyDescent="0.25">
      <c r="G397" s="41"/>
      <c r="H397" s="41"/>
      <c r="I397" s="41"/>
    </row>
    <row r="398" spans="7:9" x14ac:dyDescent="0.25">
      <c r="G398" s="41"/>
      <c r="H398" s="41"/>
      <c r="I398" s="41"/>
    </row>
    <row r="399" spans="7:9" x14ac:dyDescent="0.25">
      <c r="G399" s="41"/>
      <c r="H399" s="41"/>
      <c r="I399" s="41"/>
    </row>
    <row r="400" spans="7:9" x14ac:dyDescent="0.25">
      <c r="G400" s="41"/>
      <c r="H400" s="41"/>
      <c r="I400" s="41"/>
    </row>
    <row r="401" spans="7:9" x14ac:dyDescent="0.25">
      <c r="G401" s="41"/>
      <c r="H401" s="41"/>
      <c r="I401" s="41"/>
    </row>
    <row r="402" spans="7:9" x14ac:dyDescent="0.25">
      <c r="G402" s="41"/>
      <c r="H402" s="41"/>
      <c r="I402" s="41"/>
    </row>
    <row r="403" spans="7:9" x14ac:dyDescent="0.25">
      <c r="G403" s="41"/>
      <c r="H403" s="41"/>
      <c r="I403" s="41"/>
    </row>
    <row r="404" spans="7:9" x14ac:dyDescent="0.25">
      <c r="G404" s="41"/>
      <c r="H404" s="41"/>
      <c r="I404" s="41"/>
    </row>
    <row r="405" spans="7:9" x14ac:dyDescent="0.25">
      <c r="G405" s="41"/>
      <c r="H405" s="41"/>
      <c r="I405" s="41"/>
    </row>
    <row r="406" spans="7:9" x14ac:dyDescent="0.25">
      <c r="G406" s="41"/>
      <c r="H406" s="41"/>
      <c r="I406" s="41"/>
    </row>
    <row r="407" spans="7:9" x14ac:dyDescent="0.25">
      <c r="G407" s="41"/>
      <c r="H407" s="41"/>
      <c r="I407" s="41"/>
    </row>
    <row r="408" spans="7:9" x14ac:dyDescent="0.25">
      <c r="G408" s="41"/>
      <c r="H408" s="41"/>
      <c r="I408" s="41"/>
    </row>
    <row r="409" spans="7:9" x14ac:dyDescent="0.25">
      <c r="G409" s="41"/>
      <c r="H409" s="41"/>
      <c r="I409" s="41"/>
    </row>
    <row r="410" spans="7:9" x14ac:dyDescent="0.25">
      <c r="G410" s="41"/>
      <c r="H410" s="41"/>
      <c r="I410" s="41"/>
    </row>
    <row r="411" spans="7:9" x14ac:dyDescent="0.25">
      <c r="G411" s="41"/>
      <c r="H411" s="41"/>
      <c r="I411" s="41"/>
    </row>
    <row r="412" spans="7:9" x14ac:dyDescent="0.25">
      <c r="G412" s="41"/>
      <c r="H412" s="41"/>
      <c r="I412" s="41"/>
    </row>
  </sheetData>
  <mergeCells count="1">
    <mergeCell ref="A2:I2"/>
  </mergeCells>
  <pageMargins left="0.7" right="0.7" top="0.89333333333333298" bottom="0.75" header="0.3" footer="0.3"/>
  <pageSetup scale="68" fitToHeight="0" orientation="landscape" verticalDpi="1200" r:id="rId1"/>
  <headerFooter>
    <oddHeader>&amp;RTO9 Annual Update
Attachment 4
WP-Schedule 19 - FERC Account Summary and Adjustments
Page &amp;P of &amp;N</oddHeader>
  </headerFooter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Sum by FERC Acct</vt:lpstr>
      <vt:lpstr>Adjustments</vt:lpstr>
      <vt:lpstr>'Sum by FERC Acct'!Print_Area</vt:lpstr>
      <vt:lpstr>'Sum by FERC Acct'!Print_Titles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Farrell, Michele L</dc:creator>
  <cp:lastModifiedBy>Kim, Jee Young</cp:lastModifiedBy>
  <cp:lastPrinted>2014-06-11T17:36:07Z</cp:lastPrinted>
  <dcterms:created xsi:type="dcterms:W3CDTF">2012-06-08T23:04:59Z</dcterms:created>
  <dcterms:modified xsi:type="dcterms:W3CDTF">2014-06-11T17:36:09Z</dcterms:modified>
</cp:coreProperties>
</file>