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3 FERC Rate Case TO2023\6-Jun 15 Draft Informational Posting\Workpapers\"/>
    </mc:Choice>
  </mc:AlternateContent>
  <xr:revisionPtr revIDLastSave="0" documentId="13_ncr:1_{983190FC-8B2B-4939-B184-477C0B4F7A58}" xr6:coauthVersionLast="46" xr6:coauthVersionMax="46" xr10:uidLastSave="{00000000-0000-0000-0000-000000000000}"/>
  <bookViews>
    <workbookView xWindow="-110" yWindow="-110" windowWidth="19420" windowHeight="10420" tabRatio="767" firstSheet="1" activeTab="1" xr2:uid="{00000000-000D-0000-FFFF-FFFF00000000}"/>
  </bookViews>
  <sheets>
    <sheet name="_com.sap.ip.bi.xl.hiddensheet" sheetId="3" state="veryHidden" r:id="rId1"/>
    <sheet name="34-UnfundedReserves" sheetId="1" r:id="rId2"/>
    <sheet name="Monthly WF Recorded 925" sheetId="6" r:id="rId3"/>
    <sheet name="Monthly Payments" sheetId="7" r:id="rId4"/>
    <sheet name="2021 Summary of I&amp;D Reserve" sheetId="5" r:id="rId5"/>
    <sheet name="UnfundedReserves excluding WF" sheetId="2" r:id="rId6"/>
    <sheet name="Wildfire Reserve" sheetId="4" r:id="rId7"/>
  </sheets>
  <definedNames>
    <definedName name="_xlnm.Print_Area" localSheetId="1">'34-UnfundedReserves'!$A$1:$K$45</definedName>
    <definedName name="_xlnm.Print_Area" localSheetId="3">'Monthly Payments'!$A$1:$E$25</definedName>
    <definedName name="_xlnm.Print_Area" localSheetId="2">'Monthly WF Recorded 925'!$A$1:$I$38</definedName>
    <definedName name="SAPCrosstab1">'UnfundedReserves excluding WF'!#REF!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4" l="1"/>
  <c r="D9" i="4" s="1"/>
  <c r="D22" i="6"/>
  <c r="F23" i="6"/>
  <c r="G25" i="1" l="1"/>
  <c r="C45" i="5"/>
  <c r="C47" i="5" s="1"/>
  <c r="E23" i="6" l="1"/>
  <c r="E22" i="6"/>
  <c r="E21" i="6"/>
  <c r="E20" i="6"/>
  <c r="E19" i="6"/>
  <c r="E18" i="6"/>
  <c r="E17" i="6"/>
  <c r="E16" i="6"/>
  <c r="E15" i="6"/>
  <c r="E14" i="6"/>
  <c r="E13" i="6"/>
  <c r="E12" i="6"/>
  <c r="E11" i="6"/>
  <c r="C9" i="5" l="1"/>
  <c r="E24" i="6" l="1"/>
  <c r="C24" i="6"/>
  <c r="C10" i="5" l="1"/>
  <c r="C11" i="5" s="1"/>
  <c r="I35" i="1"/>
  <c r="G35" i="1"/>
  <c r="I30" i="1"/>
  <c r="G30" i="1"/>
  <c r="I25" i="1" l="1"/>
  <c r="F11" i="6" l="1"/>
  <c r="E13" i="2" l="1"/>
  <c r="D13" i="2"/>
  <c r="I38" i="1" l="1"/>
  <c r="G38" i="1"/>
  <c r="I31" i="1"/>
  <c r="G31" i="1"/>
  <c r="D19" i="7" l="1"/>
  <c r="C19" i="7"/>
  <c r="A12" i="6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D12" i="6"/>
  <c r="F12" i="6" s="1"/>
  <c r="D13" i="6" s="1"/>
  <c r="F13" i="6" s="1"/>
  <c r="D14" i="6" s="1"/>
  <c r="F14" i="6" s="1"/>
  <c r="D15" i="6" s="1"/>
  <c r="F15" i="6" s="1"/>
  <c r="D16" i="6" s="1"/>
  <c r="F16" i="6" s="1"/>
  <c r="D17" i="6" s="1"/>
  <c r="F17" i="6" s="1"/>
  <c r="D18" i="6" s="1"/>
  <c r="F18" i="6" s="1"/>
  <c r="D19" i="6" s="1"/>
  <c r="F19" i="6" s="1"/>
  <c r="D20" i="6" s="1"/>
  <c r="F20" i="6" s="1"/>
  <c r="D21" i="6" s="1"/>
  <c r="F21" i="6" s="1"/>
  <c r="F22" i="6" s="1"/>
  <c r="D23" i="6" s="1"/>
  <c r="G27" i="6" l="1"/>
  <c r="G29" i="6" s="1"/>
  <c r="G27" i="1"/>
  <c r="G17" i="1" s="1"/>
  <c r="I37" i="1" l="1"/>
  <c r="I39" i="1" s="1"/>
  <c r="I19" i="1" s="1"/>
  <c r="G37" i="1"/>
  <c r="A33" i="1"/>
  <c r="A34" i="1" s="1"/>
  <c r="A35" i="1" s="1"/>
  <c r="A36" i="1" s="1"/>
  <c r="A37" i="1" s="1"/>
  <c r="A38" i="1" s="1"/>
  <c r="A39" i="1" s="1"/>
  <c r="I32" i="1"/>
  <c r="I18" i="1" s="1"/>
  <c r="G32" i="1"/>
  <c r="I27" i="1"/>
  <c r="I17" i="1" s="1"/>
  <c r="K32" i="1" l="1"/>
  <c r="G18" i="1"/>
  <c r="K18" i="1" s="1"/>
  <c r="G39" i="1"/>
  <c r="G19" i="1" s="1"/>
  <c r="K19" i="1" s="1"/>
  <c r="I20" i="1"/>
  <c r="K9" i="1" s="1"/>
  <c r="K27" i="1"/>
  <c r="K39" i="1" l="1"/>
  <c r="K17" i="1"/>
  <c r="K20" i="1" s="1"/>
  <c r="K10" i="1" s="1"/>
  <c r="G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Jeff Nelson</author>
    <author>Daniel Allstun</author>
  </authors>
  <commentList>
    <comment ref="F23" authorId="0" shapeId="0" xr:uid="{F95E0FAD-08F8-4782-B01A-C6505300FA44}">
      <text>
        <r>
          <rPr>
            <sz val="9"/>
            <color indexed="81"/>
            <rFont val="Tahoma"/>
            <family val="2"/>
          </rPr>
          <t>Column E Line 13 will become the value of Column C Line 1 in the following year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6" authorId="1" shapeId="0" xr:uid="{B97434A6-5594-44FE-B334-B2EE25EE5480}">
      <text>
        <r>
          <rPr>
            <sz val="9"/>
            <color indexed="81"/>
            <rFont val="Tahoma"/>
            <family val="2"/>
          </rPr>
          <t xml:space="preserve">Annual incremental change to Wildfire reserve will be included in Account 925, Schedule 20, Line 6.
 </t>
        </r>
      </text>
    </comment>
    <comment ref="G29" authorId="1" shapeId="0" xr:uid="{B01C2F40-F0CC-4DA9-94DB-5505954E406F}">
      <text>
        <r>
          <rPr>
            <sz val="9"/>
            <color indexed="81"/>
            <rFont val="Tahoma"/>
            <family val="2"/>
          </rPr>
          <t>Average Wildfire Unfunded Reserve will be reflected in average value on Schedule 34, Line 24, see Note 2</t>
        </r>
      </text>
    </comment>
  </commentList>
</comments>
</file>

<file path=xl/sharedStrings.xml><?xml version="1.0" encoding="utf-8"?>
<sst xmlns="http://schemas.openxmlformats.org/spreadsheetml/2006/main" count="172" uniqueCount="127">
  <si>
    <t>Determination of Unfunded Reserves</t>
  </si>
  <si>
    <t>Line</t>
  </si>
  <si>
    <t>Prior Year</t>
  </si>
  <si>
    <t>Reference</t>
  </si>
  <si>
    <t>Amount</t>
  </si>
  <si>
    <t>Unfunded Reserves (EOY):</t>
  </si>
  <si>
    <t>(Line 17, Col 2)</t>
  </si>
  <si>
    <t>Unfunded Reserves (Average BOY/EOY):</t>
  </si>
  <si>
    <t>(Line 17, Col 3)</t>
  </si>
  <si>
    <t>Col 1</t>
  </si>
  <si>
    <t>Col 2</t>
  </si>
  <si>
    <t>Col 3</t>
  </si>
  <si>
    <t>BOY</t>
  </si>
  <si>
    <t>EOY</t>
  </si>
  <si>
    <t>Average</t>
  </si>
  <si>
    <t>Description of Issue</t>
  </si>
  <si>
    <t>Unfunded</t>
  </si>
  <si>
    <t>Unfunded Reserves</t>
  </si>
  <si>
    <t>Reserves</t>
  </si>
  <si>
    <t>Provision for Injuries and Damages</t>
  </si>
  <si>
    <t>(Line 24)</t>
  </si>
  <si>
    <t>Provision for Vac/Sick Leave</t>
  </si>
  <si>
    <t>(Line 29)</t>
  </si>
  <si>
    <t>Provision for Supplemental Executive Retirement Plan</t>
  </si>
  <si>
    <t>(Line 36)</t>
  </si>
  <si>
    <t>Totals:</t>
  </si>
  <si>
    <t>(Line 14 + Line 15 + Line 16)</t>
  </si>
  <si>
    <t xml:space="preserve"> </t>
  </si>
  <si>
    <t>Calculations</t>
  </si>
  <si>
    <t>Injuries and Damages</t>
  </si>
  <si>
    <t>BOY/EOY</t>
  </si>
  <si>
    <t>Company Records - Input (Negative)</t>
  </si>
  <si>
    <t>Transmission Wages and Salary Allocation Factor</t>
  </si>
  <si>
    <t>(27-Allocators, Line 9)</t>
  </si>
  <si>
    <t>ISO Transmission Rate Base Applicable</t>
  </si>
  <si>
    <t>(Line 22 x Line 23)</t>
  </si>
  <si>
    <t>Vacation Leave</t>
  </si>
  <si>
    <t>Vacation and Personal Time Accruals - Acct. 2350080</t>
  </si>
  <si>
    <t>(Line 27 x Line 28)</t>
  </si>
  <si>
    <t>Supplemental Executive Retirement Plan</t>
  </si>
  <si>
    <t>Times:</t>
  </si>
  <si>
    <t>Applicable Rate Base Percentage</t>
  </si>
  <si>
    <t>Sub-Total Supplemental Executive Retirement Plan</t>
  </si>
  <si>
    <t>(Line 32 x Line 33)</t>
  </si>
  <si>
    <t>(Line 34 x Line 35)</t>
  </si>
  <si>
    <t>$</t>
  </si>
  <si>
    <t>2245025</t>
  </si>
  <si>
    <t>2245030</t>
  </si>
  <si>
    <t>2245035</t>
  </si>
  <si>
    <t>2245040</t>
  </si>
  <si>
    <t>2245045</t>
  </si>
  <si>
    <t>2245050</t>
  </si>
  <si>
    <t>2245120</t>
  </si>
  <si>
    <t>2350080</t>
  </si>
  <si>
    <t>2251010</t>
  </si>
  <si>
    <t>Exec Retirement Plan</t>
  </si>
  <si>
    <t>Exec Survi Bnft Plan</t>
  </si>
  <si>
    <t>Survi Inc Contin Pln</t>
  </si>
  <si>
    <t>Suppl Survi/Retr Inc</t>
  </si>
  <si>
    <t>Suppl L/T Disability</t>
  </si>
  <si>
    <t>1985 DCP Death Bnft</t>
  </si>
  <si>
    <t>1963 Emp Agmt Sv Ben</t>
  </si>
  <si>
    <t>Paid Absence</t>
  </si>
  <si>
    <t>Prov for I&amp;D</t>
  </si>
  <si>
    <t>Description</t>
  </si>
  <si>
    <t>SOUTHERN CALIFORNIA EDISON COMPANY</t>
  </si>
  <si>
    <t>2017/2018 Monthly Wildfire/Mudslide Events Damage Claims Recorded to Accounts 925 &amp; 228.2</t>
  </si>
  <si>
    <t>($)</t>
  </si>
  <si>
    <t>Accounts 925 &amp; 228</t>
  </si>
  <si>
    <t>A</t>
  </si>
  <si>
    <t>B</t>
  </si>
  <si>
    <t>C = Lag(C)  + B</t>
  </si>
  <si>
    <t>D</t>
  </si>
  <si>
    <t>E = C + D</t>
  </si>
  <si>
    <t>Line No.</t>
  </si>
  <si>
    <t>Month</t>
  </si>
  <si>
    <t>Total Amount included in A&amp;G Acct 925</t>
  </si>
  <si>
    <t>GAAP Wildfire Reserves for 2017/18 Wildfires &amp; Mudslides  Acct. 228.2 Balances</t>
  </si>
  <si>
    <t>Claim Payments (Enter Negative)</t>
  </si>
  <si>
    <t>Ending Balance 2017/18 Wildfire &amp; Mudslide Reserves Acct. 228.2</t>
  </si>
  <si>
    <t>Line 15. Annual Risk Assessment Change of SCE's Liability 2017/2018 Wildfire Claims per GAAP</t>
  </si>
  <si>
    <t>Line 14 Col B</t>
  </si>
  <si>
    <t>Line 16. Average of Beginning of Year and End of Year for Wildfire Reserve</t>
  </si>
  <si>
    <t>( Col. B Line 1 + Col. E Line 13) / 2</t>
  </si>
  <si>
    <t xml:space="preserve">Line 17. End of Year Labor Allocator </t>
  </si>
  <si>
    <t>(Sch 27, Line 9)</t>
  </si>
  <si>
    <t>Line 18. Average BOY/EOY 2017/2018 Wildfire Claims included in Sch 34  Col 3 Line 24</t>
  </si>
  <si>
    <t>Line 17 * Line 18</t>
  </si>
  <si>
    <t>Notes:</t>
  </si>
  <si>
    <t>The values in Schedule 34 Line 24 will change in future years as the Labor Allocation factor changes and/or the Line 16 balance changes.</t>
  </si>
  <si>
    <t>Column D represents claim settlement payments less insurance recoveries received.</t>
  </si>
  <si>
    <t>2017/2018 Monthly Wildfire/Mudslide Events Damage Claims Recorded to Account 925</t>
  </si>
  <si>
    <t>C</t>
  </si>
  <si>
    <t>Outside Legal Expenses</t>
  </si>
  <si>
    <t>Insurance Payments &amp; Reimbursements</t>
  </si>
  <si>
    <t>Total</t>
  </si>
  <si>
    <t>Column B represents expenses exclusive of insurance reimbursements.</t>
  </si>
  <si>
    <t>Column C excludes insurance premiums.</t>
  </si>
  <si>
    <t>Column C represents insurance recoveries on outside legal services only.</t>
  </si>
  <si>
    <t>Injuries and Damages - See Note 1 and Note 2</t>
  </si>
  <si>
    <t xml:space="preserve">1) Includes any Unfunded Reserves relating to accrued expenses included in Account 925 “Injuries and Damages”, </t>
  </si>
  <si>
    <t>reduced for any expected offsetting payments.</t>
  </si>
  <si>
    <t>2) No Unfunded Reserve shall be included in Schedule 34 associated with any wildfire other than the 2017/18 Wildfire/Mudslide Events.</t>
  </si>
  <si>
    <t>Associated costs for other wildfire events are reflected in Schedule 20 "A&amp;G" and recovered on a cash basis (see Instruction 6 of Schedule 20).</t>
  </si>
  <si>
    <t>Cumulative Balance in $</t>
  </si>
  <si>
    <t>Account</t>
  </si>
  <si>
    <t>Unfunded Reserves excluding Wildfire Reserve</t>
  </si>
  <si>
    <t>Account 2251020/2150084</t>
  </si>
  <si>
    <t>Deduct: Pre-2019 Wildfires (Other Than Thomas/Woolsey)</t>
  </si>
  <si>
    <t>Cash Treatment:</t>
  </si>
  <si>
    <t>Deduct: 2019 Wildfire Events</t>
  </si>
  <si>
    <t>Deduct: 2020 Wildfire Events</t>
  </si>
  <si>
    <t>Thomas/Mudslides &amp; Woolsey Reserves</t>
  </si>
  <si>
    <t>2020 Injury &amp; Damage Reserve Total</t>
  </si>
  <si>
    <t xml:space="preserve">2020 Wildfire Reserve Included in total Injury and Damages Reserve </t>
  </si>
  <si>
    <t xml:space="preserve">Line </t>
  </si>
  <si>
    <t>= Line 6 - Line 2</t>
  </si>
  <si>
    <t>Injury &amp; Damages (2251010)</t>
  </si>
  <si>
    <t>Total 2021</t>
  </si>
  <si>
    <t>2021 Summary of Injury &amp; Damage Reserve</t>
  </si>
  <si>
    <t>2021 General Ledger Accounts 2251020 and 2150084</t>
  </si>
  <si>
    <t>2021 Wildfire Reserve</t>
  </si>
  <si>
    <t>2020 Summary of Injury &amp; Damage Reserve</t>
  </si>
  <si>
    <t>2020</t>
  </si>
  <si>
    <t xml:space="preserve">2021 Wildfire Reserve Included in total Injury and Damages Reserve </t>
  </si>
  <si>
    <t>2021 Injury &amp; Damage Reserve Total</t>
  </si>
  <si>
    <t>2021 Wildfire Reserve - General Ledger Accounts 2251020 and 2150084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</si>
</sst>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0%"/>
    <numFmt numFmtId="166" formatCode="###,000"/>
    <numFmt numFmtId="167" formatCode="#,##0.00;\-#,##0.00;#,##0.00"/>
    <numFmt numFmtId="168" formatCode="[$-409]mmm\-yy;@"/>
    <numFmt numFmtId="169" formatCode="_(* #,##0_);_(* \(#,##0\);_(* &quot;-&quot;??_);_(@_)"/>
    <numFmt numFmtId="170" formatCode="_(&quot;$&quot;* #,##0_);_(&quot;$&quot;* \(#,##0\);_(&quot;$&quot;* &quot;-&quot;??_);_(@_)"/>
  </numFmts>
  <fonts count="4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indexed="10"/>
      <name val="Arial"/>
      <family val="2"/>
    </font>
    <font>
      <b/>
      <sz val="11"/>
      <color indexed="8"/>
      <name val="Calibri"/>
      <family val="2"/>
    </font>
    <font>
      <sz val="8"/>
      <color rgb="FF1F497D"/>
      <name val="Verdana"/>
      <family val="2"/>
    </font>
    <font>
      <b/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sz val="20"/>
      <name val="Arial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0"/>
      <color rgb="FFFF0000"/>
      <name val="Arial"/>
      <family val="2"/>
    </font>
    <font>
      <b/>
      <sz val="1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rgb="FFFF0000"/>
      <name val="Calibri"/>
      <family val="2"/>
      <scheme val="minor"/>
    </font>
    <font>
      <sz val="14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E5F1"/>
        <bgColor rgb="FFFFFFFF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  <fill>
      <patternFill patternType="solid">
        <fgColor rgb="FFCCE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rgb="FF000000"/>
      </patternFill>
    </fill>
    <fill>
      <patternFill patternType="solid">
        <fgColor rgb="FFCCECFF"/>
        <bgColor rgb="FFFFFFFF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3" tint="-0.24994659260841701"/>
      </right>
      <top/>
      <bottom/>
      <diagonal/>
    </border>
    <border>
      <left style="thin">
        <color theme="3" tint="-0.24994659260841701"/>
      </left>
      <right style="thin">
        <color theme="3" tint="-0.24994659260841701"/>
      </right>
      <top/>
      <bottom/>
      <diagonal/>
    </border>
  </borders>
  <cellStyleXfs count="42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9" fillId="0" borderId="0"/>
    <xf numFmtId="166" fontId="14" fillId="0" borderId="4" applyNumberFormat="0" applyProtection="0">
      <alignment horizontal="right" vertical="center"/>
    </xf>
    <xf numFmtId="166" fontId="14" fillId="4" borderId="5" applyNumberFormat="0" applyAlignment="0" applyProtection="0">
      <alignment horizontal="left" vertical="center" indent="1"/>
    </xf>
    <xf numFmtId="0" fontId="15" fillId="5" borderId="5" applyNumberFormat="0" applyAlignment="0" applyProtection="0">
      <alignment horizontal="left" vertical="center" indent="1"/>
    </xf>
    <xf numFmtId="166" fontId="15" fillId="0" borderId="6" applyNumberFormat="0" applyProtection="0">
      <alignment horizontal="right" vertical="center"/>
    </xf>
    <xf numFmtId="0" fontId="16" fillId="6" borderId="6" applyNumberFormat="0" applyAlignment="0" applyProtection="0">
      <alignment horizontal="left" vertical="center" indent="1"/>
    </xf>
    <xf numFmtId="0" fontId="16" fillId="7" borderId="6" applyNumberFormat="0" applyAlignment="0" applyProtection="0">
      <alignment horizontal="left" vertical="center" indent="1"/>
    </xf>
    <xf numFmtId="166" fontId="14" fillId="8" borderId="4" applyNumberFormat="0" applyBorder="0" applyProtection="0">
      <alignment horizontal="right" vertical="center"/>
    </xf>
    <xf numFmtId="0" fontId="16" fillId="6" borderId="6" applyNumberFormat="0" applyAlignment="0" applyProtection="0">
      <alignment horizontal="left" vertical="center" indent="1"/>
    </xf>
    <xf numFmtId="166" fontId="15" fillId="7" borderId="6" applyNumberFormat="0" applyProtection="0">
      <alignment horizontal="right" vertical="center"/>
    </xf>
    <xf numFmtId="166" fontId="15" fillId="8" borderId="6" applyNumberFormat="0" applyBorder="0" applyProtection="0">
      <alignment horizontal="right" vertical="center"/>
    </xf>
    <xf numFmtId="166" fontId="17" fillId="9" borderId="7" applyNumberFormat="0" applyBorder="0" applyAlignment="0" applyProtection="0">
      <alignment horizontal="right" vertical="center" indent="1"/>
    </xf>
    <xf numFmtId="166" fontId="18" fillId="10" borderId="7" applyNumberFormat="0" applyBorder="0" applyAlignment="0" applyProtection="0">
      <alignment horizontal="right" vertical="center" indent="1"/>
    </xf>
    <xf numFmtId="166" fontId="18" fillId="11" borderId="7" applyNumberFormat="0" applyBorder="0" applyAlignment="0" applyProtection="0">
      <alignment horizontal="right" vertical="center" indent="1"/>
    </xf>
    <xf numFmtId="166" fontId="19" fillId="12" borderId="7" applyNumberFormat="0" applyBorder="0" applyAlignment="0" applyProtection="0">
      <alignment horizontal="right" vertical="center" indent="1"/>
    </xf>
    <xf numFmtId="166" fontId="19" fillId="13" borderId="7" applyNumberFormat="0" applyBorder="0" applyAlignment="0" applyProtection="0">
      <alignment horizontal="right" vertical="center" indent="1"/>
    </xf>
    <xf numFmtId="166" fontId="19" fillId="14" borderId="7" applyNumberFormat="0" applyBorder="0" applyAlignment="0" applyProtection="0">
      <alignment horizontal="right" vertical="center" indent="1"/>
    </xf>
    <xf numFmtId="166" fontId="20" fillId="15" borderId="7" applyNumberFormat="0" applyBorder="0" applyAlignment="0" applyProtection="0">
      <alignment horizontal="right" vertical="center" indent="1"/>
    </xf>
    <xf numFmtId="166" fontId="20" fillId="16" borderId="7" applyNumberFormat="0" applyBorder="0" applyAlignment="0" applyProtection="0">
      <alignment horizontal="right" vertical="center" indent="1"/>
    </xf>
    <xf numFmtId="166" fontId="20" fillId="17" borderId="7" applyNumberFormat="0" applyBorder="0" applyAlignment="0" applyProtection="0">
      <alignment horizontal="right" vertical="center" indent="1"/>
    </xf>
    <xf numFmtId="0" fontId="21" fillId="0" borderId="5" applyNumberFormat="0" applyFont="0" applyFill="0" applyAlignment="0" applyProtection="0"/>
    <xf numFmtId="0" fontId="15" fillId="5" borderId="6" applyNumberFormat="0" applyAlignment="0" applyProtection="0">
      <alignment horizontal="left" vertical="center" indent="1"/>
    </xf>
    <xf numFmtId="0" fontId="16" fillId="18" borderId="5" applyNumberFormat="0" applyAlignment="0" applyProtection="0">
      <alignment horizontal="left" vertical="center" indent="1"/>
    </xf>
    <xf numFmtId="0" fontId="16" fillId="19" borderId="5" applyNumberFormat="0" applyAlignment="0" applyProtection="0">
      <alignment horizontal="left" vertical="center" indent="1"/>
    </xf>
    <xf numFmtId="0" fontId="16" fillId="20" borderId="5" applyNumberFormat="0" applyAlignment="0" applyProtection="0">
      <alignment horizontal="left" vertical="center" indent="1"/>
    </xf>
    <xf numFmtId="0" fontId="16" fillId="8" borderId="5" applyNumberFormat="0" applyAlignment="0" applyProtection="0">
      <alignment horizontal="left" vertical="center" indent="1"/>
    </xf>
    <xf numFmtId="0" fontId="16" fillId="7" borderId="6" applyNumberFormat="0" applyAlignment="0" applyProtection="0">
      <alignment horizontal="left" vertical="center" indent="1"/>
    </xf>
    <xf numFmtId="0" fontId="22" fillId="0" borderId="8" applyNumberFormat="0" applyFill="0" applyBorder="0" applyAlignment="0" applyProtection="0"/>
    <xf numFmtId="0" fontId="23" fillId="0" borderId="8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9" fillId="0" borderId="0"/>
    <xf numFmtId="0" fontId="7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172">
    <xf numFmtId="0" fontId="0" fillId="0" borderId="0" xfId="0"/>
    <xf numFmtId="0" fontId="10" fillId="0" borderId="0" xfId="3" applyFont="1" applyFill="1"/>
    <xf numFmtId="0" fontId="9" fillId="0" borderId="0" xfId="3" applyFill="1"/>
    <xf numFmtId="0" fontId="0" fillId="0" borderId="0" xfId="0" applyFill="1"/>
    <xf numFmtId="0" fontId="9" fillId="0" borderId="0" xfId="0" applyFont="1" applyFill="1"/>
    <xf numFmtId="0" fontId="11" fillId="0" borderId="0" xfId="3" applyFont="1" applyFill="1"/>
    <xf numFmtId="0" fontId="10" fillId="0" borderId="0" xfId="3" applyFont="1" applyFill="1" applyAlignment="1">
      <alignment horizontal="center"/>
    </xf>
    <xf numFmtId="0" fontId="9" fillId="0" borderId="0" xfId="3" applyFont="1" applyFill="1"/>
    <xf numFmtId="0" fontId="10" fillId="0" borderId="0" xfId="3" applyFont="1" applyAlignment="1">
      <alignment horizontal="center"/>
    </xf>
    <xf numFmtId="0" fontId="9" fillId="0" borderId="0" xfId="3" applyFont="1"/>
    <xf numFmtId="0" fontId="9" fillId="0" borderId="0" xfId="3"/>
    <xf numFmtId="0" fontId="10" fillId="0" borderId="1" xfId="3" applyFont="1" applyFill="1" applyBorder="1" applyAlignment="1">
      <alignment horizontal="center"/>
    </xf>
    <xf numFmtId="0" fontId="10" fillId="0" borderId="0" xfId="3" applyFont="1" applyFill="1" applyBorder="1" applyAlignment="1">
      <alignment horizontal="center"/>
    </xf>
    <xf numFmtId="0" fontId="10" fillId="0" borderId="1" xfId="3" applyFont="1" applyBorder="1" applyAlignment="1">
      <alignment horizontal="center"/>
    </xf>
    <xf numFmtId="0" fontId="11" fillId="0" borderId="0" xfId="3" applyFont="1" applyAlignment="1">
      <alignment horizontal="left"/>
    </xf>
    <xf numFmtId="164" fontId="9" fillId="0" borderId="0" xfId="3" applyNumberFormat="1" applyFill="1"/>
    <xf numFmtId="0" fontId="12" fillId="0" borderId="0" xfId="0" applyFont="1"/>
    <xf numFmtId="0" fontId="10" fillId="0" borderId="0" xfId="3" quotePrefix="1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1" fillId="0" borderId="0" xfId="3" applyFont="1" applyAlignment="1">
      <alignment horizontal="center"/>
    </xf>
    <xf numFmtId="0" fontId="9" fillId="0" borderId="0" xfId="0" applyFont="1"/>
    <xf numFmtId="164" fontId="9" fillId="0" borderId="0" xfId="3" applyNumberFormat="1" applyFill="1" applyBorder="1"/>
    <xf numFmtId="164" fontId="9" fillId="0" borderId="1" xfId="3" applyNumberFormat="1" applyFont="1" applyFill="1" applyBorder="1" applyAlignment="1">
      <alignment horizontal="right"/>
    </xf>
    <xf numFmtId="164" fontId="9" fillId="0" borderId="0" xfId="3" applyNumberFormat="1" applyFont="1" applyFill="1" applyBorder="1" applyAlignment="1">
      <alignment horizontal="right"/>
    </xf>
    <xf numFmtId="164" fontId="9" fillId="0" borderId="3" xfId="3" applyNumberFormat="1" applyBorder="1"/>
    <xf numFmtId="0" fontId="9" fillId="0" borderId="0" xfId="3" applyFill="1" applyBorder="1"/>
    <xf numFmtId="0" fontId="11" fillId="0" borderId="0" xfId="3" applyFont="1"/>
    <xf numFmtId="0" fontId="0" fillId="0" borderId="0" xfId="0" applyFill="1" applyBorder="1"/>
    <xf numFmtId="0" fontId="9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wrapText="1"/>
    </xf>
    <xf numFmtId="164" fontId="9" fillId="2" borderId="0" xfId="1" applyNumberFormat="1" applyFont="1" applyFill="1"/>
    <xf numFmtId="164" fontId="9" fillId="0" borderId="0" xfId="1" applyNumberFormat="1" applyFont="1" applyFill="1" applyBorder="1"/>
    <xf numFmtId="37" fontId="9" fillId="0" borderId="0" xfId="1" applyNumberFormat="1" applyFont="1" applyFill="1" applyBorder="1"/>
    <xf numFmtId="0" fontId="9" fillId="0" borderId="0" xfId="4" applyFont="1" applyFill="1"/>
    <xf numFmtId="165" fontId="0" fillId="0" borderId="0" xfId="2" quotePrefix="1" applyNumberFormat="1" applyFont="1" applyFill="1" applyBorder="1"/>
    <xf numFmtId="165" fontId="0" fillId="0" borderId="1" xfId="2" applyNumberFormat="1" applyFont="1" applyFill="1" applyBorder="1"/>
    <xf numFmtId="165" fontId="0" fillId="0" borderId="0" xfId="2" applyNumberFormat="1" applyFont="1" applyFill="1" applyBorder="1"/>
    <xf numFmtId="0" fontId="9" fillId="0" borderId="0" xfId="0" quotePrefix="1" applyFont="1" applyFill="1"/>
    <xf numFmtId="0" fontId="0" fillId="0" borderId="0" xfId="0" quotePrefix="1"/>
    <xf numFmtId="164" fontId="0" fillId="0" borderId="0" xfId="1" applyNumberFormat="1" applyFont="1" applyFill="1" applyBorder="1"/>
    <xf numFmtId="164" fontId="0" fillId="0" borderId="2" xfId="0" applyNumberFormat="1" applyBorder="1"/>
    <xf numFmtId="0" fontId="11" fillId="0" borderId="0" xfId="0" applyFont="1"/>
    <xf numFmtId="0" fontId="12" fillId="0" borderId="0" xfId="0" applyFont="1" applyAlignment="1">
      <alignment wrapText="1"/>
    </xf>
    <xf numFmtId="164" fontId="0" fillId="3" borderId="0" xfId="0" applyNumberFormat="1" applyFill="1"/>
    <xf numFmtId="9" fontId="0" fillId="0" borderId="0" xfId="0" applyNumberFormat="1" applyAlignment="1">
      <alignment horizontal="left"/>
    </xf>
    <xf numFmtId="9" fontId="0" fillId="0" borderId="1" xfId="0" applyNumberFormat="1" applyBorder="1"/>
    <xf numFmtId="164" fontId="0" fillId="0" borderId="0" xfId="0" applyNumberFormat="1"/>
    <xf numFmtId="164" fontId="0" fillId="0" borderId="0" xfId="0" applyNumberFormat="1" applyFill="1" applyBorder="1"/>
    <xf numFmtId="0" fontId="0" fillId="0" borderId="0" xfId="0" applyBorder="1"/>
    <xf numFmtId="0" fontId="9" fillId="0" borderId="0" xfId="4"/>
    <xf numFmtId="0" fontId="24" fillId="0" borderId="0" xfId="0" applyFont="1"/>
    <xf numFmtId="0" fontId="26" fillId="21" borderId="9" xfId="33" applyFont="1" applyFill="1" applyBorder="1" applyAlignment="1">
      <alignment horizontal="center"/>
    </xf>
    <xf numFmtId="43" fontId="26" fillId="21" borderId="9" xfId="34" applyFont="1" applyFill="1" applyBorder="1" applyAlignment="1">
      <alignment horizontal="center"/>
    </xf>
    <xf numFmtId="0" fontId="8" fillId="0" borderId="0" xfId="33"/>
    <xf numFmtId="0" fontId="8" fillId="0" borderId="9" xfId="33" applyBorder="1" applyAlignment="1">
      <alignment horizontal="center"/>
    </xf>
    <xf numFmtId="43" fontId="0" fillId="0" borderId="0" xfId="34" applyFont="1"/>
    <xf numFmtId="0" fontId="9" fillId="0" borderId="0" xfId="4" applyFont="1" applyAlignment="1">
      <alignment horizontal="center"/>
    </xf>
    <xf numFmtId="0" fontId="27" fillId="0" borderId="0" xfId="35" applyFont="1"/>
    <xf numFmtId="0" fontId="7" fillId="0" borderId="0" xfId="36"/>
    <xf numFmtId="0" fontId="28" fillId="0" borderId="0" xfId="35" applyFont="1"/>
    <xf numFmtId="0" fontId="29" fillId="0" borderId="0" xfId="35" applyFont="1"/>
    <xf numFmtId="0" fontId="29" fillId="0" borderId="0" xfId="35" applyFont="1" applyAlignment="1">
      <alignment horizontal="center"/>
    </xf>
    <xf numFmtId="0" fontId="30" fillId="0" borderId="0" xfId="35" applyFont="1"/>
    <xf numFmtId="0" fontId="30" fillId="0" borderId="0" xfId="35" applyFont="1" applyAlignment="1">
      <alignment horizontal="center"/>
    </xf>
    <xf numFmtId="0" fontId="30" fillId="0" borderId="0" xfId="35" applyFont="1" applyAlignment="1">
      <alignment horizontal="center" wrapText="1"/>
    </xf>
    <xf numFmtId="0" fontId="31" fillId="0" borderId="1" xfId="35" applyFont="1" applyBorder="1"/>
    <xf numFmtId="0" fontId="29" fillId="0" borderId="1" xfId="35" applyFont="1" applyBorder="1" applyAlignment="1">
      <alignment horizontal="center"/>
    </xf>
    <xf numFmtId="0" fontId="29" fillId="0" borderId="1" xfId="35" applyFont="1" applyBorder="1" applyAlignment="1">
      <alignment horizontal="center" wrapText="1"/>
    </xf>
    <xf numFmtId="0" fontId="7" fillId="0" borderId="9" xfId="36" applyBorder="1" applyAlignment="1">
      <alignment horizontal="center"/>
    </xf>
    <xf numFmtId="168" fontId="33" fillId="0" borderId="9" xfId="36" quotePrefix="1" applyNumberFormat="1" applyFont="1" applyBorder="1" applyAlignment="1">
      <alignment horizontal="center"/>
    </xf>
    <xf numFmtId="169" fontId="0" fillId="3" borderId="9" xfId="37" applyNumberFormat="1" applyFont="1" applyFill="1" applyBorder="1"/>
    <xf numFmtId="169" fontId="33" fillId="0" borderId="13" xfId="37" applyNumberFormat="1" applyFont="1" applyBorder="1" applyAlignment="1"/>
    <xf numFmtId="169" fontId="0" fillId="0" borderId="9" xfId="37" applyNumberFormat="1" applyFont="1" applyFill="1" applyBorder="1"/>
    <xf numFmtId="169" fontId="7" fillId="0" borderId="0" xfId="36" applyNumberFormat="1"/>
    <xf numFmtId="169" fontId="0" fillId="22" borderId="9" xfId="37" applyNumberFormat="1" applyFont="1" applyFill="1" applyBorder="1" applyAlignment="1">
      <alignment horizontal="center"/>
    </xf>
    <xf numFmtId="169" fontId="33" fillId="22" borderId="13" xfId="37" applyNumberFormat="1" applyFont="1" applyFill="1" applyBorder="1" applyAlignment="1">
      <alignment horizontal="center"/>
    </xf>
    <xf numFmtId="169" fontId="29" fillId="0" borderId="9" xfId="35" applyNumberFormat="1" applyFont="1" applyBorder="1" applyAlignment="1">
      <alignment horizontal="center"/>
    </xf>
    <xf numFmtId="170" fontId="29" fillId="0" borderId="9" xfId="38" applyNumberFormat="1" applyFont="1" applyFill="1" applyBorder="1" applyAlignment="1">
      <alignment horizontal="center"/>
    </xf>
    <xf numFmtId="170" fontId="29" fillId="0" borderId="9" xfId="38" applyNumberFormat="1" applyFont="1" applyFill="1" applyBorder="1" applyAlignment="1">
      <alignment horizontal="right"/>
    </xf>
    <xf numFmtId="0" fontId="7" fillId="0" borderId="0" xfId="36" applyAlignment="1">
      <alignment horizontal="center"/>
    </xf>
    <xf numFmtId="169" fontId="29" fillId="0" borderId="0" xfId="35" applyNumberFormat="1" applyFont="1" applyAlignment="1">
      <alignment horizontal="center"/>
    </xf>
    <xf numFmtId="0" fontId="34" fillId="0" borderId="0" xfId="35" applyFont="1"/>
    <xf numFmtId="0" fontId="31" fillId="0" borderId="0" xfId="35" applyFont="1"/>
    <xf numFmtId="0" fontId="35" fillId="0" borderId="0" xfId="36" applyFont="1"/>
    <xf numFmtId="0" fontId="35" fillId="0" borderId="0" xfId="36" applyFont="1" applyAlignment="1">
      <alignment horizontal="center"/>
    </xf>
    <xf numFmtId="0" fontId="36" fillId="0" borderId="0" xfId="36" applyFont="1"/>
    <xf numFmtId="0" fontId="36" fillId="0" borderId="0" xfId="36" applyFont="1" applyAlignment="1">
      <alignment horizontal="center"/>
    </xf>
    <xf numFmtId="0" fontId="35" fillId="0" borderId="0" xfId="36" applyFont="1" applyAlignment="1">
      <alignment horizontal="left"/>
    </xf>
    <xf numFmtId="0" fontId="7" fillId="0" borderId="0" xfId="36" applyAlignment="1">
      <alignment horizontal="left"/>
    </xf>
    <xf numFmtId="43" fontId="7" fillId="0" borderId="9" xfId="36" applyNumberFormat="1" applyBorder="1"/>
    <xf numFmtId="0" fontId="7" fillId="22" borderId="9" xfId="36" applyFill="1" applyBorder="1" applyAlignment="1">
      <alignment horizontal="center"/>
    </xf>
    <xf numFmtId="43" fontId="7" fillId="22" borderId="9" xfId="36" applyNumberFormat="1" applyFill="1" applyBorder="1"/>
    <xf numFmtId="0" fontId="6" fillId="0" borderId="0" xfId="33" applyFont="1"/>
    <xf numFmtId="0" fontId="6" fillId="0" borderId="0" xfId="33" applyFont="1" applyAlignment="1">
      <alignment horizontal="left" wrapText="1"/>
    </xf>
    <xf numFmtId="0" fontId="37" fillId="0" borderId="0" xfId="0" applyFont="1"/>
    <xf numFmtId="0" fontId="9" fillId="0" borderId="0" xfId="0" applyFont="1" applyAlignment="1">
      <alignment horizontal="left" indent="1"/>
    </xf>
    <xf numFmtId="0" fontId="0" fillId="0" borderId="0" xfId="0" applyAlignment="1">
      <alignment horizontal="left" vertical="center" indent="1"/>
    </xf>
    <xf numFmtId="164" fontId="9" fillId="0" borderId="0" xfId="3" applyNumberFormat="1"/>
    <xf numFmtId="164" fontId="9" fillId="0" borderId="2" xfId="3" applyNumberFormat="1" applyBorder="1"/>
    <xf numFmtId="0" fontId="29" fillId="0" borderId="0" xfId="35" applyFont="1" applyAlignment="1"/>
    <xf numFmtId="0" fontId="5" fillId="0" borderId="9" xfId="33" applyFont="1" applyBorder="1"/>
    <xf numFmtId="43" fontId="0" fillId="0" borderId="9" xfId="34" applyFont="1" applyBorder="1"/>
    <xf numFmtId="0" fontId="5" fillId="0" borderId="9" xfId="33" applyFont="1" applyBorder="1" applyAlignment="1"/>
    <xf numFmtId="39" fontId="0" fillId="0" borderId="9" xfId="34" applyNumberFormat="1" applyFont="1" applyBorder="1"/>
    <xf numFmtId="164" fontId="0" fillId="0" borderId="0" xfId="0" applyNumberFormat="1" applyFill="1"/>
    <xf numFmtId="43" fontId="0" fillId="0" borderId="0" xfId="1" applyFont="1"/>
    <xf numFmtId="43" fontId="0" fillId="0" borderId="0" xfId="1" applyFont="1" applyBorder="1"/>
    <xf numFmtId="169" fontId="9" fillId="3" borderId="13" xfId="1" applyNumberFormat="1" applyFont="1" applyFill="1" applyBorder="1" applyAlignment="1"/>
    <xf numFmtId="169" fontId="9" fillId="3" borderId="13" xfId="37" applyNumberFormat="1" applyFont="1" applyFill="1" applyBorder="1" applyAlignment="1"/>
    <xf numFmtId="43" fontId="10" fillId="21" borderId="9" xfId="34" applyFont="1" applyFill="1" applyBorder="1"/>
    <xf numFmtId="43" fontId="0" fillId="0" borderId="9" xfId="34" applyFont="1" applyBorder="1" applyAlignment="1">
      <alignment vertical="top"/>
    </xf>
    <xf numFmtId="0" fontId="8" fillId="0" borderId="9" xfId="33" applyBorder="1" applyAlignment="1">
      <alignment vertical="top" wrapText="1"/>
    </xf>
    <xf numFmtId="0" fontId="4" fillId="0" borderId="9" xfId="33" applyFont="1" applyBorder="1" applyAlignment="1">
      <alignment vertical="top" wrapText="1"/>
    </xf>
    <xf numFmtId="0" fontId="39" fillId="0" borderId="9" xfId="33" applyFont="1" applyBorder="1" applyAlignment="1">
      <alignment vertical="top" wrapText="1"/>
    </xf>
    <xf numFmtId="0" fontId="4" fillId="0" borderId="9" xfId="33" applyFont="1" applyBorder="1" applyAlignment="1">
      <alignment wrapText="1"/>
    </xf>
    <xf numFmtId="43" fontId="8" fillId="0" borderId="0" xfId="1" applyFont="1"/>
    <xf numFmtId="0" fontId="4" fillId="0" borderId="9" xfId="33" applyFont="1" applyBorder="1" applyAlignment="1">
      <alignment horizontal="left"/>
    </xf>
    <xf numFmtId="0" fontId="32" fillId="21" borderId="9" xfId="33" applyFont="1" applyFill="1" applyBorder="1" applyAlignment="1">
      <alignment wrapText="1"/>
    </xf>
    <xf numFmtId="39" fontId="10" fillId="21" borderId="9" xfId="34" applyNumberFormat="1" applyFont="1" applyFill="1" applyBorder="1"/>
    <xf numFmtId="0" fontId="26" fillId="0" borderId="0" xfId="33" applyFont="1" applyFill="1" applyBorder="1" applyAlignment="1">
      <alignment horizontal="center"/>
    </xf>
    <xf numFmtId="39" fontId="10" fillId="0" borderId="0" xfId="34" applyNumberFormat="1" applyFont="1" applyFill="1" applyBorder="1"/>
    <xf numFmtId="0" fontId="40" fillId="0" borderId="0" xfId="33" applyFont="1" applyAlignment="1">
      <alignment vertical="top"/>
    </xf>
    <xf numFmtId="0" fontId="8" fillId="0" borderId="0" xfId="33" applyFill="1"/>
    <xf numFmtId="43" fontId="8" fillId="0" borderId="0" xfId="1" applyFont="1" applyFill="1"/>
    <xf numFmtId="0" fontId="8" fillId="0" borderId="9" xfId="33" applyFill="1" applyBorder="1" applyAlignment="1">
      <alignment horizontal="center"/>
    </xf>
    <xf numFmtId="0" fontId="4" fillId="0" borderId="0" xfId="33" quotePrefix="1" applyFont="1" applyFill="1" applyAlignment="1">
      <alignment wrapText="1"/>
    </xf>
    <xf numFmtId="0" fontId="42" fillId="0" borderId="0" xfId="33" applyFont="1"/>
    <xf numFmtId="43" fontId="8" fillId="0" borderId="0" xfId="33" applyNumberFormat="1" applyFill="1"/>
    <xf numFmtId="43" fontId="8" fillId="0" borderId="0" xfId="33" applyNumberFormat="1"/>
    <xf numFmtId="0" fontId="3" fillId="0" borderId="9" xfId="33" applyFont="1" applyBorder="1" applyAlignment="1">
      <alignment horizontal="left"/>
    </xf>
    <xf numFmtId="0" fontId="8" fillId="0" borderId="0" xfId="33" applyFill="1" applyBorder="1" applyAlignment="1">
      <alignment horizontal="center"/>
    </xf>
    <xf numFmtId="0" fontId="32" fillId="0" borderId="0" xfId="33" applyFont="1" applyFill="1" applyBorder="1" applyAlignment="1">
      <alignment wrapText="1"/>
    </xf>
    <xf numFmtId="43" fontId="10" fillId="0" borderId="0" xfId="34" applyFont="1" applyFill="1" applyBorder="1"/>
    <xf numFmtId="0" fontId="43" fillId="0" borderId="0" xfId="0" applyFont="1"/>
    <xf numFmtId="0" fontId="26" fillId="21" borderId="9" xfId="33" applyFont="1" applyFill="1" applyBorder="1" applyAlignment="1">
      <alignment horizontal="center"/>
    </xf>
    <xf numFmtId="169" fontId="0" fillId="3" borderId="9" xfId="40" applyNumberFormat="1" applyFont="1" applyFill="1" applyBorder="1"/>
    <xf numFmtId="43" fontId="2" fillId="0" borderId="9" xfId="41" applyNumberFormat="1" applyBorder="1"/>
    <xf numFmtId="168" fontId="2" fillId="0" borderId="9" xfId="41" quotePrefix="1" applyNumberFormat="1" applyBorder="1" applyAlignment="1">
      <alignment horizontal="center"/>
    </xf>
    <xf numFmtId="0" fontId="1" fillId="0" borderId="9" xfId="33" applyFont="1" applyBorder="1"/>
    <xf numFmtId="0" fontId="1" fillId="0" borderId="9" xfId="33" applyFont="1" applyBorder="1" applyAlignment="1">
      <alignment vertical="top" wrapText="1"/>
    </xf>
    <xf numFmtId="0" fontId="1" fillId="0" borderId="9" xfId="33" applyFont="1" applyBorder="1" applyAlignment="1">
      <alignment horizontal="left"/>
    </xf>
    <xf numFmtId="0" fontId="32" fillId="24" borderId="14" xfId="6" quotePrefix="1" applyNumberFormat="1" applyFont="1" applyFill="1" applyBorder="1" applyAlignment="1">
      <alignment horizontal="center"/>
    </xf>
    <xf numFmtId="0" fontId="32" fillId="24" borderId="15" xfId="6" quotePrefix="1" applyNumberFormat="1" applyFont="1" applyFill="1" applyBorder="1" applyAlignment="1">
      <alignment horizontal="center"/>
    </xf>
    <xf numFmtId="0" fontId="33" fillId="0" borderId="9" xfId="6" quotePrefix="1" applyNumberFormat="1" applyFont="1" applyFill="1" applyBorder="1" applyAlignment="1">
      <alignment horizontal="center"/>
    </xf>
    <xf numFmtId="0" fontId="32" fillId="23" borderId="9" xfId="25" quotePrefix="1" applyNumberFormat="1" applyFont="1" applyFill="1" applyBorder="1" applyAlignment="1">
      <alignment horizontal="center"/>
    </xf>
    <xf numFmtId="0" fontId="32" fillId="21" borderId="9" xfId="4" applyFont="1" applyFill="1" applyBorder="1" applyAlignment="1">
      <alignment horizontal="center"/>
    </xf>
    <xf numFmtId="167" fontId="32" fillId="21" borderId="9" xfId="4" applyNumberFormat="1" applyFont="1" applyFill="1" applyBorder="1" applyAlignment="1">
      <alignment horizontal="center"/>
    </xf>
    <xf numFmtId="167" fontId="33" fillId="0" borderId="9" xfId="5" applyNumberFormat="1" applyFont="1" applyFill="1" applyBorder="1" applyAlignment="1">
      <alignment horizontal="center" vertical="center"/>
    </xf>
    <xf numFmtId="164" fontId="0" fillId="0" borderId="2" xfId="1" applyNumberFormat="1" applyFont="1" applyFill="1" applyBorder="1"/>
    <xf numFmtId="165" fontId="29" fillId="3" borderId="9" xfId="39" applyNumberFormat="1" applyFont="1" applyFill="1" applyBorder="1" applyAlignment="1">
      <alignment horizontal="right"/>
    </xf>
    <xf numFmtId="0" fontId="27" fillId="0" borderId="0" xfId="35" applyFont="1" applyAlignment="1">
      <alignment horizontal="center"/>
    </xf>
    <xf numFmtId="0" fontId="28" fillId="0" borderId="0" xfId="35" applyFont="1" applyAlignment="1">
      <alignment horizontal="center"/>
    </xf>
    <xf numFmtId="0" fontId="29" fillId="0" borderId="0" xfId="35" applyFont="1" applyAlignment="1">
      <alignment horizontal="center"/>
    </xf>
    <xf numFmtId="0" fontId="30" fillId="0" borderId="0" xfId="35" applyFont="1" applyAlignment="1">
      <alignment horizontal="center"/>
    </xf>
    <xf numFmtId="0" fontId="26" fillId="22" borderId="9" xfId="36" applyFont="1" applyFill="1" applyBorder="1" applyAlignment="1">
      <alignment horizontal="center" wrapText="1"/>
    </xf>
    <xf numFmtId="0" fontId="26" fillId="22" borderId="9" xfId="36" applyFont="1" applyFill="1" applyBorder="1" applyAlignment="1">
      <alignment horizontal="center"/>
    </xf>
    <xf numFmtId="0" fontId="32" fillId="22" borderId="12" xfId="36" applyFont="1" applyFill="1" applyBorder="1" applyAlignment="1">
      <alignment horizontal="center" wrapText="1"/>
    </xf>
    <xf numFmtId="0" fontId="32" fillId="22" borderId="13" xfId="36" applyFont="1" applyFill="1" applyBorder="1" applyAlignment="1">
      <alignment horizontal="center" wrapText="1"/>
    </xf>
    <xf numFmtId="0" fontId="32" fillId="22" borderId="9" xfId="36" applyFont="1" applyFill="1" applyBorder="1" applyAlignment="1">
      <alignment horizontal="center" wrapText="1"/>
    </xf>
    <xf numFmtId="0" fontId="26" fillId="22" borderId="9" xfId="36" applyFont="1" applyFill="1" applyBorder="1" applyAlignment="1">
      <alignment horizontal="center" vertical="center" wrapText="1"/>
    </xf>
    <xf numFmtId="0" fontId="28" fillId="0" borderId="0" xfId="35" applyFont="1" applyAlignment="1">
      <alignment horizontal="center" wrapText="1"/>
    </xf>
    <xf numFmtId="0" fontId="26" fillId="21" borderId="10" xfId="33" applyFont="1" applyFill="1" applyBorder="1" applyAlignment="1">
      <alignment horizontal="center"/>
    </xf>
    <xf numFmtId="0" fontId="26" fillId="21" borderId="11" xfId="33" applyFont="1" applyFill="1" applyBorder="1" applyAlignment="1">
      <alignment horizontal="center"/>
    </xf>
    <xf numFmtId="0" fontId="32" fillId="24" borderId="11" xfId="6" quotePrefix="1" applyNumberFormat="1" applyFont="1" applyFill="1" applyBorder="1" applyAlignment="1">
      <alignment horizontal="center"/>
    </xf>
    <xf numFmtId="0" fontId="32" fillId="24" borderId="9" xfId="6" quotePrefix="1" applyNumberFormat="1" applyFont="1" applyFill="1" applyBorder="1" applyAlignment="1">
      <alignment horizontal="center"/>
    </xf>
    <xf numFmtId="0" fontId="32" fillId="23" borderId="13" xfId="7" quotePrefix="1" applyNumberFormat="1" applyFont="1" applyFill="1" applyBorder="1" applyAlignment="1">
      <alignment horizontal="center" vertical="center"/>
    </xf>
    <xf numFmtId="0" fontId="32" fillId="23" borderId="9" xfId="7" quotePrefix="1" applyNumberFormat="1" applyFont="1" applyFill="1" applyBorder="1" applyAlignment="1">
      <alignment horizontal="center" vertical="center"/>
    </xf>
    <xf numFmtId="0" fontId="38" fillId="21" borderId="9" xfId="4" applyFont="1" applyFill="1" applyBorder="1" applyAlignment="1">
      <alignment horizontal="center"/>
    </xf>
    <xf numFmtId="0" fontId="41" fillId="0" borderId="0" xfId="33" applyFont="1" applyAlignment="1">
      <alignment horizontal="left" wrapText="1"/>
    </xf>
    <xf numFmtId="0" fontId="26" fillId="21" borderId="9" xfId="33" applyFont="1" applyFill="1" applyBorder="1" applyAlignment="1">
      <alignment horizontal="center"/>
    </xf>
  </cellXfs>
  <cellStyles count="42">
    <cellStyle name="Comma" xfId="1" builtinId="3"/>
    <cellStyle name="Comma 2" xfId="34" xr:uid="{CB3EF2AC-B208-4CA8-BDFD-85B215BF265C}"/>
    <cellStyle name="Comma 3" xfId="37" xr:uid="{6B432D5C-2D55-40B3-87A0-473D3FDEAD70}"/>
    <cellStyle name="Comma 3 2" xfId="40" xr:uid="{8ABEF27A-9DCB-4238-B559-ACB5624BF76A}"/>
    <cellStyle name="Currency 2" xfId="38" xr:uid="{33E1611D-35C3-4633-8868-EB6A3A111792}"/>
    <cellStyle name="Normal" xfId="0" builtinId="0"/>
    <cellStyle name="Normal 2" xfId="33" xr:uid="{CB72E786-631D-4FAE-95B3-98B3831D4AD9}"/>
    <cellStyle name="Normal 2 2 2" xfId="4" xr:uid="{00000000-0005-0000-0000-000002000000}"/>
    <cellStyle name="Normal 3" xfId="36" xr:uid="{DCFDB0FE-88E2-46EF-A0C6-D08ADEA8C144}"/>
    <cellStyle name="Normal 3 2" xfId="41" xr:uid="{9B907181-C7F8-49E0-B913-A39D74E1C0DC}"/>
    <cellStyle name="Normal 7" xfId="3" xr:uid="{00000000-0005-0000-0000-000003000000}"/>
    <cellStyle name="Normal_2008 ISO Transmission Study test v1" xfId="35" xr:uid="{EDFBEC71-C290-4000-9169-05BDC612DEBE}"/>
    <cellStyle name="Percent" xfId="2" builtinId="5"/>
    <cellStyle name="Percent 2" xfId="39" xr:uid="{13060AA1-5236-47AA-9A3D-7D0BACFB1015}"/>
    <cellStyle name="SAPBorder" xfId="24" xr:uid="{00000000-0005-0000-0000-000005000000}"/>
    <cellStyle name="SAPDataCell" xfId="5" xr:uid="{00000000-0005-0000-0000-000006000000}"/>
    <cellStyle name="SAPDataTotalCell" xfId="8" xr:uid="{00000000-0005-0000-0000-000007000000}"/>
    <cellStyle name="SAPDimensionCell" xfId="7" xr:uid="{00000000-0005-0000-0000-000008000000}"/>
    <cellStyle name="SAPEditableDataCell" xfId="9" xr:uid="{00000000-0005-0000-0000-000009000000}"/>
    <cellStyle name="SAPEditableDataTotalCell" xfId="12" xr:uid="{00000000-0005-0000-0000-00000A000000}"/>
    <cellStyle name="SAPEmphasized" xfId="31" xr:uid="{00000000-0005-0000-0000-00000B000000}"/>
    <cellStyle name="SAPEmphasizedTotal" xfId="32" xr:uid="{00000000-0005-0000-0000-00000C000000}"/>
    <cellStyle name="SAPExceptionLevel1" xfId="15" xr:uid="{00000000-0005-0000-0000-00000D000000}"/>
    <cellStyle name="SAPExceptionLevel2" xfId="16" xr:uid="{00000000-0005-0000-0000-00000E000000}"/>
    <cellStyle name="SAPExceptionLevel3" xfId="17" xr:uid="{00000000-0005-0000-0000-00000F000000}"/>
    <cellStyle name="SAPExceptionLevel4" xfId="18" xr:uid="{00000000-0005-0000-0000-000010000000}"/>
    <cellStyle name="SAPExceptionLevel5" xfId="19" xr:uid="{00000000-0005-0000-0000-000011000000}"/>
    <cellStyle name="SAPExceptionLevel6" xfId="20" xr:uid="{00000000-0005-0000-0000-000012000000}"/>
    <cellStyle name="SAPExceptionLevel7" xfId="21" xr:uid="{00000000-0005-0000-0000-000013000000}"/>
    <cellStyle name="SAPExceptionLevel8" xfId="22" xr:uid="{00000000-0005-0000-0000-000014000000}"/>
    <cellStyle name="SAPExceptionLevel9" xfId="23" xr:uid="{00000000-0005-0000-0000-000015000000}"/>
    <cellStyle name="SAPHierarchyCell0" xfId="26" xr:uid="{00000000-0005-0000-0000-000016000000}"/>
    <cellStyle name="SAPHierarchyCell1" xfId="27" xr:uid="{00000000-0005-0000-0000-000017000000}"/>
    <cellStyle name="SAPHierarchyCell2" xfId="28" xr:uid="{00000000-0005-0000-0000-000018000000}"/>
    <cellStyle name="SAPHierarchyCell3" xfId="29" xr:uid="{00000000-0005-0000-0000-000019000000}"/>
    <cellStyle name="SAPHierarchyCell4" xfId="30" xr:uid="{00000000-0005-0000-0000-00001A000000}"/>
    <cellStyle name="SAPLockedDataCell" xfId="11" xr:uid="{00000000-0005-0000-0000-00001B000000}"/>
    <cellStyle name="SAPLockedDataTotalCell" xfId="14" xr:uid="{00000000-0005-0000-0000-00001C000000}"/>
    <cellStyle name="SAPMemberCell" xfId="6" xr:uid="{00000000-0005-0000-0000-00001D000000}"/>
    <cellStyle name="SAPMemberTotalCell" xfId="25" xr:uid="{00000000-0005-0000-0000-00001E000000}"/>
    <cellStyle name="SAPReadonlyDataCell" xfId="10" xr:uid="{00000000-0005-0000-0000-00001F000000}"/>
    <cellStyle name="SAPReadonlyDataTotalCell" xfId="13" xr:uid="{00000000-0005-0000-0000-000020000000}"/>
  </cellStyles>
  <dxfs count="0"/>
  <tableStyles count="0" defaultTableStyle="TableStyleMedium2" defaultPivotStyle="PivotStyleLight16"/>
  <colors>
    <mruColors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5</xdr:col>
      <xdr:colOff>284552</xdr:colOff>
      <xdr:row>34</xdr:row>
      <xdr:rowOff>133350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9A7A1F5-67C1-45FB-9928-5BB525C214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2743200"/>
          <a:ext cx="4951802" cy="3752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320675</xdr:colOff>
      <xdr:row>12</xdr:row>
      <xdr:rowOff>85725</xdr:rowOff>
    </xdr:from>
    <xdr:to>
      <xdr:col>6</xdr:col>
      <xdr:colOff>363927</xdr:colOff>
      <xdr:row>33</xdr:row>
      <xdr:rowOff>28575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72325CD-D63E-4A56-AD09-F4437A57E9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1650" y="3333750"/>
          <a:ext cx="4920052" cy="3743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5.bin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  <pageSetup orientation="portrait" r:id="rId1"/>
  <customProperties>
    <customPr name="_pios_id" r:id="rId2"/>
    <customPr name="serializedData2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6"/>
  <sheetViews>
    <sheetView tabSelected="1" zoomScaleNormal="100" workbookViewId="0"/>
  </sheetViews>
  <sheetFormatPr defaultRowHeight="12.5" x14ac:dyDescent="0.25"/>
  <cols>
    <col min="1" max="1" width="4.81640625" customWidth="1"/>
    <col min="2" max="2" width="1.7265625" customWidth="1"/>
    <col min="3" max="3" width="46" customWidth="1"/>
    <col min="4" max="4" width="1.7265625" customWidth="1"/>
    <col min="5" max="5" width="34" customWidth="1"/>
    <col min="6" max="6" width="1.7265625" customWidth="1"/>
    <col min="7" max="7" width="16.7265625" customWidth="1"/>
    <col min="8" max="8" width="1.7265625" customWidth="1"/>
    <col min="9" max="9" width="16.7265625" customWidth="1"/>
    <col min="10" max="10" width="1.7265625" customWidth="1"/>
    <col min="11" max="11" width="16.7265625" customWidth="1"/>
    <col min="12" max="12" width="2.81640625" customWidth="1"/>
    <col min="13" max="13" width="35.453125" bestFit="1" customWidth="1"/>
    <col min="14" max="14" width="20.1796875" customWidth="1"/>
    <col min="257" max="257" width="4.81640625" customWidth="1"/>
    <col min="258" max="258" width="1.7265625" customWidth="1"/>
    <col min="259" max="259" width="46" customWidth="1"/>
    <col min="260" max="260" width="1.7265625" customWidth="1"/>
    <col min="261" max="261" width="34" customWidth="1"/>
    <col min="262" max="262" width="1.7265625" customWidth="1"/>
    <col min="263" max="263" width="16" customWidth="1"/>
    <col min="264" max="264" width="1.7265625" customWidth="1"/>
    <col min="265" max="265" width="14" customWidth="1"/>
    <col min="266" max="266" width="1.7265625" customWidth="1"/>
    <col min="267" max="267" width="11.54296875" customWidth="1"/>
    <col min="268" max="268" width="2.81640625" customWidth="1"/>
    <col min="269" max="269" width="35.453125" bestFit="1" customWidth="1"/>
    <col min="270" max="270" width="20.1796875" customWidth="1"/>
    <col min="513" max="513" width="4.81640625" customWidth="1"/>
    <col min="514" max="514" width="1.7265625" customWidth="1"/>
    <col min="515" max="515" width="46" customWidth="1"/>
    <col min="516" max="516" width="1.7265625" customWidth="1"/>
    <col min="517" max="517" width="34" customWidth="1"/>
    <col min="518" max="518" width="1.7265625" customWidth="1"/>
    <col min="519" max="519" width="16" customWidth="1"/>
    <col min="520" max="520" width="1.7265625" customWidth="1"/>
    <col min="521" max="521" width="14" customWidth="1"/>
    <col min="522" max="522" width="1.7265625" customWidth="1"/>
    <col min="523" max="523" width="11.54296875" customWidth="1"/>
    <col min="524" max="524" width="2.81640625" customWidth="1"/>
    <col min="525" max="525" width="35.453125" bestFit="1" customWidth="1"/>
    <col min="526" max="526" width="20.1796875" customWidth="1"/>
    <col min="769" max="769" width="4.81640625" customWidth="1"/>
    <col min="770" max="770" width="1.7265625" customWidth="1"/>
    <col min="771" max="771" width="46" customWidth="1"/>
    <col min="772" max="772" width="1.7265625" customWidth="1"/>
    <col min="773" max="773" width="34" customWidth="1"/>
    <col min="774" max="774" width="1.7265625" customWidth="1"/>
    <col min="775" max="775" width="16" customWidth="1"/>
    <col min="776" max="776" width="1.7265625" customWidth="1"/>
    <col min="777" max="777" width="14" customWidth="1"/>
    <col min="778" max="778" width="1.7265625" customWidth="1"/>
    <col min="779" max="779" width="11.54296875" customWidth="1"/>
    <col min="780" max="780" width="2.81640625" customWidth="1"/>
    <col min="781" max="781" width="35.453125" bestFit="1" customWidth="1"/>
    <col min="782" max="782" width="20.1796875" customWidth="1"/>
    <col min="1025" max="1025" width="4.81640625" customWidth="1"/>
    <col min="1026" max="1026" width="1.7265625" customWidth="1"/>
    <col min="1027" max="1027" width="46" customWidth="1"/>
    <col min="1028" max="1028" width="1.7265625" customWidth="1"/>
    <col min="1029" max="1029" width="34" customWidth="1"/>
    <col min="1030" max="1030" width="1.7265625" customWidth="1"/>
    <col min="1031" max="1031" width="16" customWidth="1"/>
    <col min="1032" max="1032" width="1.7265625" customWidth="1"/>
    <col min="1033" max="1033" width="14" customWidth="1"/>
    <col min="1034" max="1034" width="1.7265625" customWidth="1"/>
    <col min="1035" max="1035" width="11.54296875" customWidth="1"/>
    <col min="1036" max="1036" width="2.81640625" customWidth="1"/>
    <col min="1037" max="1037" width="35.453125" bestFit="1" customWidth="1"/>
    <col min="1038" max="1038" width="20.1796875" customWidth="1"/>
    <col min="1281" max="1281" width="4.81640625" customWidth="1"/>
    <col min="1282" max="1282" width="1.7265625" customWidth="1"/>
    <col min="1283" max="1283" width="46" customWidth="1"/>
    <col min="1284" max="1284" width="1.7265625" customWidth="1"/>
    <col min="1285" max="1285" width="34" customWidth="1"/>
    <col min="1286" max="1286" width="1.7265625" customWidth="1"/>
    <col min="1287" max="1287" width="16" customWidth="1"/>
    <col min="1288" max="1288" width="1.7265625" customWidth="1"/>
    <col min="1289" max="1289" width="14" customWidth="1"/>
    <col min="1290" max="1290" width="1.7265625" customWidth="1"/>
    <col min="1291" max="1291" width="11.54296875" customWidth="1"/>
    <col min="1292" max="1292" width="2.81640625" customWidth="1"/>
    <col min="1293" max="1293" width="35.453125" bestFit="1" customWidth="1"/>
    <col min="1294" max="1294" width="20.1796875" customWidth="1"/>
    <col min="1537" max="1537" width="4.81640625" customWidth="1"/>
    <col min="1538" max="1538" width="1.7265625" customWidth="1"/>
    <col min="1539" max="1539" width="46" customWidth="1"/>
    <col min="1540" max="1540" width="1.7265625" customWidth="1"/>
    <col min="1541" max="1541" width="34" customWidth="1"/>
    <col min="1542" max="1542" width="1.7265625" customWidth="1"/>
    <col min="1543" max="1543" width="16" customWidth="1"/>
    <col min="1544" max="1544" width="1.7265625" customWidth="1"/>
    <col min="1545" max="1545" width="14" customWidth="1"/>
    <col min="1546" max="1546" width="1.7265625" customWidth="1"/>
    <col min="1547" max="1547" width="11.54296875" customWidth="1"/>
    <col min="1548" max="1548" width="2.81640625" customWidth="1"/>
    <col min="1549" max="1549" width="35.453125" bestFit="1" customWidth="1"/>
    <col min="1550" max="1550" width="20.1796875" customWidth="1"/>
    <col min="1793" max="1793" width="4.81640625" customWidth="1"/>
    <col min="1794" max="1794" width="1.7265625" customWidth="1"/>
    <col min="1795" max="1795" width="46" customWidth="1"/>
    <col min="1796" max="1796" width="1.7265625" customWidth="1"/>
    <col min="1797" max="1797" width="34" customWidth="1"/>
    <col min="1798" max="1798" width="1.7265625" customWidth="1"/>
    <col min="1799" max="1799" width="16" customWidth="1"/>
    <col min="1800" max="1800" width="1.7265625" customWidth="1"/>
    <col min="1801" max="1801" width="14" customWidth="1"/>
    <col min="1802" max="1802" width="1.7265625" customWidth="1"/>
    <col min="1803" max="1803" width="11.54296875" customWidth="1"/>
    <col min="1804" max="1804" width="2.81640625" customWidth="1"/>
    <col min="1805" max="1805" width="35.453125" bestFit="1" customWidth="1"/>
    <col min="1806" max="1806" width="20.1796875" customWidth="1"/>
    <col min="2049" max="2049" width="4.81640625" customWidth="1"/>
    <col min="2050" max="2050" width="1.7265625" customWidth="1"/>
    <col min="2051" max="2051" width="46" customWidth="1"/>
    <col min="2052" max="2052" width="1.7265625" customWidth="1"/>
    <col min="2053" max="2053" width="34" customWidth="1"/>
    <col min="2054" max="2054" width="1.7265625" customWidth="1"/>
    <col min="2055" max="2055" width="16" customWidth="1"/>
    <col min="2056" max="2056" width="1.7265625" customWidth="1"/>
    <col min="2057" max="2057" width="14" customWidth="1"/>
    <col min="2058" max="2058" width="1.7265625" customWidth="1"/>
    <col min="2059" max="2059" width="11.54296875" customWidth="1"/>
    <col min="2060" max="2060" width="2.81640625" customWidth="1"/>
    <col min="2061" max="2061" width="35.453125" bestFit="1" customWidth="1"/>
    <col min="2062" max="2062" width="20.1796875" customWidth="1"/>
    <col min="2305" max="2305" width="4.81640625" customWidth="1"/>
    <col min="2306" max="2306" width="1.7265625" customWidth="1"/>
    <col min="2307" max="2307" width="46" customWidth="1"/>
    <col min="2308" max="2308" width="1.7265625" customWidth="1"/>
    <col min="2309" max="2309" width="34" customWidth="1"/>
    <col min="2310" max="2310" width="1.7265625" customWidth="1"/>
    <col min="2311" max="2311" width="16" customWidth="1"/>
    <col min="2312" max="2312" width="1.7265625" customWidth="1"/>
    <col min="2313" max="2313" width="14" customWidth="1"/>
    <col min="2314" max="2314" width="1.7265625" customWidth="1"/>
    <col min="2315" max="2315" width="11.54296875" customWidth="1"/>
    <col min="2316" max="2316" width="2.81640625" customWidth="1"/>
    <col min="2317" max="2317" width="35.453125" bestFit="1" customWidth="1"/>
    <col min="2318" max="2318" width="20.1796875" customWidth="1"/>
    <col min="2561" max="2561" width="4.81640625" customWidth="1"/>
    <col min="2562" max="2562" width="1.7265625" customWidth="1"/>
    <col min="2563" max="2563" width="46" customWidth="1"/>
    <col min="2564" max="2564" width="1.7265625" customWidth="1"/>
    <col min="2565" max="2565" width="34" customWidth="1"/>
    <col min="2566" max="2566" width="1.7265625" customWidth="1"/>
    <col min="2567" max="2567" width="16" customWidth="1"/>
    <col min="2568" max="2568" width="1.7265625" customWidth="1"/>
    <col min="2569" max="2569" width="14" customWidth="1"/>
    <col min="2570" max="2570" width="1.7265625" customWidth="1"/>
    <col min="2571" max="2571" width="11.54296875" customWidth="1"/>
    <col min="2572" max="2572" width="2.81640625" customWidth="1"/>
    <col min="2573" max="2573" width="35.453125" bestFit="1" customWidth="1"/>
    <col min="2574" max="2574" width="20.1796875" customWidth="1"/>
    <col min="2817" max="2817" width="4.81640625" customWidth="1"/>
    <col min="2818" max="2818" width="1.7265625" customWidth="1"/>
    <col min="2819" max="2819" width="46" customWidth="1"/>
    <col min="2820" max="2820" width="1.7265625" customWidth="1"/>
    <col min="2821" max="2821" width="34" customWidth="1"/>
    <col min="2822" max="2822" width="1.7265625" customWidth="1"/>
    <col min="2823" max="2823" width="16" customWidth="1"/>
    <col min="2824" max="2824" width="1.7265625" customWidth="1"/>
    <col min="2825" max="2825" width="14" customWidth="1"/>
    <col min="2826" max="2826" width="1.7265625" customWidth="1"/>
    <col min="2827" max="2827" width="11.54296875" customWidth="1"/>
    <col min="2828" max="2828" width="2.81640625" customWidth="1"/>
    <col min="2829" max="2829" width="35.453125" bestFit="1" customWidth="1"/>
    <col min="2830" max="2830" width="20.1796875" customWidth="1"/>
    <col min="3073" max="3073" width="4.81640625" customWidth="1"/>
    <col min="3074" max="3074" width="1.7265625" customWidth="1"/>
    <col min="3075" max="3075" width="46" customWidth="1"/>
    <col min="3076" max="3076" width="1.7265625" customWidth="1"/>
    <col min="3077" max="3077" width="34" customWidth="1"/>
    <col min="3078" max="3078" width="1.7265625" customWidth="1"/>
    <col min="3079" max="3079" width="16" customWidth="1"/>
    <col min="3080" max="3080" width="1.7265625" customWidth="1"/>
    <col min="3081" max="3081" width="14" customWidth="1"/>
    <col min="3082" max="3082" width="1.7265625" customWidth="1"/>
    <col min="3083" max="3083" width="11.54296875" customWidth="1"/>
    <col min="3084" max="3084" width="2.81640625" customWidth="1"/>
    <col min="3085" max="3085" width="35.453125" bestFit="1" customWidth="1"/>
    <col min="3086" max="3086" width="20.1796875" customWidth="1"/>
    <col min="3329" max="3329" width="4.81640625" customWidth="1"/>
    <col min="3330" max="3330" width="1.7265625" customWidth="1"/>
    <col min="3331" max="3331" width="46" customWidth="1"/>
    <col min="3332" max="3332" width="1.7265625" customWidth="1"/>
    <col min="3333" max="3333" width="34" customWidth="1"/>
    <col min="3334" max="3334" width="1.7265625" customWidth="1"/>
    <col min="3335" max="3335" width="16" customWidth="1"/>
    <col min="3336" max="3336" width="1.7265625" customWidth="1"/>
    <col min="3337" max="3337" width="14" customWidth="1"/>
    <col min="3338" max="3338" width="1.7265625" customWidth="1"/>
    <col min="3339" max="3339" width="11.54296875" customWidth="1"/>
    <col min="3340" max="3340" width="2.81640625" customWidth="1"/>
    <col min="3341" max="3341" width="35.453125" bestFit="1" customWidth="1"/>
    <col min="3342" max="3342" width="20.1796875" customWidth="1"/>
    <col min="3585" max="3585" width="4.81640625" customWidth="1"/>
    <col min="3586" max="3586" width="1.7265625" customWidth="1"/>
    <col min="3587" max="3587" width="46" customWidth="1"/>
    <col min="3588" max="3588" width="1.7265625" customWidth="1"/>
    <col min="3589" max="3589" width="34" customWidth="1"/>
    <col min="3590" max="3590" width="1.7265625" customWidth="1"/>
    <col min="3591" max="3591" width="16" customWidth="1"/>
    <col min="3592" max="3592" width="1.7265625" customWidth="1"/>
    <col min="3593" max="3593" width="14" customWidth="1"/>
    <col min="3594" max="3594" width="1.7265625" customWidth="1"/>
    <col min="3595" max="3595" width="11.54296875" customWidth="1"/>
    <col min="3596" max="3596" width="2.81640625" customWidth="1"/>
    <col min="3597" max="3597" width="35.453125" bestFit="1" customWidth="1"/>
    <col min="3598" max="3598" width="20.1796875" customWidth="1"/>
    <col min="3841" max="3841" width="4.81640625" customWidth="1"/>
    <col min="3842" max="3842" width="1.7265625" customWidth="1"/>
    <col min="3843" max="3843" width="46" customWidth="1"/>
    <col min="3844" max="3844" width="1.7265625" customWidth="1"/>
    <col min="3845" max="3845" width="34" customWidth="1"/>
    <col min="3846" max="3846" width="1.7265625" customWidth="1"/>
    <col min="3847" max="3847" width="16" customWidth="1"/>
    <col min="3848" max="3848" width="1.7265625" customWidth="1"/>
    <col min="3849" max="3849" width="14" customWidth="1"/>
    <col min="3850" max="3850" width="1.7265625" customWidth="1"/>
    <col min="3851" max="3851" width="11.54296875" customWidth="1"/>
    <col min="3852" max="3852" width="2.81640625" customWidth="1"/>
    <col min="3853" max="3853" width="35.453125" bestFit="1" customWidth="1"/>
    <col min="3854" max="3854" width="20.1796875" customWidth="1"/>
    <col min="4097" max="4097" width="4.81640625" customWidth="1"/>
    <col min="4098" max="4098" width="1.7265625" customWidth="1"/>
    <col min="4099" max="4099" width="46" customWidth="1"/>
    <col min="4100" max="4100" width="1.7265625" customWidth="1"/>
    <col min="4101" max="4101" width="34" customWidth="1"/>
    <col min="4102" max="4102" width="1.7265625" customWidth="1"/>
    <col min="4103" max="4103" width="16" customWidth="1"/>
    <col min="4104" max="4104" width="1.7265625" customWidth="1"/>
    <col min="4105" max="4105" width="14" customWidth="1"/>
    <col min="4106" max="4106" width="1.7265625" customWidth="1"/>
    <col min="4107" max="4107" width="11.54296875" customWidth="1"/>
    <col min="4108" max="4108" width="2.81640625" customWidth="1"/>
    <col min="4109" max="4109" width="35.453125" bestFit="1" customWidth="1"/>
    <col min="4110" max="4110" width="20.1796875" customWidth="1"/>
    <col min="4353" max="4353" width="4.81640625" customWidth="1"/>
    <col min="4354" max="4354" width="1.7265625" customWidth="1"/>
    <col min="4355" max="4355" width="46" customWidth="1"/>
    <col min="4356" max="4356" width="1.7265625" customWidth="1"/>
    <col min="4357" max="4357" width="34" customWidth="1"/>
    <col min="4358" max="4358" width="1.7265625" customWidth="1"/>
    <col min="4359" max="4359" width="16" customWidth="1"/>
    <col min="4360" max="4360" width="1.7265625" customWidth="1"/>
    <col min="4361" max="4361" width="14" customWidth="1"/>
    <col min="4362" max="4362" width="1.7265625" customWidth="1"/>
    <col min="4363" max="4363" width="11.54296875" customWidth="1"/>
    <col min="4364" max="4364" width="2.81640625" customWidth="1"/>
    <col min="4365" max="4365" width="35.453125" bestFit="1" customWidth="1"/>
    <col min="4366" max="4366" width="20.1796875" customWidth="1"/>
    <col min="4609" max="4609" width="4.81640625" customWidth="1"/>
    <col min="4610" max="4610" width="1.7265625" customWidth="1"/>
    <col min="4611" max="4611" width="46" customWidth="1"/>
    <col min="4612" max="4612" width="1.7265625" customWidth="1"/>
    <col min="4613" max="4613" width="34" customWidth="1"/>
    <col min="4614" max="4614" width="1.7265625" customWidth="1"/>
    <col min="4615" max="4615" width="16" customWidth="1"/>
    <col min="4616" max="4616" width="1.7265625" customWidth="1"/>
    <col min="4617" max="4617" width="14" customWidth="1"/>
    <col min="4618" max="4618" width="1.7265625" customWidth="1"/>
    <col min="4619" max="4619" width="11.54296875" customWidth="1"/>
    <col min="4620" max="4620" width="2.81640625" customWidth="1"/>
    <col min="4621" max="4621" width="35.453125" bestFit="1" customWidth="1"/>
    <col min="4622" max="4622" width="20.1796875" customWidth="1"/>
    <col min="4865" max="4865" width="4.81640625" customWidth="1"/>
    <col min="4866" max="4866" width="1.7265625" customWidth="1"/>
    <col min="4867" max="4867" width="46" customWidth="1"/>
    <col min="4868" max="4868" width="1.7265625" customWidth="1"/>
    <col min="4869" max="4869" width="34" customWidth="1"/>
    <col min="4870" max="4870" width="1.7265625" customWidth="1"/>
    <col min="4871" max="4871" width="16" customWidth="1"/>
    <col min="4872" max="4872" width="1.7265625" customWidth="1"/>
    <col min="4873" max="4873" width="14" customWidth="1"/>
    <col min="4874" max="4874" width="1.7265625" customWidth="1"/>
    <col min="4875" max="4875" width="11.54296875" customWidth="1"/>
    <col min="4876" max="4876" width="2.81640625" customWidth="1"/>
    <col min="4877" max="4877" width="35.453125" bestFit="1" customWidth="1"/>
    <col min="4878" max="4878" width="20.1796875" customWidth="1"/>
    <col min="5121" max="5121" width="4.81640625" customWidth="1"/>
    <col min="5122" max="5122" width="1.7265625" customWidth="1"/>
    <col min="5123" max="5123" width="46" customWidth="1"/>
    <col min="5124" max="5124" width="1.7265625" customWidth="1"/>
    <col min="5125" max="5125" width="34" customWidth="1"/>
    <col min="5126" max="5126" width="1.7265625" customWidth="1"/>
    <col min="5127" max="5127" width="16" customWidth="1"/>
    <col min="5128" max="5128" width="1.7265625" customWidth="1"/>
    <col min="5129" max="5129" width="14" customWidth="1"/>
    <col min="5130" max="5130" width="1.7265625" customWidth="1"/>
    <col min="5131" max="5131" width="11.54296875" customWidth="1"/>
    <col min="5132" max="5132" width="2.81640625" customWidth="1"/>
    <col min="5133" max="5133" width="35.453125" bestFit="1" customWidth="1"/>
    <col min="5134" max="5134" width="20.1796875" customWidth="1"/>
    <col min="5377" max="5377" width="4.81640625" customWidth="1"/>
    <col min="5378" max="5378" width="1.7265625" customWidth="1"/>
    <col min="5379" max="5379" width="46" customWidth="1"/>
    <col min="5380" max="5380" width="1.7265625" customWidth="1"/>
    <col min="5381" max="5381" width="34" customWidth="1"/>
    <col min="5382" max="5382" width="1.7265625" customWidth="1"/>
    <col min="5383" max="5383" width="16" customWidth="1"/>
    <col min="5384" max="5384" width="1.7265625" customWidth="1"/>
    <col min="5385" max="5385" width="14" customWidth="1"/>
    <col min="5386" max="5386" width="1.7265625" customWidth="1"/>
    <col min="5387" max="5387" width="11.54296875" customWidth="1"/>
    <col min="5388" max="5388" width="2.81640625" customWidth="1"/>
    <col min="5389" max="5389" width="35.453125" bestFit="1" customWidth="1"/>
    <col min="5390" max="5390" width="20.1796875" customWidth="1"/>
    <col min="5633" max="5633" width="4.81640625" customWidth="1"/>
    <col min="5634" max="5634" width="1.7265625" customWidth="1"/>
    <col min="5635" max="5635" width="46" customWidth="1"/>
    <col min="5636" max="5636" width="1.7265625" customWidth="1"/>
    <col min="5637" max="5637" width="34" customWidth="1"/>
    <col min="5638" max="5638" width="1.7265625" customWidth="1"/>
    <col min="5639" max="5639" width="16" customWidth="1"/>
    <col min="5640" max="5640" width="1.7265625" customWidth="1"/>
    <col min="5641" max="5641" width="14" customWidth="1"/>
    <col min="5642" max="5642" width="1.7265625" customWidth="1"/>
    <col min="5643" max="5643" width="11.54296875" customWidth="1"/>
    <col min="5644" max="5644" width="2.81640625" customWidth="1"/>
    <col min="5645" max="5645" width="35.453125" bestFit="1" customWidth="1"/>
    <col min="5646" max="5646" width="20.1796875" customWidth="1"/>
    <col min="5889" max="5889" width="4.81640625" customWidth="1"/>
    <col min="5890" max="5890" width="1.7265625" customWidth="1"/>
    <col min="5891" max="5891" width="46" customWidth="1"/>
    <col min="5892" max="5892" width="1.7265625" customWidth="1"/>
    <col min="5893" max="5893" width="34" customWidth="1"/>
    <col min="5894" max="5894" width="1.7265625" customWidth="1"/>
    <col min="5895" max="5895" width="16" customWidth="1"/>
    <col min="5896" max="5896" width="1.7265625" customWidth="1"/>
    <col min="5897" max="5897" width="14" customWidth="1"/>
    <col min="5898" max="5898" width="1.7265625" customWidth="1"/>
    <col min="5899" max="5899" width="11.54296875" customWidth="1"/>
    <col min="5900" max="5900" width="2.81640625" customWidth="1"/>
    <col min="5901" max="5901" width="35.453125" bestFit="1" customWidth="1"/>
    <col min="5902" max="5902" width="20.1796875" customWidth="1"/>
    <col min="6145" max="6145" width="4.81640625" customWidth="1"/>
    <col min="6146" max="6146" width="1.7265625" customWidth="1"/>
    <col min="6147" max="6147" width="46" customWidth="1"/>
    <col min="6148" max="6148" width="1.7265625" customWidth="1"/>
    <col min="6149" max="6149" width="34" customWidth="1"/>
    <col min="6150" max="6150" width="1.7265625" customWidth="1"/>
    <col min="6151" max="6151" width="16" customWidth="1"/>
    <col min="6152" max="6152" width="1.7265625" customWidth="1"/>
    <col min="6153" max="6153" width="14" customWidth="1"/>
    <col min="6154" max="6154" width="1.7265625" customWidth="1"/>
    <col min="6155" max="6155" width="11.54296875" customWidth="1"/>
    <col min="6156" max="6156" width="2.81640625" customWidth="1"/>
    <col min="6157" max="6157" width="35.453125" bestFit="1" customWidth="1"/>
    <col min="6158" max="6158" width="20.1796875" customWidth="1"/>
    <col min="6401" max="6401" width="4.81640625" customWidth="1"/>
    <col min="6402" max="6402" width="1.7265625" customWidth="1"/>
    <col min="6403" max="6403" width="46" customWidth="1"/>
    <col min="6404" max="6404" width="1.7265625" customWidth="1"/>
    <col min="6405" max="6405" width="34" customWidth="1"/>
    <col min="6406" max="6406" width="1.7265625" customWidth="1"/>
    <col min="6407" max="6407" width="16" customWidth="1"/>
    <col min="6408" max="6408" width="1.7265625" customWidth="1"/>
    <col min="6409" max="6409" width="14" customWidth="1"/>
    <col min="6410" max="6410" width="1.7265625" customWidth="1"/>
    <col min="6411" max="6411" width="11.54296875" customWidth="1"/>
    <col min="6412" max="6412" width="2.81640625" customWidth="1"/>
    <col min="6413" max="6413" width="35.453125" bestFit="1" customWidth="1"/>
    <col min="6414" max="6414" width="20.1796875" customWidth="1"/>
    <col min="6657" max="6657" width="4.81640625" customWidth="1"/>
    <col min="6658" max="6658" width="1.7265625" customWidth="1"/>
    <col min="6659" max="6659" width="46" customWidth="1"/>
    <col min="6660" max="6660" width="1.7265625" customWidth="1"/>
    <col min="6661" max="6661" width="34" customWidth="1"/>
    <col min="6662" max="6662" width="1.7265625" customWidth="1"/>
    <col min="6663" max="6663" width="16" customWidth="1"/>
    <col min="6664" max="6664" width="1.7265625" customWidth="1"/>
    <col min="6665" max="6665" width="14" customWidth="1"/>
    <col min="6666" max="6666" width="1.7265625" customWidth="1"/>
    <col min="6667" max="6667" width="11.54296875" customWidth="1"/>
    <col min="6668" max="6668" width="2.81640625" customWidth="1"/>
    <col min="6669" max="6669" width="35.453125" bestFit="1" customWidth="1"/>
    <col min="6670" max="6670" width="20.1796875" customWidth="1"/>
    <col min="6913" max="6913" width="4.81640625" customWidth="1"/>
    <col min="6914" max="6914" width="1.7265625" customWidth="1"/>
    <col min="6915" max="6915" width="46" customWidth="1"/>
    <col min="6916" max="6916" width="1.7265625" customWidth="1"/>
    <col min="6917" max="6917" width="34" customWidth="1"/>
    <col min="6918" max="6918" width="1.7265625" customWidth="1"/>
    <col min="6919" max="6919" width="16" customWidth="1"/>
    <col min="6920" max="6920" width="1.7265625" customWidth="1"/>
    <col min="6921" max="6921" width="14" customWidth="1"/>
    <col min="6922" max="6922" width="1.7265625" customWidth="1"/>
    <col min="6923" max="6923" width="11.54296875" customWidth="1"/>
    <col min="6924" max="6924" width="2.81640625" customWidth="1"/>
    <col min="6925" max="6925" width="35.453125" bestFit="1" customWidth="1"/>
    <col min="6926" max="6926" width="20.1796875" customWidth="1"/>
    <col min="7169" max="7169" width="4.81640625" customWidth="1"/>
    <col min="7170" max="7170" width="1.7265625" customWidth="1"/>
    <col min="7171" max="7171" width="46" customWidth="1"/>
    <col min="7172" max="7172" width="1.7265625" customWidth="1"/>
    <col min="7173" max="7173" width="34" customWidth="1"/>
    <col min="7174" max="7174" width="1.7265625" customWidth="1"/>
    <col min="7175" max="7175" width="16" customWidth="1"/>
    <col min="7176" max="7176" width="1.7265625" customWidth="1"/>
    <col min="7177" max="7177" width="14" customWidth="1"/>
    <col min="7178" max="7178" width="1.7265625" customWidth="1"/>
    <col min="7179" max="7179" width="11.54296875" customWidth="1"/>
    <col min="7180" max="7180" width="2.81640625" customWidth="1"/>
    <col min="7181" max="7181" width="35.453125" bestFit="1" customWidth="1"/>
    <col min="7182" max="7182" width="20.1796875" customWidth="1"/>
    <col min="7425" max="7425" width="4.81640625" customWidth="1"/>
    <col min="7426" max="7426" width="1.7265625" customWidth="1"/>
    <col min="7427" max="7427" width="46" customWidth="1"/>
    <col min="7428" max="7428" width="1.7265625" customWidth="1"/>
    <col min="7429" max="7429" width="34" customWidth="1"/>
    <col min="7430" max="7430" width="1.7265625" customWidth="1"/>
    <col min="7431" max="7431" width="16" customWidth="1"/>
    <col min="7432" max="7432" width="1.7265625" customWidth="1"/>
    <col min="7433" max="7433" width="14" customWidth="1"/>
    <col min="7434" max="7434" width="1.7265625" customWidth="1"/>
    <col min="7435" max="7435" width="11.54296875" customWidth="1"/>
    <col min="7436" max="7436" width="2.81640625" customWidth="1"/>
    <col min="7437" max="7437" width="35.453125" bestFit="1" customWidth="1"/>
    <col min="7438" max="7438" width="20.1796875" customWidth="1"/>
    <col min="7681" max="7681" width="4.81640625" customWidth="1"/>
    <col min="7682" max="7682" width="1.7265625" customWidth="1"/>
    <col min="7683" max="7683" width="46" customWidth="1"/>
    <col min="7684" max="7684" width="1.7265625" customWidth="1"/>
    <col min="7685" max="7685" width="34" customWidth="1"/>
    <col min="7686" max="7686" width="1.7265625" customWidth="1"/>
    <col min="7687" max="7687" width="16" customWidth="1"/>
    <col min="7688" max="7688" width="1.7265625" customWidth="1"/>
    <col min="7689" max="7689" width="14" customWidth="1"/>
    <col min="7690" max="7690" width="1.7265625" customWidth="1"/>
    <col min="7691" max="7691" width="11.54296875" customWidth="1"/>
    <col min="7692" max="7692" width="2.81640625" customWidth="1"/>
    <col min="7693" max="7693" width="35.453125" bestFit="1" customWidth="1"/>
    <col min="7694" max="7694" width="20.1796875" customWidth="1"/>
    <col min="7937" max="7937" width="4.81640625" customWidth="1"/>
    <col min="7938" max="7938" width="1.7265625" customWidth="1"/>
    <col min="7939" max="7939" width="46" customWidth="1"/>
    <col min="7940" max="7940" width="1.7265625" customWidth="1"/>
    <col min="7941" max="7941" width="34" customWidth="1"/>
    <col min="7942" max="7942" width="1.7265625" customWidth="1"/>
    <col min="7943" max="7943" width="16" customWidth="1"/>
    <col min="7944" max="7944" width="1.7265625" customWidth="1"/>
    <col min="7945" max="7945" width="14" customWidth="1"/>
    <col min="7946" max="7946" width="1.7265625" customWidth="1"/>
    <col min="7947" max="7947" width="11.54296875" customWidth="1"/>
    <col min="7948" max="7948" width="2.81640625" customWidth="1"/>
    <col min="7949" max="7949" width="35.453125" bestFit="1" customWidth="1"/>
    <col min="7950" max="7950" width="20.1796875" customWidth="1"/>
    <col min="8193" max="8193" width="4.81640625" customWidth="1"/>
    <col min="8194" max="8194" width="1.7265625" customWidth="1"/>
    <col min="8195" max="8195" width="46" customWidth="1"/>
    <col min="8196" max="8196" width="1.7265625" customWidth="1"/>
    <col min="8197" max="8197" width="34" customWidth="1"/>
    <col min="8198" max="8198" width="1.7265625" customWidth="1"/>
    <col min="8199" max="8199" width="16" customWidth="1"/>
    <col min="8200" max="8200" width="1.7265625" customWidth="1"/>
    <col min="8201" max="8201" width="14" customWidth="1"/>
    <col min="8202" max="8202" width="1.7265625" customWidth="1"/>
    <col min="8203" max="8203" width="11.54296875" customWidth="1"/>
    <col min="8204" max="8204" width="2.81640625" customWidth="1"/>
    <col min="8205" max="8205" width="35.453125" bestFit="1" customWidth="1"/>
    <col min="8206" max="8206" width="20.1796875" customWidth="1"/>
    <col min="8449" max="8449" width="4.81640625" customWidth="1"/>
    <col min="8450" max="8450" width="1.7265625" customWidth="1"/>
    <col min="8451" max="8451" width="46" customWidth="1"/>
    <col min="8452" max="8452" width="1.7265625" customWidth="1"/>
    <col min="8453" max="8453" width="34" customWidth="1"/>
    <col min="8454" max="8454" width="1.7265625" customWidth="1"/>
    <col min="8455" max="8455" width="16" customWidth="1"/>
    <col min="8456" max="8456" width="1.7265625" customWidth="1"/>
    <col min="8457" max="8457" width="14" customWidth="1"/>
    <col min="8458" max="8458" width="1.7265625" customWidth="1"/>
    <col min="8459" max="8459" width="11.54296875" customWidth="1"/>
    <col min="8460" max="8460" width="2.81640625" customWidth="1"/>
    <col min="8461" max="8461" width="35.453125" bestFit="1" customWidth="1"/>
    <col min="8462" max="8462" width="20.1796875" customWidth="1"/>
    <col min="8705" max="8705" width="4.81640625" customWidth="1"/>
    <col min="8706" max="8706" width="1.7265625" customWidth="1"/>
    <col min="8707" max="8707" width="46" customWidth="1"/>
    <col min="8708" max="8708" width="1.7265625" customWidth="1"/>
    <col min="8709" max="8709" width="34" customWidth="1"/>
    <col min="8710" max="8710" width="1.7265625" customWidth="1"/>
    <col min="8711" max="8711" width="16" customWidth="1"/>
    <col min="8712" max="8712" width="1.7265625" customWidth="1"/>
    <col min="8713" max="8713" width="14" customWidth="1"/>
    <col min="8714" max="8714" width="1.7265625" customWidth="1"/>
    <col min="8715" max="8715" width="11.54296875" customWidth="1"/>
    <col min="8716" max="8716" width="2.81640625" customWidth="1"/>
    <col min="8717" max="8717" width="35.453125" bestFit="1" customWidth="1"/>
    <col min="8718" max="8718" width="20.1796875" customWidth="1"/>
    <col min="8961" max="8961" width="4.81640625" customWidth="1"/>
    <col min="8962" max="8962" width="1.7265625" customWidth="1"/>
    <col min="8963" max="8963" width="46" customWidth="1"/>
    <col min="8964" max="8964" width="1.7265625" customWidth="1"/>
    <col min="8965" max="8965" width="34" customWidth="1"/>
    <col min="8966" max="8966" width="1.7265625" customWidth="1"/>
    <col min="8967" max="8967" width="16" customWidth="1"/>
    <col min="8968" max="8968" width="1.7265625" customWidth="1"/>
    <col min="8969" max="8969" width="14" customWidth="1"/>
    <col min="8970" max="8970" width="1.7265625" customWidth="1"/>
    <col min="8971" max="8971" width="11.54296875" customWidth="1"/>
    <col min="8972" max="8972" width="2.81640625" customWidth="1"/>
    <col min="8973" max="8973" width="35.453125" bestFit="1" customWidth="1"/>
    <col min="8974" max="8974" width="20.1796875" customWidth="1"/>
    <col min="9217" max="9217" width="4.81640625" customWidth="1"/>
    <col min="9218" max="9218" width="1.7265625" customWidth="1"/>
    <col min="9219" max="9219" width="46" customWidth="1"/>
    <col min="9220" max="9220" width="1.7265625" customWidth="1"/>
    <col min="9221" max="9221" width="34" customWidth="1"/>
    <col min="9222" max="9222" width="1.7265625" customWidth="1"/>
    <col min="9223" max="9223" width="16" customWidth="1"/>
    <col min="9224" max="9224" width="1.7265625" customWidth="1"/>
    <col min="9225" max="9225" width="14" customWidth="1"/>
    <col min="9226" max="9226" width="1.7265625" customWidth="1"/>
    <col min="9227" max="9227" width="11.54296875" customWidth="1"/>
    <col min="9228" max="9228" width="2.81640625" customWidth="1"/>
    <col min="9229" max="9229" width="35.453125" bestFit="1" customWidth="1"/>
    <col min="9230" max="9230" width="20.1796875" customWidth="1"/>
    <col min="9473" max="9473" width="4.81640625" customWidth="1"/>
    <col min="9474" max="9474" width="1.7265625" customWidth="1"/>
    <col min="9475" max="9475" width="46" customWidth="1"/>
    <col min="9476" max="9476" width="1.7265625" customWidth="1"/>
    <col min="9477" max="9477" width="34" customWidth="1"/>
    <col min="9478" max="9478" width="1.7265625" customWidth="1"/>
    <col min="9479" max="9479" width="16" customWidth="1"/>
    <col min="9480" max="9480" width="1.7265625" customWidth="1"/>
    <col min="9481" max="9481" width="14" customWidth="1"/>
    <col min="9482" max="9482" width="1.7265625" customWidth="1"/>
    <col min="9483" max="9483" width="11.54296875" customWidth="1"/>
    <col min="9484" max="9484" width="2.81640625" customWidth="1"/>
    <col min="9485" max="9485" width="35.453125" bestFit="1" customWidth="1"/>
    <col min="9486" max="9486" width="20.1796875" customWidth="1"/>
    <col min="9729" max="9729" width="4.81640625" customWidth="1"/>
    <col min="9730" max="9730" width="1.7265625" customWidth="1"/>
    <col min="9731" max="9731" width="46" customWidth="1"/>
    <col min="9732" max="9732" width="1.7265625" customWidth="1"/>
    <col min="9733" max="9733" width="34" customWidth="1"/>
    <col min="9734" max="9734" width="1.7265625" customWidth="1"/>
    <col min="9735" max="9735" width="16" customWidth="1"/>
    <col min="9736" max="9736" width="1.7265625" customWidth="1"/>
    <col min="9737" max="9737" width="14" customWidth="1"/>
    <col min="9738" max="9738" width="1.7265625" customWidth="1"/>
    <col min="9739" max="9739" width="11.54296875" customWidth="1"/>
    <col min="9740" max="9740" width="2.81640625" customWidth="1"/>
    <col min="9741" max="9741" width="35.453125" bestFit="1" customWidth="1"/>
    <col min="9742" max="9742" width="20.1796875" customWidth="1"/>
    <col min="9985" max="9985" width="4.81640625" customWidth="1"/>
    <col min="9986" max="9986" width="1.7265625" customWidth="1"/>
    <col min="9987" max="9987" width="46" customWidth="1"/>
    <col min="9988" max="9988" width="1.7265625" customWidth="1"/>
    <col min="9989" max="9989" width="34" customWidth="1"/>
    <col min="9990" max="9990" width="1.7265625" customWidth="1"/>
    <col min="9991" max="9991" width="16" customWidth="1"/>
    <col min="9992" max="9992" width="1.7265625" customWidth="1"/>
    <col min="9993" max="9993" width="14" customWidth="1"/>
    <col min="9994" max="9994" width="1.7265625" customWidth="1"/>
    <col min="9995" max="9995" width="11.54296875" customWidth="1"/>
    <col min="9996" max="9996" width="2.81640625" customWidth="1"/>
    <col min="9997" max="9997" width="35.453125" bestFit="1" customWidth="1"/>
    <col min="9998" max="9998" width="20.1796875" customWidth="1"/>
    <col min="10241" max="10241" width="4.81640625" customWidth="1"/>
    <col min="10242" max="10242" width="1.7265625" customWidth="1"/>
    <col min="10243" max="10243" width="46" customWidth="1"/>
    <col min="10244" max="10244" width="1.7265625" customWidth="1"/>
    <col min="10245" max="10245" width="34" customWidth="1"/>
    <col min="10246" max="10246" width="1.7265625" customWidth="1"/>
    <col min="10247" max="10247" width="16" customWidth="1"/>
    <col min="10248" max="10248" width="1.7265625" customWidth="1"/>
    <col min="10249" max="10249" width="14" customWidth="1"/>
    <col min="10250" max="10250" width="1.7265625" customWidth="1"/>
    <col min="10251" max="10251" width="11.54296875" customWidth="1"/>
    <col min="10252" max="10252" width="2.81640625" customWidth="1"/>
    <col min="10253" max="10253" width="35.453125" bestFit="1" customWidth="1"/>
    <col min="10254" max="10254" width="20.1796875" customWidth="1"/>
    <col min="10497" max="10497" width="4.81640625" customWidth="1"/>
    <col min="10498" max="10498" width="1.7265625" customWidth="1"/>
    <col min="10499" max="10499" width="46" customWidth="1"/>
    <col min="10500" max="10500" width="1.7265625" customWidth="1"/>
    <col min="10501" max="10501" width="34" customWidth="1"/>
    <col min="10502" max="10502" width="1.7265625" customWidth="1"/>
    <col min="10503" max="10503" width="16" customWidth="1"/>
    <col min="10504" max="10504" width="1.7265625" customWidth="1"/>
    <col min="10505" max="10505" width="14" customWidth="1"/>
    <col min="10506" max="10506" width="1.7265625" customWidth="1"/>
    <col min="10507" max="10507" width="11.54296875" customWidth="1"/>
    <col min="10508" max="10508" width="2.81640625" customWidth="1"/>
    <col min="10509" max="10509" width="35.453125" bestFit="1" customWidth="1"/>
    <col min="10510" max="10510" width="20.1796875" customWidth="1"/>
    <col min="10753" max="10753" width="4.81640625" customWidth="1"/>
    <col min="10754" max="10754" width="1.7265625" customWidth="1"/>
    <col min="10755" max="10755" width="46" customWidth="1"/>
    <col min="10756" max="10756" width="1.7265625" customWidth="1"/>
    <col min="10757" max="10757" width="34" customWidth="1"/>
    <col min="10758" max="10758" width="1.7265625" customWidth="1"/>
    <col min="10759" max="10759" width="16" customWidth="1"/>
    <col min="10760" max="10760" width="1.7265625" customWidth="1"/>
    <col min="10761" max="10761" width="14" customWidth="1"/>
    <col min="10762" max="10762" width="1.7265625" customWidth="1"/>
    <col min="10763" max="10763" width="11.54296875" customWidth="1"/>
    <col min="10764" max="10764" width="2.81640625" customWidth="1"/>
    <col min="10765" max="10765" width="35.453125" bestFit="1" customWidth="1"/>
    <col min="10766" max="10766" width="20.1796875" customWidth="1"/>
    <col min="11009" max="11009" width="4.81640625" customWidth="1"/>
    <col min="11010" max="11010" width="1.7265625" customWidth="1"/>
    <col min="11011" max="11011" width="46" customWidth="1"/>
    <col min="11012" max="11012" width="1.7265625" customWidth="1"/>
    <col min="11013" max="11013" width="34" customWidth="1"/>
    <col min="11014" max="11014" width="1.7265625" customWidth="1"/>
    <col min="11015" max="11015" width="16" customWidth="1"/>
    <col min="11016" max="11016" width="1.7265625" customWidth="1"/>
    <col min="11017" max="11017" width="14" customWidth="1"/>
    <col min="11018" max="11018" width="1.7265625" customWidth="1"/>
    <col min="11019" max="11019" width="11.54296875" customWidth="1"/>
    <col min="11020" max="11020" width="2.81640625" customWidth="1"/>
    <col min="11021" max="11021" width="35.453125" bestFit="1" customWidth="1"/>
    <col min="11022" max="11022" width="20.1796875" customWidth="1"/>
    <col min="11265" max="11265" width="4.81640625" customWidth="1"/>
    <col min="11266" max="11266" width="1.7265625" customWidth="1"/>
    <col min="11267" max="11267" width="46" customWidth="1"/>
    <col min="11268" max="11268" width="1.7265625" customWidth="1"/>
    <col min="11269" max="11269" width="34" customWidth="1"/>
    <col min="11270" max="11270" width="1.7265625" customWidth="1"/>
    <col min="11271" max="11271" width="16" customWidth="1"/>
    <col min="11272" max="11272" width="1.7265625" customWidth="1"/>
    <col min="11273" max="11273" width="14" customWidth="1"/>
    <col min="11274" max="11274" width="1.7265625" customWidth="1"/>
    <col min="11275" max="11275" width="11.54296875" customWidth="1"/>
    <col min="11276" max="11276" width="2.81640625" customWidth="1"/>
    <col min="11277" max="11277" width="35.453125" bestFit="1" customWidth="1"/>
    <col min="11278" max="11278" width="20.1796875" customWidth="1"/>
    <col min="11521" max="11521" width="4.81640625" customWidth="1"/>
    <col min="11522" max="11522" width="1.7265625" customWidth="1"/>
    <col min="11523" max="11523" width="46" customWidth="1"/>
    <col min="11524" max="11524" width="1.7265625" customWidth="1"/>
    <col min="11525" max="11525" width="34" customWidth="1"/>
    <col min="11526" max="11526" width="1.7265625" customWidth="1"/>
    <col min="11527" max="11527" width="16" customWidth="1"/>
    <col min="11528" max="11528" width="1.7265625" customWidth="1"/>
    <col min="11529" max="11529" width="14" customWidth="1"/>
    <col min="11530" max="11530" width="1.7265625" customWidth="1"/>
    <col min="11531" max="11531" width="11.54296875" customWidth="1"/>
    <col min="11532" max="11532" width="2.81640625" customWidth="1"/>
    <col min="11533" max="11533" width="35.453125" bestFit="1" customWidth="1"/>
    <col min="11534" max="11534" width="20.1796875" customWidth="1"/>
    <col min="11777" max="11777" width="4.81640625" customWidth="1"/>
    <col min="11778" max="11778" width="1.7265625" customWidth="1"/>
    <col min="11779" max="11779" width="46" customWidth="1"/>
    <col min="11780" max="11780" width="1.7265625" customWidth="1"/>
    <col min="11781" max="11781" width="34" customWidth="1"/>
    <col min="11782" max="11782" width="1.7265625" customWidth="1"/>
    <col min="11783" max="11783" width="16" customWidth="1"/>
    <col min="11784" max="11784" width="1.7265625" customWidth="1"/>
    <col min="11785" max="11785" width="14" customWidth="1"/>
    <col min="11786" max="11786" width="1.7265625" customWidth="1"/>
    <col min="11787" max="11787" width="11.54296875" customWidth="1"/>
    <col min="11788" max="11788" width="2.81640625" customWidth="1"/>
    <col min="11789" max="11789" width="35.453125" bestFit="1" customWidth="1"/>
    <col min="11790" max="11790" width="20.1796875" customWidth="1"/>
    <col min="12033" max="12033" width="4.81640625" customWidth="1"/>
    <col min="12034" max="12034" width="1.7265625" customWidth="1"/>
    <col min="12035" max="12035" width="46" customWidth="1"/>
    <col min="12036" max="12036" width="1.7265625" customWidth="1"/>
    <col min="12037" max="12037" width="34" customWidth="1"/>
    <col min="12038" max="12038" width="1.7265625" customWidth="1"/>
    <col min="12039" max="12039" width="16" customWidth="1"/>
    <col min="12040" max="12040" width="1.7265625" customWidth="1"/>
    <col min="12041" max="12041" width="14" customWidth="1"/>
    <col min="12042" max="12042" width="1.7265625" customWidth="1"/>
    <col min="12043" max="12043" width="11.54296875" customWidth="1"/>
    <col min="12044" max="12044" width="2.81640625" customWidth="1"/>
    <col min="12045" max="12045" width="35.453125" bestFit="1" customWidth="1"/>
    <col min="12046" max="12046" width="20.1796875" customWidth="1"/>
    <col min="12289" max="12289" width="4.81640625" customWidth="1"/>
    <col min="12290" max="12290" width="1.7265625" customWidth="1"/>
    <col min="12291" max="12291" width="46" customWidth="1"/>
    <col min="12292" max="12292" width="1.7265625" customWidth="1"/>
    <col min="12293" max="12293" width="34" customWidth="1"/>
    <col min="12294" max="12294" width="1.7265625" customWidth="1"/>
    <col min="12295" max="12295" width="16" customWidth="1"/>
    <col min="12296" max="12296" width="1.7265625" customWidth="1"/>
    <col min="12297" max="12297" width="14" customWidth="1"/>
    <col min="12298" max="12298" width="1.7265625" customWidth="1"/>
    <col min="12299" max="12299" width="11.54296875" customWidth="1"/>
    <col min="12300" max="12300" width="2.81640625" customWidth="1"/>
    <col min="12301" max="12301" width="35.453125" bestFit="1" customWidth="1"/>
    <col min="12302" max="12302" width="20.1796875" customWidth="1"/>
    <col min="12545" max="12545" width="4.81640625" customWidth="1"/>
    <col min="12546" max="12546" width="1.7265625" customWidth="1"/>
    <col min="12547" max="12547" width="46" customWidth="1"/>
    <col min="12548" max="12548" width="1.7265625" customWidth="1"/>
    <col min="12549" max="12549" width="34" customWidth="1"/>
    <col min="12550" max="12550" width="1.7265625" customWidth="1"/>
    <col min="12551" max="12551" width="16" customWidth="1"/>
    <col min="12552" max="12552" width="1.7265625" customWidth="1"/>
    <col min="12553" max="12553" width="14" customWidth="1"/>
    <col min="12554" max="12554" width="1.7265625" customWidth="1"/>
    <col min="12555" max="12555" width="11.54296875" customWidth="1"/>
    <col min="12556" max="12556" width="2.81640625" customWidth="1"/>
    <col min="12557" max="12557" width="35.453125" bestFit="1" customWidth="1"/>
    <col min="12558" max="12558" width="20.1796875" customWidth="1"/>
    <col min="12801" max="12801" width="4.81640625" customWidth="1"/>
    <col min="12802" max="12802" width="1.7265625" customWidth="1"/>
    <col min="12803" max="12803" width="46" customWidth="1"/>
    <col min="12804" max="12804" width="1.7265625" customWidth="1"/>
    <col min="12805" max="12805" width="34" customWidth="1"/>
    <col min="12806" max="12806" width="1.7265625" customWidth="1"/>
    <col min="12807" max="12807" width="16" customWidth="1"/>
    <col min="12808" max="12808" width="1.7265625" customWidth="1"/>
    <col min="12809" max="12809" width="14" customWidth="1"/>
    <col min="12810" max="12810" width="1.7265625" customWidth="1"/>
    <col min="12811" max="12811" width="11.54296875" customWidth="1"/>
    <col min="12812" max="12812" width="2.81640625" customWidth="1"/>
    <col min="12813" max="12813" width="35.453125" bestFit="1" customWidth="1"/>
    <col min="12814" max="12814" width="20.1796875" customWidth="1"/>
    <col min="13057" max="13057" width="4.81640625" customWidth="1"/>
    <col min="13058" max="13058" width="1.7265625" customWidth="1"/>
    <col min="13059" max="13059" width="46" customWidth="1"/>
    <col min="13060" max="13060" width="1.7265625" customWidth="1"/>
    <col min="13061" max="13061" width="34" customWidth="1"/>
    <col min="13062" max="13062" width="1.7265625" customWidth="1"/>
    <col min="13063" max="13063" width="16" customWidth="1"/>
    <col min="13064" max="13064" width="1.7265625" customWidth="1"/>
    <col min="13065" max="13065" width="14" customWidth="1"/>
    <col min="13066" max="13066" width="1.7265625" customWidth="1"/>
    <col min="13067" max="13067" width="11.54296875" customWidth="1"/>
    <col min="13068" max="13068" width="2.81640625" customWidth="1"/>
    <col min="13069" max="13069" width="35.453125" bestFit="1" customWidth="1"/>
    <col min="13070" max="13070" width="20.1796875" customWidth="1"/>
    <col min="13313" max="13313" width="4.81640625" customWidth="1"/>
    <col min="13314" max="13314" width="1.7265625" customWidth="1"/>
    <col min="13315" max="13315" width="46" customWidth="1"/>
    <col min="13316" max="13316" width="1.7265625" customWidth="1"/>
    <col min="13317" max="13317" width="34" customWidth="1"/>
    <col min="13318" max="13318" width="1.7265625" customWidth="1"/>
    <col min="13319" max="13319" width="16" customWidth="1"/>
    <col min="13320" max="13320" width="1.7265625" customWidth="1"/>
    <col min="13321" max="13321" width="14" customWidth="1"/>
    <col min="13322" max="13322" width="1.7265625" customWidth="1"/>
    <col min="13323" max="13323" width="11.54296875" customWidth="1"/>
    <col min="13324" max="13324" width="2.81640625" customWidth="1"/>
    <col min="13325" max="13325" width="35.453125" bestFit="1" customWidth="1"/>
    <col min="13326" max="13326" width="20.1796875" customWidth="1"/>
    <col min="13569" max="13569" width="4.81640625" customWidth="1"/>
    <col min="13570" max="13570" width="1.7265625" customWidth="1"/>
    <col min="13571" max="13571" width="46" customWidth="1"/>
    <col min="13572" max="13572" width="1.7265625" customWidth="1"/>
    <col min="13573" max="13573" width="34" customWidth="1"/>
    <col min="13574" max="13574" width="1.7265625" customWidth="1"/>
    <col min="13575" max="13575" width="16" customWidth="1"/>
    <col min="13576" max="13576" width="1.7265625" customWidth="1"/>
    <col min="13577" max="13577" width="14" customWidth="1"/>
    <col min="13578" max="13578" width="1.7265625" customWidth="1"/>
    <col min="13579" max="13579" width="11.54296875" customWidth="1"/>
    <col min="13580" max="13580" width="2.81640625" customWidth="1"/>
    <col min="13581" max="13581" width="35.453125" bestFit="1" customWidth="1"/>
    <col min="13582" max="13582" width="20.1796875" customWidth="1"/>
    <col min="13825" max="13825" width="4.81640625" customWidth="1"/>
    <col min="13826" max="13826" width="1.7265625" customWidth="1"/>
    <col min="13827" max="13827" width="46" customWidth="1"/>
    <col min="13828" max="13828" width="1.7265625" customWidth="1"/>
    <col min="13829" max="13829" width="34" customWidth="1"/>
    <col min="13830" max="13830" width="1.7265625" customWidth="1"/>
    <col min="13831" max="13831" width="16" customWidth="1"/>
    <col min="13832" max="13832" width="1.7265625" customWidth="1"/>
    <col min="13833" max="13833" width="14" customWidth="1"/>
    <col min="13834" max="13834" width="1.7265625" customWidth="1"/>
    <col min="13835" max="13835" width="11.54296875" customWidth="1"/>
    <col min="13836" max="13836" width="2.81640625" customWidth="1"/>
    <col min="13837" max="13837" width="35.453125" bestFit="1" customWidth="1"/>
    <col min="13838" max="13838" width="20.1796875" customWidth="1"/>
    <col min="14081" max="14081" width="4.81640625" customWidth="1"/>
    <col min="14082" max="14082" width="1.7265625" customWidth="1"/>
    <col min="14083" max="14083" width="46" customWidth="1"/>
    <col min="14084" max="14084" width="1.7265625" customWidth="1"/>
    <col min="14085" max="14085" width="34" customWidth="1"/>
    <col min="14086" max="14086" width="1.7265625" customWidth="1"/>
    <col min="14087" max="14087" width="16" customWidth="1"/>
    <col min="14088" max="14088" width="1.7265625" customWidth="1"/>
    <col min="14089" max="14089" width="14" customWidth="1"/>
    <col min="14090" max="14090" width="1.7265625" customWidth="1"/>
    <col min="14091" max="14091" width="11.54296875" customWidth="1"/>
    <col min="14092" max="14092" width="2.81640625" customWidth="1"/>
    <col min="14093" max="14093" width="35.453125" bestFit="1" customWidth="1"/>
    <col min="14094" max="14094" width="20.1796875" customWidth="1"/>
    <col min="14337" max="14337" width="4.81640625" customWidth="1"/>
    <col min="14338" max="14338" width="1.7265625" customWidth="1"/>
    <col min="14339" max="14339" width="46" customWidth="1"/>
    <col min="14340" max="14340" width="1.7265625" customWidth="1"/>
    <col min="14341" max="14341" width="34" customWidth="1"/>
    <col min="14342" max="14342" width="1.7265625" customWidth="1"/>
    <col min="14343" max="14343" width="16" customWidth="1"/>
    <col min="14344" max="14344" width="1.7265625" customWidth="1"/>
    <col min="14345" max="14345" width="14" customWidth="1"/>
    <col min="14346" max="14346" width="1.7265625" customWidth="1"/>
    <col min="14347" max="14347" width="11.54296875" customWidth="1"/>
    <col min="14348" max="14348" width="2.81640625" customWidth="1"/>
    <col min="14349" max="14349" width="35.453125" bestFit="1" customWidth="1"/>
    <col min="14350" max="14350" width="20.1796875" customWidth="1"/>
    <col min="14593" max="14593" width="4.81640625" customWidth="1"/>
    <col min="14594" max="14594" width="1.7265625" customWidth="1"/>
    <col min="14595" max="14595" width="46" customWidth="1"/>
    <col min="14596" max="14596" width="1.7265625" customWidth="1"/>
    <col min="14597" max="14597" width="34" customWidth="1"/>
    <col min="14598" max="14598" width="1.7265625" customWidth="1"/>
    <col min="14599" max="14599" width="16" customWidth="1"/>
    <col min="14600" max="14600" width="1.7265625" customWidth="1"/>
    <col min="14601" max="14601" width="14" customWidth="1"/>
    <col min="14602" max="14602" width="1.7265625" customWidth="1"/>
    <col min="14603" max="14603" width="11.54296875" customWidth="1"/>
    <col min="14604" max="14604" width="2.81640625" customWidth="1"/>
    <col min="14605" max="14605" width="35.453125" bestFit="1" customWidth="1"/>
    <col min="14606" max="14606" width="20.1796875" customWidth="1"/>
    <col min="14849" max="14849" width="4.81640625" customWidth="1"/>
    <col min="14850" max="14850" width="1.7265625" customWidth="1"/>
    <col min="14851" max="14851" width="46" customWidth="1"/>
    <col min="14852" max="14852" width="1.7265625" customWidth="1"/>
    <col min="14853" max="14853" width="34" customWidth="1"/>
    <col min="14854" max="14854" width="1.7265625" customWidth="1"/>
    <col min="14855" max="14855" width="16" customWidth="1"/>
    <col min="14856" max="14856" width="1.7265625" customWidth="1"/>
    <col min="14857" max="14857" width="14" customWidth="1"/>
    <col min="14858" max="14858" width="1.7265625" customWidth="1"/>
    <col min="14859" max="14859" width="11.54296875" customWidth="1"/>
    <col min="14860" max="14860" width="2.81640625" customWidth="1"/>
    <col min="14861" max="14861" width="35.453125" bestFit="1" customWidth="1"/>
    <col min="14862" max="14862" width="20.1796875" customWidth="1"/>
    <col min="15105" max="15105" width="4.81640625" customWidth="1"/>
    <col min="15106" max="15106" width="1.7265625" customWidth="1"/>
    <col min="15107" max="15107" width="46" customWidth="1"/>
    <col min="15108" max="15108" width="1.7265625" customWidth="1"/>
    <col min="15109" max="15109" width="34" customWidth="1"/>
    <col min="15110" max="15110" width="1.7265625" customWidth="1"/>
    <col min="15111" max="15111" width="16" customWidth="1"/>
    <col min="15112" max="15112" width="1.7265625" customWidth="1"/>
    <col min="15113" max="15113" width="14" customWidth="1"/>
    <col min="15114" max="15114" width="1.7265625" customWidth="1"/>
    <col min="15115" max="15115" width="11.54296875" customWidth="1"/>
    <col min="15116" max="15116" width="2.81640625" customWidth="1"/>
    <col min="15117" max="15117" width="35.453125" bestFit="1" customWidth="1"/>
    <col min="15118" max="15118" width="20.1796875" customWidth="1"/>
    <col min="15361" max="15361" width="4.81640625" customWidth="1"/>
    <col min="15362" max="15362" width="1.7265625" customWidth="1"/>
    <col min="15363" max="15363" width="46" customWidth="1"/>
    <col min="15364" max="15364" width="1.7265625" customWidth="1"/>
    <col min="15365" max="15365" width="34" customWidth="1"/>
    <col min="15366" max="15366" width="1.7265625" customWidth="1"/>
    <col min="15367" max="15367" width="16" customWidth="1"/>
    <col min="15368" max="15368" width="1.7265625" customWidth="1"/>
    <col min="15369" max="15369" width="14" customWidth="1"/>
    <col min="15370" max="15370" width="1.7265625" customWidth="1"/>
    <col min="15371" max="15371" width="11.54296875" customWidth="1"/>
    <col min="15372" max="15372" width="2.81640625" customWidth="1"/>
    <col min="15373" max="15373" width="35.453125" bestFit="1" customWidth="1"/>
    <col min="15374" max="15374" width="20.1796875" customWidth="1"/>
    <col min="15617" max="15617" width="4.81640625" customWidth="1"/>
    <col min="15618" max="15618" width="1.7265625" customWidth="1"/>
    <col min="15619" max="15619" width="46" customWidth="1"/>
    <col min="15620" max="15620" width="1.7265625" customWidth="1"/>
    <col min="15621" max="15621" width="34" customWidth="1"/>
    <col min="15622" max="15622" width="1.7265625" customWidth="1"/>
    <col min="15623" max="15623" width="16" customWidth="1"/>
    <col min="15624" max="15624" width="1.7265625" customWidth="1"/>
    <col min="15625" max="15625" width="14" customWidth="1"/>
    <col min="15626" max="15626" width="1.7265625" customWidth="1"/>
    <col min="15627" max="15627" width="11.54296875" customWidth="1"/>
    <col min="15628" max="15628" width="2.81640625" customWidth="1"/>
    <col min="15629" max="15629" width="35.453125" bestFit="1" customWidth="1"/>
    <col min="15630" max="15630" width="20.1796875" customWidth="1"/>
    <col min="15873" max="15873" width="4.81640625" customWidth="1"/>
    <col min="15874" max="15874" width="1.7265625" customWidth="1"/>
    <col min="15875" max="15875" width="46" customWidth="1"/>
    <col min="15876" max="15876" width="1.7265625" customWidth="1"/>
    <col min="15877" max="15877" width="34" customWidth="1"/>
    <col min="15878" max="15878" width="1.7265625" customWidth="1"/>
    <col min="15879" max="15879" width="16" customWidth="1"/>
    <col min="15880" max="15880" width="1.7265625" customWidth="1"/>
    <col min="15881" max="15881" width="14" customWidth="1"/>
    <col min="15882" max="15882" width="1.7265625" customWidth="1"/>
    <col min="15883" max="15883" width="11.54296875" customWidth="1"/>
    <col min="15884" max="15884" width="2.81640625" customWidth="1"/>
    <col min="15885" max="15885" width="35.453125" bestFit="1" customWidth="1"/>
    <col min="15886" max="15886" width="20.1796875" customWidth="1"/>
    <col min="16129" max="16129" width="4.81640625" customWidth="1"/>
    <col min="16130" max="16130" width="1.7265625" customWidth="1"/>
    <col min="16131" max="16131" width="46" customWidth="1"/>
    <col min="16132" max="16132" width="1.7265625" customWidth="1"/>
    <col min="16133" max="16133" width="34" customWidth="1"/>
    <col min="16134" max="16134" width="1.7265625" customWidth="1"/>
    <col min="16135" max="16135" width="16" customWidth="1"/>
    <col min="16136" max="16136" width="1.7265625" customWidth="1"/>
    <col min="16137" max="16137" width="14" customWidth="1"/>
    <col min="16138" max="16138" width="1.7265625" customWidth="1"/>
    <col min="16139" max="16139" width="11.54296875" customWidth="1"/>
    <col min="16140" max="16140" width="2.81640625" customWidth="1"/>
    <col min="16141" max="16141" width="35.453125" bestFit="1" customWidth="1"/>
    <col min="16142" max="16142" width="20.1796875" customWidth="1"/>
  </cols>
  <sheetData>
    <row r="1" spans="1:20" ht="13" x14ac:dyDescent="0.3">
      <c r="A1" s="1" t="s">
        <v>0</v>
      </c>
      <c r="B1" s="1"/>
      <c r="C1" s="2"/>
      <c r="D1" s="2"/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3"/>
      <c r="S1" s="3"/>
      <c r="T1" s="3"/>
    </row>
    <row r="2" spans="1:20" x14ac:dyDescent="0.25">
      <c r="A2" s="3"/>
      <c r="B2" s="3"/>
      <c r="C2" s="4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3" x14ac:dyDescent="0.3">
      <c r="A3" s="5" t="s">
        <v>1</v>
      </c>
      <c r="B3" s="5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  <c r="O3" s="3"/>
      <c r="P3" s="3"/>
      <c r="Q3" s="3"/>
      <c r="R3" s="3"/>
      <c r="S3" s="3"/>
      <c r="T3" s="3"/>
    </row>
    <row r="4" spans="1:20" ht="13" x14ac:dyDescent="0.3">
      <c r="A4" s="6">
        <v>1</v>
      </c>
      <c r="B4" s="6"/>
      <c r="C4" s="7"/>
      <c r="D4" s="7"/>
      <c r="E4" s="7"/>
      <c r="F4" s="7"/>
      <c r="G4" s="2"/>
      <c r="H4" s="2"/>
      <c r="I4" s="2"/>
      <c r="J4" s="2"/>
      <c r="K4" s="2"/>
      <c r="L4" s="2"/>
      <c r="M4" s="2"/>
      <c r="N4" s="3"/>
      <c r="O4" s="3"/>
      <c r="P4" s="3"/>
      <c r="Q4" s="3"/>
      <c r="R4" s="3"/>
      <c r="S4" s="3"/>
      <c r="T4" s="3"/>
    </row>
    <row r="5" spans="1:20" ht="13" x14ac:dyDescent="0.3">
      <c r="A5" s="8">
        <v>2</v>
      </c>
      <c r="B5" s="8"/>
      <c r="C5" s="7"/>
      <c r="D5" s="7"/>
      <c r="E5" s="7"/>
      <c r="F5" s="7"/>
      <c r="G5" s="2"/>
      <c r="H5" s="2"/>
      <c r="I5" s="2"/>
      <c r="J5" s="2"/>
      <c r="K5" s="2"/>
      <c r="L5" s="2"/>
      <c r="M5" s="2"/>
      <c r="N5" s="3"/>
      <c r="O5" s="3"/>
    </row>
    <row r="6" spans="1:20" ht="13" x14ac:dyDescent="0.3">
      <c r="A6" s="8">
        <v>3</v>
      </c>
      <c r="B6" s="8"/>
      <c r="C6" s="9"/>
      <c r="D6" s="9"/>
      <c r="E6" s="9"/>
      <c r="F6" s="9"/>
      <c r="G6" s="10"/>
      <c r="H6" s="10"/>
      <c r="I6" s="10"/>
      <c r="J6" s="10"/>
      <c r="K6" s="8" t="s">
        <v>2</v>
      </c>
      <c r="L6" s="10"/>
      <c r="M6" s="10"/>
    </row>
    <row r="7" spans="1:20" ht="13" x14ac:dyDescent="0.3">
      <c r="A7" s="8">
        <v>4</v>
      </c>
      <c r="B7" s="8"/>
      <c r="C7" s="10"/>
      <c r="D7" s="10"/>
      <c r="E7" s="11" t="s">
        <v>3</v>
      </c>
      <c r="F7" s="12"/>
      <c r="G7" s="10"/>
      <c r="H7" s="10"/>
      <c r="I7" s="10"/>
      <c r="J7" s="10"/>
      <c r="K7" s="13" t="s">
        <v>4</v>
      </c>
      <c r="L7" s="10"/>
      <c r="M7" s="14"/>
    </row>
    <row r="8" spans="1:20" ht="13" x14ac:dyDescent="0.3">
      <c r="A8" s="8">
        <v>5</v>
      </c>
      <c r="B8" s="8"/>
      <c r="C8" s="9"/>
      <c r="D8" s="9"/>
      <c r="E8" s="9"/>
      <c r="F8" s="9"/>
      <c r="G8" s="10"/>
      <c r="H8" s="10"/>
      <c r="I8" s="10"/>
      <c r="J8" s="10"/>
      <c r="K8" s="15"/>
      <c r="L8" s="10"/>
      <c r="M8" s="9"/>
    </row>
    <row r="9" spans="1:20" ht="13" x14ac:dyDescent="0.3">
      <c r="A9" s="8">
        <v>6</v>
      </c>
      <c r="B9" s="8"/>
      <c r="C9" s="1" t="s">
        <v>5</v>
      </c>
      <c r="D9" s="7"/>
      <c r="E9" s="7" t="s">
        <v>6</v>
      </c>
      <c r="F9" s="7"/>
      <c r="G9" s="2"/>
      <c r="H9" s="2"/>
      <c r="I9" s="2"/>
      <c r="J9" s="2"/>
      <c r="K9" s="99">
        <f>I20</f>
        <v>-111133567.25360285</v>
      </c>
      <c r="L9" s="10"/>
      <c r="M9" s="9"/>
      <c r="N9" s="16"/>
    </row>
    <row r="10" spans="1:20" ht="13.5" thickBot="1" x14ac:dyDescent="0.35">
      <c r="A10" s="8">
        <v>7</v>
      </c>
      <c r="B10" s="8"/>
      <c r="C10" s="1" t="s">
        <v>7</v>
      </c>
      <c r="D10" s="5"/>
      <c r="E10" s="7" t="s">
        <v>8</v>
      </c>
      <c r="F10" s="7"/>
      <c r="G10" s="2"/>
      <c r="H10" s="2"/>
      <c r="I10" s="2"/>
      <c r="J10" s="2"/>
      <c r="K10" s="100">
        <f>+K20</f>
        <v>-176736728.09715599</v>
      </c>
      <c r="L10" s="10"/>
      <c r="M10" s="9"/>
    </row>
    <row r="11" spans="1:20" ht="13.5" thickTop="1" x14ac:dyDescent="0.3">
      <c r="A11" s="8">
        <v>8</v>
      </c>
      <c r="B11" s="8"/>
      <c r="C11" s="7"/>
      <c r="D11" s="7"/>
      <c r="E11" s="7"/>
      <c r="F11" s="7"/>
      <c r="G11" s="2"/>
      <c r="H11" s="2"/>
      <c r="I11" s="2"/>
      <c r="J11" s="2"/>
      <c r="K11" s="15"/>
      <c r="L11" s="10"/>
      <c r="M11" s="10"/>
    </row>
    <row r="12" spans="1:20" ht="13" x14ac:dyDescent="0.3">
      <c r="A12" s="8">
        <v>9</v>
      </c>
      <c r="B12" s="8"/>
      <c r="C12" s="2"/>
      <c r="D12" s="2"/>
      <c r="E12" s="2"/>
      <c r="F12" s="2"/>
      <c r="G12" s="17" t="s">
        <v>9</v>
      </c>
      <c r="H12" s="17"/>
      <c r="I12" s="17" t="s">
        <v>10</v>
      </c>
      <c r="J12" s="17"/>
      <c r="K12" s="17" t="s">
        <v>11</v>
      </c>
      <c r="L12" s="10"/>
      <c r="M12" s="10"/>
    </row>
    <row r="13" spans="1:20" ht="13" x14ac:dyDescent="0.3">
      <c r="A13" s="8">
        <v>10</v>
      </c>
      <c r="B13" s="8"/>
      <c r="C13" s="2"/>
      <c r="D13" s="2"/>
      <c r="E13" s="2"/>
      <c r="F13" s="2"/>
      <c r="G13" s="6" t="s">
        <v>2</v>
      </c>
      <c r="H13" s="6"/>
      <c r="I13" s="6" t="s">
        <v>2</v>
      </c>
      <c r="J13" s="12"/>
      <c r="K13" s="6" t="s">
        <v>2</v>
      </c>
      <c r="L13" s="10"/>
      <c r="M13" s="10"/>
    </row>
    <row r="14" spans="1:20" ht="14.5" x14ac:dyDescent="0.35">
      <c r="A14" s="8">
        <v>11</v>
      </c>
      <c r="B14" s="8"/>
      <c r="C14" s="6"/>
      <c r="D14" s="6"/>
      <c r="E14" s="6"/>
      <c r="F14" s="6"/>
      <c r="G14" s="6" t="s">
        <v>12</v>
      </c>
      <c r="H14" s="6"/>
      <c r="I14" s="6" t="s">
        <v>13</v>
      </c>
      <c r="J14" s="12"/>
      <c r="K14" s="18" t="s">
        <v>14</v>
      </c>
      <c r="L14" s="10"/>
      <c r="M14" s="10"/>
    </row>
    <row r="15" spans="1:20" ht="13" x14ac:dyDescent="0.3">
      <c r="A15" s="8">
        <v>12</v>
      </c>
      <c r="B15" s="8"/>
      <c r="C15" s="8" t="s">
        <v>15</v>
      </c>
      <c r="D15" s="8"/>
      <c r="E15" s="8"/>
      <c r="F15" s="8"/>
      <c r="G15" s="8" t="s">
        <v>16</v>
      </c>
      <c r="H15" s="12"/>
      <c r="I15" s="8" t="s">
        <v>16</v>
      </c>
      <c r="J15" s="12"/>
      <c r="K15" s="8" t="s">
        <v>16</v>
      </c>
      <c r="L15" s="10"/>
      <c r="M15" s="10"/>
    </row>
    <row r="16" spans="1:20" ht="13" x14ac:dyDescent="0.3">
      <c r="A16" s="8">
        <v>13</v>
      </c>
      <c r="B16" s="8"/>
      <c r="C16" s="19" t="s">
        <v>17</v>
      </c>
      <c r="D16" s="19"/>
      <c r="E16" s="19"/>
      <c r="F16" s="19"/>
      <c r="G16" s="13" t="s">
        <v>18</v>
      </c>
      <c r="H16" s="12"/>
      <c r="I16" s="13" t="s">
        <v>18</v>
      </c>
      <c r="J16" s="12"/>
      <c r="K16" s="13" t="s">
        <v>18</v>
      </c>
      <c r="L16" s="10"/>
      <c r="M16" s="10"/>
    </row>
    <row r="17" spans="1:14" ht="13" x14ac:dyDescent="0.3">
      <c r="A17" s="8">
        <v>14</v>
      </c>
      <c r="B17" s="8"/>
      <c r="C17" s="7" t="s">
        <v>19</v>
      </c>
      <c r="D17" s="7"/>
      <c r="E17" s="4" t="s">
        <v>20</v>
      </c>
      <c r="F17" s="20"/>
      <c r="G17" s="15">
        <f>+G27</f>
        <v>-235940968.29967165</v>
      </c>
      <c r="H17" s="21"/>
      <c r="I17" s="15">
        <f>+I27</f>
        <v>-103988427.46010104</v>
      </c>
      <c r="J17" s="21"/>
      <c r="K17" s="15">
        <f>(+G17+I17)/2</f>
        <v>-169964697.87988633</v>
      </c>
      <c r="L17" s="10"/>
      <c r="M17" s="10"/>
      <c r="N17" s="10"/>
    </row>
    <row r="18" spans="1:14" ht="13" x14ac:dyDescent="0.3">
      <c r="A18" s="8">
        <v>15</v>
      </c>
      <c r="B18" s="8"/>
      <c r="C18" s="7" t="s">
        <v>21</v>
      </c>
      <c r="D18" s="7"/>
      <c r="E18" s="7" t="s">
        <v>22</v>
      </c>
      <c r="F18" s="7"/>
      <c r="G18" s="15">
        <f>+G32</f>
        <v>-5865018.3283552499</v>
      </c>
      <c r="H18" s="21"/>
      <c r="I18" s="15">
        <f>+I32</f>
        <v>-6608936.6065314086</v>
      </c>
      <c r="J18" s="21"/>
      <c r="K18" s="15">
        <f>(+G18+I18)/2</f>
        <v>-6236977.4674433293</v>
      </c>
      <c r="L18" s="10"/>
      <c r="M18" s="10"/>
      <c r="N18" s="10"/>
    </row>
    <row r="19" spans="1:14" ht="13" x14ac:dyDescent="0.3">
      <c r="A19" s="8">
        <v>16</v>
      </c>
      <c r="B19" s="8"/>
      <c r="C19" s="7" t="s">
        <v>23</v>
      </c>
      <c r="D19" s="7"/>
      <c r="E19" s="7" t="s">
        <v>24</v>
      </c>
      <c r="F19" s="7"/>
      <c r="G19" s="22">
        <f>+G39</f>
        <v>-533902.31268230721</v>
      </c>
      <c r="H19" s="23"/>
      <c r="I19" s="22">
        <f>+I39</f>
        <v>-536203.18697040144</v>
      </c>
      <c r="J19" s="23"/>
      <c r="K19" s="15">
        <f>(+G19+I19)/2</f>
        <v>-535052.74982635432</v>
      </c>
      <c r="L19" s="10"/>
      <c r="M19" s="10"/>
    </row>
    <row r="20" spans="1:14" ht="13.5" thickBot="1" x14ac:dyDescent="0.35">
      <c r="A20" s="8">
        <v>17</v>
      </c>
      <c r="B20" s="8"/>
      <c r="C20" s="9" t="s">
        <v>25</v>
      </c>
      <c r="D20" s="9"/>
      <c r="E20" s="9" t="s">
        <v>26</v>
      </c>
      <c r="F20" s="9"/>
      <c r="G20" s="24">
        <f>+G17+G18+G19</f>
        <v>-242339888.9407092</v>
      </c>
      <c r="H20" s="21"/>
      <c r="I20" s="24">
        <f>+I17+I18+I19</f>
        <v>-111133567.25360285</v>
      </c>
      <c r="J20" s="21"/>
      <c r="K20" s="24">
        <f>+K17+K18+K19</f>
        <v>-176736728.09715599</v>
      </c>
      <c r="L20" s="10"/>
      <c r="M20" s="9"/>
      <c r="N20" s="20" t="s">
        <v>27</v>
      </c>
    </row>
    <row r="21" spans="1:14" ht="13.5" thickTop="1" x14ac:dyDescent="0.3">
      <c r="A21" s="8">
        <v>18</v>
      </c>
      <c r="B21" s="8"/>
      <c r="C21" s="10"/>
      <c r="D21" s="10"/>
      <c r="E21" s="10"/>
      <c r="F21" s="10"/>
      <c r="G21" s="10"/>
      <c r="H21" s="25"/>
      <c r="I21" s="10"/>
      <c r="J21" s="25"/>
      <c r="K21" s="10"/>
      <c r="L21" s="10"/>
      <c r="M21" s="10"/>
    </row>
    <row r="22" spans="1:14" ht="13" x14ac:dyDescent="0.3">
      <c r="A22" s="8">
        <v>19</v>
      </c>
      <c r="B22" s="8"/>
      <c r="C22" s="26" t="s">
        <v>28</v>
      </c>
      <c r="D22" s="26"/>
      <c r="E22" s="26"/>
      <c r="F22" s="26"/>
      <c r="G22" s="10"/>
      <c r="H22" s="25"/>
      <c r="I22" s="10"/>
      <c r="J22" s="25"/>
      <c r="K22" s="10"/>
      <c r="L22" s="10"/>
      <c r="M22" s="10"/>
    </row>
    <row r="23" spans="1:14" ht="13" x14ac:dyDescent="0.3">
      <c r="A23" s="8">
        <v>20</v>
      </c>
      <c r="B23" s="8"/>
      <c r="H23" s="27"/>
      <c r="J23" s="27"/>
      <c r="K23" s="28" t="s">
        <v>14</v>
      </c>
    </row>
    <row r="24" spans="1:14" ht="13" x14ac:dyDescent="0.3">
      <c r="A24" s="8">
        <v>21</v>
      </c>
      <c r="B24" s="8"/>
      <c r="C24" s="26" t="s">
        <v>29</v>
      </c>
      <c r="D24" s="26"/>
      <c r="E24" s="26"/>
      <c r="F24" s="26"/>
      <c r="G24" s="30" t="s">
        <v>12</v>
      </c>
      <c r="H24" s="29"/>
      <c r="I24" s="30" t="s">
        <v>13</v>
      </c>
      <c r="J24" s="29"/>
      <c r="K24" s="30" t="s">
        <v>30</v>
      </c>
      <c r="M24" s="31" t="s">
        <v>27</v>
      </c>
    </row>
    <row r="25" spans="1:14" ht="13" x14ac:dyDescent="0.3">
      <c r="A25" s="8">
        <v>22</v>
      </c>
      <c r="B25" s="8"/>
      <c r="C25" s="20" t="s">
        <v>99</v>
      </c>
      <c r="E25" s="7" t="s">
        <v>31</v>
      </c>
      <c r="F25" s="7"/>
      <c r="G25" s="32">
        <f>'2021 Summary of I&amp;D Reserve'!C47</f>
        <v>-3794799466.79</v>
      </c>
      <c r="H25" s="33"/>
      <c r="I25" s="32">
        <f>'2021 Summary of I&amp;D Reserve'!C11</f>
        <v>-1672516782.1500001</v>
      </c>
      <c r="J25" s="34"/>
      <c r="M25" s="16"/>
      <c r="N25" s="35"/>
    </row>
    <row r="26" spans="1:14" ht="13" x14ac:dyDescent="0.3">
      <c r="A26" s="6">
        <v>23</v>
      </c>
      <c r="B26" s="8"/>
      <c r="C26" t="s">
        <v>32</v>
      </c>
      <c r="E26" s="36" t="s">
        <v>33</v>
      </c>
      <c r="F26" s="36"/>
      <c r="G26" s="37">
        <v>6.2174818554839952E-2</v>
      </c>
      <c r="H26" s="38"/>
      <c r="I26" s="37">
        <v>6.2174818554839952E-2</v>
      </c>
      <c r="J26" s="38"/>
      <c r="M26" s="16"/>
    </row>
    <row r="27" spans="1:14" ht="13.5" thickBot="1" x14ac:dyDescent="0.35">
      <c r="A27" s="6">
        <v>24</v>
      </c>
      <c r="B27" s="8"/>
      <c r="C27" t="s">
        <v>34</v>
      </c>
      <c r="E27" s="39" t="s">
        <v>35</v>
      </c>
      <c r="F27" s="40"/>
      <c r="G27" s="150">
        <f>+G25*G26</f>
        <v>-235940968.29967165</v>
      </c>
      <c r="H27" s="41"/>
      <c r="I27" s="150">
        <f>+I25*I26</f>
        <v>-103988427.46010104</v>
      </c>
      <c r="J27" s="41"/>
      <c r="K27" s="42">
        <f>(G27+I27)/2</f>
        <v>-169964697.87988633</v>
      </c>
      <c r="M27" s="16"/>
    </row>
    <row r="28" spans="1:14" ht="13.5" thickTop="1" x14ac:dyDescent="0.3">
      <c r="A28" s="6">
        <v>25</v>
      </c>
      <c r="B28" s="8"/>
      <c r="H28" s="27"/>
      <c r="J28" s="27"/>
      <c r="M28" s="16"/>
    </row>
    <row r="29" spans="1:14" ht="13" x14ac:dyDescent="0.3">
      <c r="A29" s="6">
        <v>26</v>
      </c>
      <c r="B29" s="8"/>
      <c r="C29" s="43" t="s">
        <v>36</v>
      </c>
      <c r="D29" s="43"/>
      <c r="E29" s="43"/>
      <c r="F29" s="43"/>
      <c r="H29" s="27"/>
      <c r="J29" s="27"/>
      <c r="M29" s="44" t="s">
        <v>27</v>
      </c>
    </row>
    <row r="30" spans="1:14" ht="13" x14ac:dyDescent="0.3">
      <c r="A30" s="6">
        <v>27</v>
      </c>
      <c r="B30" s="8"/>
      <c r="C30" s="20" t="s">
        <v>37</v>
      </c>
      <c r="D30" s="20"/>
      <c r="E30" s="7" t="s">
        <v>31</v>
      </c>
      <c r="F30" s="7"/>
      <c r="G30" s="32">
        <f>'UnfundedReserves excluding WF'!D8</f>
        <v>-94331088.769999996</v>
      </c>
      <c r="H30" s="33"/>
      <c r="I30" s="32">
        <f>'UnfundedReserves excluding WF'!E8</f>
        <v>-106296033.67</v>
      </c>
      <c r="J30" s="34"/>
      <c r="M30" s="16"/>
    </row>
    <row r="31" spans="1:14" ht="13" x14ac:dyDescent="0.3">
      <c r="A31" s="6">
        <v>28</v>
      </c>
      <c r="B31" s="8"/>
      <c r="C31" t="s">
        <v>32</v>
      </c>
      <c r="E31" s="36" t="s">
        <v>33</v>
      </c>
      <c r="F31" s="36"/>
      <c r="G31" s="37">
        <f>G26</f>
        <v>6.2174818554839952E-2</v>
      </c>
      <c r="H31" s="38"/>
      <c r="I31" s="37">
        <f>I26</f>
        <v>6.2174818554839952E-2</v>
      </c>
      <c r="J31" s="38"/>
      <c r="M31" s="16"/>
    </row>
    <row r="32" spans="1:14" ht="13.5" thickBot="1" x14ac:dyDescent="0.35">
      <c r="A32" s="6">
        <v>29</v>
      </c>
      <c r="B32" s="8"/>
      <c r="C32" t="s">
        <v>34</v>
      </c>
      <c r="E32" s="39" t="s">
        <v>38</v>
      </c>
      <c r="F32" s="40"/>
      <c r="G32" s="150">
        <f>+G30*G31</f>
        <v>-5865018.3283552499</v>
      </c>
      <c r="H32" s="41"/>
      <c r="I32" s="150">
        <f>+I30*I31</f>
        <v>-6608936.6065314086</v>
      </c>
      <c r="J32" s="41"/>
      <c r="K32" s="42">
        <f>(G32+I32)/2</f>
        <v>-6236977.4674433293</v>
      </c>
      <c r="M32" s="16"/>
    </row>
    <row r="33" spans="1:11" ht="13.5" thickTop="1" x14ac:dyDescent="0.3">
      <c r="A33" s="6">
        <f t="shared" ref="A33:A39" si="0">1+A32</f>
        <v>30</v>
      </c>
      <c r="H33" s="27"/>
      <c r="J33" s="27"/>
    </row>
    <row r="34" spans="1:11" ht="13" x14ac:dyDescent="0.3">
      <c r="A34" s="6">
        <f t="shared" si="0"/>
        <v>31</v>
      </c>
      <c r="C34" s="43" t="s">
        <v>39</v>
      </c>
      <c r="H34" s="27"/>
      <c r="J34" s="27"/>
    </row>
    <row r="35" spans="1:11" ht="13" x14ac:dyDescent="0.3">
      <c r="A35" s="6">
        <f t="shared" si="0"/>
        <v>32</v>
      </c>
      <c r="C35" s="20" t="s">
        <v>39</v>
      </c>
      <c r="E35" s="7" t="s">
        <v>31</v>
      </c>
      <c r="F35" s="7"/>
      <c r="G35" s="45">
        <f>SUM('UnfundedReserves excluding WF'!D4:D7,'UnfundedReserves excluding WF'!D10:D12)</f>
        <v>-17174229.859999999</v>
      </c>
      <c r="H35" s="33"/>
      <c r="I35" s="45">
        <f>SUM('UnfundedReserves excluding WF'!E4:E7,'UnfundedReserves excluding WF'!E10:E12)</f>
        <v>-17248242.920000002</v>
      </c>
      <c r="J35" s="34"/>
    </row>
    <row r="36" spans="1:11" ht="13" x14ac:dyDescent="0.3">
      <c r="A36" s="6">
        <f t="shared" si="0"/>
        <v>33</v>
      </c>
      <c r="C36" s="20" t="s">
        <v>40</v>
      </c>
      <c r="E36" s="46" t="s">
        <v>41</v>
      </c>
      <c r="G36" s="47">
        <v>0.5</v>
      </c>
      <c r="H36" s="27"/>
      <c r="I36" s="47">
        <v>0.5</v>
      </c>
      <c r="J36" s="27"/>
    </row>
    <row r="37" spans="1:11" ht="13" x14ac:dyDescent="0.3">
      <c r="A37" s="6">
        <f t="shared" si="0"/>
        <v>34</v>
      </c>
      <c r="C37" s="20" t="s">
        <v>42</v>
      </c>
      <c r="E37" s="4" t="s">
        <v>43</v>
      </c>
      <c r="G37" s="48">
        <f>+G35*G36</f>
        <v>-8587114.9299999997</v>
      </c>
      <c r="H37" s="49"/>
      <c r="I37" s="48">
        <f>+I35*I36</f>
        <v>-8624121.4600000009</v>
      </c>
      <c r="J37" s="27"/>
    </row>
    <row r="38" spans="1:11" ht="13" x14ac:dyDescent="0.3">
      <c r="A38" s="6">
        <f t="shared" si="0"/>
        <v>35</v>
      </c>
      <c r="C38" t="s">
        <v>32</v>
      </c>
      <c r="E38" s="36" t="s">
        <v>33</v>
      </c>
      <c r="F38" s="36"/>
      <c r="G38" s="37">
        <f>G26</f>
        <v>6.2174818554839952E-2</v>
      </c>
      <c r="H38" s="38"/>
      <c r="I38" s="37">
        <f>I26</f>
        <v>6.2174818554839952E-2</v>
      </c>
      <c r="J38" s="38"/>
    </row>
    <row r="39" spans="1:11" ht="13.5" thickBot="1" x14ac:dyDescent="0.35">
      <c r="A39" s="6">
        <f t="shared" si="0"/>
        <v>36</v>
      </c>
      <c r="C39" t="s">
        <v>34</v>
      </c>
      <c r="E39" s="39" t="s">
        <v>44</v>
      </c>
      <c r="F39" s="40"/>
      <c r="G39" s="150">
        <f>+G37*G38</f>
        <v>-533902.31268230721</v>
      </c>
      <c r="H39" s="41"/>
      <c r="I39" s="150">
        <f>+I37*I38</f>
        <v>-536203.18697040144</v>
      </c>
      <c r="J39" s="41"/>
      <c r="K39" s="42">
        <f>(G39+I39)/2</f>
        <v>-535052.74982635432</v>
      </c>
    </row>
    <row r="40" spans="1:11" ht="13" thickTop="1" x14ac:dyDescent="0.25">
      <c r="H40" s="27"/>
      <c r="J40" s="27"/>
    </row>
    <row r="41" spans="1:11" ht="13" x14ac:dyDescent="0.3">
      <c r="C41" s="43" t="s">
        <v>88</v>
      </c>
    </row>
    <row r="42" spans="1:11" x14ac:dyDescent="0.25">
      <c r="C42" s="20" t="s">
        <v>100</v>
      </c>
      <c r="D42" s="96"/>
    </row>
    <row r="43" spans="1:11" x14ac:dyDescent="0.25">
      <c r="C43" s="97" t="s">
        <v>101</v>
      </c>
    </row>
    <row r="44" spans="1:11" x14ac:dyDescent="0.25">
      <c r="C44" t="s">
        <v>102</v>
      </c>
    </row>
    <row r="45" spans="1:11" x14ac:dyDescent="0.25">
      <c r="C45" s="98" t="s">
        <v>103</v>
      </c>
    </row>
    <row r="46" spans="1:11" x14ac:dyDescent="0.25">
      <c r="H46" s="50"/>
      <c r="J46" s="50"/>
    </row>
    <row r="47" spans="1:11" x14ac:dyDescent="0.25">
      <c r="G47" s="50"/>
    </row>
    <row r="48" spans="1:11" x14ac:dyDescent="0.25">
      <c r="E48" s="106"/>
      <c r="G48" s="50"/>
    </row>
    <row r="49" spans="7:10" x14ac:dyDescent="0.25">
      <c r="G49" s="107"/>
      <c r="H49" s="108"/>
      <c r="I49" s="107"/>
      <c r="J49" s="50"/>
    </row>
    <row r="50" spans="7:10" x14ac:dyDescent="0.25">
      <c r="H50" s="50"/>
      <c r="J50" s="50"/>
    </row>
    <row r="51" spans="7:10" x14ac:dyDescent="0.25">
      <c r="H51" s="50"/>
      <c r="J51" s="50"/>
    </row>
    <row r="52" spans="7:10" x14ac:dyDescent="0.25">
      <c r="H52" s="50"/>
      <c r="J52" s="50"/>
    </row>
    <row r="53" spans="7:10" x14ac:dyDescent="0.25">
      <c r="H53" s="50"/>
      <c r="J53" s="50"/>
    </row>
    <row r="54" spans="7:10" x14ac:dyDescent="0.25">
      <c r="H54" s="50"/>
      <c r="J54" s="50"/>
    </row>
    <row r="55" spans="7:10" x14ac:dyDescent="0.25">
      <c r="H55" s="50"/>
    </row>
    <row r="56" spans="7:10" x14ac:dyDescent="0.25">
      <c r="H56" s="50"/>
    </row>
  </sheetData>
  <pageMargins left="0.7" right="0.7" top="0.75" bottom="0.75" header="0.3" footer="0.3"/>
  <pageSetup scale="84" orientation="landscape" cellComments="asDisplayed" r:id="rId1"/>
  <headerFooter>
    <oddHeader>&amp;CSchedule 34
Unfunded Reserves
&amp;RTO2023 Draft Annual Update
Attachment 4
WP‐Schedule 34
Page &amp;P of &amp;N</oddHeader>
    <oddFooter>&amp;R34-UnfundedReserves</oddFoot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A2EB1-4E43-4686-A9EC-85253F13DA8B}">
  <sheetPr>
    <pageSetUpPr fitToPage="1"/>
  </sheetPr>
  <dimension ref="A1:N56"/>
  <sheetViews>
    <sheetView zoomScaleNormal="100" zoomScalePageLayoutView="70" workbookViewId="0">
      <selection sqref="A1:H1"/>
    </sheetView>
  </sheetViews>
  <sheetFormatPr defaultColWidth="8.7265625" defaultRowHeight="14.5" x14ac:dyDescent="0.35"/>
  <cols>
    <col min="1" max="1" width="5.81640625" style="81" customWidth="1"/>
    <col min="2" max="2" width="11.81640625" style="60" customWidth="1"/>
    <col min="3" max="3" width="16.7265625" style="60" customWidth="1"/>
    <col min="4" max="4" width="19.54296875" style="60" bestFit="1" customWidth="1"/>
    <col min="5" max="5" width="17.453125" style="60" customWidth="1"/>
    <col min="6" max="6" width="17.81640625" style="60" customWidth="1"/>
    <col min="7" max="7" width="19.26953125" style="60" bestFit="1" customWidth="1"/>
    <col min="8" max="8" width="26.1796875" style="60" customWidth="1"/>
    <col min="9" max="9" width="10" style="60" customWidth="1"/>
    <col min="10" max="13" width="15.81640625" style="60" customWidth="1"/>
    <col min="14" max="14" width="16" style="60" customWidth="1"/>
    <col min="15" max="16384" width="8.7265625" style="60"/>
  </cols>
  <sheetData>
    <row r="1" spans="1:14" ht="18.5" x14ac:dyDescent="0.45">
      <c r="A1" s="152" t="s">
        <v>65</v>
      </c>
      <c r="B1" s="152"/>
      <c r="C1" s="152"/>
      <c r="D1" s="152"/>
      <c r="E1" s="152"/>
      <c r="F1" s="152"/>
      <c r="G1" s="152"/>
      <c r="H1" s="152"/>
      <c r="I1" s="59"/>
      <c r="J1" s="59"/>
      <c r="K1" s="59"/>
      <c r="L1" s="59"/>
      <c r="M1" s="59"/>
      <c r="N1" s="59"/>
    </row>
    <row r="2" spans="1:14" ht="15.5" x14ac:dyDescent="0.35">
      <c r="A2" s="153" t="s">
        <v>66</v>
      </c>
      <c r="B2" s="153"/>
      <c r="C2" s="153"/>
      <c r="D2" s="153"/>
      <c r="E2" s="153"/>
      <c r="F2" s="153"/>
      <c r="G2" s="153"/>
      <c r="H2" s="153"/>
      <c r="I2" s="61"/>
      <c r="J2" s="61"/>
      <c r="K2" s="61"/>
      <c r="L2" s="61"/>
      <c r="M2" s="61"/>
      <c r="N2" s="61"/>
    </row>
    <row r="3" spans="1:14" x14ac:dyDescent="0.35">
      <c r="A3" s="154" t="s">
        <v>67</v>
      </c>
      <c r="B3" s="154"/>
      <c r="C3" s="154"/>
      <c r="D3" s="154"/>
      <c r="E3" s="154"/>
      <c r="F3" s="154"/>
      <c r="G3" s="154"/>
      <c r="H3" s="154"/>
      <c r="I3" s="62"/>
      <c r="J3" s="62"/>
      <c r="K3" s="62"/>
      <c r="L3" s="62"/>
      <c r="M3" s="62"/>
      <c r="N3" s="62"/>
    </row>
    <row r="4" spans="1:14" x14ac:dyDescent="0.3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4" ht="15.5" x14ac:dyDescent="0.35">
      <c r="A5" s="155" t="s">
        <v>68</v>
      </c>
      <c r="B5" s="155"/>
      <c r="C5" s="155"/>
      <c r="D5" s="155"/>
      <c r="E5" s="155"/>
      <c r="F5" s="155"/>
      <c r="G5" s="155"/>
      <c r="H5" s="155"/>
      <c r="I5" s="64"/>
      <c r="J5" s="64"/>
      <c r="K5" s="64"/>
      <c r="L5" s="64"/>
      <c r="M5" s="64"/>
      <c r="N5" s="64"/>
    </row>
    <row r="6" spans="1:14" ht="15.5" x14ac:dyDescent="0.35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4" ht="15.5" x14ac:dyDescent="0.35">
      <c r="A7" s="65"/>
      <c r="B7" s="65"/>
      <c r="D7" s="66"/>
      <c r="E7" s="64"/>
    </row>
    <row r="8" spans="1:14" ht="29.25" customHeight="1" x14ac:dyDescent="0.35">
      <c r="A8" s="67"/>
      <c r="B8" s="68" t="s">
        <v>69</v>
      </c>
      <c r="C8" s="69" t="s">
        <v>70</v>
      </c>
      <c r="D8" s="68" t="s">
        <v>71</v>
      </c>
      <c r="E8" s="68" t="s">
        <v>72</v>
      </c>
      <c r="F8" s="68" t="s">
        <v>73</v>
      </c>
    </row>
    <row r="9" spans="1:14" ht="55" customHeight="1" x14ac:dyDescent="0.35">
      <c r="A9" s="156" t="s">
        <v>74</v>
      </c>
      <c r="B9" s="157" t="s">
        <v>75</v>
      </c>
      <c r="C9" s="158" t="s">
        <v>76</v>
      </c>
      <c r="D9" s="158" t="s">
        <v>77</v>
      </c>
      <c r="E9" s="160" t="s">
        <v>78</v>
      </c>
      <c r="F9" s="158" t="s">
        <v>79</v>
      </c>
    </row>
    <row r="10" spans="1:14" ht="19.5" customHeight="1" x14ac:dyDescent="0.35">
      <c r="A10" s="156"/>
      <c r="B10" s="157"/>
      <c r="C10" s="159"/>
      <c r="D10" s="159"/>
      <c r="E10" s="160"/>
      <c r="F10" s="159"/>
    </row>
    <row r="11" spans="1:14" x14ac:dyDescent="0.35">
      <c r="A11" s="70">
        <v>1</v>
      </c>
      <c r="B11" s="71">
        <v>44196</v>
      </c>
      <c r="C11" s="109"/>
      <c r="D11" s="72">
        <v>3766315262.0100002</v>
      </c>
      <c r="E11" s="137">
        <f>-134241651-26450000+69156421</f>
        <v>-91535230</v>
      </c>
      <c r="F11" s="73">
        <f>D11+E11</f>
        <v>3674780032.0100002</v>
      </c>
    </row>
    <row r="12" spans="1:14" x14ac:dyDescent="0.35">
      <c r="A12" s="70">
        <f>1+A11</f>
        <v>2</v>
      </c>
      <c r="B12" s="71">
        <v>44197</v>
      </c>
      <c r="C12" s="110"/>
      <c r="D12" s="74">
        <f>F11+C12</f>
        <v>3674780032.0100002</v>
      </c>
      <c r="E12" s="137">
        <f>-2888541.18-19000000</f>
        <v>-21888541.18</v>
      </c>
      <c r="F12" s="73">
        <f t="shared" ref="F12:F22" si="0">D12+E12</f>
        <v>3652891490.8300004</v>
      </c>
    </row>
    <row r="13" spans="1:14" x14ac:dyDescent="0.35">
      <c r="A13" s="70">
        <f>1+A12</f>
        <v>3</v>
      </c>
      <c r="B13" s="71">
        <v>44228</v>
      </c>
      <c r="C13" s="110"/>
      <c r="D13" s="74">
        <f t="shared" ref="D13:D23" si="1">F12+C13</f>
        <v>3652891490.8300004</v>
      </c>
      <c r="E13" s="137">
        <f>-40400000-7975020.04</f>
        <v>-48375020.039999999</v>
      </c>
      <c r="F13" s="73">
        <f t="shared" si="0"/>
        <v>3604516470.7900004</v>
      </c>
    </row>
    <row r="14" spans="1:14" x14ac:dyDescent="0.35">
      <c r="A14" s="70">
        <f t="shared" ref="A14:A24" si="2">1+A13</f>
        <v>4</v>
      </c>
      <c r="B14" s="71">
        <v>44256</v>
      </c>
      <c r="C14" s="110"/>
      <c r="D14" s="74">
        <f t="shared" si="1"/>
        <v>3604516470.7900004</v>
      </c>
      <c r="E14" s="137">
        <f>-83155000-1503786929.44-27980000-116440495.47+1771666593.31+1430750-548985681.69</f>
        <v>-507250763.2900002</v>
      </c>
      <c r="F14" s="73">
        <f t="shared" si="0"/>
        <v>3097265707.5</v>
      </c>
    </row>
    <row r="15" spans="1:14" x14ac:dyDescent="0.35">
      <c r="A15" s="70">
        <f t="shared" si="2"/>
        <v>5</v>
      </c>
      <c r="B15" s="71">
        <v>44287</v>
      </c>
      <c r="C15" s="110"/>
      <c r="D15" s="74">
        <f t="shared" si="1"/>
        <v>3097265707.5</v>
      </c>
      <c r="E15" s="137">
        <f>-96452938-0.01+33085.93+113729.65-1771666593.31-1430750-38890292+116440495.47+5187130+665539906.8-116407409.54-33085.93-113729.65</f>
        <v>-1237680450.5900002</v>
      </c>
      <c r="F15" s="73">
        <f t="shared" si="0"/>
        <v>1859585256.9099998</v>
      </c>
    </row>
    <row r="16" spans="1:14" x14ac:dyDescent="0.35">
      <c r="A16" s="70">
        <f t="shared" si="2"/>
        <v>6</v>
      </c>
      <c r="B16" s="71">
        <v>44317</v>
      </c>
      <c r="C16" s="110"/>
      <c r="D16" s="74">
        <f t="shared" si="1"/>
        <v>1859585256.9099998</v>
      </c>
      <c r="E16" s="137">
        <f>-117668266.36-5187130-32369770</f>
        <v>-155225166.36000001</v>
      </c>
      <c r="F16" s="73">
        <f t="shared" si="0"/>
        <v>1704360090.5499997</v>
      </c>
    </row>
    <row r="17" spans="1:12" x14ac:dyDescent="0.35">
      <c r="A17" s="70">
        <f t="shared" si="2"/>
        <v>7</v>
      </c>
      <c r="B17" s="71">
        <v>44348</v>
      </c>
      <c r="C17" s="110"/>
      <c r="D17" s="74">
        <f t="shared" si="1"/>
        <v>1704360090.5499997</v>
      </c>
      <c r="E17" s="137">
        <f>-179116309.98+2300000-86940000+90000000</f>
        <v>-173756309.97999999</v>
      </c>
      <c r="F17" s="73">
        <f t="shared" si="0"/>
        <v>1530603780.5699997</v>
      </c>
    </row>
    <row r="18" spans="1:12" x14ac:dyDescent="0.35">
      <c r="A18" s="70">
        <f t="shared" si="2"/>
        <v>8</v>
      </c>
      <c r="B18" s="71">
        <v>44378</v>
      </c>
      <c r="C18" s="110"/>
      <c r="D18" s="74">
        <f t="shared" si="1"/>
        <v>1530603780.5699997</v>
      </c>
      <c r="E18" s="137">
        <f>-24110000+107178.07-90000000-51293000</f>
        <v>-165295821.93000001</v>
      </c>
      <c r="F18" s="73">
        <f t="shared" si="0"/>
        <v>1365307958.6399996</v>
      </c>
    </row>
    <row r="19" spans="1:12" x14ac:dyDescent="0.35">
      <c r="A19" s="70">
        <f t="shared" si="2"/>
        <v>9</v>
      </c>
      <c r="B19" s="71">
        <v>44409</v>
      </c>
      <c r="C19" s="110"/>
      <c r="D19" s="74">
        <f t="shared" si="1"/>
        <v>1365307958.6399996</v>
      </c>
      <c r="E19" s="137">
        <f>-122670000-95789568.01+550000</f>
        <v>-217909568.00999999</v>
      </c>
      <c r="F19" s="73">
        <f t="shared" si="0"/>
        <v>1147398390.6299996</v>
      </c>
    </row>
    <row r="20" spans="1:12" x14ac:dyDescent="0.35">
      <c r="A20" s="70">
        <f t="shared" si="2"/>
        <v>10</v>
      </c>
      <c r="B20" s="71">
        <v>44440</v>
      </c>
      <c r="C20" s="110">
        <v>1265460888</v>
      </c>
      <c r="D20" s="74">
        <f t="shared" si="1"/>
        <v>2412859278.6299996</v>
      </c>
      <c r="E20" s="137">
        <f>-30560193.18-550000-126085000+801725.23</f>
        <v>-156393467.95000002</v>
      </c>
      <c r="F20" s="73">
        <f t="shared" si="0"/>
        <v>2256465810.6799998</v>
      </c>
    </row>
    <row r="21" spans="1:12" x14ac:dyDescent="0.35">
      <c r="A21" s="70">
        <f t="shared" si="2"/>
        <v>11</v>
      </c>
      <c r="B21" s="71">
        <v>44470</v>
      </c>
      <c r="C21" s="110"/>
      <c r="D21" s="74">
        <f t="shared" si="1"/>
        <v>2256465810.6799998</v>
      </c>
      <c r="E21" s="137">
        <f>-20899525-801725.23-78423500</f>
        <v>-100124750.23</v>
      </c>
      <c r="F21" s="73">
        <f t="shared" si="0"/>
        <v>2156341060.4499998</v>
      </c>
    </row>
    <row r="22" spans="1:12" x14ac:dyDescent="0.35">
      <c r="A22" s="70">
        <f t="shared" si="2"/>
        <v>12</v>
      </c>
      <c r="B22" s="71">
        <v>44501</v>
      </c>
      <c r="C22" s="110"/>
      <c r="D22" s="74">
        <f>F21+C22</f>
        <v>2156341060.4499998</v>
      </c>
      <c r="E22" s="137">
        <f>-24215403.06-270655582.73</f>
        <v>-294870985.79000002</v>
      </c>
      <c r="F22" s="73">
        <f t="shared" si="0"/>
        <v>1861470074.6599998</v>
      </c>
    </row>
    <row r="23" spans="1:12" x14ac:dyDescent="0.35">
      <c r="A23" s="70">
        <f t="shared" si="2"/>
        <v>13</v>
      </c>
      <c r="B23" s="71">
        <v>44531</v>
      </c>
      <c r="C23" s="110">
        <v>-175000000</v>
      </c>
      <c r="D23" s="72">
        <f t="shared" si="1"/>
        <v>1686470074.6599998</v>
      </c>
      <c r="E23" s="137">
        <f>-28645419.98-99142209.41</f>
        <v>-127787629.39</v>
      </c>
      <c r="F23" s="73">
        <f>D23+E23</f>
        <v>1558682445.2699997</v>
      </c>
      <c r="G23" s="75"/>
    </row>
    <row r="24" spans="1:12" x14ac:dyDescent="0.35">
      <c r="A24" s="70">
        <f t="shared" si="2"/>
        <v>14</v>
      </c>
      <c r="B24" s="71" t="s">
        <v>118</v>
      </c>
      <c r="C24" s="74">
        <f>SUM(C12:C23)</f>
        <v>1090460888</v>
      </c>
      <c r="D24" s="76"/>
      <c r="E24" s="74">
        <f>SUM(E11:E23)</f>
        <v>-3298093704.7399998</v>
      </c>
      <c r="F24" s="77"/>
      <c r="J24" s="75"/>
    </row>
    <row r="25" spans="1:12" x14ac:dyDescent="0.35">
      <c r="A25" s="60"/>
      <c r="B25" s="63"/>
      <c r="C25" s="63"/>
    </row>
    <row r="26" spans="1:12" x14ac:dyDescent="0.35">
      <c r="A26" s="62" t="s">
        <v>80</v>
      </c>
      <c r="B26" s="62"/>
      <c r="C26" s="62"/>
      <c r="D26" s="62"/>
      <c r="E26" s="62"/>
      <c r="F26" s="62"/>
      <c r="G26" s="78">
        <v>1090460888</v>
      </c>
      <c r="H26" s="63" t="s">
        <v>81</v>
      </c>
      <c r="I26" s="63"/>
      <c r="J26" s="63"/>
      <c r="K26" s="63"/>
      <c r="L26" s="63"/>
    </row>
    <row r="27" spans="1:12" x14ac:dyDescent="0.35">
      <c r="A27" s="62" t="s">
        <v>82</v>
      </c>
      <c r="B27" s="62"/>
      <c r="C27" s="62"/>
      <c r="D27" s="62"/>
      <c r="E27" s="62"/>
      <c r="F27" s="62"/>
      <c r="G27" s="79">
        <f>AVERAGE(D11,F23)</f>
        <v>2662498853.6399999</v>
      </c>
      <c r="H27" s="63" t="s">
        <v>83</v>
      </c>
      <c r="I27" s="63"/>
      <c r="J27" s="63"/>
      <c r="K27" s="63"/>
      <c r="L27" s="63"/>
    </row>
    <row r="28" spans="1:12" x14ac:dyDescent="0.35">
      <c r="A28" s="62" t="s">
        <v>84</v>
      </c>
      <c r="B28" s="62"/>
      <c r="C28" s="62"/>
      <c r="D28" s="62"/>
      <c r="E28" s="62"/>
      <c r="F28" s="62"/>
      <c r="G28" s="151">
        <v>6.2174818554839952E-2</v>
      </c>
      <c r="H28" s="63" t="s">
        <v>85</v>
      </c>
      <c r="I28" s="63"/>
      <c r="J28" s="63"/>
      <c r="K28" s="63"/>
      <c r="L28" s="63"/>
    </row>
    <row r="29" spans="1:12" x14ac:dyDescent="0.35">
      <c r="A29" s="62" t="s">
        <v>86</v>
      </c>
      <c r="B29" s="62"/>
      <c r="C29" s="62"/>
      <c r="D29" s="62"/>
      <c r="E29" s="62"/>
      <c r="F29" s="62"/>
      <c r="G29" s="80">
        <f>G27*G28</f>
        <v>165540383.12753636</v>
      </c>
      <c r="H29" s="63" t="s">
        <v>87</v>
      </c>
      <c r="I29" s="63"/>
      <c r="J29" s="63"/>
      <c r="K29" s="63"/>
      <c r="L29" s="63"/>
    </row>
    <row r="30" spans="1:12" x14ac:dyDescent="0.35">
      <c r="A30" s="62"/>
      <c r="B30" s="62"/>
      <c r="C30" s="62"/>
      <c r="D30" s="62"/>
      <c r="E30" s="62"/>
      <c r="H30" s="63"/>
      <c r="I30" s="63"/>
      <c r="J30" s="63"/>
      <c r="K30" s="63"/>
      <c r="L30" s="63"/>
    </row>
    <row r="33" spans="1:9" x14ac:dyDescent="0.35">
      <c r="G33" s="82"/>
    </row>
    <row r="34" spans="1:9" x14ac:dyDescent="0.35">
      <c r="A34" s="83" t="s">
        <v>88</v>
      </c>
      <c r="B34" s="84"/>
      <c r="C34" s="84"/>
      <c r="D34" s="84"/>
      <c r="E34" s="84"/>
      <c r="F34" s="85"/>
      <c r="G34" s="85"/>
      <c r="H34" s="85"/>
    </row>
    <row r="35" spans="1:9" x14ac:dyDescent="0.35">
      <c r="A35" s="86">
        <v>1</v>
      </c>
      <c r="B35" s="87" t="s">
        <v>89</v>
      </c>
      <c r="C35" s="85"/>
      <c r="D35" s="85"/>
      <c r="E35" s="85"/>
      <c r="F35" s="85"/>
      <c r="G35" s="85"/>
      <c r="H35" s="85"/>
    </row>
    <row r="36" spans="1:9" x14ac:dyDescent="0.35">
      <c r="A36" s="88">
        <v>2</v>
      </c>
      <c r="B36" s="85" t="s">
        <v>90</v>
      </c>
      <c r="C36" s="87"/>
      <c r="D36" s="87"/>
      <c r="E36" s="87"/>
      <c r="F36" s="87"/>
      <c r="G36" s="87"/>
      <c r="H36" s="87"/>
    </row>
    <row r="37" spans="1:9" x14ac:dyDescent="0.35">
      <c r="A37" s="88"/>
      <c r="B37" s="85"/>
      <c r="C37" s="85"/>
      <c r="D37" s="85"/>
      <c r="E37" s="85"/>
      <c r="F37" s="85"/>
      <c r="G37" s="85"/>
      <c r="H37" s="85"/>
    </row>
    <row r="38" spans="1:9" x14ac:dyDescent="0.35">
      <c r="A38" s="89"/>
      <c r="B38" s="85"/>
      <c r="C38" s="85"/>
      <c r="D38" s="85"/>
      <c r="E38" s="85"/>
      <c r="F38" s="85"/>
      <c r="G38" s="85"/>
      <c r="H38" s="85"/>
    </row>
    <row r="39" spans="1:9" x14ac:dyDescent="0.35">
      <c r="A39" s="86"/>
      <c r="B39" s="85"/>
      <c r="C39" s="85"/>
      <c r="D39" s="85"/>
      <c r="E39" s="85"/>
      <c r="F39" s="85"/>
      <c r="G39" s="85"/>
      <c r="H39" s="85"/>
    </row>
    <row r="40" spans="1:9" x14ac:dyDescent="0.35">
      <c r="A40" s="86"/>
      <c r="B40" s="85"/>
      <c r="C40" s="85"/>
      <c r="D40" s="85"/>
      <c r="E40" s="85"/>
      <c r="F40" s="85"/>
      <c r="G40" s="85"/>
      <c r="H40" s="85"/>
    </row>
    <row r="41" spans="1:9" x14ac:dyDescent="0.35">
      <c r="A41" s="86"/>
      <c r="B41" s="85"/>
      <c r="C41" s="85"/>
      <c r="D41" s="85"/>
      <c r="E41" s="85"/>
      <c r="F41" s="85"/>
      <c r="G41" s="85"/>
      <c r="H41" s="85"/>
    </row>
    <row r="42" spans="1:9" x14ac:dyDescent="0.35">
      <c r="A42" s="86"/>
      <c r="B42" s="85"/>
      <c r="C42" s="85"/>
      <c r="D42" s="85"/>
      <c r="E42" s="85"/>
      <c r="F42" s="85"/>
      <c r="G42" s="85"/>
      <c r="H42" s="85"/>
    </row>
    <row r="43" spans="1:9" x14ac:dyDescent="0.35">
      <c r="A43" s="86"/>
      <c r="B43" s="85"/>
      <c r="C43" s="85"/>
      <c r="D43" s="85"/>
      <c r="E43" s="85"/>
      <c r="F43" s="85"/>
      <c r="G43" s="85"/>
      <c r="H43" s="85"/>
    </row>
    <row r="44" spans="1:9" x14ac:dyDescent="0.35">
      <c r="A44" s="86"/>
      <c r="B44" s="85"/>
      <c r="C44" s="85"/>
      <c r="D44" s="85"/>
      <c r="E44" s="85"/>
      <c r="F44" s="85"/>
      <c r="G44" s="85"/>
      <c r="H44" s="85"/>
      <c r="I44" s="85"/>
    </row>
    <row r="45" spans="1:9" x14ac:dyDescent="0.35">
      <c r="B45" s="87"/>
      <c r="C45" s="85"/>
      <c r="D45" s="85"/>
      <c r="E45" s="85"/>
      <c r="F45" s="85"/>
      <c r="G45" s="85"/>
      <c r="H45" s="85"/>
      <c r="I45" s="85"/>
    </row>
    <row r="46" spans="1:9" x14ac:dyDescent="0.35">
      <c r="A46" s="88"/>
      <c r="C46" s="85"/>
      <c r="D46" s="85"/>
      <c r="E46" s="85"/>
      <c r="F46" s="85"/>
      <c r="G46" s="85"/>
      <c r="H46" s="85"/>
      <c r="I46" s="85"/>
    </row>
    <row r="47" spans="1:9" x14ac:dyDescent="0.35">
      <c r="B47" s="85"/>
      <c r="C47" s="85"/>
      <c r="D47" s="85"/>
      <c r="E47" s="85"/>
      <c r="F47" s="85"/>
      <c r="G47" s="85"/>
      <c r="H47" s="85"/>
      <c r="I47" s="85"/>
    </row>
    <row r="48" spans="1:9" x14ac:dyDescent="0.35">
      <c r="A48" s="60"/>
      <c r="B48" s="85"/>
      <c r="C48" s="85"/>
      <c r="D48" s="85"/>
      <c r="E48" s="85"/>
      <c r="F48" s="85"/>
      <c r="G48" s="85"/>
      <c r="H48" s="85"/>
      <c r="I48" s="85"/>
    </row>
    <row r="49" spans="1:9" x14ac:dyDescent="0.35">
      <c r="A49" s="60"/>
      <c r="B49" s="85"/>
      <c r="C49" s="85"/>
      <c r="D49" s="85"/>
      <c r="E49" s="85"/>
      <c r="F49" s="85"/>
      <c r="G49" s="85"/>
      <c r="H49" s="85"/>
      <c r="I49" s="85"/>
    </row>
    <row r="50" spans="1:9" x14ac:dyDescent="0.35">
      <c r="A50" s="60"/>
      <c r="B50" s="85"/>
      <c r="C50" s="85"/>
      <c r="D50" s="85"/>
      <c r="E50" s="85"/>
      <c r="F50" s="85"/>
      <c r="G50" s="85"/>
      <c r="H50" s="85"/>
      <c r="I50" s="85"/>
    </row>
    <row r="51" spans="1:9" x14ac:dyDescent="0.35">
      <c r="A51" s="60"/>
      <c r="B51" s="85"/>
      <c r="C51" s="85"/>
      <c r="D51" s="85"/>
      <c r="E51" s="85"/>
      <c r="F51" s="85"/>
      <c r="G51" s="85"/>
      <c r="H51" s="85"/>
      <c r="I51" s="85"/>
    </row>
    <row r="54" spans="1:9" x14ac:dyDescent="0.35">
      <c r="A54" s="60"/>
      <c r="B54" s="90"/>
    </row>
    <row r="55" spans="1:9" x14ac:dyDescent="0.35">
      <c r="A55" s="60"/>
      <c r="B55" s="90"/>
    </row>
    <row r="56" spans="1:9" x14ac:dyDescent="0.35">
      <c r="A56" s="60"/>
      <c r="B56" s="81"/>
    </row>
  </sheetData>
  <mergeCells count="10">
    <mergeCell ref="A1:H1"/>
    <mergeCell ref="A2:H2"/>
    <mergeCell ref="A3:H3"/>
    <mergeCell ref="A5:H5"/>
    <mergeCell ref="A9:A10"/>
    <mergeCell ref="B9:B10"/>
    <mergeCell ref="C9:C10"/>
    <mergeCell ref="D9:D10"/>
    <mergeCell ref="E9:E10"/>
    <mergeCell ref="F9:F10"/>
  </mergeCells>
  <printOptions gridLines="1"/>
  <pageMargins left="0.7" right="0.7" top="1.25" bottom="0.75" header="0.3" footer="0.3"/>
  <pageSetup scale="64" orientation="portrait" r:id="rId1"/>
  <headerFooter>
    <oddHeader>&amp;RTO2023 Draft Annual Update
Attachment 4
WP‐Schedule 34
Page &amp;P of &amp;N</oddHeader>
    <oddFooter>&amp;R&amp;A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81B34-F60D-4486-80AC-AA30CD760EAB}">
  <sheetPr>
    <pageSetUpPr fitToPage="1"/>
  </sheetPr>
  <dimension ref="A1:G25"/>
  <sheetViews>
    <sheetView zoomScaleNormal="100" workbookViewId="0">
      <selection sqref="A1:E1"/>
    </sheetView>
  </sheetViews>
  <sheetFormatPr defaultColWidth="8.7265625" defaultRowHeight="14.5" x14ac:dyDescent="0.35"/>
  <cols>
    <col min="1" max="1" width="7" style="60" customWidth="1"/>
    <col min="2" max="2" width="7.453125" style="60" bestFit="1" customWidth="1"/>
    <col min="3" max="3" width="22.1796875" style="60" bestFit="1" customWidth="1"/>
    <col min="4" max="4" width="25" style="60" customWidth="1"/>
    <col min="5" max="16384" width="8.7265625" style="60"/>
  </cols>
  <sheetData>
    <row r="1" spans="1:7" ht="18.5" x14ac:dyDescent="0.45">
      <c r="A1" s="152" t="s">
        <v>65</v>
      </c>
      <c r="B1" s="152"/>
      <c r="C1" s="152"/>
      <c r="D1" s="152"/>
      <c r="E1" s="152"/>
      <c r="F1" s="59"/>
      <c r="G1" s="59"/>
    </row>
    <row r="2" spans="1:7" ht="32.25" customHeight="1" x14ac:dyDescent="0.35">
      <c r="A2" s="162" t="s">
        <v>91</v>
      </c>
      <c r="B2" s="162"/>
      <c r="C2" s="162"/>
      <c r="D2" s="162"/>
      <c r="E2" s="162"/>
      <c r="F2" s="61"/>
      <c r="G2" s="61"/>
    </row>
    <row r="3" spans="1:7" x14ac:dyDescent="0.35">
      <c r="A3" s="154" t="s">
        <v>45</v>
      </c>
      <c r="B3" s="154"/>
      <c r="C3" s="154"/>
      <c r="D3" s="154"/>
      <c r="E3" s="154"/>
      <c r="F3" s="101"/>
      <c r="G3" s="101"/>
    </row>
    <row r="4" spans="1:7" x14ac:dyDescent="0.35">
      <c r="A4" s="67"/>
      <c r="B4" s="68" t="s">
        <v>69</v>
      </c>
      <c r="C4" s="68" t="s">
        <v>70</v>
      </c>
      <c r="D4" s="68" t="s">
        <v>92</v>
      </c>
    </row>
    <row r="5" spans="1:7" x14ac:dyDescent="0.35">
      <c r="A5" s="161" t="s">
        <v>74</v>
      </c>
      <c r="B5" s="157" t="s">
        <v>75</v>
      </c>
      <c r="C5" s="156" t="s">
        <v>93</v>
      </c>
      <c r="D5" s="156" t="s">
        <v>94</v>
      </c>
    </row>
    <row r="6" spans="1:7" x14ac:dyDescent="0.35">
      <c r="A6" s="161"/>
      <c r="B6" s="157"/>
      <c r="C6" s="156"/>
      <c r="D6" s="156"/>
    </row>
    <row r="7" spans="1:7" x14ac:dyDescent="0.35">
      <c r="A7" s="70">
        <v>1</v>
      </c>
      <c r="B7" s="139">
        <v>44197</v>
      </c>
      <c r="C7" s="138">
        <v>1046642.1099999999</v>
      </c>
      <c r="D7" s="91">
        <v>0</v>
      </c>
    </row>
    <row r="8" spans="1:7" x14ac:dyDescent="0.35">
      <c r="A8" s="70">
        <v>2</v>
      </c>
      <c r="B8" s="139">
        <v>44228</v>
      </c>
      <c r="C8" s="138">
        <v>716656.77</v>
      </c>
      <c r="D8" s="91">
        <v>0</v>
      </c>
    </row>
    <row r="9" spans="1:7" x14ac:dyDescent="0.35">
      <c r="A9" s="70">
        <v>3</v>
      </c>
      <c r="B9" s="139">
        <v>44256</v>
      </c>
      <c r="C9" s="138">
        <v>4294718.2</v>
      </c>
      <c r="D9" s="91">
        <v>0</v>
      </c>
    </row>
    <row r="10" spans="1:7" x14ac:dyDescent="0.35">
      <c r="A10" s="70">
        <v>4</v>
      </c>
      <c r="B10" s="139">
        <v>44287</v>
      </c>
      <c r="C10" s="138">
        <v>1616687.74</v>
      </c>
      <c r="D10" s="91">
        <v>0</v>
      </c>
    </row>
    <row r="11" spans="1:7" x14ac:dyDescent="0.35">
      <c r="A11" s="70">
        <v>5</v>
      </c>
      <c r="B11" s="139">
        <v>44317</v>
      </c>
      <c r="C11" s="138">
        <v>2233085.2000000002</v>
      </c>
      <c r="D11" s="91">
        <v>0</v>
      </c>
    </row>
    <row r="12" spans="1:7" x14ac:dyDescent="0.35">
      <c r="A12" s="70">
        <v>6</v>
      </c>
      <c r="B12" s="139">
        <v>44348</v>
      </c>
      <c r="C12" s="138">
        <v>5022879.33</v>
      </c>
      <c r="D12" s="91">
        <v>0</v>
      </c>
    </row>
    <row r="13" spans="1:7" x14ac:dyDescent="0.35">
      <c r="A13" s="70">
        <v>7</v>
      </c>
      <c r="B13" s="139">
        <v>44378</v>
      </c>
      <c r="C13" s="138">
        <v>3114884.44</v>
      </c>
      <c r="D13" s="91">
        <v>0</v>
      </c>
    </row>
    <row r="14" spans="1:7" x14ac:dyDescent="0.35">
      <c r="A14" s="70">
        <v>8</v>
      </c>
      <c r="B14" s="139">
        <v>44409</v>
      </c>
      <c r="C14" s="138">
        <v>1502068</v>
      </c>
      <c r="D14" s="91">
        <v>0</v>
      </c>
    </row>
    <row r="15" spans="1:7" x14ac:dyDescent="0.35">
      <c r="A15" s="70">
        <v>9</v>
      </c>
      <c r="B15" s="139">
        <v>44440</v>
      </c>
      <c r="C15" s="138">
        <v>3105562.290000001</v>
      </c>
      <c r="D15" s="91">
        <v>0</v>
      </c>
    </row>
    <row r="16" spans="1:7" x14ac:dyDescent="0.35">
      <c r="A16" s="70">
        <v>10</v>
      </c>
      <c r="B16" s="139">
        <v>44470</v>
      </c>
      <c r="C16" s="138">
        <v>1164124.53</v>
      </c>
      <c r="D16" s="91">
        <v>0</v>
      </c>
    </row>
    <row r="17" spans="1:4" x14ac:dyDescent="0.35">
      <c r="A17" s="70">
        <v>11</v>
      </c>
      <c r="B17" s="139">
        <v>44501</v>
      </c>
      <c r="C17" s="138">
        <v>4404398.13</v>
      </c>
      <c r="D17" s="91">
        <v>0</v>
      </c>
    </row>
    <row r="18" spans="1:4" x14ac:dyDescent="0.35">
      <c r="A18" s="70">
        <v>12</v>
      </c>
      <c r="B18" s="139">
        <v>44531</v>
      </c>
      <c r="C18" s="138">
        <v>9042213.7300000004</v>
      </c>
      <c r="D18" s="91">
        <v>0</v>
      </c>
    </row>
    <row r="19" spans="1:4" x14ac:dyDescent="0.35">
      <c r="A19" s="92">
        <v>13</v>
      </c>
      <c r="B19" s="92" t="s">
        <v>95</v>
      </c>
      <c r="C19" s="93">
        <f>SUM(C7:C18)</f>
        <v>37263920.469999999</v>
      </c>
      <c r="D19" s="93">
        <f>SUM(D7:D18)</f>
        <v>0</v>
      </c>
    </row>
    <row r="22" spans="1:4" x14ac:dyDescent="0.35">
      <c r="A22" s="84" t="s">
        <v>88</v>
      </c>
    </row>
    <row r="23" spans="1:4" x14ac:dyDescent="0.35">
      <c r="A23" s="86">
        <v>1</v>
      </c>
      <c r="B23" s="85" t="s">
        <v>96</v>
      </c>
    </row>
    <row r="24" spans="1:4" x14ac:dyDescent="0.35">
      <c r="A24" s="86">
        <v>2</v>
      </c>
      <c r="B24" s="85" t="s">
        <v>97</v>
      </c>
    </row>
    <row r="25" spans="1:4" x14ac:dyDescent="0.35">
      <c r="A25" s="86">
        <v>3</v>
      </c>
      <c r="B25" s="85" t="s">
        <v>98</v>
      </c>
    </row>
  </sheetData>
  <mergeCells count="7">
    <mergeCell ref="A5:A6"/>
    <mergeCell ref="B5:B6"/>
    <mergeCell ref="C5:C6"/>
    <mergeCell ref="D5:D6"/>
    <mergeCell ref="A1:E1"/>
    <mergeCell ref="A2:E2"/>
    <mergeCell ref="A3:E3"/>
  </mergeCells>
  <pageMargins left="0.7" right="0.7" top="0.75" bottom="0.75" header="0.3" footer="0.3"/>
  <pageSetup orientation="portrait" r:id="rId1"/>
  <headerFooter>
    <oddHeader>&amp;RTO2023 Draft Annual Update
Attachment 4
WP‐Schedule 34
Page &amp;P of &amp;N</oddHeader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6BBCD-043A-4A8D-8366-64BCDF140C31}">
  <dimension ref="B2:K47"/>
  <sheetViews>
    <sheetView zoomScaleNormal="100" workbookViewId="0">
      <selection activeCell="B1" sqref="B1"/>
    </sheetView>
  </sheetViews>
  <sheetFormatPr defaultColWidth="8.7265625" defaultRowHeight="14.5" x14ac:dyDescent="0.35"/>
  <cols>
    <col min="1" max="1" width="3.453125" style="55" customWidth="1"/>
    <col min="2" max="2" width="32.1796875" style="55" customWidth="1"/>
    <col min="3" max="3" width="17.1796875" style="57" bestFit="1" customWidth="1"/>
    <col min="4" max="16384" width="8.7265625" style="55"/>
  </cols>
  <sheetData>
    <row r="2" spans="2:11" x14ac:dyDescent="0.35">
      <c r="B2" s="163" t="s">
        <v>119</v>
      </c>
      <c r="C2" s="164"/>
    </row>
    <row r="3" spans="2:11" x14ac:dyDescent="0.35">
      <c r="B3" s="53" t="s">
        <v>64</v>
      </c>
      <c r="C3" s="54" t="s">
        <v>4</v>
      </c>
    </row>
    <row r="4" spans="2:11" x14ac:dyDescent="0.35">
      <c r="B4" s="102" t="s">
        <v>107</v>
      </c>
      <c r="C4" s="103">
        <v>-1613335445.1300001</v>
      </c>
    </row>
    <row r="5" spans="2:11" x14ac:dyDescent="0.35">
      <c r="B5" s="114"/>
      <c r="C5" s="103"/>
      <c r="E5" s="128"/>
    </row>
    <row r="6" spans="2:11" x14ac:dyDescent="0.35">
      <c r="B6" s="115" t="s">
        <v>109</v>
      </c>
      <c r="C6" s="103"/>
    </row>
    <row r="7" spans="2:11" x14ac:dyDescent="0.35">
      <c r="B7" s="118" t="s">
        <v>110</v>
      </c>
      <c r="C7" s="103">
        <v>23085000</v>
      </c>
    </row>
    <row r="8" spans="2:11" ht="14.5" customHeight="1" x14ac:dyDescent="0.35">
      <c r="B8" s="118" t="s">
        <v>111</v>
      </c>
      <c r="C8" s="112">
        <v>25400000</v>
      </c>
    </row>
    <row r="9" spans="2:11" ht="29" x14ac:dyDescent="0.35">
      <c r="B9" s="119" t="s">
        <v>124</v>
      </c>
      <c r="C9" s="111">
        <f>SUM(C4:C8)</f>
        <v>-1564850445.1300001</v>
      </c>
    </row>
    <row r="10" spans="2:11" x14ac:dyDescent="0.35">
      <c r="B10" s="131" t="s">
        <v>117</v>
      </c>
      <c r="C10" s="105">
        <f>'UnfundedReserves excluding WF'!E9</f>
        <v>-107666337.02</v>
      </c>
    </row>
    <row r="11" spans="2:11" x14ac:dyDescent="0.35">
      <c r="B11" s="53" t="s">
        <v>125</v>
      </c>
      <c r="C11" s="120">
        <f>C9+C10</f>
        <v>-1672516782.1500001</v>
      </c>
    </row>
    <row r="12" spans="2:11" s="124" customFormat="1" x14ac:dyDescent="0.35">
      <c r="B12" s="121"/>
      <c r="C12" s="122"/>
    </row>
    <row r="13" spans="2:11" x14ac:dyDescent="0.35">
      <c r="B13" s="121"/>
      <c r="C13" s="122"/>
    </row>
    <row r="14" spans="2:11" ht="15.5" x14ac:dyDescent="0.35">
      <c r="B14" s="123" t="s">
        <v>120</v>
      </c>
    </row>
    <row r="15" spans="2:11" x14ac:dyDescent="0.35">
      <c r="D15" s="95"/>
      <c r="E15" s="95"/>
      <c r="F15" s="95"/>
      <c r="G15" s="95"/>
      <c r="H15" s="95"/>
      <c r="I15" s="95"/>
      <c r="J15" s="95"/>
      <c r="K15" s="95"/>
    </row>
    <row r="16" spans="2:11" x14ac:dyDescent="0.35">
      <c r="D16" s="94"/>
    </row>
    <row r="17" spans="4:4" x14ac:dyDescent="0.35">
      <c r="D17" s="94"/>
    </row>
    <row r="38" spans="2:3" x14ac:dyDescent="0.35">
      <c r="B38" s="163" t="s">
        <v>122</v>
      </c>
      <c r="C38" s="164"/>
    </row>
    <row r="39" spans="2:3" x14ac:dyDescent="0.35">
      <c r="B39" s="136" t="s">
        <v>64</v>
      </c>
      <c r="C39" s="54" t="s">
        <v>4</v>
      </c>
    </row>
    <row r="40" spans="2:3" x14ac:dyDescent="0.35">
      <c r="B40" s="140" t="s">
        <v>107</v>
      </c>
      <c r="C40" s="103">
        <v>-3728490031.8600001</v>
      </c>
    </row>
    <row r="41" spans="2:3" x14ac:dyDescent="0.35">
      <c r="B41" s="141"/>
      <c r="C41" s="103"/>
    </row>
    <row r="42" spans="2:3" x14ac:dyDescent="0.35">
      <c r="B42" s="115" t="s">
        <v>109</v>
      </c>
      <c r="C42" s="103"/>
    </row>
    <row r="43" spans="2:3" x14ac:dyDescent="0.35">
      <c r="B43" s="142" t="s">
        <v>110</v>
      </c>
      <c r="C43" s="103">
        <v>16485000</v>
      </c>
    </row>
    <row r="44" spans="2:3" x14ac:dyDescent="0.35">
      <c r="B44" s="142" t="s">
        <v>111</v>
      </c>
      <c r="C44" s="112">
        <v>25225000</v>
      </c>
    </row>
    <row r="45" spans="2:3" ht="29" x14ac:dyDescent="0.35">
      <c r="B45" s="119" t="s">
        <v>114</v>
      </c>
      <c r="C45" s="111">
        <f>SUM(C40:C44)</f>
        <v>-3686780031.8600001</v>
      </c>
    </row>
    <row r="46" spans="2:3" x14ac:dyDescent="0.35">
      <c r="B46" s="142" t="s">
        <v>117</v>
      </c>
      <c r="C46" s="105">
        <v>-108019434.93000001</v>
      </c>
    </row>
    <row r="47" spans="2:3" x14ac:dyDescent="0.35">
      <c r="B47" s="136" t="s">
        <v>113</v>
      </c>
      <c r="C47" s="120">
        <f>C45+C46</f>
        <v>-3794799466.79</v>
      </c>
    </row>
  </sheetData>
  <mergeCells count="2">
    <mergeCell ref="B2:C2"/>
    <mergeCell ref="B38:C38"/>
  </mergeCells>
  <pageMargins left="0.7" right="0.7" top="0.75" bottom="0.75" header="0.3" footer="0.3"/>
  <pageSetup scale="95" orientation="portrait" r:id="rId1"/>
  <headerFooter>
    <oddHeader>&amp;RTO2023 Draft Annual Update
Attachment 4
WP‐Schedule 34
Page &amp;P of &amp;N</oddHeader>
    <oddFooter>&amp;R&amp;A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28"/>
  <sheetViews>
    <sheetView topLeftCell="A25" zoomScaleNormal="100" workbookViewId="0">
      <selection activeCell="B1" sqref="B1:E1"/>
    </sheetView>
  </sheetViews>
  <sheetFormatPr defaultColWidth="8.81640625" defaultRowHeight="12.5" x14ac:dyDescent="0.25"/>
  <cols>
    <col min="1" max="1" width="1.54296875" style="51" customWidth="1"/>
    <col min="2" max="2" width="19.453125" style="58" bestFit="1" customWidth="1"/>
    <col min="3" max="3" width="20" style="58" bestFit="1" customWidth="1"/>
    <col min="4" max="5" width="18.1796875" style="58" bestFit="1" customWidth="1"/>
    <col min="6" max="6" width="17.26953125" style="58" bestFit="1" customWidth="1"/>
    <col min="7" max="9" width="17" style="58" bestFit="1" customWidth="1"/>
    <col min="10" max="10" width="17.453125" style="58" bestFit="1" customWidth="1"/>
    <col min="11" max="11" width="17" style="58" bestFit="1" customWidth="1"/>
    <col min="12" max="12" width="19" style="58" bestFit="1" customWidth="1"/>
    <col min="13" max="13" width="17.81640625" style="51" customWidth="1"/>
    <col min="14" max="14" width="17.26953125" style="51" customWidth="1"/>
    <col min="15" max="15" width="12.7265625" style="51" customWidth="1"/>
    <col min="16" max="16" width="17.26953125" style="51" customWidth="1"/>
    <col min="17" max="17" width="17.81640625" style="51" customWidth="1"/>
    <col min="18" max="18" width="17.26953125" style="51" customWidth="1"/>
    <col min="19" max="19" width="16.26953125" style="51" customWidth="1"/>
    <col min="20" max="20" width="15.7265625" style="51" customWidth="1"/>
    <col min="21" max="21" width="15.26953125" style="51" customWidth="1"/>
    <col min="22" max="22" width="16.26953125" style="51" customWidth="1"/>
    <col min="23" max="23" width="15.7265625" style="51" customWidth="1"/>
    <col min="24" max="24" width="15.26953125" style="51" customWidth="1"/>
    <col min="25" max="25" width="16.26953125" style="51" customWidth="1"/>
    <col min="26" max="26" width="15.7265625" style="51" customWidth="1"/>
    <col min="27" max="27" width="15.26953125" style="51" customWidth="1"/>
    <col min="28" max="28" width="16.26953125" style="51" customWidth="1"/>
    <col min="29" max="29" width="15.7265625" style="51" customWidth="1"/>
    <col min="30" max="30" width="15.26953125" style="51" customWidth="1"/>
    <col min="31" max="31" width="16.26953125" style="51" customWidth="1"/>
    <col min="32" max="32" width="15.7265625" style="51" customWidth="1"/>
    <col min="33" max="33" width="15.26953125" style="51" customWidth="1"/>
    <col min="34" max="34" width="16.26953125" style="51" customWidth="1"/>
    <col min="35" max="35" width="15.7265625" style="51" customWidth="1"/>
    <col min="36" max="36" width="15.26953125" style="51" customWidth="1"/>
    <col min="37" max="37" width="16.26953125" style="51" customWidth="1"/>
    <col min="38" max="38" width="15.7265625" style="51" customWidth="1"/>
    <col min="39" max="39" width="15.26953125" style="51" customWidth="1"/>
    <col min="40" max="40" width="16.26953125" style="51" customWidth="1"/>
    <col min="41" max="41" width="15.7265625" style="51" customWidth="1"/>
    <col min="42" max="42" width="15.26953125" style="51" customWidth="1"/>
    <col min="43" max="43" width="16.26953125" style="51" customWidth="1"/>
    <col min="44" max="44" width="15.7265625" style="51" customWidth="1"/>
    <col min="45" max="45" width="15.26953125" style="51" customWidth="1"/>
    <col min="46" max="46" width="16.26953125" style="51" customWidth="1"/>
    <col min="47" max="47" width="15.7265625" style="51" customWidth="1"/>
    <col min="48" max="48" width="15.26953125" style="51" customWidth="1"/>
    <col min="49" max="49" width="16.26953125" style="51" customWidth="1"/>
    <col min="50" max="50" width="15.7265625" style="51" customWidth="1"/>
    <col min="51" max="51" width="15.26953125" style="51" customWidth="1"/>
    <col min="52" max="52" width="15.1796875" style="51" customWidth="1"/>
    <col min="53" max="53" width="16.26953125" style="51" customWidth="1"/>
    <col min="54" max="54" width="15.7265625" style="51" customWidth="1"/>
    <col min="55" max="55" width="15.26953125" style="51" customWidth="1"/>
    <col min="56" max="56" width="15.1796875" style="51" customWidth="1"/>
    <col min="57" max="57" width="16.26953125" style="51" customWidth="1"/>
    <col min="58" max="58" width="15.7265625" style="51" customWidth="1"/>
    <col min="59" max="59" width="15.26953125" style="51" customWidth="1"/>
    <col min="60" max="60" width="15.1796875" style="51" customWidth="1"/>
    <col min="61" max="61" width="16.26953125" style="51" customWidth="1"/>
    <col min="62" max="62" width="15.7265625" style="51" customWidth="1"/>
    <col min="63" max="63" width="15.26953125" style="51" customWidth="1"/>
    <col min="64" max="64" width="15.1796875" style="51" customWidth="1"/>
    <col min="65" max="65" width="16.26953125" style="51" customWidth="1"/>
    <col min="66" max="66" width="15.7265625" style="51" customWidth="1"/>
    <col min="67" max="16384" width="8.81640625" style="51"/>
  </cols>
  <sheetData>
    <row r="1" spans="2:12" ht="15.5" x14ac:dyDescent="0.35">
      <c r="B1" s="169" t="s">
        <v>106</v>
      </c>
      <c r="C1" s="169"/>
      <c r="D1" s="169"/>
      <c r="E1" s="169"/>
    </row>
    <row r="2" spans="2:12" ht="14.5" x14ac:dyDescent="0.35">
      <c r="B2" s="167" t="s">
        <v>17</v>
      </c>
      <c r="C2" s="167" t="s">
        <v>105</v>
      </c>
      <c r="D2" s="143" t="s">
        <v>123</v>
      </c>
      <c r="E2" s="144">
        <v>2021</v>
      </c>
      <c r="F2" s="28"/>
      <c r="G2" s="28"/>
      <c r="H2" s="28"/>
      <c r="I2" s="28"/>
      <c r="J2" s="28"/>
      <c r="K2" s="28"/>
      <c r="L2" s="28"/>
    </row>
    <row r="3" spans="2:12" ht="14.5" x14ac:dyDescent="0.35">
      <c r="B3" s="168"/>
      <c r="C3" s="168"/>
      <c r="D3" s="165" t="s">
        <v>104</v>
      </c>
      <c r="E3" s="166"/>
      <c r="F3" s="28"/>
      <c r="G3" s="28"/>
      <c r="H3" s="28"/>
      <c r="I3" s="28"/>
      <c r="J3" s="28"/>
      <c r="K3" s="28"/>
      <c r="L3" s="28"/>
    </row>
    <row r="4" spans="2:12" ht="14.5" x14ac:dyDescent="0.35">
      <c r="B4" s="145" t="s">
        <v>61</v>
      </c>
      <c r="C4" s="145" t="s">
        <v>52</v>
      </c>
      <c r="D4" s="149">
        <v>188.72</v>
      </c>
      <c r="E4" s="149">
        <v>188.72</v>
      </c>
      <c r="F4" s="28"/>
      <c r="G4" s="28"/>
      <c r="H4" s="28"/>
      <c r="I4" s="28"/>
      <c r="J4" s="28"/>
    </row>
    <row r="5" spans="2:12" ht="14.5" x14ac:dyDescent="0.35">
      <c r="B5" s="145" t="s">
        <v>60</v>
      </c>
      <c r="C5" s="145" t="s">
        <v>51</v>
      </c>
      <c r="D5" s="149">
        <v>-6454540.96</v>
      </c>
      <c r="E5" s="149">
        <v>-6376700.6600000001</v>
      </c>
      <c r="F5" s="28"/>
      <c r="G5" s="28"/>
    </row>
    <row r="6" spans="2:12" ht="14.5" x14ac:dyDescent="0.35">
      <c r="B6" s="145" t="s">
        <v>55</v>
      </c>
      <c r="C6" s="145" t="s">
        <v>46</v>
      </c>
      <c r="D6" s="149">
        <v>-281036</v>
      </c>
      <c r="E6" s="149">
        <v>-828999</v>
      </c>
      <c r="F6" s="28"/>
      <c r="G6" s="28"/>
    </row>
    <row r="7" spans="2:12" ht="14.5" x14ac:dyDescent="0.35">
      <c r="B7" s="145" t="s">
        <v>56</v>
      </c>
      <c r="C7" s="145" t="s">
        <v>47</v>
      </c>
      <c r="D7" s="149">
        <v>0</v>
      </c>
      <c r="E7" s="149">
        <v>0</v>
      </c>
      <c r="F7" s="28"/>
      <c r="G7" s="28"/>
    </row>
    <row r="8" spans="2:12" ht="14.5" x14ac:dyDescent="0.35">
      <c r="B8" s="145" t="s">
        <v>62</v>
      </c>
      <c r="C8" s="145" t="s">
        <v>53</v>
      </c>
      <c r="D8" s="149">
        <v>-94331088.769999996</v>
      </c>
      <c r="E8" s="149">
        <v>-106296033.67</v>
      </c>
    </row>
    <row r="9" spans="2:12" ht="14.5" x14ac:dyDescent="0.35">
      <c r="B9" s="145" t="s">
        <v>63</v>
      </c>
      <c r="C9" s="145" t="s">
        <v>54</v>
      </c>
      <c r="D9" s="149">
        <v>-108019434.93000001</v>
      </c>
      <c r="E9" s="149">
        <v>-107666337.02</v>
      </c>
    </row>
    <row r="10" spans="2:12" ht="14.5" x14ac:dyDescent="0.35">
      <c r="B10" s="145" t="s">
        <v>59</v>
      </c>
      <c r="C10" s="145" t="s">
        <v>50</v>
      </c>
      <c r="D10" s="149">
        <v>0</v>
      </c>
      <c r="E10" s="149">
        <v>0</v>
      </c>
    </row>
    <row r="11" spans="2:12" ht="14.5" x14ac:dyDescent="0.35">
      <c r="B11" s="145" t="s">
        <v>58</v>
      </c>
      <c r="C11" s="145" t="s">
        <v>49</v>
      </c>
      <c r="D11" s="149">
        <v>-2176801</v>
      </c>
      <c r="E11" s="149">
        <v>-1424002</v>
      </c>
    </row>
    <row r="12" spans="2:12" ht="14.5" x14ac:dyDescent="0.35">
      <c r="B12" s="145" t="s">
        <v>57</v>
      </c>
      <c r="C12" s="145" t="s">
        <v>48</v>
      </c>
      <c r="D12" s="149">
        <v>-8262040.6200000001</v>
      </c>
      <c r="E12" s="149">
        <v>-8618729.9800000004</v>
      </c>
    </row>
    <row r="13" spans="2:12" ht="14.5" x14ac:dyDescent="0.35">
      <c r="B13" s="146" t="s">
        <v>95</v>
      </c>
      <c r="C13" s="147"/>
      <c r="D13" s="148">
        <f>SUM(D4:D12)</f>
        <v>-219524753.56</v>
      </c>
      <c r="E13" s="148">
        <f>SUM(E4:E12)</f>
        <v>-231210613.60999998</v>
      </c>
    </row>
    <row r="17" spans="7:12" x14ac:dyDescent="0.25">
      <c r="G17" s="51"/>
      <c r="H17" s="51"/>
      <c r="I17" s="51"/>
      <c r="J17" s="51"/>
      <c r="K17" s="51"/>
      <c r="L17" s="51"/>
    </row>
    <row r="18" spans="7:12" x14ac:dyDescent="0.25">
      <c r="G18" s="51"/>
      <c r="H18" s="51"/>
      <c r="I18" s="51"/>
      <c r="J18" s="51"/>
      <c r="K18" s="51"/>
      <c r="L18" s="51"/>
    </row>
    <row r="19" spans="7:12" x14ac:dyDescent="0.25">
      <c r="G19" s="51"/>
      <c r="H19" s="51"/>
      <c r="I19" s="51"/>
      <c r="J19" s="51"/>
      <c r="K19" s="51"/>
      <c r="L19" s="51"/>
    </row>
    <row r="20" spans="7:12" x14ac:dyDescent="0.25">
      <c r="G20" s="51"/>
      <c r="H20" s="51"/>
      <c r="I20" s="51"/>
      <c r="J20" s="51"/>
      <c r="K20" s="51"/>
      <c r="L20" s="51"/>
    </row>
    <row r="21" spans="7:12" x14ac:dyDescent="0.25">
      <c r="G21" s="51"/>
      <c r="H21" s="51"/>
      <c r="I21" s="51"/>
      <c r="J21" s="51"/>
      <c r="K21" s="51"/>
      <c r="L21" s="51"/>
    </row>
    <row r="22" spans="7:12" x14ac:dyDescent="0.25">
      <c r="G22" s="51"/>
      <c r="H22" s="51"/>
      <c r="I22" s="51"/>
      <c r="J22" s="51"/>
      <c r="K22" s="51"/>
      <c r="L22" s="51"/>
    </row>
    <row r="23" spans="7:12" x14ac:dyDescent="0.25">
      <c r="G23" s="51"/>
      <c r="H23" s="51"/>
      <c r="I23" s="51"/>
      <c r="J23" s="51"/>
      <c r="K23" s="51"/>
      <c r="L23" s="51"/>
    </row>
    <row r="24" spans="7:12" x14ac:dyDescent="0.25">
      <c r="G24" s="51"/>
      <c r="H24" s="51"/>
      <c r="I24" s="51"/>
      <c r="J24" s="51"/>
      <c r="K24" s="51"/>
      <c r="L24" s="51"/>
    </row>
    <row r="25" spans="7:12" x14ac:dyDescent="0.25">
      <c r="G25" s="51"/>
      <c r="H25" s="51"/>
      <c r="I25" s="51"/>
      <c r="J25" s="51"/>
      <c r="K25" s="51"/>
      <c r="L25" s="51"/>
    </row>
    <row r="26" spans="7:12" x14ac:dyDescent="0.25">
      <c r="G26" s="51"/>
      <c r="H26" s="51"/>
      <c r="I26" s="51"/>
      <c r="J26" s="51"/>
      <c r="K26" s="51"/>
      <c r="L26" s="51"/>
    </row>
    <row r="27" spans="7:12" x14ac:dyDescent="0.25">
      <c r="G27" s="51"/>
      <c r="H27" s="51"/>
      <c r="I27" s="51"/>
      <c r="J27" s="51"/>
      <c r="K27" s="51"/>
      <c r="L27" s="51"/>
    </row>
    <row r="28" spans="7:12" x14ac:dyDescent="0.25">
      <c r="G28" s="51"/>
      <c r="H28" s="51"/>
      <c r="I28" s="51"/>
      <c r="J28" s="51"/>
      <c r="K28" s="51"/>
      <c r="L28" s="51"/>
    </row>
  </sheetData>
  <mergeCells count="4">
    <mergeCell ref="D3:E3"/>
    <mergeCell ref="B2:B3"/>
    <mergeCell ref="C2:C3"/>
    <mergeCell ref="B1:E1"/>
  </mergeCells>
  <pageMargins left="0.7" right="0.7" top="0.75" bottom="0.75" header="0.3" footer="0.3"/>
  <pageSetup scale="88" orientation="portrait" r:id="rId1"/>
  <headerFooter>
    <oddHeader>&amp;RTO2023 Draft Annual Update
Attachment 4
WP‐Schedule 34
Page &amp;P of &amp;N</oddHeader>
    <oddFooter>&amp;R&amp;A</oddFooter>
  </headerFooter>
  <colBreaks count="1" manualBreakCount="1">
    <brk id="6" max="1048575" man="1"/>
  </colBreaks>
  <customProperties>
    <customPr name="_pios_id" r:id="rId2"/>
    <customPr name="CofWorksheetType" r:id="rId3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R68"/>
  <sheetViews>
    <sheetView zoomScaleNormal="100" workbookViewId="0">
      <selection activeCell="B1" sqref="B1:D1"/>
    </sheetView>
  </sheetViews>
  <sheetFormatPr defaultRowHeight="12.5" x14ac:dyDescent="0.25"/>
  <cols>
    <col min="1" max="1" width="2.54296875" customWidth="1"/>
    <col min="2" max="2" width="4.81640625" bestFit="1" customWidth="1"/>
    <col min="3" max="3" width="29.54296875" customWidth="1"/>
    <col min="4" max="4" width="17.1796875" bestFit="1" customWidth="1"/>
    <col min="6" max="6" width="9.54296875" customWidth="1"/>
    <col min="7" max="7" width="17.7265625" bestFit="1" customWidth="1"/>
    <col min="9" max="9" width="14.26953125" bestFit="1" customWidth="1"/>
    <col min="17" max="17" width="12.26953125" bestFit="1" customWidth="1"/>
  </cols>
  <sheetData>
    <row r="1" spans="2:9" s="55" customFormat="1" ht="14.5" x14ac:dyDescent="0.35">
      <c r="B1" s="171" t="s">
        <v>121</v>
      </c>
      <c r="C1" s="171"/>
      <c r="D1" s="171"/>
    </row>
    <row r="2" spans="2:9" s="55" customFormat="1" ht="14.5" x14ac:dyDescent="0.35">
      <c r="B2" s="53" t="s">
        <v>115</v>
      </c>
      <c r="C2" s="53" t="s">
        <v>64</v>
      </c>
      <c r="D2" s="54" t="s">
        <v>4</v>
      </c>
    </row>
    <row r="3" spans="2:9" s="55" customFormat="1" ht="14.5" x14ac:dyDescent="0.35">
      <c r="B3" s="56">
        <v>1</v>
      </c>
      <c r="C3" s="104" t="s">
        <v>107</v>
      </c>
      <c r="D3" s="103">
        <v>-1613335445.1300001</v>
      </c>
    </row>
    <row r="4" spans="2:9" s="55" customFormat="1" ht="29" x14ac:dyDescent="0.35">
      <c r="B4" s="56">
        <v>2</v>
      </c>
      <c r="C4" s="113" t="s">
        <v>108</v>
      </c>
      <c r="D4" s="112">
        <v>6168000</v>
      </c>
    </row>
    <row r="5" spans="2:9" s="55" customFormat="1" ht="14.5" x14ac:dyDescent="0.35">
      <c r="B5" s="56">
        <v>3</v>
      </c>
      <c r="C5" s="115" t="s">
        <v>109</v>
      </c>
      <c r="D5" s="112"/>
    </row>
    <row r="6" spans="2:9" s="55" customFormat="1" ht="14.5" x14ac:dyDescent="0.35">
      <c r="B6" s="56">
        <v>4</v>
      </c>
      <c r="C6" s="116" t="s">
        <v>110</v>
      </c>
      <c r="D6" s="103">
        <v>23085000</v>
      </c>
    </row>
    <row r="7" spans="2:9" s="55" customFormat="1" ht="14.5" customHeight="1" x14ac:dyDescent="0.35">
      <c r="B7" s="56">
        <v>5</v>
      </c>
      <c r="C7" s="116" t="s">
        <v>111</v>
      </c>
      <c r="D7" s="112">
        <v>25400000</v>
      </c>
      <c r="I7" s="130"/>
    </row>
    <row r="8" spans="2:9" s="55" customFormat="1" ht="29" x14ac:dyDescent="0.35">
      <c r="B8" s="56">
        <v>6</v>
      </c>
      <c r="C8" s="119" t="s">
        <v>112</v>
      </c>
      <c r="D8" s="111">
        <f>SUM(D3:D7)</f>
        <v>-1558682445.1300001</v>
      </c>
      <c r="F8" s="117"/>
    </row>
    <row r="9" spans="2:9" s="124" customFormat="1" ht="29" x14ac:dyDescent="0.35">
      <c r="B9" s="126">
        <v>7</v>
      </c>
      <c r="C9" s="119" t="s">
        <v>124</v>
      </c>
      <c r="D9" s="111">
        <f>D8-D4</f>
        <v>-1564850445.1300001</v>
      </c>
      <c r="E9" s="127" t="s">
        <v>116</v>
      </c>
      <c r="F9" s="125"/>
      <c r="G9" s="129"/>
    </row>
    <row r="10" spans="2:9" s="124" customFormat="1" ht="14.5" x14ac:dyDescent="0.35">
      <c r="B10" s="132"/>
      <c r="C10" s="133"/>
      <c r="D10" s="134"/>
      <c r="E10" s="127"/>
      <c r="F10" s="125"/>
      <c r="G10" s="129"/>
    </row>
    <row r="11" spans="2:9" s="55" customFormat="1" ht="14.5" x14ac:dyDescent="0.35">
      <c r="D11" s="57"/>
    </row>
    <row r="12" spans="2:9" s="55" customFormat="1" ht="40" customHeight="1" x14ac:dyDescent="0.4">
      <c r="C12" s="170" t="s">
        <v>126</v>
      </c>
      <c r="D12" s="170"/>
      <c r="E12" s="170"/>
      <c r="F12" s="170"/>
    </row>
    <row r="13" spans="2:9" s="55" customFormat="1" ht="14.5" x14ac:dyDescent="0.35">
      <c r="D13" s="57"/>
      <c r="E13" s="95"/>
      <c r="F13" s="95"/>
      <c r="G13" s="95"/>
      <c r="H13" s="95"/>
      <c r="I13" s="95"/>
    </row>
    <row r="14" spans="2:9" s="55" customFormat="1" ht="14.5" x14ac:dyDescent="0.35">
      <c r="D14" s="57"/>
      <c r="E14" s="94"/>
    </row>
    <row r="15" spans="2:9" s="55" customFormat="1" ht="14.5" x14ac:dyDescent="0.35">
      <c r="D15" s="57"/>
      <c r="E15" s="94"/>
    </row>
    <row r="16" spans="2:9" s="55" customFormat="1" ht="14.5" x14ac:dyDescent="0.35">
      <c r="D16" s="57"/>
    </row>
    <row r="17" spans="4:4" s="55" customFormat="1" ht="14.5" x14ac:dyDescent="0.35">
      <c r="D17" s="57"/>
    </row>
    <row r="18" spans="4:4" s="55" customFormat="1" ht="14.5" x14ac:dyDescent="0.35">
      <c r="D18" s="57"/>
    </row>
    <row r="19" spans="4:4" s="55" customFormat="1" ht="14.5" x14ac:dyDescent="0.35">
      <c r="D19" s="57"/>
    </row>
    <row r="20" spans="4:4" s="55" customFormat="1" ht="14.5" x14ac:dyDescent="0.35">
      <c r="D20" s="57"/>
    </row>
    <row r="21" spans="4:4" s="55" customFormat="1" ht="14.5" x14ac:dyDescent="0.35">
      <c r="D21" s="57"/>
    </row>
    <row r="22" spans="4:4" s="55" customFormat="1" ht="14.5" x14ac:dyDescent="0.35">
      <c r="D22" s="57"/>
    </row>
    <row r="23" spans="4:4" s="55" customFormat="1" ht="14.5" x14ac:dyDescent="0.35">
      <c r="D23" s="57"/>
    </row>
    <row r="24" spans="4:4" s="55" customFormat="1" ht="14.5" x14ac:dyDescent="0.35">
      <c r="D24" s="57"/>
    </row>
    <row r="25" spans="4:4" s="55" customFormat="1" ht="14.5" x14ac:dyDescent="0.35">
      <c r="D25" s="57"/>
    </row>
    <row r="26" spans="4:4" s="55" customFormat="1" ht="14.5" x14ac:dyDescent="0.35">
      <c r="D26" s="57"/>
    </row>
    <row r="27" spans="4:4" s="55" customFormat="1" ht="14.5" x14ac:dyDescent="0.35">
      <c r="D27" s="57"/>
    </row>
    <row r="28" spans="4:4" s="55" customFormat="1" ht="14.5" x14ac:dyDescent="0.35">
      <c r="D28" s="57"/>
    </row>
    <row r="29" spans="4:4" s="55" customFormat="1" ht="14.5" x14ac:dyDescent="0.35">
      <c r="D29" s="57"/>
    </row>
    <row r="30" spans="4:4" s="55" customFormat="1" ht="14.5" x14ac:dyDescent="0.35">
      <c r="D30" s="57"/>
    </row>
    <row r="31" spans="4:4" s="55" customFormat="1" ht="14.5" x14ac:dyDescent="0.35">
      <c r="D31" s="57"/>
    </row>
    <row r="32" spans="4:4" s="55" customFormat="1" ht="14.5" x14ac:dyDescent="0.35">
      <c r="D32" s="57"/>
    </row>
    <row r="33" spans="3:18" s="55" customFormat="1" ht="14.5" x14ac:dyDescent="0.35">
      <c r="D33" s="57"/>
    </row>
    <row r="34" spans="3:18" s="55" customFormat="1" ht="14.5" x14ac:dyDescent="0.35">
      <c r="D34" s="57"/>
    </row>
    <row r="40" spans="3:18" ht="17.5" x14ac:dyDescent="0.35">
      <c r="C40" s="135"/>
    </row>
    <row r="41" spans="3:18" x14ac:dyDescent="0.25">
      <c r="Q41" s="20"/>
    </row>
    <row r="42" spans="3:18" x14ac:dyDescent="0.25">
      <c r="Q42" s="20"/>
      <c r="R42" s="20"/>
    </row>
    <row r="43" spans="3:18" x14ac:dyDescent="0.25">
      <c r="Q43" s="20"/>
    </row>
    <row r="68" spans="3:3" ht="25" x14ac:dyDescent="0.5">
      <c r="C68" s="52"/>
    </row>
  </sheetData>
  <mergeCells count="2">
    <mergeCell ref="C12:F12"/>
    <mergeCell ref="B1:D1"/>
  </mergeCells>
  <pageMargins left="0.7" right="0.7" top="0.75" bottom="0.75" header="0.3" footer="0.3"/>
  <pageSetup scale="71" orientation="portrait" r:id="rId1"/>
  <headerFooter>
    <oddHeader>&amp;RTO2023 Draft Annual Update
Attachment 4
WP‐Schedule 34
Page &amp;P of &amp;N</oddHeader>
    <oddFooter>&amp;R&amp;A</oddFooter>
  </headerFooter>
  <customProperties>
    <customPr name="_pios_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Application xmlns="http://www.sap.com/cof/excel/application">
  <Version>2</Version>
  <Revision>2.3.1.59737</Revision>
</Application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1" ma:contentTypeDescription="Create a new document." ma:contentTypeScope="" ma:versionID="9dd79c948551e4fe2b3bde48c9358eb9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32e58e0b05260ac3ebc93aac9370c750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D71104-2D2D-425E-B210-BE6654A38B1B}">
  <ds:schemaRefs>
    <ds:schemaRef ds:uri="http://www.sap.com/cof/excel/application"/>
  </ds:schemaRefs>
</ds:datastoreItem>
</file>

<file path=customXml/itemProps2.xml><?xml version="1.0" encoding="utf-8"?>
<ds:datastoreItem xmlns:ds="http://schemas.openxmlformats.org/officeDocument/2006/customXml" ds:itemID="{156AF49E-D606-4088-8057-4E1A5657444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BD59DEE-D644-4720-8C65-3AA7109534D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41D86A-77CB-4FA2-994A-1153FC4C4C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34-UnfundedReserves</vt:lpstr>
      <vt:lpstr>Monthly WF Recorded 925</vt:lpstr>
      <vt:lpstr>Monthly Payments</vt:lpstr>
      <vt:lpstr>2021 Summary of I&amp;D Reserve</vt:lpstr>
      <vt:lpstr>UnfundedReserves excluding WF</vt:lpstr>
      <vt:lpstr>Wildfire Reserve</vt:lpstr>
      <vt:lpstr>'34-UnfundedReserves'!Print_Area</vt:lpstr>
      <vt:lpstr>'Monthly Payments'!Print_Area</vt:lpstr>
      <vt:lpstr>'Monthly WF Recorded 925'!Print_Area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Jee Young</dc:creator>
  <cp:lastModifiedBy>Jee Kim</cp:lastModifiedBy>
  <cp:lastPrinted>2021-06-02T23:57:56Z</cp:lastPrinted>
  <dcterms:created xsi:type="dcterms:W3CDTF">2018-04-12T00:32:06Z</dcterms:created>
  <dcterms:modified xsi:type="dcterms:W3CDTF">2022-06-10T21:31:31Z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</Properties>
</file>