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Z:\2023 FERC Rate Case TO2023\12-Dec 1 Annual Informational Update\Workpapers\"/>
    </mc:Choice>
  </mc:AlternateContent>
  <xr:revisionPtr revIDLastSave="0" documentId="13_ncr:1_{B65E33CA-88FD-45FA-A999-B3FF96C0E7F7}" xr6:coauthVersionLast="46" xr6:coauthVersionMax="46" xr10:uidLastSave="{00000000-0000-0000-0000-000000000000}"/>
  <bookViews>
    <workbookView xWindow="-19310" yWindow="-110" windowWidth="19420" windowHeight="11020" xr2:uid="{00000000-000D-0000-FFFF-FFFF00000000}"/>
  </bookViews>
  <sheets>
    <sheet name="Cost Adj Amt" sheetId="1" r:id="rId1"/>
  </sheets>
  <definedNames>
    <definedName name="_xlnm.Print_Area" localSheetId="0">'Cost Adj Amt'!$A$1:$M$99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7" i="1" l="1"/>
  <c r="B88" i="1"/>
  <c r="B89" i="1" s="1"/>
  <c r="G87" i="1"/>
  <c r="G74" i="1" l="1"/>
  <c r="G68" i="1"/>
  <c r="G71" i="1" s="1"/>
  <c r="G65" i="1"/>
  <c r="B61" i="1"/>
  <c r="B62" i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G47" i="1"/>
  <c r="G41" i="1"/>
  <c r="G38" i="1"/>
  <c r="G49" i="1" s="1"/>
  <c r="G76" i="1" l="1"/>
  <c r="G77" i="1" s="1"/>
  <c r="G79" i="1" s="1"/>
  <c r="G82" i="1" s="1"/>
  <c r="G83" i="1" s="1"/>
  <c r="G88" i="1" s="1"/>
  <c r="G89" i="1" s="1"/>
  <c r="G50" i="1"/>
  <c r="G52" i="1" s="1"/>
  <c r="G44" i="1"/>
  <c r="G26" i="1"/>
  <c r="G28" i="1" s="1"/>
  <c r="B24" i="1"/>
  <c r="B25" i="1" s="1"/>
  <c r="B26" i="1" s="1"/>
  <c r="B27" i="1" s="1"/>
  <c r="B28" i="1" s="1"/>
  <c r="G84" i="1" l="1"/>
  <c r="G55" i="1"/>
  <c r="B34" i="1"/>
  <c r="B35" i="1" s="1"/>
  <c r="B36" i="1" s="1"/>
  <c r="B37" i="1" s="1"/>
  <c r="B38" i="1" l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G56" i="1"/>
  <c r="G57" i="1" s="1"/>
</calcChain>
</file>

<file path=xl/sharedStrings.xml><?xml version="1.0" encoding="utf-8"?>
<sst xmlns="http://schemas.openxmlformats.org/spreadsheetml/2006/main" count="146" uniqueCount="88">
  <si>
    <t>Amount</t>
  </si>
  <si>
    <t>Transmission Wages and Salaries Allocation Factor:</t>
  </si>
  <si>
    <t>SOUTHERN CALIFORNIA EDISON COMPANY</t>
  </si>
  <si>
    <t xml:space="preserve">Schedule 1 - Cost Adjustment </t>
  </si>
  <si>
    <t>1) Direct Impact through A&amp;G Expense:  See Note 1</t>
  </si>
  <si>
    <t>Direct A&amp;G Impact</t>
  </si>
  <si>
    <t>Line</t>
  </si>
  <si>
    <t xml:space="preserve">(e.g., individual O&amp;M expense, tax expense, or revenue credit) incurred anytime between the beginning of the Prior Year and the September 30 </t>
  </si>
  <si>
    <t xml:space="preserve">immediately preceding the Annual Update filing (i.e., a 21 month window) is a one-time item that will not recur in such Rate Year. </t>
  </si>
  <si>
    <t xml:space="preserve">Individual items shall not be aggregated for purpose of determining a discrete cost of service item. The discrete cost of service item must amount </t>
  </si>
  <si>
    <t xml:space="preserve">"Additionally, SCE shall include a Cost Adjustment in the Base TRR for the upcoming Rate Year in the event that a discrete cost of service item </t>
  </si>
  <si>
    <t>to at least 3% of the Base TRR in such Annual Update filing in order for a Cost Adjustment to be included as a component of the Base TRR."</t>
  </si>
  <si>
    <t>Cost Adjustment provision in the Formula Rate Protocols (Section 1, Introduction):</t>
  </si>
  <si>
    <t>A&amp;G Expense Accrual</t>
  </si>
  <si>
    <t>2) Unfunded Reserve Impact on the Base TRR:  See Note 2</t>
  </si>
  <si>
    <t>2)</t>
  </si>
  <si>
    <t>3)</t>
  </si>
  <si>
    <t>1)</t>
  </si>
  <si>
    <t>Unfunded Reserve</t>
  </si>
  <si>
    <t>Calculation</t>
  </si>
  <si>
    <t>Capital Carrying Charge</t>
  </si>
  <si>
    <t>Unfunded Reserve Impact</t>
  </si>
  <si>
    <t>3) Cash Working Capital Impact on the Base TRR:  See Note 3</t>
  </si>
  <si>
    <t>Cash Working Capital Impact</t>
  </si>
  <si>
    <t xml:space="preserve">4) </t>
  </si>
  <si>
    <t>The A&amp;G expense impact on the Base TRR is the amount of the reserve times the Transmission Wages and Salaries Allocation Factor.</t>
  </si>
  <si>
    <t>reserve times the T W&amp;S Allocation Factor times the capital carrying charge.</t>
  </si>
  <si>
    <t>The Unfunded Reserve impact on the Base TRR is through its impact on total Rate Base.  It is calculated as the product of the amount of the</t>
  </si>
  <si>
    <t xml:space="preserve">The Cash Working Capital impact on the Base TRR is through its impact on total Rate Base.  It is calculated as the </t>
  </si>
  <si>
    <t>ISO Transmission A&amp;G Expenses relating to Accrual</t>
  </si>
  <si>
    <t>Impact on Cash Working Capital component of Rate Base</t>
  </si>
  <si>
    <t>Schedule 2, Line 16</t>
  </si>
  <si>
    <t>Prior Year TRR</t>
  </si>
  <si>
    <t>Incremental Forecast Period TRR</t>
  </si>
  <si>
    <t>True Up Adjustment</t>
  </si>
  <si>
    <t>Three percent threshold calculation (pursuant to the protocols, each discrete cost of service item must "amount to at least 3% of the Base TRR".)</t>
  </si>
  <si>
    <t>Line 1 + Line 2 + Line 3</t>
  </si>
  <si>
    <t>Three Percent Threshold</t>
  </si>
  <si>
    <t>Protocols</t>
  </si>
  <si>
    <t>Line 4 * Line 5</t>
  </si>
  <si>
    <t>Calculation/Source</t>
  </si>
  <si>
    <t>Schedule 1, Line 82</t>
  </si>
  <si>
    <t>product of the Capital Carrying Charge and the Impact on Cash Working Capital component of Rate Base</t>
  </si>
  <si>
    <t>Schedule 1, Line 83</t>
  </si>
  <si>
    <t>Schedule 1, Line 84</t>
  </si>
  <si>
    <t>Protocol threshold percent for each discrete item</t>
  </si>
  <si>
    <t xml:space="preserve">and September 30 of the year in which the Annual Update is made, then the Cost Adjustment is "an amount with the same magnitude </t>
  </si>
  <si>
    <r>
      <rPr>
        <b/>
        <sz val="11"/>
        <rFont val="Calibri"/>
        <family val="2"/>
        <scheme val="minor"/>
      </rPr>
      <t xml:space="preserve">Note: </t>
    </r>
    <r>
      <rPr>
        <sz val="11"/>
        <rFont val="Calibri"/>
        <family val="2"/>
        <scheme val="minor"/>
      </rPr>
      <t xml:space="preserve">Pursuant to parts a and b of Section 1, if the "discrete cost of service item" occurred in the Prior Year, the Cost Adjustment is </t>
    </r>
  </si>
  <si>
    <r>
      <t xml:space="preserve">"an amount with the same magnitude but of the </t>
    </r>
    <r>
      <rPr>
        <u/>
        <sz val="11"/>
        <rFont val="Calibri"/>
        <family val="2"/>
        <scheme val="minor"/>
      </rPr>
      <t>opposite</t>
    </r>
    <r>
      <rPr>
        <sz val="11"/>
        <rFont val="Calibri"/>
        <family val="2"/>
        <scheme val="minor"/>
      </rPr>
      <t xml:space="preserve"> sign as the discrete cost of service item".  If the item occurred between January 1</t>
    </r>
  </si>
  <si>
    <r>
      <t xml:space="preserve">and the </t>
    </r>
    <r>
      <rPr>
        <u/>
        <sz val="11"/>
        <rFont val="Calibri"/>
        <family val="2"/>
        <scheme val="minor"/>
      </rPr>
      <t>same</t>
    </r>
    <r>
      <rPr>
        <sz val="11"/>
        <rFont val="Calibri"/>
        <family val="2"/>
        <scheme val="minor"/>
      </rPr>
      <t xml:space="preserve"> sign as the discrete cost of service item".</t>
    </r>
  </si>
  <si>
    <t>Components of the TO2023 Base TRR other than the Cost Adjustment</t>
  </si>
  <si>
    <t>Impact on the TO2023 Base TRR and calculation of the Cost Adjustment:</t>
  </si>
  <si>
    <t>TO2023 Base TRR not including any Cost Adjustment</t>
  </si>
  <si>
    <t>A&amp;G Expense Accrual in 2021</t>
  </si>
  <si>
    <t>Total Impact on the Base TRR of the 2021 Wildfire Reserve Increase</t>
  </si>
  <si>
    <r>
      <t>No</t>
    </r>
    <r>
      <rPr>
        <b/>
        <u/>
        <sz val="11"/>
        <rFont val="Calibri"/>
        <family val="2"/>
        <scheme val="minor"/>
      </rPr>
      <t>tes</t>
    </r>
    <r>
      <rPr>
        <b/>
        <u/>
        <sz val="11"/>
        <color theme="1"/>
        <rFont val="Calibri"/>
        <family val="2"/>
        <scheme val="minor"/>
      </rPr>
      <t>:</t>
    </r>
  </si>
  <si>
    <t xml:space="preserve">1) In September of 2021 SCE reserved an additional expense related to the "Thomas/Woolsey/Montecito" events of $1.090 billion.  </t>
  </si>
  <si>
    <t xml:space="preserve">Description of the "discrete cost of service items" incurred in 2021 and not expected to recur in the Rate Year: </t>
  </si>
  <si>
    <t>Line 9 * Line 10</t>
  </si>
  <si>
    <t>Negative of Line 14 * Line 15 * Line 16</t>
  </si>
  <si>
    <t>Amount on Line 9</t>
  </si>
  <si>
    <t>Line 11</t>
  </si>
  <si>
    <t>Line 22 * 1/8</t>
  </si>
  <si>
    <t>Line 23 * Line 24</t>
  </si>
  <si>
    <t>Line 11 + Line 17 + Line 25</t>
  </si>
  <si>
    <t>The Cost Adjustment is the opposite sign as the cost impact on the Base TRR for expenses incurred in the Prior Year per Protocols.</t>
  </si>
  <si>
    <t>ABS(Line 29) &gt; Line 6 ?</t>
  </si>
  <si>
    <t>Schedule 27, Line 9</t>
  </si>
  <si>
    <t>Item #1 threshold met?</t>
  </si>
  <si>
    <t>Item #1: "Thomas/Woolsey/Montecito" events occurring in 2021</t>
  </si>
  <si>
    <t>Negative of Line 28 (see Note 4)</t>
  </si>
  <si>
    <t>Item #2: "Thomas/Woolsey/Montecito" events occurring in 2022</t>
  </si>
  <si>
    <t>A&amp;G Expense Accrual in 2022</t>
  </si>
  <si>
    <t>4) Calculation of the Cost Adjustment for Item #1: See Note 4</t>
  </si>
  <si>
    <t>Item #2 threshold met?</t>
  </si>
  <si>
    <t>Item #1 Cost Adjustment</t>
  </si>
  <si>
    <t>Item #2 Cost Adjustment</t>
  </si>
  <si>
    <t>Total Cost Adjustment for TO2023:</t>
  </si>
  <si>
    <t>Line 29</t>
  </si>
  <si>
    <t>Line 53</t>
  </si>
  <si>
    <t>Line 55 + Line 56</t>
  </si>
  <si>
    <t>Line 28 (see Note 5)</t>
  </si>
  <si>
    <t xml:space="preserve">5) </t>
  </si>
  <si>
    <t>The Cost Adjustment is the same sign as the cost impact on the Base TRR for expenses incurred in the Current Year per Protocols.</t>
  </si>
  <si>
    <t>4) Calculation of the Cost Adjustment for Item #2: See Note 5</t>
  </si>
  <si>
    <t xml:space="preserve">2) In 2022 SCE reserved an additional expense related to the "Thomas/Woolsey/Montecito" events of $1.296 billion.  </t>
  </si>
  <si>
    <t>The $1.296 billion 2022 amount is composed of $416 million in the first quarter and $880 million in the third quarter.</t>
  </si>
  <si>
    <t>Total Impact on the Base TRR of the 2022 Wildfire Reserve Increase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</si>
</sst>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000%"/>
    <numFmt numFmtId="165" formatCode="&quot;$&quot;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37">
    <xf numFmtId="0" fontId="0" fillId="0" borderId="0" xfId="0"/>
    <xf numFmtId="0" fontId="0" fillId="0" borderId="0" xfId="0" applyFill="1"/>
    <xf numFmtId="0" fontId="2" fillId="0" borderId="0" xfId="0" applyFont="1" applyFill="1"/>
    <xf numFmtId="0" fontId="6" fillId="0" borderId="0" xfId="0" applyFont="1" applyFill="1" applyAlignment="1">
      <alignment horizontal="center"/>
    </xf>
    <xf numFmtId="165" fontId="6" fillId="0" borderId="0" xfId="1" applyNumberFormat="1" applyFont="1" applyFill="1" applyAlignment="1">
      <alignment horizontal="center"/>
    </xf>
    <xf numFmtId="0" fontId="6" fillId="0" borderId="0" xfId="0" applyFont="1" applyFill="1"/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left" indent="1"/>
    </xf>
    <xf numFmtId="165" fontId="0" fillId="0" borderId="0" xfId="0" applyNumberFormat="1" applyFill="1"/>
    <xf numFmtId="0" fontId="3" fillId="0" borderId="0" xfId="0" applyFont="1" applyFill="1"/>
    <xf numFmtId="9" fontId="0" fillId="0" borderId="0" xfId="0" applyNumberFormat="1" applyFill="1"/>
    <xf numFmtId="165" fontId="2" fillId="0" borderId="0" xfId="0" applyNumberFormat="1" applyFont="1" applyFill="1"/>
    <xf numFmtId="0" fontId="0" fillId="0" borderId="0" xfId="0" applyFill="1" applyAlignment="1">
      <alignment horizontal="center"/>
    </xf>
    <xf numFmtId="165" fontId="0" fillId="0" borderId="0" xfId="1" applyNumberFormat="1" applyFont="1" applyFill="1"/>
    <xf numFmtId="0" fontId="0" fillId="0" borderId="0" xfId="0" applyFill="1" applyAlignment="1">
      <alignment horizontal="left"/>
    </xf>
    <xf numFmtId="0" fontId="0" fillId="0" borderId="0" xfId="0" applyFill="1" applyAlignment="1">
      <alignment vertical="top"/>
    </xf>
    <xf numFmtId="165" fontId="1" fillId="0" borderId="0" xfId="1" applyNumberFormat="1" applyFont="1" applyFill="1" applyBorder="1"/>
    <xf numFmtId="165" fontId="2" fillId="0" borderId="0" xfId="1" applyNumberFormat="1" applyFont="1" applyFill="1" applyBorder="1"/>
    <xf numFmtId="0" fontId="7" fillId="0" borderId="0" xfId="0" applyFont="1" applyFill="1"/>
    <xf numFmtId="0" fontId="7" fillId="0" borderId="0" xfId="0" applyFont="1" applyFill="1" applyAlignment="1"/>
    <xf numFmtId="0" fontId="8" fillId="0" borderId="0" xfId="0" applyFont="1" applyFill="1"/>
    <xf numFmtId="0" fontId="8" fillId="0" borderId="0" xfId="0" applyFont="1" applyFill="1" applyAlignment="1">
      <alignment horizontal="left"/>
    </xf>
    <xf numFmtId="0" fontId="10" fillId="0" borderId="0" xfId="0" applyFont="1" applyFill="1"/>
    <xf numFmtId="0" fontId="7" fillId="0" borderId="0" xfId="0" applyFont="1" applyFill="1" applyAlignment="1">
      <alignment horizontal="left" indent="1"/>
    </xf>
    <xf numFmtId="165" fontId="7" fillId="0" borderId="0" xfId="0" applyNumberFormat="1" applyFont="1" applyFill="1"/>
    <xf numFmtId="165" fontId="2" fillId="0" borderId="0" xfId="0" applyNumberFormat="1" applyFont="1" applyFill="1" applyAlignment="1">
      <alignment horizontal="center"/>
    </xf>
    <xf numFmtId="0" fontId="0" fillId="2" borderId="0" xfId="0" applyFill="1"/>
    <xf numFmtId="165" fontId="0" fillId="2" borderId="0" xfId="0" applyNumberFormat="1" applyFill="1"/>
    <xf numFmtId="164" fontId="0" fillId="2" borderId="0" xfId="2" applyNumberFormat="1" applyFont="1" applyFill="1"/>
    <xf numFmtId="164" fontId="1" fillId="2" borderId="0" xfId="1" applyNumberFormat="1" applyFont="1" applyFill="1" applyBorder="1"/>
    <xf numFmtId="0" fontId="2" fillId="0" borderId="0" xfId="0" applyFont="1" applyFill="1" applyAlignment="1">
      <alignment horizontal="left" indent="1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 indent="1"/>
    </xf>
    <xf numFmtId="165" fontId="0" fillId="0" borderId="0" xfId="0" applyNumberFormat="1" applyFont="1" applyFill="1" applyAlignment="1">
      <alignment horizontal="right"/>
    </xf>
    <xf numFmtId="165" fontId="11" fillId="0" borderId="0" xfId="0" applyNumberFormat="1" applyFont="1" applyFill="1" applyAlignment="1">
      <alignment horizontal="right"/>
    </xf>
    <xf numFmtId="0" fontId="4" fillId="0" borderId="0" xfId="3" applyFont="1" applyFill="1" applyAlignment="1" applyProtection="1">
      <alignment horizontal="center"/>
    </xf>
    <xf numFmtId="0" fontId="5" fillId="0" borderId="0" xfId="3" applyFont="1" applyFill="1" applyAlignment="1" applyProtection="1">
      <alignment horizontal="center"/>
    </xf>
  </cellXfs>
  <cellStyles count="4">
    <cellStyle name="Currency" xfId="1" builtinId="4"/>
    <cellStyle name="Normal" xfId="0" builtinId="0"/>
    <cellStyle name="Normal_2008 ISO Transmission Study test v1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9"/>
  <sheetViews>
    <sheetView tabSelected="1" topLeftCell="A70" zoomScale="90" zoomScaleNormal="90" workbookViewId="0">
      <selection activeCell="L83" sqref="L83"/>
    </sheetView>
  </sheetViews>
  <sheetFormatPr defaultColWidth="8.7109375" defaultRowHeight="15" x14ac:dyDescent="0.25"/>
  <cols>
    <col min="1" max="1" width="2.5703125" style="1" customWidth="1"/>
    <col min="2" max="2" width="5.5703125" style="1" customWidth="1"/>
    <col min="3" max="4" width="2.5703125" style="1" customWidth="1"/>
    <col min="5" max="5" width="41.5703125" style="1" customWidth="1"/>
    <col min="6" max="6" width="18.42578125" style="1" customWidth="1"/>
    <col min="7" max="7" width="17.85546875" style="1" customWidth="1"/>
    <col min="8" max="8" width="2.5703125" style="1" customWidth="1"/>
    <col min="9" max="16384" width="8.7109375" style="1"/>
  </cols>
  <sheetData>
    <row r="1" spans="1:13" ht="18.600000000000001" customHeight="1" x14ac:dyDescent="0.3">
      <c r="A1" s="35" t="s">
        <v>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15.6" customHeight="1" x14ac:dyDescent="0.25">
      <c r="A2" s="36" t="s">
        <v>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4" spans="1:13" x14ac:dyDescent="0.25">
      <c r="B4" s="2" t="s">
        <v>12</v>
      </c>
      <c r="C4" s="2"/>
    </row>
    <row r="5" spans="1:13" x14ac:dyDescent="0.25">
      <c r="D5" s="1" t="s">
        <v>10</v>
      </c>
    </row>
    <row r="6" spans="1:13" x14ac:dyDescent="0.25">
      <c r="D6" s="1" t="s">
        <v>7</v>
      </c>
    </row>
    <row r="7" spans="1:13" x14ac:dyDescent="0.25">
      <c r="D7" s="1" t="s">
        <v>8</v>
      </c>
    </row>
    <row r="8" spans="1:13" x14ac:dyDescent="0.25">
      <c r="D8" s="1" t="s">
        <v>9</v>
      </c>
    </row>
    <row r="9" spans="1:13" x14ac:dyDescent="0.25">
      <c r="D9" s="1" t="s">
        <v>11</v>
      </c>
    </row>
    <row r="11" spans="1:13" x14ac:dyDescent="0.25">
      <c r="E11" s="18" t="s">
        <v>47</v>
      </c>
      <c r="F11" s="18"/>
      <c r="G11" s="18"/>
      <c r="H11" s="18"/>
      <c r="I11" s="18"/>
      <c r="J11" s="18"/>
      <c r="K11" s="18"/>
      <c r="L11" s="18"/>
      <c r="M11" s="18"/>
    </row>
    <row r="12" spans="1:13" x14ac:dyDescent="0.25">
      <c r="E12" s="18" t="s">
        <v>48</v>
      </c>
      <c r="F12" s="18"/>
      <c r="G12" s="18"/>
      <c r="H12" s="18"/>
      <c r="I12" s="18"/>
      <c r="J12" s="18"/>
      <c r="K12" s="18"/>
      <c r="L12" s="18"/>
      <c r="M12" s="18"/>
    </row>
    <row r="13" spans="1:13" x14ac:dyDescent="0.25">
      <c r="E13" s="19" t="s">
        <v>46</v>
      </c>
      <c r="F13" s="18"/>
      <c r="G13" s="18"/>
      <c r="H13" s="18"/>
      <c r="I13" s="18"/>
      <c r="J13" s="18"/>
      <c r="K13" s="18"/>
      <c r="L13" s="18"/>
      <c r="M13" s="18"/>
    </row>
    <row r="14" spans="1:13" x14ac:dyDescent="0.25">
      <c r="E14" s="18" t="s">
        <v>49</v>
      </c>
      <c r="F14" s="18"/>
      <c r="G14" s="18"/>
      <c r="H14" s="18"/>
      <c r="I14" s="18"/>
      <c r="J14" s="18"/>
      <c r="K14" s="18"/>
      <c r="L14" s="18"/>
      <c r="M14" s="18"/>
    </row>
    <row r="16" spans="1:13" x14ac:dyDescent="0.25">
      <c r="B16" s="20" t="s">
        <v>57</v>
      </c>
      <c r="C16" s="20"/>
      <c r="D16" s="18"/>
      <c r="E16" s="18"/>
      <c r="F16" s="18"/>
      <c r="G16" s="18"/>
      <c r="H16" s="18"/>
      <c r="I16" s="18"/>
      <c r="J16" s="18"/>
      <c r="K16" s="18"/>
      <c r="L16" s="18"/>
    </row>
    <row r="17" spans="2:12" x14ac:dyDescent="0.25">
      <c r="B17" s="18"/>
      <c r="C17" s="18"/>
      <c r="D17" s="18" t="s">
        <v>56</v>
      </c>
      <c r="E17" s="18"/>
      <c r="F17" s="18"/>
      <c r="G17" s="18"/>
      <c r="H17" s="18"/>
      <c r="I17" s="18"/>
      <c r="J17" s="18"/>
      <c r="K17" s="18"/>
      <c r="L17" s="18"/>
    </row>
    <row r="18" spans="2:12" x14ac:dyDescent="0.25">
      <c r="B18" s="18"/>
      <c r="C18" s="18"/>
      <c r="D18" s="18" t="s">
        <v>85</v>
      </c>
      <c r="E18" s="18"/>
      <c r="F18" s="18"/>
      <c r="G18" s="18"/>
      <c r="H18" s="18"/>
      <c r="I18" s="18"/>
      <c r="J18" s="18"/>
      <c r="K18" s="18"/>
      <c r="L18" s="18"/>
    </row>
    <row r="19" spans="2:12" x14ac:dyDescent="0.25">
      <c r="B19" s="18"/>
      <c r="C19" s="18"/>
      <c r="D19" s="18"/>
      <c r="E19" s="18" t="s">
        <v>86</v>
      </c>
      <c r="F19" s="18"/>
      <c r="G19" s="18"/>
      <c r="H19" s="18"/>
      <c r="I19" s="18"/>
      <c r="J19" s="18"/>
      <c r="K19" s="18"/>
      <c r="L19" s="18"/>
    </row>
    <row r="21" spans="2:12" x14ac:dyDescent="0.25">
      <c r="B21" s="2" t="s">
        <v>35</v>
      </c>
    </row>
    <row r="22" spans="2:12" x14ac:dyDescent="0.25">
      <c r="B22" s="3" t="s">
        <v>6</v>
      </c>
      <c r="E22" s="1" t="s">
        <v>50</v>
      </c>
      <c r="G22" s="4" t="s">
        <v>0</v>
      </c>
      <c r="I22" s="5" t="s">
        <v>40</v>
      </c>
    </row>
    <row r="23" spans="2:12" x14ac:dyDescent="0.25">
      <c r="B23" s="6">
        <v>1</v>
      </c>
      <c r="E23" s="7" t="s">
        <v>32</v>
      </c>
      <c r="G23" s="27">
        <v>1241136612</v>
      </c>
      <c r="I23" s="1" t="s">
        <v>41</v>
      </c>
    </row>
    <row r="24" spans="2:12" x14ac:dyDescent="0.25">
      <c r="B24" s="6">
        <f>B23+1</f>
        <v>2</v>
      </c>
      <c r="E24" s="7" t="s">
        <v>33</v>
      </c>
      <c r="G24" s="27">
        <v>98171541</v>
      </c>
      <c r="I24" s="1" t="s">
        <v>43</v>
      </c>
    </row>
    <row r="25" spans="2:12" x14ac:dyDescent="0.25">
      <c r="B25" s="6">
        <f t="shared" ref="B25:B28" si="0">B24+1</f>
        <v>3</v>
      </c>
      <c r="E25" s="23" t="s">
        <v>34</v>
      </c>
      <c r="G25" s="27">
        <v>63839233</v>
      </c>
      <c r="I25" s="1" t="s">
        <v>44</v>
      </c>
    </row>
    <row r="26" spans="2:12" x14ac:dyDescent="0.25">
      <c r="B26" s="6">
        <f t="shared" si="0"/>
        <v>4</v>
      </c>
      <c r="E26" s="18" t="s">
        <v>52</v>
      </c>
      <c r="G26" s="27">
        <f>SUM(G23:G25)</f>
        <v>1403147386</v>
      </c>
      <c r="I26" s="1" t="s">
        <v>36</v>
      </c>
    </row>
    <row r="27" spans="2:12" x14ac:dyDescent="0.25">
      <c r="B27" s="6">
        <f t="shared" si="0"/>
        <v>5</v>
      </c>
      <c r="E27" s="18" t="s">
        <v>45</v>
      </c>
      <c r="G27" s="10">
        <v>0.03</v>
      </c>
      <c r="I27" s="1" t="s">
        <v>38</v>
      </c>
    </row>
    <row r="28" spans="2:12" x14ac:dyDescent="0.25">
      <c r="B28" s="6">
        <f t="shared" si="0"/>
        <v>6</v>
      </c>
      <c r="E28" s="18" t="s">
        <v>37</v>
      </c>
      <c r="G28" s="11">
        <f>G26*G27</f>
        <v>42094421.579999998</v>
      </c>
      <c r="I28" s="1" t="s">
        <v>39</v>
      </c>
    </row>
    <row r="29" spans="2:12" x14ac:dyDescent="0.25">
      <c r="E29" s="9"/>
    </row>
    <row r="30" spans="2:12" x14ac:dyDescent="0.25">
      <c r="B30" s="2" t="s">
        <v>51</v>
      </c>
      <c r="C30" s="2"/>
    </row>
    <row r="31" spans="2:12" x14ac:dyDescent="0.25">
      <c r="B31" s="2"/>
      <c r="C31" s="2"/>
    </row>
    <row r="32" spans="2:12" x14ac:dyDescent="0.25">
      <c r="B32" s="21" t="s">
        <v>69</v>
      </c>
      <c r="C32" s="18"/>
      <c r="D32" s="22"/>
      <c r="E32" s="22"/>
      <c r="F32" s="5"/>
      <c r="G32" s="3"/>
      <c r="I32" s="5"/>
    </row>
    <row r="33" spans="2:9" x14ac:dyDescent="0.25">
      <c r="B33" s="3" t="s">
        <v>6</v>
      </c>
      <c r="C33" s="3"/>
      <c r="D33" s="12"/>
      <c r="G33" s="13"/>
      <c r="I33" s="14"/>
    </row>
    <row r="34" spans="2:9" x14ac:dyDescent="0.25">
      <c r="B34" s="6">
        <f>B28+1</f>
        <v>7</v>
      </c>
      <c r="C34" s="6"/>
      <c r="D34" s="2" t="s">
        <v>4</v>
      </c>
    </row>
    <row r="35" spans="2:9" x14ac:dyDescent="0.25">
      <c r="B35" s="6">
        <f>B34+1</f>
        <v>8</v>
      </c>
      <c r="C35" s="6"/>
      <c r="G35" s="4" t="s">
        <v>0</v>
      </c>
      <c r="I35" s="5" t="s">
        <v>19</v>
      </c>
    </row>
    <row r="36" spans="2:9" x14ac:dyDescent="0.25">
      <c r="B36" s="6">
        <f t="shared" ref="B36:B57" si="1">B35+1</f>
        <v>9</v>
      </c>
      <c r="E36" s="1" t="s">
        <v>53</v>
      </c>
      <c r="G36" s="24">
        <v>1090000000</v>
      </c>
    </row>
    <row r="37" spans="2:9" x14ac:dyDescent="0.25">
      <c r="B37" s="6">
        <f t="shared" si="1"/>
        <v>10</v>
      </c>
      <c r="E37" s="15" t="s">
        <v>1</v>
      </c>
      <c r="G37" s="28">
        <v>6.2175000000000001E-2</v>
      </c>
      <c r="I37" s="1" t="s">
        <v>67</v>
      </c>
    </row>
    <row r="38" spans="2:9" x14ac:dyDescent="0.25">
      <c r="B38" s="6">
        <f t="shared" si="1"/>
        <v>11</v>
      </c>
      <c r="E38" s="1" t="s">
        <v>5</v>
      </c>
      <c r="G38" s="8">
        <f>(G36*G37)</f>
        <v>67770750</v>
      </c>
      <c r="I38" s="1" t="s">
        <v>58</v>
      </c>
    </row>
    <row r="39" spans="2:9" x14ac:dyDescent="0.25">
      <c r="B39" s="6">
        <f t="shared" si="1"/>
        <v>12</v>
      </c>
    </row>
    <row r="40" spans="2:9" x14ac:dyDescent="0.25">
      <c r="B40" s="6">
        <f t="shared" si="1"/>
        <v>13</v>
      </c>
      <c r="D40" s="2" t="s">
        <v>14</v>
      </c>
      <c r="G40" s="4" t="s">
        <v>0</v>
      </c>
      <c r="I40" s="5" t="s">
        <v>19</v>
      </c>
    </row>
    <row r="41" spans="2:9" x14ac:dyDescent="0.25">
      <c r="B41" s="6">
        <f t="shared" si="1"/>
        <v>14</v>
      </c>
      <c r="E41" s="1" t="s">
        <v>18</v>
      </c>
      <c r="G41" s="8">
        <f>G36</f>
        <v>1090000000</v>
      </c>
      <c r="I41" s="1" t="s">
        <v>60</v>
      </c>
    </row>
    <row r="42" spans="2:9" x14ac:dyDescent="0.25">
      <c r="B42" s="6">
        <f t="shared" si="1"/>
        <v>15</v>
      </c>
      <c r="E42" s="15" t="s">
        <v>1</v>
      </c>
      <c r="G42" s="28">
        <v>6.2175000000000001E-2</v>
      </c>
      <c r="I42" s="1" t="s">
        <v>67</v>
      </c>
    </row>
    <row r="43" spans="2:9" x14ac:dyDescent="0.25">
      <c r="B43" s="6">
        <f t="shared" si="1"/>
        <v>16</v>
      </c>
      <c r="E43" s="1" t="s">
        <v>20</v>
      </c>
      <c r="G43" s="29">
        <v>9.0957999999999997E-2</v>
      </c>
      <c r="I43" s="1" t="s">
        <v>31</v>
      </c>
    </row>
    <row r="44" spans="2:9" x14ac:dyDescent="0.25">
      <c r="B44" s="6">
        <f t="shared" si="1"/>
        <v>17</v>
      </c>
      <c r="E44" s="1" t="s">
        <v>21</v>
      </c>
      <c r="G44" s="16">
        <f>-G41*G42*G43</f>
        <v>-6164291.8784999996</v>
      </c>
      <c r="I44" s="1" t="s">
        <v>59</v>
      </c>
    </row>
    <row r="45" spans="2:9" x14ac:dyDescent="0.25">
      <c r="B45" s="6">
        <f t="shared" si="1"/>
        <v>18</v>
      </c>
      <c r="G45" s="17"/>
    </row>
    <row r="46" spans="2:9" x14ac:dyDescent="0.25">
      <c r="B46" s="6">
        <f t="shared" si="1"/>
        <v>19</v>
      </c>
      <c r="D46" s="2" t="s">
        <v>22</v>
      </c>
      <c r="G46" s="4" t="s">
        <v>0</v>
      </c>
      <c r="I46" s="5" t="s">
        <v>19</v>
      </c>
    </row>
    <row r="47" spans="2:9" x14ac:dyDescent="0.25">
      <c r="B47" s="6">
        <f t="shared" si="1"/>
        <v>20</v>
      </c>
      <c r="E47" s="1" t="s">
        <v>13</v>
      </c>
      <c r="G47" s="16">
        <f>G36</f>
        <v>1090000000</v>
      </c>
      <c r="I47" s="1" t="s">
        <v>60</v>
      </c>
    </row>
    <row r="48" spans="2:9" x14ac:dyDescent="0.25">
      <c r="B48" s="6">
        <f t="shared" si="1"/>
        <v>21</v>
      </c>
      <c r="E48" s="15" t="s">
        <v>1</v>
      </c>
      <c r="G48" s="28">
        <v>6.2175000000000001E-2</v>
      </c>
      <c r="I48" s="1" t="s">
        <v>67</v>
      </c>
    </row>
    <row r="49" spans="2:9" x14ac:dyDescent="0.25">
      <c r="B49" s="6">
        <f t="shared" si="1"/>
        <v>22</v>
      </c>
      <c r="E49" s="1" t="s">
        <v>29</v>
      </c>
      <c r="G49" s="8">
        <f>G38</f>
        <v>67770750</v>
      </c>
      <c r="I49" s="1" t="s">
        <v>61</v>
      </c>
    </row>
    <row r="50" spans="2:9" x14ac:dyDescent="0.25">
      <c r="B50" s="6">
        <f t="shared" si="1"/>
        <v>23</v>
      </c>
      <c r="E50" s="1" t="s">
        <v>30</v>
      </c>
      <c r="G50" s="16">
        <f>G49/8</f>
        <v>8471343.75</v>
      </c>
      <c r="I50" s="1" t="s">
        <v>62</v>
      </c>
    </row>
    <row r="51" spans="2:9" x14ac:dyDescent="0.25">
      <c r="B51" s="6">
        <f t="shared" si="1"/>
        <v>24</v>
      </c>
      <c r="E51" s="1" t="s">
        <v>20</v>
      </c>
      <c r="G51" s="29">
        <v>9.0957999999999997E-2</v>
      </c>
      <c r="I51" s="1" t="s">
        <v>31</v>
      </c>
    </row>
    <row r="52" spans="2:9" x14ac:dyDescent="0.25">
      <c r="B52" s="6">
        <f t="shared" si="1"/>
        <v>25</v>
      </c>
      <c r="E52" s="1" t="s">
        <v>23</v>
      </c>
      <c r="G52" s="16">
        <f>G50*G51</f>
        <v>770536.48481249996</v>
      </c>
      <c r="I52" s="1" t="s">
        <v>63</v>
      </c>
    </row>
    <row r="53" spans="2:9" x14ac:dyDescent="0.25">
      <c r="B53" s="6">
        <f t="shared" si="1"/>
        <v>26</v>
      </c>
    </row>
    <row r="54" spans="2:9" x14ac:dyDescent="0.25">
      <c r="B54" s="6">
        <f t="shared" si="1"/>
        <v>27</v>
      </c>
      <c r="D54" s="2" t="s">
        <v>73</v>
      </c>
      <c r="G54" s="4" t="s">
        <v>0</v>
      </c>
      <c r="I54" s="5" t="s">
        <v>19</v>
      </c>
    </row>
    <row r="55" spans="2:9" x14ac:dyDescent="0.25">
      <c r="B55" s="6">
        <f t="shared" si="1"/>
        <v>28</v>
      </c>
      <c r="E55" s="1" t="s">
        <v>54</v>
      </c>
      <c r="G55" s="16">
        <f>G38+G44+G52</f>
        <v>62376994.606312498</v>
      </c>
      <c r="I55" s="1" t="s">
        <v>64</v>
      </c>
    </row>
    <row r="56" spans="2:9" x14ac:dyDescent="0.25">
      <c r="B56" s="6">
        <f t="shared" si="1"/>
        <v>29</v>
      </c>
      <c r="E56" s="1" t="s">
        <v>75</v>
      </c>
      <c r="G56" s="17">
        <f>-G55</f>
        <v>-62376994.606312498</v>
      </c>
      <c r="I56" s="1" t="s">
        <v>70</v>
      </c>
    </row>
    <row r="57" spans="2:9" x14ac:dyDescent="0.25">
      <c r="B57" s="6">
        <f t="shared" si="1"/>
        <v>30</v>
      </c>
      <c r="E57" s="1" t="s">
        <v>68</v>
      </c>
      <c r="G57" s="25" t="str">
        <f>IF(ABS(G56)&gt;G28,"YES","NO")</f>
        <v>YES</v>
      </c>
      <c r="I57" s="1" t="s">
        <v>66</v>
      </c>
    </row>
    <row r="58" spans="2:9" x14ac:dyDescent="0.25">
      <c r="B58" s="6"/>
      <c r="G58" s="25"/>
    </row>
    <row r="59" spans="2:9" x14ac:dyDescent="0.25">
      <c r="B59" s="21" t="s">
        <v>71</v>
      </c>
      <c r="C59" s="18"/>
      <c r="D59" s="22"/>
      <c r="E59" s="22"/>
      <c r="F59" s="5"/>
      <c r="G59" s="25"/>
    </row>
    <row r="60" spans="2:9" x14ac:dyDescent="0.25">
      <c r="B60" s="3" t="s">
        <v>6</v>
      </c>
      <c r="G60" s="25"/>
    </row>
    <row r="61" spans="2:9" x14ac:dyDescent="0.25">
      <c r="B61" s="6">
        <f>B57+1</f>
        <v>31</v>
      </c>
      <c r="D61" s="2" t="s">
        <v>4</v>
      </c>
      <c r="E61" s="26"/>
      <c r="F61" s="26"/>
    </row>
    <row r="62" spans="2:9" x14ac:dyDescent="0.25">
      <c r="B62" s="6">
        <f>B61+1</f>
        <v>32</v>
      </c>
      <c r="G62" s="4" t="s">
        <v>0</v>
      </c>
      <c r="I62" s="5" t="s">
        <v>19</v>
      </c>
    </row>
    <row r="63" spans="2:9" x14ac:dyDescent="0.25">
      <c r="B63" s="6">
        <f t="shared" ref="B63:B84" si="2">B62+1</f>
        <v>33</v>
      </c>
      <c r="E63" s="1" t="s">
        <v>72</v>
      </c>
      <c r="G63" s="24">
        <v>1296000000</v>
      </c>
    </row>
    <row r="64" spans="2:9" x14ac:dyDescent="0.25">
      <c r="B64" s="6">
        <f t="shared" si="2"/>
        <v>34</v>
      </c>
      <c r="E64" s="15" t="s">
        <v>1</v>
      </c>
      <c r="G64" s="28">
        <v>6.2175000000000001E-2</v>
      </c>
      <c r="I64" s="1" t="s">
        <v>67</v>
      </c>
    </row>
    <row r="65" spans="2:9" x14ac:dyDescent="0.25">
      <c r="B65" s="6">
        <f t="shared" si="2"/>
        <v>35</v>
      </c>
      <c r="E65" s="1" t="s">
        <v>5</v>
      </c>
      <c r="G65" s="8">
        <f>(G63*G64)</f>
        <v>80578800</v>
      </c>
      <c r="I65" s="1" t="s">
        <v>58</v>
      </c>
    </row>
    <row r="66" spans="2:9" x14ac:dyDescent="0.25">
      <c r="B66" s="6">
        <f t="shared" si="2"/>
        <v>36</v>
      </c>
      <c r="G66" s="25"/>
    </row>
    <row r="67" spans="2:9" x14ac:dyDescent="0.25">
      <c r="B67" s="6">
        <f t="shared" si="2"/>
        <v>37</v>
      </c>
      <c r="D67" s="2" t="s">
        <v>14</v>
      </c>
      <c r="G67" s="4" t="s">
        <v>0</v>
      </c>
      <c r="I67" s="5" t="s">
        <v>19</v>
      </c>
    </row>
    <row r="68" spans="2:9" x14ac:dyDescent="0.25">
      <c r="B68" s="6">
        <f t="shared" si="2"/>
        <v>38</v>
      </c>
      <c r="E68" s="1" t="s">
        <v>18</v>
      </c>
      <c r="G68" s="8">
        <f>G63</f>
        <v>1296000000</v>
      </c>
      <c r="I68" s="1" t="s">
        <v>60</v>
      </c>
    </row>
    <row r="69" spans="2:9" x14ac:dyDescent="0.25">
      <c r="B69" s="6">
        <f t="shared" si="2"/>
        <v>39</v>
      </c>
      <c r="E69" s="15" t="s">
        <v>1</v>
      </c>
      <c r="G69" s="28">
        <v>6.2175000000000001E-2</v>
      </c>
      <c r="I69" s="1" t="s">
        <v>67</v>
      </c>
    </row>
    <row r="70" spans="2:9" x14ac:dyDescent="0.25">
      <c r="B70" s="6">
        <f t="shared" si="2"/>
        <v>40</v>
      </c>
      <c r="E70" s="1" t="s">
        <v>20</v>
      </c>
      <c r="G70" s="29">
        <v>9.0957999999999997E-2</v>
      </c>
      <c r="I70" s="1" t="s">
        <v>31</v>
      </c>
    </row>
    <row r="71" spans="2:9" x14ac:dyDescent="0.25">
      <c r="B71" s="6">
        <f t="shared" si="2"/>
        <v>41</v>
      </c>
      <c r="E71" s="1" t="s">
        <v>21</v>
      </c>
      <c r="G71" s="16">
        <f>-G68*G69*G70</f>
        <v>-7329286.4903999995</v>
      </c>
      <c r="I71" s="1" t="s">
        <v>59</v>
      </c>
    </row>
    <row r="72" spans="2:9" x14ac:dyDescent="0.25">
      <c r="B72" s="6">
        <f t="shared" si="2"/>
        <v>42</v>
      </c>
      <c r="G72" s="25"/>
    </row>
    <row r="73" spans="2:9" x14ac:dyDescent="0.25">
      <c r="B73" s="6">
        <f t="shared" si="2"/>
        <v>43</v>
      </c>
      <c r="D73" s="2" t="s">
        <v>22</v>
      </c>
      <c r="G73" s="4" t="s">
        <v>0</v>
      </c>
      <c r="I73" s="5" t="s">
        <v>19</v>
      </c>
    </row>
    <row r="74" spans="2:9" x14ac:dyDescent="0.25">
      <c r="B74" s="6">
        <f t="shared" si="2"/>
        <v>44</v>
      </c>
      <c r="E74" s="1" t="s">
        <v>13</v>
      </c>
      <c r="G74" s="16">
        <f>G63</f>
        <v>1296000000</v>
      </c>
      <c r="I74" s="1" t="s">
        <v>60</v>
      </c>
    </row>
    <row r="75" spans="2:9" x14ac:dyDescent="0.25">
      <c r="B75" s="6">
        <f t="shared" si="2"/>
        <v>45</v>
      </c>
      <c r="E75" s="15" t="s">
        <v>1</v>
      </c>
      <c r="G75" s="28">
        <v>6.2175000000000001E-2</v>
      </c>
      <c r="I75" s="1" t="s">
        <v>67</v>
      </c>
    </row>
    <row r="76" spans="2:9" x14ac:dyDescent="0.25">
      <c r="B76" s="6">
        <f t="shared" si="2"/>
        <v>46</v>
      </c>
      <c r="E76" s="1" t="s">
        <v>29</v>
      </c>
      <c r="G76" s="8">
        <f>G65</f>
        <v>80578800</v>
      </c>
      <c r="I76" s="1" t="s">
        <v>61</v>
      </c>
    </row>
    <row r="77" spans="2:9" x14ac:dyDescent="0.25">
      <c r="B77" s="6">
        <f t="shared" si="2"/>
        <v>47</v>
      </c>
      <c r="E77" s="1" t="s">
        <v>30</v>
      </c>
      <c r="G77" s="16">
        <f>G76/8</f>
        <v>10072350</v>
      </c>
      <c r="I77" s="1" t="s">
        <v>62</v>
      </c>
    </row>
    <row r="78" spans="2:9" x14ac:dyDescent="0.25">
      <c r="B78" s="6">
        <f t="shared" si="2"/>
        <v>48</v>
      </c>
      <c r="E78" s="1" t="s">
        <v>20</v>
      </c>
      <c r="G78" s="29">
        <v>9.0957999999999997E-2</v>
      </c>
      <c r="I78" s="1" t="s">
        <v>31</v>
      </c>
    </row>
    <row r="79" spans="2:9" x14ac:dyDescent="0.25">
      <c r="B79" s="6">
        <f t="shared" si="2"/>
        <v>49</v>
      </c>
      <c r="E79" s="1" t="s">
        <v>23</v>
      </c>
      <c r="G79" s="16">
        <f>G77*G78</f>
        <v>916160.81129999994</v>
      </c>
      <c r="I79" s="1" t="s">
        <v>63</v>
      </c>
    </row>
    <row r="80" spans="2:9" x14ac:dyDescent="0.25">
      <c r="B80" s="6">
        <f t="shared" si="2"/>
        <v>50</v>
      </c>
      <c r="G80" s="25"/>
    </row>
    <row r="81" spans="2:10" x14ac:dyDescent="0.25">
      <c r="B81" s="6">
        <f t="shared" si="2"/>
        <v>51</v>
      </c>
      <c r="D81" s="2" t="s">
        <v>84</v>
      </c>
      <c r="G81" s="4" t="s">
        <v>0</v>
      </c>
      <c r="I81" s="5" t="s">
        <v>19</v>
      </c>
    </row>
    <row r="82" spans="2:10" x14ac:dyDescent="0.25">
      <c r="B82" s="6">
        <f t="shared" si="2"/>
        <v>52</v>
      </c>
      <c r="E82" s="1" t="s">
        <v>87</v>
      </c>
      <c r="G82" s="16">
        <f>G65+G71+G79</f>
        <v>74165674.320899993</v>
      </c>
      <c r="I82" s="1" t="s">
        <v>64</v>
      </c>
    </row>
    <row r="83" spans="2:10" x14ac:dyDescent="0.25">
      <c r="B83" s="6">
        <f t="shared" si="2"/>
        <v>53</v>
      </c>
      <c r="E83" s="1" t="s">
        <v>76</v>
      </c>
      <c r="G83" s="17">
        <f>G82</f>
        <v>74165674.320899993</v>
      </c>
      <c r="I83" s="1" t="s">
        <v>81</v>
      </c>
    </row>
    <row r="84" spans="2:10" x14ac:dyDescent="0.25">
      <c r="B84" s="6">
        <f t="shared" si="2"/>
        <v>54</v>
      </c>
      <c r="E84" s="1" t="s">
        <v>74</v>
      </c>
      <c r="G84" s="25" t="str">
        <f>IF(ABS(G83)&gt;G28,"YES","NO")</f>
        <v>YES</v>
      </c>
      <c r="I84" s="1" t="s">
        <v>66</v>
      </c>
    </row>
    <row r="85" spans="2:10" x14ac:dyDescent="0.25">
      <c r="B85" s="6"/>
      <c r="G85" s="25"/>
    </row>
    <row r="86" spans="2:10" x14ac:dyDescent="0.25">
      <c r="B86" s="30" t="s">
        <v>77</v>
      </c>
      <c r="G86" s="4" t="s">
        <v>0</v>
      </c>
      <c r="I86" s="5" t="s">
        <v>19</v>
      </c>
    </row>
    <row r="87" spans="2:10" x14ac:dyDescent="0.25">
      <c r="B87" s="6">
        <f>B84+1</f>
        <v>55</v>
      </c>
      <c r="E87" s="1" t="s">
        <v>75</v>
      </c>
      <c r="G87" s="33">
        <f>G56</f>
        <v>-62376994.606312498</v>
      </c>
      <c r="I87" s="1" t="s">
        <v>78</v>
      </c>
    </row>
    <row r="88" spans="2:10" x14ac:dyDescent="0.25">
      <c r="B88" s="6">
        <f t="shared" ref="B88:B89" si="3">B87+1</f>
        <v>56</v>
      </c>
      <c r="E88" s="1" t="s">
        <v>76</v>
      </c>
      <c r="G88" s="34">
        <f>G83</f>
        <v>74165674.320899993</v>
      </c>
      <c r="I88" s="1" t="s">
        <v>79</v>
      </c>
    </row>
    <row r="89" spans="2:10" x14ac:dyDescent="0.25">
      <c r="B89" s="6">
        <f t="shared" si="3"/>
        <v>57</v>
      </c>
      <c r="F89" s="32" t="s">
        <v>77</v>
      </c>
      <c r="G89" s="31">
        <f>SUM(G87:G88)</f>
        <v>11788679.714587495</v>
      </c>
      <c r="I89" s="1" t="s">
        <v>80</v>
      </c>
    </row>
    <row r="90" spans="2:10" x14ac:dyDescent="0.25">
      <c r="B90" s="6"/>
      <c r="G90" s="25"/>
    </row>
    <row r="92" spans="2:10" x14ac:dyDescent="0.25">
      <c r="B92" s="5" t="s">
        <v>55</v>
      </c>
    </row>
    <row r="93" spans="2:10" x14ac:dyDescent="0.25">
      <c r="C93" s="1" t="s">
        <v>17</v>
      </c>
      <c r="D93" s="1" t="s">
        <v>25</v>
      </c>
    </row>
    <row r="94" spans="2:10" x14ac:dyDescent="0.25">
      <c r="C94" s="1" t="s">
        <v>15</v>
      </c>
      <c r="D94" s="1" t="s">
        <v>27</v>
      </c>
    </row>
    <row r="95" spans="2:10" x14ac:dyDescent="0.25">
      <c r="D95" s="1" t="s">
        <v>26</v>
      </c>
    </row>
    <row r="96" spans="2:10" x14ac:dyDescent="0.25">
      <c r="C96" s="18" t="s">
        <v>16</v>
      </c>
      <c r="D96" s="18" t="s">
        <v>28</v>
      </c>
      <c r="E96" s="18"/>
      <c r="F96" s="18"/>
      <c r="G96" s="18"/>
      <c r="H96" s="18"/>
      <c r="I96" s="18"/>
      <c r="J96" s="18"/>
    </row>
    <row r="97" spans="3:10" x14ac:dyDescent="0.25">
      <c r="C97" s="18"/>
      <c r="D97" s="18" t="s">
        <v>42</v>
      </c>
      <c r="E97" s="18"/>
      <c r="F97" s="18"/>
      <c r="G97" s="18"/>
      <c r="H97" s="18"/>
      <c r="I97" s="18"/>
      <c r="J97" s="18"/>
    </row>
    <row r="98" spans="3:10" x14ac:dyDescent="0.25">
      <c r="C98" s="18" t="s">
        <v>24</v>
      </c>
      <c r="D98" s="18" t="s">
        <v>65</v>
      </c>
      <c r="E98" s="18"/>
      <c r="F98" s="18"/>
      <c r="G98" s="18"/>
      <c r="H98" s="18"/>
      <c r="I98" s="18"/>
      <c r="J98" s="18"/>
    </row>
    <row r="99" spans="3:10" x14ac:dyDescent="0.25">
      <c r="C99" s="18" t="s">
        <v>82</v>
      </c>
      <c r="D99" s="18" t="s">
        <v>83</v>
      </c>
      <c r="E99" s="18"/>
      <c r="F99" s="18"/>
      <c r="G99" s="18"/>
      <c r="H99" s="18"/>
      <c r="I99" s="18"/>
      <c r="J99" s="18"/>
    </row>
  </sheetData>
  <mergeCells count="2">
    <mergeCell ref="A1:M1"/>
    <mergeCell ref="A2:M2"/>
  </mergeCells>
  <pageMargins left="0.7" right="0.7" top="0.75" bottom="0.75" header="0.3" footer="0.3"/>
  <pageSetup scale="47" orientation="portrait" r:id="rId1"/>
  <headerFooter>
    <oddHeader xml:space="preserve">&amp;R&amp;8TO2023 Annual Update
Attachment 4
WP- Schedule 1 - Cost Adjustment
Page &amp;P of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Adj Amt</vt:lpstr>
      <vt:lpstr>'Cost Adj Amt'!Print_Area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Mindess, Robert G</dc:creator>
  <cp:lastModifiedBy>Antonio Ocegueda</cp:lastModifiedBy>
  <cp:lastPrinted>2022-06-07T22:49:40Z</cp:lastPrinted>
  <dcterms:created xsi:type="dcterms:W3CDTF">2019-05-15T22:05:01Z</dcterms:created>
  <dcterms:modified xsi:type="dcterms:W3CDTF">2022-11-09T00:48:16Z</dcterms:modified>
</cp:coreProperties>
</file>