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6-Jun 15 Draft Informational Posting\Workpapers\"/>
    </mc:Choice>
  </mc:AlternateContent>
  <xr:revisionPtr revIDLastSave="0" documentId="13_ncr:1_{F1BF979B-0476-4B46-822E-62C7B0AE208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rans Plant-Rsrve Act" sheetId="3" r:id="rId1"/>
    <sheet name="2019 ISO Study with Inc Plant" sheetId="4" r:id="rId2"/>
    <sheet name="2018 ISO Study with Inc Plant" sheetId="13" r:id="rId3"/>
    <sheet name="Accum Depr Calc" sheetId="6" r:id="rId4"/>
    <sheet name="Reserve Recon to FF1" sheetId="7" r:id="rId5"/>
    <sheet name="General &amp; Intangible Reserve" sheetId="8" r:id="rId6"/>
  </sheets>
  <externalReferences>
    <externalReference r:id="rId7"/>
    <externalReference r:id="rId8"/>
    <externalReference r:id="rId9"/>
  </externalReferences>
  <definedNames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2" localSheetId="2" hidden="1">[1]ACCT_106!#REF!</definedName>
    <definedName name="_Key2" localSheetId="1" hidden="1">[1]ACCT_106!#REF!</definedName>
    <definedName name="_Key2" localSheetId="3" hidden="1">[2]ACCT_106!#REF!</definedName>
    <definedName name="_Key2" localSheetId="4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2">'[3]8-AccDep'!#REF!</definedName>
    <definedName name="_RWIPMethod" localSheetId="1">'[3]8-AccDep'!#REF!</definedName>
    <definedName name="_RWIPMethod">'[3]8-AccDep'!#REF!</definedName>
    <definedName name="_xlnm.Print_Area" localSheetId="2">'2018 ISO Study with Inc Plant'!$A$1:$G$39</definedName>
    <definedName name="_xlnm.Print_Area" localSheetId="1">'2019 ISO Study with Inc Plant'!$A$1:$G$39</definedName>
    <definedName name="_xlnm.Print_Area" localSheetId="3">'Accum Depr Calc'!$B$1:$M$37</definedName>
    <definedName name="_xlnm.Print_Area" localSheetId="5">'General &amp; Intangible Reserve'!$B$1:$F$9</definedName>
    <definedName name="_xlnm.Print_Area" localSheetId="4">'Reserve Recon to FF1'!$B$1:$G$29</definedName>
    <definedName name="_xlnm.Print_Area" localSheetId="0">'Trans Plant-Rsrve Act'!$B$2:$M$45</definedName>
    <definedName name="Reference_2" localSheetId="2" hidden="1">{#N/A,#N/A,FALSE,"AD PG 1 OF 2";#N/A,#N/A,FALSE,"AD PG 2 OF 2"}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2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2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2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2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4" l="1"/>
  <c r="E9" i="13"/>
  <c r="D7" i="8" l="1"/>
  <c r="D6" i="8"/>
  <c r="D24" i="7"/>
  <c r="C24" i="7"/>
  <c r="D18" i="7"/>
  <c r="C18" i="7"/>
  <c r="D11" i="7"/>
  <c r="C11" i="7"/>
  <c r="D10" i="7"/>
  <c r="C10" i="7"/>
  <c r="D9" i="7"/>
  <c r="D12" i="7" s="1"/>
  <c r="C9" i="7"/>
  <c r="C12" i="7" s="1"/>
  <c r="K35" i="6"/>
  <c r="L34" i="6"/>
  <c r="G17" i="6"/>
  <c r="D37" i="4"/>
  <c r="C37" i="4"/>
  <c r="F35" i="4"/>
  <c r="F37" i="4" s="1"/>
  <c r="D35" i="4"/>
  <c r="E35" i="4" s="1"/>
  <c r="C35" i="4"/>
  <c r="B35" i="4"/>
  <c r="B37" i="4" s="1"/>
  <c r="G34" i="4"/>
  <c r="E34" i="4"/>
  <c r="G33" i="4"/>
  <c r="E33" i="4"/>
  <c r="G31" i="4"/>
  <c r="E31" i="4"/>
  <c r="F24" i="4"/>
  <c r="C24" i="4"/>
  <c r="B24" i="4"/>
  <c r="G23" i="4"/>
  <c r="E23" i="4"/>
  <c r="G22" i="4"/>
  <c r="E22" i="4"/>
  <c r="G21" i="4"/>
  <c r="E21" i="4"/>
  <c r="G20" i="4"/>
  <c r="E20" i="4"/>
  <c r="G19" i="4"/>
  <c r="E19" i="4"/>
  <c r="G18" i="4"/>
  <c r="E18" i="4"/>
  <c r="G14" i="4"/>
  <c r="E14" i="4"/>
  <c r="F11" i="4"/>
  <c r="F15" i="4" s="1"/>
  <c r="D11" i="4"/>
  <c r="C11" i="4"/>
  <c r="C15" i="4" s="1"/>
  <c r="B11" i="4"/>
  <c r="B15" i="4" s="1"/>
  <c r="G10" i="4"/>
  <c r="E10" i="4"/>
  <c r="G9" i="4"/>
  <c r="E9" i="4"/>
  <c r="C40" i="3"/>
  <c r="C45" i="3" s="1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39" i="3" s="1"/>
  <c r="C44" i="3" s="1"/>
  <c r="F35" i="13"/>
  <c r="G35" i="13" s="1"/>
  <c r="D35" i="13"/>
  <c r="C35" i="13"/>
  <c r="C37" i="13" s="1"/>
  <c r="B35" i="13"/>
  <c r="B37" i="13" s="1"/>
  <c r="G34" i="13"/>
  <c r="E34" i="13"/>
  <c r="G33" i="13"/>
  <c r="E33" i="13"/>
  <c r="G31" i="13"/>
  <c r="E31" i="13"/>
  <c r="F24" i="13"/>
  <c r="E24" i="13"/>
  <c r="D24" i="13"/>
  <c r="C24" i="13"/>
  <c r="G24" i="13" s="1"/>
  <c r="B24" i="13"/>
  <c r="G23" i="13"/>
  <c r="E23" i="13"/>
  <c r="G22" i="13"/>
  <c r="E22" i="13"/>
  <c r="G21" i="13"/>
  <c r="E21" i="13"/>
  <c r="G20" i="13"/>
  <c r="E20" i="13"/>
  <c r="G19" i="13"/>
  <c r="E19" i="13"/>
  <c r="G18" i="13"/>
  <c r="E18" i="13"/>
  <c r="G14" i="13"/>
  <c r="E14" i="13"/>
  <c r="F11" i="13"/>
  <c r="F15" i="13" s="1"/>
  <c r="D11" i="13"/>
  <c r="D15" i="13" s="1"/>
  <c r="C11" i="13"/>
  <c r="E11" i="13" s="1"/>
  <c r="B11" i="13"/>
  <c r="B15" i="13" s="1"/>
  <c r="B26" i="13" s="1"/>
  <c r="G10" i="13"/>
  <c r="E10" i="13"/>
  <c r="G9" i="13"/>
  <c r="E15" i="13" l="1"/>
  <c r="B39" i="13"/>
  <c r="F26" i="13"/>
  <c r="G11" i="13"/>
  <c r="F37" i="13"/>
  <c r="F39" i="13" s="1"/>
  <c r="G37" i="4"/>
  <c r="E37" i="4"/>
  <c r="C15" i="13"/>
  <c r="C26" i="13" s="1"/>
  <c r="C39" i="13" s="1"/>
  <c r="D26" i="13"/>
  <c r="E35" i="13"/>
  <c r="D37" i="13"/>
  <c r="G35" i="4"/>
  <c r="D26" i="4"/>
  <c r="D15" i="4"/>
  <c r="F26" i="4"/>
  <c r="F39" i="4" s="1"/>
  <c r="G24" i="4"/>
  <c r="B26" i="4"/>
  <c r="B39" i="4" s="1"/>
  <c r="C26" i="4"/>
  <c r="C39" i="4" s="1"/>
  <c r="E24" i="4"/>
  <c r="E11" i="4"/>
  <c r="G11" i="4"/>
  <c r="G15" i="4"/>
  <c r="E15" i="4"/>
  <c r="N44" i="3"/>
  <c r="N45" i="3"/>
  <c r="J34" i="6"/>
  <c r="F35" i="6"/>
  <c r="I35" i="6"/>
  <c r="E34" i="6"/>
  <c r="F18" i="6"/>
  <c r="G18" i="6"/>
  <c r="E18" i="6"/>
  <c r="K18" i="6"/>
  <c r="I17" i="6"/>
  <c r="H17" i="6"/>
  <c r="H18" i="6"/>
  <c r="I18" i="6"/>
  <c r="F17" i="6"/>
  <c r="J18" i="6"/>
  <c r="J17" i="6"/>
  <c r="L18" i="6"/>
  <c r="K17" i="6"/>
  <c r="E17" i="6"/>
  <c r="L17" i="6"/>
  <c r="H34" i="6"/>
  <c r="L35" i="6"/>
  <c r="I34" i="6"/>
  <c r="E35" i="6"/>
  <c r="F34" i="6"/>
  <c r="K34" i="6"/>
  <c r="G35" i="6"/>
  <c r="G34" i="6"/>
  <c r="H35" i="6"/>
  <c r="J35" i="6"/>
  <c r="E26" i="13" l="1"/>
  <c r="G26" i="13"/>
  <c r="G15" i="13"/>
  <c r="G37" i="13"/>
  <c r="D39" i="13"/>
  <c r="E37" i="13"/>
  <c r="I11" i="6"/>
  <c r="I19" i="6" s="1"/>
  <c r="I20" i="6" s="1"/>
  <c r="G11" i="6"/>
  <c r="G19" i="6" s="1"/>
  <c r="G20" i="6" s="1"/>
  <c r="D34" i="6"/>
  <c r="M34" i="6" s="1"/>
  <c r="N23" i="3"/>
  <c r="O23" i="3" s="1"/>
  <c r="N19" i="3"/>
  <c r="O19" i="3" s="1"/>
  <c r="D39" i="4"/>
  <c r="G26" i="4"/>
  <c r="E26" i="4"/>
  <c r="N40" i="3"/>
  <c r="O40" i="3" s="1"/>
  <c r="L11" i="6"/>
  <c r="L19" i="6" s="1"/>
  <c r="L20" i="6" s="1"/>
  <c r="N39" i="3"/>
  <c r="O39" i="3" s="1"/>
  <c r="N35" i="3"/>
  <c r="O35" i="3" s="1"/>
  <c r="D11" i="6"/>
  <c r="J28" i="6"/>
  <c r="J36" i="6" s="1"/>
  <c r="J37" i="6" s="1"/>
  <c r="D35" i="6"/>
  <c r="M35" i="6" s="1"/>
  <c r="I28" i="6"/>
  <c r="I36" i="6" s="1"/>
  <c r="I37" i="6" s="1"/>
  <c r="K28" i="6"/>
  <c r="K36" i="6" s="1"/>
  <c r="K37" i="6" s="1"/>
  <c r="M9" i="6"/>
  <c r="C11" i="6"/>
  <c r="M10" i="6"/>
  <c r="D18" i="6"/>
  <c r="M18" i="6" s="1"/>
  <c r="M27" i="6"/>
  <c r="M26" i="6"/>
  <c r="L28" i="6"/>
  <c r="L36" i="6" s="1"/>
  <c r="L37" i="6" s="1"/>
  <c r="H28" i="6"/>
  <c r="H36" i="6" s="1"/>
  <c r="H37" i="6" s="1"/>
  <c r="D28" i="6"/>
  <c r="F28" i="6"/>
  <c r="F36" i="6" s="1"/>
  <c r="F37" i="6" s="1"/>
  <c r="M29" i="6"/>
  <c r="C14" i="7" s="1"/>
  <c r="C28" i="6"/>
  <c r="J11" i="6"/>
  <c r="J19" i="6" s="1"/>
  <c r="J20" i="6" s="1"/>
  <c r="M12" i="6"/>
  <c r="N7" i="3"/>
  <c r="O7" i="3" s="1"/>
  <c r="E11" i="6"/>
  <c r="E19" i="6" s="1"/>
  <c r="E20" i="6" s="1"/>
  <c r="E28" i="6"/>
  <c r="E36" i="6" s="1"/>
  <c r="E37" i="6" s="1"/>
  <c r="G28" i="6"/>
  <c r="G36" i="6" s="1"/>
  <c r="G37" i="6" s="1"/>
  <c r="H11" i="6"/>
  <c r="H19" i="6" s="1"/>
  <c r="H20" i="6" s="1"/>
  <c r="F11" i="6"/>
  <c r="F19" i="6" s="1"/>
  <c r="F20" i="6" s="1"/>
  <c r="D17" i="6"/>
  <c r="K11" i="6"/>
  <c r="K19" i="6" s="1"/>
  <c r="K20" i="6" s="1"/>
  <c r="E39" i="13" l="1"/>
  <c r="G39" i="13"/>
  <c r="D19" i="6"/>
  <c r="M19" i="6" s="1"/>
  <c r="G39" i="4"/>
  <c r="E39" i="4"/>
  <c r="M28" i="6"/>
  <c r="M11" i="6"/>
  <c r="D20" i="6"/>
  <c r="M20" i="6" s="1"/>
  <c r="O44" i="3" s="1"/>
  <c r="M17" i="6"/>
  <c r="D36" i="6"/>
  <c r="D14" i="7"/>
  <c r="M36" i="6" l="1"/>
  <c r="D37" i="6"/>
  <c r="M37" i="6" s="1"/>
  <c r="O45" i="3" s="1"/>
</calcChain>
</file>

<file path=xl/sharedStrings.xml><?xml version="1.0" encoding="utf-8"?>
<sst xmlns="http://schemas.openxmlformats.org/spreadsheetml/2006/main" count="117" uniqueCount="63">
  <si>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</si>
  <si>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</si>
  <si>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</si>
  <si>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</si>
  <si>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</si>
  <si>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</si>
  <si>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Check</t>
  </si>
  <si>
    <t>Incentive Plant</t>
  </si>
  <si>
    <t>ISO Plant</t>
  </si>
  <si>
    <t>ISO Reserve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</si>
  <si>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</si>
  <si>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</si>
  <si>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</si>
  <si>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</si>
  <si>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</si>
  <si>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</si>
  <si>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</si>
  <si>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</si>
  <si>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</si>
  <si>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</si>
  <si>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Substation 1</t>
  </si>
  <si>
    <t>Total Substation</t>
  </si>
  <si>
    <t>Land</t>
  </si>
  <si>
    <t>Total Substation and Land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</si>
  <si>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</si>
  <si>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</si>
  <si>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</si>
  <si>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</si>
  <si>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</si>
  <si>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</si>
  <si>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</si>
  <si>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</si>
  <si>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</si>
  <si>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</si>
  <si>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</si>
  <si>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</si>
  <si>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</si>
  <si>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</si>
  <si>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</si>
  <si>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</si>
  <si>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</si>
  <si>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</si>
  <si>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</si>
  <si>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</si>
  <si>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</si>
  <si>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</si>
  <si>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</si>
  <si>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</si>
  <si>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</si>
  <si>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Reserve Total Check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</si>
  <si>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</si>
  <si>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</si>
  <si>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</si>
  <si>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</si>
  <si>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</si>
  <si>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</si>
  <si>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</si>
  <si>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</si>
  <si>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</si>
  <si>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December 2018 Plant</t>
  </si>
  <si>
    <t>December 2019 Plant</t>
  </si>
  <si>
    <t>FF1 219A pg. 219 Worksheet add 108.520 +108.521</t>
  </si>
  <si>
    <t>FF1 219A pg. 219 Worksheet Transmission PV Sunk NBV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</si>
</sst>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_(* #,##0.0_);_(* \(#,##0.0\);_(* &quot;-&quot;??_);_(@_)"/>
    <numFmt numFmtId="168" formatCode="###,0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u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B2B2B2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50">
    <xf numFmtId="0" fontId="0" fillId="0" borderId="0"/>
    <xf numFmtId="0" fontId="6" fillId="0" borderId="0"/>
    <xf numFmtId="0" fontId="3" fillId="0" borderId="0"/>
    <xf numFmtId="43" fontId="6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2" borderId="1" applyNumberFormat="0" applyFont="0" applyAlignment="0" applyProtection="0"/>
    <xf numFmtId="41" fontId="2" fillId="0" borderId="0" applyFont="0" applyFill="0" applyBorder="0" applyAlignment="0" applyProtection="0"/>
    <xf numFmtId="0" fontId="12" fillId="3" borderId="16" applyNumberFormat="0" applyAlignment="0" applyProtection="0">
      <alignment horizontal="left" vertical="center" indent="1"/>
    </xf>
    <xf numFmtId="168" fontId="13" fillId="0" borderId="17" applyNumberFormat="0" applyProtection="0">
      <alignment horizontal="right" vertical="center"/>
    </xf>
    <xf numFmtId="168" fontId="12" fillId="0" borderId="18" applyNumberFormat="0" applyProtection="0">
      <alignment horizontal="right" vertical="center"/>
    </xf>
    <xf numFmtId="0" fontId="14" fillId="4" borderId="18" applyNumberFormat="0" applyAlignment="0">
      <alignment horizontal="left" vertical="center" indent="1"/>
      <protection locked="0"/>
    </xf>
    <xf numFmtId="0" fontId="14" fillId="5" borderId="18" applyNumberFormat="0" applyAlignment="0" applyProtection="0">
      <alignment horizontal="left" vertical="center" indent="1"/>
    </xf>
    <xf numFmtId="168" fontId="13" fillId="6" borderId="17" applyNumberFormat="0" applyBorder="0">
      <alignment horizontal="right" vertical="center"/>
      <protection locked="0"/>
    </xf>
    <xf numFmtId="0" fontId="14" fillId="4" borderId="18" applyNumberFormat="0" applyAlignment="0">
      <alignment horizontal="left" vertical="center" indent="1"/>
      <protection locked="0"/>
    </xf>
    <xf numFmtId="168" fontId="12" fillId="5" borderId="18" applyNumberFormat="0" applyProtection="0">
      <alignment horizontal="right" vertical="center"/>
    </xf>
    <xf numFmtId="168" fontId="12" fillId="6" borderId="18" applyNumberFormat="0" applyBorder="0">
      <alignment horizontal="right" vertical="center"/>
      <protection locked="0"/>
    </xf>
    <xf numFmtId="168" fontId="15" fillId="7" borderId="19" applyNumberFormat="0" applyBorder="0" applyAlignment="0" applyProtection="0">
      <alignment horizontal="right" vertical="center" indent="1"/>
    </xf>
    <xf numFmtId="168" fontId="16" fillId="8" borderId="19" applyNumberFormat="0" applyBorder="0" applyAlignment="0" applyProtection="0">
      <alignment horizontal="right" vertical="center" indent="1"/>
    </xf>
    <xf numFmtId="168" fontId="16" fillId="9" borderId="19" applyNumberFormat="0" applyBorder="0" applyAlignment="0" applyProtection="0">
      <alignment horizontal="right" vertical="center" indent="1"/>
    </xf>
    <xf numFmtId="168" fontId="17" fillId="10" borderId="19" applyNumberFormat="0" applyBorder="0" applyAlignment="0" applyProtection="0">
      <alignment horizontal="right" vertical="center" indent="1"/>
    </xf>
    <xf numFmtId="168" fontId="17" fillId="11" borderId="19" applyNumberFormat="0" applyBorder="0" applyAlignment="0" applyProtection="0">
      <alignment horizontal="right" vertical="center" indent="1"/>
    </xf>
    <xf numFmtId="168" fontId="17" fillId="12" borderId="19" applyNumberFormat="0" applyBorder="0" applyAlignment="0" applyProtection="0">
      <alignment horizontal="right" vertical="center" indent="1"/>
    </xf>
    <xf numFmtId="168" fontId="18" fillId="13" borderId="19" applyNumberFormat="0" applyBorder="0" applyAlignment="0" applyProtection="0">
      <alignment horizontal="right" vertical="center" indent="1"/>
    </xf>
    <xf numFmtId="168" fontId="18" fillId="14" borderId="19" applyNumberFormat="0" applyBorder="0" applyAlignment="0" applyProtection="0">
      <alignment horizontal="right" vertical="center" indent="1"/>
    </xf>
    <xf numFmtId="168" fontId="18" fillId="15" borderId="19" applyNumberFormat="0" applyBorder="0" applyAlignment="0" applyProtection="0">
      <alignment horizontal="right" vertical="center" indent="1"/>
    </xf>
    <xf numFmtId="0" fontId="19" fillId="0" borderId="16" applyNumberFormat="0" applyFont="0" applyFill="0" applyAlignment="0" applyProtection="0"/>
    <xf numFmtId="168" fontId="13" fillId="16" borderId="16" applyNumberFormat="0" applyAlignment="0" applyProtection="0">
      <alignment horizontal="left" vertical="center" indent="1"/>
    </xf>
    <xf numFmtId="0" fontId="12" fillId="3" borderId="18" applyNumberFormat="0" applyAlignment="0" applyProtection="0">
      <alignment horizontal="left" vertical="center" indent="1"/>
    </xf>
    <xf numFmtId="0" fontId="14" fillId="17" borderId="16" applyNumberFormat="0" applyAlignment="0" applyProtection="0">
      <alignment horizontal="left" vertical="center" indent="1"/>
    </xf>
    <xf numFmtId="0" fontId="14" fillId="18" borderId="16" applyNumberFormat="0" applyAlignment="0" applyProtection="0">
      <alignment horizontal="left" vertical="center" indent="1"/>
    </xf>
    <xf numFmtId="0" fontId="14" fillId="19" borderId="16" applyNumberFormat="0" applyAlignment="0" applyProtection="0">
      <alignment horizontal="left" vertical="center" indent="1"/>
    </xf>
    <xf numFmtId="0" fontId="14" fillId="6" borderId="16" applyNumberFormat="0" applyAlignment="0" applyProtection="0">
      <alignment horizontal="left" vertical="center" indent="1"/>
    </xf>
    <xf numFmtId="0" fontId="14" fillId="5" borderId="18" applyNumberFormat="0" applyAlignment="0" applyProtection="0">
      <alignment horizontal="left" vertical="center" indent="1"/>
    </xf>
    <xf numFmtId="0" fontId="20" fillId="0" borderId="20" applyNumberFormat="0" applyFill="0" applyBorder="0" applyAlignment="0" applyProtection="0"/>
    <xf numFmtId="0" fontId="21" fillId="0" borderId="20" applyNumberFormat="0" applyBorder="0" applyAlignment="0" applyProtection="0"/>
    <xf numFmtId="0" fontId="20" fillId="4" borderId="18" applyNumberFormat="0" applyAlignment="0">
      <alignment horizontal="left" vertical="center" indent="1"/>
      <protection locked="0"/>
    </xf>
    <xf numFmtId="0" fontId="20" fillId="4" borderId="18" applyNumberFormat="0" applyAlignment="0">
      <alignment horizontal="left" vertical="center" indent="1"/>
      <protection locked="0"/>
    </xf>
    <xf numFmtId="0" fontId="20" fillId="5" borderId="18" applyNumberFormat="0" applyAlignment="0" applyProtection="0">
      <alignment horizontal="left" vertical="center" indent="1"/>
    </xf>
    <xf numFmtId="168" fontId="22" fillId="5" borderId="18" applyNumberFormat="0" applyProtection="0">
      <alignment horizontal="right" vertical="center"/>
    </xf>
    <xf numFmtId="168" fontId="23" fillId="6" borderId="17" applyNumberFormat="0" applyBorder="0">
      <alignment horizontal="right" vertical="center"/>
      <protection locked="0"/>
    </xf>
    <xf numFmtId="168" fontId="22" fillId="6" borderId="18" applyNumberFormat="0" applyBorder="0">
      <alignment horizontal="right" vertical="center"/>
      <protection locked="0"/>
    </xf>
    <xf numFmtId="168" fontId="13" fillId="0" borderId="17" applyNumberFormat="0" applyFill="0" applyBorder="0" applyAlignment="0" applyProtection="0">
      <alignment horizontal="right" vertical="center"/>
    </xf>
    <xf numFmtId="168" fontId="13" fillId="0" borderId="17" applyNumberFormat="0" applyFill="0" applyBorder="0" applyAlignment="0" applyProtection="0">
      <alignment horizontal="right" vertical="center"/>
    </xf>
    <xf numFmtId="0" fontId="19" fillId="0" borderId="21" applyNumberFormat="0" applyFont="0" applyFill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6">
    <xf numFmtId="0" fontId="0" fillId="0" borderId="0" xfId="0"/>
    <xf numFmtId="0" fontId="5" fillId="0" borderId="0" xfId="4" applyFont="1"/>
    <xf numFmtId="0" fontId="6" fillId="0" borderId="0" xfId="4" applyFont="1"/>
    <xf numFmtId="0" fontId="5" fillId="0" borderId="2" xfId="4" applyFont="1" applyBorder="1"/>
    <xf numFmtId="0" fontId="6" fillId="0" borderId="2" xfId="4" applyFont="1" applyBorder="1"/>
    <xf numFmtId="0" fontId="4" fillId="0" borderId="0" xfId="4" applyFont="1"/>
    <xf numFmtId="0" fontId="7" fillId="0" borderId="0" xfId="4" applyFont="1" applyAlignment="1">
      <alignment horizontal="center"/>
    </xf>
    <xf numFmtId="0" fontId="9" fillId="0" borderId="0" xfId="4" applyFont="1" applyAlignment="1">
      <alignment horizontal="center"/>
    </xf>
    <xf numFmtId="166" fontId="6" fillId="0" borderId="0" xfId="4" applyNumberFormat="1" applyFont="1" applyAlignment="1">
      <alignment horizontal="center"/>
    </xf>
    <xf numFmtId="164" fontId="6" fillId="0" borderId="0" xfId="6" applyNumberFormat="1" applyFont="1"/>
    <xf numFmtId="164" fontId="6" fillId="0" borderId="0" xfId="6" applyNumberFormat="1" applyFont="1" applyFill="1"/>
    <xf numFmtId="164" fontId="5" fillId="0" borderId="0" xfId="4" applyNumberFormat="1" applyFont="1"/>
    <xf numFmtId="164" fontId="5" fillId="0" borderId="0" xfId="4" applyNumberFormat="1" applyFont="1" applyFill="1"/>
    <xf numFmtId="0" fontId="6" fillId="0" borderId="0" xfId="4" applyFont="1" applyAlignment="1">
      <alignment horizontal="center" vertical="center"/>
    </xf>
    <xf numFmtId="41" fontId="6" fillId="0" borderId="0" xfId="4" applyNumberFormat="1" applyFont="1"/>
    <xf numFmtId="0" fontId="6" fillId="0" borderId="3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 wrapText="1"/>
    </xf>
    <xf numFmtId="164" fontId="8" fillId="0" borderId="3" xfId="4" applyNumberFormat="1" applyFont="1" applyBorder="1" applyAlignment="1">
      <alignment horizontal="center" vertical="center" wrapText="1"/>
    </xf>
    <xf numFmtId="0" fontId="5" fillId="0" borderId="0" xfId="4" applyFont="1" applyAlignment="1">
      <alignment horizontal="center"/>
    </xf>
    <xf numFmtId="0" fontId="6" fillId="0" borderId="0" xfId="4" applyFont="1" applyAlignment="1">
      <alignment horizontal="center"/>
    </xf>
    <xf numFmtId="0" fontId="8" fillId="0" borderId="0" xfId="4" applyFont="1" applyBorder="1"/>
    <xf numFmtId="164" fontId="6" fillId="0" borderId="0" xfId="4" applyNumberFormat="1" applyFont="1" applyBorder="1"/>
    <xf numFmtId="165" fontId="6" fillId="0" borderId="0" xfId="4" applyNumberFormat="1" applyFont="1" applyBorder="1" applyAlignment="1">
      <alignment horizontal="left" indent="3"/>
    </xf>
    <xf numFmtId="165" fontId="6" fillId="0" borderId="0" xfId="4" applyNumberFormat="1" applyFont="1" applyBorder="1" applyAlignment="1">
      <alignment horizontal="center"/>
    </xf>
    <xf numFmtId="165" fontId="6" fillId="0" borderId="6" xfId="4" applyNumberFormat="1" applyFont="1" applyBorder="1" applyAlignment="1">
      <alignment horizontal="center"/>
    </xf>
    <xf numFmtId="41" fontId="6" fillId="0" borderId="0" xfId="4" applyNumberFormat="1" applyFont="1" applyBorder="1"/>
    <xf numFmtId="167" fontId="6" fillId="0" borderId="0" xfId="6" applyNumberFormat="1" applyFont="1"/>
    <xf numFmtId="41" fontId="5" fillId="0" borderId="0" xfId="4" applyNumberFormat="1" applyFont="1"/>
    <xf numFmtId="10" fontId="6" fillId="0" borderId="0" xfId="7" applyNumberFormat="1" applyFont="1"/>
    <xf numFmtId="10" fontId="6" fillId="0" borderId="0" xfId="4" applyNumberFormat="1" applyFont="1" applyBorder="1" applyAlignment="1">
      <alignment horizontal="center"/>
    </xf>
    <xf numFmtId="10" fontId="5" fillId="0" borderId="0" xfId="4" applyNumberFormat="1" applyFont="1"/>
    <xf numFmtId="43" fontId="5" fillId="0" borderId="0" xfId="4" applyNumberFormat="1" applyFont="1"/>
    <xf numFmtId="165" fontId="8" fillId="0" borderId="7" xfId="4" applyNumberFormat="1" applyFont="1" applyBorder="1" applyAlignment="1">
      <alignment horizontal="center" vertical="center"/>
    </xf>
    <xf numFmtId="10" fontId="6" fillId="0" borderId="0" xfId="4" applyNumberFormat="1" applyFont="1" applyBorder="1" applyAlignment="1">
      <alignment horizontal="left" indent="3"/>
    </xf>
    <xf numFmtId="0" fontId="6" fillId="0" borderId="0" xfId="4" applyFont="1" applyBorder="1" applyAlignment="1">
      <alignment horizontal="left" wrapText="1"/>
    </xf>
    <xf numFmtId="0" fontId="8" fillId="0" borderId="7" xfId="4" applyFont="1" applyBorder="1" applyAlignment="1">
      <alignment vertical="center" wrapText="1"/>
    </xf>
    <xf numFmtId="42" fontId="8" fillId="0" borderId="7" xfId="4" applyNumberFormat="1" applyFont="1" applyBorder="1" applyAlignment="1">
      <alignment vertical="center"/>
    </xf>
    <xf numFmtId="0" fontId="6" fillId="0" borderId="0" xfId="4" applyFont="1" applyBorder="1"/>
    <xf numFmtId="164" fontId="6" fillId="0" borderId="0" xfId="4" applyNumberFormat="1" applyFont="1"/>
    <xf numFmtId="0" fontId="8" fillId="0" borderId="8" xfId="4" applyFont="1" applyBorder="1" applyAlignment="1">
      <alignment vertical="center" wrapText="1"/>
    </xf>
    <xf numFmtId="42" fontId="8" fillId="0" borderId="8" xfId="4" applyNumberFormat="1" applyFont="1" applyBorder="1" applyAlignment="1">
      <alignment vertical="center"/>
    </xf>
    <xf numFmtId="165" fontId="8" fillId="0" borderId="8" xfId="4" applyNumberFormat="1" applyFont="1" applyBorder="1" applyAlignment="1">
      <alignment horizontal="center" vertical="center"/>
    </xf>
    <xf numFmtId="166" fontId="5" fillId="0" borderId="9" xfId="4" applyNumberFormat="1" applyFont="1" applyBorder="1" applyAlignment="1">
      <alignment horizontal="centerContinuous"/>
    </xf>
    <xf numFmtId="0" fontId="5" fillId="0" borderId="10" xfId="4" applyFont="1" applyBorder="1" applyAlignment="1">
      <alignment horizontal="centerContinuous"/>
    </xf>
    <xf numFmtId="0" fontId="5" fillId="0" borderId="11" xfId="4" applyFont="1" applyBorder="1" applyAlignment="1">
      <alignment horizontal="centerContinuous"/>
    </xf>
    <xf numFmtId="0" fontId="5" fillId="0" borderId="4" xfId="4" applyFont="1" applyBorder="1" applyAlignment="1">
      <alignment horizontal="center"/>
    </xf>
    <xf numFmtId="164" fontId="5" fillId="0" borderId="0" xfId="3" applyNumberFormat="1" applyFont="1"/>
    <xf numFmtId="166" fontId="5" fillId="0" borderId="0" xfId="4" applyNumberFormat="1" applyFont="1"/>
    <xf numFmtId="0" fontId="5" fillId="0" borderId="13" xfId="4" applyFont="1" applyBorder="1"/>
    <xf numFmtId="164" fontId="5" fillId="0" borderId="15" xfId="3" applyNumberFormat="1" applyFont="1" applyBorder="1"/>
    <xf numFmtId="0" fontId="5" fillId="0" borderId="0" xfId="4" applyFont="1" applyBorder="1" applyAlignment="1">
      <alignment horizontal="center"/>
    </xf>
    <xf numFmtId="164" fontId="5" fillId="0" borderId="0" xfId="4" applyNumberFormat="1" applyFont="1" applyBorder="1"/>
    <xf numFmtId="164" fontId="5" fillId="0" borderId="15" xfId="4" applyNumberFormat="1" applyFont="1" applyBorder="1"/>
    <xf numFmtId="0" fontId="5" fillId="0" borderId="0" xfId="4" applyFont="1" applyBorder="1"/>
    <xf numFmtId="0" fontId="5" fillId="0" borderId="0" xfId="4" applyFont="1" applyFill="1" applyBorder="1" applyAlignment="1">
      <alignment horizontal="center" wrapText="1"/>
    </xf>
    <xf numFmtId="0" fontId="5" fillId="0" borderId="0" xfId="4" applyFont="1" applyBorder="1" applyAlignment="1">
      <alignment horizontal="center" wrapText="1"/>
    </xf>
    <xf numFmtId="41" fontId="6" fillId="0" borderId="0" xfId="10" applyFont="1" applyFill="1" applyBorder="1"/>
    <xf numFmtId="41" fontId="6" fillId="0" borderId="0" xfId="10" applyFont="1" applyBorder="1"/>
    <xf numFmtId="41" fontId="5" fillId="0" borderId="0" xfId="4" applyNumberFormat="1" applyFont="1" applyBorder="1"/>
    <xf numFmtId="43" fontId="5" fillId="0" borderId="0" xfId="4" applyNumberFormat="1" applyFont="1" applyBorder="1"/>
    <xf numFmtId="43" fontId="6" fillId="0" borderId="0" xfId="6" applyFont="1" applyBorder="1"/>
    <xf numFmtId="0" fontId="5" fillId="0" borderId="0" xfId="4" applyFont="1" applyBorder="1" applyAlignment="1">
      <alignment horizontal="left" indent="1"/>
    </xf>
    <xf numFmtId="38" fontId="5" fillId="0" borderId="0" xfId="4" applyNumberFormat="1" applyFont="1" applyFill="1" applyBorder="1"/>
    <xf numFmtId="38" fontId="5" fillId="0" borderId="0" xfId="4" applyNumberFormat="1" applyFont="1" applyBorder="1"/>
    <xf numFmtId="0" fontId="5" fillId="0" borderId="0" xfId="4" applyFont="1" applyFill="1"/>
    <xf numFmtId="0" fontId="5" fillId="0" borderId="0" xfId="48" applyFont="1"/>
    <xf numFmtId="0" fontId="6" fillId="0" borderId="0" xfId="48" applyFont="1"/>
    <xf numFmtId="0" fontId="6" fillId="0" borderId="0" xfId="48" applyFont="1" applyAlignment="1">
      <alignment horizontal="center" vertical="center"/>
    </xf>
    <xf numFmtId="41" fontId="6" fillId="0" borderId="0" xfId="48" applyNumberFormat="1" applyFont="1"/>
    <xf numFmtId="0" fontId="6" fillId="0" borderId="3" xfId="48" applyFont="1" applyBorder="1" applyAlignment="1">
      <alignment horizontal="center" vertical="center"/>
    </xf>
    <xf numFmtId="0" fontId="8" fillId="0" borderId="3" xfId="48" applyFont="1" applyBorder="1" applyAlignment="1">
      <alignment horizontal="center" vertical="center" wrapText="1"/>
    </xf>
    <xf numFmtId="164" fontId="8" fillId="0" borderId="3" xfId="48" applyNumberFormat="1" applyFont="1" applyBorder="1" applyAlignment="1">
      <alignment horizontal="center" vertical="center" wrapText="1"/>
    </xf>
    <xf numFmtId="0" fontId="8" fillId="0" borderId="0" xfId="48" applyFont="1"/>
    <xf numFmtId="164" fontId="6" fillId="0" borderId="0" xfId="48" applyNumberFormat="1" applyFont="1"/>
    <xf numFmtId="165" fontId="6" fillId="0" borderId="0" xfId="48" applyNumberFormat="1" applyFont="1" applyAlignment="1">
      <alignment horizontal="left" indent="3"/>
    </xf>
    <xf numFmtId="0" fontId="6" fillId="0" borderId="0" xfId="48" applyFont="1" applyAlignment="1">
      <alignment horizontal="left" indent="2"/>
    </xf>
    <xf numFmtId="164" fontId="6" fillId="0" borderId="0" xfId="49" applyNumberFormat="1" applyFont="1" applyBorder="1" applyAlignment="1">
      <alignment horizontal="left" indent="2"/>
    </xf>
    <xf numFmtId="165" fontId="6" fillId="0" borderId="0" xfId="48" applyNumberFormat="1" applyFont="1" applyAlignment="1">
      <alignment horizontal="center"/>
    </xf>
    <xf numFmtId="164" fontId="6" fillId="0" borderId="5" xfId="49" applyNumberFormat="1" applyFont="1" applyBorder="1" applyAlignment="1">
      <alignment horizontal="left" indent="2"/>
    </xf>
    <xf numFmtId="165" fontId="6" fillId="0" borderId="6" xfId="48" applyNumberFormat="1" applyFont="1" applyBorder="1" applyAlignment="1">
      <alignment horizontal="center"/>
    </xf>
    <xf numFmtId="0" fontId="8" fillId="0" borderId="0" xfId="48" applyFont="1" applyAlignment="1">
      <alignment horizontal="left" wrapText="1"/>
    </xf>
    <xf numFmtId="42" fontId="6" fillId="0" borderId="0" xfId="48" applyNumberFormat="1" applyFont="1"/>
    <xf numFmtId="0" fontId="6" fillId="0" borderId="0" xfId="48" applyFont="1" applyAlignment="1">
      <alignment horizontal="left"/>
    </xf>
    <xf numFmtId="0" fontId="8" fillId="0" borderId="0" xfId="48" applyFont="1" applyAlignment="1">
      <alignment horizontal="left"/>
    </xf>
    <xf numFmtId="0" fontId="6" fillId="0" borderId="0" xfId="48" applyFont="1" applyAlignment="1">
      <alignment horizontal="center"/>
    </xf>
    <xf numFmtId="10" fontId="6" fillId="0" borderId="0" xfId="48" applyNumberFormat="1" applyFont="1" applyAlignment="1">
      <alignment horizontal="center"/>
    </xf>
    <xf numFmtId="164" fontId="6" fillId="0" borderId="6" xfId="49" applyNumberFormat="1" applyFont="1" applyBorder="1" applyAlignment="1">
      <alignment horizontal="left" indent="2"/>
    </xf>
    <xf numFmtId="5" fontId="6" fillId="0" borderId="0" xfId="48" applyNumberFormat="1" applyFont="1"/>
    <xf numFmtId="0" fontId="6" fillId="0" borderId="0" xfId="48" applyFont="1" applyAlignment="1">
      <alignment horizontal="right" wrapText="1"/>
    </xf>
    <xf numFmtId="0" fontId="8" fillId="0" borderId="7" xfId="48" applyFont="1" applyBorder="1" applyAlignment="1">
      <alignment horizontal="left" vertical="center" wrapText="1"/>
    </xf>
    <xf numFmtId="5" fontId="8" fillId="0" borderId="7" xfId="48" applyNumberFormat="1" applyFont="1" applyBorder="1" applyAlignment="1">
      <alignment vertical="center"/>
    </xf>
    <xf numFmtId="165" fontId="8" fillId="0" borderId="7" xfId="48" applyNumberFormat="1" applyFont="1" applyBorder="1" applyAlignment="1">
      <alignment horizontal="center" vertical="center"/>
    </xf>
    <xf numFmtId="10" fontId="6" fillId="0" borderId="0" xfId="48" applyNumberFormat="1" applyFont="1" applyAlignment="1">
      <alignment horizontal="left" indent="3"/>
    </xf>
    <xf numFmtId="0" fontId="6" fillId="0" borderId="0" xfId="48" applyFont="1" applyAlignment="1">
      <alignment horizontal="left" wrapText="1"/>
    </xf>
    <xf numFmtId="0" fontId="8" fillId="0" borderId="7" xfId="48" applyFont="1" applyBorder="1" applyAlignment="1">
      <alignment vertical="center" wrapText="1"/>
    </xf>
    <xf numFmtId="42" fontId="8" fillId="0" borderId="7" xfId="48" applyNumberFormat="1" applyFont="1" applyBorder="1" applyAlignment="1">
      <alignment vertical="center"/>
    </xf>
    <xf numFmtId="0" fontId="8" fillId="0" borderId="8" xfId="48" applyFont="1" applyBorder="1" applyAlignment="1">
      <alignment vertical="center" wrapText="1"/>
    </xf>
    <xf numFmtId="42" fontId="8" fillId="0" borderId="8" xfId="48" applyNumberFormat="1" applyFont="1" applyBorder="1" applyAlignment="1">
      <alignment vertical="center"/>
    </xf>
    <xf numFmtId="165" fontId="8" fillId="0" borderId="8" xfId="48" applyNumberFormat="1" applyFont="1" applyBorder="1" applyAlignment="1">
      <alignment horizontal="center" vertical="center"/>
    </xf>
    <xf numFmtId="164" fontId="8" fillId="0" borderId="3" xfId="4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left" indent="2"/>
    </xf>
    <xf numFmtId="0" fontId="8" fillId="0" borderId="2" xfId="4" applyFont="1" applyBorder="1" applyAlignment="1">
      <alignment horizontal="center"/>
    </xf>
    <xf numFmtId="0" fontId="10" fillId="0" borderId="0" xfId="4" applyFont="1" applyAlignment="1" applyProtection="1">
      <alignment horizontal="center"/>
    </xf>
    <xf numFmtId="0" fontId="11" fillId="0" borderId="0" xfId="4" applyFont="1" applyAlignment="1" applyProtection="1">
      <alignment horizontal="center"/>
    </xf>
    <xf numFmtId="17" fontId="8" fillId="0" borderId="0" xfId="4" quotePrefix="1" applyNumberFormat="1" applyFont="1" applyAlignment="1" applyProtection="1">
      <alignment horizontal="center"/>
    </xf>
    <xf numFmtId="0" fontId="8" fillId="0" borderId="0" xfId="4" applyFont="1" applyAlignment="1" applyProtection="1">
      <alignment horizontal="center"/>
    </xf>
    <xf numFmtId="0" fontId="6" fillId="0" borderId="0" xfId="4" applyFont="1" applyAlignment="1">
      <alignment horizontal="center"/>
    </xf>
    <xf numFmtId="0" fontId="8" fillId="0" borderId="2" xfId="48" applyFont="1" applyBorder="1" applyAlignment="1">
      <alignment horizontal="center"/>
    </xf>
    <xf numFmtId="0" fontId="10" fillId="0" borderId="0" xfId="48" applyFont="1" applyAlignment="1">
      <alignment horizontal="center"/>
    </xf>
    <xf numFmtId="0" fontId="11" fillId="0" borderId="0" xfId="48" applyFont="1" applyAlignment="1">
      <alignment horizontal="center"/>
    </xf>
    <xf numFmtId="17" fontId="8" fillId="0" borderId="0" xfId="48" quotePrefix="1" applyNumberFormat="1" applyFont="1" applyAlignment="1">
      <alignment horizontal="center"/>
    </xf>
    <xf numFmtId="0" fontId="8" fillId="0" borderId="0" xfId="48" applyFont="1" applyAlignment="1">
      <alignment horizontal="center"/>
    </xf>
    <xf numFmtId="0" fontId="6" fillId="0" borderId="0" xfId="48" applyFont="1" applyAlignment="1">
      <alignment horizontal="center"/>
    </xf>
    <xf numFmtId="164" fontId="6" fillId="0" borderId="0" xfId="5" applyNumberFormat="1" applyFont="1" applyFill="1" applyBorder="1"/>
    <xf numFmtId="164" fontId="6" fillId="0" borderId="0" xfId="6" applyNumberFormat="1" applyFont="1" applyFill="1" applyBorder="1" applyAlignment="1">
      <alignment horizontal="left" indent="2"/>
    </xf>
    <xf numFmtId="41" fontId="6" fillId="0" borderId="4" xfId="4" applyNumberFormat="1" applyFont="1" applyFill="1" applyBorder="1"/>
    <xf numFmtId="165" fontId="6" fillId="0" borderId="0" xfId="4" applyNumberFormat="1" applyFont="1" applyFill="1" applyBorder="1" applyAlignment="1">
      <alignment horizontal="center"/>
    </xf>
    <xf numFmtId="164" fontId="6" fillId="0" borderId="5" xfId="6" applyNumberFormat="1" applyFont="1" applyFill="1" applyBorder="1" applyAlignment="1">
      <alignment horizontal="left" indent="2"/>
    </xf>
    <xf numFmtId="165" fontId="6" fillId="0" borderId="6" xfId="4" applyNumberFormat="1" applyFont="1" applyFill="1" applyBorder="1" applyAlignment="1">
      <alignment horizontal="center"/>
    </xf>
    <xf numFmtId="0" fontId="8" fillId="0" borderId="0" xfId="4" applyFont="1" applyFill="1" applyBorder="1" applyAlignment="1">
      <alignment horizontal="left" wrapText="1"/>
    </xf>
    <xf numFmtId="42" fontId="6" fillId="0" borderId="0" xfId="4" applyNumberFormat="1" applyFont="1" applyFill="1" applyBorder="1"/>
    <xf numFmtId="0" fontId="6" fillId="0" borderId="0" xfId="4" applyFont="1" applyFill="1" applyBorder="1" applyAlignment="1">
      <alignment horizontal="left"/>
    </xf>
    <xf numFmtId="41" fontId="6" fillId="0" borderId="0" xfId="4" applyNumberFormat="1" applyFont="1" applyFill="1" applyBorder="1"/>
    <xf numFmtId="0" fontId="8" fillId="0" borderId="0" xfId="4" applyFont="1" applyFill="1" applyBorder="1" applyAlignment="1">
      <alignment horizontal="left"/>
    </xf>
    <xf numFmtId="0" fontId="6" fillId="0" borderId="0" xfId="4" applyFont="1" applyFill="1" applyBorder="1" applyAlignment="1">
      <alignment horizontal="center"/>
    </xf>
    <xf numFmtId="10" fontId="6" fillId="0" borderId="0" xfId="4" applyNumberFormat="1" applyFont="1" applyFill="1" applyBorder="1" applyAlignment="1">
      <alignment horizontal="center"/>
    </xf>
    <xf numFmtId="164" fontId="6" fillId="0" borderId="6" xfId="6" applyNumberFormat="1" applyFont="1" applyFill="1" applyBorder="1" applyAlignment="1">
      <alignment horizontal="left" indent="2"/>
    </xf>
    <xf numFmtId="0" fontId="6" fillId="0" borderId="0" xfId="4" applyFont="1" applyFill="1" applyBorder="1" applyAlignment="1">
      <alignment horizontal="right" wrapText="1"/>
    </xf>
    <xf numFmtId="165" fontId="6" fillId="0" borderId="0" xfId="4" applyNumberFormat="1" applyFont="1" applyFill="1" applyBorder="1" applyAlignment="1">
      <alignment horizontal="left" indent="3"/>
    </xf>
    <xf numFmtId="0" fontId="8" fillId="0" borderId="7" xfId="4" applyFont="1" applyFill="1" applyBorder="1" applyAlignment="1">
      <alignment horizontal="left" vertical="center" wrapText="1"/>
    </xf>
    <xf numFmtId="5" fontId="8" fillId="0" borderId="7" xfId="4" applyNumberFormat="1" applyFont="1" applyFill="1" applyBorder="1" applyAlignment="1">
      <alignment vertical="center"/>
    </xf>
    <xf numFmtId="41" fontId="8" fillId="0" borderId="7" xfId="4" applyNumberFormat="1" applyFont="1" applyFill="1" applyBorder="1" applyAlignment="1">
      <alignment vertical="center"/>
    </xf>
    <xf numFmtId="165" fontId="8" fillId="0" borderId="7" xfId="4" applyNumberFormat="1" applyFont="1" applyFill="1" applyBorder="1" applyAlignment="1">
      <alignment horizontal="center" vertical="center"/>
    </xf>
    <xf numFmtId="164" fontId="6" fillId="0" borderId="0" xfId="4" applyNumberFormat="1" applyFont="1" applyFill="1" applyBorder="1"/>
    <xf numFmtId="10" fontId="6" fillId="0" borderId="0" xfId="4" applyNumberFormat="1" applyFont="1" applyFill="1" applyBorder="1" applyAlignment="1">
      <alignment horizontal="left" indent="3"/>
    </xf>
    <xf numFmtId="0" fontId="8" fillId="0" borderId="2" xfId="4" applyFont="1" applyFill="1" applyBorder="1" applyAlignment="1">
      <alignment horizontal="center"/>
    </xf>
    <xf numFmtId="0" fontId="6" fillId="0" borderId="0" xfId="4" applyFont="1" applyFill="1"/>
    <xf numFmtId="0" fontId="6" fillId="0" borderId="3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 wrapText="1"/>
    </xf>
    <xf numFmtId="0" fontId="8" fillId="0" borderId="0" xfId="4" applyFont="1" applyFill="1" applyBorder="1"/>
    <xf numFmtId="0" fontId="6" fillId="0" borderId="0" xfId="4" applyFont="1" applyFill="1" applyBorder="1" applyAlignment="1">
      <alignment horizontal="left" wrapText="1"/>
    </xf>
    <xf numFmtId="41" fontId="6" fillId="0" borderId="4" xfId="48" applyNumberFormat="1" applyFont="1" applyFill="1" applyBorder="1"/>
    <xf numFmtId="165" fontId="6" fillId="0" borderId="0" xfId="48" applyNumberFormat="1" applyFont="1" applyFill="1" applyAlignment="1">
      <alignment horizontal="center"/>
    </xf>
    <xf numFmtId="165" fontId="6" fillId="0" borderId="6" xfId="48" applyNumberFormat="1" applyFont="1" applyFill="1" applyBorder="1" applyAlignment="1">
      <alignment horizontal="center"/>
    </xf>
    <xf numFmtId="42" fontId="6" fillId="0" borderId="0" xfId="48" applyNumberFormat="1" applyFont="1" applyFill="1"/>
    <xf numFmtId="41" fontId="6" fillId="0" borderId="0" xfId="48" applyNumberFormat="1" applyFont="1" applyFill="1"/>
    <xf numFmtId="0" fontId="6" fillId="0" borderId="0" xfId="48" applyFont="1" applyFill="1" applyAlignment="1">
      <alignment horizontal="center"/>
    </xf>
    <xf numFmtId="10" fontId="6" fillId="0" borderId="0" xfId="48" applyNumberFormat="1" applyFont="1" applyFill="1" applyAlignment="1">
      <alignment horizontal="center"/>
    </xf>
    <xf numFmtId="164" fontId="6" fillId="0" borderId="0" xfId="48" applyNumberFormat="1" applyFont="1" applyFill="1"/>
    <xf numFmtId="10" fontId="6" fillId="0" borderId="0" xfId="48" applyNumberFormat="1" applyFont="1" applyFill="1" applyAlignment="1">
      <alignment horizontal="left" indent="3"/>
    </xf>
    <xf numFmtId="10" fontId="6" fillId="0" borderId="1" xfId="9" applyNumberFormat="1" applyFont="1" applyFill="1"/>
    <xf numFmtId="164" fontId="6" fillId="0" borderId="12" xfId="3" applyNumberFormat="1" applyFont="1" applyFill="1" applyBorder="1"/>
    <xf numFmtId="164" fontId="6" fillId="0" borderId="1" xfId="3" applyNumberFormat="1" applyFont="1" applyFill="1" applyBorder="1"/>
    <xf numFmtId="164" fontId="6" fillId="0" borderId="0" xfId="4" applyNumberFormat="1" applyFont="1" applyFill="1"/>
    <xf numFmtId="164" fontId="6" fillId="0" borderId="14" xfId="3" applyNumberFormat="1" applyFont="1" applyFill="1" applyBorder="1"/>
    <xf numFmtId="164" fontId="6" fillId="0" borderId="1" xfId="9" applyNumberFormat="1" applyFont="1" applyFill="1"/>
  </cellXfs>
  <cellStyles count="50">
    <cellStyle name="Comma [0] 2" xfId="10" xr:uid="{00000000-0005-0000-0000-000000000000}"/>
    <cellStyle name="Comma 2" xfId="6" xr:uid="{00000000-0005-0000-0000-000001000000}"/>
    <cellStyle name="Comma 2 2" xfId="49" xr:uid="{21C823C4-065D-420C-B310-2986B9DAB270}"/>
    <cellStyle name="Comma 2 2 2" xfId="3" xr:uid="{00000000-0005-0000-0000-000002000000}"/>
    <cellStyle name="Normal" xfId="0" builtinId="0"/>
    <cellStyle name="Normal 2" xfId="4" xr:uid="{00000000-0005-0000-0000-000004000000}"/>
    <cellStyle name="Normal 2 2" xfId="48" xr:uid="{29E6FE62-44F1-4BCD-B3C6-EECE42026769}"/>
    <cellStyle name="Normal 2 2 2" xfId="1" xr:uid="{00000000-0005-0000-0000-000005000000}"/>
    <cellStyle name="Normal 6" xfId="2" xr:uid="{00000000-0005-0000-0000-000006000000}"/>
    <cellStyle name="Note 2" xfId="5" xr:uid="{00000000-0005-0000-0000-000009000000}"/>
    <cellStyle name="Note 3" xfId="9" xr:uid="{00000000-0005-0000-0000-00000A000000}"/>
    <cellStyle name="Percent 2" xfId="7" xr:uid="{00000000-0005-0000-0000-00000B000000}"/>
    <cellStyle name="Percent 3" xfId="8" xr:uid="{00000000-0005-0000-0000-00000C000000}"/>
    <cellStyle name="SAPBorder" xfId="29" xr:uid="{00000000-0005-0000-0000-00000D000000}"/>
    <cellStyle name="SAPDataCell" xfId="12" xr:uid="{00000000-0005-0000-0000-00000E000000}"/>
    <cellStyle name="SAPDataTotalCell" xfId="13" xr:uid="{00000000-0005-0000-0000-00000F000000}"/>
    <cellStyle name="SAPDimensionCell" xfId="11" xr:uid="{00000000-0005-0000-0000-000010000000}"/>
    <cellStyle name="SAPEditableDataCell" xfId="14" xr:uid="{00000000-0005-0000-0000-000011000000}"/>
    <cellStyle name="SAPEditableDataTotalCell" xfId="17" xr:uid="{00000000-0005-0000-0000-000012000000}"/>
    <cellStyle name="SAPEmphasized" xfId="37" xr:uid="{00000000-0005-0000-0000-000013000000}"/>
    <cellStyle name="SAPEmphasizedEditableDataCell" xfId="39" xr:uid="{00000000-0005-0000-0000-000014000000}"/>
    <cellStyle name="SAPEmphasizedEditableDataTotalCell" xfId="40" xr:uid="{00000000-0005-0000-0000-000015000000}"/>
    <cellStyle name="SAPEmphasizedLockedDataCell" xfId="43" xr:uid="{00000000-0005-0000-0000-000016000000}"/>
    <cellStyle name="SAPEmphasizedLockedDataTotalCell" xfId="44" xr:uid="{00000000-0005-0000-0000-000017000000}"/>
    <cellStyle name="SAPEmphasizedReadonlyDataCell" xfId="41" xr:uid="{00000000-0005-0000-0000-000018000000}"/>
    <cellStyle name="SAPEmphasizedReadonlyDataTotalCell" xfId="42" xr:uid="{00000000-0005-0000-0000-000019000000}"/>
    <cellStyle name="SAPEmphasizedTotal" xfId="38" xr:uid="{00000000-0005-0000-0000-00001A000000}"/>
    <cellStyle name="SAPError" xfId="47" xr:uid="{00000000-0005-0000-0000-00001B000000}"/>
    <cellStyle name="SAPExceptionLevel1" xfId="20" xr:uid="{00000000-0005-0000-0000-00001C000000}"/>
    <cellStyle name="SAPExceptionLevel2" xfId="21" xr:uid="{00000000-0005-0000-0000-00001D000000}"/>
    <cellStyle name="SAPExceptionLevel3" xfId="22" xr:uid="{00000000-0005-0000-0000-00001E000000}"/>
    <cellStyle name="SAPExceptionLevel4" xfId="23" xr:uid="{00000000-0005-0000-0000-00001F000000}"/>
    <cellStyle name="SAPExceptionLevel5" xfId="24" xr:uid="{00000000-0005-0000-0000-000020000000}"/>
    <cellStyle name="SAPExceptionLevel6" xfId="25" xr:uid="{00000000-0005-0000-0000-000021000000}"/>
    <cellStyle name="SAPExceptionLevel7" xfId="26" xr:uid="{00000000-0005-0000-0000-000022000000}"/>
    <cellStyle name="SAPExceptionLevel8" xfId="27" xr:uid="{00000000-0005-0000-0000-000023000000}"/>
    <cellStyle name="SAPExceptionLevel9" xfId="28" xr:uid="{00000000-0005-0000-0000-000024000000}"/>
    <cellStyle name="SAPFormula" xfId="46" xr:uid="{00000000-0005-0000-0000-000025000000}"/>
    <cellStyle name="SAPHierarchyCell0" xfId="32" xr:uid="{00000000-0005-0000-0000-000026000000}"/>
    <cellStyle name="SAPHierarchyCell1" xfId="33" xr:uid="{00000000-0005-0000-0000-000027000000}"/>
    <cellStyle name="SAPHierarchyCell2" xfId="34" xr:uid="{00000000-0005-0000-0000-000028000000}"/>
    <cellStyle name="SAPHierarchyCell3" xfId="35" xr:uid="{00000000-0005-0000-0000-000029000000}"/>
    <cellStyle name="SAPHierarchyCell4" xfId="36" xr:uid="{00000000-0005-0000-0000-00002A000000}"/>
    <cellStyle name="SAPLockedDataCell" xfId="16" xr:uid="{00000000-0005-0000-0000-00002B000000}"/>
    <cellStyle name="SAPLockedDataTotalCell" xfId="19" xr:uid="{00000000-0005-0000-0000-00002C000000}"/>
    <cellStyle name="SAPMemberCell" xfId="30" xr:uid="{00000000-0005-0000-0000-00002D000000}"/>
    <cellStyle name="SAPMemberTotalCell" xfId="31" xr:uid="{00000000-0005-0000-0000-00002E000000}"/>
    <cellStyle name="SAPMessageText" xfId="45" xr:uid="{00000000-0005-0000-0000-00002F000000}"/>
    <cellStyle name="SAPReadonlyDataCell" xfId="15" xr:uid="{00000000-0005-0000-0000-000030000000}"/>
    <cellStyle name="SAPReadonlyDataTotalCell" xfId="18" xr:uid="{00000000-0005-0000-0000-000031000000}"/>
  </cellStyles>
  <dxfs count="1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pRec&amp;PropVal/CHUCK/Transmission%20Line%20(ISO)%20Studies/2007%20ISO%20TransLine%20Study/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2%202017\Schedules%206,%208,%20&amp;%2014\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>
        <row r="24">
          <cell r="M24">
            <v>7902835352.5954552</v>
          </cell>
        </row>
      </sheetData>
      <sheetData sheetId="1"/>
      <sheetData sheetId="2">
        <row r="25">
          <cell r="N25">
            <v>1388640790.6733401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4.9989318521683403E-2"/>
    <pageSetUpPr fitToPage="1"/>
  </sheetPr>
  <dimension ref="B2:S50"/>
  <sheetViews>
    <sheetView showGridLines="0" tabSelected="1" zoomScale="85" zoomScaleNormal="85" zoomScalePageLayoutView="90" workbookViewId="0">
      <selection activeCell="B2" sqref="B2"/>
    </sheetView>
  </sheetViews>
  <sheetFormatPr defaultColWidth="9.08984375" defaultRowHeight="12.5" x14ac:dyDescent="0.25"/>
  <cols>
    <col min="1" max="1" width="9.08984375" style="1"/>
    <col min="2" max="2" width="2.36328125" style="1" customWidth="1"/>
    <col min="3" max="3" width="11.90625" style="2" bestFit="1" customWidth="1"/>
    <col min="4" max="6" width="16" style="1" customWidth="1"/>
    <col min="7" max="7" width="16.90625" style="1" bestFit="1" customWidth="1"/>
    <col min="8" max="8" width="17.08984375" style="1" bestFit="1" customWidth="1"/>
    <col min="9" max="13" width="16" style="1" customWidth="1"/>
    <col min="14" max="14" width="17.6328125" style="1" bestFit="1" customWidth="1"/>
    <col min="15" max="15" width="17.453125" style="1" bestFit="1" customWidth="1"/>
    <col min="16" max="16" width="15.36328125" style="1" bestFit="1" customWidth="1"/>
    <col min="17" max="17" width="14.36328125" style="1" bestFit="1" customWidth="1"/>
    <col min="18" max="18" width="15.453125" style="1" bestFit="1" customWidth="1"/>
    <col min="19" max="19" width="14.36328125" style="1" bestFit="1" customWidth="1"/>
    <col min="20" max="20" width="19.08984375" style="1" bestFit="1" customWidth="1"/>
    <col min="21" max="21" width="15.90625" style="1" bestFit="1" customWidth="1"/>
    <col min="22" max="22" width="10.54296875" style="1" bestFit="1" customWidth="1"/>
    <col min="23" max="23" width="11.6328125" style="1" bestFit="1" customWidth="1"/>
    <col min="24" max="24" width="13.36328125" style="1" bestFit="1" customWidth="1"/>
    <col min="25" max="25" width="9.08984375" style="1"/>
    <col min="26" max="26" width="11" style="1" bestFit="1" customWidth="1"/>
    <col min="27" max="30" width="11.6328125" style="1" bestFit="1" customWidth="1"/>
    <col min="31" max="31" width="9" style="1" bestFit="1" customWidth="1"/>
    <col min="32" max="32" width="10.54296875" style="1" bestFit="1" customWidth="1"/>
    <col min="33" max="33" width="11.6328125" style="1" bestFit="1" customWidth="1"/>
    <col min="34" max="34" width="9.08984375" style="1"/>
    <col min="35" max="35" width="12.453125" style="1" bestFit="1" customWidth="1"/>
    <col min="36" max="40" width="11.6328125" style="1" bestFit="1" customWidth="1"/>
    <col min="41" max="41" width="10.54296875" style="1" bestFit="1" customWidth="1"/>
    <col min="42" max="42" width="11.6328125" style="1" bestFit="1" customWidth="1"/>
    <col min="43" max="43" width="9.08984375" style="1"/>
    <col min="44" max="44" width="10.54296875" style="1" bestFit="1" customWidth="1"/>
    <col min="45" max="45" width="11.6328125" style="1" bestFit="1" customWidth="1"/>
    <col min="46" max="46" width="14.6328125" style="1" bestFit="1" customWidth="1"/>
    <col min="47" max="50" width="13.6328125" style="1" bestFit="1" customWidth="1"/>
    <col min="51" max="51" width="13.36328125" style="1" bestFit="1" customWidth="1"/>
    <col min="52" max="53" width="12.54296875" style="1" bestFit="1" customWidth="1"/>
    <col min="54" max="16384" width="9.08984375" style="1"/>
  </cols>
  <sheetData>
    <row r="2" spans="2:19" x14ac:dyDescent="0.25">
      <c r="B2" s="1" t="s">
        <v>3</v>
      </c>
    </row>
    <row r="3" spans="2:19" ht="13" thickBot="1" x14ac:dyDescent="0.3">
      <c r="B3" s="3" t="s">
        <v>4</v>
      </c>
      <c r="C3" s="4"/>
      <c r="D3" s="3"/>
      <c r="E3" s="3"/>
    </row>
    <row r="5" spans="2:19" ht="13" x14ac:dyDescent="0.3">
      <c r="B5" s="5" t="s">
        <v>5</v>
      </c>
    </row>
    <row r="6" spans="2:19" ht="13" x14ac:dyDescent="0.3">
      <c r="D6" s="6">
        <v>350.1</v>
      </c>
      <c r="E6" s="6">
        <v>350.2</v>
      </c>
      <c r="F6" s="6">
        <v>352</v>
      </c>
      <c r="G6" s="6">
        <v>353</v>
      </c>
      <c r="H6" s="6">
        <v>354</v>
      </c>
      <c r="I6" s="6">
        <v>355</v>
      </c>
      <c r="J6" s="6">
        <v>356</v>
      </c>
      <c r="K6" s="6">
        <v>357</v>
      </c>
      <c r="L6" s="6">
        <v>358</v>
      </c>
      <c r="M6" s="6">
        <v>359</v>
      </c>
      <c r="N6" s="6"/>
      <c r="O6" s="7" t="s">
        <v>6</v>
      </c>
    </row>
    <row r="7" spans="2:19" x14ac:dyDescent="0.25">
      <c r="C7" s="8">
        <v>43435</v>
      </c>
      <c r="D7" s="113">
        <v>131612781.2</v>
      </c>
      <c r="E7" s="113">
        <v>211617314.10000002</v>
      </c>
      <c r="F7" s="113">
        <v>983751072.62</v>
      </c>
      <c r="G7" s="113">
        <v>6072137167.2699995</v>
      </c>
      <c r="H7" s="113">
        <v>2355779001.3800001</v>
      </c>
      <c r="I7" s="113">
        <v>1500195880.45</v>
      </c>
      <c r="J7" s="113">
        <v>1653093431.4200001</v>
      </c>
      <c r="K7" s="113">
        <v>271487039.30000001</v>
      </c>
      <c r="L7" s="113">
        <v>399339545.30000001</v>
      </c>
      <c r="M7" s="113">
        <v>195497057.65000001</v>
      </c>
      <c r="N7" s="9">
        <f>SUM(D7:M7)</f>
        <v>13774510290.689999</v>
      </c>
      <c r="O7" s="10">
        <f>N7-'2018 ISO Study with Inc Plant'!C26</f>
        <v>0.20999717712402344</v>
      </c>
      <c r="P7" s="9"/>
      <c r="Q7" s="9"/>
      <c r="R7" s="9"/>
      <c r="S7" s="9"/>
    </row>
    <row r="8" spans="2:19" x14ac:dyDescent="0.25">
      <c r="C8" s="8">
        <v>43466</v>
      </c>
      <c r="D8" s="113">
        <v>131616183.09999999</v>
      </c>
      <c r="E8" s="113">
        <v>211595699.40000004</v>
      </c>
      <c r="F8" s="113">
        <v>988526657.12</v>
      </c>
      <c r="G8" s="113">
        <v>6079034554.2799997</v>
      </c>
      <c r="H8" s="113">
        <v>2344292684.3800001</v>
      </c>
      <c r="I8" s="113">
        <v>1516789871.45</v>
      </c>
      <c r="J8" s="113">
        <v>1662028354.4200001</v>
      </c>
      <c r="K8" s="113">
        <v>271492228.60000002</v>
      </c>
      <c r="L8" s="113">
        <v>399279034.30000001</v>
      </c>
      <c r="M8" s="113">
        <v>195510605.65000001</v>
      </c>
      <c r="N8" s="9"/>
      <c r="O8" s="9"/>
      <c r="P8" s="9"/>
      <c r="Q8" s="9"/>
      <c r="R8" s="9"/>
      <c r="S8" s="9"/>
    </row>
    <row r="9" spans="2:19" x14ac:dyDescent="0.25">
      <c r="C9" s="8">
        <v>43497</v>
      </c>
      <c r="D9" s="113">
        <v>131638310.7</v>
      </c>
      <c r="E9" s="113">
        <v>211606168.40000004</v>
      </c>
      <c r="F9" s="113">
        <v>996647573.01999998</v>
      </c>
      <c r="G9" s="113">
        <v>6079249712.5500002</v>
      </c>
      <c r="H9" s="113">
        <v>2344714631.3800001</v>
      </c>
      <c r="I9" s="113">
        <v>1537009559.45</v>
      </c>
      <c r="J9" s="113">
        <v>1662485958.4200001</v>
      </c>
      <c r="K9" s="113">
        <v>271497434.10000002</v>
      </c>
      <c r="L9" s="113">
        <v>399387473.30000001</v>
      </c>
      <c r="M9" s="113">
        <v>195704998.15000001</v>
      </c>
      <c r="N9" s="9"/>
      <c r="O9" s="9"/>
      <c r="P9" s="9"/>
      <c r="Q9" s="9"/>
      <c r="R9" s="9"/>
      <c r="S9" s="9"/>
    </row>
    <row r="10" spans="2:19" x14ac:dyDescent="0.25">
      <c r="C10" s="8">
        <v>43525</v>
      </c>
      <c r="D10" s="113">
        <v>131682963.7</v>
      </c>
      <c r="E10" s="113">
        <v>211624570.40000001</v>
      </c>
      <c r="F10" s="113">
        <v>1009871962.62</v>
      </c>
      <c r="G10" s="113">
        <v>6102515153.0800009</v>
      </c>
      <c r="H10" s="113">
        <v>2344883461.3800001</v>
      </c>
      <c r="I10" s="113">
        <v>1558927282.45</v>
      </c>
      <c r="J10" s="113">
        <v>1665250453.4200001</v>
      </c>
      <c r="K10" s="113">
        <v>272559701.19999999</v>
      </c>
      <c r="L10" s="113">
        <v>401424255.89999998</v>
      </c>
      <c r="M10" s="113">
        <v>198336420.85000002</v>
      </c>
      <c r="N10" s="9"/>
      <c r="O10" s="9"/>
      <c r="P10" s="9"/>
      <c r="Q10" s="9"/>
      <c r="R10" s="9"/>
      <c r="S10" s="9"/>
    </row>
    <row r="11" spans="2:19" x14ac:dyDescent="0.25">
      <c r="C11" s="8">
        <v>43556</v>
      </c>
      <c r="D11" s="113">
        <v>131752466</v>
      </c>
      <c r="E11" s="113">
        <v>211605282.80000001</v>
      </c>
      <c r="F11" s="113">
        <v>1010323630.62</v>
      </c>
      <c r="G11" s="113">
        <v>6127921997.7600002</v>
      </c>
      <c r="H11" s="113">
        <v>2349025256.3800001</v>
      </c>
      <c r="I11" s="113">
        <v>1570109062.45</v>
      </c>
      <c r="J11" s="113">
        <v>1684119097.4200001</v>
      </c>
      <c r="K11" s="113">
        <v>272593588.19999999</v>
      </c>
      <c r="L11" s="113">
        <v>401459163.5</v>
      </c>
      <c r="M11" s="113">
        <v>198438537.35000002</v>
      </c>
      <c r="N11" s="9"/>
      <c r="O11" s="9"/>
      <c r="P11" s="9"/>
      <c r="Q11" s="9"/>
      <c r="R11" s="9"/>
      <c r="S11" s="9"/>
    </row>
    <row r="12" spans="2:19" x14ac:dyDescent="0.25">
      <c r="C12" s="8">
        <v>43586</v>
      </c>
      <c r="D12" s="113">
        <v>131756770.67</v>
      </c>
      <c r="E12" s="113">
        <v>211622567.38</v>
      </c>
      <c r="F12" s="113">
        <v>1019393419.27</v>
      </c>
      <c r="G12" s="113">
        <v>6178360443.0599995</v>
      </c>
      <c r="H12" s="113">
        <v>2350067383.4500003</v>
      </c>
      <c r="I12" s="113">
        <v>1581710728.6500001</v>
      </c>
      <c r="J12" s="113">
        <v>1710040274.45</v>
      </c>
      <c r="K12" s="113">
        <v>273048599.95999998</v>
      </c>
      <c r="L12" s="113">
        <v>401913381.89999998</v>
      </c>
      <c r="M12" s="113">
        <v>199705104.79000002</v>
      </c>
      <c r="N12" s="9"/>
      <c r="O12" s="9"/>
      <c r="P12" s="9"/>
      <c r="Q12" s="9"/>
      <c r="R12" s="9"/>
      <c r="S12" s="9"/>
    </row>
    <row r="13" spans="2:19" x14ac:dyDescent="0.25">
      <c r="C13" s="8">
        <v>43617</v>
      </c>
      <c r="D13" s="113">
        <v>131830600.97</v>
      </c>
      <c r="E13" s="113">
        <v>211691703.81</v>
      </c>
      <c r="F13" s="113">
        <v>1020568395.95</v>
      </c>
      <c r="G13" s="113">
        <v>6186991741</v>
      </c>
      <c r="H13" s="113">
        <v>2354292432.7600002</v>
      </c>
      <c r="I13" s="113">
        <v>1593131606.99</v>
      </c>
      <c r="J13" s="113">
        <v>1719921075.3400002</v>
      </c>
      <c r="K13" s="113">
        <v>271117743.19</v>
      </c>
      <c r="L13" s="113">
        <v>399712188.76999998</v>
      </c>
      <c r="M13" s="113">
        <v>199697499.72</v>
      </c>
      <c r="N13" s="9"/>
      <c r="O13" s="9"/>
      <c r="P13" s="9"/>
      <c r="Q13" s="9"/>
      <c r="R13" s="9"/>
      <c r="S13" s="9"/>
    </row>
    <row r="14" spans="2:19" x14ac:dyDescent="0.25">
      <c r="C14" s="8">
        <v>43647</v>
      </c>
      <c r="D14" s="113">
        <v>131826592.75</v>
      </c>
      <c r="E14" s="113">
        <v>211731152.69</v>
      </c>
      <c r="F14" s="113">
        <v>1020929154.63</v>
      </c>
      <c r="G14" s="113">
        <v>6196634799.6300001</v>
      </c>
      <c r="H14" s="113">
        <v>2355787786.4200001</v>
      </c>
      <c r="I14" s="113">
        <v>1605970460.4300001</v>
      </c>
      <c r="J14" s="113">
        <v>1721531134.6300001</v>
      </c>
      <c r="K14" s="113">
        <v>295920222.63</v>
      </c>
      <c r="L14" s="113">
        <v>373794611.61000001</v>
      </c>
      <c r="M14" s="113">
        <v>199731417.47</v>
      </c>
      <c r="N14" s="9"/>
      <c r="O14" s="9"/>
      <c r="P14" s="9"/>
      <c r="Q14" s="9"/>
      <c r="R14" s="9"/>
      <c r="S14" s="9"/>
    </row>
    <row r="15" spans="2:19" x14ac:dyDescent="0.25">
      <c r="C15" s="8">
        <v>43678</v>
      </c>
      <c r="D15" s="113">
        <v>131826592.75</v>
      </c>
      <c r="E15" s="113">
        <v>211731258.67000002</v>
      </c>
      <c r="F15" s="113">
        <v>1048916287.1</v>
      </c>
      <c r="G15" s="113">
        <v>6246924011.0499992</v>
      </c>
      <c r="H15" s="113">
        <v>2358016774.4900002</v>
      </c>
      <c r="I15" s="113">
        <v>1613285126.0599999</v>
      </c>
      <c r="J15" s="113">
        <v>1720191260.1000001</v>
      </c>
      <c r="K15" s="113">
        <v>295927379.08999997</v>
      </c>
      <c r="L15" s="113">
        <v>375073100.52999997</v>
      </c>
      <c r="M15" s="113">
        <v>199734907.29000002</v>
      </c>
      <c r="N15" s="9"/>
      <c r="O15" s="9"/>
      <c r="P15" s="9"/>
      <c r="Q15" s="9"/>
      <c r="R15" s="9"/>
      <c r="S15" s="9"/>
    </row>
    <row r="16" spans="2:19" x14ac:dyDescent="0.25">
      <c r="C16" s="8">
        <v>43709</v>
      </c>
      <c r="D16" s="113">
        <v>131843180.7</v>
      </c>
      <c r="E16" s="113">
        <v>211786151.28999999</v>
      </c>
      <c r="F16" s="113">
        <v>1052576596.41</v>
      </c>
      <c r="G16" s="113">
        <v>6258978897.6899996</v>
      </c>
      <c r="H16" s="113">
        <v>2372570193.1900001</v>
      </c>
      <c r="I16" s="113">
        <v>1622089384.1800001</v>
      </c>
      <c r="J16" s="113">
        <v>1730638396.1400001</v>
      </c>
      <c r="K16" s="113">
        <v>296012791.25</v>
      </c>
      <c r="L16" s="113">
        <v>375826521.51999998</v>
      </c>
      <c r="M16" s="113">
        <v>199741185.97</v>
      </c>
      <c r="N16" s="9"/>
      <c r="O16" s="9"/>
      <c r="P16" s="9"/>
      <c r="Q16" s="9"/>
      <c r="R16" s="9"/>
      <c r="S16" s="9"/>
    </row>
    <row r="17" spans="2:19" x14ac:dyDescent="0.25">
      <c r="C17" s="8">
        <v>43739</v>
      </c>
      <c r="D17" s="113">
        <v>131842746.01000001</v>
      </c>
      <c r="E17" s="113">
        <v>211788262.16</v>
      </c>
      <c r="F17" s="113">
        <v>1053778006.38</v>
      </c>
      <c r="G17" s="113">
        <v>6274634032.4499998</v>
      </c>
      <c r="H17" s="113">
        <v>2374170288</v>
      </c>
      <c r="I17" s="113">
        <v>1633985339</v>
      </c>
      <c r="J17" s="113">
        <v>1759363210.22</v>
      </c>
      <c r="K17" s="113">
        <v>296251233.07999998</v>
      </c>
      <c r="L17" s="113">
        <v>376202281.88</v>
      </c>
      <c r="M17" s="113">
        <v>200474304.06</v>
      </c>
      <c r="N17" s="9"/>
      <c r="O17" s="9"/>
      <c r="P17" s="9"/>
      <c r="Q17" s="9"/>
      <c r="R17" s="9"/>
      <c r="S17" s="9"/>
    </row>
    <row r="18" spans="2:19" x14ac:dyDescent="0.25">
      <c r="C18" s="8">
        <v>43770</v>
      </c>
      <c r="D18" s="113">
        <v>133211135.81999999</v>
      </c>
      <c r="E18" s="113">
        <v>211781754.87</v>
      </c>
      <c r="F18" s="113">
        <v>1053569859.34</v>
      </c>
      <c r="G18" s="113">
        <v>6291273293.9399986</v>
      </c>
      <c r="H18" s="113">
        <v>2375874676.0900002</v>
      </c>
      <c r="I18" s="113">
        <v>1646618934.55</v>
      </c>
      <c r="J18" s="113">
        <v>1762333637.75</v>
      </c>
      <c r="K18" s="113">
        <v>296276113.43000001</v>
      </c>
      <c r="L18" s="113">
        <v>376256816.38999999</v>
      </c>
      <c r="M18" s="113">
        <v>201382464.32000002</v>
      </c>
      <c r="N18" s="9"/>
      <c r="O18" s="9"/>
      <c r="P18" s="9"/>
      <c r="Q18" s="9"/>
      <c r="R18" s="9"/>
      <c r="S18" s="9"/>
    </row>
    <row r="19" spans="2:19" x14ac:dyDescent="0.25">
      <c r="C19" s="8">
        <v>43800</v>
      </c>
      <c r="D19" s="113">
        <v>133220266.06</v>
      </c>
      <c r="E19" s="113">
        <v>211856223.18000001</v>
      </c>
      <c r="F19" s="113">
        <v>1143959577.47</v>
      </c>
      <c r="G19" s="113">
        <v>6517444413.6999998</v>
      </c>
      <c r="H19" s="113">
        <v>2380316640.98</v>
      </c>
      <c r="I19" s="113">
        <v>1666864455.23</v>
      </c>
      <c r="J19" s="113">
        <v>1763812033.4000001</v>
      </c>
      <c r="K19" s="113">
        <v>296662316.01999998</v>
      </c>
      <c r="L19" s="113">
        <v>376202208.05000001</v>
      </c>
      <c r="M19" s="113">
        <v>201604231.86000001</v>
      </c>
      <c r="N19" s="10">
        <f>SUM(D19:M19)</f>
        <v>14691942365.949999</v>
      </c>
      <c r="O19" s="10">
        <f>N19-'2019 ISO Study with Inc Plant'!C26</f>
        <v>0</v>
      </c>
      <c r="P19" s="9"/>
    </row>
    <row r="20" spans="2:19" x14ac:dyDescent="0.25"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2:19" ht="13" x14ac:dyDescent="0.3">
      <c r="B21" s="5" t="s">
        <v>7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9" ht="13" x14ac:dyDescent="0.3">
      <c r="D22" s="6">
        <v>350.1</v>
      </c>
      <c r="E22" s="6">
        <v>350.2</v>
      </c>
      <c r="F22" s="6">
        <v>352</v>
      </c>
      <c r="G22" s="6">
        <v>353</v>
      </c>
      <c r="H22" s="6">
        <v>354</v>
      </c>
      <c r="I22" s="6">
        <v>355</v>
      </c>
      <c r="J22" s="6">
        <v>356</v>
      </c>
      <c r="K22" s="6">
        <v>357</v>
      </c>
      <c r="L22" s="6">
        <v>358</v>
      </c>
      <c r="M22" s="6">
        <v>359</v>
      </c>
    </row>
    <row r="23" spans="2:19" x14ac:dyDescent="0.25">
      <c r="C23" s="8">
        <f>C7</f>
        <v>43435</v>
      </c>
      <c r="D23" s="113">
        <v>20337104.427499995</v>
      </c>
      <c r="E23" s="113">
        <v>95073836.459999993</v>
      </c>
      <c r="F23" s="113">
        <v>288607910.17285639</v>
      </c>
      <c r="G23" s="113">
        <v>1183323683.5827432</v>
      </c>
      <c r="H23" s="113">
        <v>1763766194.6718264</v>
      </c>
      <c r="I23" s="113">
        <v>154686218.08999997</v>
      </c>
      <c r="J23" s="113">
        <v>818206860.35719705</v>
      </c>
      <c r="K23" s="113">
        <v>190597927.60000005</v>
      </c>
      <c r="L23" s="113">
        <v>81893158.089999974</v>
      </c>
      <c r="M23" s="113">
        <v>146889792.7205919</v>
      </c>
      <c r="N23" s="11">
        <f>SUM(D23:M23)</f>
        <v>4743382686.1727152</v>
      </c>
      <c r="O23" s="12">
        <f>N23-'2018 ISO Study with Inc Plant'!F26</f>
        <v>0</v>
      </c>
      <c r="P23" s="11"/>
    </row>
    <row r="24" spans="2:19" x14ac:dyDescent="0.25">
      <c r="C24" s="8">
        <f t="shared" ref="C24:C35" si="0">C8</f>
        <v>43466</v>
      </c>
      <c r="D24" s="113">
        <v>20340874.507499993</v>
      </c>
      <c r="E24" s="113">
        <v>95074250.879999995</v>
      </c>
      <c r="F24" s="113">
        <v>288643331.09285641</v>
      </c>
      <c r="G24" s="113">
        <v>1183436966.5227432</v>
      </c>
      <c r="H24" s="113">
        <v>1754651594.3118269</v>
      </c>
      <c r="I24" s="113">
        <v>159698964.18999997</v>
      </c>
      <c r="J24" s="113">
        <v>822348707.69719708</v>
      </c>
      <c r="K24" s="113">
        <v>190594193.64000005</v>
      </c>
      <c r="L24" s="113">
        <v>81891290.009999976</v>
      </c>
      <c r="M24" s="113">
        <v>146890691.62059191</v>
      </c>
      <c r="N24" s="11"/>
      <c r="O24" s="11"/>
      <c r="P24" s="11"/>
    </row>
    <row r="25" spans="2:19" x14ac:dyDescent="0.25">
      <c r="C25" s="8">
        <f t="shared" si="0"/>
        <v>43497</v>
      </c>
      <c r="D25" s="113">
        <v>20363002.107499994</v>
      </c>
      <c r="E25" s="113">
        <v>95074473.879999995</v>
      </c>
      <c r="F25" s="113">
        <v>288622054.4728564</v>
      </c>
      <c r="G25" s="113">
        <v>1183436564.4127433</v>
      </c>
      <c r="H25" s="113">
        <v>1754771605.0718265</v>
      </c>
      <c r="I25" s="113">
        <v>159802627.84999996</v>
      </c>
      <c r="J25" s="113">
        <v>822472439.41719711</v>
      </c>
      <c r="K25" s="113">
        <v>190603250.80000004</v>
      </c>
      <c r="L25" s="113">
        <v>81895821.23999998</v>
      </c>
      <c r="M25" s="113">
        <v>147002020.71059191</v>
      </c>
      <c r="N25" s="11"/>
      <c r="O25" s="11"/>
      <c r="P25" s="11"/>
    </row>
    <row r="26" spans="2:19" x14ac:dyDescent="0.25">
      <c r="C26" s="8">
        <f t="shared" si="0"/>
        <v>43525</v>
      </c>
      <c r="D26" s="113">
        <v>20407655.107499994</v>
      </c>
      <c r="E26" s="113">
        <v>95075665.00999999</v>
      </c>
      <c r="F26" s="113">
        <v>288619776.81285638</v>
      </c>
      <c r="G26" s="113">
        <v>1183465099.3227432</v>
      </c>
      <c r="H26" s="113">
        <v>1751043805.7318263</v>
      </c>
      <c r="I26" s="113">
        <v>159816773.64999998</v>
      </c>
      <c r="J26" s="113">
        <v>824057749.50719702</v>
      </c>
      <c r="K26" s="113">
        <v>190621945.42000005</v>
      </c>
      <c r="L26" s="113">
        <v>81905174.029999986</v>
      </c>
      <c r="M26" s="113">
        <v>149623337.27059191</v>
      </c>
      <c r="N26" s="11"/>
      <c r="O26" s="11"/>
      <c r="P26" s="11"/>
    </row>
    <row r="27" spans="2:19" x14ac:dyDescent="0.25">
      <c r="C27" s="8">
        <f t="shared" si="0"/>
        <v>43556</v>
      </c>
      <c r="D27" s="113">
        <v>20405211.937499993</v>
      </c>
      <c r="E27" s="113">
        <v>95078108.179999992</v>
      </c>
      <c r="F27" s="113">
        <v>288640581.49285638</v>
      </c>
      <c r="G27" s="113">
        <v>1183589550.3127432</v>
      </c>
      <c r="H27" s="113">
        <v>1751105209.2418268</v>
      </c>
      <c r="I27" s="113">
        <v>159691536.63999999</v>
      </c>
      <c r="J27" s="113">
        <v>824247416.85719705</v>
      </c>
      <c r="K27" s="113">
        <v>190632835.27000004</v>
      </c>
      <c r="L27" s="113">
        <v>81910622.149999991</v>
      </c>
      <c r="M27" s="113">
        <v>149575429.45059192</v>
      </c>
      <c r="N27" s="11"/>
      <c r="O27" s="11"/>
      <c r="P27" s="11"/>
    </row>
    <row r="28" spans="2:19" x14ac:dyDescent="0.25">
      <c r="C28" s="8">
        <f t="shared" si="0"/>
        <v>43586</v>
      </c>
      <c r="D28" s="113">
        <v>20405330.637499992</v>
      </c>
      <c r="E28" s="113">
        <v>95078108.179999992</v>
      </c>
      <c r="F28" s="113">
        <v>288638777.55285639</v>
      </c>
      <c r="G28" s="113">
        <v>1183594606.2727432</v>
      </c>
      <c r="H28" s="113">
        <v>1751121500.4618263</v>
      </c>
      <c r="I28" s="113">
        <v>159699634.19</v>
      </c>
      <c r="J28" s="113">
        <v>824314066.4271971</v>
      </c>
      <c r="K28" s="113">
        <v>190651958.86000004</v>
      </c>
      <c r="L28" s="113">
        <v>81920189.50999999</v>
      </c>
      <c r="M28" s="113">
        <v>149586933.89059192</v>
      </c>
      <c r="N28" s="11"/>
      <c r="O28" s="11"/>
      <c r="P28" s="11"/>
    </row>
    <row r="29" spans="2:19" x14ac:dyDescent="0.25">
      <c r="C29" s="8">
        <f t="shared" si="0"/>
        <v>43617</v>
      </c>
      <c r="D29" s="113">
        <v>20480535.46749999</v>
      </c>
      <c r="E29" s="113">
        <v>95078114.50999999</v>
      </c>
      <c r="F29" s="113">
        <v>288639253.66285634</v>
      </c>
      <c r="G29" s="113">
        <v>1183600166.962743</v>
      </c>
      <c r="H29" s="113">
        <v>1751139651.8918269</v>
      </c>
      <c r="I29" s="113">
        <v>159695642.06999999</v>
      </c>
      <c r="J29" s="113">
        <v>824357887.10719728</v>
      </c>
      <c r="K29" s="113">
        <v>190659637.08000004</v>
      </c>
      <c r="L29" s="113">
        <v>81924030.859999985</v>
      </c>
      <c r="M29" s="113">
        <v>149584627.23059192</v>
      </c>
      <c r="N29" s="11"/>
      <c r="O29" s="11"/>
      <c r="P29" s="11"/>
    </row>
    <row r="30" spans="2:19" x14ac:dyDescent="0.25">
      <c r="C30" s="8">
        <f t="shared" si="0"/>
        <v>43647</v>
      </c>
      <c r="D30" s="113">
        <v>20476527.247499991</v>
      </c>
      <c r="E30" s="113">
        <v>95082122.729999989</v>
      </c>
      <c r="F30" s="113">
        <v>288103180.66285634</v>
      </c>
      <c r="G30" s="113">
        <v>1184539127.7527432</v>
      </c>
      <c r="H30" s="113">
        <v>1751244015.7018268</v>
      </c>
      <c r="I30" s="113">
        <v>159735045.76999998</v>
      </c>
      <c r="J30" s="113">
        <v>824458879.64719725</v>
      </c>
      <c r="K30" s="113">
        <v>215040544.87000006</v>
      </c>
      <c r="L30" s="113">
        <v>57147151.11999999</v>
      </c>
      <c r="M30" s="113">
        <v>149612740.69059193</v>
      </c>
      <c r="N30" s="11"/>
      <c r="O30" s="11"/>
      <c r="P30" s="11"/>
    </row>
    <row r="31" spans="2:19" x14ac:dyDescent="0.25">
      <c r="C31" s="8">
        <f t="shared" si="0"/>
        <v>43678</v>
      </c>
      <c r="D31" s="113">
        <v>20476527.247499991</v>
      </c>
      <c r="E31" s="113">
        <v>95082122.729999989</v>
      </c>
      <c r="F31" s="113">
        <v>288105189.55285639</v>
      </c>
      <c r="G31" s="113">
        <v>1184558926.4527433</v>
      </c>
      <c r="H31" s="113">
        <v>1751260450.3918269</v>
      </c>
      <c r="I31" s="113">
        <v>159737073.08999997</v>
      </c>
      <c r="J31" s="113">
        <v>824543553.5871973</v>
      </c>
      <c r="K31" s="113">
        <v>215047554.18000007</v>
      </c>
      <c r="L31" s="113">
        <v>57149532.289999992</v>
      </c>
      <c r="M31" s="113">
        <v>149615105.42059192</v>
      </c>
      <c r="N31" s="11"/>
      <c r="O31" s="11"/>
      <c r="P31" s="11"/>
    </row>
    <row r="32" spans="2:19" x14ac:dyDescent="0.25">
      <c r="C32" s="8">
        <f t="shared" si="0"/>
        <v>43709</v>
      </c>
      <c r="D32" s="113">
        <v>20492378.23749999</v>
      </c>
      <c r="E32" s="113">
        <v>95082122.729999989</v>
      </c>
      <c r="F32" s="113">
        <v>289299451.83285642</v>
      </c>
      <c r="G32" s="113">
        <v>1184577800.7527432</v>
      </c>
      <c r="H32" s="113">
        <v>1751277262.2018268</v>
      </c>
      <c r="I32" s="113">
        <v>159730045.41999999</v>
      </c>
      <c r="J32" s="113">
        <v>824595233.64719713</v>
      </c>
      <c r="K32" s="113">
        <v>215053775.49000007</v>
      </c>
      <c r="L32" s="113">
        <v>57151183.159999989</v>
      </c>
      <c r="M32" s="113">
        <v>149613297.92059192</v>
      </c>
      <c r="N32" s="11"/>
      <c r="O32" s="11"/>
      <c r="P32" s="11"/>
    </row>
    <row r="33" spans="2:16" x14ac:dyDescent="0.25">
      <c r="C33" s="8">
        <f t="shared" si="0"/>
        <v>43739</v>
      </c>
      <c r="D33" s="113">
        <v>20492444.19749999</v>
      </c>
      <c r="E33" s="113">
        <v>95082967.469999984</v>
      </c>
      <c r="F33" s="113">
        <v>289310904.63285649</v>
      </c>
      <c r="G33" s="113">
        <v>1184575889.9427433</v>
      </c>
      <c r="H33" s="113">
        <v>1751639510.0818269</v>
      </c>
      <c r="I33" s="113">
        <v>160087166.53999999</v>
      </c>
      <c r="J33" s="113">
        <v>825007110.50719702</v>
      </c>
      <c r="K33" s="113">
        <v>215059304.88000005</v>
      </c>
      <c r="L33" s="113">
        <v>57152282.669999987</v>
      </c>
      <c r="M33" s="113">
        <v>149996739.71059191</v>
      </c>
      <c r="N33" s="11"/>
      <c r="O33" s="11"/>
      <c r="P33" s="11"/>
    </row>
    <row r="34" spans="2:16" x14ac:dyDescent="0.25">
      <c r="C34" s="8">
        <f t="shared" si="0"/>
        <v>43770</v>
      </c>
      <c r="D34" s="113">
        <v>20557475.30749999</v>
      </c>
      <c r="E34" s="113">
        <v>95083015.999999985</v>
      </c>
      <c r="F34" s="113">
        <v>289310335.52285647</v>
      </c>
      <c r="G34" s="113">
        <v>1184575960.6727433</v>
      </c>
      <c r="H34" s="113">
        <v>1751897923.5918264</v>
      </c>
      <c r="I34" s="113">
        <v>159924550.91999999</v>
      </c>
      <c r="J34" s="113">
        <v>825612507.74719703</v>
      </c>
      <c r="K34" s="113">
        <v>215070789.97000006</v>
      </c>
      <c r="L34" s="113">
        <v>57156603.909999989</v>
      </c>
      <c r="M34" s="113">
        <v>150071266.20059192</v>
      </c>
      <c r="N34" s="11"/>
      <c r="O34" s="11"/>
      <c r="P34" s="11"/>
    </row>
    <row r="35" spans="2:16" x14ac:dyDescent="0.25">
      <c r="C35" s="8">
        <f t="shared" si="0"/>
        <v>43800</v>
      </c>
      <c r="D35" s="113">
        <v>20567881.547499988</v>
      </c>
      <c r="E35" s="113">
        <v>95086484.279999986</v>
      </c>
      <c r="F35" s="113">
        <v>327560005.78420037</v>
      </c>
      <c r="G35" s="113">
        <v>1285246061.5526114</v>
      </c>
      <c r="H35" s="113">
        <v>1754773794.6018269</v>
      </c>
      <c r="I35" s="113">
        <v>161600028.58000001</v>
      </c>
      <c r="J35" s="113">
        <v>827789058.51719701</v>
      </c>
      <c r="K35" s="113">
        <v>215074930.83000007</v>
      </c>
      <c r="L35" s="113">
        <v>57157937.139999986</v>
      </c>
      <c r="M35" s="113">
        <v>150244444.52059191</v>
      </c>
      <c r="N35" s="11">
        <f>SUM(D35:M35)</f>
        <v>4895100627.3539276</v>
      </c>
      <c r="O35" s="12">
        <f>N35-'2019 ISO Study with Inc Plant'!F26</f>
        <v>0</v>
      </c>
      <c r="P35" s="11"/>
    </row>
    <row r="36" spans="2:16" x14ac:dyDescent="0.25"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2:16" ht="13" x14ac:dyDescent="0.3">
      <c r="B37" s="5" t="s">
        <v>8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2:16" ht="13" x14ac:dyDescent="0.3">
      <c r="D38" s="6">
        <v>350.1</v>
      </c>
      <c r="E38" s="6">
        <v>350.2</v>
      </c>
      <c r="F38" s="6">
        <v>352</v>
      </c>
      <c r="G38" s="6">
        <v>353</v>
      </c>
      <c r="H38" s="6">
        <v>354</v>
      </c>
      <c r="I38" s="6">
        <v>355</v>
      </c>
      <c r="J38" s="6">
        <v>356</v>
      </c>
      <c r="K38" s="6">
        <v>357</v>
      </c>
      <c r="L38" s="6">
        <v>358</v>
      </c>
      <c r="M38" s="6">
        <v>359</v>
      </c>
    </row>
    <row r="39" spans="2:16" x14ac:dyDescent="0.25">
      <c r="C39" s="8">
        <f>C23</f>
        <v>43435</v>
      </c>
      <c r="D39" s="113">
        <v>87352690.455148399</v>
      </c>
      <c r="E39" s="113">
        <v>165261946.55087399</v>
      </c>
      <c r="F39" s="113">
        <v>643675309.98467612</v>
      </c>
      <c r="G39" s="113">
        <v>3459763553.0279365</v>
      </c>
      <c r="H39" s="113">
        <v>2284709795.0439997</v>
      </c>
      <c r="I39" s="113">
        <v>386542290.96381313</v>
      </c>
      <c r="J39" s="113">
        <v>1311509387.1831667</v>
      </c>
      <c r="K39" s="113">
        <v>190891202.00003627</v>
      </c>
      <c r="L39" s="113">
        <v>83989219.000066027</v>
      </c>
      <c r="M39" s="113">
        <v>173783603.00000003</v>
      </c>
      <c r="N39" s="11">
        <f>SUM(D39:M39)</f>
        <v>8787478997.2097168</v>
      </c>
      <c r="O39" s="12">
        <f>N39-'2018 ISO Study with Inc Plant'!D26</f>
        <v>0.209716796875</v>
      </c>
      <c r="P39" s="9"/>
    </row>
    <row r="40" spans="2:16" x14ac:dyDescent="0.25">
      <c r="C40" s="8">
        <f>C35</f>
        <v>43800</v>
      </c>
      <c r="D40" s="113">
        <v>88722949.825873926</v>
      </c>
      <c r="E40" s="113">
        <v>165732565.69245622</v>
      </c>
      <c r="F40" s="113">
        <v>741230571.25435066</v>
      </c>
      <c r="G40" s="113">
        <v>3714934155.6737089</v>
      </c>
      <c r="H40" s="113">
        <v>2305124777.8401799</v>
      </c>
      <c r="I40" s="113">
        <v>408001019.08888364</v>
      </c>
      <c r="J40" s="113">
        <v>1408013215.7482004</v>
      </c>
      <c r="K40" s="113">
        <v>215368701.52640039</v>
      </c>
      <c r="L40" s="113">
        <v>59251565.606308758</v>
      </c>
      <c r="M40" s="113">
        <v>179151598.49303469</v>
      </c>
      <c r="N40" s="11">
        <f>SUM(D40:M40)</f>
        <v>9285531120.7493954</v>
      </c>
      <c r="O40" s="12">
        <f>N40-'2019 ISO Study with Inc Plant'!D26</f>
        <v>-0.48167228698730469</v>
      </c>
      <c r="P40" s="11"/>
    </row>
    <row r="41" spans="2:16" x14ac:dyDescent="0.25"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2:16" ht="13" x14ac:dyDescent="0.3">
      <c r="B42" s="5" t="s">
        <v>9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2:16" ht="13" x14ac:dyDescent="0.3">
      <c r="D43" s="6">
        <v>350.1</v>
      </c>
      <c r="E43" s="6">
        <v>350.2</v>
      </c>
      <c r="F43" s="6">
        <v>352</v>
      </c>
      <c r="G43" s="6">
        <v>353</v>
      </c>
      <c r="H43" s="6">
        <v>354</v>
      </c>
      <c r="I43" s="6">
        <v>355</v>
      </c>
      <c r="J43" s="6">
        <v>356</v>
      </c>
      <c r="K43" s="6">
        <v>357</v>
      </c>
      <c r="L43" s="6">
        <v>358</v>
      </c>
      <c r="M43" s="6">
        <v>359</v>
      </c>
    </row>
    <row r="44" spans="2:16" x14ac:dyDescent="0.25">
      <c r="C44" s="8">
        <f>C39</f>
        <v>43435</v>
      </c>
      <c r="D44" s="113">
        <v>0</v>
      </c>
      <c r="E44" s="113">
        <v>23285718.871868949</v>
      </c>
      <c r="F44" s="113">
        <v>105746315.80267715</v>
      </c>
      <c r="G44" s="113">
        <v>558039637.56029141</v>
      </c>
      <c r="H44" s="113">
        <v>542790390.88820314</v>
      </c>
      <c r="I44" s="113">
        <v>49370280.436928757</v>
      </c>
      <c r="J44" s="113">
        <v>437221587.28354192</v>
      </c>
      <c r="K44" s="113">
        <v>6809024.0482156798</v>
      </c>
      <c r="L44" s="113">
        <v>11173141.017508255</v>
      </c>
      <c r="M44" s="113">
        <v>20303393.816705655</v>
      </c>
      <c r="N44" s="11">
        <f>SUM(D44:M44)</f>
        <v>1754739489.7259409</v>
      </c>
      <c r="O44" s="12">
        <f>N44-'Accum Depr Calc'!M20</f>
        <v>0</v>
      </c>
      <c r="P44" s="9"/>
    </row>
    <row r="45" spans="2:16" x14ac:dyDescent="0.25">
      <c r="C45" s="8">
        <f>C40</f>
        <v>43800</v>
      </c>
      <c r="D45" s="113">
        <v>0</v>
      </c>
      <c r="E45" s="113">
        <v>26094240.982190136</v>
      </c>
      <c r="F45" s="113">
        <v>117949869.25554368</v>
      </c>
      <c r="G45" s="113">
        <v>600933059.71191561</v>
      </c>
      <c r="H45" s="113">
        <v>591191848.46649885</v>
      </c>
      <c r="I45" s="113">
        <v>52246029.772206806</v>
      </c>
      <c r="J45" s="113">
        <v>474012550.00490808</v>
      </c>
      <c r="K45" s="113">
        <v>10012744.632312972</v>
      </c>
      <c r="L45" s="113">
        <v>14787191.383395158</v>
      </c>
      <c r="M45" s="113">
        <v>23224783.891074482</v>
      </c>
      <c r="N45" s="12">
        <f>SUM(D45:M45)</f>
        <v>1910452318.1000457</v>
      </c>
      <c r="O45" s="12">
        <f>N45-'Accum Depr Calc'!M37</f>
        <v>0</v>
      </c>
    </row>
    <row r="47" spans="2:16" x14ac:dyDescent="0.25">
      <c r="D47" s="11"/>
      <c r="E47" s="11"/>
    </row>
    <row r="48" spans="2:16" x14ac:dyDescent="0.25">
      <c r="E48" s="11"/>
    </row>
    <row r="49" spans="5:5" x14ac:dyDescent="0.25">
      <c r="E49" s="11"/>
    </row>
    <row r="50" spans="5:5" x14ac:dyDescent="0.25">
      <c r="E50" s="11"/>
    </row>
  </sheetData>
  <pageMargins left="0.7" right="0.7" top="0.75" bottom="0.75" header="0.3" footer="0.3"/>
  <pageSetup scale="70" fitToHeight="0" orientation="landscape" r:id="rId1"/>
  <headerFooter>
    <oddHeader>&amp;RTO2021 Draft Annual Update
Attachment 4
WP-Schedule 6 and 8
Page &amp;P of &amp;N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theme="0" tint="-4.9989318521683403E-2"/>
    <pageSetUpPr fitToPage="1"/>
  </sheetPr>
  <dimension ref="A1:L39"/>
  <sheetViews>
    <sheetView showGridLines="0" zoomScaleNormal="100" workbookViewId="0">
      <selection sqref="A1:G1"/>
    </sheetView>
  </sheetViews>
  <sheetFormatPr defaultColWidth="9.08984375" defaultRowHeight="12.5" x14ac:dyDescent="0.25"/>
  <cols>
    <col min="1" max="2" width="21" style="1" customWidth="1"/>
    <col min="3" max="5" width="19.08984375" style="1" customWidth="1"/>
    <col min="6" max="6" width="18.54296875" style="1" customWidth="1"/>
    <col min="7" max="7" width="20.453125" style="1" customWidth="1"/>
    <col min="8" max="8" width="9.08984375" style="1"/>
    <col min="9" max="10" width="15.6328125" style="1" bestFit="1" customWidth="1"/>
    <col min="11" max="11" width="19" style="1" bestFit="1" customWidth="1"/>
    <col min="12" max="12" width="15.6328125" style="1" bestFit="1" customWidth="1"/>
    <col min="13" max="16384" width="9.08984375" style="1"/>
  </cols>
  <sheetData>
    <row r="1" spans="1:12" ht="13" x14ac:dyDescent="0.3">
      <c r="A1" s="102" t="s">
        <v>10</v>
      </c>
      <c r="B1" s="102"/>
      <c r="C1" s="102"/>
      <c r="D1" s="102"/>
      <c r="E1" s="102"/>
      <c r="F1" s="102"/>
      <c r="G1" s="102"/>
    </row>
    <row r="2" spans="1:12" x14ac:dyDescent="0.25">
      <c r="A2" s="103" t="s">
        <v>11</v>
      </c>
      <c r="B2" s="103"/>
      <c r="C2" s="103"/>
      <c r="D2" s="103"/>
      <c r="E2" s="103"/>
      <c r="F2" s="103"/>
      <c r="G2" s="103"/>
    </row>
    <row r="3" spans="1:12" ht="13" x14ac:dyDescent="0.3">
      <c r="A3" s="104" t="s">
        <v>60</v>
      </c>
      <c r="B3" s="104"/>
      <c r="C3" s="105"/>
      <c r="D3" s="105"/>
      <c r="E3" s="105"/>
      <c r="F3" s="105"/>
      <c r="G3" s="105"/>
    </row>
    <row r="4" spans="1:12" x14ac:dyDescent="0.25">
      <c r="A4" s="2"/>
      <c r="B4" s="2"/>
      <c r="C4" s="13"/>
      <c r="D4" s="2"/>
      <c r="E4" s="2"/>
      <c r="F4" s="14"/>
      <c r="G4" s="2"/>
    </row>
    <row r="5" spans="1:12" x14ac:dyDescent="0.25">
      <c r="A5" s="106" t="s">
        <v>12</v>
      </c>
      <c r="B5" s="106"/>
      <c r="C5" s="106"/>
      <c r="D5" s="106"/>
      <c r="E5" s="106"/>
      <c r="F5" s="106"/>
      <c r="G5" s="106"/>
    </row>
    <row r="6" spans="1:12" ht="13.5" thickBot="1" x14ac:dyDescent="0.35">
      <c r="A6" s="101" t="s">
        <v>13</v>
      </c>
      <c r="B6" s="101"/>
      <c r="C6" s="101"/>
      <c r="D6" s="101"/>
      <c r="E6" s="101"/>
      <c r="F6" s="101"/>
      <c r="G6" s="101"/>
    </row>
    <row r="7" spans="1:12" ht="26" x14ac:dyDescent="0.25">
      <c r="A7" s="15"/>
      <c r="B7" s="16" t="s">
        <v>14</v>
      </c>
      <c r="C7" s="17" t="s">
        <v>15</v>
      </c>
      <c r="D7" s="99" t="s">
        <v>16</v>
      </c>
      <c r="E7" s="16" t="s">
        <v>17</v>
      </c>
      <c r="F7" s="17" t="s">
        <v>18</v>
      </c>
      <c r="G7" s="16" t="s">
        <v>19</v>
      </c>
      <c r="I7" s="18"/>
      <c r="J7" s="18"/>
      <c r="K7" s="19"/>
      <c r="L7" s="19"/>
    </row>
    <row r="8" spans="1:12" ht="13" x14ac:dyDescent="0.3">
      <c r="A8" s="20" t="s">
        <v>20</v>
      </c>
      <c r="B8" s="20"/>
      <c r="C8" s="21"/>
      <c r="D8" s="21"/>
      <c r="E8" s="22"/>
      <c r="F8" s="21"/>
      <c r="G8" s="22"/>
    </row>
    <row r="9" spans="1:12" x14ac:dyDescent="0.25">
      <c r="A9" s="100">
        <v>352</v>
      </c>
      <c r="B9" s="114">
        <v>1143959577.47</v>
      </c>
      <c r="C9" s="115">
        <v>1143959577.47</v>
      </c>
      <c r="D9" s="115">
        <v>741230571.25435066</v>
      </c>
      <c r="E9" s="116">
        <f>D9/C9</f>
        <v>0.64795171599827717</v>
      </c>
      <c r="F9" s="115">
        <v>327560005.78420001</v>
      </c>
      <c r="G9" s="23">
        <f>(D9-F9)/(C9-F9)</f>
        <v>0.50670110545985947</v>
      </c>
      <c r="I9" s="11"/>
      <c r="L9" s="11"/>
    </row>
    <row r="10" spans="1:12" x14ac:dyDescent="0.25">
      <c r="A10" s="100">
        <v>353</v>
      </c>
      <c r="B10" s="117">
        <v>6517444413.6999998</v>
      </c>
      <c r="C10" s="115">
        <v>6517444413.6999998</v>
      </c>
      <c r="D10" s="115">
        <v>3714934155.6737089</v>
      </c>
      <c r="E10" s="118">
        <f>D10/C10</f>
        <v>0.56999859452038104</v>
      </c>
      <c r="F10" s="115">
        <v>1285246061.5526114</v>
      </c>
      <c r="G10" s="24">
        <f>(D10-F10)/(C10-F10)</f>
        <v>0.46437232126796374</v>
      </c>
      <c r="I10" s="11"/>
      <c r="J10" s="11"/>
      <c r="K10" s="11"/>
      <c r="L10" s="11"/>
    </row>
    <row r="11" spans="1:12" ht="13" x14ac:dyDescent="0.3">
      <c r="A11" s="119" t="s">
        <v>21</v>
      </c>
      <c r="B11" s="120">
        <f>SUM(B9:B10)</f>
        <v>7661403991.1700001</v>
      </c>
      <c r="C11" s="120">
        <f>SUM(C9:C10)</f>
        <v>7661403991.1700001</v>
      </c>
      <c r="D11" s="120">
        <f>SUM(D9:D10)</f>
        <v>4456164726.9280596</v>
      </c>
      <c r="E11" s="116">
        <f>D11/C11</f>
        <v>0.58163813474187298</v>
      </c>
      <c r="F11" s="120">
        <f>+F9+F10</f>
        <v>1612806067.3368113</v>
      </c>
      <c r="G11" s="23">
        <f>(D11-F11)/(C11-F11)</f>
        <v>0.47008557940140311</v>
      </c>
      <c r="J11" s="11"/>
      <c r="K11" s="11"/>
    </row>
    <row r="12" spans="1:12" x14ac:dyDescent="0.25">
      <c r="A12" s="121"/>
      <c r="B12" s="121"/>
      <c r="C12" s="122"/>
      <c r="D12" s="122"/>
      <c r="E12" s="116"/>
      <c r="F12" s="122"/>
      <c r="G12" s="23"/>
    </row>
    <row r="13" spans="1:12" ht="13" x14ac:dyDescent="0.3">
      <c r="A13" s="123" t="s">
        <v>22</v>
      </c>
      <c r="B13" s="123"/>
      <c r="C13" s="122"/>
      <c r="D13" s="122"/>
      <c r="E13" s="124"/>
      <c r="F13" s="122"/>
      <c r="G13" s="23"/>
    </row>
    <row r="14" spans="1:12" x14ac:dyDescent="0.25">
      <c r="A14" s="100">
        <v>350</v>
      </c>
      <c r="B14" s="117">
        <v>345076489.24000001</v>
      </c>
      <c r="C14" s="115">
        <v>345076489.24000001</v>
      </c>
      <c r="D14" s="115">
        <v>254455516</v>
      </c>
      <c r="E14" s="118">
        <f>D14/C14</f>
        <v>0.73738873535086502</v>
      </c>
      <c r="F14" s="115">
        <v>115654365.82750002</v>
      </c>
      <c r="G14" s="24">
        <f>(D14-F14)/(C14-F14)</f>
        <v>0.6050033366788089</v>
      </c>
      <c r="I14" s="11"/>
    </row>
    <row r="15" spans="1:12" ht="13" x14ac:dyDescent="0.3">
      <c r="A15" s="123" t="s">
        <v>23</v>
      </c>
      <c r="B15" s="120">
        <f>B11+B14</f>
        <v>8006480480.4099998</v>
      </c>
      <c r="C15" s="120">
        <f>C11+C14</f>
        <v>8006480480.4099998</v>
      </c>
      <c r="D15" s="120">
        <f>D11+D14</f>
        <v>4710620242.9280596</v>
      </c>
      <c r="E15" s="116">
        <f>D15/C15</f>
        <v>0.58835093078086609</v>
      </c>
      <c r="F15" s="120">
        <f>F11+F14</f>
        <v>1728460433.1643114</v>
      </c>
      <c r="G15" s="23">
        <f>(D15-F15)/(C15-F15)</f>
        <v>0.47501597435517751</v>
      </c>
    </row>
    <row r="16" spans="1:12" x14ac:dyDescent="0.25">
      <c r="A16" s="121"/>
      <c r="B16" s="121"/>
      <c r="C16" s="122"/>
      <c r="D16" s="122"/>
      <c r="E16" s="116"/>
      <c r="F16" s="122"/>
      <c r="G16" s="23"/>
      <c r="J16" s="27"/>
      <c r="K16" s="27"/>
      <c r="L16" s="28"/>
    </row>
    <row r="17" spans="1:12" ht="13" x14ac:dyDescent="0.3">
      <c r="A17" s="123" t="s">
        <v>24</v>
      </c>
      <c r="B17" s="123"/>
      <c r="C17" s="122"/>
      <c r="D17" s="122"/>
      <c r="E17" s="125"/>
      <c r="F17" s="122"/>
      <c r="G17" s="23"/>
      <c r="J17" s="27"/>
      <c r="K17" s="27"/>
      <c r="L17" s="28"/>
    </row>
    <row r="18" spans="1:12" x14ac:dyDescent="0.25">
      <c r="A18" s="100">
        <v>354</v>
      </c>
      <c r="B18" s="114">
        <v>2380316640.98</v>
      </c>
      <c r="C18" s="115">
        <v>2380316640.98</v>
      </c>
      <c r="D18" s="115">
        <v>2305124777.8401799</v>
      </c>
      <c r="E18" s="116">
        <f t="shared" ref="E18:E24" si="0">D18/C18</f>
        <v>0.96841098287290772</v>
      </c>
      <c r="F18" s="115">
        <v>1754773794.6018257</v>
      </c>
      <c r="G18" s="23">
        <f t="shared" ref="G18:G24" si="1">(D18-F18)/(C18-F18)</f>
        <v>0.87979742143136497</v>
      </c>
      <c r="I18" s="11"/>
      <c r="J18" s="27"/>
      <c r="K18" s="27"/>
      <c r="L18" s="30"/>
    </row>
    <row r="19" spans="1:12" x14ac:dyDescent="0.25">
      <c r="A19" s="100">
        <v>355</v>
      </c>
      <c r="B19" s="114">
        <v>1666864455.23</v>
      </c>
      <c r="C19" s="115">
        <v>1666864455.23</v>
      </c>
      <c r="D19" s="115">
        <v>408001019.08888364</v>
      </c>
      <c r="E19" s="116">
        <f t="shared" si="0"/>
        <v>0.24477156364377942</v>
      </c>
      <c r="F19" s="115">
        <v>161600028.58000004</v>
      </c>
      <c r="G19" s="23">
        <f t="shared" si="1"/>
        <v>0.16369282774937727</v>
      </c>
      <c r="I19" s="11"/>
      <c r="J19" s="26"/>
    </row>
    <row r="20" spans="1:12" x14ac:dyDescent="0.25">
      <c r="A20" s="100">
        <v>356</v>
      </c>
      <c r="B20" s="114">
        <v>1763812033.4000001</v>
      </c>
      <c r="C20" s="115">
        <v>1763812033.4000001</v>
      </c>
      <c r="D20" s="115">
        <v>1408013215.7482004</v>
      </c>
      <c r="E20" s="116">
        <f t="shared" si="0"/>
        <v>0.79827849514897198</v>
      </c>
      <c r="F20" s="115">
        <v>827789058.51719701</v>
      </c>
      <c r="G20" s="23">
        <f t="shared" si="1"/>
        <v>0.61988238836087517</v>
      </c>
      <c r="I20" s="11"/>
      <c r="J20" s="26"/>
      <c r="L20" s="27"/>
    </row>
    <row r="21" spans="1:12" x14ac:dyDescent="0.25">
      <c r="A21" s="100">
        <v>357</v>
      </c>
      <c r="B21" s="114">
        <v>296662316.01999998</v>
      </c>
      <c r="C21" s="115">
        <v>296662316.01999998</v>
      </c>
      <c r="D21" s="115">
        <v>215368701.52640039</v>
      </c>
      <c r="E21" s="116">
        <f t="shared" si="0"/>
        <v>0.72597256171855995</v>
      </c>
      <c r="F21" s="115">
        <v>215074930.83000007</v>
      </c>
      <c r="G21" s="23">
        <f t="shared" si="1"/>
        <v>3.6006877253901962E-3</v>
      </c>
      <c r="I21" s="11"/>
      <c r="J21" s="26"/>
      <c r="L21" s="30"/>
    </row>
    <row r="22" spans="1:12" x14ac:dyDescent="0.25">
      <c r="A22" s="100">
        <v>358</v>
      </c>
      <c r="B22" s="114">
        <v>376202208.05000001</v>
      </c>
      <c r="C22" s="115">
        <v>376202208.05000001</v>
      </c>
      <c r="D22" s="115">
        <v>59251565.606308758</v>
      </c>
      <c r="E22" s="116">
        <f t="shared" si="0"/>
        <v>0.15749924997365725</v>
      </c>
      <c r="F22" s="115">
        <v>57157937.139999986</v>
      </c>
      <c r="G22" s="23">
        <f t="shared" si="1"/>
        <v>6.5621879381729106E-3</v>
      </c>
      <c r="I22" s="11"/>
      <c r="J22" s="26"/>
      <c r="L22" s="31"/>
    </row>
    <row r="23" spans="1:12" x14ac:dyDescent="0.25">
      <c r="A23" s="100">
        <v>359</v>
      </c>
      <c r="B23" s="126">
        <v>201604231.86000001</v>
      </c>
      <c r="C23" s="115">
        <v>201604231.86000001</v>
      </c>
      <c r="D23" s="115">
        <v>179151598.49303469</v>
      </c>
      <c r="E23" s="118">
        <f t="shared" si="0"/>
        <v>0.88863014848538946</v>
      </c>
      <c r="F23" s="115">
        <v>150244444.52059191</v>
      </c>
      <c r="G23" s="24">
        <f t="shared" si="1"/>
        <v>0.56283632526380156</v>
      </c>
      <c r="I23" s="11"/>
      <c r="J23" s="26"/>
    </row>
    <row r="24" spans="1:12" ht="13" x14ac:dyDescent="0.3">
      <c r="A24" s="119" t="s">
        <v>25</v>
      </c>
      <c r="B24" s="122">
        <f>SUM(B18:B23)</f>
        <v>6685461885.5400009</v>
      </c>
      <c r="C24" s="122">
        <f>SUM(C18:C23)</f>
        <v>6685461885.5400009</v>
      </c>
      <c r="D24" s="122">
        <f>SUM(D18:D23)</f>
        <v>4574910878.3030081</v>
      </c>
      <c r="E24" s="116">
        <f t="shared" si="0"/>
        <v>0.68430737570998534</v>
      </c>
      <c r="F24" s="122">
        <f>SUM(F18:F23)</f>
        <v>3166640194.1896143</v>
      </c>
      <c r="G24" s="23">
        <f t="shared" si="1"/>
        <v>0.40021086819348167</v>
      </c>
    </row>
    <row r="25" spans="1:12" x14ac:dyDescent="0.25">
      <c r="A25" s="127"/>
      <c r="B25" s="127"/>
      <c r="C25" s="122"/>
      <c r="D25" s="122"/>
      <c r="E25" s="128"/>
      <c r="F25" s="122"/>
      <c r="G25" s="22"/>
      <c r="I25" s="11"/>
      <c r="J25" s="26"/>
    </row>
    <row r="26" spans="1:12" ht="13.5" thickBot="1" x14ac:dyDescent="0.3">
      <c r="A26" s="129" t="s">
        <v>26</v>
      </c>
      <c r="B26" s="130">
        <f>B24+B15</f>
        <v>14691942365.950001</v>
      </c>
      <c r="C26" s="130">
        <f>C24+C15</f>
        <v>14691942365.950001</v>
      </c>
      <c r="D26" s="131">
        <f>D24+D15</f>
        <v>9285531121.2310677</v>
      </c>
      <c r="E26" s="132">
        <f>D26/C26</f>
        <v>0.63201521554775397</v>
      </c>
      <c r="F26" s="130">
        <f>F24+F15</f>
        <v>4895100627.3539257</v>
      </c>
      <c r="G26" s="32">
        <f>(D26-F26)/(C26-F26)</f>
        <v>0.44814753683122244</v>
      </c>
    </row>
    <row r="27" spans="1:12" x14ac:dyDescent="0.25">
      <c r="A27" s="127"/>
      <c r="B27" s="127"/>
      <c r="C27" s="133"/>
      <c r="D27" s="133"/>
      <c r="E27" s="134"/>
      <c r="F27" s="133"/>
      <c r="G27" s="29"/>
      <c r="J27" s="27"/>
      <c r="K27" s="27"/>
      <c r="L27" s="28"/>
    </row>
    <row r="28" spans="1:12" ht="13.5" thickBot="1" x14ac:dyDescent="0.35">
      <c r="A28" s="135" t="s">
        <v>27</v>
      </c>
      <c r="B28" s="135"/>
      <c r="C28" s="135"/>
      <c r="D28" s="135"/>
      <c r="E28" s="135"/>
      <c r="F28" s="136"/>
      <c r="J28" s="27"/>
      <c r="K28" s="27"/>
      <c r="L28" s="28"/>
    </row>
    <row r="29" spans="1:12" ht="26" x14ac:dyDescent="0.25">
      <c r="A29" s="137"/>
      <c r="B29" s="137"/>
      <c r="C29" s="99" t="s">
        <v>15</v>
      </c>
      <c r="D29" s="99" t="s">
        <v>16</v>
      </c>
      <c r="E29" s="138" t="s">
        <v>17</v>
      </c>
      <c r="F29" s="99"/>
      <c r="G29" s="16"/>
      <c r="I29" s="11"/>
      <c r="J29" s="27"/>
      <c r="K29" s="27"/>
      <c r="L29" s="30"/>
    </row>
    <row r="30" spans="1:12" ht="13" x14ac:dyDescent="0.3">
      <c r="A30" s="139" t="s">
        <v>28</v>
      </c>
      <c r="B30" s="139"/>
      <c r="C30" s="133"/>
      <c r="D30" s="133"/>
      <c r="E30" s="134"/>
      <c r="F30" s="133"/>
      <c r="G30" s="33"/>
      <c r="I30" s="11"/>
      <c r="J30" s="26"/>
    </row>
    <row r="31" spans="1:12" x14ac:dyDescent="0.25">
      <c r="A31" s="100">
        <v>360</v>
      </c>
      <c r="B31" s="114">
        <v>129043959</v>
      </c>
      <c r="C31" s="115">
        <v>129043959</v>
      </c>
      <c r="D31" s="115">
        <v>0</v>
      </c>
      <c r="E31" s="116">
        <f>D31/C31</f>
        <v>0</v>
      </c>
      <c r="F31" s="115">
        <v>0</v>
      </c>
      <c r="G31" s="23">
        <f>(D31-F31)/(C31-F31)</f>
        <v>0</v>
      </c>
      <c r="I31" s="11"/>
      <c r="J31" s="26"/>
      <c r="L31" s="27"/>
    </row>
    <row r="32" spans="1:12" ht="13" x14ac:dyDescent="0.3">
      <c r="A32" s="123" t="s">
        <v>29</v>
      </c>
      <c r="B32" s="123"/>
      <c r="C32" s="122"/>
      <c r="D32" s="122"/>
      <c r="E32" s="116"/>
      <c r="F32" s="122"/>
      <c r="G32" s="23"/>
      <c r="I32" s="11"/>
      <c r="J32" s="26"/>
      <c r="L32" s="30"/>
    </row>
    <row r="33" spans="1:12" x14ac:dyDescent="0.25">
      <c r="A33" s="100">
        <v>361</v>
      </c>
      <c r="B33" s="114">
        <v>799384569</v>
      </c>
      <c r="C33" s="115">
        <v>799384569</v>
      </c>
      <c r="D33" s="115">
        <v>0</v>
      </c>
      <c r="E33" s="116">
        <f>D33/C33</f>
        <v>0</v>
      </c>
      <c r="F33" s="115">
        <v>0</v>
      </c>
      <c r="G33" s="23">
        <f>(D33-F33)/(C33-F33)</f>
        <v>0</v>
      </c>
      <c r="I33" s="11"/>
      <c r="J33" s="26"/>
      <c r="L33" s="31"/>
    </row>
    <row r="34" spans="1:12" x14ac:dyDescent="0.25">
      <c r="A34" s="100">
        <v>362</v>
      </c>
      <c r="B34" s="117">
        <v>2967456409</v>
      </c>
      <c r="C34" s="115">
        <v>2967456409</v>
      </c>
      <c r="D34" s="115">
        <v>0</v>
      </c>
      <c r="E34" s="118">
        <f>D34/C34</f>
        <v>0</v>
      </c>
      <c r="F34" s="115">
        <v>0</v>
      </c>
      <c r="G34" s="24">
        <f>(D34-F34)/(C34-F34)</f>
        <v>0</v>
      </c>
      <c r="I34" s="11"/>
    </row>
    <row r="35" spans="1:12" x14ac:dyDescent="0.25">
      <c r="A35" s="140" t="s">
        <v>30</v>
      </c>
      <c r="B35" s="120">
        <f>SUM(B33:B34)</f>
        <v>3766840978</v>
      </c>
      <c r="C35" s="120">
        <f>SUM(C33:C34)</f>
        <v>3766840978</v>
      </c>
      <c r="D35" s="120">
        <f>SUM(D33:D34)</f>
        <v>0</v>
      </c>
      <c r="E35" s="116">
        <f>D35/C35</f>
        <v>0</v>
      </c>
      <c r="F35" s="120">
        <f>SUM(F33:F34)</f>
        <v>0</v>
      </c>
      <c r="G35" s="23">
        <f>(D35-F35)/(C35-F35)</f>
        <v>0</v>
      </c>
      <c r="L35" s="31"/>
    </row>
    <row r="36" spans="1:12" x14ac:dyDescent="0.25">
      <c r="A36" s="34"/>
      <c r="B36" s="34"/>
      <c r="C36" s="25"/>
      <c r="D36" s="25"/>
      <c r="E36" s="22"/>
      <c r="F36" s="25"/>
      <c r="G36" s="22"/>
      <c r="I36" s="11"/>
    </row>
    <row r="37" spans="1:12" ht="26.5" thickBot="1" x14ac:dyDescent="0.3">
      <c r="A37" s="35" t="s">
        <v>31</v>
      </c>
      <c r="B37" s="36">
        <f>B35+B31</f>
        <v>3895884937</v>
      </c>
      <c r="C37" s="36">
        <f>C35+C31</f>
        <v>3895884937</v>
      </c>
      <c r="D37" s="36">
        <f>D35+D31</f>
        <v>0</v>
      </c>
      <c r="E37" s="32">
        <f>D37/C37</f>
        <v>0</v>
      </c>
      <c r="F37" s="36">
        <f>F35+F31</f>
        <v>0</v>
      </c>
      <c r="G37" s="32">
        <f>(D37-F37)/(C37-F37)</f>
        <v>0</v>
      </c>
      <c r="I37" s="11"/>
    </row>
    <row r="38" spans="1:12" ht="13" thickBot="1" x14ac:dyDescent="0.3">
      <c r="A38" s="37"/>
      <c r="B38" s="37"/>
      <c r="C38" s="25"/>
      <c r="D38" s="25"/>
      <c r="E38" s="37"/>
      <c r="F38" s="25"/>
      <c r="G38" s="37"/>
      <c r="I38" s="38"/>
    </row>
    <row r="39" spans="1:12" ht="26.5" thickBot="1" x14ac:dyDescent="0.3">
      <c r="A39" s="39" t="s">
        <v>32</v>
      </c>
      <c r="B39" s="40">
        <f>B37+B26</f>
        <v>18587827302.950001</v>
      </c>
      <c r="C39" s="40">
        <f>C37+C26</f>
        <v>18587827302.950001</v>
      </c>
      <c r="D39" s="40">
        <f>D37+D26</f>
        <v>9285531121.2310677</v>
      </c>
      <c r="E39" s="41">
        <f>D39/C39</f>
        <v>0.49954903119620642</v>
      </c>
      <c r="F39" s="40">
        <f>F37+F26</f>
        <v>4895100627.3539257</v>
      </c>
      <c r="G39" s="41">
        <f>(D39-F39)/(C39-F39)</f>
        <v>0.32063960655126539</v>
      </c>
      <c r="I39" s="11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2" priority="9">
      <formula>$F$9="Current Year"</formula>
    </cfRule>
  </conditionalFormatting>
  <conditionalFormatting sqref="G14">
    <cfRule type="expression" dxfId="11" priority="8">
      <formula>$F$9="Current Year"</formula>
    </cfRule>
  </conditionalFormatting>
  <conditionalFormatting sqref="G31">
    <cfRule type="expression" dxfId="10" priority="7">
      <formula>$F$9="Current Year"</formula>
    </cfRule>
  </conditionalFormatting>
  <conditionalFormatting sqref="F18:F23">
    <cfRule type="expression" dxfId="9" priority="5">
      <formula>$F$9="Current Year"</formula>
    </cfRule>
  </conditionalFormatting>
  <conditionalFormatting sqref="F14">
    <cfRule type="expression" dxfId="8" priority="4">
      <formula>$F$9="Current Year"</formula>
    </cfRule>
  </conditionalFormatting>
  <conditionalFormatting sqref="F9:F10">
    <cfRule type="expression" dxfId="7" priority="1">
      <formula>$F$9="Current Year"</formula>
    </cfRule>
  </conditionalFormatting>
  <pageMargins left="0.7" right="0.7" top="0.75" bottom="0.75" header="0.3" footer="0.3"/>
  <pageSetup scale="66" orientation="portrait" r:id="rId1"/>
  <headerFooter>
    <oddHeader>&amp;RTO2021 Draft Annual Update
Attachment 4
WP-Schedule 6 and 8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2C913-2901-48DC-96D0-C9E081F7E567}">
  <sheetPr codeName="Sheet8">
    <tabColor theme="0" tint="-4.9989318521683403E-2"/>
    <pageSetUpPr fitToPage="1"/>
  </sheetPr>
  <dimension ref="A1:G39"/>
  <sheetViews>
    <sheetView showGridLines="0" zoomScaleNormal="100" workbookViewId="0">
      <selection sqref="A1:G1"/>
    </sheetView>
  </sheetViews>
  <sheetFormatPr defaultColWidth="9.08984375" defaultRowHeight="12.5" x14ac:dyDescent="0.25"/>
  <cols>
    <col min="1" max="1" width="24.08984375" style="65" customWidth="1"/>
    <col min="2" max="2" width="21" style="65" customWidth="1"/>
    <col min="3" max="5" width="19.08984375" style="65" customWidth="1"/>
    <col min="6" max="6" width="18.54296875" style="65" customWidth="1"/>
    <col min="7" max="7" width="20.453125" style="65" customWidth="1"/>
    <col min="8" max="16384" width="9.08984375" style="65"/>
  </cols>
  <sheetData>
    <row r="1" spans="1:7" ht="13" x14ac:dyDescent="0.3">
      <c r="A1" s="108" t="s">
        <v>10</v>
      </c>
      <c r="B1" s="108"/>
      <c r="C1" s="108"/>
      <c r="D1" s="108"/>
      <c r="E1" s="108"/>
      <c r="F1" s="108"/>
      <c r="G1" s="108"/>
    </row>
    <row r="2" spans="1:7" x14ac:dyDescent="0.25">
      <c r="A2" s="109" t="s">
        <v>11</v>
      </c>
      <c r="B2" s="109"/>
      <c r="C2" s="109"/>
      <c r="D2" s="109"/>
      <c r="E2" s="109"/>
      <c r="F2" s="109"/>
      <c r="G2" s="109"/>
    </row>
    <row r="3" spans="1:7" ht="13" x14ac:dyDescent="0.3">
      <c r="A3" s="110" t="s">
        <v>59</v>
      </c>
      <c r="B3" s="110"/>
      <c r="C3" s="111"/>
      <c r="D3" s="111"/>
      <c r="E3" s="111"/>
      <c r="F3" s="111"/>
      <c r="G3" s="111"/>
    </row>
    <row r="4" spans="1:7" x14ac:dyDescent="0.25">
      <c r="A4" s="66"/>
      <c r="B4" s="66"/>
      <c r="C4" s="67"/>
      <c r="D4" s="66"/>
      <c r="E4" s="66"/>
      <c r="F4" s="68"/>
      <c r="G4" s="66"/>
    </row>
    <row r="5" spans="1:7" x14ac:dyDescent="0.25">
      <c r="A5" s="112" t="s">
        <v>12</v>
      </c>
      <c r="B5" s="112"/>
      <c r="C5" s="112"/>
      <c r="D5" s="112"/>
      <c r="E5" s="112"/>
      <c r="F5" s="112"/>
      <c r="G5" s="112"/>
    </row>
    <row r="6" spans="1:7" ht="13.5" thickBot="1" x14ac:dyDescent="0.35">
      <c r="A6" s="107" t="s">
        <v>13</v>
      </c>
      <c r="B6" s="107"/>
      <c r="C6" s="107"/>
      <c r="D6" s="107"/>
      <c r="E6" s="107"/>
      <c r="F6" s="107"/>
      <c r="G6" s="107"/>
    </row>
    <row r="7" spans="1:7" ht="26" x14ac:dyDescent="0.25">
      <c r="A7" s="69"/>
      <c r="B7" s="70" t="s">
        <v>14</v>
      </c>
      <c r="C7" s="71" t="s">
        <v>15</v>
      </c>
      <c r="D7" s="71" t="s">
        <v>16</v>
      </c>
      <c r="E7" s="70" t="s">
        <v>17</v>
      </c>
      <c r="F7" s="71" t="s">
        <v>18</v>
      </c>
      <c r="G7" s="70" t="s">
        <v>19</v>
      </c>
    </row>
    <row r="8" spans="1:7" ht="13" x14ac:dyDescent="0.3">
      <c r="A8" s="72" t="s">
        <v>20</v>
      </c>
      <c r="B8" s="72"/>
      <c r="C8" s="73"/>
      <c r="D8" s="73"/>
      <c r="E8" s="74"/>
      <c r="F8" s="73"/>
      <c r="G8" s="74"/>
    </row>
    <row r="9" spans="1:7" x14ac:dyDescent="0.25">
      <c r="A9" s="75">
        <v>352</v>
      </c>
      <c r="B9" s="76">
        <v>983751072.65000057</v>
      </c>
      <c r="C9" s="141">
        <v>983751072.65000057</v>
      </c>
      <c r="D9" s="141">
        <v>643675310</v>
      </c>
      <c r="E9" s="142">
        <f>D9/C9</f>
        <v>0.65430709850824942</v>
      </c>
      <c r="F9" s="141">
        <v>288607910.17285639</v>
      </c>
      <c r="G9" s="77">
        <f>(D9-F9)/(C9-F9)</f>
        <v>0.51078312927924097</v>
      </c>
    </row>
    <row r="10" spans="1:7" x14ac:dyDescent="0.25">
      <c r="A10" s="75">
        <v>353</v>
      </c>
      <c r="B10" s="78">
        <v>6072137167.2100029</v>
      </c>
      <c r="C10" s="141">
        <v>6072137167.2100029</v>
      </c>
      <c r="D10" s="141">
        <v>3459763553</v>
      </c>
      <c r="E10" s="143">
        <f>D10/C10</f>
        <v>0.56977691012696208</v>
      </c>
      <c r="F10" s="141">
        <v>1183323683.5827432</v>
      </c>
      <c r="G10" s="79">
        <f>(D10-F10)/(C10-F10)</f>
        <v>0.46564260981546995</v>
      </c>
    </row>
    <row r="11" spans="1:7" ht="13" x14ac:dyDescent="0.3">
      <c r="A11" s="80" t="s">
        <v>21</v>
      </c>
      <c r="B11" s="81">
        <f>SUM(B9:B10)</f>
        <v>7055888239.8600035</v>
      </c>
      <c r="C11" s="144">
        <f>SUM(C9:C10)</f>
        <v>7055888239.8600035</v>
      </c>
      <c r="D11" s="144">
        <f>SUM(D9:D10)</f>
        <v>4103438863</v>
      </c>
      <c r="E11" s="142">
        <f>D11/C11</f>
        <v>0.58156233822113612</v>
      </c>
      <c r="F11" s="144">
        <f>+F9+F10</f>
        <v>1471931593.7555995</v>
      </c>
      <c r="G11" s="77">
        <f>(D11-F11)/(C11-F11)</f>
        <v>0.47126212397803036</v>
      </c>
    </row>
    <row r="12" spans="1:7" x14ac:dyDescent="0.25">
      <c r="A12" s="82"/>
      <c r="B12" s="82"/>
      <c r="C12" s="145"/>
      <c r="D12" s="145"/>
      <c r="E12" s="142"/>
      <c r="F12" s="145"/>
      <c r="G12" s="77"/>
    </row>
    <row r="13" spans="1:7" ht="13" x14ac:dyDescent="0.3">
      <c r="A13" s="83" t="s">
        <v>22</v>
      </c>
      <c r="B13" s="83"/>
      <c r="C13" s="145"/>
      <c r="D13" s="145"/>
      <c r="E13" s="146"/>
      <c r="F13" s="145"/>
      <c r="G13" s="84"/>
    </row>
    <row r="14" spans="1:7" x14ac:dyDescent="0.25">
      <c r="A14" s="75">
        <v>350</v>
      </c>
      <c r="B14" s="78">
        <v>343230095.2900002</v>
      </c>
      <c r="C14" s="141">
        <v>343230095.2900002</v>
      </c>
      <c r="D14" s="141">
        <v>252614637</v>
      </c>
      <c r="E14" s="143">
        <f>D14/C14</f>
        <v>0.73599209529269904</v>
      </c>
      <c r="F14" s="141">
        <v>115410940.88749999</v>
      </c>
      <c r="G14" s="79">
        <f>(D14-F14)/(C14-F14)</f>
        <v>0.60224828975571976</v>
      </c>
    </row>
    <row r="15" spans="1:7" ht="13" x14ac:dyDescent="0.3">
      <c r="A15" s="83" t="s">
        <v>23</v>
      </c>
      <c r="B15" s="81">
        <f>B11+B14</f>
        <v>7399118335.1500034</v>
      </c>
      <c r="C15" s="144">
        <f>C11+C14</f>
        <v>7399118335.1500034</v>
      </c>
      <c r="D15" s="144">
        <f>D11+D14</f>
        <v>4356053500</v>
      </c>
      <c r="E15" s="142">
        <f>D15/C15</f>
        <v>0.58872602149181452</v>
      </c>
      <c r="F15" s="144">
        <f>F11+F14</f>
        <v>1587342534.6430995</v>
      </c>
      <c r="G15" s="77">
        <f>(D15-F15)/(C15-F15)</f>
        <v>0.47639672630100649</v>
      </c>
    </row>
    <row r="16" spans="1:7" x14ac:dyDescent="0.25">
      <c r="A16" s="82"/>
      <c r="B16" s="82"/>
      <c r="C16" s="145"/>
      <c r="D16" s="145"/>
      <c r="E16" s="142"/>
      <c r="F16" s="145"/>
      <c r="G16" s="77"/>
    </row>
    <row r="17" spans="1:7" ht="13" x14ac:dyDescent="0.3">
      <c r="A17" s="83" t="s">
        <v>24</v>
      </c>
      <c r="B17" s="83"/>
      <c r="C17" s="145"/>
      <c r="D17" s="145"/>
      <c r="E17" s="147"/>
      <c r="F17" s="145"/>
      <c r="G17" s="85"/>
    </row>
    <row r="18" spans="1:7" x14ac:dyDescent="0.25">
      <c r="A18" s="75">
        <v>354</v>
      </c>
      <c r="B18" s="76">
        <v>2355779001.329998</v>
      </c>
      <c r="C18" s="141">
        <v>2355779001.329998</v>
      </c>
      <c r="D18" s="141">
        <v>2284709795</v>
      </c>
      <c r="E18" s="142">
        <f t="shared" ref="E18:E24" si="0">D18/C18</f>
        <v>0.9698319722308949</v>
      </c>
      <c r="F18" s="141">
        <v>1763766194.6718264</v>
      </c>
      <c r="G18" s="77">
        <f t="shared" ref="G18:G24" si="1">(D18-F18)/(C18-F18)</f>
        <v>0.87995326193841383</v>
      </c>
    </row>
    <row r="19" spans="1:7" x14ac:dyDescent="0.25">
      <c r="A19" s="75">
        <v>355</v>
      </c>
      <c r="B19" s="76">
        <v>1500195880.6600001</v>
      </c>
      <c r="C19" s="141">
        <v>1500195880.6600001</v>
      </c>
      <c r="D19" s="141">
        <v>386542291</v>
      </c>
      <c r="E19" s="142">
        <f t="shared" si="0"/>
        <v>0.25766121343430404</v>
      </c>
      <c r="F19" s="141">
        <v>154686218.08999997</v>
      </c>
      <c r="G19" s="77">
        <f t="shared" si="1"/>
        <v>0.17231840049899136</v>
      </c>
    </row>
    <row r="20" spans="1:7" x14ac:dyDescent="0.25">
      <c r="A20" s="75">
        <v>356</v>
      </c>
      <c r="B20" s="76">
        <v>1653093431.1100006</v>
      </c>
      <c r="C20" s="141">
        <v>1653093431.1100006</v>
      </c>
      <c r="D20" s="141">
        <v>1311509387</v>
      </c>
      <c r="E20" s="142">
        <f t="shared" si="0"/>
        <v>0.79336676458714284</v>
      </c>
      <c r="F20" s="141">
        <v>818206860.35719705</v>
      </c>
      <c r="G20" s="77">
        <f t="shared" si="1"/>
        <v>0.59086173370593342</v>
      </c>
    </row>
    <row r="21" spans="1:7" x14ac:dyDescent="0.25">
      <c r="A21" s="75">
        <v>357</v>
      </c>
      <c r="B21" s="76">
        <v>271487039.28999996</v>
      </c>
      <c r="C21" s="141">
        <v>271487039.28999996</v>
      </c>
      <c r="D21" s="141">
        <v>190891202</v>
      </c>
      <c r="E21" s="142">
        <f t="shared" si="0"/>
        <v>0.70313191561270727</v>
      </c>
      <c r="F21" s="141">
        <v>190597927.60000005</v>
      </c>
      <c r="G21" s="77">
        <f t="shared" si="1"/>
        <v>3.6256350684612973E-3</v>
      </c>
    </row>
    <row r="22" spans="1:7" x14ac:dyDescent="0.25">
      <c r="A22" s="75">
        <v>358</v>
      </c>
      <c r="B22" s="76">
        <v>399339545.2899999</v>
      </c>
      <c r="C22" s="141">
        <v>399339545.2899999</v>
      </c>
      <c r="D22" s="141">
        <v>83989219</v>
      </c>
      <c r="E22" s="142">
        <f t="shared" si="0"/>
        <v>0.21032031510680249</v>
      </c>
      <c r="F22" s="141">
        <v>81893158.089999974</v>
      </c>
      <c r="G22" s="77">
        <f t="shared" si="1"/>
        <v>6.6028816030577484E-3</v>
      </c>
    </row>
    <row r="23" spans="1:7" x14ac:dyDescent="0.25">
      <c r="A23" s="75">
        <v>359</v>
      </c>
      <c r="B23" s="86">
        <v>195497057.64999998</v>
      </c>
      <c r="C23" s="141">
        <v>195497057.64999998</v>
      </c>
      <c r="D23" s="141">
        <v>173783603</v>
      </c>
      <c r="E23" s="143">
        <f t="shared" si="0"/>
        <v>0.88893206419058357</v>
      </c>
      <c r="F23" s="141">
        <v>146889792.7205919</v>
      </c>
      <c r="G23" s="79">
        <f t="shared" si="1"/>
        <v>0.55328787411646707</v>
      </c>
    </row>
    <row r="24" spans="1:7" ht="13" x14ac:dyDescent="0.3">
      <c r="A24" s="80" t="s">
        <v>25</v>
      </c>
      <c r="B24" s="68">
        <f>SUM(B18:B23)</f>
        <v>6375391955.329998</v>
      </c>
      <c r="C24" s="68">
        <f>SUM(C18:C23)</f>
        <v>6375391955.329998</v>
      </c>
      <c r="D24" s="87">
        <f>SUM(D18:D23)</f>
        <v>4431425497</v>
      </c>
      <c r="E24" s="77">
        <f t="shared" si="0"/>
        <v>0.69508283224770362</v>
      </c>
      <c r="F24" s="87">
        <f>SUM(F18:F23)</f>
        <v>3156040151.5296154</v>
      </c>
      <c r="G24" s="77">
        <f t="shared" si="1"/>
        <v>0.39616215412208655</v>
      </c>
    </row>
    <row r="25" spans="1:7" x14ac:dyDescent="0.25">
      <c r="A25" s="88"/>
      <c r="B25" s="88"/>
      <c r="C25" s="68"/>
      <c r="D25" s="68"/>
      <c r="E25" s="74"/>
      <c r="F25" s="68"/>
      <c r="G25" s="74"/>
    </row>
    <row r="26" spans="1:7" ht="13.5" thickBot="1" x14ac:dyDescent="0.3">
      <c r="A26" s="89" t="s">
        <v>26</v>
      </c>
      <c r="B26" s="90">
        <f>B24+B15</f>
        <v>13774510290.480001</v>
      </c>
      <c r="C26" s="90">
        <f>C24+C15</f>
        <v>13774510290.480001</v>
      </c>
      <c r="D26" s="90">
        <f>D24+D15</f>
        <v>8787478997</v>
      </c>
      <c r="E26" s="91">
        <f>D26/C26</f>
        <v>0.63795218934739939</v>
      </c>
      <c r="F26" s="90">
        <f>F24+F15</f>
        <v>4743382686.1727152</v>
      </c>
      <c r="G26" s="91">
        <f>(D26-F26)/(C26-F26)</f>
        <v>0.44779527961696641</v>
      </c>
    </row>
    <row r="27" spans="1:7" x14ac:dyDescent="0.25">
      <c r="A27" s="88"/>
      <c r="B27" s="88"/>
      <c r="C27" s="73"/>
      <c r="D27" s="73"/>
      <c r="E27" s="92"/>
      <c r="F27" s="73"/>
      <c r="G27" s="85"/>
    </row>
    <row r="28" spans="1:7" ht="13.5" thickBot="1" x14ac:dyDescent="0.35">
      <c r="A28" s="107" t="s">
        <v>27</v>
      </c>
      <c r="B28" s="107"/>
      <c r="C28" s="107"/>
      <c r="D28" s="107"/>
      <c r="E28" s="107"/>
    </row>
    <row r="29" spans="1:7" ht="26" x14ac:dyDescent="0.25">
      <c r="A29" s="69"/>
      <c r="B29" s="69"/>
      <c r="C29" s="71" t="s">
        <v>15</v>
      </c>
      <c r="D29" s="71" t="s">
        <v>16</v>
      </c>
      <c r="E29" s="70" t="s">
        <v>17</v>
      </c>
      <c r="F29" s="71"/>
      <c r="G29" s="70"/>
    </row>
    <row r="30" spans="1:7" ht="13" x14ac:dyDescent="0.3">
      <c r="A30" s="72" t="s">
        <v>28</v>
      </c>
      <c r="B30" s="72"/>
      <c r="C30" s="148"/>
      <c r="D30" s="148"/>
      <c r="E30" s="149"/>
      <c r="F30" s="148"/>
      <c r="G30" s="92"/>
    </row>
    <row r="31" spans="1:7" x14ac:dyDescent="0.25">
      <c r="A31" s="75">
        <v>360</v>
      </c>
      <c r="B31" s="76">
        <v>124672240.66000003</v>
      </c>
      <c r="C31" s="141">
        <v>124672240.66000003</v>
      </c>
      <c r="D31" s="141">
        <v>0</v>
      </c>
      <c r="E31" s="142">
        <f>D31/C31</f>
        <v>0</v>
      </c>
      <c r="F31" s="141">
        <v>0</v>
      </c>
      <c r="G31" s="77">
        <f>(D31-F31)/(C31-F31)</f>
        <v>0</v>
      </c>
    </row>
    <row r="32" spans="1:7" ht="13" x14ac:dyDescent="0.3">
      <c r="A32" s="83" t="s">
        <v>29</v>
      </c>
      <c r="B32" s="83"/>
      <c r="C32" s="145"/>
      <c r="D32" s="145"/>
      <c r="E32" s="142"/>
      <c r="F32" s="145"/>
      <c r="G32" s="77"/>
    </row>
    <row r="33" spans="1:7" x14ac:dyDescent="0.25">
      <c r="A33" s="75">
        <v>361</v>
      </c>
      <c r="B33" s="76">
        <v>611762557.82000005</v>
      </c>
      <c r="C33" s="141">
        <v>611762557.82000005</v>
      </c>
      <c r="D33" s="141">
        <v>0</v>
      </c>
      <c r="E33" s="142">
        <f>D33/C33</f>
        <v>0</v>
      </c>
      <c r="F33" s="141">
        <v>0</v>
      </c>
      <c r="G33" s="77">
        <f>(D33-F33)/(C33-F33)</f>
        <v>0</v>
      </c>
    </row>
    <row r="34" spans="1:7" x14ac:dyDescent="0.25">
      <c r="A34" s="75">
        <v>362</v>
      </c>
      <c r="B34" s="78">
        <v>2397308356.0500007</v>
      </c>
      <c r="C34" s="141">
        <v>2397308356.0500007</v>
      </c>
      <c r="D34" s="141">
        <v>0</v>
      </c>
      <c r="E34" s="143">
        <f>D34/C34</f>
        <v>0</v>
      </c>
      <c r="F34" s="141">
        <v>0</v>
      </c>
      <c r="G34" s="79">
        <f>(D34-F34)/(C34-F34)</f>
        <v>0</v>
      </c>
    </row>
    <row r="35" spans="1:7" x14ac:dyDescent="0.25">
      <c r="A35" s="93" t="s">
        <v>30</v>
      </c>
      <c r="B35" s="81">
        <f>SUM(B33:B34)</f>
        <v>3009070913.8700008</v>
      </c>
      <c r="C35" s="81">
        <f>SUM(C33:C34)</f>
        <v>3009070913.8700008</v>
      </c>
      <c r="D35" s="81">
        <f>SUM(D33:D34)</f>
        <v>0</v>
      </c>
      <c r="E35" s="77">
        <f>D35/C35</f>
        <v>0</v>
      </c>
      <c r="F35" s="81">
        <f>SUM(F33:F34)</f>
        <v>0</v>
      </c>
      <c r="G35" s="77">
        <f>(D35-F35)/(C35-F35)</f>
        <v>0</v>
      </c>
    </row>
    <row r="36" spans="1:7" x14ac:dyDescent="0.25">
      <c r="A36" s="93"/>
      <c r="B36" s="93"/>
      <c r="C36" s="68"/>
      <c r="D36" s="68"/>
      <c r="E36" s="74"/>
      <c r="F36" s="68"/>
      <c r="G36" s="74"/>
    </row>
    <row r="37" spans="1:7" ht="26.5" thickBot="1" x14ac:dyDescent="0.3">
      <c r="A37" s="94" t="s">
        <v>31</v>
      </c>
      <c r="B37" s="95">
        <f>B35+B31</f>
        <v>3133743154.5300007</v>
      </c>
      <c r="C37" s="95">
        <f>C35+C31</f>
        <v>3133743154.5300007</v>
      </c>
      <c r="D37" s="95">
        <f>D35+D31</f>
        <v>0</v>
      </c>
      <c r="E37" s="91">
        <f>D37/C37</f>
        <v>0</v>
      </c>
      <c r="F37" s="95">
        <f>F35+F31</f>
        <v>0</v>
      </c>
      <c r="G37" s="91">
        <f>(D37-F37)/(C37-F37)</f>
        <v>0</v>
      </c>
    </row>
    <row r="38" spans="1:7" ht="13" thickBot="1" x14ac:dyDescent="0.3">
      <c r="A38" s="66"/>
      <c r="B38" s="66"/>
      <c r="C38" s="68"/>
      <c r="D38" s="68"/>
      <c r="E38" s="66"/>
      <c r="F38" s="68"/>
      <c r="G38" s="66"/>
    </row>
    <row r="39" spans="1:7" ht="26.5" thickBot="1" x14ac:dyDescent="0.3">
      <c r="A39" s="96" t="s">
        <v>32</v>
      </c>
      <c r="B39" s="97">
        <f>B37+B26</f>
        <v>16908253445.010002</v>
      </c>
      <c r="C39" s="97">
        <f>C37+C26</f>
        <v>16908253445.010002</v>
      </c>
      <c r="D39" s="97">
        <f>D37+D26</f>
        <v>8787478997</v>
      </c>
      <c r="E39" s="98">
        <f>D39/C39</f>
        <v>0.51971535827630844</v>
      </c>
      <c r="F39" s="97">
        <f>F37+F26</f>
        <v>4743382686.1727152</v>
      </c>
      <c r="G39" s="98">
        <f>(D39-F39)/(C39-F39)</f>
        <v>0.33244054877355866</v>
      </c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&amp;RTO2021 Draft Annual Update
Attachment 4
WP-Schedule 6 and 8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0" tint="-4.9989318521683403E-2"/>
    <pageSetUpPr fitToPage="1"/>
  </sheetPr>
  <dimension ref="B2:M37"/>
  <sheetViews>
    <sheetView showGridLines="0" zoomScaleNormal="100" workbookViewId="0">
      <selection activeCell="B2" sqref="B2"/>
    </sheetView>
  </sheetViews>
  <sheetFormatPr defaultColWidth="9.08984375" defaultRowHeight="12.5" x14ac:dyDescent="0.25"/>
  <cols>
    <col min="1" max="1" width="12.54296875" style="1" bestFit="1" customWidth="1"/>
    <col min="2" max="2" width="26.90625" style="1" bestFit="1" customWidth="1"/>
    <col min="3" max="6" width="15.08984375" style="1" customWidth="1"/>
    <col min="7" max="9" width="16.453125" style="1" bestFit="1" customWidth="1"/>
    <col min="10" max="12" width="15.453125" style="1" bestFit="1" customWidth="1"/>
    <col min="13" max="13" width="16" style="1" bestFit="1" customWidth="1"/>
    <col min="14" max="16" width="9.36328125" style="1" bestFit="1" customWidth="1"/>
    <col min="17" max="16384" width="9.08984375" style="1"/>
  </cols>
  <sheetData>
    <row r="2" spans="2:13" x14ac:dyDescent="0.25">
      <c r="B2" s="1" t="s">
        <v>3</v>
      </c>
    </row>
    <row r="3" spans="2:13" ht="13" thickBot="1" x14ac:dyDescent="0.3">
      <c r="B3" s="3" t="s">
        <v>33</v>
      </c>
      <c r="C3" s="3"/>
      <c r="D3" s="3"/>
      <c r="E3" s="3"/>
      <c r="F3" s="3"/>
    </row>
    <row r="6" spans="2:13" x14ac:dyDescent="0.25">
      <c r="B6" s="42">
        <v>43435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4"/>
    </row>
    <row r="7" spans="2:13" ht="13" x14ac:dyDescent="0.3">
      <c r="B7" s="5" t="s">
        <v>34</v>
      </c>
    </row>
    <row r="8" spans="2:13" x14ac:dyDescent="0.25">
      <c r="C8" s="45">
        <v>350.1</v>
      </c>
      <c r="D8" s="45">
        <v>350.2</v>
      </c>
      <c r="E8" s="45">
        <v>352</v>
      </c>
      <c r="F8" s="45">
        <v>353</v>
      </c>
      <c r="G8" s="45">
        <v>354</v>
      </c>
      <c r="H8" s="45">
        <v>355</v>
      </c>
      <c r="I8" s="45">
        <v>356</v>
      </c>
      <c r="J8" s="45">
        <v>357</v>
      </c>
      <c r="K8" s="45">
        <v>358</v>
      </c>
      <c r="L8" s="45">
        <v>359</v>
      </c>
      <c r="M8" s="45" t="s">
        <v>0</v>
      </c>
    </row>
    <row r="9" spans="2:13" x14ac:dyDescent="0.25">
      <c r="B9" s="1" t="s">
        <v>35</v>
      </c>
      <c r="C9" s="151">
        <v>0</v>
      </c>
      <c r="D9" s="151">
        <v>9982953.2240993306</v>
      </c>
      <c r="E9" s="151">
        <v>40521692.942544088</v>
      </c>
      <c r="F9" s="151">
        <v>180344822.68728688</v>
      </c>
      <c r="G9" s="151">
        <v>224557510.42777956</v>
      </c>
      <c r="H9" s="151">
        <v>27772318.444315426</v>
      </c>
      <c r="I9" s="151">
        <v>128890640.15391953</v>
      </c>
      <c r="J9" s="151">
        <v>6980440.6550725019</v>
      </c>
      <c r="K9" s="151">
        <v>8249528.6566274967</v>
      </c>
      <c r="L9" s="151">
        <v>11890191.058086401</v>
      </c>
      <c r="M9" s="46">
        <f>SUM(C9:L9)</f>
        <v>639190098.24973118</v>
      </c>
    </row>
    <row r="10" spans="2:13" x14ac:dyDescent="0.25">
      <c r="B10" s="47" t="s">
        <v>36</v>
      </c>
      <c r="C10" s="152">
        <v>0</v>
      </c>
      <c r="D10" s="152">
        <v>-532582.97</v>
      </c>
      <c r="E10" s="152">
        <v>-1260592.98</v>
      </c>
      <c r="F10" s="152">
        <v>21438426.289999999</v>
      </c>
      <c r="G10" s="152">
        <v>10114548.329999998</v>
      </c>
      <c r="H10" s="152">
        <v>5478102.2400000002</v>
      </c>
      <c r="I10" s="152">
        <v>10360506.670000002</v>
      </c>
      <c r="J10" s="152">
        <v>-247323.2</v>
      </c>
      <c r="K10" s="152">
        <v>2312366.6700000004</v>
      </c>
      <c r="L10" s="152">
        <v>49276.55</v>
      </c>
      <c r="M10" s="46">
        <f>SUM(C10:L10)</f>
        <v>47712727.599999994</v>
      </c>
    </row>
    <row r="11" spans="2:13" x14ac:dyDescent="0.25">
      <c r="B11" s="1" t="s">
        <v>37</v>
      </c>
      <c r="C11" s="153">
        <f>C12-C9-C10</f>
        <v>0</v>
      </c>
      <c r="D11" s="153">
        <f>D12-D9-D10</f>
        <v>22972831.725900669</v>
      </c>
      <c r="E11" s="153">
        <f t="shared" ref="E11:L11" si="0">E12-E9-E10</f>
        <v>130163296.3758013</v>
      </c>
      <c r="F11" s="153">
        <f t="shared" si="0"/>
        <v>765085456.25621712</v>
      </c>
      <c r="G11" s="153">
        <f>G12-G9-G10</f>
        <v>350153065.4613201</v>
      </c>
      <c r="H11" s="153">
        <f t="shared" si="0"/>
        <v>93546943.947565719</v>
      </c>
      <c r="I11" s="153">
        <f t="shared" si="0"/>
        <v>504298084.41092849</v>
      </c>
      <c r="J11" s="153">
        <f t="shared" si="0"/>
        <v>20936082.013183065</v>
      </c>
      <c r="K11" s="153">
        <f t="shared" si="0"/>
        <v>92572565.680671036</v>
      </c>
      <c r="L11" s="153">
        <f t="shared" si="0"/>
        <v>15116771.214217225</v>
      </c>
      <c r="M11" s="46">
        <f>SUM(C11:L11)</f>
        <v>1994845097.0858047</v>
      </c>
    </row>
    <row r="12" spans="2:13" x14ac:dyDescent="0.25">
      <c r="B12" s="48" t="s">
        <v>38</v>
      </c>
      <c r="C12" s="154">
        <v>0</v>
      </c>
      <c r="D12" s="154">
        <v>32423201.98</v>
      </c>
      <c r="E12" s="154">
        <v>169424396.33834538</v>
      </c>
      <c r="F12" s="154">
        <v>966868705.23350394</v>
      </c>
      <c r="G12" s="154">
        <v>584825124.21909964</v>
      </c>
      <c r="H12" s="154">
        <v>126797364.63188115</v>
      </c>
      <c r="I12" s="154">
        <v>643549231.23484802</v>
      </c>
      <c r="J12" s="154">
        <v>27669199.468255568</v>
      </c>
      <c r="K12" s="154">
        <v>103134461.00729853</v>
      </c>
      <c r="L12" s="154">
        <v>27056238.822303627</v>
      </c>
      <c r="M12" s="49">
        <f>SUM(C12:L12)</f>
        <v>2681747922.9355359</v>
      </c>
    </row>
    <row r="14" spans="2:13" ht="13" x14ac:dyDescent="0.3">
      <c r="B14" s="5" t="s">
        <v>9</v>
      </c>
      <c r="C14" s="31"/>
    </row>
    <row r="15" spans="2:13" x14ac:dyDescent="0.25">
      <c r="C15" s="50"/>
      <c r="D15" s="45">
        <v>350</v>
      </c>
      <c r="E15" s="45">
        <v>352</v>
      </c>
      <c r="F15" s="45">
        <v>353</v>
      </c>
      <c r="G15" s="45">
        <v>354</v>
      </c>
      <c r="H15" s="45">
        <v>355</v>
      </c>
      <c r="I15" s="45">
        <v>356</v>
      </c>
      <c r="J15" s="45">
        <v>357</v>
      </c>
      <c r="K15" s="45">
        <v>358</v>
      </c>
      <c r="L15" s="45">
        <v>359</v>
      </c>
      <c r="M15" s="45" t="s">
        <v>0</v>
      </c>
    </row>
    <row r="16" spans="2:13" x14ac:dyDescent="0.25">
      <c r="B16" s="1" t="s">
        <v>39</v>
      </c>
      <c r="C16" s="64"/>
      <c r="D16" s="150">
        <v>0.60224828975571976</v>
      </c>
      <c r="E16" s="150">
        <v>0.51078312927924097</v>
      </c>
      <c r="F16" s="150">
        <v>0.46564260981546995</v>
      </c>
      <c r="G16" s="150">
        <v>0.87995326193841383</v>
      </c>
      <c r="H16" s="150">
        <v>0.17231840049899136</v>
      </c>
      <c r="I16" s="150">
        <v>0.59086173370593342</v>
      </c>
      <c r="J16" s="150">
        <v>3.6256350684612973E-3</v>
      </c>
      <c r="K16" s="150">
        <v>6.6028816030577484E-3</v>
      </c>
      <c r="L16" s="150">
        <v>0.55328787411646707</v>
      </c>
      <c r="M16" s="46"/>
    </row>
    <row r="17" spans="2:13" x14ac:dyDescent="0.25">
      <c r="B17" s="1" t="s">
        <v>35</v>
      </c>
      <c r="C17" s="11"/>
      <c r="D17" s="11">
        <f>D9+C9</f>
        <v>9982953.2240993306</v>
      </c>
      <c r="E17" s="11">
        <f>E9</f>
        <v>40521692.942544088</v>
      </c>
      <c r="F17" s="11">
        <f t="shared" ref="E17:L18" si="1">F9</f>
        <v>180344822.68728688</v>
      </c>
      <c r="G17" s="11">
        <f t="shared" si="1"/>
        <v>224557510.42777956</v>
      </c>
      <c r="H17" s="11">
        <f t="shared" si="1"/>
        <v>27772318.444315426</v>
      </c>
      <c r="I17" s="11">
        <f t="shared" si="1"/>
        <v>128890640.15391953</v>
      </c>
      <c r="J17" s="11">
        <f t="shared" si="1"/>
        <v>6980440.6550725019</v>
      </c>
      <c r="K17" s="11">
        <f t="shared" si="1"/>
        <v>8249528.6566274967</v>
      </c>
      <c r="L17" s="11">
        <f t="shared" si="1"/>
        <v>11890191.058086401</v>
      </c>
      <c r="M17" s="46">
        <f>SUM(C17:L17)</f>
        <v>639190098.24973118</v>
      </c>
    </row>
    <row r="18" spans="2:13" x14ac:dyDescent="0.25">
      <c r="B18" s="1" t="s">
        <v>40</v>
      </c>
      <c r="C18" s="11"/>
      <c r="D18" s="11">
        <f>D10+C10</f>
        <v>-532582.97</v>
      </c>
      <c r="E18" s="11">
        <f t="shared" si="1"/>
        <v>-1260592.98</v>
      </c>
      <c r="F18" s="11">
        <f t="shared" si="1"/>
        <v>21438426.289999999</v>
      </c>
      <c r="G18" s="11">
        <f t="shared" si="1"/>
        <v>10114548.329999998</v>
      </c>
      <c r="H18" s="11">
        <f t="shared" si="1"/>
        <v>5478102.2400000002</v>
      </c>
      <c r="I18" s="11">
        <f t="shared" si="1"/>
        <v>10360506.670000002</v>
      </c>
      <c r="J18" s="11">
        <f t="shared" si="1"/>
        <v>-247323.2</v>
      </c>
      <c r="K18" s="11">
        <f t="shared" si="1"/>
        <v>2312366.6700000004</v>
      </c>
      <c r="L18" s="11">
        <f t="shared" si="1"/>
        <v>49276.55</v>
      </c>
      <c r="M18" s="46">
        <f>SUM(C18:L18)</f>
        <v>47712727.599999994</v>
      </c>
    </row>
    <row r="19" spans="2:13" x14ac:dyDescent="0.25">
      <c r="B19" s="1" t="s">
        <v>37</v>
      </c>
      <c r="C19" s="11"/>
      <c r="D19" s="11">
        <f>(D11+C11)*D16</f>
        <v>13835348.617769618</v>
      </c>
      <c r="E19" s="11">
        <f>E16*E11</f>
        <v>66485215.840133071</v>
      </c>
      <c r="F19" s="11">
        <f t="shared" ref="F19:L19" si="2">F16*F11</f>
        <v>356256388.58300453</v>
      </c>
      <c r="G19" s="11">
        <f t="shared" si="2"/>
        <v>308118332.13042355</v>
      </c>
      <c r="H19" s="11">
        <f t="shared" si="2"/>
        <v>16119859.752613325</v>
      </c>
      <c r="I19" s="11">
        <f t="shared" si="2"/>
        <v>297970440.45962238</v>
      </c>
      <c r="J19" s="11">
        <f t="shared" si="2"/>
        <v>75906.59314317831</v>
      </c>
      <c r="K19" s="11">
        <f t="shared" si="2"/>
        <v>611245.69088075787</v>
      </c>
      <c r="L19" s="11">
        <f t="shared" si="2"/>
        <v>8363926.2086192528</v>
      </c>
      <c r="M19" s="46">
        <f>SUM(C19:L19)</f>
        <v>1067836663.8762096</v>
      </c>
    </row>
    <row r="20" spans="2:13" x14ac:dyDescent="0.25">
      <c r="B20" s="1" t="s">
        <v>41</v>
      </c>
      <c r="C20" s="51"/>
      <c r="D20" s="52">
        <f>SUM(D17:D19)</f>
        <v>23285718.871868946</v>
      </c>
      <c r="E20" s="52">
        <f>SUM(E17:E19)</f>
        <v>105746315.80267715</v>
      </c>
      <c r="F20" s="52">
        <f t="shared" ref="F20:L20" si="3">SUM(F17:F19)</f>
        <v>558039637.56029141</v>
      </c>
      <c r="G20" s="52">
        <f t="shared" si="3"/>
        <v>542790390.88820314</v>
      </c>
      <c r="H20" s="52">
        <f t="shared" si="3"/>
        <v>49370280.436928749</v>
      </c>
      <c r="I20" s="52">
        <f t="shared" si="3"/>
        <v>437221587.28354192</v>
      </c>
      <c r="J20" s="52">
        <f t="shared" si="3"/>
        <v>6809024.0482156798</v>
      </c>
      <c r="K20" s="52">
        <f t="shared" si="3"/>
        <v>11173141.017508255</v>
      </c>
      <c r="L20" s="52">
        <f t="shared" si="3"/>
        <v>20303393.816705655</v>
      </c>
      <c r="M20" s="49">
        <f>SUM(C20:L20)</f>
        <v>1754739489.7259409</v>
      </c>
    </row>
    <row r="23" spans="2:13" x14ac:dyDescent="0.25">
      <c r="B23" s="42">
        <v>43800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</row>
    <row r="24" spans="2:13" ht="13" x14ac:dyDescent="0.3">
      <c r="B24" s="5" t="s">
        <v>34</v>
      </c>
    </row>
    <row r="25" spans="2:13" x14ac:dyDescent="0.25">
      <c r="C25" s="45">
        <v>350.1</v>
      </c>
      <c r="D25" s="45">
        <v>350.2</v>
      </c>
      <c r="E25" s="45">
        <v>352</v>
      </c>
      <c r="F25" s="45">
        <v>353</v>
      </c>
      <c r="G25" s="45">
        <v>354</v>
      </c>
      <c r="H25" s="45">
        <v>355</v>
      </c>
      <c r="I25" s="45">
        <v>356</v>
      </c>
      <c r="J25" s="45">
        <v>357</v>
      </c>
      <c r="K25" s="45">
        <v>358</v>
      </c>
      <c r="L25" s="45">
        <v>359</v>
      </c>
      <c r="M25" s="45" t="s">
        <v>0</v>
      </c>
    </row>
    <row r="26" spans="2:13" x14ac:dyDescent="0.25">
      <c r="B26" s="1" t="s">
        <v>35</v>
      </c>
      <c r="C26" s="151">
        <v>0</v>
      </c>
      <c r="D26" s="151">
        <v>11562554.533123422</v>
      </c>
      <c r="E26" s="151">
        <v>47878578.966680259</v>
      </c>
      <c r="F26" s="151">
        <v>210184694.6451568</v>
      </c>
      <c r="G26" s="151">
        <v>268019985.32181171</v>
      </c>
      <c r="H26" s="151">
        <v>33440043.867087599</v>
      </c>
      <c r="I26" s="151">
        <v>154226490.64579234</v>
      </c>
      <c r="J26" s="151">
        <v>10317105.351831269</v>
      </c>
      <c r="K26" s="151">
        <v>10906537.063850278</v>
      </c>
      <c r="L26" s="151">
        <v>14233051.825875934</v>
      </c>
      <c r="M26" s="46">
        <f>SUM(C26:L26)</f>
        <v>760769042.22120965</v>
      </c>
    </row>
    <row r="27" spans="2:13" x14ac:dyDescent="0.25">
      <c r="B27" s="47" t="s">
        <v>36</v>
      </c>
      <c r="C27" s="152">
        <v>0</v>
      </c>
      <c r="D27" s="152">
        <v>-546863.56000000006</v>
      </c>
      <c r="E27" s="152">
        <v>-582539.02</v>
      </c>
      <c r="F27" s="152">
        <v>18472763.540000003</v>
      </c>
      <c r="G27" s="152">
        <v>11787061.260000002</v>
      </c>
      <c r="H27" s="152">
        <v>8204002.2599999998</v>
      </c>
      <c r="I27" s="152">
        <v>14537553.859999999</v>
      </c>
      <c r="J27" s="152">
        <v>-384714.64</v>
      </c>
      <c r="K27" s="152">
        <v>3253830.46</v>
      </c>
      <c r="L27" s="152">
        <v>-12079.369999999999</v>
      </c>
      <c r="M27" s="46">
        <f>SUM(C27:L27)</f>
        <v>54729014.790000007</v>
      </c>
    </row>
    <row r="28" spans="2:13" x14ac:dyDescent="0.25">
      <c r="B28" s="1" t="s">
        <v>37</v>
      </c>
      <c r="C28" s="153">
        <f>C29-C26-C27</f>
        <v>0</v>
      </c>
      <c r="D28" s="153">
        <f t="shared" ref="D28:L28" si="4">D29-D26-D27</f>
        <v>24923085.786876574</v>
      </c>
      <c r="E28" s="153">
        <f>E29-E26-E27</f>
        <v>139438869.47856793</v>
      </c>
      <c r="F28" s="153">
        <f t="shared" si="4"/>
        <v>801674829.60712266</v>
      </c>
      <c r="G28" s="153">
        <f t="shared" si="4"/>
        <v>353927841.00013304</v>
      </c>
      <c r="H28" s="153">
        <f t="shared" si="4"/>
        <v>64767551.461395912</v>
      </c>
      <c r="I28" s="153">
        <f t="shared" si="4"/>
        <v>492429711.23323822</v>
      </c>
      <c r="J28" s="153">
        <f t="shared" si="4"/>
        <v>22316270.282226834</v>
      </c>
      <c r="K28" s="153">
        <f t="shared" si="4"/>
        <v>95520558.912764817</v>
      </c>
      <c r="L28" s="153">
        <f t="shared" si="4"/>
        <v>15997210.967111016</v>
      </c>
      <c r="M28" s="46">
        <f>SUM(C28:L28)</f>
        <v>2010995928.7294371</v>
      </c>
    </row>
    <row r="29" spans="2:13" x14ac:dyDescent="0.25">
      <c r="B29" s="48" t="s">
        <v>38</v>
      </c>
      <c r="C29" s="154">
        <v>0</v>
      </c>
      <c r="D29" s="154">
        <v>35938776.759999998</v>
      </c>
      <c r="E29" s="154">
        <v>186734909.42524818</v>
      </c>
      <c r="F29" s="154">
        <v>1030332287.7922795</v>
      </c>
      <c r="G29" s="154">
        <v>633734887.5819447</v>
      </c>
      <c r="H29" s="154">
        <v>106411597.58848351</v>
      </c>
      <c r="I29" s="154">
        <v>661193755.7390306</v>
      </c>
      <c r="J29" s="154">
        <v>32248660.994058102</v>
      </c>
      <c r="K29" s="154">
        <v>109680926.43661509</v>
      </c>
      <c r="L29" s="154">
        <v>30218183.422986951</v>
      </c>
      <c r="M29" s="49">
        <f>SUM(C29:L29)</f>
        <v>2826493985.7406468</v>
      </c>
    </row>
    <row r="31" spans="2:13" ht="13" x14ac:dyDescent="0.3">
      <c r="B31" s="5" t="s">
        <v>9</v>
      </c>
    </row>
    <row r="32" spans="2:13" x14ac:dyDescent="0.25">
      <c r="C32" s="50"/>
      <c r="D32" s="45">
        <v>350</v>
      </c>
      <c r="E32" s="45">
        <v>352</v>
      </c>
      <c r="F32" s="45">
        <v>353</v>
      </c>
      <c r="G32" s="45">
        <v>354</v>
      </c>
      <c r="H32" s="45">
        <v>355</v>
      </c>
      <c r="I32" s="45">
        <v>356</v>
      </c>
      <c r="J32" s="45">
        <v>357</v>
      </c>
      <c r="K32" s="45">
        <v>358</v>
      </c>
      <c r="L32" s="45">
        <v>359</v>
      </c>
      <c r="M32" s="45" t="s">
        <v>0</v>
      </c>
    </row>
    <row r="33" spans="2:13" x14ac:dyDescent="0.25">
      <c r="B33" s="1" t="s">
        <v>39</v>
      </c>
      <c r="C33" s="64"/>
      <c r="D33" s="150">
        <v>0.60500333457931721</v>
      </c>
      <c r="E33" s="150">
        <v>0.50670110545985936</v>
      </c>
      <c r="F33" s="150">
        <v>0.46437232126796374</v>
      </c>
      <c r="G33" s="150">
        <v>0.87979742143136497</v>
      </c>
      <c r="H33" s="150">
        <v>0.16369282774937727</v>
      </c>
      <c r="I33" s="150">
        <v>0.61988238836087517</v>
      </c>
      <c r="J33" s="150">
        <v>3.6006877253901962E-3</v>
      </c>
      <c r="K33" s="150">
        <v>6.5621879381729106E-3</v>
      </c>
      <c r="L33" s="150">
        <v>0.56283632526380156</v>
      </c>
      <c r="M33" s="46"/>
    </row>
    <row r="34" spans="2:13" x14ac:dyDescent="0.25">
      <c r="B34" s="1" t="s">
        <v>35</v>
      </c>
      <c r="C34" s="11"/>
      <c r="D34" s="11">
        <f>D26+C26</f>
        <v>11562554.533123422</v>
      </c>
      <c r="E34" s="11">
        <f t="shared" ref="E34:L34" si="5">E26</f>
        <v>47878578.966680259</v>
      </c>
      <c r="F34" s="11">
        <f t="shared" si="5"/>
        <v>210184694.6451568</v>
      </c>
      <c r="G34" s="11">
        <f t="shared" si="5"/>
        <v>268019985.32181171</v>
      </c>
      <c r="H34" s="11">
        <f t="shared" si="5"/>
        <v>33440043.867087599</v>
      </c>
      <c r="I34" s="11">
        <f t="shared" si="5"/>
        <v>154226490.64579234</v>
      </c>
      <c r="J34" s="11">
        <f t="shared" si="5"/>
        <v>10317105.351831269</v>
      </c>
      <c r="K34" s="11">
        <f t="shared" si="5"/>
        <v>10906537.063850278</v>
      </c>
      <c r="L34" s="11">
        <f t="shared" si="5"/>
        <v>14233051.825875934</v>
      </c>
      <c r="M34" s="46">
        <f>SUM(C34:L34)</f>
        <v>760769042.22120965</v>
      </c>
    </row>
    <row r="35" spans="2:13" x14ac:dyDescent="0.25">
      <c r="B35" s="1" t="s">
        <v>40</v>
      </c>
      <c r="C35" s="11"/>
      <c r="D35" s="11">
        <f>D27+C27</f>
        <v>-546863.56000000006</v>
      </c>
      <c r="E35" s="11">
        <f t="shared" ref="E35:L35" si="6">E27</f>
        <v>-582539.02</v>
      </c>
      <c r="F35" s="11">
        <f t="shared" si="6"/>
        <v>18472763.540000003</v>
      </c>
      <c r="G35" s="11">
        <f t="shared" si="6"/>
        <v>11787061.260000002</v>
      </c>
      <c r="H35" s="11">
        <f t="shared" si="6"/>
        <v>8204002.2599999998</v>
      </c>
      <c r="I35" s="11">
        <f t="shared" si="6"/>
        <v>14537553.859999999</v>
      </c>
      <c r="J35" s="11">
        <f t="shared" si="6"/>
        <v>-384714.64</v>
      </c>
      <c r="K35" s="11">
        <f t="shared" si="6"/>
        <v>3253830.46</v>
      </c>
      <c r="L35" s="11">
        <f t="shared" si="6"/>
        <v>-12079.369999999999</v>
      </c>
      <c r="M35" s="46">
        <f>SUM(C35:L35)</f>
        <v>54729014.790000007</v>
      </c>
    </row>
    <row r="36" spans="2:13" x14ac:dyDescent="0.25">
      <c r="B36" s="1" t="s">
        <v>37</v>
      </c>
      <c r="C36" s="11"/>
      <c r="D36" s="11">
        <f>(D28+C28)*D33</f>
        <v>15078550.009066714</v>
      </c>
      <c r="E36" s="11">
        <f>E33*E28</f>
        <v>70653829.308863416</v>
      </c>
      <c r="F36" s="11">
        <f t="shared" ref="F36:L36" si="7">F33*F28</f>
        <v>372275601.52675885</v>
      </c>
      <c r="G36" s="11">
        <f t="shared" si="7"/>
        <v>311384801.88468719</v>
      </c>
      <c r="H36" s="11">
        <f t="shared" si="7"/>
        <v>10601983.645119209</v>
      </c>
      <c r="I36" s="11">
        <f t="shared" si="7"/>
        <v>305248505.49911577</v>
      </c>
      <c r="J36" s="11">
        <f t="shared" si="7"/>
        <v>80353.920481704175</v>
      </c>
      <c r="K36" s="11">
        <f t="shared" si="7"/>
        <v>626823.85954488022</v>
      </c>
      <c r="L36" s="11">
        <f t="shared" si="7"/>
        <v>9003811.4351985492</v>
      </c>
      <c r="M36" s="46">
        <f>SUM(C36:L36)</f>
        <v>1094954261.0888364</v>
      </c>
    </row>
    <row r="37" spans="2:13" x14ac:dyDescent="0.25">
      <c r="B37" s="1" t="s">
        <v>41</v>
      </c>
      <c r="C37" s="51"/>
      <c r="D37" s="52">
        <f t="shared" ref="D37:L37" si="8">SUM(D34:D36)</f>
        <v>26094240.982190136</v>
      </c>
      <c r="E37" s="52">
        <f t="shared" si="8"/>
        <v>117949869.25554368</v>
      </c>
      <c r="F37" s="52">
        <f t="shared" si="8"/>
        <v>600933059.71191561</v>
      </c>
      <c r="G37" s="52">
        <f t="shared" si="8"/>
        <v>591191848.46649885</v>
      </c>
      <c r="H37" s="52">
        <f t="shared" si="8"/>
        <v>52246029.772206813</v>
      </c>
      <c r="I37" s="52">
        <f t="shared" si="8"/>
        <v>474012550.00490808</v>
      </c>
      <c r="J37" s="52">
        <f t="shared" si="8"/>
        <v>10012744.632312972</v>
      </c>
      <c r="K37" s="52">
        <f t="shared" si="8"/>
        <v>14787191.383395158</v>
      </c>
      <c r="L37" s="52">
        <f t="shared" si="8"/>
        <v>23224783.891074486</v>
      </c>
      <c r="M37" s="49">
        <f>SUM(C37:L37)</f>
        <v>1910452318.1000457</v>
      </c>
    </row>
  </sheetData>
  <printOptions horizontalCentered="1"/>
  <pageMargins left="0.7" right="0.7" top="0.75" bottom="0.75" header="0.3" footer="0.3"/>
  <pageSetup scale="62" orientation="landscape" r:id="rId1"/>
  <headerFooter>
    <oddHeader>&amp;RTO2021 Draft Annual Update
Attachment 4
WP-Schedule 6 and 8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0" tint="-4.9989318521683403E-2"/>
    <pageSetUpPr autoPageBreaks="0" fitToPage="1"/>
  </sheetPr>
  <dimension ref="A3:J31"/>
  <sheetViews>
    <sheetView showGridLines="0" zoomScale="110" zoomScaleNormal="110" zoomScaleSheetLayoutView="85" workbookViewId="0">
      <selection activeCell="B3" sqref="B3"/>
    </sheetView>
  </sheetViews>
  <sheetFormatPr defaultColWidth="9.08984375" defaultRowHeight="12.5" x14ac:dyDescent="0.25"/>
  <cols>
    <col min="1" max="1" width="9.54296875" style="1" customWidth="1"/>
    <col min="2" max="2" width="27.54296875" style="1" customWidth="1"/>
    <col min="3" max="4" width="16.90625" style="1" bestFit="1" customWidth="1"/>
    <col min="5" max="5" width="21.36328125" style="1" customWidth="1"/>
    <col min="6" max="6" width="16.54296875" style="1" customWidth="1"/>
    <col min="7" max="7" width="14.36328125" style="1" bestFit="1" customWidth="1"/>
    <col min="8" max="8" width="13.453125" style="1" bestFit="1" customWidth="1"/>
    <col min="9" max="9" width="16.90625" style="9" bestFit="1" customWidth="1"/>
    <col min="10" max="10" width="9.6328125" style="1" bestFit="1" customWidth="1"/>
    <col min="11" max="11" width="27.08984375" style="1" bestFit="1" customWidth="1"/>
    <col min="12" max="12" width="16.90625" style="1" bestFit="1" customWidth="1"/>
    <col min="13" max="13" width="14.36328125" style="1" bestFit="1" customWidth="1"/>
    <col min="14" max="16384" width="9.08984375" style="1"/>
  </cols>
  <sheetData>
    <row r="3" spans="1:10" x14ac:dyDescent="0.25">
      <c r="B3" s="1" t="s">
        <v>3</v>
      </c>
    </row>
    <row r="4" spans="1:10" ht="13" thickBot="1" x14ac:dyDescent="0.3">
      <c r="B4" s="3" t="s">
        <v>42</v>
      </c>
      <c r="C4" s="3"/>
      <c r="D4" s="3"/>
    </row>
    <row r="5" spans="1:10" x14ac:dyDescent="0.25">
      <c r="B5" s="1" t="s">
        <v>43</v>
      </c>
    </row>
    <row r="6" spans="1:10" ht="27.75" customHeight="1" x14ac:dyDescent="0.25">
      <c r="A6" s="53"/>
      <c r="B6" s="1" t="s">
        <v>13</v>
      </c>
      <c r="E6" s="54"/>
      <c r="F6" s="55"/>
      <c r="G6" s="54"/>
      <c r="H6" s="54"/>
    </row>
    <row r="7" spans="1:10" x14ac:dyDescent="0.25">
      <c r="A7" s="53"/>
      <c r="B7" s="27"/>
      <c r="C7" s="45">
        <v>2019</v>
      </c>
      <c r="D7" s="45">
        <v>2018</v>
      </c>
      <c r="E7" s="56"/>
      <c r="F7" s="57"/>
      <c r="G7" s="58"/>
      <c r="H7" s="58"/>
      <c r="J7" s="27"/>
    </row>
    <row r="8" spans="1:10" x14ac:dyDescent="0.25">
      <c r="A8" s="53"/>
      <c r="B8" s="1" t="s">
        <v>44</v>
      </c>
      <c r="C8" s="155">
        <v>2796964173</v>
      </c>
      <c r="D8" s="155">
        <v>2658479371</v>
      </c>
      <c r="E8" s="53"/>
      <c r="F8" s="53"/>
      <c r="G8" s="53"/>
      <c r="H8" s="53"/>
    </row>
    <row r="9" spans="1:10" x14ac:dyDescent="0.25">
      <c r="A9" s="53"/>
      <c r="B9" s="1" t="s">
        <v>45</v>
      </c>
      <c r="C9" s="46">
        <f>-C22+C19</f>
        <v>296239.51999999955</v>
      </c>
      <c r="D9" s="46">
        <f>-D22+D19</f>
        <v>218281.30000000101</v>
      </c>
      <c r="E9" s="54"/>
      <c r="F9" s="55"/>
      <c r="G9" s="53"/>
      <c r="H9" s="53"/>
    </row>
    <row r="10" spans="1:10" x14ac:dyDescent="0.25">
      <c r="A10" s="53"/>
      <c r="B10" s="1" t="s">
        <v>46</v>
      </c>
      <c r="C10" s="46">
        <f>C21</f>
        <v>29233573.349999998</v>
      </c>
      <c r="D10" s="46">
        <f>D21</f>
        <v>23050270.440000001</v>
      </c>
      <c r="E10" s="56"/>
      <c r="F10" s="57"/>
      <c r="G10" s="58"/>
      <c r="H10" s="58"/>
    </row>
    <row r="11" spans="1:10" x14ac:dyDescent="0.25">
      <c r="A11" s="53"/>
      <c r="B11" s="1" t="s">
        <v>47</v>
      </c>
      <c r="C11" s="46">
        <f>C23</f>
        <v>0</v>
      </c>
      <c r="D11" s="46">
        <f>D23</f>
        <v>0</v>
      </c>
      <c r="E11" s="53"/>
      <c r="F11" s="53"/>
      <c r="G11" s="53"/>
      <c r="H11" s="53"/>
    </row>
    <row r="12" spans="1:10" x14ac:dyDescent="0.25">
      <c r="A12" s="53"/>
      <c r="B12" s="1" t="s">
        <v>48</v>
      </c>
      <c r="C12" s="52">
        <f>SUM(C8:C11)</f>
        <v>2826493985.8699999</v>
      </c>
      <c r="D12" s="52">
        <f>SUM(D8:D11)</f>
        <v>2681747922.7400002</v>
      </c>
      <c r="E12" s="53"/>
      <c r="F12" s="58"/>
      <c r="G12" s="53"/>
      <c r="H12" s="53"/>
    </row>
    <row r="13" spans="1:10" x14ac:dyDescent="0.25">
      <c r="A13" s="53"/>
      <c r="E13" s="53"/>
      <c r="F13" s="53"/>
      <c r="G13" s="53"/>
      <c r="H13" s="53"/>
    </row>
    <row r="14" spans="1:10" x14ac:dyDescent="0.25">
      <c r="A14" s="53"/>
      <c r="B14" s="1" t="s">
        <v>49</v>
      </c>
      <c r="C14" s="27">
        <f>'Accum Depr Calc'!M29-C12</f>
        <v>-0.12935304641723633</v>
      </c>
      <c r="D14" s="27">
        <f>'Accum Depr Calc'!M12-D12</f>
        <v>0.19553565979003906</v>
      </c>
      <c r="E14" s="58"/>
      <c r="F14" s="58"/>
      <c r="G14" s="53"/>
      <c r="H14" s="53"/>
    </row>
    <row r="15" spans="1:10" x14ac:dyDescent="0.25">
      <c r="A15" s="53"/>
      <c r="E15" s="53"/>
      <c r="F15" s="53"/>
      <c r="G15" s="53"/>
      <c r="H15" s="53"/>
    </row>
    <row r="16" spans="1:10" x14ac:dyDescent="0.25">
      <c r="A16" s="53"/>
      <c r="E16" s="53"/>
      <c r="F16" s="59"/>
      <c r="G16" s="53"/>
      <c r="H16" s="53"/>
    </row>
    <row r="17" spans="1:8" s="9" customFormat="1" x14ac:dyDescent="0.25">
      <c r="A17" s="53"/>
      <c r="B17" s="1" t="s">
        <v>50</v>
      </c>
      <c r="C17" s="1"/>
      <c r="D17" s="1"/>
      <c r="E17" s="60"/>
      <c r="F17" s="53"/>
      <c r="G17" s="53"/>
      <c r="H17" s="53"/>
    </row>
    <row r="18" spans="1:8" s="9" customFormat="1" x14ac:dyDescent="0.25">
      <c r="A18" s="61"/>
      <c r="B18" s="64"/>
      <c r="C18" s="45">
        <f>C7</f>
        <v>2019</v>
      </c>
      <c r="D18" s="45">
        <f>D7</f>
        <v>2018</v>
      </c>
      <c r="E18" s="45" t="s">
        <v>56</v>
      </c>
      <c r="F18" s="53"/>
      <c r="G18" s="53"/>
      <c r="H18" s="53"/>
    </row>
    <row r="19" spans="1:8" s="9" customFormat="1" x14ac:dyDescent="0.25">
      <c r="A19" s="61"/>
      <c r="B19" s="64" t="s">
        <v>51</v>
      </c>
      <c r="C19" s="155">
        <v>0</v>
      </c>
      <c r="D19" s="155">
        <v>0</v>
      </c>
      <c r="E19" s="53"/>
      <c r="F19" s="53"/>
      <c r="G19" s="53"/>
      <c r="H19" s="53"/>
    </row>
    <row r="20" spans="1:8" s="9" customFormat="1" x14ac:dyDescent="0.25">
      <c r="A20" s="53"/>
      <c r="B20" s="64" t="s">
        <v>52</v>
      </c>
      <c r="C20" s="155">
        <v>0</v>
      </c>
      <c r="D20" s="155">
        <v>0</v>
      </c>
      <c r="E20" s="53"/>
      <c r="F20" s="53"/>
      <c r="G20" s="53"/>
      <c r="H20" s="53"/>
    </row>
    <row r="21" spans="1:8" s="9" customFormat="1" x14ac:dyDescent="0.25">
      <c r="A21" s="53"/>
      <c r="B21" s="64" t="s">
        <v>46</v>
      </c>
      <c r="C21" s="155">
        <v>29233573.349999998</v>
      </c>
      <c r="D21" s="155">
        <v>23050270.440000001</v>
      </c>
      <c r="E21" s="1" t="s">
        <v>61</v>
      </c>
      <c r="F21" s="53"/>
      <c r="G21" s="53"/>
      <c r="H21" s="53"/>
    </row>
    <row r="22" spans="1:8" s="9" customFormat="1" x14ac:dyDescent="0.25">
      <c r="A22" s="53"/>
      <c r="B22" s="64" t="s">
        <v>53</v>
      </c>
      <c r="C22" s="155">
        <v>-296239.51999999955</v>
      </c>
      <c r="D22" s="155">
        <v>-218281.30000000101</v>
      </c>
      <c r="E22" s="1" t="s">
        <v>62</v>
      </c>
      <c r="F22" s="53"/>
      <c r="G22" s="53"/>
      <c r="H22" s="53"/>
    </row>
    <row r="23" spans="1:8" s="9" customFormat="1" x14ac:dyDescent="0.25">
      <c r="A23" s="61"/>
      <c r="B23" s="64" t="s">
        <v>54</v>
      </c>
      <c r="C23" s="155">
        <v>0</v>
      </c>
      <c r="D23" s="155">
        <v>0</v>
      </c>
      <c r="E23" s="53"/>
      <c r="F23" s="53"/>
      <c r="G23" s="53"/>
      <c r="H23" s="53"/>
    </row>
    <row r="24" spans="1:8" s="9" customFormat="1" x14ac:dyDescent="0.25">
      <c r="A24" s="61"/>
      <c r="B24" s="64" t="s">
        <v>0</v>
      </c>
      <c r="C24" s="49">
        <f>SUM(C19:C23)</f>
        <v>28937333.829999998</v>
      </c>
      <c r="D24" s="49">
        <f>SUM(D19:D23)</f>
        <v>22831989.140000001</v>
      </c>
      <c r="E24" s="53"/>
      <c r="F24" s="53"/>
      <c r="G24" s="53"/>
      <c r="H24" s="53"/>
    </row>
    <row r="25" spans="1:8" s="9" customFormat="1" x14ac:dyDescent="0.25">
      <c r="A25" s="61"/>
      <c r="B25" s="62"/>
      <c r="C25" s="53"/>
      <c r="D25" s="53"/>
      <c r="E25" s="53"/>
      <c r="F25" s="53"/>
      <c r="G25" s="53"/>
      <c r="H25" s="53"/>
    </row>
    <row r="26" spans="1:8" s="9" customFormat="1" x14ac:dyDescent="0.25">
      <c r="A26" s="61"/>
      <c r="B26" s="62"/>
      <c r="C26" s="53"/>
      <c r="D26" s="53"/>
      <c r="E26" s="53"/>
      <c r="F26" s="53"/>
      <c r="G26" s="53"/>
      <c r="H26" s="53"/>
    </row>
    <row r="27" spans="1:8" s="9" customFormat="1" x14ac:dyDescent="0.25">
      <c r="A27" s="53"/>
      <c r="B27" s="63"/>
      <c r="C27" s="53"/>
      <c r="D27" s="53"/>
      <c r="E27" s="53"/>
      <c r="F27" s="53"/>
      <c r="G27" s="53"/>
      <c r="H27" s="53"/>
    </row>
    <row r="28" spans="1:8" s="9" customFormat="1" x14ac:dyDescent="0.25">
      <c r="A28" s="53"/>
      <c r="B28" s="63"/>
      <c r="C28" s="53"/>
      <c r="D28" s="53"/>
      <c r="E28" s="53"/>
      <c r="F28" s="53"/>
      <c r="G28" s="53"/>
      <c r="H28" s="53"/>
    </row>
    <row r="29" spans="1:8" s="9" customFormat="1" x14ac:dyDescent="0.25">
      <c r="A29" s="53"/>
      <c r="B29" s="63"/>
      <c r="C29" s="59"/>
      <c r="D29" s="59"/>
      <c r="E29" s="53"/>
      <c r="F29" s="53"/>
      <c r="G29" s="53"/>
      <c r="H29" s="53"/>
    </row>
    <row r="30" spans="1:8" s="9" customFormat="1" x14ac:dyDescent="0.25">
      <c r="A30" s="53"/>
      <c r="B30" s="53"/>
      <c r="C30" s="53"/>
      <c r="D30" s="53"/>
      <c r="E30" s="53"/>
      <c r="F30" s="53"/>
      <c r="G30" s="53"/>
      <c r="H30" s="53"/>
    </row>
    <row r="31" spans="1:8" s="9" customFormat="1" x14ac:dyDescent="0.25">
      <c r="A31" s="1"/>
      <c r="B31" s="31"/>
      <c r="C31" s="1"/>
      <c r="D31" s="1"/>
      <c r="E31" s="1"/>
      <c r="F31" s="1"/>
      <c r="G31" s="1"/>
      <c r="H31" s="1"/>
    </row>
  </sheetData>
  <pageMargins left="0.7" right="0.7" top="0.75" bottom="0.75" header="0.3" footer="0.3"/>
  <pageSetup scale="80" orientation="portrait" r:id="rId1"/>
  <headerFooter>
    <oddHeader>&amp;RTO2021 Draft Annual Update
Attachment 4
WP-Schedule 6 and 8
Page &amp;P of &amp;N</oddHeader>
  </headerFooter>
  <colBreaks count="1" manualBreakCount="1">
    <brk id="7" min="3" max="44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0" tint="-4.9989318521683403E-2"/>
    <pageSetUpPr autoPageBreaks="0" fitToPage="1"/>
  </sheetPr>
  <dimension ref="B2:E7"/>
  <sheetViews>
    <sheetView showGridLines="0" zoomScaleNormal="100" zoomScaleSheetLayoutView="115" workbookViewId="0">
      <selection activeCell="B1" sqref="B1"/>
    </sheetView>
  </sheetViews>
  <sheetFormatPr defaultColWidth="9.08984375" defaultRowHeight="12.5" x14ac:dyDescent="0.25"/>
  <cols>
    <col min="1" max="1" width="9.08984375" style="1"/>
    <col min="2" max="4" width="15.453125" style="1" customWidth="1"/>
    <col min="5" max="5" width="47.54296875" style="1" bestFit="1" customWidth="1"/>
    <col min="6" max="6" width="15.453125" style="1" customWidth="1"/>
    <col min="7" max="16384" width="9.08984375" style="1"/>
  </cols>
  <sheetData>
    <row r="2" spans="2:5" x14ac:dyDescent="0.25">
      <c r="B2" s="1" t="s">
        <v>3</v>
      </c>
    </row>
    <row r="3" spans="2:5" ht="13" thickBot="1" x14ac:dyDescent="0.3">
      <c r="B3" s="3" t="s">
        <v>55</v>
      </c>
      <c r="C3" s="3"/>
      <c r="D3" s="3"/>
      <c r="E3" s="3"/>
    </row>
    <row r="5" spans="2:5" x14ac:dyDescent="0.25">
      <c r="B5" s="45" t="s">
        <v>1</v>
      </c>
      <c r="C5" s="45" t="s">
        <v>2</v>
      </c>
      <c r="D5" s="45" t="s">
        <v>0</v>
      </c>
      <c r="E5" s="45" t="s">
        <v>56</v>
      </c>
    </row>
    <row r="6" spans="2:5" x14ac:dyDescent="0.25">
      <c r="B6" s="155">
        <v>1060652423</v>
      </c>
      <c r="C6" s="155">
        <v>551408251</v>
      </c>
      <c r="D6" s="9">
        <f>B6+C6</f>
        <v>1612060674</v>
      </c>
      <c r="E6" s="1" t="s">
        <v>57</v>
      </c>
    </row>
    <row r="7" spans="2:5" x14ac:dyDescent="0.25">
      <c r="B7" s="155">
        <v>1089877633</v>
      </c>
      <c r="C7" s="155">
        <v>520015817</v>
      </c>
      <c r="D7" s="9">
        <f>B7+C7</f>
        <v>1609893450</v>
      </c>
      <c r="E7" s="1" t="s">
        <v>58</v>
      </c>
    </row>
  </sheetData>
  <pageMargins left="0.7" right="0.7" top="0.75" bottom="0.75" header="0.3" footer="0.3"/>
  <pageSetup scale="83" orientation="portrait" r:id="rId1"/>
  <headerFooter>
    <oddHeader>&amp;RTO2021 Draft Annual Update
Attachment 4
WP-Schedule 6 and 8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Trans Plant-Rsrve Act</vt:lpstr>
      <vt:lpstr>2019 ISO Study with Inc Plant</vt:lpstr>
      <vt:lpstr>2018 ISO Study with Inc Plant</vt:lpstr>
      <vt:lpstr>Accum Depr Calc</vt:lpstr>
      <vt:lpstr>Reserve Recon to FF1</vt:lpstr>
      <vt:lpstr>General &amp; Intangible Reserve</vt:lpstr>
      <vt:lpstr>'2018 ISO Study with Inc Plant'!Print_Area</vt:lpstr>
      <vt:lpstr>'2019 ISO Study with Inc Plant'!Print_Area</vt:lpstr>
      <vt:lpstr>'Accum Depr Calc'!Print_Area</vt:lpstr>
      <vt:lpstr>'General &amp; Intangible Reserve'!Print_Area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2020-06-09T01:24:14Z</cp:lastPrinted>
  <dcterms:created xsi:type="dcterms:W3CDTF">2018-04-16T23:08:23Z</dcterms:created>
  <dcterms:modified xsi:type="dcterms:W3CDTF">2020-06-16T23:54:52Z</dcterms:modified>
</cp:coreProperties>
</file>