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S:\FERC-REG\FERC\FERC Contract &amp; Cost Analysis\2019 FERC Rate Case TO2019\Workpapers TO2019\"/>
    </mc:Choice>
  </mc:AlternateContent>
  <bookViews>
    <workbookView xWindow="0" yWindow="0" windowWidth="28800" windowHeight="14430"/>
  </bookViews>
  <sheets>
    <sheet name="Net Plant" sheetId="13" r:id="rId1"/>
    <sheet name="Load Summary" sheetId="14" r:id="rId2"/>
    <sheet name="Non-Inc Plant" sheetId="15" r:id="rId3"/>
    <sheet name="Inc CWIP &amp; Plant" sheetId="16" r:id="rId4"/>
    <sheet name="Inc CWIP &amp; Plant Summary" sheetId="17" r:id="rId5"/>
    <sheet name="Incentive CWIP" sheetId="18" r:id="rId6"/>
  </sheets>
  <externalReferences>
    <externalReference r:id="rId7"/>
  </externalReferences>
  <definedNames>
    <definedName name="_Fill" localSheetId="4" hidden="1">#REF!</definedName>
    <definedName name="_Fill" hidden="1">#REF!</definedName>
    <definedName name="_xlnm._FilterDatabase" localSheetId="3" hidden="1">'Inc CWIP &amp; Plant'!$B$11:$AR$466</definedName>
    <definedName name="_xlnm._FilterDatabase" localSheetId="4" hidden="1">'Inc CWIP &amp; Plant Summary'!$A$2:$B$30</definedName>
    <definedName name="_xlnm._FilterDatabase" localSheetId="5" hidden="1">'Incentive CWIP'!#REF!</definedName>
    <definedName name="_xlnm._FilterDatabase" localSheetId="1" hidden="1">'Load Summary'!#REF!</definedName>
    <definedName name="_xlnm._FilterDatabase" localSheetId="0" hidden="1">'Net Plant'!#REF!</definedName>
    <definedName name="_xlnm._FilterDatabase" localSheetId="2" hidden="1">'Non-Inc Plant'!$A$48:$P$122</definedName>
    <definedName name="_Key2" localSheetId="4" hidden="1">[1]ACCT_106!#REF!</definedName>
    <definedName name="_Key2" hidden="1">[1]ACCT_106!#REF!</definedName>
    <definedName name="_Order1" hidden="1">255</definedName>
    <definedName name="_Order2" hidden="1">255</definedName>
    <definedName name="_xlnm.Print_Area" localSheetId="3">'Inc CWIP &amp; Plant'!$A$1:$AQ$465</definedName>
    <definedName name="_xlnm.Print_Titles" localSheetId="3">'Inc CWIP &amp; Plant'!$D:$K</definedName>
    <definedName name="_xlnm.Print_Titles" localSheetId="2">'Non-Inc Plant'!$B:$I,'Non-Inc Plant'!$1:$2</definedName>
    <definedName name="Reference_2" localSheetId="3" hidden="1">{#N/A,#N/A,FALSE,"AD PG 1 OF 2";#N/A,#N/A,FALSE,"AD PG 2 OF 2"}</definedName>
    <definedName name="Reference_2" hidden="1">{#N/A,#N/A,FALSE,"AD PG 1 OF 2";#N/A,#N/A,FALSE,"AD PG 2 OF 2"}</definedName>
    <definedName name="Test" localSheetId="3" hidden="1">{#N/A,#N/A,FALSE,"AD PG 1 OF 2";#N/A,#N/A,FALSE,"AD PG 2 OF 2"}</definedName>
    <definedName name="Test" hidden="1">{#N/A,#N/A,FALSE,"AD PG 1 OF 2";#N/A,#N/A,FALSE,"AD PG 2 OF 2"}</definedName>
    <definedName name="wrn.Statement._.AD." localSheetId="3" hidden="1">{#N/A,#N/A,FALSE,"AD PG 1 OF 2";#N/A,#N/A,FALSE,"AD PG 2 OF 2"}</definedName>
    <definedName name="wrn.Statement._.AD." hidden="1">{#N/A,#N/A,FALSE,"AD PG 1 OF 2";#N/A,#N/A,FALSE,"AD PG 2 OF 2"}</definedName>
    <definedName name="wrn.statement._.AD.old" localSheetId="3" hidden="1">{#N/A,#N/A,FALSE,"AD PG 1 OF 2";#N/A,#N/A,FALSE,"AD PG 2 OF 2"}</definedName>
    <definedName name="wrn.statement._.AD.old" hidden="1">{#N/A,#N/A,FALSE,"AD PG 1 OF 2";#N/A,#N/A,FALSE,"AD PG 2 OF 2"}</definedName>
    <definedName name="wrn.Statement._.AD2." localSheetId="3" hidden="1">{#N/A,#N/A,FALSE,"AD PG 1 OF 2";#N/A,#N/A,FALSE,"AD PG 2 OF 2"}</definedName>
    <definedName name="wrn.Statement._.AD2." hidden="1">{#N/A,#N/A,FALSE,"AD PG 1 OF 2";#N/A,#N/A,FALSE,"AD PG 2 OF 2"}</definedName>
    <definedName name="wrn.statement._.AD3." localSheetId="3" hidden="1">{#N/A,#N/A,FALSE,"AD PG 1 OF 2";#N/A,#N/A,FALSE,"AD PG 2 OF 2"}</definedName>
    <definedName name="wrn.statement._.AD3." hidden="1">{#N/A,#N/A,FALSE,"AD PG 1 OF 2";#N/A,#N/A,FALSE,"AD PG 2 OF 2"}</definedName>
  </definedNames>
  <calcPr calcId="152511"/>
</workbook>
</file>

<file path=xl/calcChain.xml><?xml version="1.0" encoding="utf-8"?>
<calcChain xmlns="http://schemas.openxmlformats.org/spreadsheetml/2006/main">
  <c r="O286" i="16" l="1"/>
  <c r="O287" i="16"/>
  <c r="O288" i="16"/>
  <c r="O289" i="16"/>
  <c r="O290" i="16"/>
  <c r="N286" i="16"/>
  <c r="N287" i="16"/>
  <c r="N288" i="16"/>
  <c r="N289" i="16"/>
  <c r="N290" i="16"/>
  <c r="AD110" i="15" l="1"/>
  <c r="AD109" i="15"/>
  <c r="AD108" i="15"/>
  <c r="AD107" i="15"/>
  <c r="AD106" i="15"/>
  <c r="AD105" i="15"/>
  <c r="AD104" i="15"/>
  <c r="AD103" i="15"/>
  <c r="AD102" i="15"/>
  <c r="AD101" i="15"/>
  <c r="AD100" i="15"/>
  <c r="AD99" i="15"/>
  <c r="AD98" i="15"/>
  <c r="AD97" i="15"/>
  <c r="AD96" i="15"/>
  <c r="AD95" i="15"/>
  <c r="AD94" i="15"/>
  <c r="AD93" i="15"/>
  <c r="AD92" i="15"/>
  <c r="AD91" i="15"/>
  <c r="AD90" i="15"/>
  <c r="AD89" i="15"/>
  <c r="AD88" i="15"/>
  <c r="AD87" i="15"/>
  <c r="AD86" i="15"/>
  <c r="AD85" i="15"/>
  <c r="AD84" i="15"/>
  <c r="AD83" i="15"/>
  <c r="AD82" i="15"/>
  <c r="AD81" i="15"/>
  <c r="AD80" i="15"/>
  <c r="AD79" i="15"/>
  <c r="AD78" i="15"/>
  <c r="AD77" i="15"/>
  <c r="AD76" i="15"/>
  <c r="AD75" i="15"/>
  <c r="AD74" i="15"/>
  <c r="AD73" i="15"/>
  <c r="AD72" i="15"/>
  <c r="AD71" i="15"/>
  <c r="AD70" i="15"/>
  <c r="AD69" i="15"/>
  <c r="AD68" i="15"/>
  <c r="AD67" i="15"/>
  <c r="AD66" i="15"/>
  <c r="AD65" i="15"/>
  <c r="AD64" i="15"/>
  <c r="AD63" i="15"/>
  <c r="AD62" i="15"/>
  <c r="AD61" i="15"/>
  <c r="AD60" i="15"/>
  <c r="AD59" i="15"/>
  <c r="AD58" i="15"/>
  <c r="AD57" i="15"/>
  <c r="AD56" i="15"/>
  <c r="AD55" i="15"/>
  <c r="AD54" i="15"/>
  <c r="AD53" i="15"/>
  <c r="AD52" i="15"/>
  <c r="AD51" i="15"/>
  <c r="AD50" i="15"/>
  <c r="AO110" i="15"/>
  <c r="AN110" i="15"/>
  <c r="AM110" i="15"/>
  <c r="AL110" i="15"/>
  <c r="AK110" i="15"/>
  <c r="AJ110" i="15"/>
  <c r="AI110" i="15"/>
  <c r="AH110" i="15"/>
  <c r="AG110" i="15"/>
  <c r="AF110" i="15"/>
  <c r="AE110" i="15"/>
  <c r="AO109" i="15"/>
  <c r="AN109" i="15"/>
  <c r="AM109" i="15"/>
  <c r="AL109" i="15"/>
  <c r="AK109" i="15"/>
  <c r="AJ109" i="15"/>
  <c r="AI109" i="15"/>
  <c r="AH109" i="15"/>
  <c r="AG109" i="15"/>
  <c r="AF109" i="15"/>
  <c r="AE109" i="15"/>
  <c r="AO108" i="15"/>
  <c r="AN108" i="15"/>
  <c r="AM108" i="15"/>
  <c r="AL108" i="15"/>
  <c r="AK108" i="15"/>
  <c r="AJ108" i="15"/>
  <c r="AI108" i="15"/>
  <c r="AH108" i="15"/>
  <c r="AG108" i="15"/>
  <c r="AF108" i="15"/>
  <c r="AE108" i="15"/>
  <c r="AO107" i="15"/>
  <c r="AN107" i="15"/>
  <c r="AM107" i="15"/>
  <c r="AL107" i="15"/>
  <c r="AK107" i="15"/>
  <c r="AJ107" i="15"/>
  <c r="AI107" i="15"/>
  <c r="AH107" i="15"/>
  <c r="AG107" i="15"/>
  <c r="AF107" i="15"/>
  <c r="AE107" i="15"/>
  <c r="AO106" i="15"/>
  <c r="AN106" i="15"/>
  <c r="AM106" i="15"/>
  <c r="AL106" i="15"/>
  <c r="AK106" i="15"/>
  <c r="AJ106" i="15"/>
  <c r="AI106" i="15"/>
  <c r="AH106" i="15"/>
  <c r="AG106" i="15"/>
  <c r="AF106" i="15"/>
  <c r="AE106" i="15"/>
  <c r="AO105" i="15"/>
  <c r="AN105" i="15"/>
  <c r="AM105" i="15"/>
  <c r="AL105" i="15"/>
  <c r="AK105" i="15"/>
  <c r="AJ105" i="15"/>
  <c r="AI105" i="15"/>
  <c r="AH105" i="15"/>
  <c r="AG105" i="15"/>
  <c r="AF105" i="15"/>
  <c r="AE105" i="15"/>
  <c r="AO104" i="15"/>
  <c r="AN104" i="15"/>
  <c r="AM104" i="15"/>
  <c r="AL104" i="15"/>
  <c r="AK104" i="15"/>
  <c r="AJ104" i="15"/>
  <c r="AI104" i="15"/>
  <c r="AH104" i="15"/>
  <c r="AG104" i="15"/>
  <c r="AF104" i="15"/>
  <c r="AE104" i="15"/>
  <c r="AO103" i="15"/>
  <c r="AN103" i="15"/>
  <c r="AM103" i="15"/>
  <c r="AL103" i="15"/>
  <c r="AK103" i="15"/>
  <c r="AJ103" i="15"/>
  <c r="AI103" i="15"/>
  <c r="AH103" i="15"/>
  <c r="AG103" i="15"/>
  <c r="AF103" i="15"/>
  <c r="AE103" i="15"/>
  <c r="AO102" i="15"/>
  <c r="AN102" i="15"/>
  <c r="AM102" i="15"/>
  <c r="AL102" i="15"/>
  <c r="AK102" i="15"/>
  <c r="AJ102" i="15"/>
  <c r="AI102" i="15"/>
  <c r="AH102" i="15"/>
  <c r="AG102" i="15"/>
  <c r="AF102" i="15"/>
  <c r="AE102" i="15"/>
  <c r="AO101" i="15"/>
  <c r="AN101" i="15"/>
  <c r="AM101" i="15"/>
  <c r="AL101" i="15"/>
  <c r="AK101" i="15"/>
  <c r="AJ101" i="15"/>
  <c r="AI101" i="15"/>
  <c r="AH101" i="15"/>
  <c r="AG101" i="15"/>
  <c r="AF101" i="15"/>
  <c r="AE101" i="15"/>
  <c r="AO100" i="15"/>
  <c r="AN100" i="15"/>
  <c r="AM100" i="15"/>
  <c r="AL100" i="15"/>
  <c r="AK100" i="15"/>
  <c r="AJ100" i="15"/>
  <c r="AI100" i="15"/>
  <c r="AH100" i="15"/>
  <c r="AG100" i="15"/>
  <c r="AF100" i="15"/>
  <c r="AE100" i="15"/>
  <c r="AO99" i="15"/>
  <c r="AN99" i="15"/>
  <c r="AM99" i="15"/>
  <c r="AL99" i="15"/>
  <c r="AK99" i="15"/>
  <c r="AJ99" i="15"/>
  <c r="AI99" i="15"/>
  <c r="AH99" i="15"/>
  <c r="AG99" i="15"/>
  <c r="AF99" i="15"/>
  <c r="AE99" i="15"/>
  <c r="AO98" i="15"/>
  <c r="AN98" i="15"/>
  <c r="AM98" i="15"/>
  <c r="AL98" i="15"/>
  <c r="AK98" i="15"/>
  <c r="AJ98" i="15"/>
  <c r="AI98" i="15"/>
  <c r="AH98" i="15"/>
  <c r="AG98" i="15"/>
  <c r="AF98" i="15"/>
  <c r="AE98" i="15"/>
  <c r="AO97" i="15"/>
  <c r="AN97" i="15"/>
  <c r="AM97" i="15"/>
  <c r="AL97" i="15"/>
  <c r="AK97" i="15"/>
  <c r="AJ97" i="15"/>
  <c r="AI97" i="15"/>
  <c r="AH97" i="15"/>
  <c r="AG97" i="15"/>
  <c r="AF97" i="15"/>
  <c r="AE97" i="15"/>
  <c r="AO96" i="15"/>
  <c r="AN96" i="15"/>
  <c r="AM96" i="15"/>
  <c r="AL96" i="15"/>
  <c r="AK96" i="15"/>
  <c r="AJ96" i="15"/>
  <c r="AI96" i="15"/>
  <c r="AH96" i="15"/>
  <c r="AG96" i="15"/>
  <c r="AF96" i="15"/>
  <c r="AE96" i="15"/>
  <c r="AO95" i="15"/>
  <c r="AN95" i="15"/>
  <c r="AM95" i="15"/>
  <c r="AL95" i="15"/>
  <c r="AK95" i="15"/>
  <c r="AJ95" i="15"/>
  <c r="AI95" i="15"/>
  <c r="AH95" i="15"/>
  <c r="AG95" i="15"/>
  <c r="AF95" i="15"/>
  <c r="AE95" i="15"/>
  <c r="AO94" i="15"/>
  <c r="AN94" i="15"/>
  <c r="AM94" i="15"/>
  <c r="AL94" i="15"/>
  <c r="AK94" i="15"/>
  <c r="AJ94" i="15"/>
  <c r="AI94" i="15"/>
  <c r="AH94" i="15"/>
  <c r="AG94" i="15"/>
  <c r="AF94" i="15"/>
  <c r="AE94" i="15"/>
  <c r="AO93" i="15"/>
  <c r="AN93" i="15"/>
  <c r="AM93" i="15"/>
  <c r="AL93" i="15"/>
  <c r="AK93" i="15"/>
  <c r="AJ93" i="15"/>
  <c r="AI93" i="15"/>
  <c r="AH93" i="15"/>
  <c r="AG93" i="15"/>
  <c r="AF93" i="15"/>
  <c r="AE93" i="15"/>
  <c r="AO92" i="15"/>
  <c r="AN92" i="15"/>
  <c r="AM92" i="15"/>
  <c r="AL92" i="15"/>
  <c r="AK92" i="15"/>
  <c r="AJ92" i="15"/>
  <c r="AI92" i="15"/>
  <c r="AH92" i="15"/>
  <c r="AG92" i="15"/>
  <c r="AF92" i="15"/>
  <c r="AE92" i="15"/>
  <c r="AO91" i="15"/>
  <c r="AN91" i="15"/>
  <c r="AM91" i="15"/>
  <c r="AL91" i="15"/>
  <c r="AK91" i="15"/>
  <c r="AJ91" i="15"/>
  <c r="AI91" i="15"/>
  <c r="AH91" i="15"/>
  <c r="AG91" i="15"/>
  <c r="AF91" i="15"/>
  <c r="AE91" i="15"/>
  <c r="AO90" i="15"/>
  <c r="AN90" i="15"/>
  <c r="AM90" i="15"/>
  <c r="AL90" i="15"/>
  <c r="AK90" i="15"/>
  <c r="AJ90" i="15"/>
  <c r="AI90" i="15"/>
  <c r="AH90" i="15"/>
  <c r="AG90" i="15"/>
  <c r="AF90" i="15"/>
  <c r="AE90" i="15"/>
  <c r="AO89" i="15"/>
  <c r="AN89" i="15"/>
  <c r="AM89" i="15"/>
  <c r="AL89" i="15"/>
  <c r="AK89" i="15"/>
  <c r="AJ89" i="15"/>
  <c r="AI89" i="15"/>
  <c r="AH89" i="15"/>
  <c r="AG89" i="15"/>
  <c r="AF89" i="15"/>
  <c r="AE89" i="15"/>
  <c r="AO88" i="15"/>
  <c r="AN88" i="15"/>
  <c r="AM88" i="15"/>
  <c r="AL88" i="15"/>
  <c r="AK88" i="15"/>
  <c r="AJ88" i="15"/>
  <c r="AI88" i="15"/>
  <c r="AH88" i="15"/>
  <c r="AG88" i="15"/>
  <c r="AF88" i="15"/>
  <c r="AE88" i="15"/>
  <c r="AO87" i="15"/>
  <c r="AN87" i="15"/>
  <c r="AM87" i="15"/>
  <c r="AL87" i="15"/>
  <c r="AK87" i="15"/>
  <c r="AJ87" i="15"/>
  <c r="AI87" i="15"/>
  <c r="AH87" i="15"/>
  <c r="AG87" i="15"/>
  <c r="AF87" i="15"/>
  <c r="AE87" i="15"/>
  <c r="AO86" i="15"/>
  <c r="AN86" i="15"/>
  <c r="AM86" i="15"/>
  <c r="AL86" i="15"/>
  <c r="AK86" i="15"/>
  <c r="AJ86" i="15"/>
  <c r="AI86" i="15"/>
  <c r="AH86" i="15"/>
  <c r="AG86" i="15"/>
  <c r="AF86" i="15"/>
  <c r="AE86" i="15"/>
  <c r="AO85" i="15"/>
  <c r="AN85" i="15"/>
  <c r="AM85" i="15"/>
  <c r="AL85" i="15"/>
  <c r="AK85" i="15"/>
  <c r="AJ85" i="15"/>
  <c r="AI85" i="15"/>
  <c r="AH85" i="15"/>
  <c r="AG85" i="15"/>
  <c r="AF85" i="15"/>
  <c r="AE85" i="15"/>
  <c r="AO84" i="15"/>
  <c r="AN84" i="15"/>
  <c r="AM84" i="15"/>
  <c r="AL84" i="15"/>
  <c r="AK84" i="15"/>
  <c r="AJ84" i="15"/>
  <c r="AI84" i="15"/>
  <c r="AH84" i="15"/>
  <c r="AG84" i="15"/>
  <c r="AF84" i="15"/>
  <c r="AE84" i="15"/>
  <c r="AO83" i="15"/>
  <c r="AN83" i="15"/>
  <c r="AM83" i="15"/>
  <c r="AL83" i="15"/>
  <c r="AK83" i="15"/>
  <c r="AJ83" i="15"/>
  <c r="AI83" i="15"/>
  <c r="AH83" i="15"/>
  <c r="AG83" i="15"/>
  <c r="AF83" i="15"/>
  <c r="AE83" i="15"/>
  <c r="AO82" i="15"/>
  <c r="AN82" i="15"/>
  <c r="AM82" i="15"/>
  <c r="AL82" i="15"/>
  <c r="AK82" i="15"/>
  <c r="AJ82" i="15"/>
  <c r="AI82" i="15"/>
  <c r="AH82" i="15"/>
  <c r="AG82" i="15"/>
  <c r="AF82" i="15"/>
  <c r="AE82" i="15"/>
  <c r="AO81" i="15"/>
  <c r="AN81" i="15"/>
  <c r="AM81" i="15"/>
  <c r="AL81" i="15"/>
  <c r="AK81" i="15"/>
  <c r="AJ81" i="15"/>
  <c r="AI81" i="15"/>
  <c r="AH81" i="15"/>
  <c r="AG81" i="15"/>
  <c r="AF81" i="15"/>
  <c r="AE81" i="15"/>
  <c r="AO80" i="15"/>
  <c r="AN80" i="15"/>
  <c r="AM80" i="15"/>
  <c r="AL80" i="15"/>
  <c r="AK80" i="15"/>
  <c r="AJ80" i="15"/>
  <c r="AI80" i="15"/>
  <c r="AH80" i="15"/>
  <c r="AG80" i="15"/>
  <c r="AF80" i="15"/>
  <c r="AE80" i="15"/>
  <c r="AO79" i="15"/>
  <c r="AN79" i="15"/>
  <c r="AM79" i="15"/>
  <c r="AL79" i="15"/>
  <c r="AK79" i="15"/>
  <c r="AJ79" i="15"/>
  <c r="AI79" i="15"/>
  <c r="AH79" i="15"/>
  <c r="AG79" i="15"/>
  <c r="AF79" i="15"/>
  <c r="AE79" i="15"/>
  <c r="AO78" i="15"/>
  <c r="AN78" i="15"/>
  <c r="AM78" i="15"/>
  <c r="AL78" i="15"/>
  <c r="AK78" i="15"/>
  <c r="AJ78" i="15"/>
  <c r="AI78" i="15"/>
  <c r="AH78" i="15"/>
  <c r="AG78" i="15"/>
  <c r="AF78" i="15"/>
  <c r="AE78" i="15"/>
  <c r="AO77" i="15"/>
  <c r="AN77" i="15"/>
  <c r="AM77" i="15"/>
  <c r="AL77" i="15"/>
  <c r="AK77" i="15"/>
  <c r="AJ77" i="15"/>
  <c r="AI77" i="15"/>
  <c r="AH77" i="15"/>
  <c r="AG77" i="15"/>
  <c r="AF77" i="15"/>
  <c r="AE77" i="15"/>
  <c r="AO76" i="15"/>
  <c r="AN76" i="15"/>
  <c r="AM76" i="15"/>
  <c r="AL76" i="15"/>
  <c r="AK76" i="15"/>
  <c r="AJ76" i="15"/>
  <c r="AI76" i="15"/>
  <c r="AH76" i="15"/>
  <c r="AG76" i="15"/>
  <c r="AF76" i="15"/>
  <c r="AE76" i="15"/>
  <c r="AO75" i="15"/>
  <c r="AN75" i="15"/>
  <c r="AM75" i="15"/>
  <c r="AL75" i="15"/>
  <c r="AK75" i="15"/>
  <c r="AJ75" i="15"/>
  <c r="AI75" i="15"/>
  <c r="AH75" i="15"/>
  <c r="AG75" i="15"/>
  <c r="AF75" i="15"/>
  <c r="AE75" i="15"/>
  <c r="AO74" i="15"/>
  <c r="AN74" i="15"/>
  <c r="AM74" i="15"/>
  <c r="AL74" i="15"/>
  <c r="AK74" i="15"/>
  <c r="AJ74" i="15"/>
  <c r="AI74" i="15"/>
  <c r="AH74" i="15"/>
  <c r="AG74" i="15"/>
  <c r="AF74" i="15"/>
  <c r="AE74" i="15"/>
  <c r="AO73" i="15"/>
  <c r="AN73" i="15"/>
  <c r="AM73" i="15"/>
  <c r="AL73" i="15"/>
  <c r="AK73" i="15"/>
  <c r="AJ73" i="15"/>
  <c r="AI73" i="15"/>
  <c r="AH73" i="15"/>
  <c r="AG73" i="15"/>
  <c r="AF73" i="15"/>
  <c r="AE73" i="15"/>
  <c r="AO72" i="15"/>
  <c r="AN72" i="15"/>
  <c r="AM72" i="15"/>
  <c r="AL72" i="15"/>
  <c r="AK72" i="15"/>
  <c r="AJ72" i="15"/>
  <c r="AI72" i="15"/>
  <c r="AH72" i="15"/>
  <c r="AG72" i="15"/>
  <c r="AF72" i="15"/>
  <c r="AE72" i="15"/>
  <c r="AO71" i="15"/>
  <c r="AN71" i="15"/>
  <c r="AM71" i="15"/>
  <c r="AL71" i="15"/>
  <c r="AK71" i="15"/>
  <c r="AJ71" i="15"/>
  <c r="AI71" i="15"/>
  <c r="AH71" i="15"/>
  <c r="AG71" i="15"/>
  <c r="AF71" i="15"/>
  <c r="AE71" i="15"/>
  <c r="AO70" i="15"/>
  <c r="AN70" i="15"/>
  <c r="AM70" i="15"/>
  <c r="AL70" i="15"/>
  <c r="AK70" i="15"/>
  <c r="AJ70" i="15"/>
  <c r="AI70" i="15"/>
  <c r="AH70" i="15"/>
  <c r="AG70" i="15"/>
  <c r="AF70" i="15"/>
  <c r="AE70" i="15"/>
  <c r="AO69" i="15"/>
  <c r="AN69" i="15"/>
  <c r="AM69" i="15"/>
  <c r="AL69" i="15"/>
  <c r="AK69" i="15"/>
  <c r="AJ69" i="15"/>
  <c r="AI69" i="15"/>
  <c r="AH69" i="15"/>
  <c r="AG69" i="15"/>
  <c r="AF69" i="15"/>
  <c r="AE69" i="15"/>
  <c r="AO68" i="15"/>
  <c r="AN68" i="15"/>
  <c r="AM68" i="15"/>
  <c r="AL68" i="15"/>
  <c r="AK68" i="15"/>
  <c r="AJ68" i="15"/>
  <c r="AI68" i="15"/>
  <c r="AH68" i="15"/>
  <c r="AG68" i="15"/>
  <c r="AF68" i="15"/>
  <c r="AE68" i="15"/>
  <c r="AO67" i="15"/>
  <c r="AN67" i="15"/>
  <c r="AM67" i="15"/>
  <c r="AL67" i="15"/>
  <c r="AK67" i="15"/>
  <c r="AJ67" i="15"/>
  <c r="AI67" i="15"/>
  <c r="AH67" i="15"/>
  <c r="AG67" i="15"/>
  <c r="AF67" i="15"/>
  <c r="AE67" i="15"/>
  <c r="AO66" i="15"/>
  <c r="AN66" i="15"/>
  <c r="AM66" i="15"/>
  <c r="AL66" i="15"/>
  <c r="AK66" i="15"/>
  <c r="AJ66" i="15"/>
  <c r="AI66" i="15"/>
  <c r="AH66" i="15"/>
  <c r="AG66" i="15"/>
  <c r="AF66" i="15"/>
  <c r="AE66" i="15"/>
  <c r="AO65" i="15"/>
  <c r="AN65" i="15"/>
  <c r="AM65" i="15"/>
  <c r="AL65" i="15"/>
  <c r="AK65" i="15"/>
  <c r="AJ65" i="15"/>
  <c r="AI65" i="15"/>
  <c r="AH65" i="15"/>
  <c r="AG65" i="15"/>
  <c r="AF65" i="15"/>
  <c r="AE65" i="15"/>
  <c r="AO64" i="15"/>
  <c r="AN64" i="15"/>
  <c r="AM64" i="15"/>
  <c r="AL64" i="15"/>
  <c r="AK64" i="15"/>
  <c r="AJ64" i="15"/>
  <c r="AI64" i="15"/>
  <c r="AH64" i="15"/>
  <c r="AG64" i="15"/>
  <c r="AF64" i="15"/>
  <c r="AE64" i="15"/>
  <c r="AO63" i="15"/>
  <c r="AN63" i="15"/>
  <c r="AM63" i="15"/>
  <c r="AL63" i="15"/>
  <c r="AK63" i="15"/>
  <c r="AJ63" i="15"/>
  <c r="AI63" i="15"/>
  <c r="AH63" i="15"/>
  <c r="AG63" i="15"/>
  <c r="AF63" i="15"/>
  <c r="AE63" i="15"/>
  <c r="AO62" i="15"/>
  <c r="AN62" i="15"/>
  <c r="AM62" i="15"/>
  <c r="AL62" i="15"/>
  <c r="AK62" i="15"/>
  <c r="AJ62" i="15"/>
  <c r="AI62" i="15"/>
  <c r="AH62" i="15"/>
  <c r="AG62" i="15"/>
  <c r="AF62" i="15"/>
  <c r="AE62" i="15"/>
  <c r="AO61" i="15"/>
  <c r="AN61" i="15"/>
  <c r="AM61" i="15"/>
  <c r="AL61" i="15"/>
  <c r="AK61" i="15"/>
  <c r="AJ61" i="15"/>
  <c r="AI61" i="15"/>
  <c r="AH61" i="15"/>
  <c r="AG61" i="15"/>
  <c r="AF61" i="15"/>
  <c r="AE61" i="15"/>
  <c r="AO60" i="15"/>
  <c r="AN60" i="15"/>
  <c r="AM60" i="15"/>
  <c r="AL60" i="15"/>
  <c r="AK60" i="15"/>
  <c r="AJ60" i="15"/>
  <c r="AI60" i="15"/>
  <c r="AH60" i="15"/>
  <c r="AG60" i="15"/>
  <c r="AF60" i="15"/>
  <c r="AE60" i="15"/>
  <c r="AO59" i="15"/>
  <c r="AN59" i="15"/>
  <c r="AM59" i="15"/>
  <c r="AL59" i="15"/>
  <c r="AK59" i="15"/>
  <c r="AJ59" i="15"/>
  <c r="AI59" i="15"/>
  <c r="AH59" i="15"/>
  <c r="AG59" i="15"/>
  <c r="AF59" i="15"/>
  <c r="AE59" i="15"/>
  <c r="AO58" i="15"/>
  <c r="AN58" i="15"/>
  <c r="AM58" i="15"/>
  <c r="AL58" i="15"/>
  <c r="AK58" i="15"/>
  <c r="AJ58" i="15"/>
  <c r="AI58" i="15"/>
  <c r="AH58" i="15"/>
  <c r="AG58" i="15"/>
  <c r="AF58" i="15"/>
  <c r="AE58" i="15"/>
  <c r="AO57" i="15"/>
  <c r="AN57" i="15"/>
  <c r="AM57" i="15"/>
  <c r="AL57" i="15"/>
  <c r="AK57" i="15"/>
  <c r="AJ57" i="15"/>
  <c r="AI57" i="15"/>
  <c r="AH57" i="15"/>
  <c r="AG57" i="15"/>
  <c r="AF57" i="15"/>
  <c r="AE57" i="15"/>
  <c r="AO56" i="15"/>
  <c r="AN56" i="15"/>
  <c r="AM56" i="15"/>
  <c r="AL56" i="15"/>
  <c r="AK56" i="15"/>
  <c r="AJ56" i="15"/>
  <c r="AI56" i="15"/>
  <c r="AH56" i="15"/>
  <c r="AG56" i="15"/>
  <c r="AF56" i="15"/>
  <c r="AE56" i="15"/>
  <c r="AO55" i="15"/>
  <c r="AN55" i="15"/>
  <c r="AM55" i="15"/>
  <c r="AL55" i="15"/>
  <c r="AK55" i="15"/>
  <c r="AJ55" i="15"/>
  <c r="AI55" i="15"/>
  <c r="AH55" i="15"/>
  <c r="AG55" i="15"/>
  <c r="AF55" i="15"/>
  <c r="AE55" i="15"/>
  <c r="AO54" i="15"/>
  <c r="AN54" i="15"/>
  <c r="AM54" i="15"/>
  <c r="AL54" i="15"/>
  <c r="AK54" i="15"/>
  <c r="AJ54" i="15"/>
  <c r="AI54" i="15"/>
  <c r="AH54" i="15"/>
  <c r="AG54" i="15"/>
  <c r="AF54" i="15"/>
  <c r="AE54" i="15"/>
  <c r="AO53" i="15"/>
  <c r="AN53" i="15"/>
  <c r="AM53" i="15"/>
  <c r="AL53" i="15"/>
  <c r="AK53" i="15"/>
  <c r="AJ53" i="15"/>
  <c r="AI53" i="15"/>
  <c r="AH53" i="15"/>
  <c r="AG53" i="15"/>
  <c r="AF53" i="15"/>
  <c r="AE53" i="15"/>
  <c r="AO52" i="15"/>
  <c r="AN52" i="15"/>
  <c r="AM52" i="15"/>
  <c r="AL52" i="15"/>
  <c r="AK52" i="15"/>
  <c r="AJ52" i="15"/>
  <c r="AI52" i="15"/>
  <c r="AH52" i="15"/>
  <c r="AG52" i="15"/>
  <c r="AF52" i="15"/>
  <c r="AE52" i="15"/>
  <c r="AO51" i="15"/>
  <c r="AN51" i="15"/>
  <c r="AM51" i="15"/>
  <c r="AL51" i="15"/>
  <c r="AK51" i="15"/>
  <c r="AJ51" i="15"/>
  <c r="AI51" i="15"/>
  <c r="AH51" i="15"/>
  <c r="AG51" i="15"/>
  <c r="AF51" i="15"/>
  <c r="AE51" i="15"/>
  <c r="AO50" i="15"/>
  <c r="AN50" i="15"/>
  <c r="AM50" i="15"/>
  <c r="AL50" i="15"/>
  <c r="AK50" i="15"/>
  <c r="AJ50" i="15"/>
  <c r="AI50" i="15"/>
  <c r="AH50" i="15"/>
  <c r="AG50" i="15"/>
  <c r="AF50" i="15"/>
  <c r="AE50" i="15"/>
  <c r="AO49" i="15"/>
  <c r="AN49" i="15"/>
  <c r="AM49" i="15"/>
  <c r="AL49" i="15"/>
  <c r="AK49" i="15"/>
  <c r="AJ49" i="15"/>
  <c r="AI49" i="15"/>
  <c r="AH49" i="15"/>
  <c r="AG49" i="15"/>
  <c r="AF49" i="15"/>
  <c r="AE49" i="15"/>
  <c r="AD49" i="15"/>
  <c r="B456" i="16" l="1"/>
  <c r="B457" i="16"/>
  <c r="B458" i="16"/>
  <c r="B459" i="16"/>
  <c r="B460" i="16"/>
  <c r="B461" i="16"/>
  <c r="B462" i="16"/>
  <c r="B463" i="16"/>
  <c r="B464" i="16"/>
  <c r="M152" i="16"/>
  <c r="M160" i="16" l="1"/>
  <c r="M161" i="16"/>
  <c r="M162" i="16"/>
  <c r="M163" i="16"/>
  <c r="M164" i="16"/>
  <c r="M165" i="16"/>
  <c r="M166" i="16"/>
  <c r="M167" i="16"/>
  <c r="M168" i="16"/>
  <c r="M169" i="16"/>
  <c r="M170" i="16"/>
  <c r="M171" i="16"/>
  <c r="M172" i="16"/>
  <c r="M173" i="16"/>
  <c r="M174" i="16"/>
  <c r="M175" i="16"/>
  <c r="M176" i="16"/>
  <c r="M177" i="16"/>
  <c r="M178" i="16"/>
  <c r="H161" i="16"/>
  <c r="H162" i="16"/>
  <c r="H163" i="16"/>
  <c r="H164" i="16"/>
  <c r="H165" i="16"/>
  <c r="H166" i="16"/>
  <c r="H167" i="16"/>
  <c r="H168" i="16"/>
  <c r="H169" i="16"/>
  <c r="E171" i="16"/>
  <c r="F171" i="16"/>
  <c r="G171" i="16"/>
  <c r="H171" i="16"/>
  <c r="I171" i="16"/>
  <c r="J171" i="16"/>
  <c r="K171" i="16"/>
  <c r="E172" i="16"/>
  <c r="F172" i="16"/>
  <c r="G172" i="16"/>
  <c r="H172" i="16"/>
  <c r="I172" i="16"/>
  <c r="J172" i="16"/>
  <c r="K172" i="16"/>
  <c r="E173" i="16"/>
  <c r="F173" i="16"/>
  <c r="G173" i="16"/>
  <c r="H173" i="16"/>
  <c r="I173" i="16"/>
  <c r="J173" i="16"/>
  <c r="K173" i="16"/>
  <c r="D171" i="16"/>
  <c r="D172" i="16"/>
  <c r="D173" i="16"/>
  <c r="N437" i="16" l="1"/>
  <c r="Q437" i="16" s="1"/>
  <c r="O437" i="16"/>
  <c r="R437" i="16" s="1"/>
  <c r="P437" i="16"/>
  <c r="N438" i="16"/>
  <c r="Q438" i="16" s="1"/>
  <c r="O438" i="16"/>
  <c r="O457" i="16" s="1"/>
  <c r="P438" i="16"/>
  <c r="N439" i="16"/>
  <c r="N458" i="16" s="1"/>
  <c r="O439" i="16"/>
  <c r="R439" i="16" s="1"/>
  <c r="P439" i="16"/>
  <c r="N440" i="16"/>
  <c r="Q440" i="16" s="1"/>
  <c r="O440" i="16"/>
  <c r="O459" i="16" s="1"/>
  <c r="P440" i="16"/>
  <c r="N441" i="16"/>
  <c r="N460" i="16" s="1"/>
  <c r="O441" i="16"/>
  <c r="R441" i="16" s="1"/>
  <c r="P441" i="16"/>
  <c r="N442" i="16"/>
  <c r="Q442" i="16" s="1"/>
  <c r="O442" i="16"/>
  <c r="O461" i="16" s="1"/>
  <c r="P442" i="16"/>
  <c r="N443" i="16"/>
  <c r="N462" i="16" s="1"/>
  <c r="O443" i="16"/>
  <c r="R443" i="16" s="1"/>
  <c r="P443" i="16"/>
  <c r="N444" i="16"/>
  <c r="Q444" i="16" s="1"/>
  <c r="O444" i="16"/>
  <c r="O463" i="16" s="1"/>
  <c r="P444" i="16"/>
  <c r="N445" i="16"/>
  <c r="Q445" i="16" s="1"/>
  <c r="O445" i="16"/>
  <c r="R445" i="16" s="1"/>
  <c r="P445" i="16"/>
  <c r="M456" i="16"/>
  <c r="M457" i="16"/>
  <c r="M458" i="16"/>
  <c r="M459" i="16"/>
  <c r="M460" i="16"/>
  <c r="M461" i="16"/>
  <c r="M462" i="16"/>
  <c r="M463" i="16"/>
  <c r="M464" i="16"/>
  <c r="D456" i="16"/>
  <c r="E456" i="16"/>
  <c r="F456" i="16"/>
  <c r="G456" i="16"/>
  <c r="H456" i="16"/>
  <c r="I456" i="16"/>
  <c r="J456" i="16"/>
  <c r="K456" i="16"/>
  <c r="D457" i="16"/>
  <c r="E457" i="16"/>
  <c r="F457" i="16"/>
  <c r="G457" i="16"/>
  <c r="H457" i="16"/>
  <c r="I457" i="16"/>
  <c r="J457" i="16"/>
  <c r="K457" i="16"/>
  <c r="D458" i="16"/>
  <c r="E458" i="16"/>
  <c r="F458" i="16"/>
  <c r="G458" i="16"/>
  <c r="H458" i="16"/>
  <c r="I458" i="16"/>
  <c r="J458" i="16"/>
  <c r="K458" i="16"/>
  <c r="D459" i="16"/>
  <c r="E459" i="16"/>
  <c r="F459" i="16"/>
  <c r="G459" i="16"/>
  <c r="H459" i="16"/>
  <c r="I459" i="16"/>
  <c r="J459" i="16"/>
  <c r="K459" i="16"/>
  <c r="D460" i="16"/>
  <c r="E460" i="16"/>
  <c r="F460" i="16"/>
  <c r="G460" i="16"/>
  <c r="H460" i="16"/>
  <c r="I460" i="16"/>
  <c r="J460" i="16"/>
  <c r="K460" i="16"/>
  <c r="D461" i="16"/>
  <c r="E461" i="16"/>
  <c r="F461" i="16"/>
  <c r="G461" i="16"/>
  <c r="H461" i="16"/>
  <c r="I461" i="16"/>
  <c r="J461" i="16"/>
  <c r="K461" i="16"/>
  <c r="D462" i="16"/>
  <c r="E462" i="16"/>
  <c r="F462" i="16"/>
  <c r="G462" i="16"/>
  <c r="H462" i="16"/>
  <c r="I462" i="16"/>
  <c r="J462" i="16"/>
  <c r="K462" i="16"/>
  <c r="D463" i="16"/>
  <c r="E463" i="16"/>
  <c r="F463" i="16"/>
  <c r="G463" i="16"/>
  <c r="H463" i="16"/>
  <c r="I463" i="16"/>
  <c r="J463" i="16"/>
  <c r="K463" i="16"/>
  <c r="D464" i="16"/>
  <c r="E464" i="16"/>
  <c r="F464" i="16"/>
  <c r="G464" i="16"/>
  <c r="H464" i="16"/>
  <c r="I464" i="16"/>
  <c r="J464" i="16"/>
  <c r="K464" i="16"/>
  <c r="D364" i="16"/>
  <c r="E364" i="16"/>
  <c r="F364" i="16"/>
  <c r="G364" i="16"/>
  <c r="H364" i="16"/>
  <c r="I364" i="16"/>
  <c r="J364" i="16"/>
  <c r="K364" i="16"/>
  <c r="M364" i="16"/>
  <c r="D365" i="16"/>
  <c r="E365" i="16"/>
  <c r="F365" i="16"/>
  <c r="G365" i="16"/>
  <c r="H365" i="16"/>
  <c r="I365" i="16"/>
  <c r="J365" i="16"/>
  <c r="K365" i="16"/>
  <c r="M365" i="16"/>
  <c r="D366" i="16"/>
  <c r="E366" i="16"/>
  <c r="F366" i="16"/>
  <c r="G366" i="16"/>
  <c r="H366" i="16"/>
  <c r="I366" i="16"/>
  <c r="J366" i="16"/>
  <c r="K366" i="16"/>
  <c r="M366" i="16"/>
  <c r="D367" i="16"/>
  <c r="E367" i="16"/>
  <c r="F367" i="16"/>
  <c r="G367" i="16"/>
  <c r="H367" i="16"/>
  <c r="I367" i="16"/>
  <c r="J367" i="16"/>
  <c r="K367" i="16"/>
  <c r="M367" i="16"/>
  <c r="D368" i="16"/>
  <c r="E368" i="16"/>
  <c r="F368" i="16"/>
  <c r="G368" i="16"/>
  <c r="H368" i="16"/>
  <c r="I368" i="16"/>
  <c r="J368" i="16"/>
  <c r="K368" i="16"/>
  <c r="M368" i="16"/>
  <c r="D369" i="16"/>
  <c r="E369" i="16"/>
  <c r="F369" i="16"/>
  <c r="G369" i="16"/>
  <c r="H369" i="16"/>
  <c r="I369" i="16"/>
  <c r="J369" i="16"/>
  <c r="K369" i="16"/>
  <c r="M369" i="16"/>
  <c r="D370" i="16"/>
  <c r="E370" i="16"/>
  <c r="F370" i="16"/>
  <c r="G370" i="16"/>
  <c r="H370" i="16"/>
  <c r="I370" i="16"/>
  <c r="J370" i="16"/>
  <c r="K370" i="16"/>
  <c r="M370" i="16"/>
  <c r="D371" i="16"/>
  <c r="E371" i="16"/>
  <c r="F371" i="16"/>
  <c r="G371" i="16"/>
  <c r="H371" i="16"/>
  <c r="I371" i="16"/>
  <c r="J371" i="16"/>
  <c r="K371" i="16"/>
  <c r="M371" i="16"/>
  <c r="AQ306" i="16"/>
  <c r="AP306" i="16"/>
  <c r="AO306" i="16"/>
  <c r="AN306" i="16"/>
  <c r="AM306" i="16"/>
  <c r="AL306" i="16"/>
  <c r="AK306" i="16"/>
  <c r="AJ306" i="16"/>
  <c r="AI306" i="16"/>
  <c r="AH306" i="16"/>
  <c r="AG306" i="16"/>
  <c r="AF306" i="16"/>
  <c r="AE306" i="16"/>
  <c r="AD306" i="16"/>
  <c r="AC306" i="16"/>
  <c r="AB306" i="16"/>
  <c r="AA306" i="16"/>
  <c r="Z306" i="16"/>
  <c r="Y306" i="16"/>
  <c r="X306" i="16"/>
  <c r="W306" i="16"/>
  <c r="V306" i="16"/>
  <c r="U306" i="16"/>
  <c r="T306" i="16"/>
  <c r="M301" i="16"/>
  <c r="M302" i="16"/>
  <c r="M303" i="16"/>
  <c r="M304" i="16"/>
  <c r="M305" i="16"/>
  <c r="D301" i="16"/>
  <c r="E301" i="16"/>
  <c r="F301" i="16"/>
  <c r="G301" i="16"/>
  <c r="H301" i="16"/>
  <c r="I301" i="16"/>
  <c r="J301" i="16"/>
  <c r="K301" i="16"/>
  <c r="D302" i="16"/>
  <c r="E302" i="16"/>
  <c r="F302" i="16"/>
  <c r="G302" i="16"/>
  <c r="H302" i="16"/>
  <c r="I302" i="16"/>
  <c r="J302" i="16"/>
  <c r="K302" i="16"/>
  <c r="D303" i="16"/>
  <c r="E303" i="16"/>
  <c r="F303" i="16"/>
  <c r="G303" i="16"/>
  <c r="H303" i="16"/>
  <c r="I303" i="16"/>
  <c r="J303" i="16"/>
  <c r="K303" i="16"/>
  <c r="D304" i="16"/>
  <c r="E304" i="16"/>
  <c r="F304" i="16"/>
  <c r="G304" i="16"/>
  <c r="H304" i="16"/>
  <c r="I304" i="16"/>
  <c r="J304" i="16"/>
  <c r="K304" i="16"/>
  <c r="D305" i="16"/>
  <c r="E305" i="16"/>
  <c r="F305" i="16"/>
  <c r="G305" i="16"/>
  <c r="H305" i="16"/>
  <c r="I305" i="16"/>
  <c r="J305" i="16"/>
  <c r="K305" i="16"/>
  <c r="P286" i="16"/>
  <c r="Q287" i="16"/>
  <c r="P287" i="16"/>
  <c r="N303" i="16"/>
  <c r="P288" i="16"/>
  <c r="Q289" i="16"/>
  <c r="P289" i="16"/>
  <c r="Q290" i="16"/>
  <c r="R290" i="16"/>
  <c r="P290" i="16"/>
  <c r="M291" i="16"/>
  <c r="B286" i="16"/>
  <c r="B301" i="16" s="1"/>
  <c r="B287" i="16"/>
  <c r="B302" i="16" s="1"/>
  <c r="B288" i="16"/>
  <c r="B303" i="16" s="1"/>
  <c r="B289" i="16"/>
  <c r="B304" i="16" s="1"/>
  <c r="B290" i="16"/>
  <c r="B305" i="16" s="1"/>
  <c r="M252" i="16"/>
  <c r="M253" i="16"/>
  <c r="M254" i="16"/>
  <c r="M255" i="16"/>
  <c r="M256" i="16"/>
  <c r="M257" i="16"/>
  <c r="M258" i="16"/>
  <c r="M259" i="16"/>
  <c r="M260" i="16"/>
  <c r="M261" i="16"/>
  <c r="M262" i="16"/>
  <c r="M263" i="16"/>
  <c r="M264" i="16"/>
  <c r="M265" i="16"/>
  <c r="M266" i="16"/>
  <c r="M267" i="16"/>
  <c r="M268" i="16"/>
  <c r="M269" i="16"/>
  <c r="M270" i="16"/>
  <c r="M271" i="16"/>
  <c r="M272" i="16"/>
  <c r="M273" i="16"/>
  <c r="M274" i="16"/>
  <c r="N219" i="16"/>
  <c r="Q219" i="16" s="1"/>
  <c r="O219" i="16"/>
  <c r="R219" i="16" s="1"/>
  <c r="P219" i="16"/>
  <c r="N220" i="16"/>
  <c r="Q220" i="16" s="1"/>
  <c r="O220" i="16"/>
  <c r="R220" i="16" s="1"/>
  <c r="P220" i="16"/>
  <c r="N221" i="16"/>
  <c r="Q221" i="16" s="1"/>
  <c r="O221" i="16"/>
  <c r="R221" i="16" s="1"/>
  <c r="P221" i="16"/>
  <c r="N222" i="16"/>
  <c r="Q222" i="16" s="1"/>
  <c r="O222" i="16"/>
  <c r="R222" i="16" s="1"/>
  <c r="P222" i="16"/>
  <c r="N223" i="16"/>
  <c r="O223" i="16"/>
  <c r="R223" i="16" s="1"/>
  <c r="P223" i="16"/>
  <c r="N224" i="16"/>
  <c r="Q224" i="16" s="1"/>
  <c r="O224" i="16"/>
  <c r="R224" i="16" s="1"/>
  <c r="P224" i="16"/>
  <c r="N225" i="16"/>
  <c r="Q225" i="16" s="1"/>
  <c r="O225" i="16"/>
  <c r="R225" i="16" s="1"/>
  <c r="P225" i="16"/>
  <c r="N226" i="16"/>
  <c r="Q226" i="16" s="1"/>
  <c r="O226" i="16"/>
  <c r="R226" i="16" s="1"/>
  <c r="P226" i="16"/>
  <c r="N227" i="16"/>
  <c r="Q227" i="16" s="1"/>
  <c r="O227" i="16"/>
  <c r="R227" i="16" s="1"/>
  <c r="P227" i="16"/>
  <c r="N228" i="16"/>
  <c r="N261" i="16" s="1"/>
  <c r="O228" i="16"/>
  <c r="R228" i="16" s="1"/>
  <c r="P228" i="16"/>
  <c r="N229" i="16"/>
  <c r="Q229" i="16" s="1"/>
  <c r="O229" i="16"/>
  <c r="R229" i="16" s="1"/>
  <c r="P229" i="16"/>
  <c r="N230" i="16"/>
  <c r="Q230" i="16" s="1"/>
  <c r="O230" i="16"/>
  <c r="R230" i="16" s="1"/>
  <c r="P230" i="16"/>
  <c r="N231" i="16"/>
  <c r="Q231" i="16" s="1"/>
  <c r="O231" i="16"/>
  <c r="O264" i="16" s="1"/>
  <c r="P231" i="16"/>
  <c r="N232" i="16"/>
  <c r="N265" i="16" s="1"/>
  <c r="O232" i="16"/>
  <c r="R232" i="16" s="1"/>
  <c r="P232" i="16"/>
  <c r="N233" i="16"/>
  <c r="Q233" i="16" s="1"/>
  <c r="O233" i="16"/>
  <c r="R233" i="16" s="1"/>
  <c r="P233" i="16"/>
  <c r="N234" i="16"/>
  <c r="Q234" i="16" s="1"/>
  <c r="O234" i="16"/>
  <c r="R234" i="16" s="1"/>
  <c r="P234" i="16"/>
  <c r="N235" i="16"/>
  <c r="Q235" i="16" s="1"/>
  <c r="O235" i="16"/>
  <c r="R235" i="16" s="1"/>
  <c r="P235" i="16"/>
  <c r="N236" i="16"/>
  <c r="N269" i="16" s="1"/>
  <c r="O236" i="16"/>
  <c r="R236" i="16" s="1"/>
  <c r="P236" i="16"/>
  <c r="N237" i="16"/>
  <c r="Q237" i="16" s="1"/>
  <c r="O237" i="16"/>
  <c r="R237" i="16" s="1"/>
  <c r="P237" i="16"/>
  <c r="N238" i="16"/>
  <c r="Q238" i="16" s="1"/>
  <c r="O238" i="16"/>
  <c r="R238" i="16" s="1"/>
  <c r="P238" i="16"/>
  <c r="N239" i="16"/>
  <c r="Q239" i="16" s="1"/>
  <c r="O239" i="16"/>
  <c r="P239" i="16"/>
  <c r="N240" i="16"/>
  <c r="O240" i="16"/>
  <c r="R240" i="16" s="1"/>
  <c r="P240" i="16"/>
  <c r="N241" i="16"/>
  <c r="Q241" i="16" s="1"/>
  <c r="O241" i="16"/>
  <c r="R241" i="16" s="1"/>
  <c r="P241" i="16"/>
  <c r="B252" i="16"/>
  <c r="B253" i="16"/>
  <c r="B254" i="16"/>
  <c r="B255" i="16"/>
  <c r="B256" i="16"/>
  <c r="B257" i="16"/>
  <c r="B258" i="16"/>
  <c r="B259" i="16"/>
  <c r="B260" i="16"/>
  <c r="B261" i="16"/>
  <c r="B262" i="16"/>
  <c r="B263" i="16"/>
  <c r="B264" i="16"/>
  <c r="B265" i="16"/>
  <c r="B266" i="16"/>
  <c r="B267" i="16"/>
  <c r="B268" i="16"/>
  <c r="B269" i="16"/>
  <c r="B270" i="16"/>
  <c r="B271" i="16"/>
  <c r="D252" i="16"/>
  <c r="E252" i="16"/>
  <c r="F252" i="16"/>
  <c r="G252" i="16"/>
  <c r="H252" i="16"/>
  <c r="I252" i="16"/>
  <c r="J252" i="16"/>
  <c r="K252" i="16"/>
  <c r="D253" i="16"/>
  <c r="E253" i="16"/>
  <c r="F253" i="16"/>
  <c r="G253" i="16"/>
  <c r="H253" i="16"/>
  <c r="I253" i="16"/>
  <c r="J253" i="16"/>
  <c r="K253" i="16"/>
  <c r="D254" i="16"/>
  <c r="E254" i="16"/>
  <c r="F254" i="16"/>
  <c r="G254" i="16"/>
  <c r="H254" i="16"/>
  <c r="I254" i="16"/>
  <c r="J254" i="16"/>
  <c r="K254" i="16"/>
  <c r="D255" i="16"/>
  <c r="E255" i="16"/>
  <c r="F255" i="16"/>
  <c r="G255" i="16"/>
  <c r="H255" i="16"/>
  <c r="I255" i="16"/>
  <c r="J255" i="16"/>
  <c r="K255" i="16"/>
  <c r="D256" i="16"/>
  <c r="E256" i="16"/>
  <c r="F256" i="16"/>
  <c r="G256" i="16"/>
  <c r="H256" i="16"/>
  <c r="I256" i="16"/>
  <c r="J256" i="16"/>
  <c r="K256" i="16"/>
  <c r="D257" i="16"/>
  <c r="E257" i="16"/>
  <c r="F257" i="16"/>
  <c r="G257" i="16"/>
  <c r="H257" i="16"/>
  <c r="I257" i="16"/>
  <c r="J257" i="16"/>
  <c r="K257" i="16"/>
  <c r="D258" i="16"/>
  <c r="E258" i="16"/>
  <c r="F258" i="16"/>
  <c r="G258" i="16"/>
  <c r="H258" i="16"/>
  <c r="I258" i="16"/>
  <c r="J258" i="16"/>
  <c r="K258" i="16"/>
  <c r="D259" i="16"/>
  <c r="E259" i="16"/>
  <c r="F259" i="16"/>
  <c r="G259" i="16"/>
  <c r="H259" i="16"/>
  <c r="I259" i="16"/>
  <c r="J259" i="16"/>
  <c r="K259" i="16"/>
  <c r="D260" i="16"/>
  <c r="E260" i="16"/>
  <c r="F260" i="16"/>
  <c r="G260" i="16"/>
  <c r="H260" i="16"/>
  <c r="I260" i="16"/>
  <c r="J260" i="16"/>
  <c r="K260" i="16"/>
  <c r="D261" i="16"/>
  <c r="E261" i="16"/>
  <c r="F261" i="16"/>
  <c r="G261" i="16"/>
  <c r="H261" i="16"/>
  <c r="I261" i="16"/>
  <c r="J261" i="16"/>
  <c r="K261" i="16"/>
  <c r="D262" i="16"/>
  <c r="E262" i="16"/>
  <c r="F262" i="16"/>
  <c r="G262" i="16"/>
  <c r="H262" i="16"/>
  <c r="I262" i="16"/>
  <c r="J262" i="16"/>
  <c r="K262" i="16"/>
  <c r="D263" i="16"/>
  <c r="E263" i="16"/>
  <c r="F263" i="16"/>
  <c r="G263" i="16"/>
  <c r="H263" i="16"/>
  <c r="I263" i="16"/>
  <c r="J263" i="16"/>
  <c r="K263" i="16"/>
  <c r="D264" i="16"/>
  <c r="E264" i="16"/>
  <c r="F264" i="16"/>
  <c r="G264" i="16"/>
  <c r="H264" i="16"/>
  <c r="I264" i="16"/>
  <c r="J264" i="16"/>
  <c r="K264" i="16"/>
  <c r="D265" i="16"/>
  <c r="E265" i="16"/>
  <c r="F265" i="16"/>
  <c r="G265" i="16"/>
  <c r="H265" i="16"/>
  <c r="I265" i="16"/>
  <c r="J265" i="16"/>
  <c r="K265" i="16"/>
  <c r="D266" i="16"/>
  <c r="E266" i="16"/>
  <c r="F266" i="16"/>
  <c r="G266" i="16"/>
  <c r="H266" i="16"/>
  <c r="I266" i="16"/>
  <c r="J266" i="16"/>
  <c r="K266" i="16"/>
  <c r="D267" i="16"/>
  <c r="E267" i="16"/>
  <c r="F267" i="16"/>
  <c r="G267" i="16"/>
  <c r="H267" i="16"/>
  <c r="I267" i="16"/>
  <c r="J267" i="16"/>
  <c r="K267" i="16"/>
  <c r="D268" i="16"/>
  <c r="E268" i="16"/>
  <c r="F268" i="16"/>
  <c r="G268" i="16"/>
  <c r="H268" i="16"/>
  <c r="I268" i="16"/>
  <c r="J268" i="16"/>
  <c r="K268" i="16"/>
  <c r="D269" i="16"/>
  <c r="E269" i="16"/>
  <c r="F269" i="16"/>
  <c r="G269" i="16"/>
  <c r="H269" i="16"/>
  <c r="I269" i="16"/>
  <c r="J269" i="16"/>
  <c r="K269" i="16"/>
  <c r="D270" i="16"/>
  <c r="E270" i="16"/>
  <c r="F270" i="16"/>
  <c r="G270" i="16"/>
  <c r="H270" i="16"/>
  <c r="I270" i="16"/>
  <c r="J270" i="16"/>
  <c r="K270" i="16"/>
  <c r="D271" i="16"/>
  <c r="E271" i="16"/>
  <c r="F271" i="16"/>
  <c r="G271" i="16"/>
  <c r="H271" i="16"/>
  <c r="I271" i="16"/>
  <c r="J271" i="16"/>
  <c r="K271" i="16"/>
  <c r="D272" i="16"/>
  <c r="E272" i="16"/>
  <c r="F272" i="16"/>
  <c r="G272" i="16"/>
  <c r="H272" i="16"/>
  <c r="I272" i="16"/>
  <c r="J272" i="16"/>
  <c r="K272" i="16"/>
  <c r="D273" i="16"/>
  <c r="E273" i="16"/>
  <c r="F273" i="16"/>
  <c r="G273" i="16"/>
  <c r="H273" i="16"/>
  <c r="I273" i="16"/>
  <c r="J273" i="16"/>
  <c r="K273" i="16"/>
  <c r="D274" i="16"/>
  <c r="E274" i="16"/>
  <c r="F274" i="16"/>
  <c r="G274" i="16"/>
  <c r="H274" i="16"/>
  <c r="I274" i="16"/>
  <c r="J274" i="16"/>
  <c r="K274" i="16"/>
  <c r="B224" i="16"/>
  <c r="B225" i="16"/>
  <c r="B226" i="16"/>
  <c r="B227" i="16"/>
  <c r="B228" i="16"/>
  <c r="B229" i="16"/>
  <c r="B230" i="16"/>
  <c r="B231" i="16"/>
  <c r="B232" i="16"/>
  <c r="B233" i="16"/>
  <c r="B219" i="16"/>
  <c r="B220" i="16"/>
  <c r="B221" i="16"/>
  <c r="B222" i="16"/>
  <c r="B223" i="16"/>
  <c r="B234" i="16"/>
  <c r="B235" i="16"/>
  <c r="B236" i="16"/>
  <c r="B237" i="16"/>
  <c r="B238" i="16"/>
  <c r="B239" i="16"/>
  <c r="B240" i="16"/>
  <c r="B241" i="16"/>
  <c r="Q443" i="16" l="1"/>
  <c r="Q439" i="16"/>
  <c r="P463" i="16"/>
  <c r="P461" i="16"/>
  <c r="P459" i="16"/>
  <c r="P457" i="16"/>
  <c r="N464" i="16"/>
  <c r="Q464" i="16" s="1"/>
  <c r="N456" i="16"/>
  <c r="Q456" i="16" s="1"/>
  <c r="Q441" i="16"/>
  <c r="Q462" i="16"/>
  <c r="Q460" i="16"/>
  <c r="Q458" i="16"/>
  <c r="R463" i="16"/>
  <c r="R461" i="16"/>
  <c r="R459" i="16"/>
  <c r="R457" i="16"/>
  <c r="R444" i="16"/>
  <c r="R442" i="16"/>
  <c r="R440" i="16"/>
  <c r="R438" i="16"/>
  <c r="P464" i="16"/>
  <c r="P462" i="16"/>
  <c r="P460" i="16"/>
  <c r="P458" i="16"/>
  <c r="P456" i="16"/>
  <c r="O464" i="16"/>
  <c r="R464" i="16" s="1"/>
  <c r="O460" i="16"/>
  <c r="R460" i="16" s="1"/>
  <c r="O456" i="16"/>
  <c r="R456" i="16" s="1"/>
  <c r="O462" i="16"/>
  <c r="R462" i="16" s="1"/>
  <c r="O458" i="16"/>
  <c r="R458" i="16" s="1"/>
  <c r="N463" i="16"/>
  <c r="Q463" i="16" s="1"/>
  <c r="N461" i="16"/>
  <c r="Q461" i="16" s="1"/>
  <c r="N459" i="16"/>
  <c r="Q459" i="16" s="1"/>
  <c r="N457" i="16"/>
  <c r="Q457" i="16" s="1"/>
  <c r="P305" i="16"/>
  <c r="P301" i="16"/>
  <c r="P270" i="16"/>
  <c r="P257" i="16"/>
  <c r="P253" i="16"/>
  <c r="Q303" i="16"/>
  <c r="P303" i="16"/>
  <c r="Q288" i="16"/>
  <c r="O305" i="16"/>
  <c r="R305" i="16" s="1"/>
  <c r="P268" i="16"/>
  <c r="P264" i="16"/>
  <c r="P260" i="16"/>
  <c r="P255" i="16"/>
  <c r="R289" i="16"/>
  <c r="O304" i="16"/>
  <c r="R304" i="16" s="1"/>
  <c r="R288" i="16"/>
  <c r="O303" i="16"/>
  <c r="R303" i="16" s="1"/>
  <c r="P274" i="16"/>
  <c r="R287" i="16"/>
  <c r="O302" i="16"/>
  <c r="R302" i="16" s="1"/>
  <c r="P258" i="16"/>
  <c r="N305" i="16"/>
  <c r="Q305" i="16" s="1"/>
  <c r="N304" i="16"/>
  <c r="Q304" i="16" s="1"/>
  <c r="N302" i="16"/>
  <c r="Q302" i="16" s="1"/>
  <c r="P259" i="16"/>
  <c r="P304" i="16"/>
  <c r="P302" i="16"/>
  <c r="P262" i="16"/>
  <c r="Q265" i="16"/>
  <c r="P271" i="16"/>
  <c r="P265" i="16"/>
  <c r="Q228" i="16"/>
  <c r="Q236" i="16"/>
  <c r="R231" i="16"/>
  <c r="N253" i="16"/>
  <c r="Q253" i="16" s="1"/>
  <c r="O272" i="16"/>
  <c r="R272" i="16" s="1"/>
  <c r="R239" i="16"/>
  <c r="Q232" i="16"/>
  <c r="N273" i="16"/>
  <c r="Q273" i="16" s="1"/>
  <c r="Q240" i="16"/>
  <c r="P273" i="16"/>
  <c r="P263" i="16"/>
  <c r="N256" i="16"/>
  <c r="Q256" i="16" s="1"/>
  <c r="Q223" i="16"/>
  <c r="P272" i="16"/>
  <c r="P266" i="16"/>
  <c r="Q261" i="16"/>
  <c r="P267" i="16"/>
  <c r="P254" i="16"/>
  <c r="N252" i="16"/>
  <c r="Q252" i="16" s="1"/>
  <c r="Q269" i="16"/>
  <c r="R264" i="16"/>
  <c r="P269" i="16"/>
  <c r="P261" i="16"/>
  <c r="P256" i="16"/>
  <c r="P252" i="16"/>
  <c r="O274" i="16"/>
  <c r="R274" i="16" s="1"/>
  <c r="O273" i="16"/>
  <c r="R273" i="16" s="1"/>
  <c r="O271" i="16"/>
  <c r="R271" i="16" s="1"/>
  <c r="O270" i="16"/>
  <c r="R270" i="16" s="1"/>
  <c r="O269" i="16"/>
  <c r="R269" i="16" s="1"/>
  <c r="O268" i="16"/>
  <c r="R268" i="16" s="1"/>
  <c r="O267" i="16"/>
  <c r="R267" i="16" s="1"/>
  <c r="O266" i="16"/>
  <c r="R266" i="16" s="1"/>
  <c r="O265" i="16"/>
  <c r="R265" i="16" s="1"/>
  <c r="O263" i="16"/>
  <c r="R263" i="16" s="1"/>
  <c r="O262" i="16"/>
  <c r="R262" i="16" s="1"/>
  <c r="O261" i="16"/>
  <c r="R261" i="16" s="1"/>
  <c r="O260" i="16"/>
  <c r="R260" i="16" s="1"/>
  <c r="O259" i="16"/>
  <c r="R259" i="16" s="1"/>
  <c r="O258" i="16"/>
  <c r="R258" i="16" s="1"/>
  <c r="O257" i="16"/>
  <c r="R257" i="16" s="1"/>
  <c r="O256" i="16"/>
  <c r="R256" i="16" s="1"/>
  <c r="O255" i="16"/>
  <c r="R255" i="16" s="1"/>
  <c r="O254" i="16"/>
  <c r="R254" i="16" s="1"/>
  <c r="O253" i="16"/>
  <c r="R253" i="16" s="1"/>
  <c r="O252" i="16"/>
  <c r="R252" i="16" s="1"/>
  <c r="N274" i="16"/>
  <c r="Q274" i="16" s="1"/>
  <c r="N272" i="16"/>
  <c r="Q272" i="16" s="1"/>
  <c r="N271" i="16"/>
  <c r="Q271" i="16" s="1"/>
  <c r="N270" i="16"/>
  <c r="Q270" i="16" s="1"/>
  <c r="N268" i="16"/>
  <c r="Q268" i="16" s="1"/>
  <c r="N267" i="16"/>
  <c r="Q267" i="16" s="1"/>
  <c r="N266" i="16"/>
  <c r="Q266" i="16" s="1"/>
  <c r="N264" i="16"/>
  <c r="Q264" i="16" s="1"/>
  <c r="N263" i="16"/>
  <c r="Q263" i="16" s="1"/>
  <c r="N262" i="16"/>
  <c r="Q262" i="16" s="1"/>
  <c r="N260" i="16"/>
  <c r="Q260" i="16" s="1"/>
  <c r="N259" i="16"/>
  <c r="Q259" i="16" s="1"/>
  <c r="N258" i="16"/>
  <c r="Q258" i="16" s="1"/>
  <c r="N257" i="16"/>
  <c r="Q257" i="16" s="1"/>
  <c r="N255" i="16"/>
  <c r="Q255" i="16" s="1"/>
  <c r="N254" i="16"/>
  <c r="Q254" i="16" s="1"/>
  <c r="B455" i="16"/>
  <c r="M455" i="16" l="1"/>
  <c r="K455" i="16"/>
  <c r="J455" i="16"/>
  <c r="I455" i="16"/>
  <c r="H455" i="16"/>
  <c r="G455" i="16"/>
  <c r="F455" i="16"/>
  <c r="E455" i="16"/>
  <c r="D455" i="16"/>
  <c r="T454" i="16"/>
  <c r="U454" i="16" s="1"/>
  <c r="V454" i="16" s="1"/>
  <c r="W454" i="16" s="1"/>
  <c r="X454" i="16" s="1"/>
  <c r="Y454" i="16" s="1"/>
  <c r="Z454" i="16" s="1"/>
  <c r="AA454" i="16" s="1"/>
  <c r="AB454" i="16" s="1"/>
  <c r="AC454" i="16" s="1"/>
  <c r="AD454" i="16" s="1"/>
  <c r="AE454" i="16" s="1"/>
  <c r="AF454" i="16" s="1"/>
  <c r="AG454" i="16" s="1"/>
  <c r="AH454" i="16" s="1"/>
  <c r="AI454" i="16" s="1"/>
  <c r="AJ454" i="16" s="1"/>
  <c r="AK454" i="16" s="1"/>
  <c r="AL454" i="16" s="1"/>
  <c r="AM454" i="16" s="1"/>
  <c r="AN454" i="16" s="1"/>
  <c r="AO454" i="16" s="1"/>
  <c r="AP454" i="16" s="1"/>
  <c r="AQ454" i="16" s="1"/>
  <c r="R454" i="16"/>
  <c r="Q454" i="16"/>
  <c r="P454" i="16"/>
  <c r="O454" i="16"/>
  <c r="N454" i="16"/>
  <c r="M454" i="16"/>
  <c r="D448" i="16"/>
  <c r="M446" i="16"/>
  <c r="P436" i="16"/>
  <c r="O436" i="16"/>
  <c r="O455" i="16" s="1"/>
  <c r="N436" i="16"/>
  <c r="N455" i="16" s="1"/>
  <c r="T435" i="16"/>
  <c r="U435" i="16" s="1"/>
  <c r="V435" i="16" s="1"/>
  <c r="W435" i="16" s="1"/>
  <c r="X435" i="16" s="1"/>
  <c r="Y435" i="16" s="1"/>
  <c r="Z435" i="16" s="1"/>
  <c r="AA435" i="16" s="1"/>
  <c r="AB435" i="16" s="1"/>
  <c r="AC435" i="16" s="1"/>
  <c r="AD435" i="16" s="1"/>
  <c r="AE435" i="16" s="1"/>
  <c r="AF435" i="16" s="1"/>
  <c r="AG435" i="16" s="1"/>
  <c r="AH435" i="16" s="1"/>
  <c r="AI435" i="16" s="1"/>
  <c r="AJ435" i="16" s="1"/>
  <c r="AK435" i="16" s="1"/>
  <c r="AL435" i="16" s="1"/>
  <c r="AM435" i="16" s="1"/>
  <c r="AN435" i="16" s="1"/>
  <c r="AO435" i="16" s="1"/>
  <c r="AP435" i="16" s="1"/>
  <c r="AQ435" i="16" s="1"/>
  <c r="R435" i="16"/>
  <c r="Q435" i="16"/>
  <c r="P435" i="16"/>
  <c r="O435" i="16"/>
  <c r="N435" i="16"/>
  <c r="M435" i="16"/>
  <c r="R455" i="16" l="1"/>
  <c r="R436" i="16"/>
  <c r="M465" i="16"/>
  <c r="Q436" i="16"/>
  <c r="P446" i="16"/>
  <c r="P455" i="16"/>
  <c r="Q455" i="16"/>
  <c r="P465" i="16" l="1"/>
  <c r="O36" i="15" l="1"/>
  <c r="P36" i="15"/>
  <c r="P15" i="16" l="1"/>
  <c r="L40" i="15" l="1"/>
  <c r="M40" i="15"/>
  <c r="N31" i="15"/>
  <c r="N12" i="16"/>
  <c r="M204" i="16" l="1"/>
  <c r="I33" i="16" l="1"/>
  <c r="P94" i="15" l="1"/>
  <c r="O94" i="15"/>
  <c r="N94" i="15"/>
  <c r="P31" i="15" l="1"/>
  <c r="O31" i="15"/>
  <c r="O9" i="15" l="1"/>
  <c r="AF372" i="16" l="1"/>
  <c r="AG372" i="16"/>
  <c r="AH372" i="16"/>
  <c r="AI372" i="16"/>
  <c r="AJ372" i="16"/>
  <c r="AK372" i="16"/>
  <c r="AL372" i="16"/>
  <c r="AM372" i="16"/>
  <c r="AN372" i="16"/>
  <c r="AO372" i="16"/>
  <c r="AP372" i="16"/>
  <c r="AQ372" i="16"/>
  <c r="P13" i="16" l="1"/>
  <c r="P16" i="16"/>
  <c r="P17" i="16"/>
  <c r="Q12" i="16"/>
  <c r="O12" i="16"/>
  <c r="R12" i="16" s="1"/>
  <c r="P12" i="16"/>
  <c r="N13" i="16"/>
  <c r="Q13" i="16" s="1"/>
  <c r="O13" i="16"/>
  <c r="R13" i="16" s="1"/>
  <c r="N14" i="16"/>
  <c r="Q14" i="16" s="1"/>
  <c r="O14" i="16"/>
  <c r="R14" i="16" s="1"/>
  <c r="P14" i="16"/>
  <c r="N15" i="16"/>
  <c r="Q15" i="16" s="1"/>
  <c r="O15" i="16"/>
  <c r="R15" i="16" s="1"/>
  <c r="N16" i="16"/>
  <c r="Q16" i="16" s="1"/>
  <c r="O16" i="16"/>
  <c r="R16" i="16" s="1"/>
  <c r="N17" i="16"/>
  <c r="Q17" i="16" s="1"/>
  <c r="O17" i="16"/>
  <c r="R17" i="16" s="1"/>
  <c r="P23" i="16" l="1"/>
  <c r="P22" i="16"/>
  <c r="M336" i="16"/>
  <c r="P321" i="16"/>
  <c r="P320" i="16"/>
  <c r="M322" i="16"/>
  <c r="K336" i="16"/>
  <c r="J336" i="16"/>
  <c r="I336" i="16"/>
  <c r="H336" i="16"/>
  <c r="G336" i="16"/>
  <c r="F336" i="16"/>
  <c r="E336" i="16"/>
  <c r="D336" i="16"/>
  <c r="B336" i="16"/>
  <c r="B321" i="16"/>
  <c r="D335" i="16"/>
  <c r="P336" i="16" l="1"/>
  <c r="P123" i="16"/>
  <c r="B123" i="16"/>
  <c r="B122" i="16"/>
  <c r="B121" i="16"/>
  <c r="B173" i="16"/>
  <c r="B172" i="16"/>
  <c r="B171" i="16"/>
  <c r="P171" i="16" l="1"/>
  <c r="P172" i="16"/>
  <c r="P173" i="16"/>
  <c r="P121" i="16"/>
  <c r="P122" i="16"/>
  <c r="B335" i="16" l="1"/>
  <c r="B43" i="16" l="1"/>
  <c r="D43" i="16"/>
  <c r="E43" i="16"/>
  <c r="F43" i="16"/>
  <c r="G43" i="16"/>
  <c r="H43" i="16"/>
  <c r="I43" i="16"/>
  <c r="J43" i="16"/>
  <c r="M43" i="16"/>
  <c r="B22" i="16"/>
  <c r="H33" i="16"/>
  <c r="H34" i="16"/>
  <c r="H35" i="16"/>
  <c r="H36" i="16"/>
  <c r="H37" i="16"/>
  <c r="H38" i="16"/>
  <c r="H39" i="16"/>
  <c r="H40" i="16"/>
  <c r="H41" i="16"/>
  <c r="H42" i="16"/>
  <c r="H44" i="16"/>
  <c r="H71" i="16"/>
  <c r="H72" i="16"/>
  <c r="H73" i="16"/>
  <c r="H74" i="16"/>
  <c r="H75" i="16"/>
  <c r="H76" i="16"/>
  <c r="H77" i="16"/>
  <c r="M335" i="16"/>
  <c r="F335" i="16"/>
  <c r="K335" i="16"/>
  <c r="J335" i="16"/>
  <c r="I335" i="16"/>
  <c r="H335" i="16"/>
  <c r="G335" i="16"/>
  <c r="E335" i="16"/>
  <c r="B320" i="16"/>
  <c r="K43" i="16" l="1"/>
  <c r="P335" i="16"/>
  <c r="P43" i="16" l="1"/>
  <c r="M129" i="16" l="1"/>
  <c r="B411" i="16" l="1"/>
  <c r="P121" i="15" l="1"/>
  <c r="O121" i="15"/>
  <c r="N121" i="15"/>
  <c r="P120" i="15"/>
  <c r="O120" i="15"/>
  <c r="N120" i="15"/>
  <c r="P119" i="15"/>
  <c r="O119" i="15"/>
  <c r="N119" i="15"/>
  <c r="P118" i="15"/>
  <c r="O118" i="15"/>
  <c r="N118" i="15"/>
  <c r="P117" i="15"/>
  <c r="O117" i="15"/>
  <c r="N117" i="15"/>
  <c r="P116" i="15"/>
  <c r="O116" i="15"/>
  <c r="N116" i="15"/>
  <c r="P115" i="15"/>
  <c r="O115" i="15"/>
  <c r="N115" i="15"/>
  <c r="P114" i="15"/>
  <c r="O114" i="15"/>
  <c r="N114" i="15"/>
  <c r="P113" i="15"/>
  <c r="O113" i="15"/>
  <c r="N113" i="15"/>
  <c r="P112" i="15"/>
  <c r="O112" i="15"/>
  <c r="N112" i="15"/>
  <c r="P111" i="15"/>
  <c r="O111" i="15"/>
  <c r="N111" i="15"/>
  <c r="P110" i="15"/>
  <c r="O110" i="15"/>
  <c r="N110" i="15"/>
  <c r="P109" i="15"/>
  <c r="O109" i="15"/>
  <c r="N109" i="15"/>
  <c r="P108" i="15"/>
  <c r="O108" i="15"/>
  <c r="N108" i="15"/>
  <c r="P107" i="15"/>
  <c r="O107" i="15"/>
  <c r="N107" i="15"/>
  <c r="P106" i="15"/>
  <c r="O106" i="15"/>
  <c r="N106" i="15"/>
  <c r="P105" i="15"/>
  <c r="O105" i="15"/>
  <c r="N105" i="15"/>
  <c r="P104" i="15"/>
  <c r="O104" i="15"/>
  <c r="N104" i="15"/>
  <c r="P103" i="15"/>
  <c r="O103" i="15"/>
  <c r="N103" i="15"/>
  <c r="P102" i="15"/>
  <c r="O102" i="15"/>
  <c r="N102" i="15"/>
  <c r="P101" i="15"/>
  <c r="O101" i="15"/>
  <c r="N101" i="15"/>
  <c r="P100" i="15"/>
  <c r="O100" i="15"/>
  <c r="N100" i="15"/>
  <c r="P99" i="15"/>
  <c r="O99" i="15"/>
  <c r="N99" i="15"/>
  <c r="P98" i="15"/>
  <c r="O98" i="15"/>
  <c r="N98" i="15"/>
  <c r="P97" i="15"/>
  <c r="O97" i="15"/>
  <c r="N97" i="15"/>
  <c r="P96" i="15"/>
  <c r="O96" i="15"/>
  <c r="N96" i="15"/>
  <c r="P95" i="15"/>
  <c r="O95" i="15"/>
  <c r="N95" i="15"/>
  <c r="P93" i="15"/>
  <c r="O93" i="15"/>
  <c r="N93" i="15"/>
  <c r="P92" i="15"/>
  <c r="O92" i="15"/>
  <c r="N92" i="15"/>
  <c r="P91" i="15"/>
  <c r="O91" i="15"/>
  <c r="N91" i="15"/>
  <c r="P90" i="15"/>
  <c r="O90" i="15"/>
  <c r="N90" i="15"/>
  <c r="P89" i="15"/>
  <c r="O89" i="15"/>
  <c r="N89" i="15"/>
  <c r="P88" i="15"/>
  <c r="O88" i="15"/>
  <c r="N88" i="15"/>
  <c r="P87" i="15"/>
  <c r="O87" i="15"/>
  <c r="N87" i="15"/>
  <c r="P86" i="15"/>
  <c r="O86" i="15"/>
  <c r="N86" i="15"/>
  <c r="P85" i="15"/>
  <c r="O85" i="15"/>
  <c r="N85" i="15"/>
  <c r="P84" i="15"/>
  <c r="O84" i="15"/>
  <c r="N84" i="15"/>
  <c r="P83" i="15"/>
  <c r="O83" i="15"/>
  <c r="N83" i="15"/>
  <c r="P82" i="15"/>
  <c r="O82" i="15"/>
  <c r="N82" i="15"/>
  <c r="P81" i="15"/>
  <c r="O81" i="15"/>
  <c r="N81" i="15"/>
  <c r="P80" i="15"/>
  <c r="O80" i="15"/>
  <c r="N80" i="15"/>
  <c r="P79" i="15"/>
  <c r="O79" i="15"/>
  <c r="N79" i="15"/>
  <c r="P78" i="15"/>
  <c r="O78" i="15"/>
  <c r="N78" i="15"/>
  <c r="P77" i="15"/>
  <c r="O77" i="15"/>
  <c r="N77" i="15"/>
  <c r="P76" i="15"/>
  <c r="O76" i="15"/>
  <c r="N76" i="15"/>
  <c r="P75" i="15"/>
  <c r="O75" i="15"/>
  <c r="N75" i="15"/>
  <c r="P74" i="15"/>
  <c r="O74" i="15"/>
  <c r="N74" i="15"/>
  <c r="P73" i="15"/>
  <c r="O73" i="15"/>
  <c r="N73" i="15"/>
  <c r="P72" i="15"/>
  <c r="O72" i="15"/>
  <c r="N72" i="15"/>
  <c r="P71" i="15"/>
  <c r="O71" i="15"/>
  <c r="N71" i="15"/>
  <c r="P70" i="15"/>
  <c r="O70" i="15"/>
  <c r="N70" i="15"/>
  <c r="P69" i="15"/>
  <c r="O69" i="15"/>
  <c r="N69" i="15"/>
  <c r="P68" i="15"/>
  <c r="O68" i="15"/>
  <c r="N68" i="15"/>
  <c r="P67" i="15"/>
  <c r="O67" i="15"/>
  <c r="N67" i="15"/>
  <c r="P66" i="15"/>
  <c r="O66" i="15"/>
  <c r="N66" i="15"/>
  <c r="P65" i="15"/>
  <c r="O65" i="15"/>
  <c r="N65" i="15"/>
  <c r="P64" i="15"/>
  <c r="O64" i="15"/>
  <c r="N64" i="15"/>
  <c r="P63" i="15"/>
  <c r="O63" i="15"/>
  <c r="N63" i="15"/>
  <c r="P62" i="15"/>
  <c r="O62" i="15"/>
  <c r="N62" i="15"/>
  <c r="P61" i="15"/>
  <c r="O61" i="15"/>
  <c r="N61" i="15"/>
  <c r="P60" i="15"/>
  <c r="O60" i="15"/>
  <c r="N60" i="15"/>
  <c r="P59" i="15"/>
  <c r="O59" i="15"/>
  <c r="N59" i="15"/>
  <c r="P58" i="15"/>
  <c r="O58" i="15"/>
  <c r="N58" i="15"/>
  <c r="P57" i="15"/>
  <c r="O57" i="15"/>
  <c r="N57" i="15"/>
  <c r="P56" i="15"/>
  <c r="O56" i="15"/>
  <c r="N56" i="15"/>
  <c r="P55" i="15"/>
  <c r="O55" i="15"/>
  <c r="N55" i="15"/>
  <c r="P54" i="15"/>
  <c r="O54" i="15"/>
  <c r="N54" i="15"/>
  <c r="P53" i="15"/>
  <c r="O53" i="15"/>
  <c r="N53" i="15"/>
  <c r="P52" i="15"/>
  <c r="O52" i="15"/>
  <c r="N52" i="15"/>
  <c r="P51" i="15"/>
  <c r="O51" i="15"/>
  <c r="N51" i="15"/>
  <c r="P50" i="15"/>
  <c r="O50" i="15"/>
  <c r="N50" i="15"/>
  <c r="P39" i="15"/>
  <c r="O39" i="15"/>
  <c r="P38" i="15"/>
  <c r="O38" i="15"/>
  <c r="P37" i="15"/>
  <c r="O37" i="15"/>
  <c r="P35" i="15"/>
  <c r="O35" i="15"/>
  <c r="P34" i="15"/>
  <c r="O34" i="15"/>
  <c r="P33" i="15"/>
  <c r="O33" i="15"/>
  <c r="P32" i="15"/>
  <c r="O32" i="15"/>
  <c r="P30" i="15"/>
  <c r="O30" i="15"/>
  <c r="P29" i="15"/>
  <c r="O29" i="15"/>
  <c r="P28" i="15"/>
  <c r="O28" i="15"/>
  <c r="P27" i="15"/>
  <c r="O27" i="15"/>
  <c r="P26" i="15"/>
  <c r="O26" i="15"/>
  <c r="P25" i="15"/>
  <c r="O25" i="15"/>
  <c r="P24" i="15"/>
  <c r="O24" i="15"/>
  <c r="P23" i="15"/>
  <c r="O23" i="15"/>
  <c r="P22" i="15"/>
  <c r="O22" i="15"/>
  <c r="P21" i="15"/>
  <c r="O21" i="15"/>
  <c r="P20" i="15"/>
  <c r="O20" i="15"/>
  <c r="P19" i="15"/>
  <c r="O19" i="15"/>
  <c r="P18" i="15"/>
  <c r="O18" i="15"/>
  <c r="P17" i="15"/>
  <c r="O17" i="15"/>
  <c r="P16" i="15"/>
  <c r="O16" i="15"/>
  <c r="P15" i="15"/>
  <c r="O15" i="15"/>
  <c r="P14" i="15"/>
  <c r="O14" i="15"/>
  <c r="P13" i="15"/>
  <c r="O13" i="15"/>
  <c r="P12" i="15"/>
  <c r="O12" i="15"/>
  <c r="P11" i="15"/>
  <c r="O11" i="15"/>
  <c r="P10" i="15"/>
  <c r="O10" i="15"/>
  <c r="P9" i="15"/>
  <c r="AM111" i="15" l="1"/>
  <c r="AI111" i="15"/>
  <c r="AE111" i="15"/>
  <c r="AL111" i="15"/>
  <c r="AH111" i="15"/>
  <c r="AD111" i="15"/>
  <c r="AK111" i="15"/>
  <c r="AJ111" i="15"/>
  <c r="AO111" i="15"/>
  <c r="AG111" i="15"/>
  <c r="AN111" i="15"/>
  <c r="AF111" i="15"/>
  <c r="AM115" i="15"/>
  <c r="AI115" i="15"/>
  <c r="AE115" i="15"/>
  <c r="AL115" i="15"/>
  <c r="AH115" i="15"/>
  <c r="AD115" i="15"/>
  <c r="AO115" i="15"/>
  <c r="AG115" i="15"/>
  <c r="AN115" i="15"/>
  <c r="AF115" i="15"/>
  <c r="AK115" i="15"/>
  <c r="AJ115" i="15"/>
  <c r="AM119" i="15"/>
  <c r="AI119" i="15"/>
  <c r="AE119" i="15"/>
  <c r="AL119" i="15"/>
  <c r="AH119" i="15"/>
  <c r="AD119" i="15"/>
  <c r="AO119" i="15"/>
  <c r="AK119" i="15"/>
  <c r="AG119" i="15"/>
  <c r="AN119" i="15"/>
  <c r="AJ119" i="15"/>
  <c r="AF119" i="15"/>
  <c r="AN112" i="15"/>
  <c r="AJ112" i="15"/>
  <c r="AF112" i="15"/>
  <c r="AD112" i="15"/>
  <c r="AM112" i="15"/>
  <c r="AI112" i="15"/>
  <c r="AE112" i="15"/>
  <c r="AH112" i="15"/>
  <c r="AO112" i="15"/>
  <c r="AG112" i="15"/>
  <c r="AL112" i="15"/>
  <c r="AK112" i="15"/>
  <c r="AN116" i="15"/>
  <c r="AJ116" i="15"/>
  <c r="AF116" i="15"/>
  <c r="AD116" i="15"/>
  <c r="AM116" i="15"/>
  <c r="AI116" i="15"/>
  <c r="AE116" i="15"/>
  <c r="AL116" i="15"/>
  <c r="AO116" i="15"/>
  <c r="AK116" i="15"/>
  <c r="AH116" i="15"/>
  <c r="AG116" i="15"/>
  <c r="AN120" i="15"/>
  <c r="AJ120" i="15"/>
  <c r="AF120" i="15"/>
  <c r="AD120" i="15"/>
  <c r="AM120" i="15"/>
  <c r="AI120" i="15"/>
  <c r="AE120" i="15"/>
  <c r="AL120" i="15"/>
  <c r="AH120" i="15"/>
  <c r="AO120" i="15"/>
  <c r="AK120" i="15"/>
  <c r="AG120" i="15"/>
  <c r="AL114" i="15"/>
  <c r="AH114" i="15"/>
  <c r="AO114" i="15"/>
  <c r="AK114" i="15"/>
  <c r="AG114" i="15"/>
  <c r="AJ114" i="15"/>
  <c r="AD114" i="15"/>
  <c r="AI114" i="15"/>
  <c r="AN114" i="15"/>
  <c r="AF114" i="15"/>
  <c r="AM114" i="15"/>
  <c r="AE114" i="15"/>
  <c r="AL118" i="15"/>
  <c r="AH118" i="15"/>
  <c r="AO118" i="15"/>
  <c r="AK118" i="15"/>
  <c r="AG118" i="15"/>
  <c r="AN118" i="15"/>
  <c r="AJ118" i="15"/>
  <c r="AF118" i="15"/>
  <c r="AD118" i="15"/>
  <c r="AI118" i="15"/>
  <c r="AE118" i="15"/>
  <c r="AM118" i="15"/>
  <c r="AD113" i="15"/>
  <c r="AO113" i="15"/>
  <c r="AK113" i="15"/>
  <c r="AG113" i="15"/>
  <c r="AN113" i="15"/>
  <c r="AJ113" i="15"/>
  <c r="AF113" i="15"/>
  <c r="AM113" i="15"/>
  <c r="AE113" i="15"/>
  <c r="AL113" i="15"/>
  <c r="AI113" i="15"/>
  <c r="AH113" i="15"/>
  <c r="AD117" i="15"/>
  <c r="AO117" i="15"/>
  <c r="AK117" i="15"/>
  <c r="AG117" i="15"/>
  <c r="AN117" i="15"/>
  <c r="AJ117" i="15"/>
  <c r="AF117" i="15"/>
  <c r="AM117" i="15"/>
  <c r="AI117" i="15"/>
  <c r="AE117" i="15"/>
  <c r="AL117" i="15"/>
  <c r="AH117" i="15"/>
  <c r="AD121" i="15"/>
  <c r="AO121" i="15"/>
  <c r="AK121" i="15"/>
  <c r="AG121" i="15"/>
  <c r="AN121" i="15"/>
  <c r="AJ121" i="15"/>
  <c r="AF121" i="15"/>
  <c r="AM121" i="15"/>
  <c r="AI121" i="15"/>
  <c r="AE121" i="15"/>
  <c r="AH121" i="15"/>
  <c r="AL121" i="15"/>
  <c r="P411" i="16"/>
  <c r="M424" i="16"/>
  <c r="K424" i="16"/>
  <c r="J424" i="16"/>
  <c r="I424" i="16"/>
  <c r="H424" i="16"/>
  <c r="G424" i="16"/>
  <c r="F424" i="16"/>
  <c r="E424" i="16"/>
  <c r="D424" i="16"/>
  <c r="B424" i="16"/>
  <c r="P354" i="16"/>
  <c r="P353" i="16"/>
  <c r="P352" i="16"/>
  <c r="P351" i="16"/>
  <c r="P350" i="16"/>
  <c r="P349" i="16"/>
  <c r="B353" i="16"/>
  <c r="B352" i="16"/>
  <c r="B351" i="16"/>
  <c r="B350" i="16"/>
  <c r="B349" i="16"/>
  <c r="B370" i="16"/>
  <c r="B369" i="16"/>
  <c r="B368" i="16"/>
  <c r="B367" i="16"/>
  <c r="B366" i="16"/>
  <c r="B59" i="16"/>
  <c r="B60" i="16"/>
  <c r="P59" i="16"/>
  <c r="M75" i="16"/>
  <c r="K75" i="16"/>
  <c r="J75" i="16"/>
  <c r="I75" i="16"/>
  <c r="G75" i="16"/>
  <c r="F75" i="16"/>
  <c r="E75" i="16"/>
  <c r="D75" i="16"/>
  <c r="B75" i="16"/>
  <c r="P366" i="16" l="1"/>
  <c r="P370" i="16"/>
  <c r="P367" i="16"/>
  <c r="P369" i="16"/>
  <c r="P424" i="16"/>
  <c r="P368" i="16"/>
  <c r="P75" i="16"/>
  <c r="L4" i="18" l="1"/>
  <c r="K4" i="18"/>
  <c r="J4" i="18"/>
  <c r="I4" i="18"/>
  <c r="H4" i="18"/>
  <c r="G4" i="18"/>
  <c r="F4" i="18"/>
  <c r="E4" i="18"/>
  <c r="D4" i="18"/>
  <c r="C4" i="18"/>
  <c r="B4" i="18"/>
  <c r="B7" i="17" l="1"/>
  <c r="B8" i="17" l="1"/>
  <c r="P20" i="16"/>
  <c r="B9" i="17" l="1"/>
  <c r="B10" i="17" l="1"/>
  <c r="A26" i="18"/>
  <c r="A6" i="18"/>
  <c r="A7" i="18" s="1"/>
  <c r="A8" i="18" s="1"/>
  <c r="A9" i="18" s="1"/>
  <c r="A10" i="18" s="1"/>
  <c r="A11" i="18" s="1"/>
  <c r="A12" i="18" s="1"/>
  <c r="A13" i="18" s="1"/>
  <c r="A14" i="18" s="1"/>
  <c r="A15" i="18" s="1"/>
  <c r="A16" i="18" s="1"/>
  <c r="A17" i="18" s="1"/>
  <c r="B11" i="17" l="1"/>
  <c r="A44" i="18"/>
  <c r="A45" i="18" s="1"/>
  <c r="A46" i="18" s="1"/>
  <c r="A47" i="18" s="1"/>
  <c r="A48" i="18" s="1"/>
  <c r="A49" i="18" s="1"/>
  <c r="A50" i="18" s="1"/>
  <c r="A51" i="18" s="1"/>
  <c r="A52" i="18" s="1"/>
  <c r="A53" i="18" s="1"/>
  <c r="A54" i="18" s="1"/>
  <c r="A55" i="18" s="1"/>
  <c r="A56" i="18" s="1"/>
  <c r="A27" i="18"/>
  <c r="B12" i="17" l="1"/>
  <c r="A28" i="18"/>
  <c r="B120" i="16"/>
  <c r="B77" i="16"/>
  <c r="B61" i="16"/>
  <c r="B13" i="17" l="1"/>
  <c r="A29" i="18"/>
  <c r="M77" i="16"/>
  <c r="D77" i="16"/>
  <c r="E77" i="16"/>
  <c r="F77" i="16"/>
  <c r="G77" i="16"/>
  <c r="I77" i="16"/>
  <c r="J77" i="16"/>
  <c r="K77" i="16"/>
  <c r="P61" i="16"/>
  <c r="B14" i="17" l="1"/>
  <c r="A30" i="18"/>
  <c r="P77" i="16"/>
  <c r="B15" i="17" l="1"/>
  <c r="A31" i="18"/>
  <c r="B16" i="17" l="1"/>
  <c r="A32" i="18"/>
  <c r="P120" i="16"/>
  <c r="P18" i="16"/>
  <c r="P19" i="16"/>
  <c r="B17" i="17" l="1"/>
  <c r="A33" i="18"/>
  <c r="P49" i="15"/>
  <c r="O49" i="15"/>
  <c r="N49" i="15"/>
  <c r="B18" i="17" l="1"/>
  <c r="A34" i="18"/>
  <c r="M194" i="16"/>
  <c r="M62" i="16"/>
  <c r="M24" i="16"/>
  <c r="B19" i="17" l="1"/>
  <c r="A35" i="18"/>
  <c r="B20" i="17" l="1"/>
  <c r="A36" i="18"/>
  <c r="N32" i="16"/>
  <c r="M32" i="16"/>
  <c r="O32" i="16"/>
  <c r="P32" i="16"/>
  <c r="Q32" i="16"/>
  <c r="R32" i="16"/>
  <c r="B396" i="16"/>
  <c r="B397" i="16"/>
  <c r="D396" i="16"/>
  <c r="E396" i="16"/>
  <c r="G396" i="16"/>
  <c r="H396" i="16"/>
  <c r="I396" i="16"/>
  <c r="J396" i="16"/>
  <c r="K396" i="16"/>
  <c r="M396" i="16"/>
  <c r="D397" i="16"/>
  <c r="E397" i="16"/>
  <c r="G397" i="16"/>
  <c r="H397" i="16"/>
  <c r="I397" i="16"/>
  <c r="J397" i="16"/>
  <c r="K397" i="16"/>
  <c r="M397" i="16"/>
  <c r="D398" i="16"/>
  <c r="E398" i="16"/>
  <c r="G398" i="16"/>
  <c r="H398" i="16"/>
  <c r="I398" i="16"/>
  <c r="J398" i="16"/>
  <c r="K398" i="16"/>
  <c r="M398" i="16"/>
  <c r="P383" i="16"/>
  <c r="P384" i="16"/>
  <c r="P385" i="16"/>
  <c r="F398" i="16"/>
  <c r="F397" i="16"/>
  <c r="F396" i="16"/>
  <c r="B383" i="16"/>
  <c r="B384" i="16"/>
  <c r="P348" i="16"/>
  <c r="B365" i="16"/>
  <c r="B348" i="16"/>
  <c r="P317" i="16"/>
  <c r="P318" i="16"/>
  <c r="P319" i="16"/>
  <c r="B316" i="16"/>
  <c r="B317" i="16"/>
  <c r="B318" i="16"/>
  <c r="B319" i="16"/>
  <c r="B425" i="16"/>
  <c r="B423" i="16"/>
  <c r="B422" i="16"/>
  <c r="B410" i="16"/>
  <c r="B412" i="16"/>
  <c r="B409" i="16"/>
  <c r="B398" i="16"/>
  <c r="B395" i="16"/>
  <c r="B385" i="16"/>
  <c r="B382" i="16"/>
  <c r="B371" i="16"/>
  <c r="B364" i="16"/>
  <c r="B354" i="16"/>
  <c r="B347" i="16"/>
  <c r="B334" i="16"/>
  <c r="B333" i="16"/>
  <c r="B332" i="16"/>
  <c r="B331" i="16"/>
  <c r="B285" i="16"/>
  <c r="B300" i="16" s="1"/>
  <c r="B274" i="16"/>
  <c r="B273" i="16"/>
  <c r="B272" i="16"/>
  <c r="B251" i="16"/>
  <c r="B218" i="16"/>
  <c r="B207" i="16"/>
  <c r="B206" i="16"/>
  <c r="B205" i="16"/>
  <c r="B204" i="16"/>
  <c r="B203" i="16"/>
  <c r="B190" i="16"/>
  <c r="B191" i="16"/>
  <c r="B192" i="16"/>
  <c r="B193" i="16"/>
  <c r="B189" i="16"/>
  <c r="B178" i="16"/>
  <c r="B177" i="16"/>
  <c r="B176" i="16"/>
  <c r="B175" i="16"/>
  <c r="B174" i="16"/>
  <c r="B170" i="16"/>
  <c r="B169" i="16"/>
  <c r="B168" i="16"/>
  <c r="B167" i="16"/>
  <c r="B166" i="16"/>
  <c r="B165" i="16"/>
  <c r="B164" i="16"/>
  <c r="B163" i="16"/>
  <c r="B162" i="16"/>
  <c r="B161" i="16"/>
  <c r="B160" i="16"/>
  <c r="B159" i="16"/>
  <c r="B158" i="16"/>
  <c r="B157" i="16"/>
  <c r="B156" i="16"/>
  <c r="B155" i="16"/>
  <c r="B154" i="16"/>
  <c r="B153" i="16"/>
  <c r="B152" i="16"/>
  <c r="B151" i="16"/>
  <c r="B150" i="16"/>
  <c r="B149" i="16"/>
  <c r="B148" i="16"/>
  <c r="B147" i="16"/>
  <c r="B146" i="16"/>
  <c r="B145" i="16"/>
  <c r="B144" i="16"/>
  <c r="B143" i="16"/>
  <c r="B142" i="16"/>
  <c r="B141" i="16"/>
  <c r="B140" i="16"/>
  <c r="B139" i="16"/>
  <c r="B138" i="16"/>
  <c r="B128" i="16"/>
  <c r="B127" i="16"/>
  <c r="B126" i="16"/>
  <c r="B125" i="16"/>
  <c r="B124" i="16"/>
  <c r="B119" i="16"/>
  <c r="B118" i="16"/>
  <c r="B117" i="16"/>
  <c r="B116" i="16"/>
  <c r="B115" i="16"/>
  <c r="B114" i="16"/>
  <c r="B113" i="16"/>
  <c r="B112" i="16"/>
  <c r="B111" i="16"/>
  <c r="B110" i="16"/>
  <c r="B109" i="16"/>
  <c r="B108" i="16"/>
  <c r="B107" i="16"/>
  <c r="B106" i="16"/>
  <c r="B105" i="16"/>
  <c r="B104" i="16"/>
  <c r="B103" i="16"/>
  <c r="B102" i="16"/>
  <c r="B101" i="16"/>
  <c r="B100" i="16"/>
  <c r="B99" i="16"/>
  <c r="B98" i="16"/>
  <c r="B97" i="16"/>
  <c r="B96" i="16"/>
  <c r="B95" i="16"/>
  <c r="B94" i="16"/>
  <c r="B93" i="16"/>
  <c r="B92" i="16"/>
  <c r="B91" i="16"/>
  <c r="B90" i="16"/>
  <c r="B89" i="16"/>
  <c r="B88" i="16"/>
  <c r="B76" i="16"/>
  <c r="B74" i="16"/>
  <c r="B73" i="16"/>
  <c r="B72" i="16"/>
  <c r="B71" i="16"/>
  <c r="B58" i="16"/>
  <c r="B57" i="16"/>
  <c r="B56" i="16"/>
  <c r="B55" i="16"/>
  <c r="B21" i="17" l="1"/>
  <c r="A37" i="18"/>
  <c r="P397" i="16"/>
  <c r="P398" i="16"/>
  <c r="P396" i="16"/>
  <c r="P365" i="16"/>
  <c r="B22" i="17" l="1"/>
  <c r="A38" i="18"/>
  <c r="B34" i="16"/>
  <c r="B35" i="16"/>
  <c r="B36" i="16"/>
  <c r="B37" i="16"/>
  <c r="B38" i="16"/>
  <c r="B39" i="16"/>
  <c r="B40" i="16"/>
  <c r="B41" i="16"/>
  <c r="B42" i="16"/>
  <c r="B44" i="16"/>
  <c r="B33" i="16"/>
  <c r="B13" i="16"/>
  <c r="B14" i="16"/>
  <c r="B15" i="16"/>
  <c r="B16" i="16"/>
  <c r="B17" i="16"/>
  <c r="B18" i="16"/>
  <c r="B19" i="16"/>
  <c r="B20" i="16"/>
  <c r="B21" i="16"/>
  <c r="B23" i="16"/>
  <c r="B12" i="16"/>
  <c r="E33" i="16"/>
  <c r="G70" i="17" l="1"/>
  <c r="L71" i="17"/>
  <c r="F73" i="17"/>
  <c r="K74" i="17"/>
  <c r="P75" i="17"/>
  <c r="J77" i="17"/>
  <c r="O78" i="17"/>
  <c r="I80" i="17"/>
  <c r="N81" i="17"/>
  <c r="H83" i="17"/>
  <c r="M84" i="17"/>
  <c r="G86" i="17"/>
  <c r="L87" i="17"/>
  <c r="F89" i="17"/>
  <c r="K90" i="17"/>
  <c r="P91" i="17"/>
  <c r="J93" i="17"/>
  <c r="F71" i="17"/>
  <c r="K72" i="17"/>
  <c r="P73" i="17"/>
  <c r="J75" i="17"/>
  <c r="O76" i="17"/>
  <c r="I78" i="17"/>
  <c r="N79" i="17"/>
  <c r="H81" i="17"/>
  <c r="M82" i="17"/>
  <c r="G84" i="17"/>
  <c r="L85" i="17"/>
  <c r="F87" i="17"/>
  <c r="K88" i="17"/>
  <c r="P89" i="17"/>
  <c r="J91" i="17"/>
  <c r="O92" i="17"/>
  <c r="I94" i="17"/>
  <c r="E79" i="17"/>
  <c r="E70" i="17"/>
  <c r="L72" i="17"/>
  <c r="K75" i="17"/>
  <c r="G79" i="17"/>
  <c r="F82" i="17"/>
  <c r="P84" i="17"/>
  <c r="O87" i="17"/>
  <c r="N90" i="17"/>
  <c r="M93" i="17"/>
  <c r="E78" i="17"/>
  <c r="E77" i="17"/>
  <c r="I71" i="17"/>
  <c r="H74" i="17"/>
  <c r="G77" i="17"/>
  <c r="F80" i="17"/>
  <c r="P82" i="17"/>
  <c r="O85" i="17"/>
  <c r="N88" i="17"/>
  <c r="M91" i="17"/>
  <c r="J94" i="17"/>
  <c r="E85" i="17"/>
  <c r="M71" i="17"/>
  <c r="L74" i="17"/>
  <c r="K77" i="17"/>
  <c r="J80" i="17"/>
  <c r="I83" i="17"/>
  <c r="H86" i="17"/>
  <c r="G89" i="17"/>
  <c r="F92" i="17"/>
  <c r="L94" i="17"/>
  <c r="N70" i="17"/>
  <c r="J74" i="17"/>
  <c r="I77" i="17"/>
  <c r="H80" i="17"/>
  <c r="G83" i="17"/>
  <c r="F86" i="17"/>
  <c r="P88" i="17"/>
  <c r="O91" i="17"/>
  <c r="K94" i="17"/>
  <c r="E86" i="17"/>
  <c r="F84" i="17"/>
  <c r="N92" i="17"/>
  <c r="K71" i="17"/>
  <c r="F78" i="17"/>
  <c r="O83" i="17"/>
  <c r="M89" i="17"/>
  <c r="P94" i="17"/>
  <c r="O70" i="17"/>
  <c r="N73" i="17"/>
  <c r="M76" i="17"/>
  <c r="L79" i="17"/>
  <c r="F81" i="17"/>
  <c r="J85" i="17"/>
  <c r="I88" i="17"/>
  <c r="N89" i="17"/>
  <c r="M92" i="17"/>
  <c r="N71" i="17"/>
  <c r="M74" i="17"/>
  <c r="L77" i="17"/>
  <c r="K80" i="17"/>
  <c r="P81" i="17"/>
  <c r="O84" i="17"/>
  <c r="N87" i="17"/>
  <c r="M90" i="17"/>
  <c r="L93" i="17"/>
  <c r="E87" i="17"/>
  <c r="G71" i="17"/>
  <c r="M77" i="17"/>
  <c r="K70" i="17"/>
  <c r="P71" i="17"/>
  <c r="J73" i="17"/>
  <c r="O74" i="17"/>
  <c r="I76" i="17"/>
  <c r="N77" i="17"/>
  <c r="H79" i="17"/>
  <c r="M80" i="17"/>
  <c r="G82" i="17"/>
  <c r="L83" i="17"/>
  <c r="F85" i="17"/>
  <c r="K86" i="17"/>
  <c r="P87" i="17"/>
  <c r="J89" i="17"/>
  <c r="O90" i="17"/>
  <c r="I92" i="17"/>
  <c r="N93" i="17"/>
  <c r="J71" i="17"/>
  <c r="O72" i="17"/>
  <c r="I74" i="17"/>
  <c r="N75" i="17"/>
  <c r="H77" i="17"/>
  <c r="M78" i="17"/>
  <c r="G80" i="17"/>
  <c r="L81" i="17"/>
  <c r="F83" i="17"/>
  <c r="K84" i="17"/>
  <c r="P85" i="17"/>
  <c r="J87" i="17"/>
  <c r="O88" i="17"/>
  <c r="I90" i="17"/>
  <c r="N91" i="17"/>
  <c r="H93" i="17"/>
  <c r="M94" i="17"/>
  <c r="E83" i="17"/>
  <c r="J70" i="17"/>
  <c r="I73" i="17"/>
  <c r="P76" i="17"/>
  <c r="O79" i="17"/>
  <c r="N82" i="17"/>
  <c r="M85" i="17"/>
  <c r="L88" i="17"/>
  <c r="K91" i="17"/>
  <c r="H94" i="17"/>
  <c r="E84" i="17"/>
  <c r="E88" i="17"/>
  <c r="F72" i="17"/>
  <c r="P74" i="17"/>
  <c r="O77" i="17"/>
  <c r="N80" i="17"/>
  <c r="M83" i="17"/>
  <c r="L86" i="17"/>
  <c r="K89" i="17"/>
  <c r="J92" i="17"/>
  <c r="O94" i="17"/>
  <c r="E90" i="17"/>
  <c r="J72" i="17"/>
  <c r="I75" i="17"/>
  <c r="H78" i="17"/>
  <c r="G81" i="17"/>
  <c r="P86" i="17"/>
  <c r="O89" i="17"/>
  <c r="E72" i="17"/>
  <c r="G75" i="17"/>
  <c r="P80" i="17"/>
  <c r="N86" i="17"/>
  <c r="L92" i="17"/>
  <c r="E92" i="17"/>
  <c r="I72" i="17"/>
  <c r="H75" i="17"/>
  <c r="G78" i="17"/>
  <c r="K82" i="17"/>
  <c r="P83" i="17"/>
  <c r="O86" i="17"/>
  <c r="H91" i="17"/>
  <c r="I70" i="17"/>
  <c r="H73" i="17"/>
  <c r="G76" i="17"/>
  <c r="F79" i="17"/>
  <c r="J83" i="17"/>
  <c r="I86" i="17"/>
  <c r="H89" i="17"/>
  <c r="G92" i="17"/>
  <c r="E71" i="17"/>
  <c r="F74" i="17"/>
  <c r="H71" i="17"/>
  <c r="F77" i="17"/>
  <c r="O82" i="17"/>
  <c r="M88" i="17"/>
  <c r="M70" i="17"/>
  <c r="K76" i="17"/>
  <c r="I82" i="17"/>
  <c r="G88" i="17"/>
  <c r="P93" i="17"/>
  <c r="N74" i="17"/>
  <c r="K83" i="17"/>
  <c r="I89" i="17"/>
  <c r="N94" i="17"/>
  <c r="E93" i="17"/>
  <c r="M75" i="17"/>
  <c r="K81" i="17"/>
  <c r="I87" i="17"/>
  <c r="G93" i="17"/>
  <c r="H70" i="17"/>
  <c r="F76" i="17"/>
  <c r="O81" i="17"/>
  <c r="M87" i="17"/>
  <c r="K93" i="17"/>
  <c r="P72" i="17"/>
  <c r="N78" i="17"/>
  <c r="L84" i="17"/>
  <c r="J90" i="17"/>
  <c r="E76" i="17"/>
  <c r="M72" i="17"/>
  <c r="K78" i="17"/>
  <c r="I84" i="17"/>
  <c r="G90" i="17"/>
  <c r="G72" i="17"/>
  <c r="P77" i="17"/>
  <c r="N83" i="17"/>
  <c r="L89" i="17"/>
  <c r="E75" i="17"/>
  <c r="J78" i="17"/>
  <c r="H84" i="17"/>
  <c r="F90" i="17"/>
  <c r="E73" i="17"/>
  <c r="L70" i="17"/>
  <c r="J76" i="17"/>
  <c r="H82" i="17"/>
  <c r="F88" i="17"/>
  <c r="O93" i="17"/>
  <c r="P70" i="17"/>
  <c r="N76" i="17"/>
  <c r="L82" i="17"/>
  <c r="J88" i="17"/>
  <c r="G94" i="17"/>
  <c r="M73" i="17"/>
  <c r="K79" i="17"/>
  <c r="I85" i="17"/>
  <c r="G91" i="17"/>
  <c r="E81" i="17"/>
  <c r="G74" i="17"/>
  <c r="P79" i="17"/>
  <c r="N85" i="17"/>
  <c r="L91" i="17"/>
  <c r="L73" i="17"/>
  <c r="J79" i="17"/>
  <c r="H85" i="17"/>
  <c r="F91" i="17"/>
  <c r="E91" i="17"/>
  <c r="L80" i="17"/>
  <c r="J86" i="17"/>
  <c r="H92" i="17"/>
  <c r="E89" i="17"/>
  <c r="N72" i="17"/>
  <c r="L78" i="17"/>
  <c r="J84" i="17"/>
  <c r="H90" i="17"/>
  <c r="E74" i="17"/>
  <c r="G73" i="17"/>
  <c r="P78" i="17"/>
  <c r="N84" i="17"/>
  <c r="L90" i="17"/>
  <c r="E82" i="17"/>
  <c r="O75" i="17"/>
  <c r="M81" i="17"/>
  <c r="K87" i="17"/>
  <c r="I93" i="17"/>
  <c r="L75" i="17"/>
  <c r="J81" i="17"/>
  <c r="H87" i="17"/>
  <c r="F93" i="17"/>
  <c r="F75" i="17"/>
  <c r="O80" i="17"/>
  <c r="M86" i="17"/>
  <c r="K92" i="17"/>
  <c r="O71" i="17"/>
  <c r="I81" i="17"/>
  <c r="G87" i="17"/>
  <c r="P92" i="17"/>
  <c r="E94" i="17"/>
  <c r="K73" i="17"/>
  <c r="I79" i="17"/>
  <c r="G85" i="17"/>
  <c r="P90" i="17"/>
  <c r="E80" i="17"/>
  <c r="O73" i="17"/>
  <c r="M79" i="17"/>
  <c r="K85" i="17"/>
  <c r="I91" i="17"/>
  <c r="F70" i="17"/>
  <c r="L76" i="17"/>
  <c r="J82" i="17"/>
  <c r="H88" i="17"/>
  <c r="F94" i="17"/>
  <c r="B23" i="17"/>
  <c r="B24" i="17" l="1"/>
  <c r="B25" i="17" l="1"/>
  <c r="M425" i="16"/>
  <c r="K425" i="16"/>
  <c r="J425" i="16"/>
  <c r="I425" i="16"/>
  <c r="H425" i="16"/>
  <c r="G425" i="16"/>
  <c r="F425" i="16"/>
  <c r="E425" i="16"/>
  <c r="D425" i="16"/>
  <c r="M423" i="16"/>
  <c r="K423" i="16"/>
  <c r="J423" i="16"/>
  <c r="I423" i="16"/>
  <c r="H423" i="16"/>
  <c r="G423" i="16"/>
  <c r="F423" i="16"/>
  <c r="E423" i="16"/>
  <c r="D423" i="16"/>
  <c r="M422" i="16"/>
  <c r="K422" i="16"/>
  <c r="J422" i="16"/>
  <c r="I422" i="16"/>
  <c r="H422" i="16"/>
  <c r="G422" i="16"/>
  <c r="F422" i="16"/>
  <c r="E422" i="16"/>
  <c r="D422" i="16"/>
  <c r="T421" i="16"/>
  <c r="U421" i="16" s="1"/>
  <c r="V421" i="16" s="1"/>
  <c r="W421" i="16" s="1"/>
  <c r="X421" i="16" s="1"/>
  <c r="Y421" i="16" s="1"/>
  <c r="Z421" i="16" s="1"/>
  <c r="AA421" i="16" s="1"/>
  <c r="AB421" i="16" s="1"/>
  <c r="AC421" i="16" s="1"/>
  <c r="AD421" i="16" s="1"/>
  <c r="AE421" i="16" s="1"/>
  <c r="AF421" i="16" s="1"/>
  <c r="AG421" i="16" s="1"/>
  <c r="AH421" i="16" s="1"/>
  <c r="AI421" i="16" s="1"/>
  <c r="AJ421" i="16" s="1"/>
  <c r="AK421" i="16" s="1"/>
  <c r="AL421" i="16" s="1"/>
  <c r="AM421" i="16" s="1"/>
  <c r="AN421" i="16" s="1"/>
  <c r="AO421" i="16" s="1"/>
  <c r="AP421" i="16" s="1"/>
  <c r="AQ421" i="16" s="1"/>
  <c r="R421" i="16"/>
  <c r="Q421" i="16"/>
  <c r="P421" i="16"/>
  <c r="O421" i="16"/>
  <c r="N421" i="16"/>
  <c r="M421" i="16"/>
  <c r="D415" i="16"/>
  <c r="M413" i="16"/>
  <c r="P412" i="16"/>
  <c r="P410" i="16"/>
  <c r="P409" i="16"/>
  <c r="T408" i="16"/>
  <c r="U408" i="16" s="1"/>
  <c r="V408" i="16" s="1"/>
  <c r="W408" i="16" s="1"/>
  <c r="X408" i="16" s="1"/>
  <c r="Y408" i="16" s="1"/>
  <c r="Z408" i="16" s="1"/>
  <c r="AA408" i="16" s="1"/>
  <c r="AB408" i="16" s="1"/>
  <c r="AC408" i="16" s="1"/>
  <c r="AD408" i="16" s="1"/>
  <c r="AE408" i="16" s="1"/>
  <c r="AF408" i="16" s="1"/>
  <c r="AG408" i="16" s="1"/>
  <c r="AH408" i="16" s="1"/>
  <c r="AI408" i="16" s="1"/>
  <c r="AJ408" i="16" s="1"/>
  <c r="AK408" i="16" s="1"/>
  <c r="AL408" i="16" s="1"/>
  <c r="AM408" i="16" s="1"/>
  <c r="AN408" i="16" s="1"/>
  <c r="AO408" i="16" s="1"/>
  <c r="AP408" i="16" s="1"/>
  <c r="AQ408" i="16" s="1"/>
  <c r="R408" i="16"/>
  <c r="Q408" i="16"/>
  <c r="P408" i="16"/>
  <c r="O408" i="16"/>
  <c r="N408" i="16"/>
  <c r="M408" i="16"/>
  <c r="K395" i="16"/>
  <c r="J395" i="16"/>
  <c r="I395" i="16"/>
  <c r="H395" i="16"/>
  <c r="G395" i="16"/>
  <c r="F395" i="16"/>
  <c r="E395" i="16"/>
  <c r="D395" i="16"/>
  <c r="T394" i="16"/>
  <c r="U394" i="16" s="1"/>
  <c r="V394" i="16" s="1"/>
  <c r="W394" i="16" s="1"/>
  <c r="X394" i="16" s="1"/>
  <c r="Y394" i="16" s="1"/>
  <c r="Z394" i="16" s="1"/>
  <c r="AA394" i="16" s="1"/>
  <c r="AB394" i="16" s="1"/>
  <c r="AC394" i="16" s="1"/>
  <c r="AD394" i="16" s="1"/>
  <c r="AE394" i="16" s="1"/>
  <c r="AF394" i="16" s="1"/>
  <c r="AG394" i="16" s="1"/>
  <c r="AH394" i="16" s="1"/>
  <c r="AI394" i="16" s="1"/>
  <c r="AJ394" i="16" s="1"/>
  <c r="AK394" i="16" s="1"/>
  <c r="AL394" i="16" s="1"/>
  <c r="AM394" i="16" s="1"/>
  <c r="AN394" i="16" s="1"/>
  <c r="AO394" i="16" s="1"/>
  <c r="AP394" i="16" s="1"/>
  <c r="AQ394" i="16" s="1"/>
  <c r="R394" i="16"/>
  <c r="Q394" i="16"/>
  <c r="P394" i="16"/>
  <c r="O394" i="16"/>
  <c r="N394" i="16"/>
  <c r="M394" i="16"/>
  <c r="D388" i="16"/>
  <c r="P382" i="16"/>
  <c r="P386" i="16" s="1"/>
  <c r="M395" i="16"/>
  <c r="T381" i="16"/>
  <c r="U381" i="16" s="1"/>
  <c r="V381" i="16" s="1"/>
  <c r="W381" i="16" s="1"/>
  <c r="X381" i="16" s="1"/>
  <c r="Y381" i="16" s="1"/>
  <c r="Z381" i="16" s="1"/>
  <c r="AA381" i="16" s="1"/>
  <c r="AB381" i="16" s="1"/>
  <c r="AC381" i="16" s="1"/>
  <c r="AD381" i="16" s="1"/>
  <c r="AE381" i="16" s="1"/>
  <c r="AF381" i="16" s="1"/>
  <c r="AG381" i="16" s="1"/>
  <c r="AH381" i="16" s="1"/>
  <c r="AI381" i="16" s="1"/>
  <c r="AJ381" i="16" s="1"/>
  <c r="AK381" i="16" s="1"/>
  <c r="AL381" i="16" s="1"/>
  <c r="AM381" i="16" s="1"/>
  <c r="AN381" i="16" s="1"/>
  <c r="AO381" i="16" s="1"/>
  <c r="AP381" i="16" s="1"/>
  <c r="AQ381" i="16" s="1"/>
  <c r="R381" i="16"/>
  <c r="Q381" i="16"/>
  <c r="P381" i="16"/>
  <c r="O381" i="16"/>
  <c r="N381" i="16"/>
  <c r="M381" i="16"/>
  <c r="T363" i="16"/>
  <c r="U363" i="16" s="1"/>
  <c r="V363" i="16" s="1"/>
  <c r="W363" i="16" s="1"/>
  <c r="X363" i="16" s="1"/>
  <c r="Y363" i="16" s="1"/>
  <c r="Z363" i="16" s="1"/>
  <c r="AA363" i="16" s="1"/>
  <c r="AB363" i="16" s="1"/>
  <c r="AC363" i="16" s="1"/>
  <c r="AD363" i="16" s="1"/>
  <c r="AE363" i="16" s="1"/>
  <c r="AF363" i="16" s="1"/>
  <c r="AG363" i="16" s="1"/>
  <c r="AH363" i="16" s="1"/>
  <c r="AI363" i="16" s="1"/>
  <c r="AJ363" i="16" s="1"/>
  <c r="AK363" i="16" s="1"/>
  <c r="AL363" i="16" s="1"/>
  <c r="AM363" i="16" s="1"/>
  <c r="AN363" i="16" s="1"/>
  <c r="AO363" i="16" s="1"/>
  <c r="AP363" i="16" s="1"/>
  <c r="AQ363" i="16" s="1"/>
  <c r="R363" i="16"/>
  <c r="Q363" i="16"/>
  <c r="P363" i="16"/>
  <c r="O363" i="16"/>
  <c r="N363" i="16"/>
  <c r="M363" i="16"/>
  <c r="D357" i="16"/>
  <c r="M355" i="16"/>
  <c r="P347" i="16"/>
  <c r="T346" i="16"/>
  <c r="U346" i="16" s="1"/>
  <c r="V346" i="16" s="1"/>
  <c r="W346" i="16" s="1"/>
  <c r="X346" i="16" s="1"/>
  <c r="Y346" i="16" s="1"/>
  <c r="Z346" i="16" s="1"/>
  <c r="AA346" i="16" s="1"/>
  <c r="AB346" i="16" s="1"/>
  <c r="AC346" i="16" s="1"/>
  <c r="AD346" i="16" s="1"/>
  <c r="AE346" i="16" s="1"/>
  <c r="AF346" i="16" s="1"/>
  <c r="AG346" i="16" s="1"/>
  <c r="AH346" i="16" s="1"/>
  <c r="AI346" i="16" s="1"/>
  <c r="AJ346" i="16" s="1"/>
  <c r="AK346" i="16" s="1"/>
  <c r="AL346" i="16" s="1"/>
  <c r="AM346" i="16" s="1"/>
  <c r="AN346" i="16" s="1"/>
  <c r="AO346" i="16" s="1"/>
  <c r="AP346" i="16" s="1"/>
  <c r="AQ346" i="16" s="1"/>
  <c r="R346" i="16"/>
  <c r="Q346" i="16"/>
  <c r="P346" i="16"/>
  <c r="O346" i="16"/>
  <c r="N346" i="16"/>
  <c r="M346" i="16"/>
  <c r="M334" i="16"/>
  <c r="K334" i="16"/>
  <c r="J334" i="16"/>
  <c r="I334" i="16"/>
  <c r="H334" i="16"/>
  <c r="G334" i="16"/>
  <c r="F334" i="16"/>
  <c r="E334" i="16"/>
  <c r="D334" i="16"/>
  <c r="M333" i="16"/>
  <c r="K333" i="16"/>
  <c r="J333" i="16"/>
  <c r="I333" i="16"/>
  <c r="H333" i="16"/>
  <c r="G333" i="16"/>
  <c r="F333" i="16"/>
  <c r="E333" i="16"/>
  <c r="D333" i="16"/>
  <c r="M332" i="16"/>
  <c r="K332" i="16"/>
  <c r="J332" i="16"/>
  <c r="I332" i="16"/>
  <c r="H332" i="16"/>
  <c r="G332" i="16"/>
  <c r="F332" i="16"/>
  <c r="E332" i="16"/>
  <c r="D332" i="16"/>
  <c r="M331" i="16"/>
  <c r="K331" i="16"/>
  <c r="J331" i="16"/>
  <c r="I331" i="16"/>
  <c r="H331" i="16"/>
  <c r="G331" i="16"/>
  <c r="F331" i="16"/>
  <c r="E331" i="16"/>
  <c r="D331" i="16"/>
  <c r="T330" i="16"/>
  <c r="U330" i="16" s="1"/>
  <c r="V330" i="16" s="1"/>
  <c r="W330" i="16" s="1"/>
  <c r="X330" i="16" s="1"/>
  <c r="Y330" i="16" s="1"/>
  <c r="Z330" i="16" s="1"/>
  <c r="AA330" i="16" s="1"/>
  <c r="AB330" i="16" s="1"/>
  <c r="AC330" i="16" s="1"/>
  <c r="AD330" i="16" s="1"/>
  <c r="AE330" i="16" s="1"/>
  <c r="AF330" i="16" s="1"/>
  <c r="AG330" i="16" s="1"/>
  <c r="AH330" i="16" s="1"/>
  <c r="AI330" i="16" s="1"/>
  <c r="AJ330" i="16" s="1"/>
  <c r="AK330" i="16" s="1"/>
  <c r="AL330" i="16" s="1"/>
  <c r="AM330" i="16" s="1"/>
  <c r="AN330" i="16" s="1"/>
  <c r="AO330" i="16" s="1"/>
  <c r="AP330" i="16" s="1"/>
  <c r="AQ330" i="16" s="1"/>
  <c r="R330" i="16"/>
  <c r="Q330" i="16"/>
  <c r="P330" i="16"/>
  <c r="O330" i="16"/>
  <c r="N330" i="16"/>
  <c r="M330" i="16"/>
  <c r="D324" i="16"/>
  <c r="P316" i="16"/>
  <c r="P322" i="16" s="1"/>
  <c r="T315" i="16"/>
  <c r="U315" i="16" s="1"/>
  <c r="V315" i="16" s="1"/>
  <c r="W315" i="16" s="1"/>
  <c r="X315" i="16" s="1"/>
  <c r="Y315" i="16" s="1"/>
  <c r="Z315" i="16" s="1"/>
  <c r="AA315" i="16" s="1"/>
  <c r="AB315" i="16" s="1"/>
  <c r="AC315" i="16" s="1"/>
  <c r="AD315" i="16" s="1"/>
  <c r="AE315" i="16" s="1"/>
  <c r="AF315" i="16" s="1"/>
  <c r="AG315" i="16" s="1"/>
  <c r="AH315" i="16" s="1"/>
  <c r="AI315" i="16" s="1"/>
  <c r="AJ315" i="16" s="1"/>
  <c r="AK315" i="16" s="1"/>
  <c r="AL315" i="16" s="1"/>
  <c r="AM315" i="16" s="1"/>
  <c r="AN315" i="16" s="1"/>
  <c r="AO315" i="16" s="1"/>
  <c r="AP315" i="16" s="1"/>
  <c r="AQ315" i="16" s="1"/>
  <c r="R315" i="16"/>
  <c r="Q315" i="16"/>
  <c r="P315" i="16"/>
  <c r="O315" i="16"/>
  <c r="N315" i="16"/>
  <c r="M315" i="16"/>
  <c r="K300" i="16"/>
  <c r="J300" i="16"/>
  <c r="I300" i="16"/>
  <c r="H300" i="16"/>
  <c r="G300" i="16"/>
  <c r="F300" i="16"/>
  <c r="E300" i="16"/>
  <c r="D300" i="16"/>
  <c r="T299" i="16"/>
  <c r="U299" i="16" s="1"/>
  <c r="V299" i="16" s="1"/>
  <c r="W299" i="16" s="1"/>
  <c r="X299" i="16" s="1"/>
  <c r="Y299" i="16" s="1"/>
  <c r="Z299" i="16" s="1"/>
  <c r="AA299" i="16" s="1"/>
  <c r="AB299" i="16" s="1"/>
  <c r="AC299" i="16" s="1"/>
  <c r="AD299" i="16" s="1"/>
  <c r="AE299" i="16" s="1"/>
  <c r="AF299" i="16" s="1"/>
  <c r="AG299" i="16" s="1"/>
  <c r="AH299" i="16" s="1"/>
  <c r="AI299" i="16" s="1"/>
  <c r="AJ299" i="16" s="1"/>
  <c r="AK299" i="16" s="1"/>
  <c r="AL299" i="16" s="1"/>
  <c r="AM299" i="16" s="1"/>
  <c r="AN299" i="16" s="1"/>
  <c r="AO299" i="16" s="1"/>
  <c r="AP299" i="16" s="1"/>
  <c r="AQ299" i="16" s="1"/>
  <c r="R299" i="16"/>
  <c r="Q299" i="16"/>
  <c r="P299" i="16"/>
  <c r="O299" i="16"/>
  <c r="N299" i="16"/>
  <c r="M299" i="16"/>
  <c r="D293" i="16"/>
  <c r="M300" i="16"/>
  <c r="M306" i="16" s="1"/>
  <c r="T284" i="16"/>
  <c r="R284" i="16"/>
  <c r="Q284" i="16"/>
  <c r="P284" i="16"/>
  <c r="O284" i="16"/>
  <c r="N284" i="16"/>
  <c r="M284" i="16"/>
  <c r="M251" i="16"/>
  <c r="K251" i="16"/>
  <c r="J251" i="16"/>
  <c r="I251" i="16"/>
  <c r="H251" i="16"/>
  <c r="G251" i="16"/>
  <c r="F251" i="16"/>
  <c r="E251" i="16"/>
  <c r="D251" i="16"/>
  <c r="T250" i="16"/>
  <c r="U250" i="16" s="1"/>
  <c r="V250" i="16" s="1"/>
  <c r="W250" i="16" s="1"/>
  <c r="X250" i="16" s="1"/>
  <c r="Y250" i="16" s="1"/>
  <c r="Z250" i="16" s="1"/>
  <c r="AA250" i="16" s="1"/>
  <c r="AB250" i="16" s="1"/>
  <c r="AC250" i="16" s="1"/>
  <c r="AD250" i="16" s="1"/>
  <c r="AE250" i="16" s="1"/>
  <c r="AF250" i="16" s="1"/>
  <c r="AG250" i="16" s="1"/>
  <c r="AH250" i="16" s="1"/>
  <c r="AI250" i="16" s="1"/>
  <c r="AJ250" i="16" s="1"/>
  <c r="AK250" i="16" s="1"/>
  <c r="AL250" i="16" s="1"/>
  <c r="AM250" i="16" s="1"/>
  <c r="AN250" i="16" s="1"/>
  <c r="AO250" i="16" s="1"/>
  <c r="AP250" i="16" s="1"/>
  <c r="AQ250" i="16" s="1"/>
  <c r="R250" i="16"/>
  <c r="Q250" i="16"/>
  <c r="P250" i="16"/>
  <c r="O250" i="16"/>
  <c r="N250" i="16"/>
  <c r="M250" i="16"/>
  <c r="D244" i="16"/>
  <c r="M242" i="16"/>
  <c r="P218" i="16"/>
  <c r="T217" i="16"/>
  <c r="T218" i="16" s="1"/>
  <c r="R217" i="16"/>
  <c r="Q217" i="16"/>
  <c r="P217" i="16"/>
  <c r="O217" i="16"/>
  <c r="N217" i="16"/>
  <c r="M217" i="16"/>
  <c r="M207" i="16"/>
  <c r="K207" i="16"/>
  <c r="J207" i="16"/>
  <c r="I207" i="16"/>
  <c r="H207" i="16"/>
  <c r="G207" i="16"/>
  <c r="F207" i="16"/>
  <c r="E207" i="16"/>
  <c r="D207" i="16"/>
  <c r="M206" i="16"/>
  <c r="K206" i="16"/>
  <c r="J206" i="16"/>
  <c r="I206" i="16"/>
  <c r="H206" i="16"/>
  <c r="G206" i="16"/>
  <c r="F206" i="16"/>
  <c r="E206" i="16"/>
  <c r="D206" i="16"/>
  <c r="M205" i="16"/>
  <c r="K205" i="16"/>
  <c r="J205" i="16"/>
  <c r="I205" i="16"/>
  <c r="H205" i="16"/>
  <c r="G205" i="16"/>
  <c r="F205" i="16"/>
  <c r="E205" i="16"/>
  <c r="D205" i="16"/>
  <c r="K204" i="16"/>
  <c r="J204" i="16"/>
  <c r="I204" i="16"/>
  <c r="H204" i="16"/>
  <c r="G204" i="16"/>
  <c r="F204" i="16"/>
  <c r="E204" i="16"/>
  <c r="D204" i="16"/>
  <c r="M203" i="16"/>
  <c r="K203" i="16"/>
  <c r="J203" i="16"/>
  <c r="I203" i="16"/>
  <c r="H203" i="16"/>
  <c r="G203" i="16"/>
  <c r="F203" i="16"/>
  <c r="E203" i="16"/>
  <c r="D203" i="16"/>
  <c r="T202" i="16"/>
  <c r="U202" i="16" s="1"/>
  <c r="V202" i="16" s="1"/>
  <c r="W202" i="16" s="1"/>
  <c r="X202" i="16" s="1"/>
  <c r="Y202" i="16" s="1"/>
  <c r="Z202" i="16" s="1"/>
  <c r="AA202" i="16" s="1"/>
  <c r="AB202" i="16" s="1"/>
  <c r="AC202" i="16" s="1"/>
  <c r="AD202" i="16" s="1"/>
  <c r="AE202" i="16" s="1"/>
  <c r="AF202" i="16" s="1"/>
  <c r="AG202" i="16" s="1"/>
  <c r="AH202" i="16" s="1"/>
  <c r="AI202" i="16" s="1"/>
  <c r="AJ202" i="16" s="1"/>
  <c r="AK202" i="16" s="1"/>
  <c r="AL202" i="16" s="1"/>
  <c r="AM202" i="16" s="1"/>
  <c r="AN202" i="16" s="1"/>
  <c r="AO202" i="16" s="1"/>
  <c r="AP202" i="16" s="1"/>
  <c r="AQ202" i="16" s="1"/>
  <c r="R202" i="16"/>
  <c r="Q202" i="16"/>
  <c r="P202" i="16"/>
  <c r="O202" i="16"/>
  <c r="N202" i="16"/>
  <c r="M202" i="16"/>
  <c r="D196" i="16"/>
  <c r="P193" i="16"/>
  <c r="P192" i="16"/>
  <c r="P191" i="16"/>
  <c r="P190" i="16"/>
  <c r="P189" i="16"/>
  <c r="T188" i="16"/>
  <c r="R188" i="16"/>
  <c r="Q188" i="16"/>
  <c r="P188" i="16"/>
  <c r="O188" i="16"/>
  <c r="N188" i="16"/>
  <c r="M188" i="16"/>
  <c r="K178" i="16"/>
  <c r="J178" i="16"/>
  <c r="I178" i="16"/>
  <c r="H178" i="16"/>
  <c r="G178" i="16"/>
  <c r="F178" i="16"/>
  <c r="E178" i="16"/>
  <c r="D178" i="16"/>
  <c r="K177" i="16"/>
  <c r="J177" i="16"/>
  <c r="I177" i="16"/>
  <c r="H177" i="16"/>
  <c r="G177" i="16"/>
  <c r="F177" i="16"/>
  <c r="E177" i="16"/>
  <c r="D177" i="16"/>
  <c r="K176" i="16"/>
  <c r="J176" i="16"/>
  <c r="I176" i="16"/>
  <c r="H176" i="16"/>
  <c r="G176" i="16"/>
  <c r="F176" i="16"/>
  <c r="E176" i="16"/>
  <c r="D176" i="16"/>
  <c r="K175" i="16"/>
  <c r="J175" i="16"/>
  <c r="I175" i="16"/>
  <c r="H175" i="16"/>
  <c r="G175" i="16"/>
  <c r="F175" i="16"/>
  <c r="E175" i="16"/>
  <c r="D175" i="16"/>
  <c r="K174" i="16"/>
  <c r="J174" i="16"/>
  <c r="I174" i="16"/>
  <c r="H174" i="16"/>
  <c r="G174" i="16"/>
  <c r="F174" i="16"/>
  <c r="E174" i="16"/>
  <c r="D174" i="16"/>
  <c r="K170" i="16"/>
  <c r="J170" i="16"/>
  <c r="I170" i="16"/>
  <c r="H170" i="16"/>
  <c r="G170" i="16"/>
  <c r="F170" i="16"/>
  <c r="E170" i="16"/>
  <c r="D170" i="16"/>
  <c r="K169" i="16"/>
  <c r="J169" i="16"/>
  <c r="I169" i="16"/>
  <c r="G169" i="16"/>
  <c r="F169" i="16"/>
  <c r="E169" i="16"/>
  <c r="D169" i="16"/>
  <c r="K168" i="16"/>
  <c r="J168" i="16"/>
  <c r="I168" i="16"/>
  <c r="G168" i="16"/>
  <c r="F168" i="16"/>
  <c r="E168" i="16"/>
  <c r="D168" i="16"/>
  <c r="K167" i="16"/>
  <c r="J167" i="16"/>
  <c r="I167" i="16"/>
  <c r="G167" i="16"/>
  <c r="F167" i="16"/>
  <c r="E167" i="16"/>
  <c r="D167" i="16"/>
  <c r="K166" i="16"/>
  <c r="J166" i="16"/>
  <c r="I166" i="16"/>
  <c r="G166" i="16"/>
  <c r="F166" i="16"/>
  <c r="E166" i="16"/>
  <c r="D166" i="16"/>
  <c r="K165" i="16"/>
  <c r="J165" i="16"/>
  <c r="I165" i="16"/>
  <c r="G165" i="16"/>
  <c r="F165" i="16"/>
  <c r="E165" i="16"/>
  <c r="D165" i="16"/>
  <c r="K164" i="16"/>
  <c r="J164" i="16"/>
  <c r="I164" i="16"/>
  <c r="G164" i="16"/>
  <c r="F164" i="16"/>
  <c r="E164" i="16"/>
  <c r="D164" i="16"/>
  <c r="K163" i="16"/>
  <c r="J163" i="16"/>
  <c r="I163" i="16"/>
  <c r="G163" i="16"/>
  <c r="F163" i="16"/>
  <c r="E163" i="16"/>
  <c r="D163" i="16"/>
  <c r="K162" i="16"/>
  <c r="J162" i="16"/>
  <c r="I162" i="16"/>
  <c r="G162" i="16"/>
  <c r="F162" i="16"/>
  <c r="E162" i="16"/>
  <c r="D162" i="16"/>
  <c r="K161" i="16"/>
  <c r="J161" i="16"/>
  <c r="I161" i="16"/>
  <c r="G161" i="16"/>
  <c r="F161" i="16"/>
  <c r="E161" i="16"/>
  <c r="D161" i="16"/>
  <c r="K160" i="16"/>
  <c r="J160" i="16"/>
  <c r="I160" i="16"/>
  <c r="H160" i="16"/>
  <c r="G160" i="16"/>
  <c r="F160" i="16"/>
  <c r="E160" i="16"/>
  <c r="D160" i="16"/>
  <c r="M159" i="16"/>
  <c r="K159" i="16"/>
  <c r="J159" i="16"/>
  <c r="I159" i="16"/>
  <c r="H159" i="16"/>
  <c r="G159" i="16"/>
  <c r="F159" i="16"/>
  <c r="E159" i="16"/>
  <c r="D159" i="16"/>
  <c r="M158" i="16"/>
  <c r="K158" i="16"/>
  <c r="J158" i="16"/>
  <c r="I158" i="16"/>
  <c r="H158" i="16"/>
  <c r="G158" i="16"/>
  <c r="F158" i="16"/>
  <c r="E158" i="16"/>
  <c r="D158" i="16"/>
  <c r="M157" i="16"/>
  <c r="K157" i="16"/>
  <c r="J157" i="16"/>
  <c r="I157" i="16"/>
  <c r="H157" i="16"/>
  <c r="G157" i="16"/>
  <c r="F157" i="16"/>
  <c r="E157" i="16"/>
  <c r="D157" i="16"/>
  <c r="M156" i="16"/>
  <c r="K156" i="16"/>
  <c r="J156" i="16"/>
  <c r="I156" i="16"/>
  <c r="H156" i="16"/>
  <c r="G156" i="16"/>
  <c r="F156" i="16"/>
  <c r="E156" i="16"/>
  <c r="D156" i="16"/>
  <c r="M155" i="16"/>
  <c r="K155" i="16"/>
  <c r="J155" i="16"/>
  <c r="I155" i="16"/>
  <c r="H155" i="16"/>
  <c r="G155" i="16"/>
  <c r="F155" i="16"/>
  <c r="E155" i="16"/>
  <c r="D155" i="16"/>
  <c r="M154" i="16"/>
  <c r="K154" i="16"/>
  <c r="J154" i="16"/>
  <c r="I154" i="16"/>
  <c r="H154" i="16"/>
  <c r="G154" i="16"/>
  <c r="F154" i="16"/>
  <c r="E154" i="16"/>
  <c r="D154" i="16"/>
  <c r="M153" i="16"/>
  <c r="K153" i="16"/>
  <c r="J153" i="16"/>
  <c r="I153" i="16"/>
  <c r="H153" i="16"/>
  <c r="G153" i="16"/>
  <c r="F153" i="16"/>
  <c r="E153" i="16"/>
  <c r="D153" i="16"/>
  <c r="K152" i="16"/>
  <c r="J152" i="16"/>
  <c r="I152" i="16"/>
  <c r="H152" i="16"/>
  <c r="G152" i="16"/>
  <c r="F152" i="16"/>
  <c r="E152" i="16"/>
  <c r="D152" i="16"/>
  <c r="M151" i="16"/>
  <c r="K151" i="16"/>
  <c r="J151" i="16"/>
  <c r="I151" i="16"/>
  <c r="H151" i="16"/>
  <c r="G151" i="16"/>
  <c r="F151" i="16"/>
  <c r="E151" i="16"/>
  <c r="D151" i="16"/>
  <c r="M150" i="16"/>
  <c r="K150" i="16"/>
  <c r="J150" i="16"/>
  <c r="I150" i="16"/>
  <c r="H150" i="16"/>
  <c r="G150" i="16"/>
  <c r="F150" i="16"/>
  <c r="E150" i="16"/>
  <c r="D150" i="16"/>
  <c r="M149" i="16"/>
  <c r="K149" i="16"/>
  <c r="J149" i="16"/>
  <c r="I149" i="16"/>
  <c r="H149" i="16"/>
  <c r="G149" i="16"/>
  <c r="F149" i="16"/>
  <c r="E149" i="16"/>
  <c r="D149" i="16"/>
  <c r="M148" i="16"/>
  <c r="K148" i="16"/>
  <c r="J148" i="16"/>
  <c r="I148" i="16"/>
  <c r="H148" i="16"/>
  <c r="G148" i="16"/>
  <c r="F148" i="16"/>
  <c r="E148" i="16"/>
  <c r="D148" i="16"/>
  <c r="M147" i="16"/>
  <c r="K147" i="16"/>
  <c r="J147" i="16"/>
  <c r="I147" i="16"/>
  <c r="H147" i="16"/>
  <c r="G147" i="16"/>
  <c r="F147" i="16"/>
  <c r="E147" i="16"/>
  <c r="D147" i="16"/>
  <c r="M146" i="16"/>
  <c r="K146" i="16"/>
  <c r="J146" i="16"/>
  <c r="I146" i="16"/>
  <c r="H146" i="16"/>
  <c r="G146" i="16"/>
  <c r="F146" i="16"/>
  <c r="E146" i="16"/>
  <c r="D146" i="16"/>
  <c r="M145" i="16"/>
  <c r="K145" i="16"/>
  <c r="J145" i="16"/>
  <c r="I145" i="16"/>
  <c r="H145" i="16"/>
  <c r="G145" i="16"/>
  <c r="F145" i="16"/>
  <c r="E145" i="16"/>
  <c r="D145" i="16"/>
  <c r="M144" i="16"/>
  <c r="K144" i="16"/>
  <c r="J144" i="16"/>
  <c r="I144" i="16"/>
  <c r="H144" i="16"/>
  <c r="G144" i="16"/>
  <c r="F144" i="16"/>
  <c r="E144" i="16"/>
  <c r="D144" i="16"/>
  <c r="M143" i="16"/>
  <c r="K143" i="16"/>
  <c r="J143" i="16"/>
  <c r="I143" i="16"/>
  <c r="H143" i="16"/>
  <c r="G143" i="16"/>
  <c r="F143" i="16"/>
  <c r="E143" i="16"/>
  <c r="D143" i="16"/>
  <c r="M142" i="16"/>
  <c r="K142" i="16"/>
  <c r="J142" i="16"/>
  <c r="I142" i="16"/>
  <c r="H142" i="16"/>
  <c r="G142" i="16"/>
  <c r="F142" i="16"/>
  <c r="E142" i="16"/>
  <c r="D142" i="16"/>
  <c r="M141" i="16"/>
  <c r="K141" i="16"/>
  <c r="J141" i="16"/>
  <c r="I141" i="16"/>
  <c r="H141" i="16"/>
  <c r="G141" i="16"/>
  <c r="F141" i="16"/>
  <c r="E141" i="16"/>
  <c r="D141" i="16"/>
  <c r="M140" i="16"/>
  <c r="K140" i="16"/>
  <c r="J140" i="16"/>
  <c r="I140" i="16"/>
  <c r="H140" i="16"/>
  <c r="G140" i="16"/>
  <c r="F140" i="16"/>
  <c r="E140" i="16"/>
  <c r="D140" i="16"/>
  <c r="M139" i="16"/>
  <c r="K139" i="16"/>
  <c r="J139" i="16"/>
  <c r="I139" i="16"/>
  <c r="H139" i="16"/>
  <c r="G139" i="16"/>
  <c r="F139" i="16"/>
  <c r="E139" i="16"/>
  <c r="D139" i="16"/>
  <c r="M138" i="16"/>
  <c r="K138" i="16"/>
  <c r="J138" i="16"/>
  <c r="I138" i="16"/>
  <c r="H138" i="16"/>
  <c r="G138" i="16"/>
  <c r="F138" i="16"/>
  <c r="E138" i="16"/>
  <c r="D138" i="16"/>
  <c r="T137" i="16"/>
  <c r="U137" i="16" s="1"/>
  <c r="V137" i="16" s="1"/>
  <c r="W137" i="16" s="1"/>
  <c r="X137" i="16" s="1"/>
  <c r="Y137" i="16" s="1"/>
  <c r="Z137" i="16" s="1"/>
  <c r="AA137" i="16" s="1"/>
  <c r="AB137" i="16" s="1"/>
  <c r="AC137" i="16" s="1"/>
  <c r="AD137" i="16" s="1"/>
  <c r="AE137" i="16" s="1"/>
  <c r="AF137" i="16" s="1"/>
  <c r="AG137" i="16" s="1"/>
  <c r="AH137" i="16" s="1"/>
  <c r="AI137" i="16" s="1"/>
  <c r="AJ137" i="16" s="1"/>
  <c r="AK137" i="16" s="1"/>
  <c r="AL137" i="16" s="1"/>
  <c r="AM137" i="16" s="1"/>
  <c r="AN137" i="16" s="1"/>
  <c r="AO137" i="16" s="1"/>
  <c r="AP137" i="16" s="1"/>
  <c r="AQ137" i="16" s="1"/>
  <c r="R137" i="16"/>
  <c r="Q137" i="16"/>
  <c r="P137" i="16"/>
  <c r="O137" i="16"/>
  <c r="N137" i="16"/>
  <c r="M137" i="16"/>
  <c r="D131" i="16"/>
  <c r="P128" i="16"/>
  <c r="P127" i="16"/>
  <c r="P126" i="16"/>
  <c r="P125" i="16"/>
  <c r="P124" i="16"/>
  <c r="P119" i="16"/>
  <c r="P118" i="16"/>
  <c r="P117" i="16"/>
  <c r="P116" i="16"/>
  <c r="P115" i="16"/>
  <c r="P114" i="16"/>
  <c r="P113" i="16"/>
  <c r="P112" i="16"/>
  <c r="P111" i="16"/>
  <c r="P110" i="16"/>
  <c r="P109" i="16"/>
  <c r="P108" i="16"/>
  <c r="P107" i="16"/>
  <c r="P106" i="16"/>
  <c r="P105" i="16"/>
  <c r="P104" i="16"/>
  <c r="P103" i="16"/>
  <c r="P102" i="16"/>
  <c r="P101" i="16"/>
  <c r="P100" i="16"/>
  <c r="P99" i="16"/>
  <c r="P98" i="16"/>
  <c r="P97" i="16"/>
  <c r="P96" i="16"/>
  <c r="P95" i="16"/>
  <c r="H76" i="17" s="1"/>
  <c r="P94" i="16"/>
  <c r="P93" i="16"/>
  <c r="P92" i="16"/>
  <c r="P91" i="16"/>
  <c r="P90" i="16"/>
  <c r="H72" i="17" s="1"/>
  <c r="P89" i="16"/>
  <c r="P88" i="16"/>
  <c r="T87" i="16"/>
  <c r="R87" i="16"/>
  <c r="Q87" i="16"/>
  <c r="P87" i="16"/>
  <c r="O87" i="16"/>
  <c r="N87" i="16"/>
  <c r="M87" i="16"/>
  <c r="M76" i="16"/>
  <c r="K76" i="16"/>
  <c r="J76" i="16"/>
  <c r="I76" i="16"/>
  <c r="G76" i="16"/>
  <c r="F76" i="16"/>
  <c r="E76" i="16"/>
  <c r="D76" i="16"/>
  <c r="M74" i="16"/>
  <c r="K74" i="16"/>
  <c r="J74" i="16"/>
  <c r="I74" i="16"/>
  <c r="G74" i="16"/>
  <c r="F74" i="16"/>
  <c r="E74" i="16"/>
  <c r="D74" i="16"/>
  <c r="M73" i="16"/>
  <c r="K73" i="16"/>
  <c r="J73" i="16"/>
  <c r="I73" i="16"/>
  <c r="G73" i="16"/>
  <c r="F73" i="16"/>
  <c r="E73" i="16"/>
  <c r="D73" i="16"/>
  <c r="M72" i="16"/>
  <c r="K72" i="16"/>
  <c r="J72" i="16"/>
  <c r="I72" i="16"/>
  <c r="G72" i="16"/>
  <c r="F72" i="16"/>
  <c r="E72" i="16"/>
  <c r="D72" i="16"/>
  <c r="M71" i="16"/>
  <c r="K71" i="16"/>
  <c r="J71" i="16"/>
  <c r="I71" i="16"/>
  <c r="G71" i="16"/>
  <c r="F71" i="16"/>
  <c r="E71" i="16"/>
  <c r="D71" i="16"/>
  <c r="T70" i="16"/>
  <c r="U70" i="16" s="1"/>
  <c r="V70" i="16" s="1"/>
  <c r="W70" i="16" s="1"/>
  <c r="X70" i="16" s="1"/>
  <c r="Y70" i="16" s="1"/>
  <c r="Z70" i="16" s="1"/>
  <c r="AA70" i="16" s="1"/>
  <c r="AB70" i="16" s="1"/>
  <c r="AC70" i="16" s="1"/>
  <c r="AD70" i="16" s="1"/>
  <c r="AE70" i="16" s="1"/>
  <c r="AF70" i="16" s="1"/>
  <c r="AG70" i="16" s="1"/>
  <c r="AH70" i="16" s="1"/>
  <c r="AI70" i="16" s="1"/>
  <c r="AJ70" i="16" s="1"/>
  <c r="AK70" i="16" s="1"/>
  <c r="AL70" i="16" s="1"/>
  <c r="AM70" i="16" s="1"/>
  <c r="AN70" i="16" s="1"/>
  <c r="AO70" i="16" s="1"/>
  <c r="AP70" i="16" s="1"/>
  <c r="AQ70" i="16" s="1"/>
  <c r="R70" i="16"/>
  <c r="Q70" i="16"/>
  <c r="P70" i="16"/>
  <c r="O70" i="16"/>
  <c r="N70" i="16"/>
  <c r="M70" i="16"/>
  <c r="D64" i="16"/>
  <c r="P60" i="16"/>
  <c r="P58" i="16"/>
  <c r="P57" i="16"/>
  <c r="P56" i="16"/>
  <c r="P55" i="16"/>
  <c r="T54" i="16"/>
  <c r="R54" i="16"/>
  <c r="Q54" i="16"/>
  <c r="P54" i="16"/>
  <c r="O54" i="16"/>
  <c r="N54" i="16"/>
  <c r="M54" i="16"/>
  <c r="M44" i="16"/>
  <c r="K44" i="16"/>
  <c r="J44" i="16"/>
  <c r="I44" i="16"/>
  <c r="G44" i="16"/>
  <c r="F44" i="16"/>
  <c r="E44" i="16"/>
  <c r="D44" i="16"/>
  <c r="M42" i="16"/>
  <c r="K42" i="16"/>
  <c r="J42" i="16"/>
  <c r="I42" i="16"/>
  <c r="G42" i="16"/>
  <c r="F42" i="16"/>
  <c r="E42" i="16"/>
  <c r="D42" i="16"/>
  <c r="M41" i="16"/>
  <c r="K41" i="16"/>
  <c r="J41" i="16"/>
  <c r="I41" i="16"/>
  <c r="G41" i="16"/>
  <c r="F41" i="16"/>
  <c r="E41" i="16"/>
  <c r="D41" i="16"/>
  <c r="M40" i="16"/>
  <c r="K40" i="16"/>
  <c r="J40" i="16"/>
  <c r="I40" i="16"/>
  <c r="G40" i="16"/>
  <c r="F40" i="16"/>
  <c r="E40" i="16"/>
  <c r="D40" i="16"/>
  <c r="M39" i="16"/>
  <c r="K39" i="16"/>
  <c r="J39" i="16"/>
  <c r="I39" i="16"/>
  <c r="G39" i="16"/>
  <c r="F39" i="16"/>
  <c r="E39" i="16"/>
  <c r="D39" i="16"/>
  <c r="M38" i="16"/>
  <c r="K38" i="16"/>
  <c r="J38" i="16"/>
  <c r="I38" i="16"/>
  <c r="G38" i="16"/>
  <c r="F38" i="16"/>
  <c r="E38" i="16"/>
  <c r="D38" i="16"/>
  <c r="M37" i="16"/>
  <c r="K37" i="16"/>
  <c r="J37" i="16"/>
  <c r="I37" i="16"/>
  <c r="G37" i="16"/>
  <c r="F37" i="16"/>
  <c r="E37" i="16"/>
  <c r="D37" i="16"/>
  <c r="M36" i="16"/>
  <c r="K36" i="16"/>
  <c r="J36" i="16"/>
  <c r="I36" i="16"/>
  <c r="G36" i="16"/>
  <c r="F36" i="16"/>
  <c r="E36" i="16"/>
  <c r="D36" i="16"/>
  <c r="M35" i="16"/>
  <c r="K35" i="16"/>
  <c r="J35" i="16"/>
  <c r="I35" i="16"/>
  <c r="G35" i="16"/>
  <c r="F35" i="16"/>
  <c r="E35" i="16"/>
  <c r="D35" i="16"/>
  <c r="M34" i="16"/>
  <c r="K34" i="16"/>
  <c r="J34" i="16"/>
  <c r="I34" i="16"/>
  <c r="G34" i="16"/>
  <c r="F34" i="16"/>
  <c r="E34" i="16"/>
  <c r="D34" i="16"/>
  <c r="M33" i="16"/>
  <c r="K33" i="16"/>
  <c r="J33" i="16"/>
  <c r="G33" i="16"/>
  <c r="F33" i="16"/>
  <c r="D33" i="16"/>
  <c r="T32" i="16"/>
  <c r="D26" i="16"/>
  <c r="P21" i="16"/>
  <c r="T11" i="16"/>
  <c r="M122" i="15"/>
  <c r="L122" i="15"/>
  <c r="K122" i="15"/>
  <c r="R48" i="15"/>
  <c r="N40" i="15"/>
  <c r="K40" i="15"/>
  <c r="R8" i="15"/>
  <c r="P8" i="15"/>
  <c r="P48" i="15" s="1"/>
  <c r="O8" i="15"/>
  <c r="O48" i="15" s="1"/>
  <c r="N8" i="15"/>
  <c r="N48" i="15" s="1"/>
  <c r="M8" i="15"/>
  <c r="M48" i="15" s="1"/>
  <c r="L8" i="15"/>
  <c r="L48" i="15" s="1"/>
  <c r="K8" i="15"/>
  <c r="K48" i="15" s="1"/>
  <c r="A5" i="14"/>
  <c r="A5" i="13"/>
  <c r="C5" i="13" s="1"/>
  <c r="I4" i="13"/>
  <c r="H4" i="13"/>
  <c r="F4" i="13"/>
  <c r="E4" i="13"/>
  <c r="T286" i="16" l="1"/>
  <c r="T287" i="16"/>
  <c r="T288" i="16"/>
  <c r="T289" i="16"/>
  <c r="T290" i="16"/>
  <c r="T436" i="16"/>
  <c r="T437" i="16"/>
  <c r="T441" i="16"/>
  <c r="T445" i="16"/>
  <c r="T443" i="16"/>
  <c r="T440" i="16"/>
  <c r="T438" i="16"/>
  <c r="T442" i="16"/>
  <c r="T439" i="16"/>
  <c r="T444" i="16"/>
  <c r="F5" i="13"/>
  <c r="F6" i="13"/>
  <c r="T320" i="16"/>
  <c r="T220" i="16"/>
  <c r="T226" i="16"/>
  <c r="T221" i="16"/>
  <c r="T222" i="16"/>
  <c r="T223" i="16"/>
  <c r="T224" i="16"/>
  <c r="T225" i="16"/>
  <c r="T228" i="16"/>
  <c r="T230" i="16"/>
  <c r="T238" i="16"/>
  <c r="T239" i="16"/>
  <c r="T240" i="16"/>
  <c r="T241" i="16"/>
  <c r="T219" i="16"/>
  <c r="T229" i="16"/>
  <c r="T231" i="16"/>
  <c r="T233" i="16"/>
  <c r="T235" i="16"/>
  <c r="T237" i="16"/>
  <c r="T234" i="16"/>
  <c r="T232" i="16"/>
  <c r="T236" i="16"/>
  <c r="T227" i="16"/>
  <c r="T465" i="16"/>
  <c r="R94" i="15"/>
  <c r="R36" i="15"/>
  <c r="R31" i="15"/>
  <c r="R23" i="15"/>
  <c r="R27" i="15"/>
  <c r="R24" i="15"/>
  <c r="R11" i="15"/>
  <c r="R13" i="15"/>
  <c r="R15" i="15"/>
  <c r="R17" i="15"/>
  <c r="R29" i="15"/>
  <c r="R32" i="15"/>
  <c r="R37" i="15"/>
  <c r="R12" i="15"/>
  <c r="R33" i="15"/>
  <c r="R38" i="15"/>
  <c r="R21" i="15"/>
  <c r="R25" i="15"/>
  <c r="R18" i="15"/>
  <c r="R20" i="15"/>
  <c r="R22" i="15"/>
  <c r="R34" i="15"/>
  <c r="R35" i="15"/>
  <c r="R16" i="15"/>
  <c r="R26" i="15"/>
  <c r="R10" i="15"/>
  <c r="R14" i="15"/>
  <c r="R28" i="15"/>
  <c r="R30" i="15"/>
  <c r="R19" i="15"/>
  <c r="R39" i="15"/>
  <c r="T104" i="16"/>
  <c r="T14" i="16"/>
  <c r="T13" i="16"/>
  <c r="T16" i="16"/>
  <c r="T12" i="16"/>
  <c r="T15" i="16"/>
  <c r="T17" i="16"/>
  <c r="M337" i="16"/>
  <c r="T385" i="16"/>
  <c r="T128" i="16"/>
  <c r="T120" i="16"/>
  <c r="T116" i="16"/>
  <c r="T115" i="16"/>
  <c r="T113" i="16"/>
  <c r="T112" i="16"/>
  <c r="T111" i="16"/>
  <c r="T109" i="16"/>
  <c r="T103" i="16"/>
  <c r="T102" i="16"/>
  <c r="T100" i="16"/>
  <c r="T99" i="16"/>
  <c r="T97" i="16"/>
  <c r="T96" i="16"/>
  <c r="T95" i="16"/>
  <c r="T94" i="16"/>
  <c r="T93" i="16"/>
  <c r="T92" i="16"/>
  <c r="T91" i="16"/>
  <c r="T90" i="16"/>
  <c r="T89" i="16"/>
  <c r="T88" i="16"/>
  <c r="T119" i="16"/>
  <c r="T121" i="16"/>
  <c r="T384" i="16"/>
  <c r="T123" i="16"/>
  <c r="T61" i="16"/>
  <c r="T23" i="16"/>
  <c r="T22" i="16"/>
  <c r="T107" i="16"/>
  <c r="T126" i="16"/>
  <c r="T106" i="16"/>
  <c r="T122" i="16"/>
  <c r="T125" i="16"/>
  <c r="T110" i="16"/>
  <c r="T118" i="16"/>
  <c r="T101" i="16"/>
  <c r="T114" i="16"/>
  <c r="T124" i="16"/>
  <c r="T98" i="16"/>
  <c r="T105" i="16"/>
  <c r="T108" i="16"/>
  <c r="T117" i="16"/>
  <c r="T127" i="16"/>
  <c r="R121" i="15"/>
  <c r="R112" i="15"/>
  <c r="R105" i="15"/>
  <c r="R101" i="15"/>
  <c r="R97" i="15"/>
  <c r="R92" i="15"/>
  <c r="R88" i="15"/>
  <c r="R84" i="15"/>
  <c r="R80" i="15"/>
  <c r="R69" i="15"/>
  <c r="R63" i="15"/>
  <c r="R59" i="15"/>
  <c r="R51" i="15"/>
  <c r="R107" i="15"/>
  <c r="R99" i="15"/>
  <c r="R90" i="15"/>
  <c r="R82" i="15"/>
  <c r="R75" i="15"/>
  <c r="R61" i="15"/>
  <c r="R49" i="15"/>
  <c r="R106" i="15"/>
  <c r="R98" i="15"/>
  <c r="R89" i="15"/>
  <c r="R81" i="15"/>
  <c r="R74" i="15"/>
  <c r="R60" i="15"/>
  <c r="R120" i="15"/>
  <c r="R111" i="15"/>
  <c r="R104" i="15"/>
  <c r="R100" i="15"/>
  <c r="R96" i="15"/>
  <c r="R91" i="15"/>
  <c r="R87" i="15"/>
  <c r="R83" i="15"/>
  <c r="R79" i="15"/>
  <c r="R76" i="15"/>
  <c r="R68" i="15"/>
  <c r="R62" i="15"/>
  <c r="R58" i="15"/>
  <c r="R50" i="15"/>
  <c r="R119" i="15"/>
  <c r="R103" i="15"/>
  <c r="R95" i="15"/>
  <c r="R86" i="15"/>
  <c r="R78" i="15"/>
  <c r="R65" i="15"/>
  <c r="R53" i="15"/>
  <c r="R113" i="15"/>
  <c r="R102" i="15"/>
  <c r="R93" i="15"/>
  <c r="R85" i="15"/>
  <c r="R77" i="15"/>
  <c r="R64" i="15"/>
  <c r="R52" i="15"/>
  <c r="R55" i="15"/>
  <c r="R66" i="15"/>
  <c r="R118" i="15"/>
  <c r="R117" i="15"/>
  <c r="R116" i="15"/>
  <c r="R115" i="15"/>
  <c r="R67" i="15"/>
  <c r="R70" i="15"/>
  <c r="R57" i="15"/>
  <c r="R56" i="15"/>
  <c r="R108" i="15"/>
  <c r="R71" i="15"/>
  <c r="R110" i="15"/>
  <c r="R73" i="15"/>
  <c r="R72" i="15"/>
  <c r="R54" i="15"/>
  <c r="R114" i="15"/>
  <c r="R109" i="15"/>
  <c r="T55" i="16"/>
  <c r="T21" i="16"/>
  <c r="T189" i="16"/>
  <c r="T58" i="16"/>
  <c r="T60" i="16"/>
  <c r="T191" i="16"/>
  <c r="U32" i="16"/>
  <c r="T411" i="16"/>
  <c r="T59" i="16"/>
  <c r="T20" i="16"/>
  <c r="T352" i="16"/>
  <c r="T351" i="16"/>
  <c r="T349" i="16"/>
  <c r="T353" i="16"/>
  <c r="T350" i="16"/>
  <c r="S48" i="15"/>
  <c r="P371" i="16"/>
  <c r="B26" i="17"/>
  <c r="U54" i="16"/>
  <c r="T319" i="16"/>
  <c r="T383" i="16"/>
  <c r="T348" i="16"/>
  <c r="T285" i="16"/>
  <c r="U217" i="16"/>
  <c r="A6" i="13"/>
  <c r="C6" i="13" s="1"/>
  <c r="S8" i="15"/>
  <c r="P129" i="16"/>
  <c r="M78" i="16"/>
  <c r="M45" i="16"/>
  <c r="P413" i="16"/>
  <c r="P364" i="16"/>
  <c r="P37" i="16"/>
  <c r="P40" i="16"/>
  <c r="P38" i="16"/>
  <c r="P24" i="16"/>
  <c r="P36" i="16"/>
  <c r="P62" i="16"/>
  <c r="P76" i="16"/>
  <c r="P206" i="16"/>
  <c r="M208" i="16"/>
  <c r="M275" i="16"/>
  <c r="M372" i="16"/>
  <c r="P355" i="16"/>
  <c r="P425" i="16"/>
  <c r="P422" i="16"/>
  <c r="P423" i="16"/>
  <c r="P332" i="16"/>
  <c r="P333" i="16"/>
  <c r="P331" i="16"/>
  <c r="P334" i="16"/>
  <c r="P242" i="16"/>
  <c r="P205" i="16"/>
  <c r="P194" i="16"/>
  <c r="P204" i="16"/>
  <c r="P207" i="16"/>
  <c r="P138" i="16"/>
  <c r="P139" i="16"/>
  <c r="P142" i="16"/>
  <c r="P143" i="16"/>
  <c r="P146" i="16"/>
  <c r="P147" i="16"/>
  <c r="P150" i="16"/>
  <c r="P151" i="16"/>
  <c r="P154" i="16"/>
  <c r="P155" i="16"/>
  <c r="P158" i="16"/>
  <c r="P159" i="16"/>
  <c r="P162" i="16"/>
  <c r="P163" i="16"/>
  <c r="P166" i="16"/>
  <c r="P167" i="16"/>
  <c r="P170" i="16"/>
  <c r="P174" i="16"/>
  <c r="P177" i="16"/>
  <c r="P140" i="16"/>
  <c r="P141" i="16"/>
  <c r="P144" i="16"/>
  <c r="P145" i="16"/>
  <c r="P148" i="16"/>
  <c r="P149" i="16"/>
  <c r="P152" i="16"/>
  <c r="P153" i="16"/>
  <c r="P156" i="16"/>
  <c r="P157" i="16"/>
  <c r="P160" i="16"/>
  <c r="P161" i="16"/>
  <c r="P164" i="16"/>
  <c r="P165" i="16"/>
  <c r="P168" i="16"/>
  <c r="P169" i="16"/>
  <c r="P175" i="16"/>
  <c r="P176" i="16"/>
  <c r="P178" i="16"/>
  <c r="P72" i="16"/>
  <c r="P71" i="16"/>
  <c r="P73" i="16"/>
  <c r="P34" i="16"/>
  <c r="P44" i="16"/>
  <c r="P35" i="16"/>
  <c r="P41" i="16"/>
  <c r="P42" i="16"/>
  <c r="U284" i="16"/>
  <c r="O40" i="15"/>
  <c r="P40" i="15"/>
  <c r="A6" i="14"/>
  <c r="A7" i="14" s="1"/>
  <c r="A8" i="14" s="1"/>
  <c r="O122" i="15"/>
  <c r="P122" i="15"/>
  <c r="R9" i="15"/>
  <c r="N122" i="15"/>
  <c r="P33" i="16"/>
  <c r="P39" i="16"/>
  <c r="U11" i="16"/>
  <c r="U87" i="16"/>
  <c r="P74" i="16"/>
  <c r="M179" i="16"/>
  <c r="T410" i="16"/>
  <c r="T412" i="16"/>
  <c r="U188" i="16"/>
  <c r="P203" i="16"/>
  <c r="T193" i="16"/>
  <c r="M399" i="16"/>
  <c r="P395" i="16"/>
  <c r="P300" i="16"/>
  <c r="P306" i="16" s="1"/>
  <c r="P251" i="16"/>
  <c r="T354" i="16"/>
  <c r="M386" i="16"/>
  <c r="T318" i="16"/>
  <c r="M426" i="16"/>
  <c r="P285" i="16"/>
  <c r="P291" i="16" s="1"/>
  <c r="T347" i="16"/>
  <c r="T316" i="16"/>
  <c r="T317" i="16"/>
  <c r="U286" i="16" l="1"/>
  <c r="U287" i="16"/>
  <c r="U288" i="16"/>
  <c r="U289" i="16"/>
  <c r="U290" i="16"/>
  <c r="T446" i="16"/>
  <c r="T448" i="16" s="1"/>
  <c r="U436" i="16"/>
  <c r="U437" i="16"/>
  <c r="U438" i="16"/>
  <c r="U439" i="16"/>
  <c r="U440" i="16"/>
  <c r="U441" i="16"/>
  <c r="U442" i="16"/>
  <c r="U443" i="16"/>
  <c r="U444" i="16"/>
  <c r="U445" i="16"/>
  <c r="U320" i="16"/>
  <c r="T291" i="16"/>
  <c r="T293" i="16" s="1"/>
  <c r="U221" i="16"/>
  <c r="U222" i="16"/>
  <c r="U223" i="16"/>
  <c r="U224" i="16"/>
  <c r="U225" i="16"/>
  <c r="U219" i="16"/>
  <c r="U227" i="16"/>
  <c r="U228" i="16"/>
  <c r="U229" i="16"/>
  <c r="U230" i="16"/>
  <c r="U226" i="16"/>
  <c r="U231" i="16"/>
  <c r="U232" i="16"/>
  <c r="U233" i="16"/>
  <c r="U234" i="16"/>
  <c r="U235" i="16"/>
  <c r="U236" i="16"/>
  <c r="U237" i="16"/>
  <c r="U238" i="16"/>
  <c r="U239" i="16"/>
  <c r="U240" i="16"/>
  <c r="U241" i="16"/>
  <c r="U220" i="16"/>
  <c r="S36" i="15"/>
  <c r="S31" i="15"/>
  <c r="S25" i="15"/>
  <c r="S28" i="15"/>
  <c r="S30" i="15"/>
  <c r="S35" i="15"/>
  <c r="S21" i="15"/>
  <c r="S32" i="15"/>
  <c r="S10" i="15"/>
  <c r="S14" i="15"/>
  <c r="S17" i="15"/>
  <c r="S29" i="15"/>
  <c r="S13" i="15"/>
  <c r="S37" i="15"/>
  <c r="S18" i="15"/>
  <c r="S11" i="15"/>
  <c r="S12" i="15"/>
  <c r="S33" i="15"/>
  <c r="S34" i="15"/>
  <c r="S39" i="15"/>
  <c r="S20" i="15"/>
  <c r="S26" i="15"/>
  <c r="S19" i="15"/>
  <c r="S24" i="15"/>
  <c r="S23" i="15"/>
  <c r="S16" i="15"/>
  <c r="S38" i="15"/>
  <c r="S15" i="15"/>
  <c r="S27" i="15"/>
  <c r="S22" i="15"/>
  <c r="T78" i="16"/>
  <c r="T48" i="15"/>
  <c r="T94" i="15" s="1"/>
  <c r="S94" i="15"/>
  <c r="U12" i="16"/>
  <c r="U15" i="16"/>
  <c r="U17" i="16"/>
  <c r="U14" i="16"/>
  <c r="U13" i="16"/>
  <c r="U16" i="16"/>
  <c r="P337" i="16"/>
  <c r="T129" i="16"/>
  <c r="T322" i="16"/>
  <c r="T324" i="16" s="1"/>
  <c r="U107" i="16"/>
  <c r="U110" i="16"/>
  <c r="T337" i="16"/>
  <c r="U383" i="16"/>
  <c r="U410" i="16"/>
  <c r="U124" i="16"/>
  <c r="U121" i="16"/>
  <c r="U118" i="16"/>
  <c r="U116" i="16"/>
  <c r="U114" i="16"/>
  <c r="U112" i="16"/>
  <c r="U108" i="16"/>
  <c r="U106" i="16"/>
  <c r="U102" i="16"/>
  <c r="U100" i="16"/>
  <c r="U98" i="16"/>
  <c r="U96" i="16"/>
  <c r="U94" i="16"/>
  <c r="U92" i="16"/>
  <c r="U90" i="16"/>
  <c r="U88" i="16"/>
  <c r="U23" i="16"/>
  <c r="U126" i="16"/>
  <c r="U123" i="16"/>
  <c r="U128" i="16"/>
  <c r="U125" i="16"/>
  <c r="U115" i="16"/>
  <c r="U111" i="16"/>
  <c r="U103" i="16"/>
  <c r="U99" i="16"/>
  <c r="U95" i="16"/>
  <c r="U91" i="16"/>
  <c r="U122" i="16"/>
  <c r="U119" i="16"/>
  <c r="U409" i="16"/>
  <c r="U382" i="16"/>
  <c r="U120" i="16"/>
  <c r="U117" i="16"/>
  <c r="U113" i="16"/>
  <c r="U109" i="16"/>
  <c r="U105" i="16"/>
  <c r="U101" i="16"/>
  <c r="U97" i="16"/>
  <c r="U93" i="16"/>
  <c r="U89" i="16"/>
  <c r="U127" i="16"/>
  <c r="U58" i="16"/>
  <c r="U20" i="16"/>
  <c r="U193" i="16"/>
  <c r="U192" i="16"/>
  <c r="S121" i="15"/>
  <c r="S120" i="15"/>
  <c r="S105" i="15"/>
  <c r="S104" i="15"/>
  <c r="S103" i="15"/>
  <c r="S102" i="15"/>
  <c r="S101" i="15"/>
  <c r="S100" i="15"/>
  <c r="S99" i="15"/>
  <c r="S98" i="15"/>
  <c r="S89" i="15"/>
  <c r="S119" i="15"/>
  <c r="S113" i="15"/>
  <c r="S111" i="15"/>
  <c r="S107" i="15"/>
  <c r="S91" i="15"/>
  <c r="S87" i="15"/>
  <c r="S83" i="15"/>
  <c r="S82" i="15"/>
  <c r="S78" i="15"/>
  <c r="S75" i="15"/>
  <c r="S74" i="15"/>
  <c r="S61" i="15"/>
  <c r="S97" i="15"/>
  <c r="S92" i="15"/>
  <c r="S90" i="15"/>
  <c r="S76" i="15"/>
  <c r="S64" i="15"/>
  <c r="S51" i="15"/>
  <c r="S50" i="15"/>
  <c r="S112" i="15"/>
  <c r="S106" i="15"/>
  <c r="S95" i="15"/>
  <c r="S86" i="15"/>
  <c r="S80" i="15"/>
  <c r="S79" i="15"/>
  <c r="S69" i="15"/>
  <c r="S62" i="15"/>
  <c r="S58" i="15"/>
  <c r="S115" i="15"/>
  <c r="S96" i="15"/>
  <c r="S85" i="15"/>
  <c r="S84" i="15"/>
  <c r="S77" i="15"/>
  <c r="S88" i="15"/>
  <c r="S65" i="15"/>
  <c r="S60" i="15"/>
  <c r="S49" i="15"/>
  <c r="S53" i="15"/>
  <c r="S93" i="15"/>
  <c r="S81" i="15"/>
  <c r="S68" i="15"/>
  <c r="S59" i="15"/>
  <c r="S63" i="15"/>
  <c r="S52" i="15"/>
  <c r="S108" i="15"/>
  <c r="S116" i="15"/>
  <c r="S55" i="15"/>
  <c r="S54" i="15"/>
  <c r="S114" i="15"/>
  <c r="S57" i="15"/>
  <c r="S117" i="15"/>
  <c r="S71" i="15"/>
  <c r="S70" i="15"/>
  <c r="S73" i="15"/>
  <c r="S66" i="15"/>
  <c r="S110" i="15"/>
  <c r="S118" i="15"/>
  <c r="S109" i="15"/>
  <c r="S56" i="15"/>
  <c r="S72" i="15"/>
  <c r="S67" i="15"/>
  <c r="T93" i="15"/>
  <c r="T81" i="15"/>
  <c r="T59" i="15"/>
  <c r="T109" i="15"/>
  <c r="U57" i="16"/>
  <c r="U55" i="16"/>
  <c r="U19" i="16"/>
  <c r="U18" i="16"/>
  <c r="U190" i="16"/>
  <c r="U218" i="16"/>
  <c r="U191" i="16"/>
  <c r="U21" i="16"/>
  <c r="U56" i="16"/>
  <c r="U60" i="16"/>
  <c r="V32" i="16"/>
  <c r="V465" i="16" s="1"/>
  <c r="U411" i="16"/>
  <c r="T45" i="16"/>
  <c r="T399" i="16"/>
  <c r="T426" i="16"/>
  <c r="T372" i="16"/>
  <c r="T57" i="16"/>
  <c r="T19" i="16"/>
  <c r="T208" i="16"/>
  <c r="T190" i="16"/>
  <c r="T382" i="16"/>
  <c r="T386" i="16" s="1"/>
  <c r="T388" i="16" s="1"/>
  <c r="T409" i="16"/>
  <c r="T413" i="16" s="1"/>
  <c r="T415" i="16" s="1"/>
  <c r="T18" i="16"/>
  <c r="T275" i="16"/>
  <c r="T192" i="16"/>
  <c r="V284" i="16"/>
  <c r="U353" i="16"/>
  <c r="U352" i="16"/>
  <c r="U351" i="16"/>
  <c r="U350" i="16"/>
  <c r="U349" i="16"/>
  <c r="T179" i="16"/>
  <c r="T56" i="16"/>
  <c r="T242" i="16"/>
  <c r="T244" i="16" s="1"/>
  <c r="B27" i="17"/>
  <c r="M37" i="17"/>
  <c r="L37" i="17"/>
  <c r="O37" i="17"/>
  <c r="I37" i="17"/>
  <c r="H37" i="17"/>
  <c r="K37" i="17"/>
  <c r="G37" i="17"/>
  <c r="J37" i="17"/>
  <c r="E37" i="17"/>
  <c r="P37" i="17"/>
  <c r="F37" i="17"/>
  <c r="N37" i="17"/>
  <c r="S9" i="15"/>
  <c r="V54" i="16"/>
  <c r="U285" i="16"/>
  <c r="V217" i="16"/>
  <c r="A7" i="13"/>
  <c r="T8" i="15"/>
  <c r="U348" i="16"/>
  <c r="U384" i="16"/>
  <c r="U385" i="16"/>
  <c r="U318" i="16"/>
  <c r="U317" i="16"/>
  <c r="P399" i="16"/>
  <c r="P372" i="16"/>
  <c r="P78" i="16"/>
  <c r="P208" i="16"/>
  <c r="P426" i="16"/>
  <c r="P275" i="16"/>
  <c r="P179" i="16"/>
  <c r="P45" i="16"/>
  <c r="U319" i="16"/>
  <c r="U347" i="16"/>
  <c r="U354" i="16"/>
  <c r="T355" i="16"/>
  <c r="T357" i="16" s="1"/>
  <c r="U316" i="16"/>
  <c r="V87" i="16"/>
  <c r="U412" i="16"/>
  <c r="V188" i="16"/>
  <c r="V11" i="16"/>
  <c r="R40" i="15"/>
  <c r="R42" i="15" s="1"/>
  <c r="A9" i="14"/>
  <c r="V286" i="16" l="1"/>
  <c r="V287" i="16"/>
  <c r="V288" i="16"/>
  <c r="V290" i="16"/>
  <c r="V289" i="16"/>
  <c r="T116" i="15"/>
  <c r="T110" i="15"/>
  <c r="T77" i="15"/>
  <c r="T103" i="15"/>
  <c r="T121" i="15"/>
  <c r="T54" i="15"/>
  <c r="T69" i="15"/>
  <c r="T91" i="15"/>
  <c r="T63" i="15"/>
  <c r="T111" i="15"/>
  <c r="T70" i="15"/>
  <c r="T51" i="15"/>
  <c r="T104" i="15"/>
  <c r="T79" i="15"/>
  <c r="C7" i="13"/>
  <c r="F7" i="13"/>
  <c r="V436" i="16"/>
  <c r="V437" i="16"/>
  <c r="V438" i="16"/>
  <c r="V439" i="16"/>
  <c r="V440" i="16"/>
  <c r="V441" i="16"/>
  <c r="V442" i="16"/>
  <c r="V443" i="16"/>
  <c r="V444" i="16"/>
  <c r="V445" i="16"/>
  <c r="U446" i="16"/>
  <c r="U448" i="16" s="1"/>
  <c r="U291" i="16"/>
  <c r="U293" i="16" s="1"/>
  <c r="V226" i="16"/>
  <c r="V220" i="16"/>
  <c r="V227" i="16"/>
  <c r="V228" i="16"/>
  <c r="V229" i="16"/>
  <c r="V230" i="16"/>
  <c r="V219" i="16"/>
  <c r="V221" i="16"/>
  <c r="V223" i="16"/>
  <c r="V225" i="16"/>
  <c r="V239" i="16"/>
  <c r="V241" i="16"/>
  <c r="V234" i="16"/>
  <c r="V222" i="16"/>
  <c r="V224" i="16"/>
  <c r="V231" i="16"/>
  <c r="V233" i="16"/>
  <c r="V235" i="16"/>
  <c r="V237" i="16"/>
  <c r="V238" i="16"/>
  <c r="V240" i="16"/>
  <c r="V232" i="16"/>
  <c r="V236" i="16"/>
  <c r="U465" i="16"/>
  <c r="T119" i="15"/>
  <c r="T78" i="15"/>
  <c r="T118" i="15"/>
  <c r="T57" i="15"/>
  <c r="T61" i="15"/>
  <c r="T99" i="15"/>
  <c r="T96" i="15"/>
  <c r="T113" i="15"/>
  <c r="T36" i="15"/>
  <c r="T31" i="15"/>
  <c r="T11" i="15"/>
  <c r="T17" i="15"/>
  <c r="T19" i="15"/>
  <c r="T29" i="15"/>
  <c r="T10" i="15"/>
  <c r="T12" i="15"/>
  <c r="T14" i="15"/>
  <c r="T16" i="15"/>
  <c r="T18" i="15"/>
  <c r="T26" i="15"/>
  <c r="T13" i="15"/>
  <c r="T15" i="15"/>
  <c r="T25" i="15"/>
  <c r="T39" i="15"/>
  <c r="T21" i="15"/>
  <c r="T27" i="15"/>
  <c r="T37" i="15"/>
  <c r="T23" i="15"/>
  <c r="T28" i="15"/>
  <c r="T24" i="15"/>
  <c r="T22" i="15"/>
  <c r="T30" i="15"/>
  <c r="T32" i="15"/>
  <c r="T34" i="15"/>
  <c r="T20" i="15"/>
  <c r="T38" i="15"/>
  <c r="T33" i="15"/>
  <c r="T35" i="15"/>
  <c r="T117" i="15"/>
  <c r="T71" i="15"/>
  <c r="T73" i="15"/>
  <c r="T66" i="15"/>
  <c r="T86" i="15"/>
  <c r="T80" i="15"/>
  <c r="T60" i="15"/>
  <c r="T98" i="15"/>
  <c r="T52" i="15"/>
  <c r="T82" i="15"/>
  <c r="T105" i="15"/>
  <c r="T64" i="15"/>
  <c r="T84" i="15"/>
  <c r="T95" i="15"/>
  <c r="T90" i="15"/>
  <c r="T112" i="15"/>
  <c r="T67" i="15"/>
  <c r="T108" i="15"/>
  <c r="T87" i="15"/>
  <c r="T74" i="15"/>
  <c r="T83" i="15"/>
  <c r="T85" i="15"/>
  <c r="T100" i="15"/>
  <c r="T53" i="15"/>
  <c r="T107" i="15"/>
  <c r="T65" i="15"/>
  <c r="T88" i="15"/>
  <c r="T106" i="15"/>
  <c r="U48" i="15"/>
  <c r="U94" i="15" s="1"/>
  <c r="T56" i="15"/>
  <c r="T55" i="15"/>
  <c r="T72" i="15"/>
  <c r="T114" i="15"/>
  <c r="T50" i="15"/>
  <c r="T58" i="15"/>
  <c r="T49" i="15"/>
  <c r="T68" i="15"/>
  <c r="T89" i="15"/>
  <c r="T102" i="15"/>
  <c r="T75" i="15"/>
  <c r="T101" i="15"/>
  <c r="T62" i="15"/>
  <c r="T76" i="15"/>
  <c r="T92" i="15"/>
  <c r="T97" i="15"/>
  <c r="T120" i="15"/>
  <c r="T115" i="15"/>
  <c r="U78" i="16"/>
  <c r="V12" i="16"/>
  <c r="V15" i="16"/>
  <c r="V14" i="16"/>
  <c r="V13" i="16"/>
  <c r="V16" i="16"/>
  <c r="V17" i="16"/>
  <c r="U322" i="16"/>
  <c r="U324" i="16" s="1"/>
  <c r="U337" i="16"/>
  <c r="V320" i="16"/>
  <c r="V409" i="16"/>
  <c r="V126" i="16"/>
  <c r="V383" i="16"/>
  <c r="V117" i="16"/>
  <c r="V101" i="16"/>
  <c r="V93" i="16"/>
  <c r="V102" i="16"/>
  <c r="V90" i="16"/>
  <c r="V23" i="16"/>
  <c r="V108" i="16"/>
  <c r="V92" i="16"/>
  <c r="V61" i="16"/>
  <c r="V55" i="16"/>
  <c r="V192" i="16"/>
  <c r="V21" i="16"/>
  <c r="V189" i="16"/>
  <c r="V218" i="16"/>
  <c r="V57" i="16"/>
  <c r="V191" i="16"/>
  <c r="V20" i="16"/>
  <c r="V190" i="16"/>
  <c r="U22" i="16"/>
  <c r="U24" i="16" s="1"/>
  <c r="V95" i="16"/>
  <c r="V98" i="16"/>
  <c r="V103" i="16"/>
  <c r="V105" i="16"/>
  <c r="V109" i="16"/>
  <c r="V123" i="16"/>
  <c r="V128" i="16"/>
  <c r="V94" i="16"/>
  <c r="V97" i="16"/>
  <c r="V99" i="16"/>
  <c r="V88" i="16"/>
  <c r="V104" i="16"/>
  <c r="V119" i="16"/>
  <c r="V121" i="16"/>
  <c r="V124" i="16"/>
  <c r="V127" i="16"/>
  <c r="V122" i="16"/>
  <c r="V89" i="16"/>
  <c r="V91" i="16"/>
  <c r="V96" i="16"/>
  <c r="V100" i="16"/>
  <c r="V106" i="16"/>
  <c r="V115" i="16"/>
  <c r="V120" i="16"/>
  <c r="V125" i="16"/>
  <c r="V107" i="16"/>
  <c r="V110" i="16"/>
  <c r="V111" i="16"/>
  <c r="V112" i="16"/>
  <c r="V113" i="16"/>
  <c r="V114" i="16"/>
  <c r="V116" i="16"/>
  <c r="V118" i="16"/>
  <c r="A8" i="13"/>
  <c r="U91" i="15"/>
  <c r="U98" i="15"/>
  <c r="U86" i="15"/>
  <c r="U96" i="15"/>
  <c r="U90" i="15"/>
  <c r="U77" i="15"/>
  <c r="U62" i="15"/>
  <c r="U108" i="15"/>
  <c r="U56" i="15"/>
  <c r="V19" i="16"/>
  <c r="V60" i="16"/>
  <c r="V59" i="16"/>
  <c r="U275" i="16"/>
  <c r="U426" i="16"/>
  <c r="U45" i="16"/>
  <c r="U208" i="16"/>
  <c r="U189" i="16"/>
  <c r="U194" i="16" s="1"/>
  <c r="V285" i="16"/>
  <c r="V385" i="16"/>
  <c r="U372" i="16"/>
  <c r="V317" i="16"/>
  <c r="V384" i="16"/>
  <c r="U61" i="16"/>
  <c r="U59" i="16"/>
  <c r="W284" i="16"/>
  <c r="V318" i="16"/>
  <c r="V347" i="16"/>
  <c r="V319" i="16"/>
  <c r="W32" i="16"/>
  <c r="W465" i="16" s="1"/>
  <c r="V411" i="16"/>
  <c r="V348" i="16"/>
  <c r="U399" i="16"/>
  <c r="T194" i="16"/>
  <c r="T196" i="16" s="1"/>
  <c r="T131" i="16"/>
  <c r="T62" i="16"/>
  <c r="T64" i="16" s="1"/>
  <c r="T24" i="16"/>
  <c r="T26" i="16" s="1"/>
  <c r="V354" i="16"/>
  <c r="V353" i="16"/>
  <c r="V352" i="16"/>
  <c r="V351" i="16"/>
  <c r="V350" i="16"/>
  <c r="V349" i="16"/>
  <c r="V316" i="16"/>
  <c r="B28" i="17"/>
  <c r="F69" i="17"/>
  <c r="G69" i="17"/>
  <c r="O69" i="17"/>
  <c r="J69" i="17"/>
  <c r="I69" i="17"/>
  <c r="P69" i="17"/>
  <c r="K69" i="17"/>
  <c r="L69" i="17"/>
  <c r="N69" i="17"/>
  <c r="E69" i="17"/>
  <c r="H69" i="17"/>
  <c r="M69" i="17"/>
  <c r="S40" i="15"/>
  <c r="S42" i="15" s="1"/>
  <c r="W54" i="16"/>
  <c r="U242" i="16"/>
  <c r="U244" i="16" s="1"/>
  <c r="V58" i="16"/>
  <c r="W217" i="16"/>
  <c r="T9" i="15"/>
  <c r="U8" i="15"/>
  <c r="U386" i="16"/>
  <c r="U388" i="16" s="1"/>
  <c r="U355" i="16"/>
  <c r="U357" i="16" s="1"/>
  <c r="W11" i="16"/>
  <c r="W87" i="16"/>
  <c r="A10" i="14"/>
  <c r="U413" i="16"/>
  <c r="U415" i="16" s="1"/>
  <c r="V412" i="16"/>
  <c r="V410" i="16"/>
  <c r="W188" i="16"/>
  <c r="V193" i="16"/>
  <c r="W288" i="16" l="1"/>
  <c r="W289" i="16"/>
  <c r="W287" i="16"/>
  <c r="W286" i="16"/>
  <c r="W290" i="16"/>
  <c r="U70" i="15"/>
  <c r="U110" i="15"/>
  <c r="U59" i="15"/>
  <c r="U52" i="15"/>
  <c r="U50" i="15"/>
  <c r="U113" i="15"/>
  <c r="U93" i="15"/>
  <c r="U101" i="15"/>
  <c r="U115" i="15"/>
  <c r="U117" i="15"/>
  <c r="U66" i="15"/>
  <c r="U78" i="15"/>
  <c r="U75" i="15"/>
  <c r="U51" i="15"/>
  <c r="U58" i="15"/>
  <c r="U68" i="15"/>
  <c r="U102" i="15"/>
  <c r="U119" i="15"/>
  <c r="U116" i="15"/>
  <c r="U54" i="15"/>
  <c r="U55" i="15"/>
  <c r="U64" i="15"/>
  <c r="U82" i="15"/>
  <c r="U84" i="15"/>
  <c r="U74" i="15"/>
  <c r="U89" i="15"/>
  <c r="U105" i="15"/>
  <c r="C8" i="13"/>
  <c r="F8" i="13"/>
  <c r="W436" i="16"/>
  <c r="W438" i="16"/>
  <c r="W442" i="16"/>
  <c r="W437" i="16"/>
  <c r="W441" i="16"/>
  <c r="W443" i="16"/>
  <c r="W440" i="16"/>
  <c r="W444" i="16"/>
  <c r="W439" i="16"/>
  <c r="W445" i="16"/>
  <c r="V446" i="16"/>
  <c r="V448" i="16" s="1"/>
  <c r="V291" i="16"/>
  <c r="V293" i="16" s="1"/>
  <c r="W320" i="16"/>
  <c r="W219" i="16"/>
  <c r="W227" i="16"/>
  <c r="W228" i="16"/>
  <c r="W229" i="16"/>
  <c r="W230" i="16"/>
  <c r="W221" i="16"/>
  <c r="W222" i="16"/>
  <c r="W223" i="16"/>
  <c r="W224" i="16"/>
  <c r="W225" i="16"/>
  <c r="W220" i="16"/>
  <c r="W231" i="16"/>
  <c r="W232" i="16"/>
  <c r="W233" i="16"/>
  <c r="W234" i="16"/>
  <c r="W235" i="16"/>
  <c r="W236" i="16"/>
  <c r="W237" i="16"/>
  <c r="W239" i="16"/>
  <c r="W241" i="16"/>
  <c r="W226" i="16"/>
  <c r="W238" i="16"/>
  <c r="W240" i="16"/>
  <c r="U36" i="15"/>
  <c r="U31" i="15"/>
  <c r="U21" i="15"/>
  <c r="U27" i="15"/>
  <c r="U37" i="15"/>
  <c r="U16" i="15"/>
  <c r="U24" i="15"/>
  <c r="U30" i="15"/>
  <c r="U19" i="15"/>
  <c r="U13" i="15"/>
  <c r="U23" i="15"/>
  <c r="U25" i="15"/>
  <c r="U29" i="15"/>
  <c r="U12" i="15"/>
  <c r="U32" i="15"/>
  <c r="U39" i="15"/>
  <c r="U18" i="15"/>
  <c r="U26" i="15"/>
  <c r="U28" i="15"/>
  <c r="U38" i="15"/>
  <c r="U35" i="15"/>
  <c r="U20" i="15"/>
  <c r="U15" i="15"/>
  <c r="U11" i="15"/>
  <c r="U14" i="15"/>
  <c r="U22" i="15"/>
  <c r="U17" i="15"/>
  <c r="U10" i="15"/>
  <c r="U34" i="15"/>
  <c r="U33" i="15"/>
  <c r="V48" i="15"/>
  <c r="V94" i="15" s="1"/>
  <c r="U109" i="15"/>
  <c r="U118" i="15"/>
  <c r="U72" i="15"/>
  <c r="U67" i="15"/>
  <c r="U79" i="15"/>
  <c r="U95" i="15"/>
  <c r="U49" i="15"/>
  <c r="U76" i="15"/>
  <c r="U92" i="15"/>
  <c r="U65" i="15"/>
  <c r="U111" i="15"/>
  <c r="U63" i="15"/>
  <c r="U87" i="15"/>
  <c r="U80" i="15"/>
  <c r="U99" i="15"/>
  <c r="U103" i="15"/>
  <c r="U107" i="15"/>
  <c r="U120" i="15"/>
  <c r="U57" i="15"/>
  <c r="U114" i="15"/>
  <c r="U73" i="15"/>
  <c r="U71" i="15"/>
  <c r="U53" i="15"/>
  <c r="U61" i="15"/>
  <c r="U60" i="15"/>
  <c r="U81" i="15"/>
  <c r="U97" i="15"/>
  <c r="U83" i="15"/>
  <c r="U106" i="15"/>
  <c r="U69" i="15"/>
  <c r="U88" i="15"/>
  <c r="U85" i="15"/>
  <c r="U100" i="15"/>
  <c r="U104" i="15"/>
  <c r="U112" i="15"/>
  <c r="U121" i="15"/>
  <c r="V78" i="16"/>
  <c r="W13" i="16"/>
  <c r="W16" i="16"/>
  <c r="W12" i="16"/>
  <c r="W15" i="16"/>
  <c r="W17" i="16"/>
  <c r="W14" i="16"/>
  <c r="W110" i="16"/>
  <c r="W104" i="16"/>
  <c r="V322" i="16"/>
  <c r="V324" i="16" s="1"/>
  <c r="W410" i="16"/>
  <c r="W127" i="16"/>
  <c r="W125" i="16"/>
  <c r="W123" i="16"/>
  <c r="W121" i="16"/>
  <c r="W119" i="16"/>
  <c r="W126" i="16"/>
  <c r="W117" i="16"/>
  <c r="W115" i="16"/>
  <c r="W113" i="16"/>
  <c r="W111" i="16"/>
  <c r="W109" i="16"/>
  <c r="W107" i="16"/>
  <c r="W105" i="16"/>
  <c r="W103" i="16"/>
  <c r="W101" i="16"/>
  <c r="W99" i="16"/>
  <c r="W97" i="16"/>
  <c r="W95" i="16"/>
  <c r="W93" i="16"/>
  <c r="W91" i="16"/>
  <c r="W89" i="16"/>
  <c r="W128" i="16"/>
  <c r="W120" i="16"/>
  <c r="W122" i="16"/>
  <c r="W118" i="16"/>
  <c r="W114" i="16"/>
  <c r="W106" i="16"/>
  <c r="W102" i="16"/>
  <c r="W98" i="16"/>
  <c r="W94" i="16"/>
  <c r="W90" i="16"/>
  <c r="W23" i="16"/>
  <c r="W116" i="16"/>
  <c r="W112" i="16"/>
  <c r="W108" i="16"/>
  <c r="W100" i="16"/>
  <c r="W96" i="16"/>
  <c r="W92" i="16"/>
  <c r="W88" i="16"/>
  <c r="W124" i="16"/>
  <c r="W22" i="16"/>
  <c r="W190" i="16"/>
  <c r="W191" i="16"/>
  <c r="W56" i="16"/>
  <c r="W55" i="16"/>
  <c r="W21" i="16"/>
  <c r="W57" i="16"/>
  <c r="W20" i="16"/>
  <c r="W58" i="16"/>
  <c r="V22" i="16"/>
  <c r="V129" i="16"/>
  <c r="V337" i="16"/>
  <c r="A9" i="13"/>
  <c r="V115" i="15"/>
  <c r="V111" i="15"/>
  <c r="V97" i="15"/>
  <c r="V93" i="15"/>
  <c r="V92" i="15"/>
  <c r="V90" i="15"/>
  <c r="V81" i="15"/>
  <c r="V69" i="15"/>
  <c r="V60" i="15"/>
  <c r="V79" i="15"/>
  <c r="V78" i="15"/>
  <c r="V62" i="15"/>
  <c r="V49" i="15"/>
  <c r="V121" i="15"/>
  <c r="V82" i="15"/>
  <c r="V75" i="15"/>
  <c r="V52" i="15"/>
  <c r="V119" i="15"/>
  <c r="V103" i="15"/>
  <c r="V101" i="15"/>
  <c r="V99" i="15"/>
  <c r="V74" i="15"/>
  <c r="V84" i="15"/>
  <c r="V51" i="15"/>
  <c r="V89" i="15"/>
  <c r="V63" i="15"/>
  <c r="V50" i="15"/>
  <c r="V100" i="15"/>
  <c r="V98" i="15"/>
  <c r="V83" i="15"/>
  <c r="V54" i="15"/>
  <c r="V53" i="15"/>
  <c r="V70" i="15"/>
  <c r="V118" i="15"/>
  <c r="V55" i="15"/>
  <c r="V116" i="15"/>
  <c r="V57" i="15"/>
  <c r="V117" i="15"/>
  <c r="V66" i="15"/>
  <c r="V108" i="15"/>
  <c r="W353" i="16"/>
  <c r="W18" i="16"/>
  <c r="U62" i="16"/>
  <c r="U64" i="16" s="1"/>
  <c r="X284" i="16"/>
  <c r="W348" i="16"/>
  <c r="W316" i="16"/>
  <c r="W383" i="16"/>
  <c r="W349" i="16"/>
  <c r="W285" i="16"/>
  <c r="W317" i="16"/>
  <c r="W384" i="16"/>
  <c r="W351" i="16"/>
  <c r="W318" i="16"/>
  <c r="W354" i="16"/>
  <c r="W352" i="16"/>
  <c r="W347" i="16"/>
  <c r="W319" i="16"/>
  <c r="W385" i="16"/>
  <c r="W350" i="16"/>
  <c r="V275" i="16"/>
  <c r="V426" i="16"/>
  <c r="X32" i="16"/>
  <c r="X465" i="16" s="1"/>
  <c r="W409" i="16"/>
  <c r="W61" i="16"/>
  <c r="W19" i="16"/>
  <c r="W60" i="16"/>
  <c r="W218" i="16"/>
  <c r="W192" i="16"/>
  <c r="V56" i="16"/>
  <c r="V62" i="16" s="1"/>
  <c r="V208" i="16"/>
  <c r="V45" i="16"/>
  <c r="V372" i="16"/>
  <c r="W411" i="16"/>
  <c r="V18" i="16"/>
  <c r="V179" i="16"/>
  <c r="V399" i="16"/>
  <c r="V382" i="16"/>
  <c r="V386" i="16" s="1"/>
  <c r="V388" i="16" s="1"/>
  <c r="U196" i="16"/>
  <c r="V355" i="16"/>
  <c r="V357" i="16" s="1"/>
  <c r="T122" i="15"/>
  <c r="S122" i="15"/>
  <c r="W59" i="16"/>
  <c r="B29" i="17"/>
  <c r="U26" i="16"/>
  <c r="X54" i="16"/>
  <c r="X217" i="16"/>
  <c r="V242" i="16"/>
  <c r="V244" i="16" s="1"/>
  <c r="U9" i="15"/>
  <c r="V8" i="15"/>
  <c r="T40" i="15"/>
  <c r="T42" i="15" s="1"/>
  <c r="V194" i="16"/>
  <c r="W48" i="15"/>
  <c r="W94" i="15" s="1"/>
  <c r="X87" i="16"/>
  <c r="V413" i="16"/>
  <c r="V415" i="16" s="1"/>
  <c r="A11" i="14"/>
  <c r="W412" i="16"/>
  <c r="W193" i="16"/>
  <c r="X188" i="16"/>
  <c r="X11" i="16"/>
  <c r="X286" i="16" l="1"/>
  <c r="X287" i="16"/>
  <c r="X288" i="16"/>
  <c r="X289" i="16"/>
  <c r="X290" i="16"/>
  <c r="C9" i="13"/>
  <c r="F9" i="13"/>
  <c r="V56" i="15"/>
  <c r="V71" i="15"/>
  <c r="V110" i="15"/>
  <c r="V67" i="15"/>
  <c r="V68" i="15"/>
  <c r="V91" i="15"/>
  <c r="V87" i="15"/>
  <c r="V107" i="15"/>
  <c r="V76" i="15"/>
  <c r="V59" i="15"/>
  <c r="V120" i="15"/>
  <c r="V86" i="15"/>
  <c r="V95" i="15"/>
  <c r="V113" i="15"/>
  <c r="X436" i="16"/>
  <c r="X437" i="16"/>
  <c r="X438" i="16"/>
  <c r="X439" i="16"/>
  <c r="X440" i="16"/>
  <c r="X441" i="16"/>
  <c r="X442" i="16"/>
  <c r="X443" i="16"/>
  <c r="X444" i="16"/>
  <c r="X445" i="16"/>
  <c r="W446" i="16"/>
  <c r="W448" i="16" s="1"/>
  <c r="W291" i="16"/>
  <c r="W293" i="16" s="1"/>
  <c r="X320" i="16"/>
  <c r="X220" i="16"/>
  <c r="X226" i="16"/>
  <c r="X221" i="16"/>
  <c r="X222" i="16"/>
  <c r="X223" i="16"/>
  <c r="X224" i="16"/>
  <c r="X225" i="16"/>
  <c r="X231" i="16"/>
  <c r="X232" i="16"/>
  <c r="X233" i="16"/>
  <c r="X234" i="16"/>
  <c r="X235" i="16"/>
  <c r="X236" i="16"/>
  <c r="X237" i="16"/>
  <c r="X238" i="16"/>
  <c r="X239" i="16"/>
  <c r="X240" i="16"/>
  <c r="X241" i="16"/>
  <c r="X228" i="16"/>
  <c r="X230" i="16"/>
  <c r="X219" i="16"/>
  <c r="X227" i="16"/>
  <c r="X229" i="16"/>
  <c r="V73" i="15"/>
  <c r="V114" i="15"/>
  <c r="V109" i="15"/>
  <c r="V72" i="15"/>
  <c r="V65" i="15"/>
  <c r="V102" i="15"/>
  <c r="V85" i="15"/>
  <c r="V58" i="15"/>
  <c r="V88" i="15"/>
  <c r="V105" i="15"/>
  <c r="V64" i="15"/>
  <c r="V104" i="15"/>
  <c r="V61" i="15"/>
  <c r="V80" i="15"/>
  <c r="V77" i="15"/>
  <c r="V106" i="15"/>
  <c r="V96" i="15"/>
  <c r="V112" i="15"/>
  <c r="V36" i="15"/>
  <c r="V31" i="15"/>
  <c r="V13" i="15"/>
  <c r="V15" i="15"/>
  <c r="V37" i="15"/>
  <c r="V20" i="15"/>
  <c r="V28" i="15"/>
  <c r="V34" i="15"/>
  <c r="V16" i="15"/>
  <c r="V17" i="15"/>
  <c r="V19" i="15"/>
  <c r="V39" i="15"/>
  <c r="V11" i="15"/>
  <c r="V21" i="15"/>
  <c r="V12" i="15"/>
  <c r="V22" i="15"/>
  <c r="V30" i="15"/>
  <c r="V23" i="15"/>
  <c r="V29" i="15"/>
  <c r="V10" i="15"/>
  <c r="V14" i="15"/>
  <c r="V26" i="15"/>
  <c r="V33" i="15"/>
  <c r="V38" i="15"/>
  <c r="V25" i="15"/>
  <c r="V32" i="15"/>
  <c r="V27" i="15"/>
  <c r="V18" i="15"/>
  <c r="V35" i="15"/>
  <c r="V24" i="15"/>
  <c r="X354" i="16"/>
  <c r="X350" i="16"/>
  <c r="W78" i="16"/>
  <c r="X14" i="16"/>
  <c r="X12" i="16"/>
  <c r="X15" i="16"/>
  <c r="X17" i="16"/>
  <c r="X13" i="16"/>
  <c r="X16" i="16"/>
  <c r="W337" i="16"/>
  <c r="Y284" i="16"/>
  <c r="X353" i="16"/>
  <c r="X319" i="16"/>
  <c r="X106" i="16"/>
  <c r="X102" i="16"/>
  <c r="X90" i="16"/>
  <c r="X88" i="16"/>
  <c r="X409" i="16"/>
  <c r="X383" i="16"/>
  <c r="X22" i="16"/>
  <c r="X189" i="16"/>
  <c r="X218" i="16"/>
  <c r="X190" i="16"/>
  <c r="X56" i="16"/>
  <c r="X55" i="16"/>
  <c r="X191" i="16"/>
  <c r="X20" i="16"/>
  <c r="X60" i="16"/>
  <c r="W322" i="16"/>
  <c r="W324" i="16" s="1"/>
  <c r="X89" i="16"/>
  <c r="X94" i="16"/>
  <c r="X100" i="16"/>
  <c r="X92" i="16"/>
  <c r="X107" i="16"/>
  <c r="X112" i="16"/>
  <c r="X119" i="16"/>
  <c r="X120" i="16"/>
  <c r="X121" i="16"/>
  <c r="X95" i="16"/>
  <c r="X93" i="16"/>
  <c r="X98" i="16"/>
  <c r="X103" i="16"/>
  <c r="X110" i="16"/>
  <c r="X113" i="16"/>
  <c r="X115" i="16"/>
  <c r="X116" i="16"/>
  <c r="X118" i="16"/>
  <c r="X123" i="16"/>
  <c r="X99" i="16"/>
  <c r="X111" i="16"/>
  <c r="X114" i="16"/>
  <c r="X124" i="16"/>
  <c r="X97" i="16"/>
  <c r="X105" i="16"/>
  <c r="X108" i="16"/>
  <c r="X117" i="16"/>
  <c r="X91" i="16"/>
  <c r="X96" i="16"/>
  <c r="X109" i="16"/>
  <c r="X122" i="16"/>
  <c r="X125" i="16"/>
  <c r="X101" i="16"/>
  <c r="X127" i="16"/>
  <c r="X128" i="16"/>
  <c r="X126" i="16"/>
  <c r="W129" i="16"/>
  <c r="A10" i="13"/>
  <c r="W121" i="15"/>
  <c r="W120" i="15"/>
  <c r="W119" i="15"/>
  <c r="W113" i="15"/>
  <c r="W105" i="15"/>
  <c r="W104" i="15"/>
  <c r="W103" i="15"/>
  <c r="W102" i="15"/>
  <c r="W101" i="15"/>
  <c r="W100" i="15"/>
  <c r="W99" i="15"/>
  <c r="W98" i="15"/>
  <c r="W89" i="15"/>
  <c r="W107" i="15"/>
  <c r="W91" i="15"/>
  <c r="W87" i="15"/>
  <c r="W83" i="15"/>
  <c r="W82" i="15"/>
  <c r="W78" i="15"/>
  <c r="W75" i="15"/>
  <c r="W74" i="15"/>
  <c r="W61" i="15"/>
  <c r="W112" i="15"/>
  <c r="W106" i="15"/>
  <c r="W95" i="15"/>
  <c r="W85" i="15"/>
  <c r="W84" i="15"/>
  <c r="W77" i="15"/>
  <c r="W65" i="15"/>
  <c r="W51" i="15"/>
  <c r="W50" i="15"/>
  <c r="W111" i="15"/>
  <c r="W115" i="15"/>
  <c r="W97" i="15"/>
  <c r="W92" i="15"/>
  <c r="W90" i="15"/>
  <c r="W88" i="15"/>
  <c r="W81" i="15"/>
  <c r="W63" i="15"/>
  <c r="W58" i="15"/>
  <c r="W53" i="15"/>
  <c r="W93" i="15"/>
  <c r="W86" i="15"/>
  <c r="W80" i="15"/>
  <c r="W79" i="15"/>
  <c r="W69" i="15"/>
  <c r="W64" i="15"/>
  <c r="W52" i="15"/>
  <c r="W59" i="15"/>
  <c r="W76" i="15"/>
  <c r="W62" i="15"/>
  <c r="W96" i="15"/>
  <c r="W55" i="15"/>
  <c r="W67" i="15"/>
  <c r="W71" i="15"/>
  <c r="W54" i="15"/>
  <c r="W66" i="15"/>
  <c r="W70" i="15"/>
  <c r="W110" i="15"/>
  <c r="W114" i="15"/>
  <c r="W118" i="15"/>
  <c r="W57" i="15"/>
  <c r="W73" i="15"/>
  <c r="W109" i="15"/>
  <c r="W117" i="15"/>
  <c r="W56" i="15"/>
  <c r="W68" i="15"/>
  <c r="W108" i="15"/>
  <c r="W60" i="15"/>
  <c r="W116" i="15"/>
  <c r="W72" i="15"/>
  <c r="W49" i="15"/>
  <c r="X285" i="16"/>
  <c r="X316" i="16"/>
  <c r="X349" i="16"/>
  <c r="X347" i="16"/>
  <c r="X351" i="16"/>
  <c r="X59" i="16"/>
  <c r="X21" i="16"/>
  <c r="X19" i="16"/>
  <c r="X318" i="16"/>
  <c r="X317" i="16"/>
  <c r="X348" i="16"/>
  <c r="X352" i="16"/>
  <c r="W355" i="16"/>
  <c r="W357" i="16" s="1"/>
  <c r="W208" i="16"/>
  <c r="W189" i="16"/>
  <c r="W194" i="16" s="1"/>
  <c r="V24" i="16"/>
  <c r="V26" i="16" s="1"/>
  <c r="W372" i="16"/>
  <c r="W275" i="16"/>
  <c r="W179" i="16"/>
  <c r="W399" i="16"/>
  <c r="W382" i="16"/>
  <c r="W386" i="16" s="1"/>
  <c r="W388" i="16" s="1"/>
  <c r="W426" i="16"/>
  <c r="V196" i="16"/>
  <c r="W45" i="16"/>
  <c r="Y32" i="16"/>
  <c r="Y465" i="16" s="1"/>
  <c r="X385" i="16"/>
  <c r="X411" i="16"/>
  <c r="X61" i="16"/>
  <c r="X57" i="16"/>
  <c r="V64" i="16"/>
  <c r="U122" i="15"/>
  <c r="B30" i="17"/>
  <c r="Y54" i="16"/>
  <c r="W62" i="16"/>
  <c r="X58" i="16"/>
  <c r="Y217" i="16"/>
  <c r="W242" i="16"/>
  <c r="W244" i="16" s="1"/>
  <c r="V9" i="15"/>
  <c r="W8" i="15"/>
  <c r="U40" i="15"/>
  <c r="U42" i="15" s="1"/>
  <c r="X410" i="16"/>
  <c r="X412" i="16"/>
  <c r="X193" i="16"/>
  <c r="Y188" i="16"/>
  <c r="X192" i="16"/>
  <c r="Y318" i="16"/>
  <c r="Y319" i="16"/>
  <c r="Y317" i="16"/>
  <c r="X18" i="16"/>
  <c r="Y11" i="16"/>
  <c r="W413" i="16"/>
  <c r="W415" i="16" s="1"/>
  <c r="Y87" i="16"/>
  <c r="A12" i="14"/>
  <c r="W24" i="16"/>
  <c r="X48" i="15"/>
  <c r="X94" i="15" s="1"/>
  <c r="Y350" i="16" l="1"/>
  <c r="Y286" i="16"/>
  <c r="Y287" i="16"/>
  <c r="Y288" i="16"/>
  <c r="Y289" i="16"/>
  <c r="Y290" i="16"/>
  <c r="C10" i="13"/>
  <c r="F10" i="13"/>
  <c r="Y285" i="16"/>
  <c r="Y316" i="16"/>
  <c r="Y436" i="16"/>
  <c r="Y437" i="16"/>
  <c r="Y438" i="16"/>
  <c r="Y439" i="16"/>
  <c r="Y440" i="16"/>
  <c r="Y441" i="16"/>
  <c r="Y442" i="16"/>
  <c r="Y445" i="16"/>
  <c r="Y443" i="16"/>
  <c r="Y444" i="16"/>
  <c r="X446" i="16"/>
  <c r="X448" i="16" s="1"/>
  <c r="Y320" i="16"/>
  <c r="X291" i="16"/>
  <c r="X293" i="16" s="1"/>
  <c r="Y221" i="16"/>
  <c r="Y222" i="16"/>
  <c r="Y223" i="16"/>
  <c r="Y224" i="16"/>
  <c r="Y225" i="16"/>
  <c r="Y219" i="16"/>
  <c r="Y227" i="16"/>
  <c r="Y228" i="16"/>
  <c r="Y229" i="16"/>
  <c r="Y230" i="16"/>
  <c r="Y231" i="16"/>
  <c r="Y232" i="16"/>
  <c r="Y233" i="16"/>
  <c r="Y234" i="16"/>
  <c r="Y235" i="16"/>
  <c r="Y236" i="16"/>
  <c r="Y237" i="16"/>
  <c r="Y226" i="16"/>
  <c r="Y220" i="16"/>
  <c r="Y238" i="16"/>
  <c r="Y239" i="16"/>
  <c r="Y240" i="16"/>
  <c r="Y241" i="16"/>
  <c r="W36" i="15"/>
  <c r="W31" i="15"/>
  <c r="W11" i="15"/>
  <c r="W13" i="15"/>
  <c r="W15" i="15"/>
  <c r="W21" i="15"/>
  <c r="W29" i="15"/>
  <c r="W32" i="15"/>
  <c r="W26" i="15"/>
  <c r="W38" i="15"/>
  <c r="W34" i="15"/>
  <c r="W17" i="15"/>
  <c r="W23" i="15"/>
  <c r="W27" i="15"/>
  <c r="W39" i="15"/>
  <c r="W10" i="15"/>
  <c r="W14" i="15"/>
  <c r="W24" i="15"/>
  <c r="W19" i="15"/>
  <c r="W37" i="15"/>
  <c r="W20" i="15"/>
  <c r="W22" i="15"/>
  <c r="W28" i="15"/>
  <c r="W35" i="15"/>
  <c r="W16" i="15"/>
  <c r="W25" i="15"/>
  <c r="W12" i="15"/>
  <c r="W30" i="15"/>
  <c r="W18" i="15"/>
  <c r="W33" i="15"/>
  <c r="Z284" i="16"/>
  <c r="Y352" i="16"/>
  <c r="Y347" i="16"/>
  <c r="Y349" i="16"/>
  <c r="Y351" i="16"/>
  <c r="Y348" i="16"/>
  <c r="Y354" i="16"/>
  <c r="Y353" i="16"/>
  <c r="X78" i="16"/>
  <c r="Y12" i="16"/>
  <c r="Y15" i="16"/>
  <c r="Y17" i="16"/>
  <c r="Y13" i="16"/>
  <c r="Y16" i="16"/>
  <c r="Y14" i="16"/>
  <c r="Y106" i="16"/>
  <c r="Y110" i="16"/>
  <c r="Y104" i="16"/>
  <c r="X337" i="16"/>
  <c r="X322" i="16"/>
  <c r="X324" i="16" s="1"/>
  <c r="X23" i="16"/>
  <c r="X24" i="16" s="1"/>
  <c r="Y383" i="16"/>
  <c r="Y128" i="16"/>
  <c r="Y126" i="16"/>
  <c r="Y124" i="16"/>
  <c r="Y122" i="16"/>
  <c r="Y120" i="16"/>
  <c r="Y409" i="16"/>
  <c r="Y125" i="16"/>
  <c r="Y23" i="16"/>
  <c r="Y127" i="16"/>
  <c r="Y119" i="16"/>
  <c r="Y118" i="16"/>
  <c r="Y116" i="16"/>
  <c r="Y114" i="16"/>
  <c r="Y112" i="16"/>
  <c r="Y108" i="16"/>
  <c r="Y102" i="16"/>
  <c r="Y100" i="16"/>
  <c r="Y98" i="16"/>
  <c r="Y96" i="16"/>
  <c r="Y94" i="16"/>
  <c r="Y92" i="16"/>
  <c r="Y90" i="16"/>
  <c r="Y88" i="16"/>
  <c r="Y123" i="16"/>
  <c r="Y117" i="16"/>
  <c r="Y113" i="16"/>
  <c r="Y109" i="16"/>
  <c r="Y105" i="16"/>
  <c r="Y101" i="16"/>
  <c r="Y97" i="16"/>
  <c r="Y93" i="16"/>
  <c r="Y89" i="16"/>
  <c r="Y121" i="16"/>
  <c r="Y115" i="16"/>
  <c r="Y111" i="16"/>
  <c r="Y107" i="16"/>
  <c r="Y103" i="16"/>
  <c r="Y99" i="16"/>
  <c r="Y95" i="16"/>
  <c r="Y91" i="16"/>
  <c r="Y22" i="16"/>
  <c r="Y20" i="16"/>
  <c r="Y218" i="16"/>
  <c r="Y57" i="16"/>
  <c r="Y191" i="16"/>
  <c r="Y190" i="16"/>
  <c r="Y60" i="16"/>
  <c r="A11" i="13"/>
  <c r="X115" i="15"/>
  <c r="X113" i="15"/>
  <c r="X112" i="15"/>
  <c r="X111" i="15"/>
  <c r="X121" i="15"/>
  <c r="X119" i="15"/>
  <c r="X106" i="15"/>
  <c r="X90" i="15"/>
  <c r="X120" i="15"/>
  <c r="X97" i="15"/>
  <c r="X96" i="15"/>
  <c r="X95" i="15"/>
  <c r="X93" i="15"/>
  <c r="X92" i="15"/>
  <c r="X88" i="15"/>
  <c r="X84" i="15"/>
  <c r="X79" i="15"/>
  <c r="X76" i="15"/>
  <c r="X65" i="15"/>
  <c r="X64" i="15"/>
  <c r="X63" i="15"/>
  <c r="X62" i="15"/>
  <c r="X104" i="15"/>
  <c r="X102" i="15"/>
  <c r="X100" i="15"/>
  <c r="X98" i="15"/>
  <c r="X91" i="15"/>
  <c r="X89" i="15"/>
  <c r="X83" i="15"/>
  <c r="X68" i="15"/>
  <c r="X60" i="15"/>
  <c r="X52" i="15"/>
  <c r="X107" i="15"/>
  <c r="X105" i="15"/>
  <c r="X103" i="15"/>
  <c r="X101" i="15"/>
  <c r="X99" i="15"/>
  <c r="X87" i="15"/>
  <c r="X86" i="15"/>
  <c r="X80" i="15"/>
  <c r="X74" i="15"/>
  <c r="X69" i="15"/>
  <c r="X59" i="15"/>
  <c r="X85" i="15"/>
  <c r="X78" i="15"/>
  <c r="X77" i="15"/>
  <c r="X81" i="15"/>
  <c r="X75" i="15"/>
  <c r="X50" i="15"/>
  <c r="X53" i="15"/>
  <c r="X82" i="15"/>
  <c r="X61" i="15"/>
  <c r="X51" i="15"/>
  <c r="X49" i="15"/>
  <c r="X58" i="15"/>
  <c r="X66" i="15"/>
  <c r="X118" i="15"/>
  <c r="X108" i="15"/>
  <c r="X54" i="15"/>
  <c r="X114" i="15"/>
  <c r="X117" i="15"/>
  <c r="X56" i="15"/>
  <c r="X57" i="15"/>
  <c r="X55" i="15"/>
  <c r="X73" i="15"/>
  <c r="X109" i="15"/>
  <c r="X116" i="15"/>
  <c r="X67" i="15"/>
  <c r="X71" i="15"/>
  <c r="X70" i="15"/>
  <c r="X110" i="15"/>
  <c r="X72" i="15"/>
  <c r="X355" i="16"/>
  <c r="X357" i="16" s="1"/>
  <c r="Y56" i="16"/>
  <c r="Y55" i="16"/>
  <c r="Y21" i="16"/>
  <c r="W196" i="16"/>
  <c r="X426" i="16"/>
  <c r="Z32" i="16"/>
  <c r="Z465" i="16" s="1"/>
  <c r="Y411" i="16"/>
  <c r="Y384" i="16"/>
  <c r="Y385" i="16"/>
  <c r="Y59" i="16"/>
  <c r="Y19" i="16"/>
  <c r="Y192" i="16"/>
  <c r="Y189" i="16"/>
  <c r="Y18" i="16"/>
  <c r="X275" i="16"/>
  <c r="X208" i="16"/>
  <c r="X45" i="16"/>
  <c r="X372" i="16"/>
  <c r="X399" i="16"/>
  <c r="X382" i="16"/>
  <c r="X384" i="16"/>
  <c r="W64" i="16"/>
  <c r="W26" i="16"/>
  <c r="V122" i="15"/>
  <c r="Y61" i="16"/>
  <c r="Y58" i="16"/>
  <c r="X62" i="16"/>
  <c r="Z217" i="16"/>
  <c r="Z54" i="16"/>
  <c r="V40" i="15"/>
  <c r="V42" i="15" s="1"/>
  <c r="X242" i="16"/>
  <c r="X244" i="16" s="1"/>
  <c r="X8" i="15"/>
  <c r="W9" i="15"/>
  <c r="Y48" i="15"/>
  <c r="Y94" i="15" s="1"/>
  <c r="Z87" i="16"/>
  <c r="Z318" i="16"/>
  <c r="Z319" i="16"/>
  <c r="Z317" i="16"/>
  <c r="Y412" i="16"/>
  <c r="Y410" i="16"/>
  <c r="Y193" i="16"/>
  <c r="Z188" i="16"/>
  <c r="X413" i="16"/>
  <c r="X415" i="16" s="1"/>
  <c r="A13" i="14"/>
  <c r="X194" i="16"/>
  <c r="Z11" i="16"/>
  <c r="Z352" i="16" l="1"/>
  <c r="Z286" i="16"/>
  <c r="Z287" i="16"/>
  <c r="Z288" i="16"/>
  <c r="Z289" i="16"/>
  <c r="Z290" i="16"/>
  <c r="Z285" i="16"/>
  <c r="Y322" i="16"/>
  <c r="Y324" i="16" s="1"/>
  <c r="C11" i="13"/>
  <c r="F11" i="13"/>
  <c r="Z347" i="16"/>
  <c r="Y446" i="16"/>
  <c r="Y448" i="16" s="1"/>
  <c r="Z436" i="16"/>
  <c r="Z437" i="16"/>
  <c r="Z438" i="16"/>
  <c r="Z439" i="16"/>
  <c r="Z440" i="16"/>
  <c r="Z441" i="16"/>
  <c r="Z442" i="16"/>
  <c r="Z443" i="16"/>
  <c r="Z444" i="16"/>
  <c r="Z445" i="16"/>
  <c r="Y291" i="16"/>
  <c r="Y293" i="16" s="1"/>
  <c r="Z320" i="16"/>
  <c r="Z226" i="16"/>
  <c r="Z220" i="16"/>
  <c r="Z219" i="16"/>
  <c r="Z227" i="16"/>
  <c r="Z228" i="16"/>
  <c r="Z229" i="16"/>
  <c r="Z230" i="16"/>
  <c r="Z222" i="16"/>
  <c r="Z224" i="16"/>
  <c r="Z221" i="16"/>
  <c r="Z223" i="16"/>
  <c r="Z231" i="16"/>
  <c r="Z232" i="16"/>
  <c r="Z233" i="16"/>
  <c r="Z234" i="16"/>
  <c r="Z235" i="16"/>
  <c r="Z236" i="16"/>
  <c r="Z237" i="16"/>
  <c r="Z225" i="16"/>
  <c r="Z238" i="16"/>
  <c r="Z239" i="16"/>
  <c r="Z240" i="16"/>
  <c r="Z241" i="16"/>
  <c r="X36" i="15"/>
  <c r="X31" i="15"/>
  <c r="X17" i="15"/>
  <c r="X39" i="15"/>
  <c r="X10" i="15"/>
  <c r="X14" i="15"/>
  <c r="X22" i="15"/>
  <c r="X38" i="15"/>
  <c r="X35" i="15"/>
  <c r="X21" i="15"/>
  <c r="X29" i="15"/>
  <c r="X32" i="15"/>
  <c r="X37" i="15"/>
  <c r="X12" i="15"/>
  <c r="X13" i="15"/>
  <c r="X19" i="15"/>
  <c r="X27" i="15"/>
  <c r="X15" i="15"/>
  <c r="X23" i="15"/>
  <c r="X20" i="15"/>
  <c r="X30" i="15"/>
  <c r="X16" i="15"/>
  <c r="X28" i="15"/>
  <c r="X25" i="15"/>
  <c r="X18" i="15"/>
  <c r="X24" i="15"/>
  <c r="X26" i="15"/>
  <c r="X33" i="15"/>
  <c r="X11" i="15"/>
  <c r="X34" i="15"/>
  <c r="Z351" i="16"/>
  <c r="AA284" i="16"/>
  <c r="Z354" i="16"/>
  <c r="Z349" i="16"/>
  <c r="Z353" i="16"/>
  <c r="Z316" i="16"/>
  <c r="Z348" i="16"/>
  <c r="Z350" i="16"/>
  <c r="Y355" i="16"/>
  <c r="Y357" i="16" s="1"/>
  <c r="Y78" i="16"/>
  <c r="Z12" i="16"/>
  <c r="Z14" i="16"/>
  <c r="Z13" i="16"/>
  <c r="Z16" i="16"/>
  <c r="Z15" i="16"/>
  <c r="Z17" i="16"/>
  <c r="Z384" i="16"/>
  <c r="Z98" i="16"/>
  <c r="Z96" i="16"/>
  <c r="Z94" i="16"/>
  <c r="Z92" i="16"/>
  <c r="Z90" i="16"/>
  <c r="Z88" i="16"/>
  <c r="Z410" i="16"/>
  <c r="Z105" i="16"/>
  <c r="Z101" i="16"/>
  <c r="Z97" i="16"/>
  <c r="Z93" i="16"/>
  <c r="Z89" i="16"/>
  <c r="Z107" i="16"/>
  <c r="Z103" i="16"/>
  <c r="Z99" i="16"/>
  <c r="Z95" i="16"/>
  <c r="Z91" i="16"/>
  <c r="Z22" i="16"/>
  <c r="Z55" i="16"/>
  <c r="Z191" i="16"/>
  <c r="Z189" i="16"/>
  <c r="Z56" i="16"/>
  <c r="Z21" i="16"/>
  <c r="Z190" i="16"/>
  <c r="Z218" i="16"/>
  <c r="Y337" i="16"/>
  <c r="Y129" i="16"/>
  <c r="Z23" i="16"/>
  <c r="Z109" i="16"/>
  <c r="Z114" i="16"/>
  <c r="Z122" i="16"/>
  <c r="Z127" i="16"/>
  <c r="Z100" i="16"/>
  <c r="Z102" i="16"/>
  <c r="Z117" i="16"/>
  <c r="Z125" i="16"/>
  <c r="Z128" i="16"/>
  <c r="Z106" i="16"/>
  <c r="Z115" i="16"/>
  <c r="Z120" i="16"/>
  <c r="Z123" i="16"/>
  <c r="Z126" i="16"/>
  <c r="Z110" i="16"/>
  <c r="Z111" i="16"/>
  <c r="Z112" i="16"/>
  <c r="Z113" i="16"/>
  <c r="Z116" i="16"/>
  <c r="Z118" i="16"/>
  <c r="Z121" i="16"/>
  <c r="Z104" i="16"/>
  <c r="Z108" i="16"/>
  <c r="Z119" i="16"/>
  <c r="Z124" i="16"/>
  <c r="A12" i="13"/>
  <c r="X196" i="16"/>
  <c r="Y121" i="15"/>
  <c r="Y120" i="15"/>
  <c r="Y119" i="15"/>
  <c r="Y107" i="15"/>
  <c r="Y91" i="15"/>
  <c r="Y115" i="15"/>
  <c r="Y112" i="15"/>
  <c r="Y111" i="15"/>
  <c r="Y105" i="15"/>
  <c r="Y104" i="15"/>
  <c r="Y103" i="15"/>
  <c r="Y102" i="15"/>
  <c r="Y101" i="15"/>
  <c r="Y100" i="15"/>
  <c r="Y99" i="15"/>
  <c r="Y98" i="15"/>
  <c r="Y89" i="15"/>
  <c r="Y85" i="15"/>
  <c r="Y80" i="15"/>
  <c r="Y113" i="15"/>
  <c r="Y96" i="15"/>
  <c r="Y82" i="15"/>
  <c r="Y81" i="15"/>
  <c r="Y76" i="15"/>
  <c r="Y75" i="15"/>
  <c r="Y64" i="15"/>
  <c r="Y58" i="15"/>
  <c r="Y53" i="15"/>
  <c r="Y93" i="15"/>
  <c r="Y79" i="15"/>
  <c r="Y78" i="15"/>
  <c r="Y77" i="15"/>
  <c r="Y62" i="15"/>
  <c r="Y61" i="15"/>
  <c r="Y51" i="15"/>
  <c r="Y50" i="15"/>
  <c r="Y49" i="15"/>
  <c r="Y106" i="15"/>
  <c r="Y95" i="15"/>
  <c r="Y84" i="15"/>
  <c r="Y83" i="15"/>
  <c r="Y63" i="15"/>
  <c r="Y59" i="15"/>
  <c r="Y97" i="15"/>
  <c r="Y86" i="15"/>
  <c r="Y69" i="15"/>
  <c r="Y68" i="15"/>
  <c r="Y87" i="15"/>
  <c r="Y74" i="15"/>
  <c r="Y65" i="15"/>
  <c r="Y60" i="15"/>
  <c r="Y92" i="15"/>
  <c r="Y90" i="15"/>
  <c r="Y88" i="15"/>
  <c r="Y52" i="15"/>
  <c r="Y55" i="15"/>
  <c r="Y71" i="15"/>
  <c r="Y67" i="15"/>
  <c r="Y54" i="15"/>
  <c r="Y70" i="15"/>
  <c r="Y56" i="15"/>
  <c r="Y118" i="15"/>
  <c r="Y57" i="15"/>
  <c r="Y117" i="15"/>
  <c r="Y116" i="15"/>
  <c r="Y73" i="15"/>
  <c r="Y109" i="15"/>
  <c r="Y110" i="15"/>
  <c r="Y66" i="15"/>
  <c r="Y114" i="15"/>
  <c r="Y72" i="15"/>
  <c r="Y108" i="15"/>
  <c r="Z18" i="16"/>
  <c r="Z61" i="16"/>
  <c r="Z385" i="16"/>
  <c r="Z192" i="16"/>
  <c r="X64" i="16"/>
  <c r="Y208" i="16"/>
  <c r="Y179" i="16"/>
  <c r="Y45" i="16"/>
  <c r="Y399" i="16"/>
  <c r="Y382" i="16"/>
  <c r="Y386" i="16" s="1"/>
  <c r="Y242" i="16"/>
  <c r="Y244" i="16" s="1"/>
  <c r="Y275" i="16"/>
  <c r="Y426" i="16"/>
  <c r="AA32" i="16"/>
  <c r="AA465" i="16" s="1"/>
  <c r="Z383" i="16"/>
  <c r="Z411" i="16"/>
  <c r="Y24" i="16"/>
  <c r="X386" i="16"/>
  <c r="X388" i="16" s="1"/>
  <c r="Y372" i="16"/>
  <c r="X26" i="16"/>
  <c r="W122" i="15"/>
  <c r="Z59" i="16"/>
  <c r="AA217" i="16"/>
  <c r="AA54" i="16"/>
  <c r="Z58" i="16"/>
  <c r="Y62" i="16"/>
  <c r="Z60" i="16"/>
  <c r="Z57" i="16"/>
  <c r="W40" i="15"/>
  <c r="W42" i="15" s="1"/>
  <c r="Y8" i="15"/>
  <c r="X9" i="15"/>
  <c r="Y413" i="16"/>
  <c r="Y415" i="16" s="1"/>
  <c r="Z19" i="16"/>
  <c r="Z20" i="16"/>
  <c r="AA11" i="16"/>
  <c r="Z412" i="16"/>
  <c r="Z409" i="16"/>
  <c r="AA188" i="16"/>
  <c r="Z193" i="16"/>
  <c r="AA87" i="16"/>
  <c r="A14" i="14"/>
  <c r="Y194" i="16"/>
  <c r="AA319" i="16"/>
  <c r="AA317" i="16"/>
  <c r="AA318" i="16"/>
  <c r="Z48" i="15"/>
  <c r="Z94" i="15" s="1"/>
  <c r="AA353" i="16" l="1"/>
  <c r="AA290" i="16"/>
  <c r="AA288" i="16"/>
  <c r="AA287" i="16"/>
  <c r="AA289" i="16"/>
  <c r="AA286" i="16"/>
  <c r="AA285" i="16"/>
  <c r="C12" i="13"/>
  <c r="F12" i="13"/>
  <c r="AA316" i="16"/>
  <c r="AA351" i="16"/>
  <c r="AA347" i="16"/>
  <c r="AA352" i="16"/>
  <c r="Z446" i="16"/>
  <c r="Z448" i="16" s="1"/>
  <c r="AA436" i="16"/>
  <c r="AA439" i="16"/>
  <c r="AA444" i="16"/>
  <c r="AA438" i="16"/>
  <c r="AA442" i="16"/>
  <c r="AA445" i="16"/>
  <c r="AA437" i="16"/>
  <c r="AA441" i="16"/>
  <c r="AA440" i="16"/>
  <c r="AA443" i="16"/>
  <c r="AA350" i="16"/>
  <c r="AB284" i="16"/>
  <c r="AA354" i="16"/>
  <c r="AA348" i="16"/>
  <c r="AA349" i="16"/>
  <c r="Z322" i="16"/>
  <c r="Z324" i="16" s="1"/>
  <c r="Z291" i="16"/>
  <c r="Z293" i="16" s="1"/>
  <c r="AB320" i="16"/>
  <c r="AA320" i="16"/>
  <c r="Z355" i="16"/>
  <c r="Z357" i="16" s="1"/>
  <c r="AB217" i="16"/>
  <c r="AC217" i="16" s="1"/>
  <c r="AA219" i="16"/>
  <c r="AA227" i="16"/>
  <c r="AA228" i="16"/>
  <c r="AA229" i="16"/>
  <c r="AA230" i="16"/>
  <c r="AA221" i="16"/>
  <c r="AA222" i="16"/>
  <c r="AA223" i="16"/>
  <c r="AA224" i="16"/>
  <c r="AA225" i="16"/>
  <c r="AA220" i="16"/>
  <c r="AA231" i="16"/>
  <c r="AA232" i="16"/>
  <c r="AA233" i="16"/>
  <c r="AA234" i="16"/>
  <c r="AA235" i="16"/>
  <c r="AA236" i="16"/>
  <c r="AA237" i="16"/>
  <c r="AA226" i="16"/>
  <c r="AA238" i="16"/>
  <c r="AA239" i="16"/>
  <c r="AA240" i="16"/>
  <c r="AA241" i="16"/>
  <c r="Y36" i="15"/>
  <c r="Y31" i="15"/>
  <c r="Y19" i="15"/>
  <c r="Y23" i="15"/>
  <c r="Y39" i="15"/>
  <c r="Y33" i="15"/>
  <c r="Y14" i="15"/>
  <c r="Y11" i="15"/>
  <c r="Y13" i="15"/>
  <c r="Y15" i="15"/>
  <c r="Y21" i="15"/>
  <c r="Y25" i="15"/>
  <c r="Y27" i="15"/>
  <c r="Y29" i="15"/>
  <c r="Y10" i="15"/>
  <c r="Y12" i="15"/>
  <c r="Y26" i="15"/>
  <c r="Y22" i="15"/>
  <c r="Y16" i="15"/>
  <c r="Y18" i="15"/>
  <c r="Y38" i="15"/>
  <c r="Y35" i="15"/>
  <c r="Y20" i="15"/>
  <c r="Y30" i="15"/>
  <c r="Y17" i="15"/>
  <c r="Y24" i="15"/>
  <c r="Y34" i="15"/>
  <c r="Y28" i="15"/>
  <c r="Y32" i="15"/>
  <c r="Y37" i="15"/>
  <c r="Z78" i="16"/>
  <c r="AA13" i="16"/>
  <c r="AA16" i="16"/>
  <c r="AA12" i="16"/>
  <c r="AA15" i="16"/>
  <c r="AA17" i="16"/>
  <c r="AA14" i="16"/>
  <c r="Y196" i="16"/>
  <c r="Z337" i="16"/>
  <c r="AA409" i="16"/>
  <c r="AA103" i="16"/>
  <c r="AA101" i="16"/>
  <c r="AA99" i="16"/>
  <c r="AA95" i="16"/>
  <c r="AA93" i="16"/>
  <c r="AA91" i="16"/>
  <c r="AA89" i="16"/>
  <c r="AA108" i="16"/>
  <c r="AA96" i="16"/>
  <c r="AA92" i="16"/>
  <c r="AA88" i="16"/>
  <c r="AA23" i="16"/>
  <c r="AA102" i="16"/>
  <c r="AA98" i="16"/>
  <c r="AA94" i="16"/>
  <c r="AA90" i="16"/>
  <c r="AA22" i="16"/>
  <c r="AA190" i="16"/>
  <c r="AA218" i="16"/>
  <c r="AA191" i="16"/>
  <c r="AA56" i="16"/>
  <c r="AA55" i="16"/>
  <c r="AA21" i="16"/>
  <c r="AA18" i="16"/>
  <c r="AA106" i="16"/>
  <c r="AA110" i="16"/>
  <c r="AA113" i="16"/>
  <c r="AA116" i="16"/>
  <c r="AA117" i="16"/>
  <c r="AA118" i="16"/>
  <c r="AA123" i="16"/>
  <c r="AA124" i="16"/>
  <c r="AA128" i="16"/>
  <c r="AA100" i="16"/>
  <c r="AA104" i="16"/>
  <c r="AA105" i="16"/>
  <c r="AA119" i="16"/>
  <c r="AA122" i="16"/>
  <c r="AA109" i="16"/>
  <c r="AA125" i="16"/>
  <c r="AA114" i="16"/>
  <c r="AA115" i="16"/>
  <c r="AA120" i="16"/>
  <c r="AA126" i="16"/>
  <c r="AA97" i="16"/>
  <c r="AA107" i="16"/>
  <c r="AA111" i="16"/>
  <c r="AA112" i="16"/>
  <c r="AA121" i="16"/>
  <c r="AA127" i="16"/>
  <c r="Z129" i="16"/>
  <c r="A13" i="13"/>
  <c r="Z113" i="15"/>
  <c r="Z112" i="15"/>
  <c r="Z115" i="15"/>
  <c r="Z97" i="15"/>
  <c r="Z96" i="15"/>
  <c r="Z95" i="15"/>
  <c r="Z93" i="15"/>
  <c r="Z92" i="15"/>
  <c r="Z88" i="15"/>
  <c r="Z106" i="15"/>
  <c r="Z90" i="15"/>
  <c r="Z86" i="15"/>
  <c r="Z81" i="15"/>
  <c r="Z77" i="15"/>
  <c r="Z69" i="15"/>
  <c r="Z68" i="15"/>
  <c r="Z121" i="15"/>
  <c r="Z111" i="15"/>
  <c r="Z87" i="15"/>
  <c r="Z74" i="15"/>
  <c r="Z63" i="15"/>
  <c r="Z59" i="15"/>
  <c r="Z107" i="15"/>
  <c r="Z105" i="15"/>
  <c r="Z103" i="15"/>
  <c r="Z119" i="15"/>
  <c r="Z85" i="15"/>
  <c r="Z84" i="15"/>
  <c r="Z83" i="15"/>
  <c r="Z65" i="15"/>
  <c r="Z60" i="15"/>
  <c r="Z52" i="15"/>
  <c r="Z120" i="15"/>
  <c r="Z104" i="15"/>
  <c r="Z102" i="15"/>
  <c r="Z100" i="15"/>
  <c r="Z98" i="15"/>
  <c r="Z91" i="15"/>
  <c r="Z89" i="15"/>
  <c r="Z82" i="15"/>
  <c r="Z76" i="15"/>
  <c r="Z75" i="15"/>
  <c r="Z53" i="15"/>
  <c r="Z101" i="15"/>
  <c r="Z99" i="15"/>
  <c r="Z78" i="15"/>
  <c r="Z62" i="15"/>
  <c r="Z61" i="15"/>
  <c r="Z51" i="15"/>
  <c r="Z49" i="15"/>
  <c r="Z64" i="15"/>
  <c r="Z50" i="15"/>
  <c r="Z79" i="15"/>
  <c r="Z58" i="15"/>
  <c r="Z80" i="15"/>
  <c r="Z67" i="15"/>
  <c r="Z54" i="15"/>
  <c r="Z55" i="15"/>
  <c r="Z71" i="15"/>
  <c r="Z66" i="15"/>
  <c r="Z57" i="15"/>
  <c r="Z73" i="15"/>
  <c r="Z56" i="15"/>
  <c r="Z116" i="15"/>
  <c r="Z114" i="15"/>
  <c r="Z117" i="15"/>
  <c r="Z70" i="15"/>
  <c r="Z72" i="15"/>
  <c r="Z110" i="15"/>
  <c r="Z118" i="15"/>
  <c r="Z109" i="15"/>
  <c r="Z108" i="15"/>
  <c r="Y388" i="16"/>
  <c r="AA20" i="16"/>
  <c r="Y64" i="16"/>
  <c r="Z426" i="16"/>
  <c r="Y26" i="16"/>
  <c r="Z399" i="16"/>
  <c r="Z382" i="16"/>
  <c r="Z386" i="16" s="1"/>
  <c r="Z208" i="16"/>
  <c r="Z179" i="16"/>
  <c r="AB32" i="16"/>
  <c r="AB465" i="16" s="1"/>
  <c r="AA411" i="16"/>
  <c r="AA384" i="16"/>
  <c r="AA383" i="16"/>
  <c r="AA385" i="16"/>
  <c r="AA60" i="16"/>
  <c r="AA57" i="16"/>
  <c r="AA192" i="16"/>
  <c r="AA58" i="16"/>
  <c r="Z45" i="16"/>
  <c r="Z275" i="16"/>
  <c r="Z372" i="16"/>
  <c r="X122" i="15"/>
  <c r="AA61" i="16"/>
  <c r="AA59" i="16"/>
  <c r="Z242" i="16"/>
  <c r="Z244" i="16" s="1"/>
  <c r="Z62" i="16"/>
  <c r="AB54" i="16"/>
  <c r="Z8" i="15"/>
  <c r="Y9" i="15"/>
  <c r="X40" i="15"/>
  <c r="X42" i="15" s="1"/>
  <c r="Z413" i="16"/>
  <c r="Z415" i="16" s="1"/>
  <c r="AA48" i="15"/>
  <c r="AA94" i="15" s="1"/>
  <c r="AB319" i="16"/>
  <c r="AB317" i="16"/>
  <c r="AB318" i="16"/>
  <c r="AA410" i="16"/>
  <c r="AA412" i="16"/>
  <c r="AA193" i="16"/>
  <c r="AA189" i="16"/>
  <c r="AB188" i="16"/>
  <c r="AB87" i="16"/>
  <c r="AB11" i="16"/>
  <c r="AA19" i="16"/>
  <c r="A15" i="14"/>
  <c r="Z194" i="16"/>
  <c r="Z24" i="16"/>
  <c r="AB286" i="16" l="1"/>
  <c r="AB287" i="16"/>
  <c r="AB288" i="16"/>
  <c r="AB289" i="16"/>
  <c r="AB290" i="16"/>
  <c r="AA322" i="16"/>
  <c r="AB353" i="16"/>
  <c r="AB348" i="16"/>
  <c r="AB285" i="16"/>
  <c r="AB349" i="16"/>
  <c r="AB316" i="16"/>
  <c r="AB351" i="16"/>
  <c r="C13" i="13"/>
  <c r="F13" i="13"/>
  <c r="AB347" i="16"/>
  <c r="AB352" i="16"/>
  <c r="AB354" i="16"/>
  <c r="AC284" i="16"/>
  <c r="AB350" i="16"/>
  <c r="AA355" i="16"/>
  <c r="AA357" i="16" s="1"/>
  <c r="AA446" i="16"/>
  <c r="AA448" i="16" s="1"/>
  <c r="AB436" i="16"/>
  <c r="AB437" i="16"/>
  <c r="AB438" i="16"/>
  <c r="AB439" i="16"/>
  <c r="AB440" i="16"/>
  <c r="AB441" i="16"/>
  <c r="AB442" i="16"/>
  <c r="AB443" i="16"/>
  <c r="AB444" i="16"/>
  <c r="AB445" i="16"/>
  <c r="AA291" i="16"/>
  <c r="AA293" i="16" s="1"/>
  <c r="AC320" i="16"/>
  <c r="AC221" i="16"/>
  <c r="AC222" i="16"/>
  <c r="AC223" i="16"/>
  <c r="AC224" i="16"/>
  <c r="AC225" i="16"/>
  <c r="AC219" i="16"/>
  <c r="AC227" i="16"/>
  <c r="AC228" i="16"/>
  <c r="AC229" i="16"/>
  <c r="AC226" i="16"/>
  <c r="AC230" i="16"/>
  <c r="AC231" i="16"/>
  <c r="AC232" i="16"/>
  <c r="AC233" i="16"/>
  <c r="AC234" i="16"/>
  <c r="AC235" i="16"/>
  <c r="AC236" i="16"/>
  <c r="AC237" i="16"/>
  <c r="AC220" i="16"/>
  <c r="AC238" i="16"/>
  <c r="AC239" i="16"/>
  <c r="AC240" i="16"/>
  <c r="AC241" i="16"/>
  <c r="AB220" i="16"/>
  <c r="AB226" i="16"/>
  <c r="AB221" i="16"/>
  <c r="AB222" i="16"/>
  <c r="AB223" i="16"/>
  <c r="AB224" i="16"/>
  <c r="AB225" i="16"/>
  <c r="AB227" i="16"/>
  <c r="AB229" i="16"/>
  <c r="AB238" i="16"/>
  <c r="AB239" i="16"/>
  <c r="AB240" i="16"/>
  <c r="AB241" i="16"/>
  <c r="AB230" i="16"/>
  <c r="AB232" i="16"/>
  <c r="AB234" i="16"/>
  <c r="AB236" i="16"/>
  <c r="AB231" i="16"/>
  <c r="AB235" i="16"/>
  <c r="AB219" i="16"/>
  <c r="AB228" i="16"/>
  <c r="AB233" i="16"/>
  <c r="AB237" i="16"/>
  <c r="Z36" i="15"/>
  <c r="Z31" i="15"/>
  <c r="Z19" i="15"/>
  <c r="Z32" i="15"/>
  <c r="Z39" i="15"/>
  <c r="Z16" i="15"/>
  <c r="Z18" i="15"/>
  <c r="Z22" i="15"/>
  <c r="Z26" i="15"/>
  <c r="Z30" i="15"/>
  <c r="Z23" i="15"/>
  <c r="Z15" i="15"/>
  <c r="Z25" i="15"/>
  <c r="Z24" i="15"/>
  <c r="Z17" i="15"/>
  <c r="Z29" i="15"/>
  <c r="Z13" i="15"/>
  <c r="Z27" i="15"/>
  <c r="Z10" i="15"/>
  <c r="Z14" i="15"/>
  <c r="Z38" i="15"/>
  <c r="Z11" i="15"/>
  <c r="Z37" i="15"/>
  <c r="Z12" i="15"/>
  <c r="Z28" i="15"/>
  <c r="Z34" i="15"/>
  <c r="Z35" i="15"/>
  <c r="Z20" i="15"/>
  <c r="Z33" i="15"/>
  <c r="Z21" i="15"/>
  <c r="AA78" i="16"/>
  <c r="Z388" i="16"/>
  <c r="AB14" i="16"/>
  <c r="AB13" i="16"/>
  <c r="AB12" i="16"/>
  <c r="AB15" i="16"/>
  <c r="AB17" i="16"/>
  <c r="AB16" i="16"/>
  <c r="Z196" i="16"/>
  <c r="AA337" i="16"/>
  <c r="AA129" i="16"/>
  <c r="AB110" i="16"/>
  <c r="AB409" i="16"/>
  <c r="AB384" i="16"/>
  <c r="AB127" i="16"/>
  <c r="AB125" i="16"/>
  <c r="AB123" i="16"/>
  <c r="AB121" i="16"/>
  <c r="AB119" i="16"/>
  <c r="AB118" i="16"/>
  <c r="AB117" i="16"/>
  <c r="AB116" i="16"/>
  <c r="AB115" i="16"/>
  <c r="AB114" i="16"/>
  <c r="AB113" i="16"/>
  <c r="AB112" i="16"/>
  <c r="AB111" i="16"/>
  <c r="AB109" i="16"/>
  <c r="AB108" i="16"/>
  <c r="AB107" i="16"/>
  <c r="AB106" i="16"/>
  <c r="AB105" i="16"/>
  <c r="AB103" i="16"/>
  <c r="AB102" i="16"/>
  <c r="AB101" i="16"/>
  <c r="AB100" i="16"/>
  <c r="AB99" i="16"/>
  <c r="AB98" i="16"/>
  <c r="AB97" i="16"/>
  <c r="AB96" i="16"/>
  <c r="AB95" i="16"/>
  <c r="AB94" i="16"/>
  <c r="AB93" i="16"/>
  <c r="AB92" i="16"/>
  <c r="AB91" i="16"/>
  <c r="AB90" i="16"/>
  <c r="AB89" i="16"/>
  <c r="AB88" i="16"/>
  <c r="AB124" i="16"/>
  <c r="AB410" i="16"/>
  <c r="AB126" i="16"/>
  <c r="AB120" i="16"/>
  <c r="AB23" i="16"/>
  <c r="AB128" i="16"/>
  <c r="AB122" i="16"/>
  <c r="AB22" i="16"/>
  <c r="AB56" i="16"/>
  <c r="AB189" i="16"/>
  <c r="AB190" i="16"/>
  <c r="AB191" i="16"/>
  <c r="AB55" i="16"/>
  <c r="AB21" i="16"/>
  <c r="AB57" i="16"/>
  <c r="AB18" i="16"/>
  <c r="AB20" i="16"/>
  <c r="AB322" i="16"/>
  <c r="A14" i="13"/>
  <c r="Z64" i="16"/>
  <c r="AA121" i="15"/>
  <c r="AA120" i="15"/>
  <c r="AA119" i="15"/>
  <c r="AA111" i="15"/>
  <c r="AA105" i="15"/>
  <c r="AA104" i="15"/>
  <c r="AA103" i="15"/>
  <c r="AA102" i="15"/>
  <c r="AA101" i="15"/>
  <c r="AA100" i="15"/>
  <c r="AA99" i="15"/>
  <c r="AA98" i="15"/>
  <c r="AA89" i="15"/>
  <c r="AA113" i="15"/>
  <c r="AA107" i="15"/>
  <c r="AA91" i="15"/>
  <c r="AA87" i="15"/>
  <c r="AA82" i="15"/>
  <c r="AA78" i="15"/>
  <c r="AA75" i="15"/>
  <c r="AA74" i="15"/>
  <c r="AA61" i="15"/>
  <c r="AA60" i="15"/>
  <c r="AA97" i="15"/>
  <c r="AA92" i="15"/>
  <c r="AA90" i="15"/>
  <c r="AA88" i="15"/>
  <c r="AA80" i="15"/>
  <c r="AA79" i="15"/>
  <c r="AA69" i="15"/>
  <c r="AA62" i="15"/>
  <c r="AA51" i="15"/>
  <c r="AA50" i="15"/>
  <c r="AA49" i="15"/>
  <c r="AA115" i="15"/>
  <c r="AA106" i="15"/>
  <c r="AA95" i="15"/>
  <c r="AA76" i="15"/>
  <c r="AA68" i="15"/>
  <c r="AA64" i="15"/>
  <c r="AA58" i="15"/>
  <c r="AA53" i="15"/>
  <c r="AA112" i="15"/>
  <c r="AA96" i="15"/>
  <c r="AA81" i="15"/>
  <c r="AA93" i="15"/>
  <c r="AA77" i="15"/>
  <c r="AA65" i="15"/>
  <c r="AA52" i="15"/>
  <c r="AA63" i="15"/>
  <c r="AA59" i="15"/>
  <c r="AA85" i="15"/>
  <c r="AA84" i="15"/>
  <c r="AA71" i="15"/>
  <c r="AA70" i="15"/>
  <c r="AA73" i="15"/>
  <c r="AA72" i="15"/>
  <c r="AA86" i="15"/>
  <c r="AA66" i="15"/>
  <c r="AA110" i="15"/>
  <c r="AA118" i="15"/>
  <c r="AA109" i="15"/>
  <c r="AA56" i="15"/>
  <c r="AA108" i="15"/>
  <c r="AA67" i="15"/>
  <c r="AA116" i="15"/>
  <c r="AA55" i="15"/>
  <c r="AA54" i="15"/>
  <c r="AA114" i="15"/>
  <c r="AA57" i="15"/>
  <c r="AA117" i="15"/>
  <c r="AA83" i="15"/>
  <c r="Z26" i="16"/>
  <c r="AB385" i="16"/>
  <c r="AB383" i="16"/>
  <c r="AA208" i="16"/>
  <c r="AA45" i="16"/>
  <c r="AA426" i="16"/>
  <c r="AA324" i="16"/>
  <c r="AC32" i="16"/>
  <c r="AC465" i="16" s="1"/>
  <c r="AB411" i="16"/>
  <c r="AB59" i="16"/>
  <c r="AB58" i="16"/>
  <c r="AA275" i="16"/>
  <c r="AA179" i="16"/>
  <c r="AA372" i="16"/>
  <c r="AA399" i="16"/>
  <c r="AA382" i="16"/>
  <c r="AA386" i="16" s="1"/>
  <c r="Y122" i="15"/>
  <c r="AA242" i="16"/>
  <c r="AA244" i="16" s="1"/>
  <c r="AB61" i="16"/>
  <c r="AB60" i="16"/>
  <c r="AC54" i="16"/>
  <c r="AA62" i="16"/>
  <c r="Z9" i="15"/>
  <c r="AA8" i="15"/>
  <c r="Y40" i="15"/>
  <c r="Y42" i="15" s="1"/>
  <c r="AA413" i="16"/>
  <c r="AA415" i="16" s="1"/>
  <c r="AA24" i="16"/>
  <c r="AA194" i="16"/>
  <c r="AD217" i="16"/>
  <c r="AC318" i="16"/>
  <c r="AC319" i="16"/>
  <c r="AC317" i="16"/>
  <c r="AC87" i="16"/>
  <c r="AB48" i="15"/>
  <c r="AB94" i="15" s="1"/>
  <c r="A16" i="14"/>
  <c r="AC11" i="16"/>
  <c r="AB19" i="16"/>
  <c r="AB412" i="16"/>
  <c r="AB193" i="16"/>
  <c r="AC188" i="16"/>
  <c r="AB192" i="16"/>
  <c r="AC286" i="16" l="1"/>
  <c r="AC287" i="16"/>
  <c r="AC288" i="16"/>
  <c r="AC289" i="16"/>
  <c r="AC290" i="16"/>
  <c r="AC349" i="16"/>
  <c r="AC354" i="16"/>
  <c r="C14" i="13"/>
  <c r="F14" i="13"/>
  <c r="AD284" i="16"/>
  <c r="AC353" i="16"/>
  <c r="AB355" i="16"/>
  <c r="AB357" i="16" s="1"/>
  <c r="AB291" i="16"/>
  <c r="AC347" i="16"/>
  <c r="AC352" i="16"/>
  <c r="AC316" i="16"/>
  <c r="AC322" i="16" s="1"/>
  <c r="AC285" i="16"/>
  <c r="AC348" i="16"/>
  <c r="AC350" i="16"/>
  <c r="AC351" i="16"/>
  <c r="AB293" i="16"/>
  <c r="AC436" i="16"/>
  <c r="AC437" i="16"/>
  <c r="AC438" i="16"/>
  <c r="AC439" i="16"/>
  <c r="AC440" i="16"/>
  <c r="AC441" i="16"/>
  <c r="AC442" i="16"/>
  <c r="AC443" i="16"/>
  <c r="AC444" i="16"/>
  <c r="AC445" i="16"/>
  <c r="AB446" i="16"/>
  <c r="AB448" i="16" s="1"/>
  <c r="AD320" i="16"/>
  <c r="AD226" i="16"/>
  <c r="AD220" i="16"/>
  <c r="AD227" i="16"/>
  <c r="AD228" i="16"/>
  <c r="AD229" i="16"/>
  <c r="AD219" i="16"/>
  <c r="AD222" i="16"/>
  <c r="AD224" i="16"/>
  <c r="AD221" i="16"/>
  <c r="AD238" i="16"/>
  <c r="AD240" i="16"/>
  <c r="AD231" i="16"/>
  <c r="AD235" i="16"/>
  <c r="AD225" i="16"/>
  <c r="AD230" i="16"/>
  <c r="AD232" i="16"/>
  <c r="AD234" i="16"/>
  <c r="AD236" i="16"/>
  <c r="AD239" i="16"/>
  <c r="AD241" i="16"/>
  <c r="AD223" i="16"/>
  <c r="AD233" i="16"/>
  <c r="AD237" i="16"/>
  <c r="AA36" i="15"/>
  <c r="AA31" i="15"/>
  <c r="AA17" i="15"/>
  <c r="AA23" i="15"/>
  <c r="AA25" i="15"/>
  <c r="AA27" i="15"/>
  <c r="AA20" i="15"/>
  <c r="AA33" i="15"/>
  <c r="AA11" i="15"/>
  <c r="AA19" i="15"/>
  <c r="AA32" i="15"/>
  <c r="AA37" i="15"/>
  <c r="AA39" i="15"/>
  <c r="AA28" i="15"/>
  <c r="AA21" i="15"/>
  <c r="AA16" i="15"/>
  <c r="AA30" i="15"/>
  <c r="AA34" i="15"/>
  <c r="AA35" i="15"/>
  <c r="AA12" i="15"/>
  <c r="AA18" i="15"/>
  <c r="AA24" i="15"/>
  <c r="AA15" i="15"/>
  <c r="AA22" i="15"/>
  <c r="AA38" i="15"/>
  <c r="AA13" i="15"/>
  <c r="AA29" i="15"/>
  <c r="AA10" i="15"/>
  <c r="AA14" i="15"/>
  <c r="AA26" i="15"/>
  <c r="AA196" i="16"/>
  <c r="AB78" i="16"/>
  <c r="AA388" i="16"/>
  <c r="AC12" i="16"/>
  <c r="AC15" i="16"/>
  <c r="AC17" i="16"/>
  <c r="AC13" i="16"/>
  <c r="AC16" i="16"/>
  <c r="AC14" i="16"/>
  <c r="AB337" i="16"/>
  <c r="AA64" i="16"/>
  <c r="AC410" i="16"/>
  <c r="AC126" i="16"/>
  <c r="AC121" i="16"/>
  <c r="AC117" i="16"/>
  <c r="AC115" i="16"/>
  <c r="AC113" i="16"/>
  <c r="AC111" i="16"/>
  <c r="AC109" i="16"/>
  <c r="AC107" i="16"/>
  <c r="AC105" i="16"/>
  <c r="AC103" i="16"/>
  <c r="AC101" i="16"/>
  <c r="AC99" i="16"/>
  <c r="AC97" i="16"/>
  <c r="AC95" i="16"/>
  <c r="AC93" i="16"/>
  <c r="AC91" i="16"/>
  <c r="AC89" i="16"/>
  <c r="AC23" i="16"/>
  <c r="AC383" i="16"/>
  <c r="AC128" i="16"/>
  <c r="AC123" i="16"/>
  <c r="AC120" i="16"/>
  <c r="AC116" i="16"/>
  <c r="AC112" i="16"/>
  <c r="AC108" i="16"/>
  <c r="AC104" i="16"/>
  <c r="AC100" i="16"/>
  <c r="AC96" i="16"/>
  <c r="AC92" i="16"/>
  <c r="AC88" i="16"/>
  <c r="AC127" i="16"/>
  <c r="AC124" i="16"/>
  <c r="AC125" i="16"/>
  <c r="AC122" i="16"/>
  <c r="AC118" i="16"/>
  <c r="AC114" i="16"/>
  <c r="AC110" i="16"/>
  <c r="AC106" i="16"/>
  <c r="AC102" i="16"/>
  <c r="AC98" i="16"/>
  <c r="AC94" i="16"/>
  <c r="AC90" i="16"/>
  <c r="AC119" i="16"/>
  <c r="AC22" i="16"/>
  <c r="AC19" i="16"/>
  <c r="AC18" i="16"/>
  <c r="AC55" i="16"/>
  <c r="AC189" i="16"/>
  <c r="AC56" i="16"/>
  <c r="AC191" i="16"/>
  <c r="AC20" i="16"/>
  <c r="AC57" i="16"/>
  <c r="A15" i="13"/>
  <c r="AA26" i="16"/>
  <c r="AB115" i="15"/>
  <c r="AB113" i="15"/>
  <c r="AB112" i="15"/>
  <c r="AB111" i="15"/>
  <c r="AB120" i="15"/>
  <c r="AB106" i="15"/>
  <c r="AB90" i="15"/>
  <c r="AB121" i="15"/>
  <c r="AB119" i="15"/>
  <c r="AB97" i="15"/>
  <c r="AB96" i="15"/>
  <c r="AB95" i="15"/>
  <c r="AB93" i="15"/>
  <c r="AB92" i="15"/>
  <c r="AB88" i="15"/>
  <c r="AB83" i="15"/>
  <c r="AB65" i="15"/>
  <c r="AB64" i="15"/>
  <c r="AB63" i="15"/>
  <c r="AB62" i="15"/>
  <c r="AB107" i="15"/>
  <c r="AB105" i="15"/>
  <c r="AB103" i="15"/>
  <c r="AB101" i="15"/>
  <c r="AB99" i="15"/>
  <c r="AB86" i="15"/>
  <c r="AB61" i="15"/>
  <c r="AB52" i="15"/>
  <c r="AB104" i="15"/>
  <c r="AB102" i="15"/>
  <c r="AB100" i="15"/>
  <c r="AB98" i="15"/>
  <c r="AB91" i="15"/>
  <c r="AB89" i="15"/>
  <c r="AB82" i="15"/>
  <c r="AB81" i="15"/>
  <c r="AB75" i="15"/>
  <c r="AB59" i="15"/>
  <c r="AB87" i="15"/>
  <c r="AB74" i="15"/>
  <c r="AB69" i="15"/>
  <c r="AB85" i="15"/>
  <c r="AB68" i="15"/>
  <c r="AB51" i="15"/>
  <c r="AB49" i="15"/>
  <c r="AB58" i="15"/>
  <c r="AB60" i="15"/>
  <c r="AB53" i="15"/>
  <c r="AB50" i="15"/>
  <c r="AB84" i="15"/>
  <c r="AB78" i="15"/>
  <c r="AB66" i="15"/>
  <c r="AB77" i="15"/>
  <c r="AB67" i="15"/>
  <c r="AB54" i="15"/>
  <c r="AB70" i="15"/>
  <c r="AB117" i="15"/>
  <c r="AB116" i="15"/>
  <c r="AB80" i="15"/>
  <c r="AB55" i="15"/>
  <c r="AB109" i="15"/>
  <c r="AB108" i="15"/>
  <c r="AB71" i="15"/>
  <c r="AB57" i="15"/>
  <c r="AB72" i="15"/>
  <c r="AB110" i="15"/>
  <c r="AB114" i="15"/>
  <c r="AB118" i="15"/>
  <c r="AB73" i="15"/>
  <c r="AB56" i="15"/>
  <c r="AB79" i="15"/>
  <c r="AB76" i="15"/>
  <c r="AB426" i="16"/>
  <c r="AB399" i="16"/>
  <c r="AB382" i="16"/>
  <c r="AB386" i="16" s="1"/>
  <c r="AD32" i="16"/>
  <c r="AD465" i="16" s="1"/>
  <c r="AC384" i="16"/>
  <c r="AC385" i="16"/>
  <c r="AC21" i="16"/>
  <c r="AC411" i="16"/>
  <c r="AB208" i="16"/>
  <c r="AB324" i="16"/>
  <c r="AB45" i="16"/>
  <c r="AB275" i="16"/>
  <c r="AB218" i="16"/>
  <c r="AB242" i="16" s="1"/>
  <c r="AB244" i="16" s="1"/>
  <c r="AB372" i="16"/>
  <c r="Z122" i="15"/>
  <c r="AC61" i="16"/>
  <c r="AC59" i="16"/>
  <c r="AB62" i="16"/>
  <c r="AC58" i="16"/>
  <c r="AC60" i="16"/>
  <c r="AD54" i="16"/>
  <c r="Z40" i="15"/>
  <c r="Z42" i="15" s="1"/>
  <c r="AB8" i="15"/>
  <c r="AA9" i="15"/>
  <c r="AB413" i="16"/>
  <c r="AB415" i="16" s="1"/>
  <c r="AD11" i="16"/>
  <c r="AD87" i="16"/>
  <c r="AD318" i="16"/>
  <c r="AD319" i="16"/>
  <c r="AD317" i="16"/>
  <c r="AB194" i="16"/>
  <c r="AB24" i="16"/>
  <c r="A17" i="14"/>
  <c r="AC48" i="15"/>
  <c r="AC94" i="15" s="1"/>
  <c r="AE217" i="16"/>
  <c r="AC412" i="16"/>
  <c r="AC409" i="16"/>
  <c r="AC193" i="16"/>
  <c r="AD188" i="16"/>
  <c r="AC192" i="16"/>
  <c r="AC190" i="16"/>
  <c r="AD286" i="16" l="1"/>
  <c r="AD287" i="16"/>
  <c r="AD288" i="16"/>
  <c r="AD290" i="16"/>
  <c r="AD289" i="16"/>
  <c r="AD347" i="16"/>
  <c r="AD351" i="16"/>
  <c r="C15" i="13"/>
  <c r="F15" i="13"/>
  <c r="AE284" i="16"/>
  <c r="AD354" i="16"/>
  <c r="AD352" i="16"/>
  <c r="AD316" i="16"/>
  <c r="AD285" i="16"/>
  <c r="AD349" i="16"/>
  <c r="AD353" i="16"/>
  <c r="AD348" i="16"/>
  <c r="AD350" i="16"/>
  <c r="AC291" i="16"/>
  <c r="AC293" i="16" s="1"/>
  <c r="AC355" i="16"/>
  <c r="AC357" i="16" s="1"/>
  <c r="AD436" i="16"/>
  <c r="AD437" i="16"/>
  <c r="AD438" i="16"/>
  <c r="AD439" i="16"/>
  <c r="AD440" i="16"/>
  <c r="AD441" i="16"/>
  <c r="AD442" i="16"/>
  <c r="AD443" i="16"/>
  <c r="AD444" i="16"/>
  <c r="AD445" i="16"/>
  <c r="AC446" i="16"/>
  <c r="AC448" i="16" s="1"/>
  <c r="AE320" i="16"/>
  <c r="AE219" i="16"/>
  <c r="AE227" i="16"/>
  <c r="AE228" i="16"/>
  <c r="AE229" i="16"/>
  <c r="AE221" i="16"/>
  <c r="AE222" i="16"/>
  <c r="AE223" i="16"/>
  <c r="AE224" i="16"/>
  <c r="AE225" i="16"/>
  <c r="AE220" i="16"/>
  <c r="AE230" i="16"/>
  <c r="AE231" i="16"/>
  <c r="AE232" i="16"/>
  <c r="AE233" i="16"/>
  <c r="AE234" i="16"/>
  <c r="AE235" i="16"/>
  <c r="AE236" i="16"/>
  <c r="AE237" i="16"/>
  <c r="AE226" i="16"/>
  <c r="AE238" i="16"/>
  <c r="AE240" i="16"/>
  <c r="AE239" i="16"/>
  <c r="AE241" i="16"/>
  <c r="AB36" i="15"/>
  <c r="AB31" i="15"/>
  <c r="AB21" i="15"/>
  <c r="AB32" i="15"/>
  <c r="AB37" i="15"/>
  <c r="AB12" i="15"/>
  <c r="AB20" i="15"/>
  <c r="AB24" i="15"/>
  <c r="AB28" i="15"/>
  <c r="AB33" i="15"/>
  <c r="AB34" i="15"/>
  <c r="AB25" i="15"/>
  <c r="AB27" i="15"/>
  <c r="AB17" i="15"/>
  <c r="AB10" i="15"/>
  <c r="AB14" i="15"/>
  <c r="AB18" i="15"/>
  <c r="AB11" i="15"/>
  <c r="AB15" i="15"/>
  <c r="AB39" i="15"/>
  <c r="AB22" i="15"/>
  <c r="AB30" i="15"/>
  <c r="AB13" i="15"/>
  <c r="AB19" i="15"/>
  <c r="AB29" i="15"/>
  <c r="AB26" i="15"/>
  <c r="AB38" i="15"/>
  <c r="AB16" i="15"/>
  <c r="AB35" i="15"/>
  <c r="AB23" i="15"/>
  <c r="AB196" i="16"/>
  <c r="AC78" i="16"/>
  <c r="AB388" i="16"/>
  <c r="AB64" i="16"/>
  <c r="AD12" i="16"/>
  <c r="AD14" i="16"/>
  <c r="AD13" i="16"/>
  <c r="AD16" i="16"/>
  <c r="AD15" i="16"/>
  <c r="AD17" i="16"/>
  <c r="AD322" i="16"/>
  <c r="AD410" i="16"/>
  <c r="AD383" i="16"/>
  <c r="AD409" i="16"/>
  <c r="AD23" i="16"/>
  <c r="AD384" i="16"/>
  <c r="AD97" i="16"/>
  <c r="AD93" i="16"/>
  <c r="AD89" i="16"/>
  <c r="AD55" i="16"/>
  <c r="AD21" i="16"/>
  <c r="AD57" i="16"/>
  <c r="AD189" i="16"/>
  <c r="AD19" i="16"/>
  <c r="AD190" i="16"/>
  <c r="AD191" i="16"/>
  <c r="AC129" i="16"/>
  <c r="AD91" i="16"/>
  <c r="AD92" i="16"/>
  <c r="AD96" i="16"/>
  <c r="AD98" i="16"/>
  <c r="AD90" i="16"/>
  <c r="AD100" i="16"/>
  <c r="AD101" i="16"/>
  <c r="AD105" i="16"/>
  <c r="AD109" i="16"/>
  <c r="AD111" i="16"/>
  <c r="AD115" i="16"/>
  <c r="AD122" i="16"/>
  <c r="AD127" i="16"/>
  <c r="AD99" i="16"/>
  <c r="AD94" i="16"/>
  <c r="AD95" i="16"/>
  <c r="AD106" i="16"/>
  <c r="AD112" i="16"/>
  <c r="AD113" i="16"/>
  <c r="AD114" i="16"/>
  <c r="AD120" i="16"/>
  <c r="AD123" i="16"/>
  <c r="AD126" i="16"/>
  <c r="AD88" i="16"/>
  <c r="AD107" i="16"/>
  <c r="AD110" i="16"/>
  <c r="AD116" i="16"/>
  <c r="AD118" i="16"/>
  <c r="AD121" i="16"/>
  <c r="AD104" i="16"/>
  <c r="AD108" i="16"/>
  <c r="AD119" i="16"/>
  <c r="AD124" i="16"/>
  <c r="AD102" i="16"/>
  <c r="AD103" i="16"/>
  <c r="AD117" i="16"/>
  <c r="AD125" i="16"/>
  <c r="AD128" i="16"/>
  <c r="AD22" i="16"/>
  <c r="AC337" i="16"/>
  <c r="A16" i="13"/>
  <c r="AB26" i="16"/>
  <c r="AC121" i="15"/>
  <c r="AC120" i="15"/>
  <c r="AC119" i="15"/>
  <c r="AC115" i="15"/>
  <c r="AC112" i="15"/>
  <c r="AC107" i="15"/>
  <c r="AC104" i="15"/>
  <c r="AC103" i="15"/>
  <c r="AC102" i="15"/>
  <c r="AC101" i="15"/>
  <c r="AC100" i="15"/>
  <c r="AC99" i="15"/>
  <c r="AC98" i="15"/>
  <c r="AC84" i="15"/>
  <c r="AC79" i="15"/>
  <c r="AC76" i="15"/>
  <c r="AC93" i="15"/>
  <c r="AC85" i="15"/>
  <c r="AC78" i="15"/>
  <c r="AC77" i="15"/>
  <c r="AC68" i="15"/>
  <c r="AC60" i="15"/>
  <c r="AC53" i="15"/>
  <c r="AC96" i="15"/>
  <c r="AC74" i="15"/>
  <c r="AC63" i="15"/>
  <c r="AC50" i="15"/>
  <c r="AC49" i="15"/>
  <c r="AC111" i="15"/>
  <c r="AC92" i="15"/>
  <c r="AC86" i="15"/>
  <c r="AC80" i="15"/>
  <c r="AC62" i="15"/>
  <c r="AC95" i="15"/>
  <c r="AC82" i="15"/>
  <c r="AC52" i="15"/>
  <c r="AC83" i="15"/>
  <c r="AC64" i="15"/>
  <c r="AC59" i="15"/>
  <c r="AC65" i="15"/>
  <c r="AC113" i="15"/>
  <c r="AC67" i="15"/>
  <c r="AC54" i="15"/>
  <c r="AC90" i="15"/>
  <c r="AC97" i="15"/>
  <c r="AC55" i="15"/>
  <c r="AC71" i="15"/>
  <c r="AC72" i="15"/>
  <c r="AC87" i="15"/>
  <c r="AC116" i="15"/>
  <c r="AC51" i="15"/>
  <c r="AC75" i="15"/>
  <c r="AC58" i="15"/>
  <c r="AC81" i="15"/>
  <c r="AC114" i="15"/>
  <c r="AC91" i="15"/>
  <c r="AC89" i="15"/>
  <c r="AC106" i="15"/>
  <c r="AC88" i="15"/>
  <c r="AC66" i="15"/>
  <c r="AC70" i="15"/>
  <c r="AC110" i="15"/>
  <c r="AC61" i="15"/>
  <c r="AC105" i="15"/>
  <c r="AC118" i="15"/>
  <c r="AC57" i="15"/>
  <c r="AC109" i="15"/>
  <c r="AC108" i="15"/>
  <c r="AC69" i="15"/>
  <c r="AC73" i="15"/>
  <c r="AC56" i="15"/>
  <c r="AC117" i="15"/>
  <c r="AD411" i="16"/>
  <c r="AD60" i="16"/>
  <c r="AC179" i="16"/>
  <c r="AC372" i="16"/>
  <c r="AC324" i="16"/>
  <c r="AC399" i="16"/>
  <c r="AC382" i="16"/>
  <c r="AC386" i="16" s="1"/>
  <c r="AC208" i="16"/>
  <c r="AC426" i="16"/>
  <c r="AC45" i="16"/>
  <c r="AC275" i="16"/>
  <c r="AC218" i="16"/>
  <c r="AC242" i="16" s="1"/>
  <c r="AC244" i="16" s="1"/>
  <c r="AE32" i="16"/>
  <c r="AD385" i="16"/>
  <c r="AD56" i="16"/>
  <c r="AD192" i="16"/>
  <c r="AD58" i="16"/>
  <c r="AC24" i="16"/>
  <c r="AA122" i="15"/>
  <c r="AD61" i="16"/>
  <c r="AD59" i="16"/>
  <c r="AE54" i="16"/>
  <c r="AC62" i="16"/>
  <c r="AA40" i="15"/>
  <c r="AA42" i="15" s="1"/>
  <c r="AB9" i="15"/>
  <c r="AC8" i="15"/>
  <c r="AD412" i="16"/>
  <c r="AE188" i="16"/>
  <c r="AD193" i="16"/>
  <c r="AF217" i="16"/>
  <c r="AC194" i="16"/>
  <c r="AD20" i="16"/>
  <c r="AD18" i="16"/>
  <c r="AE11" i="16"/>
  <c r="AC413" i="16"/>
  <c r="AC415" i="16" s="1"/>
  <c r="AE319" i="16"/>
  <c r="AE317" i="16"/>
  <c r="AE318" i="16"/>
  <c r="AE87" i="16"/>
  <c r="AD48" i="15"/>
  <c r="A18" i="14"/>
  <c r="AE286" i="16" l="1"/>
  <c r="AE289" i="16"/>
  <c r="AE288" i="16"/>
  <c r="AE290" i="16"/>
  <c r="AE287" i="16"/>
  <c r="AD355" i="16"/>
  <c r="AD291" i="16"/>
  <c r="AE350" i="16"/>
  <c r="C16" i="13"/>
  <c r="F16" i="13"/>
  <c r="AD293" i="16"/>
  <c r="AE347" i="16"/>
  <c r="AE348" i="16"/>
  <c r="AE351" i="16"/>
  <c r="AF284" i="16"/>
  <c r="AE354" i="16"/>
  <c r="AE352" i="16"/>
  <c r="AE285" i="16"/>
  <c r="AE316" i="16"/>
  <c r="AE322" i="16" s="1"/>
  <c r="AE349" i="16"/>
  <c r="AE353" i="16"/>
  <c r="AE436" i="16"/>
  <c r="AE440" i="16"/>
  <c r="AE439" i="16"/>
  <c r="AE443" i="16"/>
  <c r="AE438" i="16"/>
  <c r="AE442" i="16"/>
  <c r="AE444" i="16"/>
  <c r="AE437" i="16"/>
  <c r="AE441" i="16"/>
  <c r="AE445" i="16"/>
  <c r="AD446" i="16"/>
  <c r="AD448" i="16" s="1"/>
  <c r="AC196" i="16"/>
  <c r="AF320" i="16"/>
  <c r="AF220" i="16"/>
  <c r="AF226" i="16"/>
  <c r="AF221" i="16"/>
  <c r="AF222" i="16"/>
  <c r="AF223" i="16"/>
  <c r="AF224" i="16"/>
  <c r="AF225" i="16"/>
  <c r="AF219" i="16"/>
  <c r="AF230" i="16"/>
  <c r="AF231" i="16"/>
  <c r="AF232" i="16"/>
  <c r="AF233" i="16"/>
  <c r="AF234" i="16"/>
  <c r="AF235" i="16"/>
  <c r="AF236" i="16"/>
  <c r="AF238" i="16"/>
  <c r="AF239" i="16"/>
  <c r="AF240" i="16"/>
  <c r="AF241" i="16"/>
  <c r="AF227" i="16"/>
  <c r="AF229" i="16"/>
  <c r="AF237" i="16"/>
  <c r="AF228" i="16"/>
  <c r="AE465" i="16"/>
  <c r="AC36" i="15"/>
  <c r="AC31" i="15"/>
  <c r="AC11" i="15"/>
  <c r="AC13" i="15"/>
  <c r="AC15" i="15"/>
  <c r="AC25" i="15"/>
  <c r="AC29" i="15"/>
  <c r="AC10" i="15"/>
  <c r="AC12" i="15"/>
  <c r="AC14" i="15"/>
  <c r="AC18" i="15"/>
  <c r="AC22" i="15"/>
  <c r="AC38" i="15"/>
  <c r="AC35" i="15"/>
  <c r="AC23" i="15"/>
  <c r="AC37" i="15"/>
  <c r="AC16" i="15"/>
  <c r="AC20" i="15"/>
  <c r="AC17" i="15"/>
  <c r="AC19" i="15"/>
  <c r="AC27" i="15"/>
  <c r="AC32" i="15"/>
  <c r="AC24" i="15"/>
  <c r="AC26" i="15"/>
  <c r="AC28" i="15"/>
  <c r="AC33" i="15"/>
  <c r="AC34" i="15"/>
  <c r="AC21" i="15"/>
  <c r="AC39" i="15"/>
  <c r="AC30" i="15"/>
  <c r="AC64" i="16"/>
  <c r="AC388" i="16"/>
  <c r="N60" i="16"/>
  <c r="N22" i="16"/>
  <c r="N20" i="16"/>
  <c r="AD78" i="16"/>
  <c r="AE13" i="16"/>
  <c r="AE16" i="16"/>
  <c r="AE12" i="16"/>
  <c r="AE15" i="16"/>
  <c r="AE17" i="16"/>
  <c r="AE14" i="16"/>
  <c r="AD129" i="16"/>
  <c r="AD337" i="16"/>
  <c r="N412" i="16"/>
  <c r="N411" i="16"/>
  <c r="AE409" i="16"/>
  <c r="N353" i="16"/>
  <c r="N352" i="16"/>
  <c r="N321" i="16"/>
  <c r="N350" i="16"/>
  <c r="N348" i="16"/>
  <c r="N320" i="16"/>
  <c r="AE128" i="16"/>
  <c r="AE126" i="16"/>
  <c r="AE124" i="16"/>
  <c r="N122" i="16"/>
  <c r="AE120" i="16"/>
  <c r="N123" i="16"/>
  <c r="AE118" i="16"/>
  <c r="AE116" i="16"/>
  <c r="AE114" i="16"/>
  <c r="AE112" i="16"/>
  <c r="AE110" i="16"/>
  <c r="AE108" i="16"/>
  <c r="AE106" i="16"/>
  <c r="AE102" i="16"/>
  <c r="AE100" i="16"/>
  <c r="AE98" i="16"/>
  <c r="AE96" i="16"/>
  <c r="AE94" i="16"/>
  <c r="AE92" i="16"/>
  <c r="AE90" i="16"/>
  <c r="AE88" i="16"/>
  <c r="AE125" i="16"/>
  <c r="AE127" i="16"/>
  <c r="AE115" i="16"/>
  <c r="AE111" i="16"/>
  <c r="AE107" i="16"/>
  <c r="AE103" i="16"/>
  <c r="AE99" i="16"/>
  <c r="AE95" i="16"/>
  <c r="AE91" i="16"/>
  <c r="N121" i="16"/>
  <c r="N351" i="16"/>
  <c r="AE119" i="16"/>
  <c r="AE117" i="16"/>
  <c r="AE113" i="16"/>
  <c r="AE109" i="16"/>
  <c r="AE105" i="16"/>
  <c r="AE101" i="16"/>
  <c r="AE97" i="16"/>
  <c r="AE93" i="16"/>
  <c r="AE89" i="16"/>
  <c r="N23" i="16"/>
  <c r="Q23" i="16" s="1"/>
  <c r="N59" i="16"/>
  <c r="N56" i="16"/>
  <c r="N192" i="16"/>
  <c r="N193" i="16"/>
  <c r="N21" i="16"/>
  <c r="N319" i="16"/>
  <c r="N58" i="16"/>
  <c r="N318" i="16"/>
  <c r="N190" i="16"/>
  <c r="N191" i="16"/>
  <c r="N57" i="16"/>
  <c r="A17" i="13"/>
  <c r="AC26" i="16"/>
  <c r="N100" i="16"/>
  <c r="N92" i="16"/>
  <c r="AE55" i="16"/>
  <c r="AD399" i="16"/>
  <c r="AD382" i="16"/>
  <c r="AD386" i="16" s="1"/>
  <c r="AD45" i="16"/>
  <c r="AD426" i="16"/>
  <c r="AF32" i="16"/>
  <c r="N349" i="16"/>
  <c r="N410" i="16"/>
  <c r="N354" i="16"/>
  <c r="N61" i="16"/>
  <c r="N107" i="16"/>
  <c r="N108" i="16"/>
  <c r="N95" i="16"/>
  <c r="N99" i="16"/>
  <c r="N97" i="16"/>
  <c r="N120" i="16"/>
  <c r="N103" i="16"/>
  <c r="N96" i="16"/>
  <c r="N105" i="16"/>
  <c r="N90" i="16"/>
  <c r="N102" i="16"/>
  <c r="N124" i="16"/>
  <c r="N317" i="16"/>
  <c r="N106" i="16"/>
  <c r="N94" i="16"/>
  <c r="N98" i="16"/>
  <c r="N109" i="16"/>
  <c r="AD208" i="16"/>
  <c r="AD275" i="16"/>
  <c r="AD218" i="16"/>
  <c r="AD242" i="16" s="1"/>
  <c r="AD244" i="16" s="1"/>
  <c r="AD179" i="16"/>
  <c r="AD372" i="16"/>
  <c r="AB122" i="15"/>
  <c r="AD357" i="16"/>
  <c r="AE61" i="16"/>
  <c r="AE59" i="16"/>
  <c r="AE58" i="16"/>
  <c r="AE60" i="16"/>
  <c r="AF54" i="16"/>
  <c r="AG54" i="16" s="1"/>
  <c r="AD62" i="16"/>
  <c r="AD324" i="16"/>
  <c r="AB40" i="15"/>
  <c r="AB42" i="15" s="1"/>
  <c r="AD8" i="15"/>
  <c r="AC9" i="15"/>
  <c r="A19" i="14"/>
  <c r="AF319" i="16"/>
  <c r="AF317" i="16"/>
  <c r="AF318" i="16"/>
  <c r="AG217" i="16"/>
  <c r="AD194" i="16"/>
  <c r="AE48" i="15"/>
  <c r="AF87" i="16"/>
  <c r="AE20" i="16"/>
  <c r="AF11" i="16"/>
  <c r="AE21" i="16"/>
  <c r="AD413" i="16"/>
  <c r="AD415" i="16" s="1"/>
  <c r="AD24" i="16"/>
  <c r="AE410" i="16"/>
  <c r="AE412" i="16"/>
  <c r="AE192" i="16"/>
  <c r="AE193" i="16"/>
  <c r="AE189" i="16"/>
  <c r="AF188" i="16"/>
  <c r="AF286" i="16" l="1"/>
  <c r="AF287" i="16"/>
  <c r="AF288" i="16"/>
  <c r="AF289" i="16"/>
  <c r="AF290" i="16"/>
  <c r="AF316" i="16"/>
  <c r="AF348" i="16"/>
  <c r="AF354" i="16"/>
  <c r="AF349" i="16"/>
  <c r="AF285" i="16"/>
  <c r="AF350" i="16"/>
  <c r="AE355" i="16"/>
  <c r="AE357" i="16" s="1"/>
  <c r="AE291" i="16"/>
  <c r="AE293" i="16" s="1"/>
  <c r="AF351" i="16"/>
  <c r="AG284" i="16"/>
  <c r="C17" i="13"/>
  <c r="F17" i="13"/>
  <c r="AF347" i="16"/>
  <c r="AF353" i="16"/>
  <c r="AF352" i="16"/>
  <c r="AF436" i="16"/>
  <c r="AF437" i="16"/>
  <c r="AF438" i="16"/>
  <c r="AF439" i="16"/>
  <c r="AF440" i="16"/>
  <c r="AF441" i="16"/>
  <c r="AF442" i="16"/>
  <c r="AF443" i="16"/>
  <c r="AF444" i="16"/>
  <c r="AF445" i="16"/>
  <c r="AE446" i="16"/>
  <c r="AE448" i="16" s="1"/>
  <c r="AD196" i="16"/>
  <c r="AG320" i="16"/>
  <c r="AD388" i="16"/>
  <c r="AG221" i="16"/>
  <c r="AG222" i="16"/>
  <c r="AG223" i="16"/>
  <c r="AG224" i="16"/>
  <c r="AG225" i="16"/>
  <c r="AG219" i="16"/>
  <c r="AG227" i="16"/>
  <c r="AG228" i="16"/>
  <c r="AG229" i="16"/>
  <c r="AG230" i="16"/>
  <c r="AG231" i="16"/>
  <c r="AG232" i="16"/>
  <c r="AG233" i="16"/>
  <c r="AG234" i="16"/>
  <c r="AG235" i="16"/>
  <c r="AG236" i="16"/>
  <c r="AG237" i="16"/>
  <c r="AG226" i="16"/>
  <c r="AG238" i="16"/>
  <c r="AG239" i="16"/>
  <c r="AG240" i="16"/>
  <c r="AG241" i="16"/>
  <c r="AG220" i="16"/>
  <c r="Q446" i="16"/>
  <c r="N446" i="16"/>
  <c r="AF465" i="16"/>
  <c r="AD36" i="15"/>
  <c r="AD31" i="15"/>
  <c r="AD28" i="15"/>
  <c r="AD23" i="15"/>
  <c r="AD34" i="15"/>
  <c r="AD18" i="15"/>
  <c r="AD22" i="15"/>
  <c r="AD33" i="15"/>
  <c r="AD38" i="15"/>
  <c r="AD12" i="15"/>
  <c r="AD11" i="15"/>
  <c r="AD17" i="15"/>
  <c r="AD21" i="15"/>
  <c r="AD25" i="15"/>
  <c r="AD37" i="15"/>
  <c r="AD24" i="15"/>
  <c r="AD26" i="15"/>
  <c r="AD30" i="15"/>
  <c r="AD16" i="15"/>
  <c r="AD20" i="15"/>
  <c r="AD39" i="15"/>
  <c r="AD35" i="15"/>
  <c r="AD13" i="15"/>
  <c r="AD27" i="15"/>
  <c r="AD29" i="15"/>
  <c r="AD15" i="15"/>
  <c r="AD19" i="15"/>
  <c r="AD32" i="15"/>
  <c r="AD14" i="15"/>
  <c r="AD10" i="15"/>
  <c r="AD64" i="16"/>
  <c r="N125" i="16"/>
  <c r="Q125" i="16" s="1"/>
  <c r="N118" i="16"/>
  <c r="N168" i="16" s="1"/>
  <c r="Q168" i="16" s="1"/>
  <c r="N126" i="16"/>
  <c r="N176" i="16" s="1"/>
  <c r="Q176" i="16" s="1"/>
  <c r="N116" i="16"/>
  <c r="Q116" i="16" s="1"/>
  <c r="N112" i="16"/>
  <c r="Q112" i="16" s="1"/>
  <c r="N111" i="16"/>
  <c r="Q111" i="16" s="1"/>
  <c r="N110" i="16"/>
  <c r="Q110" i="16" s="1"/>
  <c r="N114" i="16"/>
  <c r="Q114" i="16" s="1"/>
  <c r="N127" i="16"/>
  <c r="N177" i="16" s="1"/>
  <c r="Q177" i="16" s="1"/>
  <c r="N115" i="16"/>
  <c r="N165" i="16" s="1"/>
  <c r="Q165" i="16" s="1"/>
  <c r="N128" i="16"/>
  <c r="Q128" i="16" s="1"/>
  <c r="AE78" i="16"/>
  <c r="AF14" i="16"/>
  <c r="AF16" i="16"/>
  <c r="AF12" i="16"/>
  <c r="AF15" i="16"/>
  <c r="AF17" i="16"/>
  <c r="AF13" i="16"/>
  <c r="AE411" i="16"/>
  <c r="AE413" i="16" s="1"/>
  <c r="AE415" i="16" s="1"/>
  <c r="AF322" i="16"/>
  <c r="AE191" i="16"/>
  <c r="N119" i="16"/>
  <c r="N169" i="16" s="1"/>
  <c r="Q169" i="16" s="1"/>
  <c r="N117" i="16"/>
  <c r="Q117" i="16" s="1"/>
  <c r="N113" i="16"/>
  <c r="N163" i="16" s="1"/>
  <c r="Q163" i="16" s="1"/>
  <c r="N89" i="16"/>
  <c r="Q89" i="16" s="1"/>
  <c r="N91" i="16"/>
  <c r="N141" i="16" s="1"/>
  <c r="Q141" i="16" s="1"/>
  <c r="N101" i="16"/>
  <c r="N151" i="16" s="1"/>
  <c r="Q151" i="16" s="1"/>
  <c r="N93" i="16"/>
  <c r="Q93" i="16" s="1"/>
  <c r="AE19" i="16"/>
  <c r="AE18" i="16"/>
  <c r="N19" i="16"/>
  <c r="Q19" i="16" s="1"/>
  <c r="N18" i="16"/>
  <c r="Q18" i="16" s="1"/>
  <c r="AD26" i="16"/>
  <c r="Q321" i="16"/>
  <c r="N336" i="16"/>
  <c r="Q336" i="16" s="1"/>
  <c r="AE122" i="16"/>
  <c r="AF410" i="16"/>
  <c r="AF92" i="16"/>
  <c r="AF90" i="16"/>
  <c r="AF89" i="16"/>
  <c r="AF88" i="16"/>
  <c r="AF409" i="16"/>
  <c r="AF23" i="16"/>
  <c r="AF55" i="16"/>
  <c r="AF191" i="16"/>
  <c r="AF18" i="16"/>
  <c r="AF20" i="16"/>
  <c r="AF192" i="16"/>
  <c r="AF60" i="16"/>
  <c r="Q122" i="16"/>
  <c r="N172" i="16"/>
  <c r="Q172" i="16" s="1"/>
  <c r="Q320" i="16"/>
  <c r="N335" i="16"/>
  <c r="Q335" i="16" s="1"/>
  <c r="AF22" i="16"/>
  <c r="AE337" i="16"/>
  <c r="Q22" i="16"/>
  <c r="N43" i="16"/>
  <c r="Q43" i="16" s="1"/>
  <c r="Q123" i="16"/>
  <c r="N173" i="16"/>
  <c r="Q173" i="16" s="1"/>
  <c r="AE121" i="16"/>
  <c r="AE22" i="16"/>
  <c r="AF97" i="16"/>
  <c r="AF99" i="16"/>
  <c r="AF91" i="16"/>
  <c r="AF98" i="16"/>
  <c r="AF103" i="16"/>
  <c r="AF104" i="16"/>
  <c r="AF107" i="16"/>
  <c r="AF113" i="16"/>
  <c r="AF119" i="16"/>
  <c r="AF120" i="16"/>
  <c r="AF125" i="16"/>
  <c r="AF93" i="16"/>
  <c r="AF96" i="16"/>
  <c r="AF100" i="16"/>
  <c r="AF105" i="16"/>
  <c r="AF108" i="16"/>
  <c r="AF117" i="16"/>
  <c r="AF122" i="16"/>
  <c r="AF128" i="16"/>
  <c r="AF94" i="16"/>
  <c r="AF95" i="16"/>
  <c r="AF102" i="16"/>
  <c r="AF106" i="16"/>
  <c r="AF109" i="16"/>
  <c r="AF114" i="16"/>
  <c r="AF115" i="16"/>
  <c r="AF123" i="16"/>
  <c r="AF101" i="16"/>
  <c r="AF110" i="16"/>
  <c r="AF111" i="16"/>
  <c r="AF112" i="16"/>
  <c r="AF116" i="16"/>
  <c r="AF118" i="16"/>
  <c r="AF126" i="16"/>
  <c r="AF121" i="16"/>
  <c r="AF124" i="16"/>
  <c r="AF127" i="16"/>
  <c r="N171" i="16"/>
  <c r="Q171" i="16" s="1"/>
  <c r="Q121" i="16"/>
  <c r="AE123" i="16"/>
  <c r="AE23" i="16"/>
  <c r="A18" i="13"/>
  <c r="AF193" i="16"/>
  <c r="AF189" i="16"/>
  <c r="AF58" i="16"/>
  <c r="AF57" i="16"/>
  <c r="AE190" i="16"/>
  <c r="AE56" i="16"/>
  <c r="AE57" i="16"/>
  <c r="Q193" i="16"/>
  <c r="N207" i="16"/>
  <c r="Q207" i="16" s="1"/>
  <c r="AE208" i="16"/>
  <c r="N189" i="16"/>
  <c r="N146" i="16"/>
  <c r="Q146" i="16" s="1"/>
  <c r="Q96" i="16"/>
  <c r="N36" i="16"/>
  <c r="Q36" i="16" s="1"/>
  <c r="Q191" i="16"/>
  <c r="N205" i="16"/>
  <c r="Q205" i="16" s="1"/>
  <c r="Q192" i="16"/>
  <c r="N206" i="16"/>
  <c r="Q206" i="16" s="1"/>
  <c r="N333" i="16"/>
  <c r="Q333" i="16" s="1"/>
  <c r="Q318" i="16"/>
  <c r="Q21" i="16"/>
  <c r="N42" i="16"/>
  <c r="Q42" i="16" s="1"/>
  <c r="N142" i="16"/>
  <c r="Q142" i="16" s="1"/>
  <c r="Q92" i="16"/>
  <c r="N157" i="16"/>
  <c r="Q157" i="16" s="1"/>
  <c r="Q107" i="16"/>
  <c r="N367" i="16"/>
  <c r="Q367" i="16" s="1"/>
  <c r="Q350" i="16"/>
  <c r="Q354" i="16"/>
  <c r="N371" i="16"/>
  <c r="Q371" i="16" s="1"/>
  <c r="N383" i="16"/>
  <c r="AE383" i="16"/>
  <c r="AE399" i="16"/>
  <c r="N382" i="16"/>
  <c r="AE382" i="16"/>
  <c r="Q411" i="16"/>
  <c r="N424" i="16"/>
  <c r="Q424" i="16" s="1"/>
  <c r="Q109" i="16"/>
  <c r="N159" i="16"/>
  <c r="Q159" i="16" s="1"/>
  <c r="Q98" i="16"/>
  <c r="N148" i="16"/>
  <c r="Q148" i="16" s="1"/>
  <c r="Q317" i="16"/>
  <c r="N332" i="16"/>
  <c r="Q332" i="16" s="1"/>
  <c r="Q90" i="16"/>
  <c r="N140" i="16"/>
  <c r="Q140" i="16" s="1"/>
  <c r="Q56" i="16"/>
  <c r="N72" i="16"/>
  <c r="Q72" i="16" s="1"/>
  <c r="N167" i="16"/>
  <c r="Q167" i="16" s="1"/>
  <c r="N73" i="16"/>
  <c r="Q73" i="16" s="1"/>
  <c r="Q57" i="16"/>
  <c r="N147" i="16"/>
  <c r="Q147" i="16" s="1"/>
  <c r="Q97" i="16"/>
  <c r="AE275" i="16"/>
  <c r="N218" i="16"/>
  <c r="AE218" i="16"/>
  <c r="N334" i="16"/>
  <c r="Q334" i="16" s="1"/>
  <c r="Q319" i="16"/>
  <c r="Q100" i="16"/>
  <c r="N150" i="16"/>
  <c r="Q150" i="16" s="1"/>
  <c r="N88" i="16"/>
  <c r="Q60" i="16"/>
  <c r="N76" i="16"/>
  <c r="Q76" i="16" s="1"/>
  <c r="N385" i="16"/>
  <c r="AE385" i="16"/>
  <c r="N369" i="16"/>
  <c r="Q369" i="16" s="1"/>
  <c r="Q352" i="16"/>
  <c r="N423" i="16"/>
  <c r="Q423" i="16" s="1"/>
  <c r="Q410" i="16"/>
  <c r="AE426" i="16"/>
  <c r="N409" i="16"/>
  <c r="AG32" i="16"/>
  <c r="AG465" i="16" s="1"/>
  <c r="AF59" i="16"/>
  <c r="AF56" i="16"/>
  <c r="AF21" i="16"/>
  <c r="Q94" i="16"/>
  <c r="N144" i="16"/>
  <c r="Q144" i="16" s="1"/>
  <c r="N44" i="16"/>
  <c r="Q44" i="16" s="1"/>
  <c r="N35" i="16"/>
  <c r="Q35" i="16" s="1"/>
  <c r="Q58" i="16"/>
  <c r="N74" i="16"/>
  <c r="Q74" i="16" s="1"/>
  <c r="N38" i="16"/>
  <c r="Q38" i="16" s="1"/>
  <c r="Q120" i="16"/>
  <c r="N170" i="16"/>
  <c r="Q170" i="16" s="1"/>
  <c r="Q99" i="16"/>
  <c r="N149" i="16"/>
  <c r="Q149" i="16" s="1"/>
  <c r="AE45" i="16"/>
  <c r="Q20" i="16"/>
  <c r="N41" i="16"/>
  <c r="Q41" i="16" s="1"/>
  <c r="N55" i="16"/>
  <c r="Q61" i="16"/>
  <c r="N77" i="16"/>
  <c r="Q77" i="16" s="1"/>
  <c r="Q412" i="16"/>
  <c r="N425" i="16"/>
  <c r="Q425" i="16" s="1"/>
  <c r="N285" i="16"/>
  <c r="N368" i="16"/>
  <c r="Q368" i="16" s="1"/>
  <c r="Q351" i="16"/>
  <c r="Q349" i="16"/>
  <c r="N366" i="16"/>
  <c r="Q366" i="16" s="1"/>
  <c r="N156" i="16"/>
  <c r="Q156" i="16" s="1"/>
  <c r="Q106" i="16"/>
  <c r="N174" i="16"/>
  <c r="Q174" i="16" s="1"/>
  <c r="Q124" i="16"/>
  <c r="Q102" i="16"/>
  <c r="N152" i="16"/>
  <c r="Q152" i="16" s="1"/>
  <c r="N155" i="16"/>
  <c r="Q155" i="16" s="1"/>
  <c r="Q105" i="16"/>
  <c r="AE324" i="16"/>
  <c r="N316" i="16"/>
  <c r="N322" i="16" s="1"/>
  <c r="N153" i="16"/>
  <c r="Q153" i="16" s="1"/>
  <c r="Q103" i="16"/>
  <c r="N34" i="16"/>
  <c r="Q34" i="16" s="1"/>
  <c r="N145" i="16"/>
  <c r="Q145" i="16" s="1"/>
  <c r="Q95" i="16"/>
  <c r="Q108" i="16"/>
  <c r="N158" i="16"/>
  <c r="Q158" i="16" s="1"/>
  <c r="N204" i="16"/>
  <c r="Q204" i="16" s="1"/>
  <c r="Q190" i="16"/>
  <c r="N37" i="16"/>
  <c r="Q37" i="16" s="1"/>
  <c r="N75" i="16"/>
  <c r="Q75" i="16" s="1"/>
  <c r="Q59" i="16"/>
  <c r="N370" i="16"/>
  <c r="Q370" i="16" s="1"/>
  <c r="Q353" i="16"/>
  <c r="Q348" i="16"/>
  <c r="N365" i="16"/>
  <c r="Q365" i="16" s="1"/>
  <c r="AE372" i="16"/>
  <c r="N347" i="16"/>
  <c r="N384" i="16"/>
  <c r="AE384" i="16"/>
  <c r="AC122" i="15"/>
  <c r="AF61" i="16"/>
  <c r="AC40" i="15"/>
  <c r="AC42" i="15" s="1"/>
  <c r="AE8" i="15"/>
  <c r="AD9" i="15"/>
  <c r="AG348" i="16"/>
  <c r="AH54" i="16"/>
  <c r="AF412" i="16"/>
  <c r="AG188" i="16"/>
  <c r="AF190" i="16"/>
  <c r="AG11" i="16"/>
  <c r="AF19" i="16"/>
  <c r="AH217" i="16"/>
  <c r="A20" i="14"/>
  <c r="AG87" i="16"/>
  <c r="AF48" i="15"/>
  <c r="AG318" i="16"/>
  <c r="AG285" i="16"/>
  <c r="AG319" i="16"/>
  <c r="AG317" i="16"/>
  <c r="AG316" i="16"/>
  <c r="AF291" i="16" l="1"/>
  <c r="AG286" i="16"/>
  <c r="AG287" i="16"/>
  <c r="AG288" i="16"/>
  <c r="AG289" i="16"/>
  <c r="AG290" i="16"/>
  <c r="AG351" i="16"/>
  <c r="AG354" i="16"/>
  <c r="AG353" i="16"/>
  <c r="AF293" i="16"/>
  <c r="AG350" i="16"/>
  <c r="AG352" i="16"/>
  <c r="AG347" i="16"/>
  <c r="AH284" i="16"/>
  <c r="AG349" i="16"/>
  <c r="Q126" i="16"/>
  <c r="AF355" i="16"/>
  <c r="AF357" i="16" s="1"/>
  <c r="C18" i="13"/>
  <c r="F18" i="13"/>
  <c r="Q118" i="16"/>
  <c r="N162" i="16"/>
  <c r="Q162" i="16" s="1"/>
  <c r="N175" i="16"/>
  <c r="Q175" i="16" s="1"/>
  <c r="N161" i="16"/>
  <c r="Q161" i="16" s="1"/>
  <c r="AG436" i="16"/>
  <c r="AG437" i="16"/>
  <c r="AG438" i="16"/>
  <c r="AG439" i="16"/>
  <c r="AG440" i="16"/>
  <c r="AG441" i="16"/>
  <c r="AG442" i="16"/>
  <c r="AG445" i="16"/>
  <c r="AG443" i="16"/>
  <c r="AG444" i="16"/>
  <c r="AF446" i="16"/>
  <c r="AF448" i="16" s="1"/>
  <c r="Q127" i="16"/>
  <c r="N40" i="16"/>
  <c r="Q40" i="16" s="1"/>
  <c r="N160" i="16"/>
  <c r="Q160" i="16" s="1"/>
  <c r="N291" i="16"/>
  <c r="AH320" i="16"/>
  <c r="Q286" i="16"/>
  <c r="N301" i="16"/>
  <c r="Q301" i="16" s="1"/>
  <c r="AH226" i="16"/>
  <c r="AH220" i="16"/>
  <c r="AH219" i="16"/>
  <c r="AH227" i="16"/>
  <c r="AH228" i="16"/>
  <c r="AH229" i="16"/>
  <c r="AH221" i="16"/>
  <c r="AH223" i="16"/>
  <c r="AH225" i="16"/>
  <c r="AH230" i="16"/>
  <c r="AH231" i="16"/>
  <c r="AH232" i="16"/>
  <c r="AH233" i="16"/>
  <c r="AH234" i="16"/>
  <c r="AH235" i="16"/>
  <c r="AH236" i="16"/>
  <c r="AH222" i="16"/>
  <c r="AH237" i="16"/>
  <c r="AH238" i="16"/>
  <c r="AH239" i="16"/>
  <c r="AH240" i="16"/>
  <c r="AH241" i="16"/>
  <c r="AH224" i="16"/>
  <c r="Q465" i="16"/>
  <c r="N465" i="16"/>
  <c r="AE36" i="15"/>
  <c r="AE31" i="15"/>
  <c r="AE14" i="15"/>
  <c r="AE24" i="15"/>
  <c r="AE10" i="15"/>
  <c r="AE12" i="15"/>
  <c r="AE16" i="15"/>
  <c r="AE11" i="15"/>
  <c r="AE13" i="15"/>
  <c r="AE32" i="15"/>
  <c r="AE35" i="15"/>
  <c r="AE38" i="15"/>
  <c r="AE15" i="15"/>
  <c r="AE19" i="15"/>
  <c r="AE37" i="15"/>
  <c r="AE21" i="15"/>
  <c r="AE23" i="15"/>
  <c r="AE27" i="15"/>
  <c r="AE29" i="15"/>
  <c r="AE39" i="15"/>
  <c r="AE22" i="15"/>
  <c r="AE17" i="15"/>
  <c r="AE25" i="15"/>
  <c r="AE18" i="15"/>
  <c r="AE26" i="15"/>
  <c r="AE28" i="15"/>
  <c r="AE20" i="15"/>
  <c r="AE34" i="15"/>
  <c r="AE30" i="15"/>
  <c r="AE33" i="15"/>
  <c r="N166" i="16"/>
  <c r="Q166" i="16" s="1"/>
  <c r="N178" i="16"/>
  <c r="Q178" i="16" s="1"/>
  <c r="Q115" i="16"/>
  <c r="Q91" i="16"/>
  <c r="Q119" i="16"/>
  <c r="N164" i="16"/>
  <c r="Q164" i="16" s="1"/>
  <c r="AF78" i="16"/>
  <c r="Q113" i="16"/>
  <c r="AG12" i="16"/>
  <c r="AG15" i="16"/>
  <c r="AG17" i="16"/>
  <c r="AG14" i="16"/>
  <c r="AG13" i="16"/>
  <c r="AG16" i="16"/>
  <c r="N143" i="16"/>
  <c r="Q143" i="16" s="1"/>
  <c r="Q101" i="16"/>
  <c r="AF337" i="16"/>
  <c r="AE194" i="16"/>
  <c r="AE196" i="16" s="1"/>
  <c r="N139" i="16"/>
  <c r="Q139" i="16" s="1"/>
  <c r="N39" i="16"/>
  <c r="Q39" i="16" s="1"/>
  <c r="AG322" i="16"/>
  <c r="AE24" i="16"/>
  <c r="AE26" i="16" s="1"/>
  <c r="AF129" i="16"/>
  <c r="AG411" i="16"/>
  <c r="AG409" i="16"/>
  <c r="AG384" i="16"/>
  <c r="AG127" i="16"/>
  <c r="AG125" i="16"/>
  <c r="AG119" i="16"/>
  <c r="AG122" i="16"/>
  <c r="AG23" i="16"/>
  <c r="AG124" i="16"/>
  <c r="AG117" i="16"/>
  <c r="AG115" i="16"/>
  <c r="AG113" i="16"/>
  <c r="AG111" i="16"/>
  <c r="AG109" i="16"/>
  <c r="AG107" i="16"/>
  <c r="AG105" i="16"/>
  <c r="AG103" i="16"/>
  <c r="AG101" i="16"/>
  <c r="AG99" i="16"/>
  <c r="AG97" i="16"/>
  <c r="AG95" i="16"/>
  <c r="AG93" i="16"/>
  <c r="AG91" i="16"/>
  <c r="AG89" i="16"/>
  <c r="AG128" i="16"/>
  <c r="AG118" i="16"/>
  <c r="AG114" i="16"/>
  <c r="AG110" i="16"/>
  <c r="AG106" i="16"/>
  <c r="AG102" i="16"/>
  <c r="AG98" i="16"/>
  <c r="AG94" i="16"/>
  <c r="AG90" i="16"/>
  <c r="AG126" i="16"/>
  <c r="AG410" i="16"/>
  <c r="AG383" i="16"/>
  <c r="AG120" i="16"/>
  <c r="AG116" i="16"/>
  <c r="AG112" i="16"/>
  <c r="AG108" i="16"/>
  <c r="AG104" i="16"/>
  <c r="AG100" i="16"/>
  <c r="AG96" i="16"/>
  <c r="AG92" i="16"/>
  <c r="AG88" i="16"/>
  <c r="AG22" i="16"/>
  <c r="AG19" i="16"/>
  <c r="AG20" i="16"/>
  <c r="AG190" i="16"/>
  <c r="AG56" i="16"/>
  <c r="AG191" i="16"/>
  <c r="AG58" i="16"/>
  <c r="AG60" i="16"/>
  <c r="A19" i="13"/>
  <c r="AG192" i="16"/>
  <c r="AE62" i="16"/>
  <c r="AE64" i="16" s="1"/>
  <c r="AF208" i="16"/>
  <c r="AF384" i="16"/>
  <c r="AF383" i="16"/>
  <c r="AE242" i="16"/>
  <c r="AE244" i="16" s="1"/>
  <c r="N395" i="16"/>
  <c r="N386" i="16"/>
  <c r="Q382" i="16"/>
  <c r="N203" i="16"/>
  <c r="N194" i="16"/>
  <c r="Q189" i="16"/>
  <c r="Q194" i="16" s="1"/>
  <c r="N331" i="16"/>
  <c r="N337" i="16" s="1"/>
  <c r="Q316" i="16"/>
  <c r="Q322" i="16" s="1"/>
  <c r="Q285" i="16"/>
  <c r="N300" i="16"/>
  <c r="Q384" i="16"/>
  <c r="N397" i="16"/>
  <c r="Q397" i="16" s="1"/>
  <c r="AF275" i="16"/>
  <c r="AF218" i="16"/>
  <c r="AF399" i="16"/>
  <c r="AF382" i="16"/>
  <c r="AH32" i="16"/>
  <c r="AH465" i="16" s="1"/>
  <c r="AG385" i="16"/>
  <c r="AG59" i="16"/>
  <c r="AG61" i="16"/>
  <c r="AG57" i="16"/>
  <c r="Q385" i="16"/>
  <c r="N398" i="16"/>
  <c r="Q398" i="16" s="1"/>
  <c r="N242" i="16"/>
  <c r="N251" i="16"/>
  <c r="Q218" i="16"/>
  <c r="N24" i="16"/>
  <c r="N33" i="16"/>
  <c r="Q24" i="16"/>
  <c r="AF24" i="16"/>
  <c r="N355" i="16"/>
  <c r="Q347" i="16"/>
  <c r="Q355" i="16" s="1"/>
  <c r="N364" i="16"/>
  <c r="N71" i="16"/>
  <c r="N62" i="16"/>
  <c r="Q55" i="16"/>
  <c r="AF324" i="16"/>
  <c r="AF179" i="16"/>
  <c r="AF426" i="16"/>
  <c r="Q409" i="16"/>
  <c r="Q413" i="16" s="1"/>
  <c r="N413" i="16"/>
  <c r="N422" i="16"/>
  <c r="Q88" i="16"/>
  <c r="N138" i="16"/>
  <c r="AF411" i="16"/>
  <c r="AF413" i="16" s="1"/>
  <c r="AF415" i="16" s="1"/>
  <c r="AF45" i="16"/>
  <c r="AF385" i="16"/>
  <c r="AE386" i="16"/>
  <c r="AE388" i="16" s="1"/>
  <c r="N396" i="16"/>
  <c r="Q396" i="16" s="1"/>
  <c r="Q383" i="16"/>
  <c r="AH352" i="16"/>
  <c r="AD122" i="15"/>
  <c r="AF62" i="16"/>
  <c r="AF8" i="15"/>
  <c r="AE9" i="15"/>
  <c r="AD40" i="15"/>
  <c r="AD42" i="15" s="1"/>
  <c r="AI54" i="16"/>
  <c r="AH87" i="16"/>
  <c r="AH11" i="16"/>
  <c r="AG21" i="16"/>
  <c r="AF194" i="16"/>
  <c r="AG48" i="15"/>
  <c r="AH318" i="16"/>
  <c r="AH319" i="16"/>
  <c r="AH317" i="16"/>
  <c r="A21" i="14"/>
  <c r="AI217" i="16"/>
  <c r="AG412" i="16"/>
  <c r="AG193" i="16"/>
  <c r="AH188" i="16"/>
  <c r="AG291" i="16" l="1"/>
  <c r="AH286" i="16"/>
  <c r="AH287" i="16"/>
  <c r="AH288" i="16"/>
  <c r="AH289" i="16"/>
  <c r="AH290" i="16"/>
  <c r="AG293" i="16"/>
  <c r="AH347" i="16"/>
  <c r="AG355" i="16"/>
  <c r="AG357" i="16" s="1"/>
  <c r="Q62" i="16"/>
  <c r="AI284" i="16"/>
  <c r="AI316" i="16" s="1"/>
  <c r="AH353" i="16"/>
  <c r="AH316" i="16"/>
  <c r="AH322" i="16" s="1"/>
  <c r="AH354" i="16"/>
  <c r="AH349" i="16"/>
  <c r="AH285" i="16"/>
  <c r="AH350" i="16"/>
  <c r="AH348" i="16"/>
  <c r="AH351" i="16"/>
  <c r="C19" i="13"/>
  <c r="F19" i="13"/>
  <c r="N306" i="16"/>
  <c r="AH436" i="16"/>
  <c r="AH437" i="16"/>
  <c r="AH438" i="16"/>
  <c r="AH439" i="16"/>
  <c r="AH440" i="16"/>
  <c r="AH441" i="16"/>
  <c r="AH442" i="16"/>
  <c r="AH443" i="16"/>
  <c r="AH444" i="16"/>
  <c r="AH445" i="16"/>
  <c r="AG446" i="16"/>
  <c r="AG448" i="16" s="1"/>
  <c r="AI320" i="16"/>
  <c r="Q291" i="16"/>
  <c r="AI219" i="16"/>
  <c r="AI227" i="16"/>
  <c r="AI228" i="16"/>
  <c r="AI229" i="16"/>
  <c r="AI221" i="16"/>
  <c r="AI222" i="16"/>
  <c r="AI223" i="16"/>
  <c r="AI224" i="16"/>
  <c r="AI225" i="16"/>
  <c r="AI220" i="16"/>
  <c r="AI230" i="16"/>
  <c r="AI231" i="16"/>
  <c r="AI232" i="16"/>
  <c r="AI233" i="16"/>
  <c r="AI234" i="16"/>
  <c r="AI235" i="16"/>
  <c r="AI236" i="16"/>
  <c r="AI237" i="16"/>
  <c r="AI238" i="16"/>
  <c r="AI239" i="16"/>
  <c r="AI240" i="16"/>
  <c r="AI241" i="16"/>
  <c r="AI226" i="16"/>
  <c r="AF36" i="15"/>
  <c r="AF31" i="15"/>
  <c r="AF22" i="15"/>
  <c r="AF30" i="15"/>
  <c r="AF38" i="15"/>
  <c r="AF16" i="15"/>
  <c r="AF17" i="15"/>
  <c r="AF18" i="15"/>
  <c r="AF25" i="15"/>
  <c r="AF27" i="15"/>
  <c r="AF39" i="15"/>
  <c r="AF29" i="15"/>
  <c r="AF32" i="15"/>
  <c r="AF14" i="15"/>
  <c r="AF13" i="15"/>
  <c r="AF26" i="15"/>
  <c r="AF15" i="15"/>
  <c r="AF19" i="15"/>
  <c r="AF21" i="15"/>
  <c r="AF23" i="15"/>
  <c r="AF35" i="15"/>
  <c r="AF34" i="15"/>
  <c r="AF33" i="15"/>
  <c r="AF10" i="15"/>
  <c r="AF24" i="15"/>
  <c r="AF20" i="15"/>
  <c r="AF28" i="15"/>
  <c r="AF12" i="15"/>
  <c r="AF11" i="15"/>
  <c r="AF37" i="15"/>
  <c r="AG78" i="16"/>
  <c r="AH12" i="16"/>
  <c r="AH15" i="16"/>
  <c r="AH14" i="16"/>
  <c r="AH13" i="16"/>
  <c r="AH16" i="16"/>
  <c r="AH17" i="16"/>
  <c r="AF196" i="16"/>
  <c r="AF26" i="16"/>
  <c r="AG123" i="16"/>
  <c r="AG121" i="16"/>
  <c r="AF64" i="16"/>
  <c r="AH128" i="16"/>
  <c r="AH127" i="16"/>
  <c r="AH126" i="16"/>
  <c r="AH125" i="16"/>
  <c r="AH124" i="16"/>
  <c r="AH122" i="16"/>
  <c r="AH120" i="16"/>
  <c r="AH119" i="16"/>
  <c r="AH409" i="16"/>
  <c r="AH383" i="16"/>
  <c r="AH117" i="16"/>
  <c r="AH115" i="16"/>
  <c r="AH113" i="16"/>
  <c r="AH111" i="16"/>
  <c r="AH109" i="16"/>
  <c r="AH107" i="16"/>
  <c r="AH105" i="16"/>
  <c r="AH103" i="16"/>
  <c r="AH101" i="16"/>
  <c r="AH99" i="16"/>
  <c r="AH97" i="16"/>
  <c r="AH95" i="16"/>
  <c r="AH93" i="16"/>
  <c r="AH91" i="16"/>
  <c r="AH89" i="16"/>
  <c r="AH118" i="16"/>
  <c r="AH114" i="16"/>
  <c r="AH110" i="16"/>
  <c r="AH106" i="16"/>
  <c r="AH102" i="16"/>
  <c r="AH98" i="16"/>
  <c r="AH94" i="16"/>
  <c r="AH90" i="16"/>
  <c r="AH410" i="16"/>
  <c r="AH116" i="16"/>
  <c r="AH112" i="16"/>
  <c r="AH108" i="16"/>
  <c r="AH104" i="16"/>
  <c r="AH100" i="16"/>
  <c r="AH96" i="16"/>
  <c r="AH92" i="16"/>
  <c r="AH88" i="16"/>
  <c r="AH21" i="16"/>
  <c r="AH20" i="16"/>
  <c r="AH191" i="16"/>
  <c r="AG337" i="16"/>
  <c r="A20" i="13"/>
  <c r="AH384" i="16"/>
  <c r="AH19" i="16"/>
  <c r="AH189" i="16"/>
  <c r="AG208" i="16"/>
  <c r="AG45" i="16"/>
  <c r="AG55" i="16"/>
  <c r="AG179" i="16"/>
  <c r="AG399" i="16"/>
  <c r="AG382" i="16"/>
  <c r="AG386" i="16" s="1"/>
  <c r="Q300" i="16"/>
  <c r="Q306" i="16" s="1"/>
  <c r="N399" i="16"/>
  <c r="Q395" i="16"/>
  <c r="Q399" i="16" s="1"/>
  <c r="AG324" i="16"/>
  <c r="AG275" i="16"/>
  <c r="AG218" i="16"/>
  <c r="AG242" i="16" s="1"/>
  <c r="AG426" i="16"/>
  <c r="AF386" i="16"/>
  <c r="AF388" i="16" s="1"/>
  <c r="AF242" i="16"/>
  <c r="AF244" i="16" s="1"/>
  <c r="Q331" i="16"/>
  <c r="Q337" i="16" s="1"/>
  <c r="Q203" i="16"/>
  <c r="Q208" i="16" s="1"/>
  <c r="N208" i="16"/>
  <c r="N426" i="16"/>
  <c r="Q422" i="16"/>
  <c r="Q426" i="16" s="1"/>
  <c r="Q33" i="16"/>
  <c r="N45" i="16"/>
  <c r="Q242" i="16"/>
  <c r="AG18" i="16"/>
  <c r="Q138" i="16"/>
  <c r="N275" i="16"/>
  <c r="Q251" i="16"/>
  <c r="Q275" i="16" s="1"/>
  <c r="N78" i="16"/>
  <c r="Q71" i="16"/>
  <c r="Q78" i="16" s="1"/>
  <c r="AG189" i="16"/>
  <c r="AG194" i="16" s="1"/>
  <c r="N372" i="16"/>
  <c r="Q364" i="16"/>
  <c r="Q372" i="16" s="1"/>
  <c r="AI32" i="16"/>
  <c r="AI465" i="16" s="1"/>
  <c r="AH58" i="16"/>
  <c r="AH193" i="16"/>
  <c r="Q386" i="16"/>
  <c r="AI352" i="16"/>
  <c r="AI349" i="16"/>
  <c r="AE122" i="15"/>
  <c r="AE40" i="15"/>
  <c r="AE42" i="15" s="1"/>
  <c r="AG8" i="15"/>
  <c r="AF9" i="15"/>
  <c r="AG413" i="16"/>
  <c r="AG415" i="16" s="1"/>
  <c r="AJ54" i="16"/>
  <c r="AH412" i="16"/>
  <c r="AI188" i="16"/>
  <c r="AH192" i="16"/>
  <c r="AH190" i="16"/>
  <c r="AJ217" i="16"/>
  <c r="AI319" i="16"/>
  <c r="AI317" i="16"/>
  <c r="AI347" i="16"/>
  <c r="AI318" i="16"/>
  <c r="AH48" i="15"/>
  <c r="A22" i="14"/>
  <c r="AI11" i="16"/>
  <c r="AI87" i="16"/>
  <c r="AI289" i="16" l="1"/>
  <c r="AI288" i="16"/>
  <c r="AI287" i="16"/>
  <c r="AI286" i="16"/>
  <c r="AI290" i="16"/>
  <c r="AJ284" i="16"/>
  <c r="AI354" i="16"/>
  <c r="AI353" i="16"/>
  <c r="AH355" i="16"/>
  <c r="AH357" i="16" s="1"/>
  <c r="AH291" i="16"/>
  <c r="AH293" i="16" s="1"/>
  <c r="AI350" i="16"/>
  <c r="Q45" i="16"/>
  <c r="AI285" i="16"/>
  <c r="AI348" i="16"/>
  <c r="AI351" i="16"/>
  <c r="C20" i="13"/>
  <c r="F20" i="13"/>
  <c r="AI436" i="16"/>
  <c r="AI437" i="16"/>
  <c r="AI441" i="16"/>
  <c r="AI444" i="16"/>
  <c r="AI440" i="16"/>
  <c r="AI445" i="16"/>
  <c r="AI439" i="16"/>
  <c r="AI438" i="16"/>
  <c r="AI442" i="16"/>
  <c r="AI443" i="16"/>
  <c r="AH446" i="16"/>
  <c r="AH448" i="16" s="1"/>
  <c r="AJ320" i="16"/>
  <c r="AJ220" i="16"/>
  <c r="AJ226" i="16"/>
  <c r="AJ221" i="16"/>
  <c r="AJ222" i="16"/>
  <c r="AJ223" i="16"/>
  <c r="AJ224" i="16"/>
  <c r="AJ225" i="16"/>
  <c r="AJ228" i="16"/>
  <c r="AJ237" i="16"/>
  <c r="AJ238" i="16"/>
  <c r="AJ239" i="16"/>
  <c r="AJ240" i="16"/>
  <c r="AJ241" i="16"/>
  <c r="AJ219" i="16"/>
  <c r="AJ227" i="16"/>
  <c r="AJ231" i="16"/>
  <c r="AJ233" i="16"/>
  <c r="AJ235" i="16"/>
  <c r="AJ229" i="16"/>
  <c r="AJ232" i="16"/>
  <c r="AJ236" i="16"/>
  <c r="AJ230" i="16"/>
  <c r="AJ234" i="16"/>
  <c r="AG62" i="16"/>
  <c r="AG64" i="16" s="1"/>
  <c r="AG36" i="15"/>
  <c r="AG31" i="15"/>
  <c r="AG28" i="15"/>
  <c r="AG39" i="15"/>
  <c r="AG22" i="15"/>
  <c r="AG24" i="15"/>
  <c r="AG26" i="15"/>
  <c r="AG30" i="15"/>
  <c r="AG33" i="15"/>
  <c r="AG19" i="15"/>
  <c r="AG23" i="15"/>
  <c r="AG14" i="15"/>
  <c r="AG38" i="15"/>
  <c r="AG10" i="15"/>
  <c r="AG11" i="15"/>
  <c r="AG15" i="15"/>
  <c r="AG27" i="15"/>
  <c r="AG20" i="15"/>
  <c r="AG17" i="15"/>
  <c r="AG37" i="15"/>
  <c r="AG21" i="15"/>
  <c r="AG16" i="15"/>
  <c r="AG13" i="15"/>
  <c r="AG25" i="15"/>
  <c r="AG34" i="15"/>
  <c r="AG29" i="15"/>
  <c r="AG18" i="15"/>
  <c r="AG12" i="15"/>
  <c r="AG32" i="15"/>
  <c r="AG35" i="15"/>
  <c r="AH78" i="16"/>
  <c r="AG196" i="16"/>
  <c r="AI13" i="16"/>
  <c r="AI16" i="16"/>
  <c r="AI12" i="16"/>
  <c r="AI15" i="16"/>
  <c r="AI17" i="16"/>
  <c r="AI14" i="16"/>
  <c r="AG129" i="16"/>
  <c r="AI411" i="16"/>
  <c r="AI410" i="16"/>
  <c r="AI127" i="16"/>
  <c r="AI124" i="16"/>
  <c r="AI119" i="16"/>
  <c r="AI126" i="16"/>
  <c r="AI121" i="16"/>
  <c r="AI118" i="16"/>
  <c r="AI116" i="16"/>
  <c r="AI114" i="16"/>
  <c r="AI112" i="16"/>
  <c r="AI110" i="16"/>
  <c r="AI108" i="16"/>
  <c r="AI106" i="16"/>
  <c r="AI104" i="16"/>
  <c r="AI102" i="16"/>
  <c r="AI100" i="16"/>
  <c r="AI98" i="16"/>
  <c r="AI96" i="16"/>
  <c r="AI94" i="16"/>
  <c r="AI92" i="16"/>
  <c r="AI90" i="16"/>
  <c r="AI88" i="16"/>
  <c r="AI128" i="16"/>
  <c r="AI125" i="16"/>
  <c r="AI122" i="16"/>
  <c r="AI117" i="16"/>
  <c r="AI113" i="16"/>
  <c r="AI109" i="16"/>
  <c r="AI105" i="16"/>
  <c r="AI101" i="16"/>
  <c r="AI97" i="16"/>
  <c r="AI93" i="16"/>
  <c r="AI89" i="16"/>
  <c r="AI123" i="16"/>
  <c r="AI120" i="16"/>
  <c r="AI115" i="16"/>
  <c r="AI111" i="16"/>
  <c r="AI107" i="16"/>
  <c r="AI103" i="16"/>
  <c r="AI99" i="16"/>
  <c r="AI95" i="16"/>
  <c r="AI91" i="16"/>
  <c r="AI191" i="16"/>
  <c r="AI19" i="16"/>
  <c r="AI57" i="16"/>
  <c r="AI21" i="16"/>
  <c r="AI189" i="16"/>
  <c r="AI60" i="16"/>
  <c r="AH23" i="16"/>
  <c r="AH22" i="16"/>
  <c r="AH123" i="16"/>
  <c r="AH121" i="16"/>
  <c r="AI322" i="16"/>
  <c r="AH337" i="16"/>
  <c r="AI23" i="16"/>
  <c r="AI22" i="16"/>
  <c r="A21" i="13"/>
  <c r="AG244" i="16"/>
  <c r="AG24" i="16"/>
  <c r="AG26" i="16" s="1"/>
  <c r="AI18" i="16"/>
  <c r="AG388" i="16"/>
  <c r="AH324" i="16"/>
  <c r="AH57" i="16"/>
  <c r="AH60" i="16"/>
  <c r="AH59" i="16"/>
  <c r="AH426" i="16"/>
  <c r="AH385" i="16"/>
  <c r="AH411" i="16"/>
  <c r="AH413" i="16" s="1"/>
  <c r="AH415" i="16" s="1"/>
  <c r="AH45" i="16"/>
  <c r="AH55" i="16"/>
  <c r="AH208" i="16"/>
  <c r="AH179" i="16"/>
  <c r="AJ32" i="16"/>
  <c r="AJ465" i="16" s="1"/>
  <c r="AI384" i="16"/>
  <c r="AI409" i="16"/>
  <c r="AI385" i="16"/>
  <c r="AI59" i="16"/>
  <c r="AI61" i="16"/>
  <c r="AI20" i="16"/>
  <c r="AI56" i="16"/>
  <c r="AI192" i="16"/>
  <c r="AI58" i="16"/>
  <c r="AI193" i="16"/>
  <c r="AH18" i="16"/>
  <c r="AH275" i="16"/>
  <c r="AH218" i="16"/>
  <c r="AH56" i="16"/>
  <c r="AH61" i="16"/>
  <c r="AH399" i="16"/>
  <c r="AH382" i="16"/>
  <c r="AJ349" i="16"/>
  <c r="AJ353" i="16"/>
  <c r="AJ351" i="16"/>
  <c r="AF122" i="15"/>
  <c r="AF40" i="15"/>
  <c r="AF42" i="15" s="1"/>
  <c r="AG9" i="15"/>
  <c r="AH8" i="15"/>
  <c r="AJ348" i="16"/>
  <c r="AH194" i="16"/>
  <c r="AK54" i="16"/>
  <c r="AJ87" i="16"/>
  <c r="AJ319" i="16"/>
  <c r="AJ317" i="16"/>
  <c r="AJ316" i="16"/>
  <c r="AJ347" i="16"/>
  <c r="AJ318" i="16"/>
  <c r="AJ285" i="16"/>
  <c r="AI412" i="16"/>
  <c r="AI190" i="16"/>
  <c r="AJ188" i="16"/>
  <c r="AJ11" i="16"/>
  <c r="A23" i="14"/>
  <c r="AI48" i="15"/>
  <c r="AK217" i="16"/>
  <c r="AI355" i="16" l="1"/>
  <c r="AJ286" i="16"/>
  <c r="AJ287" i="16"/>
  <c r="AJ288" i="16"/>
  <c r="AJ291" i="16" s="1"/>
  <c r="AJ289" i="16"/>
  <c r="AJ290" i="16"/>
  <c r="AJ354" i="16"/>
  <c r="AK284" i="16"/>
  <c r="AK352" i="16" s="1"/>
  <c r="AJ350" i="16"/>
  <c r="AJ352" i="16"/>
  <c r="AI291" i="16"/>
  <c r="AI293" i="16"/>
  <c r="C21" i="13"/>
  <c r="F21" i="13"/>
  <c r="AJ436" i="16"/>
  <c r="AJ437" i="16"/>
  <c r="AJ438" i="16"/>
  <c r="AJ439" i="16"/>
  <c r="AJ440" i="16"/>
  <c r="AJ441" i="16"/>
  <c r="AJ442" i="16"/>
  <c r="AJ443" i="16"/>
  <c r="AJ444" i="16"/>
  <c r="AJ445" i="16"/>
  <c r="AI446" i="16"/>
  <c r="AI448" i="16" s="1"/>
  <c r="AK320" i="16"/>
  <c r="AK221" i="16"/>
  <c r="AK222" i="16"/>
  <c r="AK223" i="16"/>
  <c r="AK224" i="16"/>
  <c r="AK225" i="16"/>
  <c r="AK219" i="16"/>
  <c r="AK227" i="16"/>
  <c r="AK228" i="16"/>
  <c r="AK229" i="16"/>
  <c r="AK226" i="16"/>
  <c r="AK230" i="16"/>
  <c r="AK231" i="16"/>
  <c r="AK232" i="16"/>
  <c r="AK233" i="16"/>
  <c r="AK234" i="16"/>
  <c r="AK235" i="16"/>
  <c r="AK236" i="16"/>
  <c r="AK237" i="16"/>
  <c r="AK238" i="16"/>
  <c r="AK239" i="16"/>
  <c r="AK240" i="16"/>
  <c r="AK241" i="16"/>
  <c r="AK220" i="16"/>
  <c r="AH36" i="15"/>
  <c r="AH31" i="15"/>
  <c r="AH24" i="15"/>
  <c r="AH12" i="15"/>
  <c r="AH11" i="15"/>
  <c r="AH13" i="15"/>
  <c r="AH15" i="15"/>
  <c r="AH27" i="15"/>
  <c r="AH29" i="15"/>
  <c r="AH32" i="15"/>
  <c r="AH37" i="15"/>
  <c r="AH14" i="15"/>
  <c r="AH26" i="15"/>
  <c r="AH30" i="15"/>
  <c r="AH16" i="15"/>
  <c r="AH20" i="15"/>
  <c r="AH39" i="15"/>
  <c r="AH22" i="15"/>
  <c r="AH19" i="15"/>
  <c r="AH23" i="15"/>
  <c r="AH18" i="15"/>
  <c r="AH33" i="15"/>
  <c r="AH10" i="15"/>
  <c r="AH35" i="15"/>
  <c r="AH34" i="15"/>
  <c r="AH28" i="15"/>
  <c r="AH21" i="15"/>
  <c r="AH25" i="15"/>
  <c r="AH38" i="15"/>
  <c r="AH17" i="15"/>
  <c r="AI78" i="16"/>
  <c r="AI357" i="16"/>
  <c r="AH196" i="16"/>
  <c r="AJ14" i="16"/>
  <c r="AJ12" i="16"/>
  <c r="AJ15" i="16"/>
  <c r="AJ17" i="16"/>
  <c r="AJ13" i="16"/>
  <c r="AJ16" i="16"/>
  <c r="AH129" i="16"/>
  <c r="AJ322" i="16"/>
  <c r="AI129" i="16"/>
  <c r="AJ410" i="16"/>
  <c r="AJ411" i="16"/>
  <c r="AJ128" i="16"/>
  <c r="AJ126" i="16"/>
  <c r="AJ124" i="16"/>
  <c r="AJ120" i="16"/>
  <c r="AJ118" i="16"/>
  <c r="AJ117" i="16"/>
  <c r="AJ116" i="16"/>
  <c r="AJ115" i="16"/>
  <c r="AJ114" i="16"/>
  <c r="AJ113" i="16"/>
  <c r="AJ112" i="16"/>
  <c r="AJ111" i="16"/>
  <c r="AJ110" i="16"/>
  <c r="AJ109" i="16"/>
  <c r="AJ108" i="16"/>
  <c r="AJ107" i="16"/>
  <c r="AJ106" i="16"/>
  <c r="AJ105" i="16"/>
  <c r="AJ104" i="16"/>
  <c r="AJ103" i="16"/>
  <c r="AJ102" i="16"/>
  <c r="AJ101" i="16"/>
  <c r="AJ100" i="16"/>
  <c r="AJ99" i="16"/>
  <c r="AJ98" i="16"/>
  <c r="AJ97" i="16"/>
  <c r="AJ96" i="16"/>
  <c r="AJ95" i="16"/>
  <c r="AJ94" i="16"/>
  <c r="AJ93" i="16"/>
  <c r="AJ92" i="16"/>
  <c r="AJ91" i="16"/>
  <c r="AJ90" i="16"/>
  <c r="AJ89" i="16"/>
  <c r="AJ88" i="16"/>
  <c r="AJ409" i="16"/>
  <c r="AJ384" i="16"/>
  <c r="AJ121" i="16"/>
  <c r="AJ123" i="16"/>
  <c r="AJ125" i="16"/>
  <c r="AJ119" i="16"/>
  <c r="AJ127" i="16"/>
  <c r="AJ23" i="16"/>
  <c r="AJ20" i="16"/>
  <c r="AJ18" i="16"/>
  <c r="AJ191" i="16"/>
  <c r="AJ21" i="16"/>
  <c r="AJ57" i="16"/>
  <c r="AI337" i="16"/>
  <c r="A22" i="13"/>
  <c r="AH24" i="16"/>
  <c r="AH26" i="16" s="1"/>
  <c r="AH386" i="16"/>
  <c r="AH388" i="16" s="1"/>
  <c r="AJ19" i="16"/>
  <c r="AI208" i="16"/>
  <c r="AI324" i="16"/>
  <c r="AH242" i="16"/>
  <c r="AH244" i="16" s="1"/>
  <c r="AI275" i="16"/>
  <c r="AI218" i="16"/>
  <c r="AI399" i="16"/>
  <c r="AI382" i="16"/>
  <c r="AI383" i="16"/>
  <c r="AI426" i="16"/>
  <c r="AK32" i="16"/>
  <c r="AK465" i="16" s="1"/>
  <c r="AJ385" i="16"/>
  <c r="AJ383" i="16"/>
  <c r="AJ59" i="16"/>
  <c r="AJ192" i="16"/>
  <c r="AJ60" i="16"/>
  <c r="AJ58" i="16"/>
  <c r="AJ189" i="16"/>
  <c r="AJ193" i="16"/>
  <c r="AH62" i="16"/>
  <c r="AH64" i="16" s="1"/>
  <c r="AI45" i="16"/>
  <c r="AI55" i="16"/>
  <c r="AI62" i="16" s="1"/>
  <c r="AI179" i="16"/>
  <c r="AI24" i="16"/>
  <c r="AG122" i="15"/>
  <c r="AG40" i="15"/>
  <c r="AG42" i="15" s="1"/>
  <c r="AI8" i="15"/>
  <c r="AH9" i="15"/>
  <c r="AL54" i="16"/>
  <c r="AI194" i="16"/>
  <c r="AL217" i="16"/>
  <c r="AJ355" i="16"/>
  <c r="AI413" i="16"/>
  <c r="AI415" i="16" s="1"/>
  <c r="AJ48" i="15"/>
  <c r="A24" i="14"/>
  <c r="AK11" i="16"/>
  <c r="AJ412" i="16"/>
  <c r="AK188" i="16"/>
  <c r="AJ190" i="16"/>
  <c r="AK318" i="16"/>
  <c r="AK319" i="16"/>
  <c r="AK317" i="16"/>
  <c r="AK87" i="16"/>
  <c r="AK347" i="16" l="1"/>
  <c r="AK348" i="16"/>
  <c r="AK286" i="16"/>
  <c r="AK287" i="16"/>
  <c r="AK288" i="16"/>
  <c r="AK289" i="16"/>
  <c r="AK290" i="16"/>
  <c r="AL284" i="16"/>
  <c r="AL348" i="16" s="1"/>
  <c r="AK354" i="16"/>
  <c r="AK349" i="16"/>
  <c r="AK353" i="16"/>
  <c r="AK316" i="16"/>
  <c r="AK322" i="16" s="1"/>
  <c r="AK285" i="16"/>
  <c r="AK350" i="16"/>
  <c r="AK351" i="16"/>
  <c r="AJ293" i="16"/>
  <c r="C22" i="13"/>
  <c r="F22" i="13"/>
  <c r="AI196" i="16"/>
  <c r="AK436" i="16"/>
  <c r="AK437" i="16"/>
  <c r="AK438" i="16"/>
  <c r="AK439" i="16"/>
  <c r="AK440" i="16"/>
  <c r="AK441" i="16"/>
  <c r="AK442" i="16"/>
  <c r="AK443" i="16"/>
  <c r="AK444" i="16"/>
  <c r="AK445" i="16"/>
  <c r="AJ446" i="16"/>
  <c r="AJ448" i="16" s="1"/>
  <c r="AL320" i="16"/>
  <c r="AL226" i="16"/>
  <c r="AL220" i="16"/>
  <c r="AL227" i="16"/>
  <c r="AL228" i="16"/>
  <c r="AL229" i="16"/>
  <c r="AL219" i="16"/>
  <c r="AL221" i="16"/>
  <c r="AL223" i="16"/>
  <c r="AL225" i="16"/>
  <c r="AL222" i="16"/>
  <c r="AL237" i="16"/>
  <c r="AL239" i="16"/>
  <c r="AL241" i="16"/>
  <c r="AL224" i="16"/>
  <c r="AL232" i="16"/>
  <c r="AL236" i="16"/>
  <c r="AL231" i="16"/>
  <c r="AL233" i="16"/>
  <c r="AL235" i="16"/>
  <c r="AL238" i="16"/>
  <c r="AL240" i="16"/>
  <c r="AL230" i="16"/>
  <c r="AL234" i="16"/>
  <c r="AI36" i="15"/>
  <c r="AI31" i="15"/>
  <c r="AI14" i="15"/>
  <c r="AI38" i="15"/>
  <c r="AI25" i="15"/>
  <c r="AI34" i="15"/>
  <c r="AI24" i="15"/>
  <c r="AI33" i="15"/>
  <c r="AI10" i="15"/>
  <c r="AI16" i="15"/>
  <c r="AI20" i="15"/>
  <c r="AI13" i="15"/>
  <c r="AI21" i="15"/>
  <c r="AI29" i="15"/>
  <c r="AI26" i="15"/>
  <c r="AI12" i="15"/>
  <c r="AI15" i="15"/>
  <c r="AI23" i="15"/>
  <c r="AI27" i="15"/>
  <c r="AI32" i="15"/>
  <c r="AI19" i="15"/>
  <c r="AI28" i="15"/>
  <c r="AI37" i="15"/>
  <c r="AI30" i="15"/>
  <c r="AI11" i="15"/>
  <c r="AI22" i="15"/>
  <c r="AI17" i="15"/>
  <c r="AI35" i="15"/>
  <c r="AI39" i="15"/>
  <c r="AI18" i="15"/>
  <c r="AJ357" i="16"/>
  <c r="AJ78" i="16"/>
  <c r="AK12" i="16"/>
  <c r="AK15" i="16"/>
  <c r="AK17" i="16"/>
  <c r="AK13" i="16"/>
  <c r="AK16" i="16"/>
  <c r="AK14" i="16"/>
  <c r="AK126" i="16"/>
  <c r="AK123" i="16"/>
  <c r="AK118" i="16"/>
  <c r="AK116" i="16"/>
  <c r="AK114" i="16"/>
  <c r="AK112" i="16"/>
  <c r="AK110" i="16"/>
  <c r="AK108" i="16"/>
  <c r="AK106" i="16"/>
  <c r="AK104" i="16"/>
  <c r="AK102" i="16"/>
  <c r="AK100" i="16"/>
  <c r="AK98" i="16"/>
  <c r="AK96" i="16"/>
  <c r="AK94" i="16"/>
  <c r="AK92" i="16"/>
  <c r="AK90" i="16"/>
  <c r="AK88" i="16"/>
  <c r="AK410" i="16"/>
  <c r="AK128" i="16"/>
  <c r="AK125" i="16"/>
  <c r="AK120" i="16"/>
  <c r="AK122" i="16"/>
  <c r="AK119" i="16"/>
  <c r="AK117" i="16"/>
  <c r="AK113" i="16"/>
  <c r="AK109" i="16"/>
  <c r="AK105" i="16"/>
  <c r="AK101" i="16"/>
  <c r="AK97" i="16"/>
  <c r="AK93" i="16"/>
  <c r="AK89" i="16"/>
  <c r="AK383" i="16"/>
  <c r="AK127" i="16"/>
  <c r="AK115" i="16"/>
  <c r="AK111" i="16"/>
  <c r="AK107" i="16"/>
  <c r="AK103" i="16"/>
  <c r="AK99" i="16"/>
  <c r="AK95" i="16"/>
  <c r="AK91" i="16"/>
  <c r="AK409" i="16"/>
  <c r="AK124" i="16"/>
  <c r="AK121" i="16"/>
  <c r="AK22" i="16"/>
  <c r="AK56" i="16"/>
  <c r="AK19" i="16"/>
  <c r="AK21" i="16"/>
  <c r="AK20" i="16"/>
  <c r="AJ122" i="16"/>
  <c r="AJ129" i="16" s="1"/>
  <c r="AK23" i="16"/>
  <c r="AJ337" i="16"/>
  <c r="AJ22" i="16"/>
  <c r="A23" i="13"/>
  <c r="AI26" i="16"/>
  <c r="AJ426" i="16"/>
  <c r="AI64" i="16"/>
  <c r="AJ56" i="16"/>
  <c r="AJ179" i="16"/>
  <c r="AL32" i="16"/>
  <c r="AL465" i="16" s="1"/>
  <c r="AK385" i="16"/>
  <c r="AK59" i="16"/>
  <c r="AK61" i="16"/>
  <c r="AK58" i="16"/>
  <c r="AK411" i="16"/>
  <c r="AJ208" i="16"/>
  <c r="AJ61" i="16"/>
  <c r="AJ275" i="16"/>
  <c r="AJ218" i="16"/>
  <c r="AJ242" i="16" s="1"/>
  <c r="AJ399" i="16"/>
  <c r="AJ382" i="16"/>
  <c r="AJ386" i="16" s="1"/>
  <c r="AI386" i="16"/>
  <c r="AI388" i="16" s="1"/>
  <c r="AI242" i="16"/>
  <c r="AI244" i="16" s="1"/>
  <c r="AJ324" i="16"/>
  <c r="AJ45" i="16"/>
  <c r="AJ55" i="16"/>
  <c r="AL352" i="16"/>
  <c r="AL350" i="16"/>
  <c r="AH122" i="15"/>
  <c r="AH40" i="15"/>
  <c r="AH42" i="15" s="1"/>
  <c r="AJ8" i="15"/>
  <c r="AI9" i="15"/>
  <c r="AM54" i="16"/>
  <c r="AM217" i="16"/>
  <c r="AK48" i="15"/>
  <c r="AL318" i="16"/>
  <c r="AL285" i="16"/>
  <c r="AL319" i="16"/>
  <c r="AL317" i="16"/>
  <c r="AL347" i="16"/>
  <c r="AL11" i="16"/>
  <c r="AK18" i="16"/>
  <c r="AJ194" i="16"/>
  <c r="AJ196" i="16" s="1"/>
  <c r="AL87" i="16"/>
  <c r="AK412" i="16"/>
  <c r="AK193" i="16"/>
  <c r="AK189" i="16"/>
  <c r="AL188" i="16"/>
  <c r="AK192" i="16"/>
  <c r="AK190" i="16"/>
  <c r="AJ413" i="16"/>
  <c r="AJ415" i="16" s="1"/>
  <c r="A25" i="14"/>
  <c r="AL351" i="16" l="1"/>
  <c r="AK355" i="16"/>
  <c r="AK357" i="16" s="1"/>
  <c r="AL316" i="16"/>
  <c r="AK291" i="16"/>
  <c r="AK293" i="16" s="1"/>
  <c r="AL286" i="16"/>
  <c r="AL291" i="16" s="1"/>
  <c r="AL293" i="16" s="1"/>
  <c r="AL287" i="16"/>
  <c r="AL288" i="16"/>
  <c r="AL289" i="16"/>
  <c r="AL290" i="16"/>
  <c r="AM284" i="16"/>
  <c r="AM351" i="16" s="1"/>
  <c r="AL354" i="16"/>
  <c r="AL349" i="16"/>
  <c r="AL355" i="16" s="1"/>
  <c r="AL353" i="16"/>
  <c r="C23" i="13"/>
  <c r="F23" i="13"/>
  <c r="AL436" i="16"/>
  <c r="AL437" i="16"/>
  <c r="AL438" i="16"/>
  <c r="AL439" i="16"/>
  <c r="AL440" i="16"/>
  <c r="AL441" i="16"/>
  <c r="AL442" i="16"/>
  <c r="AL443" i="16"/>
  <c r="AL444" i="16"/>
  <c r="AL445" i="16"/>
  <c r="AK446" i="16"/>
  <c r="AK448" i="16" s="1"/>
  <c r="AM320" i="16"/>
  <c r="AM219" i="16"/>
  <c r="AM227" i="16"/>
  <c r="AM228" i="16"/>
  <c r="AM229" i="16"/>
  <c r="AM221" i="16"/>
  <c r="AM222" i="16"/>
  <c r="AM223" i="16"/>
  <c r="AM224" i="16"/>
  <c r="AM225" i="16"/>
  <c r="AM220" i="16"/>
  <c r="AM230" i="16"/>
  <c r="AM231" i="16"/>
  <c r="AM232" i="16"/>
  <c r="AM233" i="16"/>
  <c r="AM234" i="16"/>
  <c r="AM235" i="16"/>
  <c r="AM236" i="16"/>
  <c r="AM237" i="16"/>
  <c r="AM239" i="16"/>
  <c r="AM241" i="16"/>
  <c r="AM226" i="16"/>
  <c r="AM238" i="16"/>
  <c r="AM240" i="16"/>
  <c r="AJ36" i="15"/>
  <c r="AJ31" i="15"/>
  <c r="AJ18" i="15"/>
  <c r="AJ26" i="15"/>
  <c r="AJ15" i="15"/>
  <c r="AJ17" i="15"/>
  <c r="AJ29" i="15"/>
  <c r="AJ39" i="15"/>
  <c r="AJ35" i="15"/>
  <c r="AJ24" i="15"/>
  <c r="AJ28" i="15"/>
  <c r="AJ30" i="15"/>
  <c r="AJ23" i="15"/>
  <c r="AJ32" i="15"/>
  <c r="AJ37" i="15"/>
  <c r="AJ13" i="15"/>
  <c r="AJ19" i="15"/>
  <c r="AJ38" i="15"/>
  <c r="AJ10" i="15"/>
  <c r="AJ12" i="15"/>
  <c r="AJ16" i="15"/>
  <c r="AJ20" i="15"/>
  <c r="AJ11" i="15"/>
  <c r="AJ14" i="15"/>
  <c r="AJ22" i="15"/>
  <c r="AJ21" i="15"/>
  <c r="AJ33" i="15"/>
  <c r="AJ27" i="15"/>
  <c r="AJ34" i="15"/>
  <c r="AJ25" i="15"/>
  <c r="AK78" i="16"/>
  <c r="AL12" i="16"/>
  <c r="AL14" i="16"/>
  <c r="AL13" i="16"/>
  <c r="AL16" i="16"/>
  <c r="AL15" i="16"/>
  <c r="AL17" i="16"/>
  <c r="AK208" i="16"/>
  <c r="AK129" i="16"/>
  <c r="AL322" i="16"/>
  <c r="AJ24" i="16"/>
  <c r="AJ26" i="16" s="1"/>
  <c r="AL411" i="16"/>
  <c r="AL409" i="16"/>
  <c r="AL384" i="16"/>
  <c r="AL410" i="16"/>
  <c r="AL89" i="16"/>
  <c r="AL88" i="16"/>
  <c r="AL23" i="16"/>
  <c r="AL102" i="16"/>
  <c r="AL98" i="16"/>
  <c r="AL94" i="16"/>
  <c r="AL22" i="16"/>
  <c r="AL19" i="16"/>
  <c r="AL18" i="16"/>
  <c r="AL21" i="16"/>
  <c r="AL58" i="16"/>
  <c r="AL191" i="16"/>
  <c r="AL56" i="16"/>
  <c r="AL57" i="16"/>
  <c r="AL90" i="16"/>
  <c r="AL95" i="16"/>
  <c r="AL97" i="16"/>
  <c r="AL105" i="16"/>
  <c r="AL109" i="16"/>
  <c r="AL112" i="16"/>
  <c r="AL122" i="16"/>
  <c r="AL127" i="16"/>
  <c r="AL99" i="16"/>
  <c r="AL100" i="16"/>
  <c r="AL91" i="16"/>
  <c r="AL96" i="16"/>
  <c r="AL101" i="16"/>
  <c r="AL104" i="16"/>
  <c r="AL108" i="16"/>
  <c r="AL119" i="16"/>
  <c r="AL124" i="16"/>
  <c r="AL113" i="16"/>
  <c r="AL114" i="16"/>
  <c r="AL115" i="16"/>
  <c r="AL117" i="16"/>
  <c r="AL125" i="16"/>
  <c r="AL128" i="16"/>
  <c r="AL92" i="16"/>
  <c r="AL93" i="16"/>
  <c r="AL106" i="16"/>
  <c r="AL111" i="16"/>
  <c r="AL120" i="16"/>
  <c r="AL123" i="16"/>
  <c r="AL126" i="16"/>
  <c r="AL103" i="16"/>
  <c r="AL107" i="16"/>
  <c r="AL110" i="16"/>
  <c r="AL116" i="16"/>
  <c r="AL118" i="16"/>
  <c r="AL121" i="16"/>
  <c r="AK337" i="16"/>
  <c r="A24" i="13"/>
  <c r="AK191" i="16"/>
  <c r="AK194" i="16" s="1"/>
  <c r="AK196" i="16" s="1"/>
  <c r="AJ62" i="16"/>
  <c r="AJ64" i="16" s="1"/>
  <c r="AL59" i="16"/>
  <c r="AL20" i="16"/>
  <c r="AK55" i="16"/>
  <c r="AK426" i="16"/>
  <c r="AJ388" i="16"/>
  <c r="AK179" i="16"/>
  <c r="AK57" i="16"/>
  <c r="AM32" i="16"/>
  <c r="AM465" i="16" s="1"/>
  <c r="AL60" i="16"/>
  <c r="AL193" i="16"/>
  <c r="AJ244" i="16"/>
  <c r="AK324" i="16"/>
  <c r="AK275" i="16"/>
  <c r="AK218" i="16"/>
  <c r="AK60" i="16"/>
  <c r="AK45" i="16"/>
  <c r="AK384" i="16"/>
  <c r="AK399" i="16"/>
  <c r="AK382" i="16"/>
  <c r="AM349" i="16"/>
  <c r="AM353" i="16"/>
  <c r="AM350" i="16"/>
  <c r="AI122" i="15"/>
  <c r="AI40" i="15"/>
  <c r="AI42" i="15" s="1"/>
  <c r="AK8" i="15"/>
  <c r="AJ9" i="15"/>
  <c r="AM348" i="16"/>
  <c r="AN54" i="16"/>
  <c r="AL412" i="16"/>
  <c r="AM188" i="16"/>
  <c r="AL192" i="16"/>
  <c r="AL190" i="16"/>
  <c r="AL189" i="16"/>
  <c r="AK24" i="16"/>
  <c r="AM87" i="16"/>
  <c r="AM11" i="16"/>
  <c r="AL48" i="15"/>
  <c r="AN217" i="16"/>
  <c r="A26" i="14"/>
  <c r="AK413" i="16"/>
  <c r="AK415" i="16" s="1"/>
  <c r="AM354" i="16"/>
  <c r="AM319" i="16"/>
  <c r="AM317" i="16"/>
  <c r="AN284" i="16"/>
  <c r="AM347" i="16"/>
  <c r="AM318" i="16"/>
  <c r="AM285" i="16" l="1"/>
  <c r="AM316" i="16"/>
  <c r="AN286" i="16"/>
  <c r="AN287" i="16"/>
  <c r="AN288" i="16"/>
  <c r="AN289" i="16"/>
  <c r="AN290" i="16"/>
  <c r="AM286" i="16"/>
  <c r="AM290" i="16"/>
  <c r="AM289" i="16"/>
  <c r="AM288" i="16"/>
  <c r="AM287" i="16"/>
  <c r="AM352" i="16"/>
  <c r="AL357" i="16"/>
  <c r="C24" i="13"/>
  <c r="F24" i="13"/>
  <c r="AM436" i="16"/>
  <c r="AM438" i="16"/>
  <c r="AM442" i="16"/>
  <c r="AM437" i="16"/>
  <c r="AM441" i="16"/>
  <c r="AM443" i="16"/>
  <c r="AM440" i="16"/>
  <c r="AM444" i="16"/>
  <c r="AM439" i="16"/>
  <c r="AM445" i="16"/>
  <c r="AL446" i="16"/>
  <c r="AL448" i="16" s="1"/>
  <c r="AN320" i="16"/>
  <c r="AN220" i="16"/>
  <c r="AN226" i="16"/>
  <c r="AN221" i="16"/>
  <c r="AN222" i="16"/>
  <c r="AN223" i="16"/>
  <c r="AN224" i="16"/>
  <c r="AN225" i="16"/>
  <c r="AN230" i="16"/>
  <c r="AN231" i="16"/>
  <c r="AN232" i="16"/>
  <c r="AN233" i="16"/>
  <c r="AN234" i="16"/>
  <c r="AN235" i="16"/>
  <c r="AN236" i="16"/>
  <c r="AN237" i="16"/>
  <c r="AN238" i="16"/>
  <c r="AN239" i="16"/>
  <c r="AN240" i="16"/>
  <c r="AN241" i="16"/>
  <c r="AN219" i="16"/>
  <c r="AN228" i="16"/>
  <c r="AN229" i="16"/>
  <c r="AN227" i="16"/>
  <c r="AK36" i="15"/>
  <c r="AK31" i="15"/>
  <c r="AK22" i="15"/>
  <c r="AK33" i="15"/>
  <c r="AK20" i="15"/>
  <c r="AK19" i="15"/>
  <c r="AK27" i="15"/>
  <c r="AK14" i="15"/>
  <c r="AK18" i="15"/>
  <c r="AK38" i="15"/>
  <c r="AK10" i="15"/>
  <c r="AK12" i="15"/>
  <c r="AK11" i="15"/>
  <c r="AK13" i="15"/>
  <c r="AK15" i="15"/>
  <c r="AK25" i="15"/>
  <c r="AK29" i="15"/>
  <c r="AK16" i="15"/>
  <c r="AK24" i="15"/>
  <c r="AK28" i="15"/>
  <c r="AK17" i="15"/>
  <c r="AK32" i="15"/>
  <c r="AK39" i="15"/>
  <c r="AK35" i="15"/>
  <c r="AK30" i="15"/>
  <c r="AK23" i="15"/>
  <c r="AK37" i="15"/>
  <c r="AK26" i="15"/>
  <c r="AK21" i="15"/>
  <c r="AK34" i="15"/>
  <c r="AL78" i="16"/>
  <c r="AK26" i="16"/>
  <c r="AM13" i="16"/>
  <c r="AM16" i="16"/>
  <c r="AM12" i="16"/>
  <c r="AM15" i="16"/>
  <c r="AM17" i="16"/>
  <c r="AM14" i="16"/>
  <c r="AM322" i="16"/>
  <c r="AL129" i="16"/>
  <c r="AM411" i="16"/>
  <c r="AM409" i="16"/>
  <c r="AM384" i="16"/>
  <c r="AM383" i="16"/>
  <c r="AM127" i="16"/>
  <c r="AM125" i="16"/>
  <c r="AM123" i="16"/>
  <c r="AM121" i="16"/>
  <c r="AM119" i="16"/>
  <c r="AM128" i="16"/>
  <c r="AM120" i="16"/>
  <c r="AM117" i="16"/>
  <c r="AM115" i="16"/>
  <c r="AM113" i="16"/>
  <c r="AM111" i="16"/>
  <c r="AM109" i="16"/>
  <c r="AM107" i="16"/>
  <c r="AM105" i="16"/>
  <c r="AM103" i="16"/>
  <c r="AM101" i="16"/>
  <c r="AM99" i="16"/>
  <c r="AM97" i="16"/>
  <c r="AM95" i="16"/>
  <c r="AM93" i="16"/>
  <c r="AM91" i="16"/>
  <c r="AM89" i="16"/>
  <c r="AM122" i="16"/>
  <c r="AM116" i="16"/>
  <c r="AM112" i="16"/>
  <c r="AM108" i="16"/>
  <c r="AM104" i="16"/>
  <c r="AM100" i="16"/>
  <c r="AM96" i="16"/>
  <c r="AM92" i="16"/>
  <c r="AM88" i="16"/>
  <c r="AM126" i="16"/>
  <c r="AM23" i="16"/>
  <c r="AM124" i="16"/>
  <c r="AM114" i="16"/>
  <c r="AM110" i="16"/>
  <c r="AM106" i="16"/>
  <c r="AM102" i="16"/>
  <c r="AM98" i="16"/>
  <c r="AM94" i="16"/>
  <c r="AM90" i="16"/>
  <c r="AM118" i="16"/>
  <c r="AM22" i="16"/>
  <c r="AM19" i="16"/>
  <c r="AM20" i="16"/>
  <c r="AM56" i="16"/>
  <c r="AM18" i="16"/>
  <c r="AM191" i="16"/>
  <c r="AM57" i="16"/>
  <c r="AM190" i="16"/>
  <c r="AL337" i="16"/>
  <c r="A25" i="13"/>
  <c r="AM410" i="16"/>
  <c r="AM58" i="16"/>
  <c r="AM192" i="16"/>
  <c r="AK242" i="16"/>
  <c r="AK244" i="16" s="1"/>
  <c r="AL275" i="16"/>
  <c r="AL218" i="16"/>
  <c r="AL385" i="16"/>
  <c r="AL383" i="16"/>
  <c r="AL324" i="16"/>
  <c r="AL45" i="16"/>
  <c r="AL399" i="16"/>
  <c r="AL382" i="16"/>
  <c r="AK386" i="16"/>
  <c r="AK388" i="16" s="1"/>
  <c r="AL208" i="16"/>
  <c r="AL55" i="16"/>
  <c r="AL426" i="16"/>
  <c r="AN32" i="16"/>
  <c r="AN465" i="16" s="1"/>
  <c r="AM385" i="16"/>
  <c r="AM59" i="16"/>
  <c r="AM61" i="16"/>
  <c r="AM60" i="16"/>
  <c r="AM193" i="16"/>
  <c r="AK62" i="16"/>
  <c r="AK64" i="16" s="1"/>
  <c r="AL179" i="16"/>
  <c r="AL61" i="16"/>
  <c r="AN353" i="16"/>
  <c r="AN352" i="16"/>
  <c r="AN351" i="16"/>
  <c r="AN350" i="16"/>
  <c r="AN349" i="16"/>
  <c r="AJ122" i="15"/>
  <c r="AJ40" i="15"/>
  <c r="AJ42" i="15" s="1"/>
  <c r="AL8" i="15"/>
  <c r="AK9" i="15"/>
  <c r="AN348" i="16"/>
  <c r="AO54" i="16"/>
  <c r="AL194" i="16"/>
  <c r="AL196" i="16" s="1"/>
  <c r="AM48" i="15"/>
  <c r="AL413" i="16"/>
  <c r="AL415" i="16" s="1"/>
  <c r="AN319" i="16"/>
  <c r="AN317" i="16"/>
  <c r="AN316" i="16"/>
  <c r="AO284" i="16"/>
  <c r="AN347" i="16"/>
  <c r="AN318" i="16"/>
  <c r="AN285" i="16"/>
  <c r="AN354" i="16"/>
  <c r="AL24" i="16"/>
  <c r="AN87" i="16"/>
  <c r="AM412" i="16"/>
  <c r="AN188" i="16"/>
  <c r="A27" i="14"/>
  <c r="AO217" i="16"/>
  <c r="AM355" i="16"/>
  <c r="AN11" i="16"/>
  <c r="AM21" i="16"/>
  <c r="AM291" i="16" l="1"/>
  <c r="AM293" i="16" s="1"/>
  <c r="AO286" i="16"/>
  <c r="AO287" i="16"/>
  <c r="AO288" i="16"/>
  <c r="AO289" i="16"/>
  <c r="AO290" i="16"/>
  <c r="AM357" i="16"/>
  <c r="C25" i="13"/>
  <c r="F25" i="13"/>
  <c r="AN436" i="16"/>
  <c r="AN437" i="16"/>
  <c r="AN438" i="16"/>
  <c r="AN439" i="16"/>
  <c r="AN440" i="16"/>
  <c r="AN441" i="16"/>
  <c r="AN442" i="16"/>
  <c r="AN443" i="16"/>
  <c r="AN444" i="16"/>
  <c r="AN445" i="16"/>
  <c r="AM446" i="16"/>
  <c r="AM448" i="16" s="1"/>
  <c r="AO320" i="16"/>
  <c r="AN291" i="16"/>
  <c r="AN293" i="16" s="1"/>
  <c r="AO221" i="16"/>
  <c r="AO222" i="16"/>
  <c r="AO223" i="16"/>
  <c r="AO224" i="16"/>
  <c r="AO225" i="16"/>
  <c r="AO219" i="16"/>
  <c r="AO227" i="16"/>
  <c r="AO228" i="16"/>
  <c r="AO229" i="16"/>
  <c r="AO230" i="16"/>
  <c r="AO231" i="16"/>
  <c r="AO232" i="16"/>
  <c r="AO233" i="16"/>
  <c r="AO234" i="16"/>
  <c r="AO235" i="16"/>
  <c r="AO236" i="16"/>
  <c r="AO226" i="16"/>
  <c r="AO220" i="16"/>
  <c r="AO237" i="16"/>
  <c r="AO238" i="16"/>
  <c r="AO239" i="16"/>
  <c r="AO240" i="16"/>
  <c r="AO241" i="16"/>
  <c r="AL36" i="15"/>
  <c r="AL31" i="15"/>
  <c r="AL18" i="15"/>
  <c r="AL22" i="15"/>
  <c r="AL26" i="15"/>
  <c r="AL30" i="15"/>
  <c r="AL33" i="15"/>
  <c r="AL16" i="15"/>
  <c r="AL20" i="15"/>
  <c r="AL21" i="15"/>
  <c r="AL23" i="15"/>
  <c r="AL25" i="15"/>
  <c r="AL39" i="15"/>
  <c r="AL28" i="15"/>
  <c r="AL11" i="15"/>
  <c r="AL13" i="15"/>
  <c r="AL19" i="15"/>
  <c r="AL29" i="15"/>
  <c r="AL32" i="15"/>
  <c r="AL14" i="15"/>
  <c r="AL38" i="15"/>
  <c r="AL10" i="15"/>
  <c r="AL17" i="15"/>
  <c r="AL24" i="15"/>
  <c r="AL12" i="15"/>
  <c r="AL37" i="15"/>
  <c r="AL27" i="15"/>
  <c r="AL35" i="15"/>
  <c r="AL34" i="15"/>
  <c r="AL15" i="15"/>
  <c r="AM78" i="16"/>
  <c r="AL26" i="16"/>
  <c r="AN14" i="16"/>
  <c r="AN13" i="16"/>
  <c r="AN12" i="16"/>
  <c r="AN15" i="16"/>
  <c r="AN17" i="16"/>
  <c r="AN16" i="16"/>
  <c r="AN322" i="16"/>
  <c r="AM337" i="16"/>
  <c r="AN117" i="16"/>
  <c r="AN116" i="16"/>
  <c r="AN115" i="16"/>
  <c r="AN114" i="16"/>
  <c r="AN113" i="16"/>
  <c r="AN112" i="16"/>
  <c r="AN111" i="16"/>
  <c r="AN110" i="16"/>
  <c r="AN109" i="16"/>
  <c r="AN108" i="16"/>
  <c r="AN107" i="16"/>
  <c r="AN106" i="16"/>
  <c r="AN105" i="16"/>
  <c r="AN104" i="16"/>
  <c r="AN103" i="16"/>
  <c r="AN102" i="16"/>
  <c r="AN101" i="16"/>
  <c r="AN100" i="16"/>
  <c r="AN99" i="16"/>
  <c r="AN98" i="16"/>
  <c r="AN97" i="16"/>
  <c r="AN96" i="16"/>
  <c r="AN95" i="16"/>
  <c r="AN94" i="16"/>
  <c r="AN93" i="16"/>
  <c r="AN92" i="16"/>
  <c r="AN91" i="16"/>
  <c r="AN90" i="16"/>
  <c r="AN89" i="16"/>
  <c r="AN88" i="16"/>
  <c r="AN410" i="16"/>
  <c r="AN383" i="16"/>
  <c r="AN125" i="16"/>
  <c r="AN122" i="16"/>
  <c r="AN127" i="16"/>
  <c r="AN124" i="16"/>
  <c r="AN119" i="16"/>
  <c r="AN411" i="16"/>
  <c r="AN126" i="16"/>
  <c r="AN23" i="16"/>
  <c r="AN123" i="16"/>
  <c r="AN120" i="16"/>
  <c r="AN121" i="16"/>
  <c r="AN118" i="16"/>
  <c r="AN128" i="16"/>
  <c r="AN22" i="16"/>
  <c r="AN56" i="16"/>
  <c r="AN20" i="16"/>
  <c r="AN19" i="16"/>
  <c r="AN21" i="16"/>
  <c r="AN191" i="16"/>
  <c r="AM129" i="16"/>
  <c r="A26" i="13"/>
  <c r="AM208" i="16"/>
  <c r="AN57" i="16"/>
  <c r="AN18" i="16"/>
  <c r="AL386" i="16"/>
  <c r="AL388" i="16" s="1"/>
  <c r="AL242" i="16"/>
  <c r="AL244" i="16" s="1"/>
  <c r="AM55" i="16"/>
  <c r="AM62" i="16" s="1"/>
  <c r="AM426" i="16"/>
  <c r="AO32" i="16"/>
  <c r="AO465" i="16" s="1"/>
  <c r="AN385" i="16"/>
  <c r="AN384" i="16"/>
  <c r="AN59" i="16"/>
  <c r="AN61" i="16"/>
  <c r="AN60" i="16"/>
  <c r="AN58" i="16"/>
  <c r="AN193" i="16"/>
  <c r="AM189" i="16"/>
  <c r="AM194" i="16" s="1"/>
  <c r="AM196" i="16" s="1"/>
  <c r="AM179" i="16"/>
  <c r="AM324" i="16"/>
  <c r="AM45" i="16"/>
  <c r="AL62" i="16"/>
  <c r="AL64" i="16" s="1"/>
  <c r="AM275" i="16"/>
  <c r="AM218" i="16"/>
  <c r="AM242" i="16" s="1"/>
  <c r="AM399" i="16"/>
  <c r="AM382" i="16"/>
  <c r="AM386" i="16" s="1"/>
  <c r="AM24" i="16"/>
  <c r="AO353" i="16"/>
  <c r="AO352" i="16"/>
  <c r="AO351" i="16"/>
  <c r="AO350" i="16"/>
  <c r="AO349" i="16"/>
  <c r="AK122" i="15"/>
  <c r="AM8" i="15"/>
  <c r="AL9" i="15"/>
  <c r="AK40" i="15"/>
  <c r="AK42" i="15" s="1"/>
  <c r="AO348" i="16"/>
  <c r="AP54" i="16"/>
  <c r="AN355" i="16"/>
  <c r="AN357" i="16" s="1"/>
  <c r="AO11" i="16"/>
  <c r="A28" i="14"/>
  <c r="AM413" i="16"/>
  <c r="AM415" i="16" s="1"/>
  <c r="AN412" i="16"/>
  <c r="AO188" i="16"/>
  <c r="AN192" i="16"/>
  <c r="AN190" i="16"/>
  <c r="AP217" i="16"/>
  <c r="AO87" i="16"/>
  <c r="AO347" i="16"/>
  <c r="AO318" i="16"/>
  <c r="AO285" i="16"/>
  <c r="AO354" i="16"/>
  <c r="AO319" i="16"/>
  <c r="AO317" i="16"/>
  <c r="AO316" i="16"/>
  <c r="AP284" i="16"/>
  <c r="AN48" i="15"/>
  <c r="AP286" i="16" l="1"/>
  <c r="AP287" i="16"/>
  <c r="AP288" i="16"/>
  <c r="AP289" i="16"/>
  <c r="AP290" i="16"/>
  <c r="C26" i="13"/>
  <c r="F26" i="13"/>
  <c r="AO436" i="16"/>
  <c r="AO437" i="16"/>
  <c r="AO438" i="16"/>
  <c r="AO439" i="16"/>
  <c r="AO440" i="16"/>
  <c r="AO441" i="16"/>
  <c r="AO445" i="16"/>
  <c r="AO442" i="16"/>
  <c r="AO443" i="16"/>
  <c r="AO444" i="16"/>
  <c r="AN446" i="16"/>
  <c r="AN448" i="16" s="1"/>
  <c r="AP320" i="16"/>
  <c r="AO291" i="16"/>
  <c r="AO293" i="16" s="1"/>
  <c r="AP226" i="16"/>
  <c r="AP220" i="16"/>
  <c r="AP219" i="16"/>
  <c r="AP227" i="16"/>
  <c r="AP228" i="16"/>
  <c r="AP229" i="16"/>
  <c r="AP222" i="16"/>
  <c r="AP224" i="16"/>
  <c r="AP221" i="16"/>
  <c r="AP230" i="16"/>
  <c r="AP231" i="16"/>
  <c r="AP232" i="16"/>
  <c r="AP233" i="16"/>
  <c r="AP234" i="16"/>
  <c r="AP235" i="16"/>
  <c r="AP236" i="16"/>
  <c r="AP223" i="16"/>
  <c r="AP237" i="16"/>
  <c r="AP238" i="16"/>
  <c r="AP239" i="16"/>
  <c r="AP240" i="16"/>
  <c r="AP241" i="16"/>
  <c r="AP225" i="16"/>
  <c r="AM36" i="15"/>
  <c r="AM31" i="15"/>
  <c r="AM26" i="15"/>
  <c r="AM33" i="15"/>
  <c r="AM20" i="15"/>
  <c r="AM19" i="15"/>
  <c r="AM21" i="15"/>
  <c r="AM37" i="15"/>
  <c r="AM10" i="15"/>
  <c r="AM17" i="15"/>
  <c r="AM23" i="15"/>
  <c r="AM27" i="15"/>
  <c r="AM39" i="15"/>
  <c r="AM18" i="15"/>
  <c r="AM28" i="15"/>
  <c r="AM30" i="15"/>
  <c r="AM25" i="15"/>
  <c r="AM14" i="15"/>
  <c r="AM13" i="15"/>
  <c r="AM29" i="15"/>
  <c r="AM35" i="15"/>
  <c r="AM34" i="15"/>
  <c r="AM22" i="15"/>
  <c r="AM24" i="15"/>
  <c r="AM38" i="15"/>
  <c r="AM12" i="15"/>
  <c r="AM11" i="15"/>
  <c r="AM15" i="15"/>
  <c r="AM32" i="15"/>
  <c r="AM16" i="15"/>
  <c r="AN78" i="16"/>
  <c r="AM26" i="16"/>
  <c r="AO12" i="16"/>
  <c r="AO15" i="16"/>
  <c r="AO17" i="16"/>
  <c r="AO13" i="16"/>
  <c r="AO16" i="16"/>
  <c r="AO14" i="16"/>
  <c r="AN426" i="16"/>
  <c r="AO410" i="16"/>
  <c r="AO383" i="16"/>
  <c r="AO409" i="16"/>
  <c r="AO411" i="16"/>
  <c r="AO94" i="16"/>
  <c r="AO92" i="16"/>
  <c r="AO90" i="16"/>
  <c r="AO88" i="16"/>
  <c r="AO384" i="16"/>
  <c r="AO95" i="16"/>
  <c r="AO91" i="16"/>
  <c r="AO101" i="16"/>
  <c r="AO93" i="16"/>
  <c r="AO89" i="16"/>
  <c r="AO22" i="16"/>
  <c r="AO189" i="16"/>
  <c r="AO190" i="16"/>
  <c r="AO191" i="16"/>
  <c r="AO21" i="16"/>
  <c r="AO20" i="16"/>
  <c r="AO18" i="16"/>
  <c r="AO57" i="16"/>
  <c r="AO56" i="16"/>
  <c r="AO192" i="16"/>
  <c r="AO58" i="16"/>
  <c r="AO60" i="16"/>
  <c r="AO322" i="16"/>
  <c r="AO23" i="16"/>
  <c r="AO96" i="16"/>
  <c r="AO98" i="16"/>
  <c r="AO100" i="16"/>
  <c r="AO102" i="16"/>
  <c r="AO113" i="16"/>
  <c r="AO121" i="16"/>
  <c r="AO126" i="16"/>
  <c r="AO111" i="16"/>
  <c r="AO112" i="16"/>
  <c r="AO120" i="16"/>
  <c r="AO123" i="16"/>
  <c r="AO99" i="16"/>
  <c r="AO103" i="16"/>
  <c r="AO116" i="16"/>
  <c r="AO118" i="16"/>
  <c r="AO97" i="16"/>
  <c r="AO119" i="16"/>
  <c r="AO124" i="16"/>
  <c r="AO127" i="16"/>
  <c r="AO114" i="16"/>
  <c r="AO115" i="16"/>
  <c r="AO117" i="16"/>
  <c r="AO122" i="16"/>
  <c r="AO125" i="16"/>
  <c r="AO128" i="16"/>
  <c r="AO106" i="16"/>
  <c r="AO108" i="16"/>
  <c r="AO110" i="16"/>
  <c r="AO109" i="16"/>
  <c r="AO107" i="16"/>
  <c r="AO104" i="16"/>
  <c r="AO105" i="16"/>
  <c r="AN337" i="16"/>
  <c r="AN129" i="16"/>
  <c r="A27" i="13"/>
  <c r="AM388" i="16"/>
  <c r="AO59" i="16"/>
  <c r="AO19" i="16"/>
  <c r="AO193" i="16"/>
  <c r="AN409" i="16"/>
  <c r="AN413" i="16" s="1"/>
  <c r="AN415" i="16" s="1"/>
  <c r="AN208" i="16"/>
  <c r="AN399" i="16"/>
  <c r="AN382" i="16"/>
  <c r="AN386" i="16" s="1"/>
  <c r="AP32" i="16"/>
  <c r="AP465" i="16" s="1"/>
  <c r="AO385" i="16"/>
  <c r="AO61" i="16"/>
  <c r="AM244" i="16"/>
  <c r="AN189" i="16"/>
  <c r="AN194" i="16" s="1"/>
  <c r="AN196" i="16" s="1"/>
  <c r="AN324" i="16"/>
  <c r="AN275" i="16"/>
  <c r="AN218" i="16"/>
  <c r="AN242" i="16" s="1"/>
  <c r="AN179" i="16"/>
  <c r="AN55" i="16"/>
  <c r="AN62" i="16" s="1"/>
  <c r="AM64" i="16"/>
  <c r="AN45" i="16"/>
  <c r="AP353" i="16"/>
  <c r="AP352" i="16"/>
  <c r="AP351" i="16"/>
  <c r="AP350" i="16"/>
  <c r="AP349" i="16"/>
  <c r="AL122" i="15"/>
  <c r="AN8" i="15"/>
  <c r="AM9" i="15"/>
  <c r="AL40" i="15"/>
  <c r="AL42" i="15" s="1"/>
  <c r="AP348" i="16"/>
  <c r="AQ54" i="16"/>
  <c r="AO355" i="16"/>
  <c r="AO357" i="16" s="1"/>
  <c r="AQ217" i="16"/>
  <c r="AO412" i="16"/>
  <c r="AP188" i="16"/>
  <c r="AN24" i="16"/>
  <c r="AO48" i="15"/>
  <c r="AP11" i="16"/>
  <c r="AP318" i="16"/>
  <c r="AP285" i="16"/>
  <c r="AP354" i="16"/>
  <c r="AP319" i="16"/>
  <c r="AP317" i="16"/>
  <c r="AP316" i="16"/>
  <c r="AQ284" i="16"/>
  <c r="AP347" i="16"/>
  <c r="AP87" i="16"/>
  <c r="AQ287" i="16" l="1"/>
  <c r="AQ286" i="16"/>
  <c r="AQ290" i="16"/>
  <c r="AQ289" i="16"/>
  <c r="AQ288" i="16"/>
  <c r="C27" i="13"/>
  <c r="F27" i="13"/>
  <c r="AO446" i="16"/>
  <c r="AO448" i="16" s="1"/>
  <c r="AP436" i="16"/>
  <c r="AP437" i="16"/>
  <c r="AP438" i="16"/>
  <c r="AP439" i="16"/>
  <c r="AP440" i="16"/>
  <c r="AP441" i="16"/>
  <c r="AP442" i="16"/>
  <c r="AP443" i="16"/>
  <c r="AP444" i="16"/>
  <c r="AP445" i="16"/>
  <c r="AQ320" i="16"/>
  <c r="AP291" i="16"/>
  <c r="AP293" i="16" s="1"/>
  <c r="AQ227" i="16"/>
  <c r="AQ228" i="16"/>
  <c r="AQ229" i="16"/>
  <c r="AQ221" i="16"/>
  <c r="AQ222" i="16"/>
  <c r="AQ223" i="16"/>
  <c r="AQ224" i="16"/>
  <c r="AQ230" i="16"/>
  <c r="AQ231" i="16"/>
  <c r="AQ232" i="16"/>
  <c r="AQ233" i="16"/>
  <c r="AQ234" i="16"/>
  <c r="AQ235" i="16"/>
  <c r="AQ236" i="16"/>
  <c r="AQ226" i="16"/>
  <c r="AQ237" i="16"/>
  <c r="AQ238" i="16"/>
  <c r="AQ239" i="16"/>
  <c r="AQ240" i="16"/>
  <c r="AQ241" i="16"/>
  <c r="AQ220" i="16"/>
  <c r="AQ219" i="16"/>
  <c r="AQ225" i="16"/>
  <c r="AN36" i="15"/>
  <c r="AN31" i="15"/>
  <c r="AN24" i="15"/>
  <c r="AN28" i="15"/>
  <c r="AN10" i="15"/>
  <c r="AN32" i="15"/>
  <c r="AN37" i="15"/>
  <c r="AN34" i="15"/>
  <c r="AN14" i="15"/>
  <c r="AN26" i="15"/>
  <c r="AN12" i="15"/>
  <c r="AN16" i="15"/>
  <c r="AN20" i="15"/>
  <c r="AN15" i="15"/>
  <c r="AN17" i="15"/>
  <c r="AN21" i="15"/>
  <c r="AN27" i="15"/>
  <c r="AN22" i="15"/>
  <c r="AN33" i="15"/>
  <c r="AN11" i="15"/>
  <c r="AN18" i="15"/>
  <c r="AN30" i="15"/>
  <c r="AN38" i="15"/>
  <c r="AN25" i="15"/>
  <c r="AN23" i="15"/>
  <c r="AN39" i="15"/>
  <c r="AN35" i="15"/>
  <c r="AN13" i="15"/>
  <c r="AN19" i="15"/>
  <c r="AN29" i="15"/>
  <c r="AO78" i="16"/>
  <c r="AN26" i="16"/>
  <c r="AN388" i="16"/>
  <c r="AP12" i="16"/>
  <c r="AP14" i="16"/>
  <c r="AP13" i="16"/>
  <c r="AP16" i="16"/>
  <c r="AP15" i="16"/>
  <c r="AP17" i="16"/>
  <c r="AO129" i="16"/>
  <c r="AO337" i="16"/>
  <c r="AP322" i="16"/>
  <c r="AP128" i="16"/>
  <c r="AP127" i="16"/>
  <c r="AP126" i="16"/>
  <c r="AP125" i="16"/>
  <c r="AP124" i="16"/>
  <c r="AP123" i="16"/>
  <c r="AP122" i="16"/>
  <c r="AP121" i="16"/>
  <c r="AP120" i="16"/>
  <c r="AP119" i="16"/>
  <c r="AP118" i="16"/>
  <c r="AP411" i="16"/>
  <c r="AP383" i="16"/>
  <c r="AP116" i="16"/>
  <c r="AP114" i="16"/>
  <c r="AP112" i="16"/>
  <c r="AP110" i="16"/>
  <c r="AP108" i="16"/>
  <c r="AP106" i="16"/>
  <c r="AP104" i="16"/>
  <c r="AP102" i="16"/>
  <c r="AP100" i="16"/>
  <c r="AP98" i="16"/>
  <c r="AP96" i="16"/>
  <c r="AP94" i="16"/>
  <c r="AP92" i="16"/>
  <c r="AP90" i="16"/>
  <c r="AP88" i="16"/>
  <c r="AP409" i="16"/>
  <c r="AP384" i="16"/>
  <c r="AP115" i="16"/>
  <c r="AP111" i="16"/>
  <c r="AP107" i="16"/>
  <c r="AP103" i="16"/>
  <c r="AP99" i="16"/>
  <c r="AP95" i="16"/>
  <c r="AP91" i="16"/>
  <c r="AP410" i="16"/>
  <c r="AP117" i="16"/>
  <c r="AP113" i="16"/>
  <c r="AP109" i="16"/>
  <c r="AP105" i="16"/>
  <c r="AP101" i="16"/>
  <c r="AP97" i="16"/>
  <c r="AP93" i="16"/>
  <c r="AP89" i="16"/>
  <c r="AP23" i="16"/>
  <c r="AP22" i="16"/>
  <c r="AP20" i="16"/>
  <c r="AP57" i="16"/>
  <c r="AP56" i="16"/>
  <c r="AP21" i="16"/>
  <c r="AP190" i="16"/>
  <c r="AP18" i="16"/>
  <c r="AP191" i="16"/>
  <c r="A28" i="13"/>
  <c r="AN244" i="16"/>
  <c r="AP19" i="16"/>
  <c r="AP385" i="16"/>
  <c r="AO324" i="16"/>
  <c r="AO179" i="16"/>
  <c r="AO426" i="16"/>
  <c r="AN64" i="16"/>
  <c r="AQ32" i="16"/>
  <c r="AP59" i="16"/>
  <c r="AP61" i="16"/>
  <c r="AP60" i="16"/>
  <c r="AP58" i="16"/>
  <c r="AO45" i="16"/>
  <c r="AO55" i="16"/>
  <c r="AO62" i="16" s="1"/>
  <c r="AO208" i="16"/>
  <c r="AO275" i="16"/>
  <c r="AO218" i="16"/>
  <c r="AO242" i="16" s="1"/>
  <c r="AO399" i="16"/>
  <c r="AO382" i="16"/>
  <c r="AO386" i="16" s="1"/>
  <c r="AQ353" i="16"/>
  <c r="AQ350" i="16"/>
  <c r="AQ352" i="16"/>
  <c r="AQ351" i="16"/>
  <c r="AQ349" i="16"/>
  <c r="AM122" i="15"/>
  <c r="AM40" i="15"/>
  <c r="AM42" i="15" s="1"/>
  <c r="AN9" i="15"/>
  <c r="AO8" i="15"/>
  <c r="AQ348" i="16"/>
  <c r="AO413" i="16"/>
  <c r="AO415" i="16" s="1"/>
  <c r="AQ354" i="16"/>
  <c r="AQ319" i="16"/>
  <c r="AQ317" i="16"/>
  <c r="AQ316" i="16"/>
  <c r="AQ347" i="16"/>
  <c r="AQ318" i="16"/>
  <c r="AQ285" i="16"/>
  <c r="AQ11" i="16"/>
  <c r="AQ87" i="16"/>
  <c r="AO24" i="16"/>
  <c r="AP355" i="16"/>
  <c r="AP357" i="16" s="1"/>
  <c r="AP412" i="16"/>
  <c r="AQ188" i="16"/>
  <c r="AP192" i="16"/>
  <c r="AP193" i="16"/>
  <c r="AP189" i="16"/>
  <c r="AO194" i="16"/>
  <c r="AO196" i="16" s="1"/>
  <c r="C28" i="13" l="1"/>
  <c r="F28" i="13"/>
  <c r="AO26" i="16"/>
  <c r="AP446" i="16"/>
  <c r="AP448" i="16" s="1"/>
  <c r="AQ436" i="16"/>
  <c r="AQ439" i="16"/>
  <c r="AQ444" i="16"/>
  <c r="AQ438" i="16"/>
  <c r="AQ445" i="16"/>
  <c r="AQ437" i="16"/>
  <c r="AQ441" i="16"/>
  <c r="AQ442" i="16"/>
  <c r="AQ440" i="16"/>
  <c r="AQ443" i="16"/>
  <c r="AQ291" i="16"/>
  <c r="AQ293" i="16" s="1"/>
  <c r="AO388" i="16"/>
  <c r="AQ465" i="16"/>
  <c r="AO36" i="15"/>
  <c r="AO31" i="15"/>
  <c r="AO14" i="15"/>
  <c r="AO18" i="15"/>
  <c r="AO30" i="15"/>
  <c r="AO38" i="15"/>
  <c r="AO10" i="15"/>
  <c r="AO12" i="15"/>
  <c r="AO11" i="15"/>
  <c r="AO13" i="15"/>
  <c r="AO15" i="15"/>
  <c r="AO17" i="15"/>
  <c r="AO19" i="15"/>
  <c r="AO21" i="15"/>
  <c r="AO23" i="15"/>
  <c r="AO25" i="15"/>
  <c r="AO27" i="15"/>
  <c r="AO29" i="15"/>
  <c r="AO35" i="15"/>
  <c r="AO22" i="15"/>
  <c r="AO28" i="15"/>
  <c r="AO32" i="15"/>
  <c r="AO16" i="15"/>
  <c r="AO37" i="15"/>
  <c r="AO34" i="15"/>
  <c r="AO33" i="15"/>
  <c r="AO20" i="15"/>
  <c r="AO39" i="15"/>
  <c r="AO26" i="15"/>
  <c r="AO24" i="15"/>
  <c r="AP78" i="16"/>
  <c r="AQ13" i="16"/>
  <c r="AQ16" i="16"/>
  <c r="AQ12" i="16"/>
  <c r="AQ15" i="16"/>
  <c r="AQ17" i="16"/>
  <c r="AQ14" i="16"/>
  <c r="AQ322" i="16"/>
  <c r="AP337" i="16"/>
  <c r="AQ411" i="16"/>
  <c r="AQ409" i="16"/>
  <c r="O321" i="16"/>
  <c r="AQ124" i="16"/>
  <c r="O121" i="16"/>
  <c r="AQ126" i="16"/>
  <c r="O123" i="16"/>
  <c r="AQ118" i="16"/>
  <c r="AQ117" i="16"/>
  <c r="AQ115" i="16"/>
  <c r="AQ113" i="16"/>
  <c r="AQ111" i="16"/>
  <c r="AQ109" i="16"/>
  <c r="AQ107" i="16"/>
  <c r="AQ105" i="16"/>
  <c r="AQ103" i="16"/>
  <c r="AQ101" i="16"/>
  <c r="AQ99" i="16"/>
  <c r="AQ97" i="16"/>
  <c r="AQ95" i="16"/>
  <c r="AQ93" i="16"/>
  <c r="AQ91" i="16"/>
  <c r="AQ89" i="16"/>
  <c r="O349" i="16"/>
  <c r="AQ120" i="16"/>
  <c r="O320" i="16"/>
  <c r="AQ127" i="16"/>
  <c r="AQ114" i="16"/>
  <c r="AQ110" i="16"/>
  <c r="AQ106" i="16"/>
  <c r="AQ102" i="16"/>
  <c r="AQ98" i="16"/>
  <c r="AQ94" i="16"/>
  <c r="AQ90" i="16"/>
  <c r="AQ128" i="16"/>
  <c r="AQ125" i="16"/>
  <c r="O23" i="16"/>
  <c r="R23" i="16" s="1"/>
  <c r="O351" i="16"/>
  <c r="O122" i="16"/>
  <c r="AQ119" i="16"/>
  <c r="AQ116" i="16"/>
  <c r="AQ112" i="16"/>
  <c r="AQ108" i="16"/>
  <c r="AQ104" i="16"/>
  <c r="AQ100" i="16"/>
  <c r="AQ96" i="16"/>
  <c r="AQ92" i="16"/>
  <c r="AQ88" i="16"/>
  <c r="O22" i="16"/>
  <c r="O192" i="16"/>
  <c r="O193" i="16"/>
  <c r="O317" i="16"/>
  <c r="O21" i="16"/>
  <c r="O18" i="16"/>
  <c r="O318" i="16"/>
  <c r="AQ20" i="16"/>
  <c r="O191" i="16"/>
  <c r="O319" i="16"/>
  <c r="AQ190" i="16"/>
  <c r="AO244" i="16"/>
  <c r="AP129" i="16"/>
  <c r="AP24" i="16"/>
  <c r="O94" i="16"/>
  <c r="O109" i="16"/>
  <c r="O93" i="16"/>
  <c r="O103" i="16"/>
  <c r="AO64" i="16"/>
  <c r="AP426" i="16"/>
  <c r="O352" i="16"/>
  <c r="O348" i="16"/>
  <c r="O353" i="16"/>
  <c r="O350" i="16"/>
  <c r="O354" i="16"/>
  <c r="O410" i="16"/>
  <c r="O91" i="16"/>
  <c r="O111" i="16"/>
  <c r="O95" i="16"/>
  <c r="O104" i="16"/>
  <c r="O107" i="16"/>
  <c r="O108" i="16"/>
  <c r="O101" i="16"/>
  <c r="O89" i="16"/>
  <c r="O97" i="16"/>
  <c r="O105" i="16"/>
  <c r="O113" i="16"/>
  <c r="O120" i="16"/>
  <c r="O124" i="16"/>
  <c r="O98" i="16"/>
  <c r="O102" i="16"/>
  <c r="O106" i="16"/>
  <c r="O90" i="16"/>
  <c r="AP324" i="16"/>
  <c r="AP275" i="16"/>
  <c r="AP218" i="16"/>
  <c r="AP242" i="16" s="1"/>
  <c r="AP45" i="16"/>
  <c r="AP399" i="16"/>
  <c r="AP382" i="16"/>
  <c r="AP386" i="16" s="1"/>
  <c r="AP208" i="16"/>
  <c r="AP179" i="16"/>
  <c r="AP55" i="16"/>
  <c r="AP62" i="16" s="1"/>
  <c r="AN122" i="15"/>
  <c r="AN40" i="15"/>
  <c r="AN42" i="15" s="1"/>
  <c r="AO9" i="15"/>
  <c r="AP194" i="16"/>
  <c r="AP196" i="16" s="1"/>
  <c r="AQ355" i="16"/>
  <c r="AQ357" i="16" s="1"/>
  <c r="AQ21" i="16"/>
  <c r="AP413" i="16"/>
  <c r="AP415" i="16" s="1"/>
  <c r="AQ410" i="16"/>
  <c r="AQ412" i="16"/>
  <c r="AQ192" i="16"/>
  <c r="AQ191" i="16"/>
  <c r="AP388" i="16" l="1"/>
  <c r="AP26" i="16"/>
  <c r="AQ446" i="16"/>
  <c r="AQ448" i="16" s="1"/>
  <c r="O446" i="16"/>
  <c r="R446" i="16"/>
  <c r="O110" i="16"/>
  <c r="O160" i="16" s="1"/>
  <c r="R160" i="16" s="1"/>
  <c r="O117" i="16"/>
  <c r="R117" i="16" s="1"/>
  <c r="O116" i="16"/>
  <c r="R116" i="16" s="1"/>
  <c r="AQ78" i="16"/>
  <c r="O112" i="16"/>
  <c r="O162" i="16" s="1"/>
  <c r="R162" i="16" s="1"/>
  <c r="O114" i="16"/>
  <c r="R114" i="16" s="1"/>
  <c r="O125" i="16"/>
  <c r="O175" i="16" s="1"/>
  <c r="R175" i="16" s="1"/>
  <c r="O118" i="16"/>
  <c r="R118" i="16" s="1"/>
  <c r="O127" i="16"/>
  <c r="O177" i="16" s="1"/>
  <c r="R177" i="16" s="1"/>
  <c r="O412" i="16"/>
  <c r="R412" i="16" s="1"/>
  <c r="O126" i="16"/>
  <c r="O176" i="16" s="1"/>
  <c r="R176" i="16" s="1"/>
  <c r="AP64" i="16"/>
  <c r="O411" i="16"/>
  <c r="O424" i="16" s="1"/>
  <c r="R424" i="16" s="1"/>
  <c r="O190" i="16"/>
  <c r="O204" i="16" s="1"/>
  <c r="R204" i="16" s="1"/>
  <c r="O96" i="16"/>
  <c r="O146" i="16" s="1"/>
  <c r="R146" i="16" s="1"/>
  <c r="O100" i="16"/>
  <c r="O150" i="16" s="1"/>
  <c r="R150" i="16" s="1"/>
  <c r="O92" i="16"/>
  <c r="O142" i="16" s="1"/>
  <c r="R142" i="16" s="1"/>
  <c r="AQ19" i="16"/>
  <c r="O19" i="16"/>
  <c r="R19" i="16" s="1"/>
  <c r="AP244" i="16"/>
  <c r="AQ337" i="16"/>
  <c r="R22" i="16"/>
  <c r="O43" i="16"/>
  <c r="R43" i="16" s="1"/>
  <c r="AQ23" i="16"/>
  <c r="R122" i="16"/>
  <c r="O172" i="16"/>
  <c r="R172" i="16" s="1"/>
  <c r="R123" i="16"/>
  <c r="O173" i="16"/>
  <c r="R173" i="16" s="1"/>
  <c r="O171" i="16"/>
  <c r="R171" i="16" s="1"/>
  <c r="R121" i="16"/>
  <c r="R321" i="16"/>
  <c r="O336" i="16"/>
  <c r="R336" i="16" s="1"/>
  <c r="AQ121" i="16"/>
  <c r="R320" i="16"/>
  <c r="O335" i="16"/>
  <c r="R335" i="16" s="1"/>
  <c r="AQ22" i="16"/>
  <c r="AQ122" i="16"/>
  <c r="AQ123" i="16"/>
  <c r="O128" i="16"/>
  <c r="R128" i="16" s="1"/>
  <c r="O119" i="16"/>
  <c r="O169" i="16" s="1"/>
  <c r="R169" i="16" s="1"/>
  <c r="O99" i="16"/>
  <c r="R99" i="16" s="1"/>
  <c r="O20" i="16"/>
  <c r="R20" i="16" s="1"/>
  <c r="O115" i="16"/>
  <c r="O165" i="16" s="1"/>
  <c r="R165" i="16" s="1"/>
  <c r="AQ18" i="16"/>
  <c r="AQ208" i="16"/>
  <c r="O189" i="16"/>
  <c r="R18" i="16"/>
  <c r="O39" i="16"/>
  <c r="R39" i="16" s="1"/>
  <c r="O34" i="16"/>
  <c r="R34" i="16" s="1"/>
  <c r="O152" i="16"/>
  <c r="R152" i="16" s="1"/>
  <c r="R102" i="16"/>
  <c r="O155" i="16"/>
  <c r="R155" i="16" s="1"/>
  <c r="R105" i="16"/>
  <c r="O36" i="16"/>
  <c r="R36" i="16" s="1"/>
  <c r="AQ179" i="16"/>
  <c r="O88" i="16"/>
  <c r="O145" i="16"/>
  <c r="R145" i="16" s="1"/>
  <c r="R95" i="16"/>
  <c r="O61" i="16"/>
  <c r="AQ61" i="16"/>
  <c r="O367" i="16"/>
  <c r="R367" i="16" s="1"/>
  <c r="R350" i="16"/>
  <c r="R348" i="16"/>
  <c r="O365" i="16"/>
  <c r="R365" i="16" s="1"/>
  <c r="R351" i="16"/>
  <c r="O368" i="16"/>
  <c r="R368" i="16" s="1"/>
  <c r="O366" i="16"/>
  <c r="R366" i="16" s="1"/>
  <c r="R349" i="16"/>
  <c r="R193" i="16"/>
  <c r="O207" i="16"/>
  <c r="R207" i="16" s="1"/>
  <c r="R94" i="16"/>
  <c r="O144" i="16"/>
  <c r="R144" i="16" s="1"/>
  <c r="O35" i="16"/>
  <c r="R35" i="16" s="1"/>
  <c r="R98" i="16"/>
  <c r="O148" i="16"/>
  <c r="R148" i="16" s="1"/>
  <c r="R124" i="16"/>
  <c r="O174" i="16"/>
  <c r="R174" i="16" s="1"/>
  <c r="O159" i="16"/>
  <c r="R159" i="16" s="1"/>
  <c r="R109" i="16"/>
  <c r="O147" i="16"/>
  <c r="R147" i="16" s="1"/>
  <c r="R97" i="16"/>
  <c r="O158" i="16"/>
  <c r="R158" i="16" s="1"/>
  <c r="R108" i="16"/>
  <c r="O205" i="16"/>
  <c r="R205" i="16" s="1"/>
  <c r="R191" i="16"/>
  <c r="O56" i="16"/>
  <c r="AQ56" i="16"/>
  <c r="O60" i="16"/>
  <c r="AQ60" i="16"/>
  <c r="R111" i="16"/>
  <c r="O161" i="16"/>
  <c r="R161" i="16" s="1"/>
  <c r="O59" i="16"/>
  <c r="AQ59" i="16"/>
  <c r="O385" i="16"/>
  <c r="AQ385" i="16"/>
  <c r="O383" i="16"/>
  <c r="AQ383" i="16"/>
  <c r="O347" i="16"/>
  <c r="O384" i="16"/>
  <c r="AQ384" i="16"/>
  <c r="O332" i="16"/>
  <c r="R332" i="16" s="1"/>
  <c r="R317" i="16"/>
  <c r="AQ324" i="16"/>
  <c r="O316" i="16"/>
  <c r="O322" i="16" s="1"/>
  <c r="O58" i="16"/>
  <c r="AQ58" i="16"/>
  <c r="O57" i="16"/>
  <c r="AQ57" i="16"/>
  <c r="O170" i="16"/>
  <c r="R170" i="16" s="1"/>
  <c r="R120" i="16"/>
  <c r="O163" i="16"/>
  <c r="R163" i="16" s="1"/>
  <c r="R113" i="16"/>
  <c r="AQ45" i="16"/>
  <c r="O143" i="16"/>
  <c r="R143" i="16" s="1"/>
  <c r="R93" i="16"/>
  <c r="O151" i="16"/>
  <c r="R151" i="16" s="1"/>
  <c r="R101" i="16"/>
  <c r="O154" i="16"/>
  <c r="R154" i="16" s="1"/>
  <c r="R104" i="16"/>
  <c r="R318" i="16"/>
  <c r="O333" i="16"/>
  <c r="R333" i="16" s="1"/>
  <c r="O153" i="16"/>
  <c r="R153" i="16" s="1"/>
  <c r="R103" i="16"/>
  <c r="O141" i="16"/>
  <c r="R141" i="16" s="1"/>
  <c r="R91" i="16"/>
  <c r="R410" i="16"/>
  <c r="O423" i="16"/>
  <c r="R423" i="16" s="1"/>
  <c r="O285" i="16"/>
  <c r="AQ399" i="16"/>
  <c r="O382" i="16"/>
  <c r="AQ382" i="16"/>
  <c r="AQ193" i="16"/>
  <c r="AQ189" i="16"/>
  <c r="R90" i="16"/>
  <c r="O140" i="16"/>
  <c r="R140" i="16" s="1"/>
  <c r="R192" i="16"/>
  <c r="O206" i="16"/>
  <c r="R206" i="16" s="1"/>
  <c r="R106" i="16"/>
  <c r="O156" i="16"/>
  <c r="R156" i="16" s="1"/>
  <c r="O44" i="16"/>
  <c r="R44" i="16" s="1"/>
  <c r="R319" i="16"/>
  <c r="O334" i="16"/>
  <c r="R334" i="16" s="1"/>
  <c r="O38" i="16"/>
  <c r="R38" i="16" s="1"/>
  <c r="O139" i="16"/>
  <c r="R139" i="16" s="1"/>
  <c r="R89" i="16"/>
  <c r="R21" i="16"/>
  <c r="O42" i="16"/>
  <c r="R42" i="16" s="1"/>
  <c r="O157" i="16"/>
  <c r="R157" i="16" s="1"/>
  <c r="R107" i="16"/>
  <c r="AQ275" i="16"/>
  <c r="O218" i="16"/>
  <c r="AQ218" i="16"/>
  <c r="O55" i="16"/>
  <c r="AQ55" i="16"/>
  <c r="R354" i="16"/>
  <c r="O371" i="16"/>
  <c r="R371" i="16" s="1"/>
  <c r="O370" i="16"/>
  <c r="R370" i="16" s="1"/>
  <c r="R353" i="16"/>
  <c r="O369" i="16"/>
  <c r="R369" i="16" s="1"/>
  <c r="R352" i="16"/>
  <c r="AQ426" i="16"/>
  <c r="O409" i="16"/>
  <c r="AO122" i="15"/>
  <c r="B38" i="17"/>
  <c r="AO40" i="15"/>
  <c r="AO42" i="15" s="1"/>
  <c r="B49" i="17"/>
  <c r="B54" i="17"/>
  <c r="B43" i="17"/>
  <c r="B59" i="17"/>
  <c r="B52" i="17"/>
  <c r="AQ413" i="16"/>
  <c r="AQ415" i="16" s="1"/>
  <c r="B53" i="17"/>
  <c r="B42" i="17"/>
  <c r="B58" i="17"/>
  <c r="B47" i="17"/>
  <c r="B40" i="17"/>
  <c r="B56" i="17"/>
  <c r="B41" i="17"/>
  <c r="B57" i="17"/>
  <c r="B46" i="17"/>
  <c r="B62" i="17"/>
  <c r="B51" i="17"/>
  <c r="B44" i="17"/>
  <c r="B60" i="17"/>
  <c r="B45" i="17"/>
  <c r="B61" i="17"/>
  <c r="B50" i="17"/>
  <c r="B39" i="17"/>
  <c r="B55" i="17"/>
  <c r="B48" i="17"/>
  <c r="O166" i="16" l="1"/>
  <c r="R166" i="16" s="1"/>
  <c r="O291" i="16"/>
  <c r="O301" i="16"/>
  <c r="R301" i="16" s="1"/>
  <c r="R286" i="16"/>
  <c r="R125" i="16"/>
  <c r="O465" i="16"/>
  <c r="R465" i="16"/>
  <c r="O167" i="16"/>
  <c r="R167" i="16" s="1"/>
  <c r="R127" i="16"/>
  <c r="O149" i="16"/>
  <c r="R149" i="16" s="1"/>
  <c r="R110" i="16"/>
  <c r="R112" i="16"/>
  <c r="O164" i="16"/>
  <c r="R164" i="16" s="1"/>
  <c r="R100" i="16"/>
  <c r="O168" i="16"/>
  <c r="R168" i="16" s="1"/>
  <c r="R190" i="16"/>
  <c r="O425" i="16"/>
  <c r="R425" i="16" s="1"/>
  <c r="R126" i="16"/>
  <c r="O40" i="16"/>
  <c r="R40" i="16" s="1"/>
  <c r="R96" i="16"/>
  <c r="R92" i="16"/>
  <c r="R115" i="16"/>
  <c r="R411" i="16"/>
  <c r="AQ129" i="16"/>
  <c r="O178" i="16"/>
  <c r="R178" i="16" s="1"/>
  <c r="R119" i="16"/>
  <c r="O37" i="16"/>
  <c r="R37" i="16" s="1"/>
  <c r="AQ24" i="16"/>
  <c r="AQ194" i="16"/>
  <c r="AQ196" i="16" s="1"/>
  <c r="O41" i="16"/>
  <c r="R41" i="16" s="1"/>
  <c r="AQ62" i="16"/>
  <c r="AQ64" i="16" s="1"/>
  <c r="AQ386" i="16"/>
  <c r="AQ388" i="16" s="1"/>
  <c r="AQ242" i="16"/>
  <c r="AQ244" i="16" s="1"/>
  <c r="O395" i="16"/>
  <c r="O386" i="16"/>
  <c r="R382" i="16"/>
  <c r="O33" i="16"/>
  <c r="O24" i="16"/>
  <c r="R24" i="16"/>
  <c r="O331" i="16"/>
  <c r="O337" i="16" s="1"/>
  <c r="R316" i="16"/>
  <c r="R322" i="16" s="1"/>
  <c r="O364" i="16"/>
  <c r="R347" i="16"/>
  <c r="R355" i="16" s="1"/>
  <c r="O355" i="16"/>
  <c r="O74" i="16"/>
  <c r="R74" i="16" s="1"/>
  <c r="R58" i="16"/>
  <c r="O398" i="16"/>
  <c r="R398" i="16" s="1"/>
  <c r="R385" i="16"/>
  <c r="O76" i="16"/>
  <c r="R76" i="16" s="1"/>
  <c r="R60" i="16"/>
  <c r="R409" i="16"/>
  <c r="O422" i="16"/>
  <c r="O413" i="16"/>
  <c r="O242" i="16"/>
  <c r="O251" i="16"/>
  <c r="R218" i="16"/>
  <c r="O300" i="16"/>
  <c r="R285" i="16"/>
  <c r="O129" i="16"/>
  <c r="O138" i="16"/>
  <c r="R88" i="16"/>
  <c r="R189" i="16"/>
  <c r="O203" i="16"/>
  <c r="O194" i="16"/>
  <c r="R55" i="16"/>
  <c r="O62" i="16"/>
  <c r="O71" i="16"/>
  <c r="O73" i="16"/>
  <c r="R73" i="16" s="1"/>
  <c r="R57" i="16"/>
  <c r="O397" i="16"/>
  <c r="R397" i="16" s="1"/>
  <c r="R384" i="16"/>
  <c r="R383" i="16"/>
  <c r="O396" i="16"/>
  <c r="R396" i="16" s="1"/>
  <c r="R59" i="16"/>
  <c r="O75" i="16"/>
  <c r="R75" i="16" s="1"/>
  <c r="R56" i="16"/>
  <c r="O72" i="16"/>
  <c r="R72" i="16" s="1"/>
  <c r="O77" i="16"/>
  <c r="R77" i="16" s="1"/>
  <c r="R61" i="16"/>
  <c r="B70" i="17"/>
  <c r="B80" i="17"/>
  <c r="B76" i="17"/>
  <c r="B79" i="17"/>
  <c r="B86" i="17"/>
  <c r="B87" i="17"/>
  <c r="B83" i="17"/>
  <c r="B90" i="17"/>
  <c r="B81" i="17"/>
  <c r="B71" i="17"/>
  <c r="B94" i="17"/>
  <c r="B74" i="17"/>
  <c r="B82" i="17"/>
  <c r="B78" i="17"/>
  <c r="B85" i="17"/>
  <c r="B93" i="17"/>
  <c r="B89" i="17"/>
  <c r="B77" i="17"/>
  <c r="B73" i="17"/>
  <c r="B84" i="17"/>
  <c r="B88" i="17"/>
  <c r="B91" i="17"/>
  <c r="B92" i="17"/>
  <c r="B72" i="17"/>
  <c r="B75" i="17"/>
  <c r="R413" i="16" l="1"/>
  <c r="O306" i="16"/>
  <c r="R291" i="16"/>
  <c r="R194" i="16"/>
  <c r="AQ26" i="16"/>
  <c r="R129" i="16"/>
  <c r="R71" i="16"/>
  <c r="R78" i="16" s="1"/>
  <c r="O78" i="16"/>
  <c r="R203" i="16"/>
  <c r="R208" i="16" s="1"/>
  <c r="O208" i="16"/>
  <c r="R242" i="16"/>
  <c r="R422" i="16"/>
  <c r="R426" i="16" s="1"/>
  <c r="O426" i="16"/>
  <c r="R331" i="16"/>
  <c r="R337" i="16" s="1"/>
  <c r="R33" i="16"/>
  <c r="R45" i="16" s="1"/>
  <c r="O45" i="16"/>
  <c r="R251" i="16"/>
  <c r="R275" i="16" s="1"/>
  <c r="O275" i="16"/>
  <c r="R386" i="16"/>
  <c r="R62" i="16"/>
  <c r="R300" i="16"/>
  <c r="R306" i="16" s="1"/>
  <c r="R364" i="16"/>
  <c r="R372" i="16" s="1"/>
  <c r="O372" i="16"/>
  <c r="O179" i="16"/>
  <c r="R138" i="16"/>
  <c r="R179" i="16" s="1"/>
  <c r="R395" i="16"/>
  <c r="R399" i="16" s="1"/>
  <c r="O399" i="16"/>
  <c r="D74" i="17" l="1"/>
  <c r="D72" i="17"/>
  <c r="D81" i="17"/>
  <c r="D76" i="17"/>
  <c r="D92" i="17"/>
  <c r="D90" i="17"/>
  <c r="D77" i="17"/>
  <c r="D86" i="17"/>
  <c r="D91" i="17"/>
  <c r="D94" i="17"/>
  <c r="D71" i="17"/>
  <c r="D73" i="17"/>
  <c r="D83" i="17"/>
  <c r="D80" i="17"/>
  <c r="D82" i="17"/>
  <c r="D75" i="17"/>
  <c r="D85" i="17"/>
  <c r="D70" i="17"/>
  <c r="D79" i="17"/>
  <c r="D78" i="17"/>
  <c r="D93" i="17"/>
  <c r="D84" i="17"/>
  <c r="D88" i="17"/>
  <c r="D89" i="17"/>
  <c r="D87" i="17"/>
  <c r="I24" i="13" l="1"/>
  <c r="I19" i="13"/>
  <c r="I22" i="13"/>
  <c r="I6" i="13"/>
  <c r="I17" i="13"/>
  <c r="I15" i="13"/>
  <c r="I8" i="13"/>
  <c r="I5" i="13"/>
  <c r="I16" i="13"/>
  <c r="I21" i="13"/>
  <c r="I12" i="13"/>
  <c r="I25" i="13"/>
  <c r="I11" i="13"/>
  <c r="I10" i="13"/>
  <c r="I14" i="13"/>
  <c r="I20" i="13"/>
  <c r="I7" i="13"/>
  <c r="I23" i="13"/>
  <c r="I26" i="13"/>
  <c r="I18" i="13"/>
  <c r="I28" i="13"/>
  <c r="I9" i="13"/>
  <c r="I13" i="13"/>
  <c r="I27" i="13"/>
  <c r="R122" i="15" l="1"/>
  <c r="R124" i="15" l="1"/>
  <c r="S124" i="15" s="1"/>
  <c r="T124" i="15" s="1"/>
  <c r="R127" i="15" l="1"/>
  <c r="S127" i="15"/>
  <c r="U124" i="15"/>
  <c r="T127" i="15"/>
  <c r="V124" i="15" l="1"/>
  <c r="U127" i="15"/>
  <c r="W124" i="15" l="1"/>
  <c r="V127" i="15"/>
  <c r="W127" i="15" l="1"/>
  <c r="X124" i="15"/>
  <c r="X127" i="15" l="1"/>
  <c r="Y124" i="15"/>
  <c r="Y127" i="15" l="1"/>
  <c r="Z124" i="15"/>
  <c r="Z127" i="15" l="1"/>
  <c r="AA124" i="15"/>
  <c r="AA127" i="15" l="1"/>
  <c r="AB124" i="15"/>
  <c r="AC124" i="15" l="1"/>
  <c r="AB127" i="15"/>
  <c r="AC127" i="15" l="1"/>
  <c r="AD124" i="15"/>
  <c r="AD127" i="15" l="1"/>
  <c r="AE124" i="15"/>
  <c r="AF124" i="15" l="1"/>
  <c r="AE127" i="15"/>
  <c r="AF127" i="15" l="1"/>
  <c r="AG124" i="15"/>
  <c r="AH124" i="15" l="1"/>
  <c r="AG127" i="15"/>
  <c r="AH127" i="15" l="1"/>
  <c r="AI124" i="15"/>
  <c r="AI127" i="15" l="1"/>
  <c r="AJ124" i="15"/>
  <c r="AK124" i="15" l="1"/>
  <c r="AJ127" i="15"/>
  <c r="AK127" i="15" l="1"/>
  <c r="AL124" i="15"/>
  <c r="AL127" i="15" l="1"/>
  <c r="AM124" i="15"/>
  <c r="AM127" i="15" l="1"/>
  <c r="AN124" i="15"/>
  <c r="AN127" i="15" l="1"/>
  <c r="AO124" i="15"/>
  <c r="AO127" i="15" s="1"/>
  <c r="X179" i="16" l="1"/>
  <c r="AB179" i="16"/>
  <c r="U179" i="16"/>
  <c r="X104" i="16"/>
  <c r="X129" i="16" s="1"/>
  <c r="AB104" i="16"/>
  <c r="AB129" i="16" s="1"/>
  <c r="AE179" i="16"/>
  <c r="AE104" i="16"/>
  <c r="AE129" i="16" s="1"/>
  <c r="N104" i="16"/>
  <c r="N154" i="16" s="1"/>
  <c r="U104" i="16"/>
  <c r="U129" i="16" l="1"/>
  <c r="N179" i="16"/>
  <c r="Q154" i="16"/>
  <c r="N129" i="16"/>
  <c r="Q104" i="16"/>
  <c r="Q129" i="16" s="1"/>
  <c r="Q179" i="16" l="1"/>
  <c r="U131" i="16"/>
  <c r="V131" i="16" l="1"/>
  <c r="W131" i="16" l="1"/>
  <c r="X131" i="16" l="1"/>
  <c r="Y131" i="16" l="1"/>
  <c r="Z131" i="16" l="1"/>
  <c r="AA131" i="16" l="1"/>
  <c r="AB131" i="16" l="1"/>
  <c r="AC131" i="16" l="1"/>
  <c r="AD131" i="16" s="1"/>
  <c r="AE131" i="16" s="1"/>
  <c r="AF131" i="16" s="1"/>
  <c r="AG131" i="16" s="1"/>
  <c r="AH131" i="16" s="1"/>
  <c r="AI131" i="16" s="1"/>
  <c r="AJ131" i="16" s="1"/>
  <c r="AK131" i="16" s="1"/>
  <c r="AL131" i="16" s="1"/>
  <c r="AM131" i="16" s="1"/>
  <c r="AN131" i="16" s="1"/>
  <c r="AO131" i="16" s="1"/>
  <c r="AP131" i="16" s="1"/>
  <c r="AQ131" i="16" s="1"/>
  <c r="P9" i="17" s="1"/>
  <c r="J55" i="17" l="1"/>
  <c r="H19" i="17"/>
  <c r="L26" i="17"/>
  <c r="N14" i="17"/>
  <c r="E12" i="17"/>
  <c r="P30" i="17"/>
  <c r="J14" i="17"/>
  <c r="J19" i="17"/>
  <c r="E27" i="17"/>
  <c r="N10" i="17"/>
  <c r="O11" i="17"/>
  <c r="G55" i="17"/>
  <c r="K18" i="17"/>
  <c r="O55" i="17"/>
  <c r="G10" i="17"/>
  <c r="O42" i="17"/>
  <c r="O24" i="17"/>
  <c r="K16" i="17"/>
  <c r="F59" i="17"/>
  <c r="F51" i="17"/>
  <c r="O59" i="17"/>
  <c r="F56" i="17"/>
  <c r="M41" i="17"/>
  <c r="N40" i="17"/>
  <c r="K22" i="17"/>
  <c r="G19" i="17"/>
  <c r="N19" i="17"/>
  <c r="P46" i="17"/>
  <c r="N42" i="17"/>
  <c r="I48" i="17"/>
  <c r="E6" i="17"/>
  <c r="J58" i="17"/>
  <c r="M28" i="17"/>
  <c r="E16" i="17"/>
  <c r="G57" i="17"/>
  <c r="H16" i="17"/>
  <c r="K28" i="17"/>
  <c r="J38" i="17"/>
  <c r="P7" i="17"/>
  <c r="P17" i="17"/>
  <c r="M57" i="17"/>
  <c r="J43" i="17"/>
  <c r="M61" i="17"/>
  <c r="I40" i="17"/>
  <c r="J11" i="17"/>
  <c r="O23" i="17"/>
  <c r="J9" i="17"/>
  <c r="K8" i="17"/>
  <c r="O58" i="17"/>
  <c r="N38" i="17"/>
  <c r="L30" i="17"/>
  <c r="E15" i="17"/>
  <c r="E18" i="17"/>
  <c r="N23" i="17"/>
  <c r="F9" i="17"/>
  <c r="G47" i="17"/>
  <c r="K30" i="17"/>
  <c r="O12" i="17"/>
  <c r="H21" i="17"/>
  <c r="N9" i="17"/>
  <c r="O29" i="17"/>
  <c r="L50" i="17"/>
  <c r="J15" i="17"/>
  <c r="N51" i="17"/>
  <c r="H28" i="17"/>
  <c r="I27" i="17"/>
  <c r="I43" i="17"/>
  <c r="G8" i="17"/>
  <c r="I50" i="17"/>
  <c r="H53" i="17"/>
  <c r="M26" i="17"/>
  <c r="K14" i="17"/>
  <c r="I23" i="17"/>
  <c r="H39" i="17"/>
  <c r="F14" i="17"/>
  <c r="O15" i="17"/>
  <c r="P21" i="17"/>
  <c r="P41" i="17"/>
  <c r="L57" i="17"/>
  <c r="H51" i="17"/>
  <c r="M44" i="17"/>
  <c r="J39" i="17"/>
  <c r="E48" i="17"/>
  <c r="G60" i="17"/>
  <c r="K43" i="17"/>
  <c r="K7" i="17"/>
  <c r="M14" i="17"/>
  <c r="K40" i="17"/>
  <c r="I10" i="17"/>
  <c r="K57" i="17"/>
  <c r="G46" i="17"/>
  <c r="N13" i="17"/>
  <c r="G62" i="17"/>
  <c r="M9" i="17"/>
  <c r="I21" i="17"/>
  <c r="H18" i="17"/>
  <c r="L59" i="17"/>
  <c r="I57" i="17"/>
  <c r="G12" i="17"/>
  <c r="I44" i="17"/>
  <c r="J56" i="17"/>
  <c r="E46" i="17"/>
  <c r="I42" i="17"/>
  <c r="E62" i="17"/>
  <c r="F12" i="17"/>
  <c r="I29" i="17"/>
  <c r="F19" i="17"/>
  <c r="G39" i="17"/>
  <c r="K58" i="17"/>
  <c r="P26" i="17"/>
  <c r="G20" i="17"/>
  <c r="M58" i="17"/>
  <c r="E40" i="17"/>
  <c r="O60" i="17"/>
  <c r="M7" i="17"/>
  <c r="E21" i="17"/>
  <c r="H42" i="17"/>
  <c r="J26" i="17"/>
  <c r="P8" i="17"/>
  <c r="P25" i="17"/>
  <c r="I45" i="17"/>
  <c r="H55" i="17"/>
  <c r="L9" i="17"/>
  <c r="K47" i="17"/>
  <c r="J17" i="17"/>
  <c r="M16" i="17"/>
  <c r="N49" i="17"/>
  <c r="K13" i="17"/>
  <c r="K60" i="17"/>
  <c r="H41" i="17"/>
  <c r="E60" i="17"/>
  <c r="O57" i="17"/>
  <c r="L14" i="17"/>
  <c r="K50" i="17"/>
  <c r="J60" i="17"/>
  <c r="F44" i="17"/>
  <c r="H27" i="17"/>
  <c r="K6" i="17"/>
  <c r="F58" i="17"/>
  <c r="G45" i="17"/>
  <c r="E47" i="17"/>
  <c r="O19" i="17"/>
  <c r="F20" i="17"/>
  <c r="J13" i="17"/>
  <c r="F57" i="17"/>
  <c r="N39" i="17"/>
  <c r="I25" i="17"/>
  <c r="P28" i="17"/>
  <c r="I6" i="17"/>
  <c r="E19" i="17"/>
  <c r="O25" i="17"/>
  <c r="K41" i="17"/>
  <c r="J47" i="17"/>
  <c r="O7" i="17"/>
  <c r="G23" i="17"/>
  <c r="I9" i="17"/>
  <c r="E55" i="17"/>
  <c r="P24" i="17"/>
  <c r="O21" i="17"/>
  <c r="M15" i="17"/>
  <c r="L40" i="17"/>
  <c r="G59" i="17"/>
  <c r="G58" i="17"/>
  <c r="P52" i="17"/>
  <c r="K55" i="17"/>
  <c r="E25" i="17"/>
  <c r="L41" i="17"/>
  <c r="P18" i="17"/>
  <c r="O39" i="17"/>
  <c r="M22" i="17"/>
  <c r="L17" i="17"/>
  <c r="F27" i="17"/>
  <c r="E28" i="17"/>
  <c r="N48" i="17"/>
  <c r="N43" i="17"/>
  <c r="O14" i="17"/>
  <c r="M50" i="17"/>
  <c r="F39" i="17"/>
  <c r="P43" i="17"/>
  <c r="M10" i="17"/>
  <c r="P29" i="17"/>
  <c r="J45" i="17"/>
  <c r="H47" i="17"/>
  <c r="P45" i="17"/>
  <c r="O38" i="17"/>
  <c r="H40" i="17"/>
  <c r="K54" i="17"/>
  <c r="I28" i="17"/>
  <c r="K10" i="17"/>
  <c r="G13" i="17"/>
  <c r="H61" i="17"/>
  <c r="H50" i="17"/>
  <c r="E43" i="17"/>
  <c r="O52" i="17"/>
  <c r="J40" i="17"/>
  <c r="J16" i="17"/>
  <c r="L42" i="17"/>
  <c r="H8" i="17"/>
  <c r="L23" i="17"/>
  <c r="M38" i="17"/>
  <c r="J20" i="17"/>
  <c r="G40" i="17"/>
  <c r="F15" i="17"/>
  <c r="F23" i="17"/>
  <c r="L43" i="17"/>
  <c r="I60" i="17"/>
  <c r="E8" i="17"/>
  <c r="F54" i="17"/>
  <c r="M45" i="17"/>
  <c r="P56" i="17"/>
  <c r="H29" i="17"/>
  <c r="K56" i="17"/>
  <c r="P62" i="17"/>
  <c r="F25" i="17"/>
  <c r="H12" i="17"/>
  <c r="O20" i="17"/>
  <c r="E42" i="17"/>
  <c r="F50" i="17"/>
  <c r="P51" i="17"/>
  <c r="H17" i="17"/>
  <c r="N7" i="17"/>
  <c r="I41" i="17"/>
  <c r="L27" i="17"/>
  <c r="E38" i="17"/>
  <c r="H13" i="17"/>
  <c r="E50" i="17"/>
  <c r="F22" i="17"/>
  <c r="F7" i="17"/>
  <c r="H25" i="17"/>
  <c r="M47" i="17"/>
  <c r="N18" i="17"/>
  <c r="I26" i="17"/>
  <c r="K51" i="17"/>
  <c r="E14" i="17"/>
  <c r="M12" i="17"/>
  <c r="K27" i="17"/>
  <c r="K45" i="17"/>
  <c r="G21" i="17"/>
  <c r="I16" i="17"/>
  <c r="E45" i="17"/>
  <c r="F26" i="17"/>
  <c r="L52" i="17"/>
  <c r="F6" i="17"/>
  <c r="O26" i="17"/>
  <c r="L18" i="17"/>
  <c r="H59" i="17"/>
  <c r="L44" i="17"/>
  <c r="M20" i="17"/>
  <c r="I52" i="17"/>
  <c r="G9" i="17"/>
  <c r="H20" i="17"/>
  <c r="J44" i="17"/>
  <c r="F60" i="17"/>
  <c r="M43" i="17"/>
  <c r="L25" i="17"/>
  <c r="M18" i="17"/>
  <c r="K9" i="17"/>
  <c r="M13" i="17"/>
  <c r="J49" i="17"/>
  <c r="N17" i="17"/>
  <c r="I53" i="17"/>
  <c r="G52" i="17"/>
  <c r="E17" i="17"/>
  <c r="O27" i="17"/>
  <c r="M23" i="17"/>
  <c r="N45" i="17"/>
  <c r="I12" i="17"/>
  <c r="J51" i="17"/>
  <c r="J41" i="17"/>
  <c r="K39" i="17"/>
  <c r="I46" i="17"/>
  <c r="J61" i="17"/>
  <c r="P15" i="17"/>
  <c r="P39" i="17"/>
  <c r="G26" i="17"/>
  <c r="G53" i="17"/>
  <c r="E29" i="17"/>
  <c r="N21" i="17"/>
  <c r="H11" i="17"/>
  <c r="J28" i="17"/>
  <c r="E59" i="17"/>
  <c r="G11" i="17"/>
  <c r="M62" i="17"/>
  <c r="N11" i="17"/>
  <c r="I18" i="17"/>
  <c r="K11" i="17"/>
  <c r="O61" i="17"/>
  <c r="L29" i="17"/>
  <c r="N26" i="17"/>
  <c r="J8" i="17"/>
  <c r="P14" i="17"/>
  <c r="O10" i="17"/>
  <c r="M24" i="17"/>
  <c r="J24" i="17"/>
  <c r="F11" i="17"/>
  <c r="E44" i="17"/>
  <c r="N62" i="17"/>
  <c r="H57" i="17"/>
  <c r="L49" i="17"/>
  <c r="H6" i="17"/>
  <c r="F55" i="17"/>
  <c r="H58" i="17"/>
  <c r="H56" i="17"/>
  <c r="J54" i="17"/>
  <c r="F13" i="17"/>
  <c r="M56" i="17"/>
  <c r="O49" i="17"/>
  <c r="H14" i="17"/>
  <c r="P47" i="17"/>
  <c r="O40" i="17"/>
  <c r="M49" i="17"/>
  <c r="O6" i="17"/>
  <c r="G27" i="17"/>
  <c r="E57" i="17"/>
  <c r="J57" i="17"/>
  <c r="L16" i="17"/>
  <c r="J53" i="17"/>
  <c r="K52" i="17"/>
  <c r="G14" i="17"/>
  <c r="O13" i="17"/>
  <c r="P20" i="17"/>
  <c r="K21" i="17"/>
  <c r="P19" i="17"/>
  <c r="N50" i="17"/>
  <c r="G22" i="17"/>
  <c r="I49" i="17"/>
  <c r="H60" i="17"/>
  <c r="N15" i="17"/>
  <c r="N46" i="17"/>
  <c r="O47" i="17"/>
  <c r="N57" i="17"/>
  <c r="N55" i="17"/>
  <c r="F17" i="17"/>
  <c r="P48" i="17"/>
  <c r="F52" i="17"/>
  <c r="F62" i="17"/>
  <c r="H49" i="17"/>
  <c r="G44" i="17"/>
  <c r="N16" i="17"/>
  <c r="J7" i="17"/>
  <c r="L48" i="17"/>
  <c r="N56" i="17"/>
  <c r="K19" i="17"/>
  <c r="L19" i="17"/>
  <c r="P60" i="17"/>
  <c r="G7" i="17"/>
  <c r="L12" i="17"/>
  <c r="I30" i="17"/>
  <c r="P58" i="17"/>
  <c r="P6" i="17"/>
  <c r="F47" i="17"/>
  <c r="I22" i="17"/>
  <c r="J18" i="17"/>
  <c r="H10" i="17"/>
  <c r="I62" i="17"/>
  <c r="N60" i="17"/>
  <c r="I54" i="17"/>
  <c r="F38" i="17"/>
  <c r="F42" i="17"/>
  <c r="G30" i="17"/>
  <c r="L15" i="17"/>
  <c r="O50" i="17"/>
  <c r="M40" i="17"/>
  <c r="N61" i="17"/>
  <c r="G24" i="17"/>
  <c r="J29" i="17"/>
  <c r="P61" i="17"/>
  <c r="K42" i="17"/>
  <c r="G43" i="17"/>
  <c r="O45" i="17"/>
  <c r="L55" i="17"/>
  <c r="M59" i="17"/>
  <c r="N47" i="17"/>
  <c r="M11" i="17"/>
  <c r="F61" i="17"/>
  <c r="G16" i="17"/>
  <c r="K26" i="17"/>
  <c r="I51" i="17"/>
  <c r="L20" i="17"/>
  <c r="J12" i="17"/>
  <c r="H44" i="17"/>
  <c r="L47" i="17"/>
  <c r="I8" i="17"/>
  <c r="L7" i="17"/>
  <c r="F40" i="17"/>
  <c r="I58" i="17"/>
  <c r="P59" i="17"/>
  <c r="H46" i="17"/>
  <c r="H52" i="17"/>
  <c r="G38" i="17"/>
  <c r="M54" i="17"/>
  <c r="P13" i="17"/>
  <c r="K29" i="17"/>
  <c r="E58" i="17"/>
  <c r="G25" i="17"/>
  <c r="H26" i="17"/>
  <c r="K49" i="17"/>
  <c r="K23" i="17"/>
  <c r="N59" i="17"/>
  <c r="E39" i="17"/>
  <c r="G42" i="17"/>
  <c r="F46" i="17"/>
  <c r="J25" i="17"/>
  <c r="F18" i="17"/>
  <c r="N25" i="17"/>
  <c r="I55" i="17"/>
  <c r="K25" i="17"/>
  <c r="O8" i="17"/>
  <c r="L45" i="17"/>
  <c r="N44" i="17"/>
  <c r="K62" i="17"/>
  <c r="K12" i="17"/>
  <c r="F41" i="17"/>
  <c r="L58" i="17"/>
  <c r="J27" i="17"/>
  <c r="O16" i="17"/>
  <c r="M30" i="17"/>
  <c r="H38" i="17"/>
  <c r="K46" i="17"/>
  <c r="K24" i="17"/>
  <c r="E9" i="17"/>
  <c r="M46" i="17"/>
  <c r="J23" i="17"/>
  <c r="G61" i="17"/>
  <c r="P55" i="17"/>
  <c r="F30" i="17"/>
  <c r="P53" i="17"/>
  <c r="O41" i="17"/>
  <c r="K38" i="17"/>
  <c r="I19" i="17"/>
  <c r="E53" i="17"/>
  <c r="K59" i="17"/>
  <c r="I61" i="17"/>
  <c r="M6" i="17"/>
  <c r="E7" i="17"/>
  <c r="G41" i="17"/>
  <c r="H7" i="17"/>
  <c r="N30" i="17"/>
  <c r="N22" i="17"/>
  <c r="I56" i="17"/>
  <c r="L39" i="17"/>
  <c r="L51" i="17"/>
  <c r="I24" i="17"/>
  <c r="L54" i="17"/>
  <c r="L11" i="17"/>
  <c r="K53" i="17"/>
  <c r="M39" i="17"/>
  <c r="J52" i="17"/>
  <c r="O48" i="17"/>
  <c r="O46" i="17"/>
  <c r="E20" i="17"/>
  <c r="J6" i="17"/>
  <c r="G48" i="17"/>
  <c r="N24" i="17"/>
  <c r="M19" i="17"/>
  <c r="L22" i="17"/>
  <c r="O30" i="17"/>
  <c r="F8" i="17"/>
  <c r="O44" i="17"/>
  <c r="M8" i="17"/>
  <c r="P54" i="17"/>
  <c r="H48" i="17"/>
  <c r="J42" i="17"/>
  <c r="O28" i="17"/>
  <c r="P23" i="17"/>
  <c r="K20" i="17"/>
  <c r="J62" i="17"/>
  <c r="O17" i="17"/>
  <c r="K15" i="17"/>
  <c r="J59" i="17"/>
  <c r="L8" i="17"/>
  <c r="P44" i="17"/>
  <c r="I20" i="17"/>
  <c r="G29" i="17"/>
  <c r="M29" i="17"/>
  <c r="O51" i="17"/>
  <c r="N54" i="17"/>
  <c r="H45" i="17"/>
  <c r="K61" i="17"/>
  <c r="L38" i="17"/>
  <c r="L56" i="17"/>
  <c r="M21" i="17"/>
  <c r="P38" i="17"/>
  <c r="J48" i="17"/>
  <c r="I15" i="17"/>
  <c r="E61" i="17"/>
  <c r="N52" i="17"/>
  <c r="H54" i="17"/>
  <c r="J46" i="17"/>
  <c r="G54" i="17"/>
  <c r="H62" i="17"/>
  <c r="L46" i="17"/>
  <c r="L53" i="17"/>
  <c r="O62" i="17"/>
  <c r="K17" i="17"/>
  <c r="F43" i="17"/>
  <c r="P27" i="17"/>
  <c r="E41" i="17"/>
  <c r="L13" i="17"/>
  <c r="N28" i="17"/>
  <c r="N41" i="17"/>
  <c r="M25" i="17"/>
  <c r="F29" i="17"/>
  <c r="G49" i="17"/>
  <c r="E56" i="17"/>
  <c r="G50" i="17"/>
  <c r="K48" i="17"/>
  <c r="L61" i="17"/>
  <c r="M53" i="17"/>
  <c r="P12" i="17"/>
  <c r="I47" i="17"/>
  <c r="G51" i="17"/>
  <c r="O56" i="17"/>
  <c r="F49" i="17"/>
  <c r="N12" i="17"/>
  <c r="P22" i="17"/>
  <c r="E11" i="17"/>
  <c r="H9" i="17"/>
  <c r="P40" i="17"/>
  <c r="L62" i="17"/>
  <c r="E52" i="17"/>
  <c r="F21" i="17"/>
  <c r="N29" i="17"/>
  <c r="O54" i="17"/>
  <c r="I7" i="17"/>
  <c r="N20" i="17"/>
  <c r="J22" i="17"/>
  <c r="O43" i="17"/>
  <c r="I38" i="17"/>
  <c r="G18" i="17"/>
  <c r="E51" i="17"/>
  <c r="F28" i="17"/>
  <c r="L21" i="17"/>
  <c r="E54" i="17"/>
  <c r="H22" i="17"/>
  <c r="E30" i="17"/>
  <c r="J30" i="17"/>
  <c r="P50" i="17"/>
  <c r="M52" i="17"/>
  <c r="F16" i="17"/>
  <c r="P42" i="17"/>
  <c r="N27" i="17"/>
  <c r="N58" i="17"/>
  <c r="M60" i="17"/>
  <c r="M48" i="17"/>
  <c r="G15" i="17"/>
  <c r="I17" i="17"/>
  <c r="P57" i="17"/>
  <c r="O18" i="17"/>
  <c r="I59" i="17"/>
  <c r="E24" i="17"/>
  <c r="I13" i="17"/>
  <c r="O53" i="17"/>
  <c r="J50" i="17"/>
  <c r="N53" i="17"/>
  <c r="L6" i="17"/>
  <c r="J10" i="17"/>
  <c r="G6" i="17"/>
  <c r="F45" i="17"/>
  <c r="E13" i="17"/>
  <c r="J21" i="17"/>
  <c r="H30" i="17"/>
  <c r="F10" i="17"/>
  <c r="E26" i="17"/>
  <c r="H23" i="17"/>
  <c r="P11" i="17"/>
  <c r="I14" i="17"/>
  <c r="M51" i="17"/>
  <c r="P16" i="17"/>
  <c r="I11" i="17"/>
  <c r="P10" i="17"/>
  <c r="E22" i="17"/>
  <c r="M55" i="17"/>
  <c r="E10" i="17"/>
  <c r="I39" i="17"/>
  <c r="L10" i="17"/>
  <c r="M42" i="17"/>
  <c r="L24" i="17"/>
  <c r="K44" i="17"/>
  <c r="H15" i="17"/>
  <c r="O9" i="17"/>
  <c r="H24" i="17"/>
  <c r="G28" i="17"/>
  <c r="H43" i="17"/>
  <c r="E49" i="17"/>
  <c r="M27" i="17"/>
  <c r="P49" i="17"/>
  <c r="G17" i="17"/>
  <c r="L28" i="17"/>
  <c r="F48" i="17"/>
  <c r="F24" i="17"/>
  <c r="N6" i="17"/>
  <c r="M17" i="17"/>
  <c r="N8" i="17"/>
  <c r="L60" i="17"/>
  <c r="O22" i="17"/>
  <c r="F53" i="17"/>
  <c r="E23" i="17"/>
  <c r="G56" i="17"/>
  <c r="D10" i="17" l="1"/>
  <c r="D39" i="17"/>
  <c r="D15" i="17"/>
  <c r="D38" i="17"/>
  <c r="D48" i="17"/>
  <c r="D57" i="17"/>
  <c r="D49" i="17"/>
  <c r="D44" i="17"/>
  <c r="D51" i="17"/>
  <c r="D46" i="17"/>
  <c r="D13" i="17"/>
  <c r="D55" i="17"/>
  <c r="D11" i="17"/>
  <c r="D28" i="17"/>
  <c r="D21" i="17"/>
  <c r="D59" i="17"/>
  <c r="D50" i="17"/>
  <c r="D26" i="17"/>
  <c r="D43" i="17"/>
  <c r="D7" i="17"/>
  <c r="D22" i="17"/>
  <c r="D53" i="17"/>
  <c r="D54" i="17"/>
  <c r="D47" i="17"/>
  <c r="D23" i="17"/>
  <c r="D29" i="17"/>
  <c r="D18" i="17"/>
  <c r="D16" i="17"/>
  <c r="D41" i="17"/>
  <c r="D45" i="17"/>
  <c r="D9" i="17"/>
  <c r="D14" i="17"/>
  <c r="D30" i="17"/>
  <c r="D52" i="17"/>
  <c r="D58" i="17"/>
  <c r="D19" i="17"/>
  <c r="D12" i="17"/>
  <c r="D42" i="17"/>
  <c r="D60" i="17"/>
  <c r="D27" i="17"/>
  <c r="D25" i="17"/>
  <c r="D61" i="17"/>
  <c r="D24" i="17"/>
  <c r="D17" i="17"/>
  <c r="D8" i="17"/>
  <c r="D56" i="17"/>
  <c r="D40" i="17"/>
  <c r="D62" i="17"/>
  <c r="D6" i="17"/>
  <c r="D20" i="17"/>
  <c r="B5" i="14" l="1"/>
  <c r="B6" i="14" s="1"/>
  <c r="B7" i="14" s="1"/>
  <c r="B8" i="14" s="1"/>
  <c r="E5" i="13" l="1"/>
  <c r="E6" i="13"/>
  <c r="E7" i="13"/>
  <c r="E8" i="13"/>
  <c r="B9" i="14"/>
  <c r="E9" i="13" l="1"/>
  <c r="B10" i="14"/>
  <c r="E10" i="13" l="1"/>
  <c r="B11" i="14"/>
  <c r="E11" i="13" l="1"/>
  <c r="B12" i="14"/>
  <c r="E12" i="13" l="1"/>
  <c r="B13" i="14"/>
  <c r="E13" i="13" l="1"/>
  <c r="B14" i="14"/>
  <c r="E14" i="13" l="1"/>
  <c r="B15" i="14"/>
  <c r="E15" i="13" l="1"/>
  <c r="B16" i="14"/>
  <c r="E16" i="13" l="1"/>
  <c r="B17" i="14"/>
  <c r="E17" i="13" l="1"/>
  <c r="B18" i="14"/>
  <c r="E18" i="13" l="1"/>
  <c r="B19" i="14"/>
  <c r="E19" i="13" l="1"/>
  <c r="B20" i="14"/>
  <c r="E20" i="13" l="1"/>
  <c r="B21" i="14"/>
  <c r="E21" i="13" l="1"/>
  <c r="B22" i="14"/>
  <c r="E22" i="13" l="1"/>
  <c r="B23" i="14"/>
  <c r="E23" i="13" l="1"/>
  <c r="B24" i="14"/>
  <c r="E24" i="13" l="1"/>
  <c r="B25" i="14"/>
  <c r="E25" i="13" l="1"/>
  <c r="B26" i="14"/>
  <c r="E26" i="13" l="1"/>
  <c r="B27" i="14"/>
  <c r="E27" i="13" l="1"/>
  <c r="B28" i="14"/>
  <c r="E28" i="13" l="1"/>
  <c r="C5" i="14" l="1"/>
  <c r="D5" i="14" s="1"/>
  <c r="F5" i="14"/>
  <c r="F6" i="14" l="1"/>
  <c r="B5" i="13"/>
  <c r="H5" i="14"/>
  <c r="C6" i="14"/>
  <c r="F7" i="14" l="1"/>
  <c r="B6" i="13"/>
  <c r="H5" i="13"/>
  <c r="D6" i="14"/>
  <c r="H6" i="14" s="1"/>
  <c r="C7" i="14"/>
  <c r="F8" i="14" l="1"/>
  <c r="H6" i="13"/>
  <c r="C8" i="14"/>
  <c r="D7" i="14"/>
  <c r="H7" i="14" s="1"/>
  <c r="B7" i="13"/>
  <c r="F9" i="14" l="1"/>
  <c r="B8" i="13"/>
  <c r="H7" i="13"/>
  <c r="C9" i="14"/>
  <c r="D8" i="14"/>
  <c r="H8" i="14" s="1"/>
  <c r="H8" i="13" l="1"/>
  <c r="B9" i="13"/>
  <c r="H9" i="13" s="1"/>
  <c r="F10" i="14"/>
  <c r="C10" i="14"/>
  <c r="D9" i="14"/>
  <c r="H9" i="14" s="1"/>
  <c r="F11" i="14" l="1"/>
  <c r="D10" i="14"/>
  <c r="H10" i="14" s="1"/>
  <c r="C11" i="14"/>
  <c r="B10" i="13"/>
  <c r="F12" i="14" l="1"/>
  <c r="H10" i="13"/>
  <c r="D11" i="14"/>
  <c r="H11" i="14" s="1"/>
  <c r="C12" i="14"/>
  <c r="B11" i="13"/>
  <c r="F13" i="14" l="1"/>
  <c r="C13" i="14"/>
  <c r="D12" i="14"/>
  <c r="H12" i="14" s="1"/>
  <c r="B12" i="13"/>
  <c r="H11" i="13"/>
  <c r="F14" i="14" l="1"/>
  <c r="B13" i="13"/>
  <c r="H13" i="13" s="1"/>
  <c r="H12" i="13"/>
  <c r="D13" i="14"/>
  <c r="H13" i="14" s="1"/>
  <c r="C14" i="14"/>
  <c r="F15" i="14" l="1"/>
  <c r="D14" i="14"/>
  <c r="H14" i="14" s="1"/>
  <c r="C15" i="14"/>
  <c r="B14" i="13"/>
  <c r="F16" i="14" l="1"/>
  <c r="C16" i="14"/>
  <c r="D15" i="14"/>
  <c r="H15" i="14" s="1"/>
  <c r="H14" i="13"/>
  <c r="B15" i="13"/>
  <c r="F17" i="14" l="1"/>
  <c r="D16" i="14"/>
  <c r="H16" i="14" s="1"/>
  <c r="C17" i="14"/>
  <c r="H15" i="13"/>
  <c r="B16" i="13"/>
  <c r="F18" i="14" l="1"/>
  <c r="D17" i="14"/>
  <c r="H17" i="14" s="1"/>
  <c r="C18" i="14"/>
  <c r="H16" i="13"/>
  <c r="B17" i="13"/>
  <c r="F19" i="14" l="1"/>
  <c r="C19" i="14"/>
  <c r="D18" i="14"/>
  <c r="H18" i="14" s="1"/>
  <c r="H17" i="13"/>
  <c r="B18" i="13"/>
  <c r="F20" i="14" l="1"/>
  <c r="B19" i="13"/>
  <c r="H19" i="13" s="1"/>
  <c r="D19" i="14"/>
  <c r="H19" i="14" s="1"/>
  <c r="C20" i="14"/>
  <c r="H18" i="13"/>
  <c r="F21" i="14" l="1"/>
  <c r="C21" i="14"/>
  <c r="D20" i="14"/>
  <c r="H20" i="14" s="1"/>
  <c r="B20" i="13"/>
  <c r="F22" i="14" l="1"/>
  <c r="B21" i="13"/>
  <c r="H21" i="13" s="1"/>
  <c r="H20" i="13"/>
  <c r="D21" i="14"/>
  <c r="H21" i="14" s="1"/>
  <c r="C22" i="14"/>
  <c r="F23" i="14" l="1"/>
  <c r="D22" i="14"/>
  <c r="H22" i="14" s="1"/>
  <c r="C23" i="14"/>
  <c r="B22" i="13"/>
  <c r="F24" i="14" l="1"/>
  <c r="D23" i="14"/>
  <c r="H23" i="14" s="1"/>
  <c r="C24" i="14"/>
  <c r="B23" i="13"/>
  <c r="H22" i="13"/>
  <c r="F25" i="14" l="1"/>
  <c r="C25" i="14"/>
  <c r="D24" i="14"/>
  <c r="H24" i="14" s="1"/>
  <c r="B24" i="13"/>
  <c r="H23" i="13"/>
  <c r="F26" i="14" l="1"/>
  <c r="D25" i="14"/>
  <c r="H25" i="14" s="1"/>
  <c r="C26" i="14"/>
  <c r="B25" i="13"/>
  <c r="H24" i="13"/>
  <c r="F27" i="14" l="1"/>
  <c r="C27" i="14"/>
  <c r="D26" i="14"/>
  <c r="H26" i="14" s="1"/>
  <c r="H25" i="13"/>
  <c r="B26" i="13"/>
  <c r="F28" i="14" l="1"/>
  <c r="C28" i="14"/>
  <c r="D27" i="14"/>
  <c r="H27" i="14" s="1"/>
  <c r="B27" i="13"/>
  <c r="H26" i="13"/>
  <c r="D28" i="14" l="1"/>
  <c r="H28" i="14" s="1"/>
  <c r="H27" i="13"/>
  <c r="B28" i="13"/>
  <c r="H28" i="13" l="1"/>
  <c r="E5" i="18" l="1"/>
  <c r="I7" i="18"/>
  <c r="J10" i="18"/>
  <c r="C14" i="18"/>
  <c r="D5" i="18"/>
  <c r="D13" i="18"/>
  <c r="K17" i="18"/>
  <c r="G7" i="18"/>
  <c r="J11" i="18"/>
  <c r="D12" i="18"/>
  <c r="E12" i="18"/>
  <c r="E11" i="18"/>
  <c r="G5" i="18"/>
  <c r="J7" i="18"/>
  <c r="I5" i="18"/>
  <c r="K12" i="18"/>
  <c r="H7" i="18"/>
  <c r="I6" i="18"/>
  <c r="F6" i="18"/>
  <c r="K15" i="18"/>
  <c r="J14" i="18"/>
  <c r="I14" i="18"/>
  <c r="G14" i="18"/>
  <c r="E15" i="18"/>
  <c r="I13" i="18"/>
  <c r="C11" i="18"/>
  <c r="I10" i="18"/>
  <c r="H15" i="18"/>
  <c r="L8" i="18"/>
  <c r="C12" i="18"/>
  <c r="I11" i="18"/>
  <c r="L16" i="18"/>
  <c r="D10" i="18"/>
  <c r="D6" i="18"/>
  <c r="C8" i="18"/>
  <c r="C10" i="18"/>
  <c r="F17" i="18"/>
  <c r="K7" i="18"/>
  <c r="K16" i="18"/>
  <c r="C17" i="18"/>
  <c r="C15" i="18"/>
  <c r="H10" i="18"/>
  <c r="K5" i="18"/>
  <c r="K14" i="18"/>
  <c r="G10" i="18"/>
  <c r="C13" i="18"/>
  <c r="G16" i="18"/>
  <c r="H17" i="18"/>
  <c r="G13" i="18"/>
  <c r="J17" i="18"/>
  <c r="H16" i="18"/>
  <c r="F11" i="18"/>
  <c r="H8" i="18"/>
  <c r="F10" i="18"/>
  <c r="C9" i="18"/>
  <c r="L12" i="18"/>
  <c r="D16" i="18"/>
  <c r="H12" i="18"/>
  <c r="L5" i="18"/>
  <c r="D14" i="18"/>
  <c r="I8" i="18"/>
  <c r="I12" i="18"/>
  <c r="J13" i="18"/>
  <c r="G17" i="18"/>
  <c r="G8" i="18"/>
  <c r="J8" i="18"/>
  <c r="L15" i="18"/>
  <c r="G11" i="18"/>
  <c r="E16" i="18"/>
  <c r="K13" i="18"/>
  <c r="F15" i="18"/>
  <c r="G12" i="18"/>
  <c r="D7" i="18"/>
  <c r="L9" i="18"/>
  <c r="I17" i="18"/>
  <c r="K8" i="18"/>
  <c r="E6" i="18"/>
  <c r="F16" i="18"/>
  <c r="F14" i="18"/>
  <c r="I16" i="18"/>
  <c r="E8" i="18"/>
  <c r="J9" i="18"/>
  <c r="J15" i="18"/>
  <c r="L10" i="18"/>
  <c r="K9" i="18"/>
  <c r="K6" i="18"/>
  <c r="H6" i="18"/>
  <c r="L17" i="18"/>
  <c r="L21" i="18" s="1"/>
  <c r="E17" i="18"/>
  <c r="C16" i="18"/>
  <c r="G15" i="18"/>
  <c r="K11" i="18"/>
  <c r="D17" i="18"/>
  <c r="L7" i="18"/>
  <c r="F12" i="18"/>
  <c r="E13" i="18"/>
  <c r="H9" i="18"/>
  <c r="G9" i="18"/>
  <c r="C7" i="18"/>
  <c r="H13" i="18"/>
  <c r="J12" i="18"/>
  <c r="L14" i="18"/>
  <c r="D9" i="18"/>
  <c r="E14" i="18"/>
  <c r="I9" i="18"/>
  <c r="E7" i="18"/>
  <c r="L6" i="18"/>
  <c r="J16" i="18"/>
  <c r="F9" i="18"/>
  <c r="F13" i="18"/>
  <c r="C6" i="18"/>
  <c r="C5" i="18"/>
  <c r="H5" i="18"/>
  <c r="D15" i="18"/>
  <c r="J5" i="18"/>
  <c r="E9" i="18"/>
  <c r="H14" i="18"/>
  <c r="E10" i="18"/>
  <c r="D8" i="18"/>
  <c r="L13" i="18"/>
  <c r="H11" i="18"/>
  <c r="F7" i="18"/>
  <c r="L11" i="18"/>
  <c r="J6" i="18"/>
  <c r="I15" i="18"/>
  <c r="F8" i="18"/>
  <c r="G6" i="18"/>
  <c r="D11" i="18"/>
  <c r="K10" i="18"/>
  <c r="J18" i="18" l="1"/>
  <c r="E21" i="18"/>
  <c r="K18" i="18"/>
  <c r="M28" i="18"/>
  <c r="B7" i="18"/>
  <c r="I18" i="18"/>
  <c r="B12" i="18"/>
  <c r="M33" i="18"/>
  <c r="M34" i="18"/>
  <c r="B13" i="18"/>
  <c r="B6" i="18"/>
  <c r="M27" i="18"/>
  <c r="G21" i="18"/>
  <c r="M35" i="18"/>
  <c r="B14" i="18"/>
  <c r="J21" i="18"/>
  <c r="B15" i="18"/>
  <c r="M36" i="18"/>
  <c r="K21" i="18"/>
  <c r="M30" i="18"/>
  <c r="B9" i="18"/>
  <c r="M26" i="18"/>
  <c r="B5" i="18"/>
  <c r="H18" i="18"/>
  <c r="M32" i="18"/>
  <c r="B11" i="18"/>
  <c r="L18" i="18"/>
  <c r="F21" i="18"/>
  <c r="M38" i="18"/>
  <c r="B17" i="18"/>
  <c r="G18" i="18"/>
  <c r="C18" i="18"/>
  <c r="D21" i="18"/>
  <c r="M31" i="18"/>
  <c r="B10" i="18"/>
  <c r="I21" i="18"/>
  <c r="B16" i="18"/>
  <c r="M37" i="18"/>
  <c r="M29" i="18"/>
  <c r="B8" i="18"/>
  <c r="H21" i="18"/>
  <c r="C21" i="18"/>
  <c r="F18" i="18"/>
  <c r="D18" i="18"/>
  <c r="E18" i="18"/>
  <c r="M9" i="18" l="1"/>
  <c r="M14" i="18"/>
  <c r="M7" i="18"/>
  <c r="M10" i="18"/>
  <c r="B21" i="18"/>
  <c r="M17" i="18"/>
  <c r="M15" i="18"/>
  <c r="M6" i="18"/>
  <c r="M12" i="18"/>
  <c r="M16" i="18"/>
  <c r="M11" i="18"/>
  <c r="M5" i="18"/>
  <c r="B18" i="18"/>
  <c r="M13" i="18"/>
  <c r="M8" i="18"/>
  <c r="M18" i="18" l="1"/>
</calcChain>
</file>

<file path=xl/sharedStrings.xml><?xml version="1.0" encoding="utf-8"?>
<sst xmlns="http://schemas.openxmlformats.org/spreadsheetml/2006/main" count="1405" uniqueCount="412">
  <si>
    <t>Forecast Additions to Net Plant</t>
  </si>
  <si>
    <t>Non-Incentive</t>
  </si>
  <si>
    <t>Incentive</t>
  </si>
  <si>
    <t>Total Non-Incentive and Incentive</t>
  </si>
  <si>
    <t>Forecast Period Mon-Yr</t>
  </si>
  <si>
    <t>Gross Additions</t>
  </si>
  <si>
    <t>Transmission High / Low Voltage Summary ($000)</t>
  </si>
  <si>
    <t>High Voltage</t>
  </si>
  <si>
    <t>Low Voltage</t>
  </si>
  <si>
    <t>Month</t>
  </si>
  <si>
    <t>Total</t>
  </si>
  <si>
    <t>Total Adds</t>
  </si>
  <si>
    <t>Non-Incentive Plant Additions Forecast</t>
  </si>
  <si>
    <t>First Forecast Month</t>
  </si>
  <si>
    <t xml:space="preserve">Blanket Forecast </t>
  </si>
  <si>
    <t>WBS</t>
  </si>
  <si>
    <t>WBS Description</t>
  </si>
  <si>
    <t>Pin #</t>
  </si>
  <si>
    <t>Voltage</t>
  </si>
  <si>
    <t>Forecast Date</t>
  </si>
  <si>
    <t>Asset Class</t>
  </si>
  <si>
    <t>Collectible %</t>
  </si>
  <si>
    <t>ISO %</t>
  </si>
  <si>
    <t>Total Blankets</t>
  </si>
  <si>
    <t>Total Incremental Blankets Plant Balance</t>
  </si>
  <si>
    <t>Non-Incentive Specifics Forecast</t>
  </si>
  <si>
    <t>Total Specifics</t>
  </si>
  <si>
    <t>Total Incremental Non-Incentive Specifics Plant Balance</t>
  </si>
  <si>
    <t>Total Incremental Non-Incentive Plant Balance</t>
  </si>
  <si>
    <t>Incentive CWIP &amp; Plant Additions Forecast</t>
  </si>
  <si>
    <t>Devers Colorado River (DCR)</t>
  </si>
  <si>
    <t>Incentive Specifics Forecast</t>
  </si>
  <si>
    <t>Note: Incentive Specific Projects are loaded for OH and closed based on the specific date
No AFUDC on Incentive Projects (*INC), Trailing Charges are closed the month expenditures are incurred</t>
  </si>
  <si>
    <t>Closings</t>
  </si>
  <si>
    <t>CWIP Incentive Expenditure Forecast</t>
  </si>
  <si>
    <t>Note: Incentive CWIP is part of Rate Base as Expenditures are made, No AFUDC is applied, Includes Incentive LHFFU</t>
  </si>
  <si>
    <t>Expenditures</t>
  </si>
  <si>
    <t>Total Incentive CWIP Expenditures (Excludes OH)</t>
  </si>
  <si>
    <t>Tehachapi Segments 3B &amp; 3C</t>
  </si>
  <si>
    <t>Tehachapi Segments 4-11</t>
  </si>
  <si>
    <t>Red Bluff Substation</t>
  </si>
  <si>
    <t>Lugo-Pisgah</t>
  </si>
  <si>
    <t>West of Devers</t>
  </si>
  <si>
    <t>Note: Incentive Specific Projects are loaded for OH and closed based on the specific date</t>
  </si>
  <si>
    <t>Colorado River Substation</t>
  </si>
  <si>
    <t>Whirlwind Substation Expansion Project</t>
  </si>
  <si>
    <t>Incentive Expenditures</t>
  </si>
  <si>
    <t>Incentive CWIP Expenditures</t>
  </si>
  <si>
    <t>Total All Projects</t>
  </si>
  <si>
    <t>Tehachapi Segments 1 - 3A</t>
  </si>
  <si>
    <t>Recorded</t>
  </si>
  <si>
    <t>Forecast</t>
  </si>
  <si>
    <t>Rancho Vista</t>
  </si>
  <si>
    <t>Incentive Closings</t>
  </si>
  <si>
    <t>Incentive Plant Closings</t>
  </si>
  <si>
    <t>Beginning CWIP Closed to Plant in Service</t>
  </si>
  <si>
    <t>Southern California Edison Company</t>
  </si>
  <si>
    <t>Incentive CWIP - FERC Projects Detail</t>
  </si>
  <si>
    <t xml:space="preserve">TRTP All Segments </t>
  </si>
  <si>
    <t>DCR</t>
  </si>
  <si>
    <t>Red Bluff</t>
  </si>
  <si>
    <t>Eldorado-Ivanpah</t>
  </si>
  <si>
    <t>Colorado River</t>
  </si>
  <si>
    <t>Whirlwind</t>
  </si>
  <si>
    <t>South of Kramer</t>
  </si>
  <si>
    <t>13 Mo. Avg</t>
  </si>
  <si>
    <t>Projects</t>
  </si>
  <si>
    <t>Balance Type</t>
  </si>
  <si>
    <t>CWIP</t>
  </si>
  <si>
    <t>Adjustments</t>
  </si>
  <si>
    <t>TRTP All Segments</t>
  </si>
  <si>
    <t>Check</t>
  </si>
  <si>
    <t>Coolwater-Lugo</t>
  </si>
  <si>
    <t>WO</t>
  </si>
  <si>
    <t>2018 Total Expenditures</t>
  </si>
  <si>
    <t>2018 ISO Expenditures Less Collectible</t>
  </si>
  <si>
    <t>Calcite Southern (formerly Jasper; part of South of Kramer)</t>
  </si>
  <si>
    <t>CWIP Evenly Closed</t>
  </si>
  <si>
    <t>2016 CWIP Balances closed in Forecast Period</t>
  </si>
  <si>
    <t>Current 2017 File</t>
  </si>
  <si>
    <t>Alberhill</t>
  </si>
  <si>
    <t>Eldorado-Lugo-Mohave</t>
  </si>
  <si>
    <t>Mesa</t>
  </si>
  <si>
    <t>ELM Series Caps</t>
  </si>
  <si>
    <t>2017 CWIP</t>
  </si>
  <si>
    <t>2019 Total Expenditures</t>
  </si>
  <si>
    <t>2017 ISO CWIP Less Collectible</t>
  </si>
  <si>
    <t>2019 ISO Expenditures Less Collectible</t>
  </si>
  <si>
    <t>CET-ET-IR-CB-421100</t>
  </si>
  <si>
    <t>Replace Bulk Power Circuit Breakers</t>
  </si>
  <si>
    <t>High</t>
  </si>
  <si>
    <t>Blanket</t>
  </si>
  <si>
    <t>TR-SUB</t>
  </si>
  <si>
    <t>CET-ET-IR-CB-432911</t>
  </si>
  <si>
    <t>Non-Bulk Circuit Breaker Replacement Program (115kV and Below)</t>
  </si>
  <si>
    <t>Low</t>
  </si>
  <si>
    <t>CET-ET-IR-ME-619700</t>
  </si>
  <si>
    <t>On-line Dissolved Gas Analysis of Bulk Power Transformer Banks</t>
  </si>
  <si>
    <t>CET-ET-IR-RP-434301</t>
  </si>
  <si>
    <t>Non-Bulk Relay Replacement Program ("SRRP")</t>
  </si>
  <si>
    <t>CET-ET-IR-RP-508900</t>
  </si>
  <si>
    <t xml:space="preserve">Bulk Power 500kV &amp; 220kV Line Relay Replacement </t>
  </si>
  <si>
    <t>CET-ET-IR-ME-475600</t>
  </si>
  <si>
    <t>Substation Miscellaneous Equipment Additions &amp; Betterment</t>
  </si>
  <si>
    <t>CET-ET-IR-TB-521001</t>
  </si>
  <si>
    <t>Substation Transformer Bank Replacement Program (AA-Bank &amp; A-Bank)</t>
  </si>
  <si>
    <t>CET-OT-OT-BP-642800</t>
  </si>
  <si>
    <t>Generation Interconnection Remedial Action Scheme (RAS)</t>
  </si>
  <si>
    <t>CET-ET-GA-CR-766600</t>
  </si>
  <si>
    <t>Total CRAS Program - Phase 1: Colorado River Corridor RAS</t>
  </si>
  <si>
    <t>CET-ET-GA-CR-800900</t>
  </si>
  <si>
    <t>Northern CRAS to Tehachapi CRAS</t>
  </si>
  <si>
    <t>CET-ET-GA-EM-644606</t>
  </si>
  <si>
    <t>Phasor Measurement System Installations</t>
  </si>
  <si>
    <t>CET-PD-IR-TP-TRMETE</t>
  </si>
  <si>
    <t>Transmission Maintenance Planned - Metro East</t>
  </si>
  <si>
    <t>TR-LINE</t>
  </si>
  <si>
    <t>CET-PD-OT-PJ-729801</t>
  </si>
  <si>
    <t>Transmission Line Rating Remediation - Metro West, Highland &amp; Eastern Grids</t>
  </si>
  <si>
    <t>CET-PD-OT-PJ-786700</t>
  </si>
  <si>
    <t>TLRR Eldorado-Lugo-Pisgah 220kV Transmission</t>
  </si>
  <si>
    <t>CET-PD-OT-PJ-790400</t>
  </si>
  <si>
    <t>TLRR Ivanpah-Coolwater-Kramer-Inyokern 115kV Subtrans</t>
  </si>
  <si>
    <t>CET-PD-OT-PJ-790500</t>
  </si>
  <si>
    <t>TLRR Control-Haiwee 115kV Subtrans</t>
  </si>
  <si>
    <t>CET-PD-OT-PJ-790600</t>
  </si>
  <si>
    <t>TLRR Control-Silver Peak 55kV Subtrans</t>
  </si>
  <si>
    <t>CET-PD-IR-SP-SUBSNW</t>
  </si>
  <si>
    <t>Substation Planned Maintenance Replacements</t>
  </si>
  <si>
    <t>CET-PD-BM-SU-SUBSNW</t>
  </si>
  <si>
    <t>Substation Unplanned Maintenance Replacements</t>
  </si>
  <si>
    <t>CET-PD-ST-SS-SUBSNW</t>
  </si>
  <si>
    <t>Substation - Storm</t>
  </si>
  <si>
    <t>CET-PD-BM-TU-TREAST</t>
  </si>
  <si>
    <t>Transmission Breakdown Maintenance Unplanned</t>
  </si>
  <si>
    <t>CET-PD-IR-TR-TRMETW</t>
  </si>
  <si>
    <t>Transmission Deteriorated Pole Repl &amp; Restoration - Metro West</t>
  </si>
  <si>
    <t>CET-PD-IR-PT-TRMETW</t>
  </si>
  <si>
    <t>Pole Loading Transmission Pole Replacements - Metro West</t>
  </si>
  <si>
    <t>CET-PD-CI-CI-CRINSP</t>
  </si>
  <si>
    <t>Critical Infrastructure Spare - FERC Spare Transformer Equipment Program (STEP)/Emergency</t>
  </si>
  <si>
    <t>CET-PD-CL-SC-SUBSNW</t>
  </si>
  <si>
    <t>Substation Claim</t>
  </si>
  <si>
    <t>CET-PD-CL-TC-TREAST</t>
  </si>
  <si>
    <t>Transmission Claim</t>
  </si>
  <si>
    <t>CET-PD-ST-TS-TREAST</t>
  </si>
  <si>
    <t>Transmission Storm</t>
  </si>
  <si>
    <t>COS-00-CS-CS-782000</t>
  </si>
  <si>
    <t>NERC CIP-14 Physical Security Enhancements</t>
  </si>
  <si>
    <t>COS-00-SP-TD-000000</t>
  </si>
  <si>
    <t>Seismic Program - Trans Subs (FERC)</t>
  </si>
  <si>
    <t>COS-00-SP-TD-000002</t>
  </si>
  <si>
    <t>Seismic Program - Trans Lines</t>
  </si>
  <si>
    <t>COS-00-RE-MA-NE7637</t>
  </si>
  <si>
    <t>Substation Facility Capital Maintenance</t>
  </si>
  <si>
    <t>TD1269146</t>
  </si>
  <si>
    <t>TD1269499</t>
  </si>
  <si>
    <t>CET-OT-OT-ME-313802</t>
  </si>
  <si>
    <t>LADWP DC electrode replacement (LAND Segment)</t>
  </si>
  <si>
    <t>LADWP DC electrode replacement (OCEAN Segment)</t>
  </si>
  <si>
    <t>CET-ET-TP-RN-775602</t>
  </si>
  <si>
    <t>Whirlwind Sub (POS): Equip one (1) 220 kV position to terminate the Rattlesnake-Whirlwind 220kV Line</t>
  </si>
  <si>
    <t>CET-ET-TP-RN-777500</t>
  </si>
  <si>
    <t>Whirlwind Subsation (NU): Equip one (1) 220 kV position to terminate the Desert Flower-Whirlwind 220kV Line</t>
  </si>
  <si>
    <t>CET-ET-AF-CF-809000</t>
  </si>
  <si>
    <t xml:space="preserve">Bob Switch - Eldorado T/L: Install one transmission structure with two (2) spans from the SCE dead end rack to the Connecting Customer-owned Last Structure. </t>
  </si>
  <si>
    <t>CET-ET-LG-AF-809000</t>
  </si>
  <si>
    <t xml:space="preserve">Eldorado Substation (NU): install the following equipment on a dedicated 220kV double breaker line position (position 25) at the Eldorado Sub to terminate the Bob - Eldorado 220kV T/L. </t>
  </si>
  <si>
    <t>CET-ET-LG-TS-538303</t>
  </si>
  <si>
    <t>Chino 220/66kV - Add a 4th 280MVA, 220/66kV Transformer Bank and Split the Chino 66kV System</t>
  </si>
  <si>
    <t>CET-ET-LG-TS-682400</t>
  </si>
  <si>
    <t>La Fresa Sub (Phase 2): Install new MEER and cut over existing protection and upgrade CTs on existing banks. Upgrade SAS from 5.5 to 6X.</t>
  </si>
  <si>
    <t>CET-ET-LG-TS-711300</t>
  </si>
  <si>
    <t xml:space="preserve">El Nido: Install 230 kV (63 kA) double breakers on No. 1 A bank at position 3 and No. 3A bank at position 6.  </t>
  </si>
  <si>
    <t>CET-ET-LG-TS-626302</t>
  </si>
  <si>
    <t>Vestal: Equip 230 KV A-Bank positions (n</t>
  </si>
  <si>
    <t>CET-ET-LG-TS-667000</t>
  </si>
  <si>
    <t>Valley 'A/B' 500/115 - Install 115kV GIS</t>
  </si>
  <si>
    <t>CET-ET-LG-TS-783400</t>
  </si>
  <si>
    <t>Bailey Sub: Install a 28.8 MVAR Cap</t>
  </si>
  <si>
    <t>CET-ET-TP-RL-646800</t>
  </si>
  <si>
    <t>Victor Sub: Upgrade protection and install 4 SEL-351 relays</t>
  </si>
  <si>
    <t>CET-ET-TP-RL-711200</t>
  </si>
  <si>
    <t>Devers:  Equip the 230 KV A-Bank positions (3 &amp; 4) with circuit breakers</t>
  </si>
  <si>
    <t>CET-ET-TP-RL-768000</t>
  </si>
  <si>
    <t xml:space="preserve">Santiago Substation: 225 MVAR synchronous condenser system installation 
</t>
  </si>
  <si>
    <t>CET-ET-TP-RL-751800</t>
  </si>
  <si>
    <t xml:space="preserve">Springville Sub: Redesign high side feed from bank on bus to double CB at 220kV position 4 equipped with two (2) new 3000A 220kV CB’s and disconnects. </t>
  </si>
  <si>
    <t>CET-ET-TP-RL-711900</t>
  </si>
  <si>
    <t>Walnut: Convert the Mesa 220 kV Line Position and 3A &amp; 4A Bank High Side Positions to Double Breaker.</t>
  </si>
  <si>
    <t>CET-ET-TP-RL-779000</t>
  </si>
  <si>
    <t>Eagle Mountain Substation: Install a 45 MVAR tertiary reactor (effective 34 MVAR @ 12 kV)</t>
  </si>
  <si>
    <t>CET-ET-TP-RL-754700</t>
  </si>
  <si>
    <t>Eldorado: Engineer, remove and install equipment for changing the 500kV line pos for the Eldorado–Mohave &amp; Eldorado–Moenkopi lines.</t>
  </si>
  <si>
    <t>CET-ET-TP-RL-754701</t>
  </si>
  <si>
    <t>Eldorado-Mohave 500kV: Remove two (2) existing transmission structures.  Install three (3) new.</t>
  </si>
  <si>
    <t>CET-ET-TP-RL-754702</t>
  </si>
  <si>
    <t>Eldorado-Moenkopi 500 kV: Remove one (1) existing transmission structure. Install one (1) new.</t>
  </si>
  <si>
    <t>CET-ET-TP-RL-772700</t>
  </si>
  <si>
    <t>Inyokern Substation: Expand existing MEER at Inyokern Substation.</t>
  </si>
  <si>
    <t>CET-ET-TP-RL-772701</t>
  </si>
  <si>
    <t xml:space="preserve">Control Substation: Install 12 (12) N60 relays, one (1) satellite clock, and two (2) ethernet switches </t>
  </si>
  <si>
    <t>CET-ET-TP-RL-772704</t>
  </si>
  <si>
    <t>Kramer Substation Install six (6) N60 relays and one (1) satellite clock. Add points to existing RTU. Program and test RAS.</t>
  </si>
  <si>
    <t>CET-ET-TP-RN-776301</t>
  </si>
  <si>
    <t>Lugo 500/220 kV (T) Install two (2) N60 relays Install one (1) ethernet switch Install one (1) satellite switch PSC- RTU Point additions at Lugo PSC-Modify Lugo-Victorville SPS program and test</t>
  </si>
  <si>
    <t>CET-ET-TP-RN-776304</t>
  </si>
  <si>
    <t>Eldorado-Lugo 500 kV line: CA side - Install 85 miles of new OPGW between CA/NV border and Pisgah</t>
  </si>
  <si>
    <t>CET-ET-TP-RN-776305</t>
  </si>
  <si>
    <t>Eldorado-Lugo 500 kV line: NV Side -Install 2 miles of new OPGW between CA/NV border and MI52-T2</t>
  </si>
  <si>
    <t>CET-ET-TP-RL-776300</t>
  </si>
  <si>
    <t xml:space="preserve">Pisgah Sub: Install new telecommunication room. </t>
  </si>
  <si>
    <t>CET-ET-TP-RN-776302</t>
  </si>
  <si>
    <t>Mohave: Instal(2)Relays and (2) Switches</t>
  </si>
  <si>
    <t>CET-ET-TP-RN-776307</t>
  </si>
  <si>
    <t>Lugo Sub: Install new control cables</t>
  </si>
  <si>
    <t>CET-ET-TP-RL-764500</t>
  </si>
  <si>
    <t>Loop Kramer-Lugo 230 kV #1 &amp; #2 lines into Victor substation</t>
  </si>
  <si>
    <t>CET-ET-TP-RL-764501</t>
  </si>
  <si>
    <t>Lugo Sub: Perform Protection upgrade</t>
  </si>
  <si>
    <t>CET-ET-TP-RL-764502</t>
  </si>
  <si>
    <t>Kramer Sub: Perform Protection upgrade</t>
  </si>
  <si>
    <t>CET-ET-TP-RL-780601</t>
  </si>
  <si>
    <t>Kramer Substation: Install One (1) 220kV, 45MVAR Bus Shunt Reactor at Pos. 1x</t>
  </si>
  <si>
    <t>CET-ET-TP-RL-780600</t>
  </si>
  <si>
    <t>CFF~Kramer Substation: Install two (2) t</t>
  </si>
  <si>
    <t>CET-ET-TP-RL-712000</t>
  </si>
  <si>
    <t>Chino Sub: equip the No.1A 220kV A-Bank positions with circuit breakers</t>
  </si>
  <si>
    <t>CET-ET-TP-RL-712002</t>
  </si>
  <si>
    <t>Mira Loma Sub: Upgrade 220kV line prot</t>
  </si>
  <si>
    <t>CET-ET-TP-RL-712003</t>
  </si>
  <si>
    <t>Serrano Sub: Upgrade protection</t>
  </si>
  <si>
    <t>CET-ET-TP-RL-788402</t>
  </si>
  <si>
    <t>Tap the remaing Lighthipe 220kV line to Harborgen substation</t>
  </si>
  <si>
    <t>CET-ET-TP-RL-788400</t>
  </si>
  <si>
    <t>Harbogen-Lng Bch 220kV:Rmv 1 mile of lne</t>
  </si>
  <si>
    <t>CET-ET-TP-RL-788401</t>
  </si>
  <si>
    <t>Lighthpe-Lng Bch 220kV:Rmv 1 mile of lne</t>
  </si>
  <si>
    <t>CET-ET-TP-RL-788403</t>
  </si>
  <si>
    <t>Long Beach Sub: Remove 220kV switchyard</t>
  </si>
  <si>
    <t>CET-ET-TP-RL-801900</t>
  </si>
  <si>
    <t>CONTROL-SILVER PEAK "A" 55KV PIN 801900</t>
  </si>
  <si>
    <t>CET-ET-TP-RL-801902</t>
  </si>
  <si>
    <t>CONTROL-SILVER PEAK "C" 55KV PIN 801902</t>
  </si>
  <si>
    <t>CET-ET-TP-RL-671400</t>
  </si>
  <si>
    <t>CFF - I: Rio Hondo: Equip the 230kV A-Ba</t>
  </si>
  <si>
    <t>CET-ET-TP-RL-679100</t>
  </si>
  <si>
    <t>I:Lugo: Inst 500kV double breakers on No</t>
  </si>
  <si>
    <t>CET-ET-TP-RN-706000</t>
  </si>
  <si>
    <t>Vista: Replace (2) Conductors on Mira Loma-Vista No.2 220kV line</t>
  </si>
  <si>
    <t>CET-ET-TP-RL-711500</t>
  </si>
  <si>
    <t>Johanna:Install double breakers on 3A+4A</t>
  </si>
  <si>
    <t>CET-ET-TP-RL-711600</t>
  </si>
  <si>
    <t>CFF~Villa Park: Equip the existing No. 2</t>
  </si>
  <si>
    <t>CET-ET-TP-RL-724100</t>
  </si>
  <si>
    <t>Eldorado: Install (2) 500 kV CBs, (3) 50</t>
  </si>
  <si>
    <t>CET-ET-TP-RN-724800</t>
  </si>
  <si>
    <t>CFF~El dorado Sub: The following needs t</t>
  </si>
  <si>
    <t>CET-PD-OT-LM-751101</t>
  </si>
  <si>
    <t>TRTP 1: Antelope-Pardee 500kV: Install Marker Balls/Lighting per FAA</t>
  </si>
  <si>
    <t>CET-ET-IR-ME-782001</t>
  </si>
  <si>
    <t>Mira Loma: NERC CIP-14 Physical Security Enhancements</t>
  </si>
  <si>
    <t>CET-ET-IR-ME-782002</t>
  </si>
  <si>
    <t>Pardee: NERC CIP-14 Physical Security Enhancements</t>
  </si>
  <si>
    <t>CET-ET-IR-ME-782005</t>
  </si>
  <si>
    <t>Vincent: NERC CIP-14 Physical Security Enhancements</t>
  </si>
  <si>
    <t>CET-ET-IR-ME-782008</t>
  </si>
  <si>
    <t>Eldorado: NERC CIP-14 Physical Security Enhancements</t>
  </si>
  <si>
    <t>CET-ET-IR-ME-782009</t>
  </si>
  <si>
    <t>Lugo: PHY-Physical Security Project</t>
  </si>
  <si>
    <t>COS-00-RE-AD-SR0001</t>
  </si>
  <si>
    <t>Antelope: Substation Maintenance and Test Building Improvements program</t>
  </si>
  <si>
    <t>COS-00-RE-AD-SR0003</t>
  </si>
  <si>
    <t>Pardee: Substation Maintenance and Test Building Improvements program</t>
  </si>
  <si>
    <t>COS-00-RE-AD-SR0004</t>
  </si>
  <si>
    <t>Devers: Substation Maintenance and Test Building Improvements program</t>
  </si>
  <si>
    <t>COS-00-RE-AD-SR0005</t>
  </si>
  <si>
    <t>Santa Clara: Substation Maintenance and Test Building Improvements program</t>
  </si>
  <si>
    <t>COS-00-RE-AD-SR0006</t>
  </si>
  <si>
    <t>Rector: Substation Maintenance and Test Building Improvements program</t>
  </si>
  <si>
    <t>230 kV Transmission Line Between Highwind and Windhub Substations</t>
  </si>
  <si>
    <t>TR-LINEINC</t>
  </si>
  <si>
    <t>CET-ET-TP-RN-718300</t>
  </si>
  <si>
    <t>CET-ET-TP-RN-547202</t>
  </si>
  <si>
    <t>I: TRTP 5-3: Antelope-Vincent #2 500kV: Construct new 18-miles single-circuit T/L on existing right of way.</t>
  </si>
  <si>
    <t>CET-ET-TP-RN-524301</t>
  </si>
  <si>
    <t xml:space="preserve">I: TRTP 6-2: New Vincent-Duarte 500kV: Construct new 27 miles single-circuit 500kV T/L on existing ROW vacated by Antelope-Mesa line. </t>
  </si>
  <si>
    <t>CET-ET-TP-RN-643801</t>
  </si>
  <si>
    <t xml:space="preserve">I: TRTP 7-3: Antelope-Mesa 230kV T/L: Construct new 16-mile double-circuit 500kV T/L (2B-2156 ACSR)between the City of Duarte and near the Mesa SS.  </t>
  </si>
  <si>
    <t>CET-ET-TP-RN-643907</t>
  </si>
  <si>
    <t xml:space="preserve">I: TRTP 8-8: Mira Loma-Vincent: Construct new 33 miles 500kV T/L between Mesa and Mira Loma (Section of Mira Loma and Vincent).  </t>
  </si>
  <si>
    <t>CET-ET-TP-RN-755304</t>
  </si>
  <si>
    <t>Mira Loma-Vincent 500 kV T/L (UG): Civil &amp; Cable Portion</t>
  </si>
  <si>
    <t>CET-ET-TP-RN-755300</t>
  </si>
  <si>
    <t>Mira Loma Substation</t>
  </si>
  <si>
    <t>TR-SUBINC</t>
  </si>
  <si>
    <t>CET-RP-TP-RN-755300</t>
  </si>
  <si>
    <t>Acquire easements for CHUG - TRTP-Segment 8</t>
  </si>
  <si>
    <t>TR-FEELANDINC</t>
  </si>
  <si>
    <t>TRTP-Segment 8A CHUG: Land/ Easements Acquisition/ Condemnation</t>
  </si>
  <si>
    <t>CET-ET-TP-RN-755302</t>
  </si>
  <si>
    <t>East Transition Station</t>
  </si>
  <si>
    <t>CET-ET-TP-RN-755303</t>
  </si>
  <si>
    <t>West Transition Station</t>
  </si>
  <si>
    <t>CET-ET-TP-RN-755305</t>
  </si>
  <si>
    <t>Chino Hills Related OH Line Work</t>
  </si>
  <si>
    <t>CET-ET-TP-RN-644007</t>
  </si>
  <si>
    <t>Mira Loma Sub - Equip 1 500kV LP</t>
  </si>
  <si>
    <t>CET-ET-TP-RN-644203</t>
  </si>
  <si>
    <t xml:space="preserve">I: TRTP 11-1: Mesa-Vincent #1 500kV: Construct 18.6 miles Mesa-Vincent #1 500kV T/L. Construct approx. 18 miles of new single-circuit 500kV T/L from Vincent SS to the Gould SS area. </t>
  </si>
  <si>
    <t>CET-ET-TP-RL-755500</t>
  </si>
  <si>
    <t>Mesa Substation: Upgrade Mesa from a 230</t>
  </si>
  <si>
    <t>CET-ET-TP-RL-755502</t>
  </si>
  <si>
    <t>Goodrich Sub: Upgrade/Update Protection.</t>
  </si>
  <si>
    <t>CET-ET-TP-RL-755503</t>
  </si>
  <si>
    <t>Laguna Bell: Replace (4) 230 kV CBs</t>
  </si>
  <si>
    <t>CET-ET-TP-RL-755504</t>
  </si>
  <si>
    <t>Lighthipe:Replace (2) 230kV CBs&amp;disconct</t>
  </si>
  <si>
    <t>CET-ET-TP-RL-755506</t>
  </si>
  <si>
    <t>Rio Hondo Sub: Upgrade/Update Protection</t>
  </si>
  <si>
    <t>CET-ET-TP-RL-755508</t>
  </si>
  <si>
    <t>Mesa Area Phase2: Relocate various lines</t>
  </si>
  <si>
    <t>Mesa Area Phase1:Form LB-Mesa2&amp;Mesa-RH2</t>
  </si>
  <si>
    <t>CET-ET-TP-RL-755523</t>
  </si>
  <si>
    <t>Center Sub:Replc 3 GE relays</t>
  </si>
  <si>
    <t>CET-ET-TP-RL-755526</t>
  </si>
  <si>
    <t>Redondo Sub: Replc 1 SEL-311L relay.</t>
  </si>
  <si>
    <t>Mesa: SCE 50% MWD Water Line Relocation</t>
  </si>
  <si>
    <t>CET-ET-TP-RL-755536</t>
  </si>
  <si>
    <t>Eagle Rock-Mesa: Ins</t>
  </si>
  <si>
    <t>CET-ET-TP-RL-755540</t>
  </si>
  <si>
    <t>Goodrich-Mesa: Install 1000ft cndctr</t>
  </si>
  <si>
    <t>CET-ET-TP-RL-755541</t>
  </si>
  <si>
    <t>Laguna Bell-Mesa #1 220kV: Install 2300 ckt
ft of conductor</t>
  </si>
  <si>
    <t>CET-ET-TP-RL-755542</t>
  </si>
  <si>
    <t>Laguna Bell-Mesa2: I</t>
  </si>
  <si>
    <t>CET-ET-TP-RL-755545</t>
  </si>
  <si>
    <t>Lighthipe-Mesa: Install 3 strcts+cnd</t>
  </si>
  <si>
    <t>CET-ET-TP-RL-755549</t>
  </si>
  <si>
    <t>Mesa-Rio Hondo #1 220kV: Install 4
structures and 3000 ckt ft of conductor</t>
  </si>
  <si>
    <t>CET-ET-TP-RL-755550</t>
  </si>
  <si>
    <t>Mesa-Rio Hondo2: Install 3000ft  cndctr</t>
  </si>
  <si>
    <t>CET-ET-TP-RL-755551</t>
  </si>
  <si>
    <t>Mesa-Vincent1: Install 2 strcts+cndctr</t>
  </si>
  <si>
    <t>CET-ET-TP-RL-755553</t>
  </si>
  <si>
    <t>Mesa-Vincent2: Install 2 strcts+cndctr</t>
  </si>
  <si>
    <t>CET-ET-TP-RL-755555</t>
  </si>
  <si>
    <t>Mesa-Walnut: Install</t>
  </si>
  <si>
    <t>CET-ET-TP-RL-755557</t>
  </si>
  <si>
    <t>Redondo-Vincent:Inst</t>
  </si>
  <si>
    <t>CET-ET-TP-RL-755539</t>
  </si>
  <si>
    <t>Goodrich-Laguna Bell: Install 1500ft cnd</t>
  </si>
  <si>
    <t>CET-ET-TP-RL-755544</t>
  </si>
  <si>
    <t>LagunaBell-RioHondo:</t>
  </si>
  <si>
    <t>CET-ET-TP-RL-755559</t>
  </si>
  <si>
    <t>Mesa: Upgrade to a 500/230/66/16kV sub</t>
  </si>
  <si>
    <t>CET-ET-LG-TS-609200</t>
  </si>
  <si>
    <t>8065-5001--Alberhill: Licensing Phase -</t>
  </si>
  <si>
    <t>CET-ET-LG-TS-609205</t>
  </si>
  <si>
    <t>Valley: Replace existing LFCB relay with</t>
  </si>
  <si>
    <t>CET-ET-LG-TS-609206</t>
  </si>
  <si>
    <t>Serrano: Replace existing LFCB relay wit</t>
  </si>
  <si>
    <t>CET-RP-LG-TS-609200</t>
  </si>
  <si>
    <t>ACQ07186379 Lake Elsinore=Alberhill/MPO</t>
  </si>
  <si>
    <t>TR-LANDRGTINC</t>
  </si>
  <si>
    <t>CET-ET-LG-TS-609204</t>
  </si>
  <si>
    <t>Alberhill-Serrano 500kV: Form the Alberh</t>
  </si>
  <si>
    <t>Alberhill-Valley 500kV: Form the Alberhi</t>
  </si>
  <si>
    <t>CET-ET-TP-RN-690200</t>
  </si>
  <si>
    <t>Calcite: LGIA Engineer and construct a new interconnection facility</t>
  </si>
  <si>
    <t>CET-ET-TP-RN-642001</t>
  </si>
  <si>
    <t>Pre-Engineering (Morongo Transmission Relocation Project)</t>
  </si>
  <si>
    <t>CET-ET-TP-RN-642012</t>
  </si>
  <si>
    <t>Devers Sub: Install 220kV CBs &amp; DSs</t>
  </si>
  <si>
    <t>CET-ET-TP-RN-642013</t>
  </si>
  <si>
    <t>El Casco Sub: Install 220kV Terminal Equipment</t>
  </si>
  <si>
    <t>CET-ET-TP-RN-642014</t>
  </si>
  <si>
    <t>Etiwanda Sub: Install 220kV Relay Equipment</t>
  </si>
  <si>
    <t>CET-ET-TP-RN-642015</t>
  </si>
  <si>
    <t>San Bernardino : Install Disconnects</t>
  </si>
  <si>
    <t>CET-ET-TP-RN-642017</t>
  </si>
  <si>
    <t>Rebuild Devers-El Casco &amp; El Casco-San Bernardino 220kV</t>
  </si>
  <si>
    <t>CET-ET-TP-RN-642016</t>
  </si>
  <si>
    <t>Vista Sub: Install Disconnects</t>
  </si>
  <si>
    <t>CET-RP-TP-RN-642000</t>
  </si>
  <si>
    <t>Acquire Easements for West of Devers</t>
  </si>
  <si>
    <t>CET-ET-TP-RN-706100</t>
  </si>
  <si>
    <t>Devers: Relays for D-RB 500kV N-2 SPS</t>
  </si>
  <si>
    <t>CET-ET-TP-RN-765000</t>
  </si>
  <si>
    <t>Whirlwind 3rd AA bank and SPS</t>
  </si>
  <si>
    <t>CET-RP-TP-RL-754600</t>
  </si>
  <si>
    <t>ACQ/ELMSC _MPO</t>
  </si>
  <si>
    <t>CET-ET-TP-RL-754600</t>
  </si>
  <si>
    <t>Eldorado Sub: Upgrade Terminal Equipment</t>
  </si>
  <si>
    <t>CET-ET-TP-RL-754601</t>
  </si>
  <si>
    <t>Lugo Sub: Upgrade Terminal Equipment and</t>
  </si>
  <si>
    <t>CET-ET-TP-RL-754604</t>
  </si>
  <si>
    <t>Mohave Sub:Install CBs, Disc.&amp;series cap</t>
  </si>
  <si>
    <t>CET-ET-TP-RL-754603</t>
  </si>
  <si>
    <t>Mid-Line Cap:Inst cap on Eldor Lugo T/L</t>
  </si>
  <si>
    <t>CET-ET-TP-RL-754605</t>
  </si>
  <si>
    <t>Inst Eldo-Lug-Mhve Series Caps at Ludlow</t>
  </si>
  <si>
    <t>CET-ET-TP-RL-754607</t>
  </si>
  <si>
    <t>Eldorado-Mohave T/L: Instal OPGW, splice</t>
  </si>
  <si>
    <t>CET-ET-TP-RL-754608</t>
  </si>
  <si>
    <t>Lugo-Mohave T/L(CA): Instal OPGW, splice</t>
  </si>
  <si>
    <t>CET-ET-TP-RL-754609</t>
  </si>
  <si>
    <t>Lugo-Mohave T/L(NV): Instal OPGW, splice</t>
  </si>
  <si>
    <t>CET-ET-TP-RL-754610</t>
  </si>
  <si>
    <t>Eldorado-Lugo T/L(CA): Clear infractions</t>
  </si>
  <si>
    <t>CET-ET-TP-RN-644200</t>
  </si>
  <si>
    <t xml:space="preserve">I: TRTP 11-4: Eagle Rock-Pardee 230kV: Construct 2 miles of single-circuit T/L to terminate Eagle Rock-Pardee 230kV T/L into Vincent. Construct approx. 0.2 mile of single-circuit T/L to connect Eagle Rock-Pardee T/L into Gould SS.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</si>
</sst>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1" formatCode="_(* #,##0_);_(* \(#,##0\);_(* &quot;-&quot;_);_(@_)"/>
    <numFmt numFmtId="43" formatCode="_(* #,##0.00_);_(* \(#,##0.00\);_(* &quot;-&quot;??_);_(@_)"/>
    <numFmt numFmtId="164" formatCode="[$-409]mmm\-yy;@"/>
    <numFmt numFmtId="165" formatCode="_(* #,##0_);_(* \(#,##0\);_(* &quot;-&quot;??_);_(@_)"/>
    <numFmt numFmtId="166" formatCode="0.0%"/>
    <numFmt numFmtId="167" formatCode="_(* #,##0_);_(* \(#,##0\);_(* &quot;-&quot;?_);_(@_)"/>
    <numFmt numFmtId="168" formatCode="_(* #,##0.0_);_(* \(#,##0.0\);_(* &quot;-&quot;?_);_(@_)"/>
    <numFmt numFmtId="169" formatCode="_(* #,##0.00000_);_(* \(#,##0.00000\);_(* &quot;-&quot;?_);_(@_)"/>
    <numFmt numFmtId="170" formatCode="#,##0.0"/>
    <numFmt numFmtId="171" formatCode="_(* #,##0.000_);_(* \(#,##0.000\);_(* &quot;-&quot;??_);_(@_)"/>
    <numFmt numFmtId="172" formatCode="_(* #,##0.0_);_(* \(#,##0.0\);_(* &quot;-&quot;??_);_(@_)"/>
    <numFmt numFmtId="173" formatCode="&quot;$&quot;#,##0"/>
    <numFmt numFmtId="174" formatCode="_(* #,##0.000_);_(* \(#,##0.000\);_(* &quot;-&quot;?_);_(@_)"/>
    <numFmt numFmtId="175" formatCode="0_);[Red]\(0\)"/>
    <numFmt numFmtId="176" formatCode="###,000"/>
  </numFmts>
  <fonts count="5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name val="Calibri"/>
      <family val="2"/>
      <scheme val="minor"/>
    </font>
    <font>
      <b/>
      <i/>
      <sz val="11"/>
      <name val="Calibri"/>
      <family val="2"/>
    </font>
    <font>
      <b/>
      <u/>
      <sz val="11"/>
      <color indexed="8"/>
      <name val="Calibri"/>
      <family val="2"/>
    </font>
    <font>
      <b/>
      <u/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u val="singleAccounting"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u val="singleAccounting"/>
      <sz val="10"/>
      <name val="Arial"/>
      <family val="2"/>
    </font>
    <font>
      <b/>
      <i/>
      <sz val="16"/>
      <name val="Calibri"/>
      <family val="2"/>
    </font>
    <font>
      <b/>
      <i/>
      <sz val="14"/>
      <name val="Calibri"/>
      <family val="2"/>
    </font>
    <font>
      <i/>
      <sz val="11"/>
      <name val="Calibri"/>
      <family val="2"/>
    </font>
    <font>
      <sz val="11"/>
      <color theme="0"/>
      <name val="Calibri"/>
      <family val="2"/>
      <scheme val="minor"/>
    </font>
    <font>
      <u/>
      <sz val="11"/>
      <color indexed="8"/>
      <name val="Calibri"/>
      <family val="2"/>
    </font>
    <font>
      <sz val="2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Segoe UI"/>
      <family val="2"/>
    </font>
    <font>
      <sz val="11"/>
      <color theme="1"/>
      <name val="Calibri"/>
      <family val="2"/>
    </font>
    <font>
      <sz val="11"/>
      <color indexed="8"/>
      <name val="Calibri"/>
      <family val="2"/>
    </font>
    <font>
      <sz val="11"/>
      <color theme="1"/>
      <name val="Segoe UI"/>
      <family val="2"/>
    </font>
    <font>
      <sz val="11"/>
      <color rgb="FF0000FF"/>
      <name val="Calibri"/>
      <family val="2"/>
    </font>
    <font>
      <sz val="11"/>
      <color rgb="FF0000FF"/>
      <name val="Calibri"/>
      <family val="2"/>
      <scheme val="minor"/>
    </font>
    <font>
      <sz val="11"/>
      <color theme="0"/>
      <name val="Calibri"/>
      <family val="2"/>
    </font>
    <font>
      <u val="singleAccounting"/>
      <sz val="11"/>
      <color theme="1"/>
      <name val="Calibri"/>
      <family val="2"/>
      <scheme val="minor"/>
    </font>
    <font>
      <u/>
      <sz val="11"/>
      <name val="Calibri"/>
      <family val="2"/>
      <scheme val="minor"/>
    </font>
    <font>
      <b/>
      <sz val="8"/>
      <color rgb="FF1F497D"/>
      <name val="Verdana"/>
      <family val="2"/>
    </font>
    <font>
      <sz val="8"/>
      <color rgb="FF1F497D"/>
      <name val="Verdana"/>
      <family val="2"/>
    </font>
    <font>
      <sz val="8"/>
      <color rgb="FF000000"/>
      <name val="Verdana"/>
      <family val="2"/>
    </font>
    <font>
      <b/>
      <sz val="8"/>
      <color rgb="FF00CC00"/>
      <name val="Verdana"/>
      <family val="2"/>
    </font>
    <font>
      <b/>
      <sz val="8"/>
      <color rgb="FF33CC33"/>
      <name val="Verdana"/>
      <family val="2"/>
    </font>
    <font>
      <b/>
      <sz val="8"/>
      <color rgb="FFFF9900"/>
      <name val="Verdana"/>
      <family val="2"/>
    </font>
    <font>
      <b/>
      <sz val="8"/>
      <color rgb="FFFF0000"/>
      <name val="Verdana"/>
      <family val="2"/>
    </font>
    <font>
      <sz val="8"/>
      <color rgb="FF000000"/>
      <name val="Arial"/>
      <family val="2"/>
    </font>
    <font>
      <i/>
      <sz val="8"/>
      <color rgb="FF000000"/>
      <name val="Verdana"/>
      <family val="2"/>
    </font>
    <font>
      <b/>
      <i/>
      <sz val="8"/>
      <color rgb="FF000000"/>
      <name val="Verdana"/>
      <family val="2"/>
    </font>
    <font>
      <b/>
      <i/>
      <sz val="8"/>
      <color rgb="FF1F497D"/>
      <name val="Verdana"/>
      <family val="2"/>
    </font>
    <font>
      <i/>
      <sz val="8"/>
      <color rgb="FF1F497D"/>
      <name val="Verdana"/>
      <family val="2"/>
    </font>
    <font>
      <b/>
      <sz val="14"/>
      <name val="Calibri"/>
      <family val="2"/>
    </font>
    <font>
      <b/>
      <sz val="12"/>
      <name val="Calibri"/>
      <family val="2"/>
      <scheme val="minor"/>
    </font>
    <font>
      <i/>
      <sz val="11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theme="5"/>
      </patternFill>
    </fill>
    <fill>
      <patternFill patternType="solid">
        <fgColor theme="4"/>
      </patternFill>
    </fill>
    <fill>
      <patternFill patternType="solid">
        <fgColor rgb="FFDBE5F1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1F5FB"/>
        <bgColor rgb="FF000000"/>
      </patternFill>
    </fill>
    <fill>
      <patternFill patternType="solid">
        <fgColor rgb="FFE9EFF7"/>
        <bgColor rgb="FF000000"/>
      </patternFill>
    </fill>
    <fill>
      <patternFill patternType="solid">
        <fgColor rgb="FFC6F9C1"/>
        <bgColor rgb="FF000000"/>
      </patternFill>
    </fill>
    <fill>
      <patternFill patternType="solid">
        <fgColor rgb="FFABEDA5"/>
        <bgColor rgb="FF000000"/>
      </patternFill>
    </fill>
    <fill>
      <patternFill patternType="solid">
        <fgColor rgb="FF94D88F"/>
        <bgColor rgb="FF000000"/>
      </patternFill>
    </fill>
    <fill>
      <patternFill patternType="solid">
        <fgColor rgb="FFFFFDBF"/>
        <bgColor rgb="FF000000"/>
      </patternFill>
    </fill>
    <fill>
      <patternFill patternType="solid">
        <fgColor rgb="FFFFFB8C"/>
        <bgColor rgb="FF000000"/>
      </patternFill>
    </fill>
    <fill>
      <patternFill patternType="solid">
        <fgColor rgb="FFFFF843"/>
        <bgColor rgb="FF000000"/>
      </patternFill>
    </fill>
    <fill>
      <patternFill patternType="solid">
        <fgColor rgb="FFFFC7CE"/>
        <bgColor rgb="FF000000"/>
      </patternFill>
    </fill>
    <fill>
      <patternFill patternType="solid">
        <fgColor rgb="FFFF988C"/>
        <bgColor rgb="FF000000"/>
      </patternFill>
    </fill>
    <fill>
      <patternFill patternType="solid">
        <fgColor rgb="FFFF6758"/>
        <bgColor rgb="FF000000"/>
      </patternFill>
    </fill>
    <fill>
      <patternFill patternType="solid">
        <fgColor rgb="FFDBE5F1"/>
        <bgColor rgb="FFFFFFFF"/>
      </patternFill>
    </fill>
    <fill>
      <patternFill patternType="solid">
        <fgColor rgb="FFB7CFE8"/>
        <bgColor rgb="FF000000"/>
      </patternFill>
    </fill>
    <fill>
      <patternFill patternType="solid">
        <fgColor rgb="FFC3D6EB"/>
        <bgColor rgb="FF000000"/>
      </patternFill>
    </fill>
    <fill>
      <patternFill patternType="solid">
        <fgColor rgb="FFDBE5F2"/>
        <bgColor rgb="FF000000"/>
      </patternFill>
    </fill>
    <fill>
      <patternFill patternType="solid">
        <fgColor theme="0" tint="-0.14999847407452621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theme="3" tint="0.59996337778862885"/>
      </left>
      <right style="thin">
        <color theme="3" tint="0.59996337778862885"/>
      </right>
      <top style="thin">
        <color theme="3" tint="0.59996337778862885"/>
      </top>
      <bottom style="thin">
        <color theme="3" tint="0.59996337778862885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hair">
        <color rgb="FFC0C0C0"/>
      </left>
      <right style="hair">
        <color rgb="FFC0C0C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3" borderId="35" applyNumberFormat="0" applyFont="0" applyAlignment="0" applyProtection="0"/>
    <xf numFmtId="0" fontId="15" fillId="0" borderId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15" fillId="0" borderId="0"/>
    <xf numFmtId="0" fontId="37" fillId="7" borderId="38" applyNumberFormat="0" applyAlignment="0" applyProtection="0">
      <alignment horizontal="left" vertical="center" indent="1"/>
    </xf>
    <xf numFmtId="176" fontId="38" fillId="0" borderId="39" applyNumberFormat="0" applyProtection="0">
      <alignment horizontal="right" vertical="center"/>
    </xf>
    <xf numFmtId="176" fontId="37" fillId="0" borderId="40" applyNumberFormat="0" applyProtection="0">
      <alignment horizontal="right" vertical="center"/>
    </xf>
    <xf numFmtId="0" fontId="39" fillId="8" borderId="40" applyNumberFormat="0" applyAlignment="0">
      <alignment horizontal="left" vertical="center" indent="1"/>
      <protection locked="0"/>
    </xf>
    <xf numFmtId="0" fontId="39" fillId="9" borderId="40" applyNumberFormat="0" applyAlignment="0" applyProtection="0">
      <alignment horizontal="left" vertical="center" indent="1"/>
    </xf>
    <xf numFmtId="176" fontId="38" fillId="10" borderId="39" applyNumberFormat="0" applyBorder="0">
      <alignment horizontal="right" vertical="center"/>
      <protection locked="0"/>
    </xf>
    <xf numFmtId="0" fontId="39" fillId="8" borderId="40" applyNumberFormat="0" applyAlignment="0">
      <alignment horizontal="left" vertical="center" indent="1"/>
      <protection locked="0"/>
    </xf>
    <xf numFmtId="176" fontId="37" fillId="9" borderId="40" applyNumberFormat="0" applyProtection="0">
      <alignment horizontal="right" vertical="center"/>
    </xf>
    <xf numFmtId="176" fontId="37" fillId="10" borderId="40" applyNumberFormat="0" applyBorder="0">
      <alignment horizontal="right" vertical="center"/>
      <protection locked="0"/>
    </xf>
    <xf numFmtId="176" fontId="40" fillId="11" borderId="41" applyNumberFormat="0" applyBorder="0" applyAlignment="0" applyProtection="0">
      <alignment horizontal="right" vertical="center" indent="1"/>
    </xf>
    <xf numFmtId="176" fontId="41" fillId="12" borderId="41" applyNumberFormat="0" applyBorder="0" applyAlignment="0" applyProtection="0">
      <alignment horizontal="right" vertical="center" indent="1"/>
    </xf>
    <xf numFmtId="176" fontId="41" fillId="13" borderId="41" applyNumberFormat="0" applyBorder="0" applyAlignment="0" applyProtection="0">
      <alignment horizontal="right" vertical="center" indent="1"/>
    </xf>
    <xf numFmtId="176" fontId="42" fillId="14" borderId="41" applyNumberFormat="0" applyBorder="0" applyAlignment="0" applyProtection="0">
      <alignment horizontal="right" vertical="center" indent="1"/>
    </xf>
    <xf numFmtId="176" fontId="42" fillId="15" borderId="41" applyNumberFormat="0" applyBorder="0" applyAlignment="0" applyProtection="0">
      <alignment horizontal="right" vertical="center" indent="1"/>
    </xf>
    <xf numFmtId="176" fontId="42" fillId="16" borderId="41" applyNumberFormat="0" applyBorder="0" applyAlignment="0" applyProtection="0">
      <alignment horizontal="right" vertical="center" indent="1"/>
    </xf>
    <xf numFmtId="176" fontId="43" fillId="17" borderId="41" applyNumberFormat="0" applyBorder="0" applyAlignment="0" applyProtection="0">
      <alignment horizontal="right" vertical="center" indent="1"/>
    </xf>
    <xf numFmtId="176" fontId="43" fillId="18" borderId="41" applyNumberFormat="0" applyBorder="0" applyAlignment="0" applyProtection="0">
      <alignment horizontal="right" vertical="center" indent="1"/>
    </xf>
    <xf numFmtId="176" fontId="43" fillId="19" borderId="41" applyNumberFormat="0" applyBorder="0" applyAlignment="0" applyProtection="0">
      <alignment horizontal="right" vertical="center" indent="1"/>
    </xf>
    <xf numFmtId="0" fontId="44" fillId="0" borderId="38" applyNumberFormat="0" applyFont="0" applyFill="0" applyAlignment="0" applyProtection="0"/>
    <xf numFmtId="176" fontId="38" fillId="20" borderId="38" applyNumberFormat="0" applyAlignment="0" applyProtection="0">
      <alignment horizontal="left" vertical="center" indent="1"/>
    </xf>
    <xf numFmtId="0" fontId="37" fillId="7" borderId="40" applyNumberFormat="0" applyAlignment="0" applyProtection="0">
      <alignment horizontal="left" vertical="center" indent="1"/>
    </xf>
    <xf numFmtId="0" fontId="39" fillId="21" borderId="38" applyNumberFormat="0" applyAlignment="0" applyProtection="0">
      <alignment horizontal="left" vertical="center" indent="1"/>
    </xf>
    <xf numFmtId="0" fontId="39" fillId="22" borderId="38" applyNumberFormat="0" applyAlignment="0" applyProtection="0">
      <alignment horizontal="left" vertical="center" indent="1"/>
    </xf>
    <xf numFmtId="0" fontId="39" fillId="23" borderId="38" applyNumberFormat="0" applyAlignment="0" applyProtection="0">
      <alignment horizontal="left" vertical="center" indent="1"/>
    </xf>
    <xf numFmtId="0" fontId="39" fillId="10" borderId="38" applyNumberFormat="0" applyAlignment="0" applyProtection="0">
      <alignment horizontal="left" vertical="center" indent="1"/>
    </xf>
    <xf numFmtId="0" fontId="39" fillId="9" borderId="40" applyNumberFormat="0" applyAlignment="0" applyProtection="0">
      <alignment horizontal="left" vertical="center" indent="1"/>
    </xf>
    <xf numFmtId="0" fontId="45" fillId="0" borderId="42" applyNumberFormat="0" applyFill="0" applyBorder="0" applyAlignment="0" applyProtection="0"/>
    <xf numFmtId="0" fontId="46" fillId="0" borderId="42" applyNumberFormat="0" applyBorder="0" applyAlignment="0" applyProtection="0"/>
    <xf numFmtId="0" fontId="45" fillId="8" borderId="40" applyNumberFormat="0" applyAlignment="0">
      <alignment horizontal="left" vertical="center" indent="1"/>
      <protection locked="0"/>
    </xf>
    <xf numFmtId="0" fontId="45" fillId="8" borderId="40" applyNumberFormat="0" applyAlignment="0">
      <alignment horizontal="left" vertical="center" indent="1"/>
      <protection locked="0"/>
    </xf>
    <xf numFmtId="0" fontId="45" fillId="9" borderId="40" applyNumberFormat="0" applyAlignment="0" applyProtection="0">
      <alignment horizontal="left" vertical="center" indent="1"/>
    </xf>
    <xf numFmtId="176" fontId="47" fillId="9" borderId="40" applyNumberFormat="0" applyProtection="0">
      <alignment horizontal="right" vertical="center"/>
    </xf>
    <xf numFmtId="176" fontId="48" fillId="10" borderId="39" applyNumberFormat="0" applyBorder="0">
      <alignment horizontal="right" vertical="center"/>
      <protection locked="0"/>
    </xf>
    <xf numFmtId="176" fontId="47" fillId="10" borderId="40" applyNumberFormat="0" applyBorder="0">
      <alignment horizontal="right" vertical="center"/>
      <protection locked="0"/>
    </xf>
    <xf numFmtId="176" fontId="38" fillId="0" borderId="39" applyNumberFormat="0" applyFill="0" applyBorder="0" applyAlignment="0" applyProtection="0">
      <alignment horizontal="right" vertical="center"/>
    </xf>
    <xf numFmtId="176" fontId="38" fillId="0" borderId="39" applyNumberFormat="0" applyFill="0" applyBorder="0" applyAlignment="0" applyProtection="0">
      <alignment horizontal="right" vertical="center"/>
    </xf>
    <xf numFmtId="0" fontId="44" fillId="0" borderId="43" applyNumberFormat="0" applyFont="0" applyFill="0" applyAlignment="0" applyProtection="0"/>
  </cellStyleXfs>
  <cellXfs count="392">
    <xf numFmtId="0" fontId="0" fillId="0" borderId="0" xfId="0"/>
    <xf numFmtId="0" fontId="3" fillId="0" borderId="0" xfId="0" applyFont="1"/>
    <xf numFmtId="0" fontId="0" fillId="0" borderId="0" xfId="0"/>
    <xf numFmtId="165" fontId="1" fillId="0" borderId="0" xfId="1" applyNumberFormat="1"/>
    <xf numFmtId="0" fontId="4" fillId="0" borderId="0" xfId="0" applyFont="1"/>
    <xf numFmtId="166" fontId="1" fillId="0" borderId="0" xfId="2" applyNumberFormat="1"/>
    <xf numFmtId="43" fontId="2" fillId="0" borderId="3" xfId="0" applyNumberFormat="1" applyFont="1" applyBorder="1" applyAlignment="1">
      <alignment horizontal="center" wrapText="1"/>
    </xf>
    <xf numFmtId="43" fontId="2" fillId="0" borderId="1" xfId="0" applyNumberFormat="1" applyFont="1" applyBorder="1" applyAlignment="1">
      <alignment horizontal="center" wrapText="1"/>
    </xf>
    <xf numFmtId="43" fontId="2" fillId="0" borderId="2" xfId="0" applyNumberFormat="1" applyFont="1" applyBorder="1" applyAlignment="1">
      <alignment horizontal="center" wrapText="1"/>
    </xf>
    <xf numFmtId="165" fontId="1" fillId="0" borderId="0" xfId="1" applyNumberFormat="1" applyFont="1"/>
    <xf numFmtId="0" fontId="1" fillId="0" borderId="0" xfId="0" applyFont="1"/>
    <xf numFmtId="165" fontId="0" fillId="0" borderId="0" xfId="1" applyNumberFormat="1" applyFont="1"/>
    <xf numFmtId="164" fontId="0" fillId="0" borderId="4" xfId="0" applyNumberFormat="1" applyBorder="1" applyAlignment="1">
      <alignment horizontal="center"/>
    </xf>
    <xf numFmtId="167" fontId="0" fillId="0" borderId="5" xfId="0" applyNumberFormat="1" applyBorder="1" applyAlignment="1"/>
    <xf numFmtId="167" fontId="0" fillId="0" borderId="6" xfId="0" applyNumberFormat="1" applyBorder="1" applyAlignment="1"/>
    <xf numFmtId="167" fontId="1" fillId="0" borderId="0" xfId="1" applyNumberFormat="1"/>
    <xf numFmtId="167" fontId="0" fillId="0" borderId="7" xfId="0" applyNumberFormat="1" applyBorder="1" applyAlignment="1"/>
    <xf numFmtId="167" fontId="0" fillId="0" borderId="8" xfId="0" applyNumberFormat="1" applyBorder="1" applyAlignment="1"/>
    <xf numFmtId="167" fontId="0" fillId="0" borderId="0" xfId="0" applyNumberFormat="1"/>
    <xf numFmtId="164" fontId="0" fillId="0" borderId="9" xfId="0" applyNumberFormat="1" applyBorder="1" applyAlignment="1">
      <alignment horizontal="center"/>
    </xf>
    <xf numFmtId="167" fontId="0" fillId="0" borderId="10" xfId="0" applyNumberFormat="1" applyBorder="1" applyAlignment="1"/>
    <xf numFmtId="167" fontId="0" fillId="0" borderId="11" xfId="0" applyNumberFormat="1" applyBorder="1" applyAlignment="1"/>
    <xf numFmtId="0" fontId="0" fillId="0" borderId="0" xfId="0" applyFont="1"/>
    <xf numFmtId="0" fontId="5" fillId="0" borderId="0" xfId="0" applyFont="1" applyBorder="1" applyAlignment="1">
      <alignment horizontal="center" vertical="center"/>
    </xf>
    <xf numFmtId="0" fontId="5" fillId="0" borderId="0" xfId="0" applyFont="1"/>
    <xf numFmtId="0" fontId="6" fillId="0" borderId="13" xfId="0" applyNumberFormat="1" applyFont="1" applyBorder="1" applyAlignment="1">
      <alignment horizontal="center"/>
    </xf>
    <xf numFmtId="0" fontId="5" fillId="0" borderId="0" xfId="0" applyFont="1" applyBorder="1"/>
    <xf numFmtId="165" fontId="5" fillId="0" borderId="0" xfId="0" applyNumberFormat="1" applyFont="1"/>
    <xf numFmtId="0" fontId="7" fillId="0" borderId="3" xfId="0" applyFont="1" applyBorder="1" applyAlignment="1">
      <alignment horizontal="center" vertical="center"/>
    </xf>
    <xf numFmtId="0" fontId="7" fillId="0" borderId="3" xfId="0" applyNumberFormat="1" applyFont="1" applyBorder="1" applyAlignment="1">
      <alignment horizontal="center"/>
    </xf>
    <xf numFmtId="0" fontId="7" fillId="0" borderId="9" xfId="0" applyNumberFormat="1" applyFont="1" applyBorder="1" applyAlignment="1">
      <alignment horizontal="center"/>
    </xf>
    <xf numFmtId="165" fontId="5" fillId="0" borderId="12" xfId="1" applyNumberFormat="1" applyFont="1" applyFill="1" applyBorder="1" applyAlignment="1">
      <alignment horizontal="center"/>
    </xf>
    <xf numFmtId="165" fontId="5" fillId="0" borderId="12" xfId="0" applyNumberFormat="1" applyFont="1" applyBorder="1"/>
    <xf numFmtId="165" fontId="5" fillId="0" borderId="13" xfId="0" applyNumberFormat="1" applyFont="1" applyBorder="1"/>
    <xf numFmtId="165" fontId="5" fillId="0" borderId="0" xfId="0" applyNumberFormat="1" applyFont="1" applyBorder="1"/>
    <xf numFmtId="165" fontId="5" fillId="0" borderId="0" xfId="1" applyNumberFormat="1" applyFont="1" applyFill="1" applyBorder="1" applyAlignment="1">
      <alignment horizontal="center"/>
    </xf>
    <xf numFmtId="165" fontId="5" fillId="0" borderId="4" xfId="0" applyNumberFormat="1" applyFont="1" applyBorder="1"/>
    <xf numFmtId="165" fontId="5" fillId="0" borderId="14" xfId="1" applyNumberFormat="1" applyFont="1" applyFill="1" applyBorder="1" applyAlignment="1">
      <alignment horizontal="center"/>
    </xf>
    <xf numFmtId="165" fontId="5" fillId="0" borderId="14" xfId="0" applyNumberFormat="1" applyFont="1" applyBorder="1"/>
    <xf numFmtId="165" fontId="5" fillId="0" borderId="9" xfId="0" applyNumberFormat="1" applyFont="1" applyBorder="1"/>
    <xf numFmtId="0" fontId="5" fillId="0" borderId="0" xfId="0" applyFont="1" applyFill="1" applyBorder="1" applyAlignment="1">
      <alignment horizontal="center"/>
    </xf>
    <xf numFmtId="43" fontId="0" fillId="0" borderId="0" xfId="0" applyNumberFormat="1"/>
    <xf numFmtId="0" fontId="0" fillId="0" borderId="0" xfId="0" applyNumberFormat="1"/>
    <xf numFmtId="0" fontId="8" fillId="0" borderId="0" xfId="0" applyFont="1" applyFill="1"/>
    <xf numFmtId="164" fontId="10" fillId="0" borderId="15" xfId="0" quotePrefix="1" applyNumberFormat="1" applyFont="1" applyFill="1" applyBorder="1" applyAlignment="1">
      <alignment horizontal="center" wrapText="1"/>
    </xf>
    <xf numFmtId="164" fontId="10" fillId="0" borderId="16" xfId="0" quotePrefix="1" applyNumberFormat="1" applyFont="1" applyFill="1" applyBorder="1" applyAlignment="1">
      <alignment horizontal="center" wrapText="1"/>
    </xf>
    <xf numFmtId="164" fontId="10" fillId="0" borderId="17" xfId="0" quotePrefix="1" applyNumberFormat="1" applyFont="1" applyFill="1" applyBorder="1" applyAlignment="1">
      <alignment horizontal="center" wrapText="1"/>
    </xf>
    <xf numFmtId="164" fontId="10" fillId="0" borderId="18" xfId="0" quotePrefix="1" applyNumberFormat="1" applyFont="1" applyFill="1" applyBorder="1" applyAlignment="1">
      <alignment horizontal="center" wrapText="1"/>
    </xf>
    <xf numFmtId="164" fontId="10" fillId="0" borderId="0" xfId="0" quotePrefix="1" applyNumberFormat="1" applyFont="1" applyFill="1" applyBorder="1" applyAlignment="1">
      <alignment horizontal="center" wrapText="1"/>
    </xf>
    <xf numFmtId="166" fontId="11" fillId="0" borderId="0" xfId="0" applyNumberFormat="1" applyFont="1" applyFill="1" applyBorder="1"/>
    <xf numFmtId="14" fontId="5" fillId="0" borderId="0" xfId="0" applyNumberFormat="1" applyFont="1" applyFill="1"/>
    <xf numFmtId="0" fontId="10" fillId="0" borderId="15" xfId="0" quotePrefix="1" applyNumberFormat="1" applyFont="1" applyFill="1" applyBorder="1" applyAlignment="1">
      <alignment horizontal="center" wrapText="1"/>
    </xf>
    <xf numFmtId="0" fontId="10" fillId="0" borderId="16" xfId="0" quotePrefix="1" applyNumberFormat="1" applyFont="1" applyFill="1" applyBorder="1" applyAlignment="1"/>
    <xf numFmtId="0" fontId="10" fillId="0" borderId="16" xfId="0" quotePrefix="1" applyNumberFormat="1" applyFont="1" applyFill="1" applyBorder="1" applyAlignment="1">
      <alignment horizontal="center" wrapText="1"/>
    </xf>
    <xf numFmtId="164" fontId="10" fillId="0" borderId="16" xfId="0" applyNumberFormat="1" applyFont="1" applyFill="1" applyBorder="1" applyAlignment="1">
      <alignment horizontal="center" wrapText="1"/>
    </xf>
    <xf numFmtId="14" fontId="10" fillId="0" borderId="0" xfId="0" quotePrefix="1" applyNumberFormat="1" applyFont="1" applyFill="1" applyBorder="1" applyAlignment="1">
      <alignment horizontal="center" wrapText="1"/>
    </xf>
    <xf numFmtId="0" fontId="11" fillId="0" borderId="18" xfId="0" quotePrefix="1" applyNumberFormat="1" applyFont="1" applyFill="1" applyBorder="1" applyAlignment="1">
      <alignment horizontal="center" wrapText="1"/>
    </xf>
    <xf numFmtId="0" fontId="11" fillId="0" borderId="24" xfId="0" quotePrefix="1" applyNumberFormat="1" applyFont="1" applyFill="1" applyBorder="1" applyAlignment="1"/>
    <xf numFmtId="0" fontId="11" fillId="0" borderId="0" xfId="0" quotePrefix="1" applyNumberFormat="1" applyFont="1" applyFill="1" applyBorder="1" applyAlignment="1">
      <alignment horizontal="center" wrapText="1"/>
    </xf>
    <xf numFmtId="14" fontId="11" fillId="0" borderId="0" xfId="0" quotePrefix="1" applyNumberFormat="1" applyFont="1" applyFill="1" applyBorder="1" applyAlignment="1">
      <alignment horizontal="center" wrapText="1"/>
    </xf>
    <xf numFmtId="164" fontId="11" fillId="0" borderId="0" xfId="0" quotePrefix="1" applyNumberFormat="1" applyFont="1" applyFill="1" applyBorder="1" applyAlignment="1">
      <alignment horizontal="center" wrapText="1"/>
    </xf>
    <xf numFmtId="10" fontId="11" fillId="0" borderId="0" xfId="0" quotePrefix="1" applyNumberFormat="1" applyFont="1" applyFill="1" applyBorder="1" applyAlignment="1">
      <alignment horizontal="center" wrapText="1"/>
    </xf>
    <xf numFmtId="10" fontId="11" fillId="0" borderId="19" xfId="0" quotePrefix="1" applyNumberFormat="1" applyFont="1" applyFill="1" applyBorder="1" applyAlignment="1">
      <alignment horizontal="center" wrapText="1"/>
    </xf>
    <xf numFmtId="165" fontId="11" fillId="0" borderId="0" xfId="1" quotePrefix="1" applyNumberFormat="1" applyFont="1" applyFill="1" applyBorder="1" applyAlignment="1">
      <alignment horizontal="center" wrapText="1"/>
    </xf>
    <xf numFmtId="168" fontId="11" fillId="0" borderId="0" xfId="0" quotePrefix="1" applyNumberFormat="1" applyFont="1" applyFill="1" applyBorder="1" applyAlignment="1">
      <alignment horizontal="center" wrapText="1"/>
    </xf>
    <xf numFmtId="168" fontId="11" fillId="0" borderId="19" xfId="0" quotePrefix="1" applyNumberFormat="1" applyFont="1" applyFill="1" applyBorder="1" applyAlignment="1">
      <alignment horizontal="center" wrapText="1"/>
    </xf>
    <xf numFmtId="0" fontId="11" fillId="0" borderId="0" xfId="0" quotePrefix="1" applyNumberFormat="1" applyFont="1" applyFill="1" applyBorder="1" applyAlignment="1"/>
    <xf numFmtId="0" fontId="12" fillId="0" borderId="0" xfId="0" applyNumberFormat="1" applyFont="1" applyFill="1" applyBorder="1" applyAlignment="1">
      <alignment horizontal="center" vertical="center"/>
    </xf>
    <xf numFmtId="0" fontId="12" fillId="0" borderId="0" xfId="0" applyNumberFormat="1" applyFont="1" applyFill="1" applyBorder="1" applyAlignment="1">
      <alignment vertical="center"/>
    </xf>
    <xf numFmtId="164" fontId="10" fillId="0" borderId="15" xfId="0" applyNumberFormat="1" applyFont="1" applyFill="1" applyBorder="1" applyAlignment="1">
      <alignment horizontal="center" wrapText="1"/>
    </xf>
    <xf numFmtId="164" fontId="11" fillId="0" borderId="0" xfId="0" quotePrefix="1" applyNumberFormat="1" applyFont="1" applyFill="1" applyBorder="1" applyAlignment="1">
      <alignment horizontal="center" vertical="center" wrapText="1"/>
    </xf>
    <xf numFmtId="168" fontId="11" fillId="0" borderId="0" xfId="0" quotePrefix="1" applyNumberFormat="1" applyFont="1" applyFill="1" applyBorder="1" applyAlignment="1">
      <alignment horizontal="center" vertical="center" wrapText="1"/>
    </xf>
    <xf numFmtId="168" fontId="11" fillId="0" borderId="0" xfId="0" quotePrefix="1" applyNumberFormat="1" applyFont="1" applyFill="1" applyBorder="1" applyAlignment="1">
      <alignment horizontal="left" vertical="center" wrapText="1"/>
    </xf>
    <xf numFmtId="0" fontId="14" fillId="0" borderId="0" xfId="0" applyFont="1" applyFill="1" applyAlignment="1">
      <alignment horizontal="centerContinuous" vertical="center"/>
    </xf>
    <xf numFmtId="0" fontId="0" fillId="0" borderId="0" xfId="0" applyFill="1" applyAlignment="1">
      <alignment horizontal="centerContinuous" vertical="center"/>
    </xf>
    <xf numFmtId="0" fontId="0" fillId="0" borderId="0" xfId="0" applyFill="1"/>
    <xf numFmtId="0" fontId="13" fillId="0" borderId="0" xfId="0" applyFont="1" applyFill="1" applyAlignment="1">
      <alignment horizontal="centerContinuous" vertical="center" wrapText="1"/>
    </xf>
    <xf numFmtId="0" fontId="0" fillId="0" borderId="0" xfId="0" applyFill="1" applyAlignment="1">
      <alignment horizontal="centerContinuous" vertical="center" wrapText="1"/>
    </xf>
    <xf numFmtId="43" fontId="16" fillId="0" borderId="0" xfId="0" applyNumberFormat="1" applyFont="1" applyFill="1" applyAlignment="1">
      <alignment horizontal="center"/>
    </xf>
    <xf numFmtId="41" fontId="0" fillId="0" borderId="0" xfId="0" applyNumberFormat="1" applyFill="1"/>
    <xf numFmtId="0" fontId="18" fillId="0" borderId="0" xfId="0" applyFont="1" applyFill="1" applyAlignment="1">
      <alignment horizontal="left" indent="1"/>
    </xf>
    <xf numFmtId="0" fontId="0" fillId="0" borderId="0" xfId="0" applyFill="1"/>
    <xf numFmtId="0" fontId="10" fillId="0" borderId="25" xfId="0" quotePrefix="1" applyNumberFormat="1" applyFont="1" applyFill="1" applyBorder="1" applyAlignment="1">
      <alignment horizontal="center" wrapText="1"/>
    </xf>
    <xf numFmtId="0" fontId="10" fillId="0" borderId="24" xfId="0" quotePrefix="1" applyNumberFormat="1" applyFont="1" applyFill="1" applyBorder="1" applyAlignment="1"/>
    <xf numFmtId="0" fontId="10" fillId="0" borderId="24" xfId="0" quotePrefix="1" applyNumberFormat="1" applyFont="1" applyFill="1" applyBorder="1" applyAlignment="1">
      <alignment horizontal="center" wrapText="1"/>
    </xf>
    <xf numFmtId="164" fontId="10" fillId="0" borderId="24" xfId="0" applyNumberFormat="1" applyFont="1" applyFill="1" applyBorder="1" applyAlignment="1">
      <alignment horizontal="center" wrapText="1"/>
    </xf>
    <xf numFmtId="164" fontId="10" fillId="0" borderId="24" xfId="0" quotePrefix="1" applyNumberFormat="1" applyFont="1" applyFill="1" applyBorder="1" applyAlignment="1">
      <alignment horizontal="center" wrapText="1"/>
    </xf>
    <xf numFmtId="164" fontId="10" fillId="0" borderId="20" xfId="0" quotePrefix="1" applyNumberFormat="1" applyFont="1" applyFill="1" applyBorder="1" applyAlignment="1">
      <alignment horizontal="center" wrapText="1"/>
    </xf>
    <xf numFmtId="43" fontId="5" fillId="0" borderId="0" xfId="1" applyFont="1" applyFill="1"/>
    <xf numFmtId="164" fontId="12" fillId="0" borderId="0" xfId="0" applyNumberFormat="1" applyFont="1" applyFill="1" applyBorder="1" applyAlignment="1">
      <alignment horizontal="center" vertical="center"/>
    </xf>
    <xf numFmtId="167" fontId="0" fillId="0" borderId="8" xfId="0" applyNumberFormat="1" applyFill="1" applyBorder="1" applyAlignment="1"/>
    <xf numFmtId="167" fontId="0" fillId="0" borderId="6" xfId="0" applyNumberFormat="1" applyFill="1" applyBorder="1" applyAlignment="1"/>
    <xf numFmtId="167" fontId="0" fillId="0" borderId="11" xfId="0" applyNumberFormat="1" applyFill="1" applyBorder="1" applyAlignment="1"/>
    <xf numFmtId="165" fontId="15" fillId="0" borderId="0" xfId="1" applyNumberFormat="1" applyFont="1" applyFill="1"/>
    <xf numFmtId="0" fontId="19" fillId="0" borderId="0" xfId="0" applyFont="1" applyFill="1"/>
    <xf numFmtId="0" fontId="19" fillId="0" borderId="0" xfId="0" applyFont="1" applyFill="1" applyAlignment="1">
      <alignment horizontal="center"/>
    </xf>
    <xf numFmtId="165" fontId="0" fillId="0" borderId="0" xfId="0" applyNumberFormat="1" applyFill="1"/>
    <xf numFmtId="173" fontId="0" fillId="0" borderId="0" xfId="0" applyNumberFormat="1" applyFill="1"/>
    <xf numFmtId="164" fontId="11" fillId="0" borderId="18" xfId="0" quotePrefix="1" applyNumberFormat="1" applyFont="1" applyFill="1" applyBorder="1"/>
    <xf numFmtId="164" fontId="11" fillId="0" borderId="0" xfId="0" quotePrefix="1" applyNumberFormat="1" applyFont="1" applyFill="1" applyBorder="1"/>
    <xf numFmtId="0" fontId="11" fillId="0" borderId="0" xfId="0" quotePrefix="1" applyNumberFormat="1" applyFont="1" applyFill="1" applyBorder="1" applyAlignment="1">
      <alignment horizontal="center"/>
    </xf>
    <xf numFmtId="164" fontId="11" fillId="0" borderId="0" xfId="0" applyNumberFormat="1" applyFont="1" applyFill="1" applyBorder="1"/>
    <xf numFmtId="14" fontId="11" fillId="0" borderId="0" xfId="0" quotePrefix="1" applyNumberFormat="1" applyFont="1" applyFill="1" applyBorder="1" applyAlignment="1">
      <alignment horizontal="center"/>
    </xf>
    <xf numFmtId="10" fontId="11" fillId="0" borderId="0" xfId="0" quotePrefix="1" applyNumberFormat="1" applyFont="1" applyFill="1" applyBorder="1" applyAlignment="1">
      <alignment horizontal="center" vertical="center"/>
    </xf>
    <xf numFmtId="166" fontId="11" fillId="0" borderId="19" xfId="0" applyNumberFormat="1" applyFont="1" applyFill="1" applyBorder="1"/>
    <xf numFmtId="166" fontId="11" fillId="0" borderId="18" xfId="0" applyNumberFormat="1" applyFont="1" applyFill="1" applyBorder="1"/>
    <xf numFmtId="0" fontId="21" fillId="0" borderId="0" xfId="0" applyFont="1" applyFill="1"/>
    <xf numFmtId="0" fontId="5" fillId="0" borderId="0" xfId="0" applyFont="1" applyFill="1"/>
    <xf numFmtId="0" fontId="5" fillId="0" borderId="0" xfId="0" applyFont="1" applyFill="1" applyAlignment="1">
      <alignment horizontal="center"/>
    </xf>
    <xf numFmtId="0" fontId="5" fillId="0" borderId="0" xfId="0" applyFont="1" applyFill="1" applyBorder="1"/>
    <xf numFmtId="0" fontId="22" fillId="0" borderId="0" xfId="0" applyFont="1" applyFill="1"/>
    <xf numFmtId="0" fontId="12" fillId="0" borderId="0" xfId="0" applyFont="1" applyFill="1"/>
    <xf numFmtId="0" fontId="10" fillId="0" borderId="0" xfId="0" applyFont="1" applyFill="1"/>
    <xf numFmtId="0" fontId="10" fillId="0" borderId="0" xfId="0" applyFont="1" applyFill="1" applyAlignment="1">
      <alignment horizontal="center"/>
    </xf>
    <xf numFmtId="164" fontId="10" fillId="0" borderId="15" xfId="0" applyNumberFormat="1" applyFont="1" applyFill="1" applyBorder="1" applyAlignment="1">
      <alignment wrapText="1"/>
    </xf>
    <xf numFmtId="164" fontId="10" fillId="0" borderId="16" xfId="0" applyNumberFormat="1" applyFont="1" applyFill="1" applyBorder="1" applyAlignment="1">
      <alignment wrapText="1"/>
    </xf>
    <xf numFmtId="164" fontId="10" fillId="0" borderId="17" xfId="0" applyNumberFormat="1" applyFont="1" applyFill="1" applyBorder="1" applyAlignment="1">
      <alignment wrapText="1"/>
    </xf>
    <xf numFmtId="0" fontId="5" fillId="0" borderId="0" xfId="0" applyFont="1" applyFill="1" applyAlignment="1">
      <alignment wrapText="1"/>
    </xf>
    <xf numFmtId="0" fontId="5" fillId="0" borderId="0" xfId="0" applyFont="1" applyFill="1" applyBorder="1" applyAlignment="1">
      <alignment wrapText="1"/>
    </xf>
    <xf numFmtId="168" fontId="5" fillId="0" borderId="0" xfId="0" applyNumberFormat="1" applyFont="1" applyFill="1" applyBorder="1"/>
    <xf numFmtId="168" fontId="5" fillId="0" borderId="19" xfId="0" applyNumberFormat="1" applyFont="1" applyFill="1" applyBorder="1"/>
    <xf numFmtId="168" fontId="5" fillId="0" borderId="0" xfId="0" applyNumberFormat="1" applyFont="1" applyFill="1"/>
    <xf numFmtId="168" fontId="5" fillId="0" borderId="18" xfId="0" applyNumberFormat="1" applyFont="1" applyFill="1" applyBorder="1"/>
    <xf numFmtId="165" fontId="5" fillId="0" borderId="0" xfId="0" applyNumberFormat="1" applyFont="1" applyFill="1" applyBorder="1"/>
    <xf numFmtId="168" fontId="12" fillId="0" borderId="21" xfId="0" applyNumberFormat="1" applyFont="1" applyFill="1" applyBorder="1"/>
    <xf numFmtId="168" fontId="12" fillId="0" borderId="22" xfId="0" applyNumberFormat="1" applyFont="1" applyFill="1" applyBorder="1"/>
    <xf numFmtId="168" fontId="12" fillId="0" borderId="23" xfId="0" applyNumberFormat="1" applyFont="1" applyFill="1" applyBorder="1"/>
    <xf numFmtId="168" fontId="12" fillId="0" borderId="0" xfId="0" applyNumberFormat="1" applyFont="1" applyFill="1"/>
    <xf numFmtId="168" fontId="12" fillId="0" borderId="0" xfId="0" applyNumberFormat="1" applyFont="1" applyFill="1" applyBorder="1"/>
    <xf numFmtId="165" fontId="5" fillId="0" borderId="0" xfId="0" applyNumberFormat="1" applyFont="1" applyFill="1"/>
    <xf numFmtId="9" fontId="5" fillId="0" borderId="0" xfId="2" applyNumberFormat="1" applyFont="1" applyFill="1" applyBorder="1"/>
    <xf numFmtId="169" fontId="6" fillId="0" borderId="0" xfId="0" applyNumberFormat="1" applyFont="1" applyFill="1" applyBorder="1"/>
    <xf numFmtId="10" fontId="5" fillId="0" borderId="0" xfId="2" applyNumberFormat="1" applyFont="1" applyFill="1"/>
    <xf numFmtId="169" fontId="5" fillId="0" borderId="0" xfId="0" applyNumberFormat="1" applyFont="1" applyFill="1" applyBorder="1"/>
    <xf numFmtId="168" fontId="5" fillId="0" borderId="0" xfId="0" applyNumberFormat="1" applyFont="1" applyFill="1" applyBorder="1" applyAlignment="1">
      <alignment horizontal="right"/>
    </xf>
    <xf numFmtId="10" fontId="5" fillId="0" borderId="0" xfId="2" applyNumberFormat="1" applyFont="1" applyFill="1" applyBorder="1"/>
    <xf numFmtId="0" fontId="5" fillId="0" borderId="0" xfId="0" applyFont="1" applyFill="1" applyAlignment="1">
      <alignment horizontal="right"/>
    </xf>
    <xf numFmtId="170" fontId="5" fillId="0" borderId="0" xfId="0" applyNumberFormat="1" applyFont="1" applyFill="1"/>
    <xf numFmtId="41" fontId="5" fillId="0" borderId="18" xfId="0" applyNumberFormat="1" applyFont="1" applyFill="1" applyBorder="1"/>
    <xf numFmtId="14" fontId="12" fillId="0" borderId="0" xfId="0" quotePrefix="1" applyNumberFormat="1" applyFont="1" applyFill="1" applyBorder="1" applyAlignment="1">
      <alignment horizontal="center"/>
    </xf>
    <xf numFmtId="164" fontId="12" fillId="0" borderId="18" xfId="0" quotePrefix="1" applyNumberFormat="1" applyFont="1" applyFill="1" applyBorder="1"/>
    <xf numFmtId="164" fontId="12" fillId="0" borderId="0" xfId="0" quotePrefix="1" applyNumberFormat="1" applyFont="1" applyFill="1" applyBorder="1"/>
    <xf numFmtId="0" fontId="12" fillId="0" borderId="0" xfId="0" quotePrefix="1" applyNumberFormat="1" applyFont="1" applyFill="1" applyBorder="1" applyAlignment="1">
      <alignment horizontal="center"/>
    </xf>
    <xf numFmtId="164" fontId="12" fillId="0" borderId="0" xfId="0" applyNumberFormat="1" applyFont="1" applyFill="1" applyBorder="1"/>
    <xf numFmtId="10" fontId="12" fillId="0" borderId="0" xfId="0" quotePrefix="1" applyNumberFormat="1" applyFont="1" applyFill="1" applyBorder="1" applyAlignment="1">
      <alignment horizontal="center" vertical="center"/>
    </xf>
    <xf numFmtId="166" fontId="12" fillId="0" borderId="19" xfId="0" applyNumberFormat="1" applyFont="1" applyFill="1" applyBorder="1"/>
    <xf numFmtId="165" fontId="12" fillId="0" borderId="18" xfId="0" applyNumberFormat="1" applyFont="1" applyFill="1" applyBorder="1"/>
    <xf numFmtId="170" fontId="6" fillId="0" borderId="0" xfId="0" applyNumberFormat="1" applyFont="1" applyFill="1"/>
    <xf numFmtId="168" fontId="6" fillId="0" borderId="0" xfId="0" applyNumberFormat="1" applyFont="1" applyFill="1" applyBorder="1"/>
    <xf numFmtId="168" fontId="6" fillId="0" borderId="0" xfId="0" applyNumberFormat="1" applyFont="1" applyFill="1"/>
    <xf numFmtId="168" fontId="6" fillId="0" borderId="19" xfId="0" applyNumberFormat="1" applyFont="1" applyFill="1" applyBorder="1"/>
    <xf numFmtId="0" fontId="12" fillId="0" borderId="0" xfId="0" applyFont="1" applyFill="1" applyBorder="1"/>
    <xf numFmtId="0" fontId="11" fillId="0" borderId="18" xfId="0" quotePrefix="1" applyNumberFormat="1" applyFont="1" applyFill="1" applyBorder="1" applyAlignment="1">
      <alignment horizontal="left" wrapText="1"/>
    </xf>
    <xf numFmtId="164" fontId="11" fillId="0" borderId="0" xfId="0" applyNumberFormat="1" applyFont="1" applyFill="1" applyBorder="1" applyAlignment="1">
      <alignment horizontal="center" wrapText="1"/>
    </xf>
    <xf numFmtId="0" fontId="11" fillId="0" borderId="18" xfId="0" quotePrefix="1" applyNumberFormat="1" applyFont="1" applyFill="1" applyBorder="1" applyAlignment="1">
      <alignment horizontal="center" vertical="center" wrapText="1"/>
    </xf>
    <xf numFmtId="0" fontId="11" fillId="0" borderId="0" xfId="0" quotePrefix="1" applyNumberFormat="1" applyFont="1" applyFill="1" applyBorder="1" applyAlignment="1">
      <alignment horizontal="center" vertical="center" wrapText="1"/>
    </xf>
    <xf numFmtId="164" fontId="11" fillId="0" borderId="0" xfId="0" applyNumberFormat="1" applyFont="1" applyFill="1" applyBorder="1" applyAlignment="1">
      <alignment horizontal="center" vertical="center" wrapText="1"/>
    </xf>
    <xf numFmtId="14" fontId="11" fillId="0" borderId="0" xfId="0" quotePrefix="1" applyNumberFormat="1" applyFont="1" applyFill="1" applyBorder="1" applyAlignment="1">
      <alignment horizontal="center" vertical="center" wrapText="1"/>
    </xf>
    <xf numFmtId="10" fontId="11" fillId="0" borderId="0" xfId="0" quotePrefix="1" applyNumberFormat="1" applyFont="1" applyFill="1" applyBorder="1" applyAlignment="1">
      <alignment horizontal="center" vertical="center" wrapText="1"/>
    </xf>
    <xf numFmtId="10" fontId="11" fillId="0" borderId="19" xfId="0" quotePrefix="1" applyNumberFormat="1" applyFont="1" applyFill="1" applyBorder="1" applyAlignment="1">
      <alignment horizontal="center" vertical="center" wrapText="1"/>
    </xf>
    <xf numFmtId="0" fontId="11" fillId="0" borderId="0" xfId="0" quotePrefix="1" applyNumberFormat="1" applyFont="1" applyFill="1" applyBorder="1" applyAlignment="1">
      <alignment vertical="center"/>
    </xf>
    <xf numFmtId="0" fontId="11" fillId="0" borderId="18" xfId="0" quotePrefix="1" applyNumberFormat="1" applyFont="1" applyFill="1" applyBorder="1" applyAlignment="1">
      <alignment horizontal="left" vertical="center" wrapText="1"/>
    </xf>
    <xf numFmtId="0" fontId="11" fillId="0" borderId="0" xfId="0" quotePrefix="1" applyNumberFormat="1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/>
    </xf>
    <xf numFmtId="0" fontId="5" fillId="0" borderId="0" xfId="0" applyFont="1" applyFill="1" applyAlignment="1"/>
    <xf numFmtId="0" fontId="21" fillId="0" borderId="0" xfId="0" applyNumberFormat="1" applyFont="1" applyFill="1"/>
    <xf numFmtId="0" fontId="5" fillId="0" borderId="0" xfId="0" applyNumberFormat="1" applyFont="1" applyFill="1" applyAlignment="1"/>
    <xf numFmtId="0" fontId="5" fillId="0" borderId="0" xfId="0" applyNumberFormat="1" applyFont="1" applyFill="1"/>
    <xf numFmtId="0" fontId="22" fillId="0" borderId="0" xfId="0" applyNumberFormat="1" applyFont="1" applyFill="1"/>
    <xf numFmtId="0" fontId="12" fillId="0" borderId="0" xfId="0" applyNumberFormat="1" applyFont="1" applyFill="1"/>
    <xf numFmtId="0" fontId="10" fillId="0" borderId="0" xfId="0" applyNumberFormat="1" applyFont="1" applyFill="1"/>
    <xf numFmtId="164" fontId="10" fillId="0" borderId="17" xfId="0" applyNumberFormat="1" applyFont="1" applyFill="1" applyBorder="1" applyAlignment="1">
      <alignment horizontal="center" wrapText="1"/>
    </xf>
    <xf numFmtId="0" fontId="11" fillId="0" borderId="0" xfId="0" applyFont="1" applyFill="1" applyAlignment="1">
      <alignment horizontal="left"/>
    </xf>
    <xf numFmtId="0" fontId="11" fillId="0" borderId="0" xfId="0" applyFont="1" applyFill="1" applyAlignment="1"/>
    <xf numFmtId="168" fontId="11" fillId="0" borderId="18" xfId="0" applyNumberFormat="1" applyFont="1" applyFill="1" applyBorder="1" applyAlignment="1">
      <alignment horizontal="center" wrapText="1"/>
    </xf>
    <xf numFmtId="168" fontId="11" fillId="0" borderId="0" xfId="0" applyNumberFormat="1" applyFont="1" applyFill="1" applyBorder="1" applyAlignment="1">
      <alignment horizontal="center" wrapText="1"/>
    </xf>
    <xf numFmtId="168" fontId="11" fillId="0" borderId="19" xfId="0" applyNumberFormat="1" applyFont="1" applyFill="1" applyBorder="1" applyAlignment="1">
      <alignment horizontal="center" wrapText="1"/>
    </xf>
    <xf numFmtId="0" fontId="11" fillId="0" borderId="0" xfId="0" applyFont="1" applyFill="1" applyAlignment="1">
      <alignment wrapText="1"/>
    </xf>
    <xf numFmtId="168" fontId="12" fillId="0" borderId="21" xfId="0" applyNumberFormat="1" applyFont="1" applyFill="1" applyBorder="1" applyAlignment="1">
      <alignment horizontal="center"/>
    </xf>
    <xf numFmtId="168" fontId="12" fillId="0" borderId="22" xfId="0" applyNumberFormat="1" applyFont="1" applyFill="1" applyBorder="1" applyAlignment="1">
      <alignment horizontal="center"/>
    </xf>
    <xf numFmtId="168" fontId="12" fillId="0" borderId="23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 applyBorder="1" applyAlignment="1"/>
    <xf numFmtId="0" fontId="10" fillId="0" borderId="0" xfId="0" applyNumberFormat="1" applyFont="1" applyFill="1" applyBorder="1"/>
    <xf numFmtId="0" fontId="5" fillId="0" borderId="0" xfId="0" applyNumberFormat="1" applyFont="1" applyFill="1" applyBorder="1" applyAlignment="1"/>
    <xf numFmtId="0" fontId="5" fillId="0" borderId="0" xfId="0" applyNumberFormat="1" applyFont="1" applyFill="1" applyBorder="1"/>
    <xf numFmtId="0" fontId="5" fillId="0" borderId="0" xfId="0" applyFont="1" applyFill="1" applyBorder="1" applyAlignment="1">
      <alignment horizontal="center"/>
    </xf>
    <xf numFmtId="168" fontId="12" fillId="0" borderId="0" xfId="0" applyNumberFormat="1" applyFont="1" applyFill="1" applyBorder="1" applyAlignment="1">
      <alignment horizontal="center"/>
    </xf>
    <xf numFmtId="43" fontId="5" fillId="0" borderId="0" xfId="1" applyFont="1" applyFill="1" applyBorder="1" applyAlignment="1">
      <alignment horizontal="center"/>
    </xf>
    <xf numFmtId="43" fontId="5" fillId="0" borderId="0" xfId="1" applyFont="1" applyFill="1" applyAlignment="1">
      <alignment horizontal="center"/>
    </xf>
    <xf numFmtId="0" fontId="11" fillId="0" borderId="18" xfId="0" applyFont="1" applyFill="1" applyBorder="1" applyAlignment="1">
      <alignment wrapText="1"/>
    </xf>
    <xf numFmtId="168" fontId="11" fillId="0" borderId="20" xfId="0" applyNumberFormat="1" applyFont="1" applyFill="1" applyBorder="1" applyAlignment="1">
      <alignment horizontal="center" wrapText="1"/>
    </xf>
    <xf numFmtId="0" fontId="11" fillId="0" borderId="0" xfId="0" applyFont="1" applyFill="1" applyAlignment="1">
      <alignment horizontal="left" vertical="center"/>
    </xf>
    <xf numFmtId="168" fontId="11" fillId="0" borderId="18" xfId="0" applyNumberFormat="1" applyFont="1" applyFill="1" applyBorder="1" applyAlignment="1">
      <alignment horizontal="center" vertical="center" wrapText="1"/>
    </xf>
    <xf numFmtId="168" fontId="11" fillId="0" borderId="0" xfId="0" applyNumberFormat="1" applyFont="1" applyFill="1" applyBorder="1" applyAlignment="1">
      <alignment horizontal="center" vertical="center" wrapText="1"/>
    </xf>
    <xf numFmtId="168" fontId="11" fillId="0" borderId="19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vertical="center" wrapText="1"/>
    </xf>
    <xf numFmtId="0" fontId="5" fillId="0" borderId="0" xfId="0" applyNumberFormat="1" applyFont="1" applyFill="1" applyAlignment="1">
      <alignment horizontal="center"/>
    </xf>
    <xf numFmtId="164" fontId="10" fillId="0" borderId="25" xfId="0" applyNumberFormat="1" applyFont="1" applyFill="1" applyBorder="1" applyAlignment="1">
      <alignment horizontal="center" wrapText="1"/>
    </xf>
    <xf numFmtId="164" fontId="10" fillId="0" borderId="20" xfId="0" applyNumberFormat="1" applyFont="1" applyFill="1" applyBorder="1" applyAlignment="1">
      <alignment horizontal="center" wrapText="1"/>
    </xf>
    <xf numFmtId="168" fontId="11" fillId="0" borderId="25" xfId="0" applyNumberFormat="1" applyFont="1" applyFill="1" applyBorder="1" applyAlignment="1">
      <alignment horizontal="center" wrapText="1"/>
    </xf>
    <xf numFmtId="168" fontId="11" fillId="0" borderId="24" xfId="0" applyNumberFormat="1" applyFont="1" applyFill="1" applyBorder="1" applyAlignment="1">
      <alignment horizontal="center" wrapText="1"/>
    </xf>
    <xf numFmtId="168" fontId="12" fillId="0" borderId="30" xfId="0" applyNumberFormat="1" applyFont="1" applyFill="1" applyBorder="1" applyAlignment="1">
      <alignment horizontal="center"/>
    </xf>
    <xf numFmtId="168" fontId="12" fillId="0" borderId="31" xfId="0" applyNumberFormat="1" applyFont="1" applyFill="1" applyBorder="1" applyAlignment="1">
      <alignment horizontal="center"/>
    </xf>
    <xf numFmtId="168" fontId="12" fillId="0" borderId="32" xfId="0" applyNumberFormat="1" applyFont="1" applyFill="1" applyBorder="1" applyAlignment="1">
      <alignment horizontal="center"/>
    </xf>
    <xf numFmtId="0" fontId="11" fillId="0" borderId="0" xfId="0" applyFont="1" applyFill="1" applyAlignment="1">
      <alignment horizontal="left" vertical="center" wrapText="1"/>
    </xf>
    <xf numFmtId="168" fontId="5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43" fontId="5" fillId="0" borderId="0" xfId="1" applyFont="1" applyFill="1" applyAlignment="1"/>
    <xf numFmtId="43" fontId="11" fillId="0" borderId="0" xfId="1" applyFont="1" applyFill="1" applyAlignment="1">
      <alignment wrapText="1"/>
    </xf>
    <xf numFmtId="165" fontId="5" fillId="0" borderId="0" xfId="1" applyNumberFormat="1" applyFont="1" applyFill="1"/>
    <xf numFmtId="14" fontId="5" fillId="0" borderId="0" xfId="0" applyNumberFormat="1" applyFont="1" applyFill="1" applyAlignment="1">
      <alignment horizontal="center"/>
    </xf>
    <xf numFmtId="164" fontId="17" fillId="0" borderId="0" xfId="0" quotePrefix="1" applyNumberFormat="1" applyFont="1" applyFill="1" applyAlignment="1">
      <alignment horizontal="center"/>
    </xf>
    <xf numFmtId="0" fontId="17" fillId="0" borderId="0" xfId="0" applyFont="1" applyFill="1"/>
    <xf numFmtId="0" fontId="23" fillId="0" borderId="0" xfId="0" applyFont="1" applyFill="1" applyAlignment="1">
      <alignment wrapText="1"/>
    </xf>
    <xf numFmtId="164" fontId="12" fillId="0" borderId="0" xfId="0" applyNumberFormat="1" applyFont="1" applyFill="1" applyBorder="1" applyAlignment="1">
      <alignment horizontal="center" vertical="center"/>
    </xf>
    <xf numFmtId="164" fontId="12" fillId="0" borderId="21" xfId="0" applyNumberFormat="1" applyFont="1" applyFill="1" applyBorder="1" applyAlignment="1">
      <alignment vertical="center"/>
    </xf>
    <xf numFmtId="164" fontId="12" fillId="0" borderId="22" xfId="0" applyNumberFormat="1" applyFont="1" applyFill="1" applyBorder="1" applyAlignment="1">
      <alignment vertical="center"/>
    </xf>
    <xf numFmtId="164" fontId="12" fillId="0" borderId="23" xfId="0" applyNumberFormat="1" applyFont="1" applyFill="1" applyBorder="1" applyAlignment="1">
      <alignment vertical="center"/>
    </xf>
    <xf numFmtId="164" fontId="12" fillId="0" borderId="0" xfId="0" applyNumberFormat="1" applyFont="1" applyFill="1" applyBorder="1" applyAlignment="1">
      <alignment vertical="center"/>
    </xf>
    <xf numFmtId="0" fontId="2" fillId="4" borderId="27" xfId="0" applyFont="1" applyFill="1" applyBorder="1" applyAlignment="1">
      <alignment horizontal="center" vertical="center" wrapText="1"/>
    </xf>
    <xf numFmtId="168" fontId="11" fillId="0" borderId="18" xfId="0" quotePrefix="1" applyNumberFormat="1" applyFont="1" applyFill="1" applyBorder="1" applyAlignment="1">
      <alignment horizontal="center" wrapText="1"/>
    </xf>
    <xf numFmtId="168" fontId="11" fillId="0" borderId="18" xfId="0" quotePrefix="1" applyNumberFormat="1" applyFont="1" applyFill="1" applyBorder="1" applyAlignment="1">
      <alignment horizontal="left" vertical="center" wrapText="1"/>
    </xf>
    <xf numFmtId="174" fontId="11" fillId="0" borderId="18" xfId="0" quotePrefix="1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horizontal="center"/>
    </xf>
    <xf numFmtId="0" fontId="11" fillId="0" borderId="25" xfId="0" quotePrefix="1" applyNumberFormat="1" applyFont="1" applyFill="1" applyBorder="1" applyAlignment="1">
      <alignment horizontal="center" wrapText="1"/>
    </xf>
    <xf numFmtId="0" fontId="11" fillId="0" borderId="24" xfId="0" quotePrefix="1" applyNumberFormat="1" applyFont="1" applyFill="1" applyBorder="1" applyAlignment="1">
      <alignment horizontal="center" wrapText="1"/>
    </xf>
    <xf numFmtId="164" fontId="11" fillId="0" borderId="24" xfId="0" quotePrefix="1" applyNumberFormat="1" applyFont="1" applyFill="1" applyBorder="1" applyAlignment="1">
      <alignment horizontal="center" wrapText="1"/>
    </xf>
    <xf numFmtId="14" fontId="11" fillId="0" borderId="24" xfId="0" quotePrefix="1" applyNumberFormat="1" applyFont="1" applyFill="1" applyBorder="1" applyAlignment="1">
      <alignment horizontal="center" wrapText="1"/>
    </xf>
    <xf numFmtId="10" fontId="11" fillId="0" borderId="24" xfId="0" quotePrefix="1" applyNumberFormat="1" applyFont="1" applyFill="1" applyBorder="1" applyAlignment="1">
      <alignment horizontal="center" wrapText="1"/>
    </xf>
    <xf numFmtId="10" fontId="11" fillId="0" borderId="20" xfId="0" quotePrefix="1" applyNumberFormat="1" applyFont="1" applyFill="1" applyBorder="1" applyAlignment="1">
      <alignment horizontal="center" wrapText="1"/>
    </xf>
    <xf numFmtId="41" fontId="20" fillId="0" borderId="0" xfId="0" applyNumberFormat="1" applyFont="1" applyFill="1"/>
    <xf numFmtId="41" fontId="19" fillId="0" borderId="0" xfId="0" applyNumberFormat="1" applyFont="1" applyFill="1"/>
    <xf numFmtId="168" fontId="0" fillId="0" borderId="18" xfId="0" applyNumberFormat="1" applyBorder="1"/>
    <xf numFmtId="164" fontId="5" fillId="0" borderId="13" xfId="0" applyNumberFormat="1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center" vertical="center"/>
    </xf>
    <xf numFmtId="164" fontId="5" fillId="0" borderId="9" xfId="0" applyNumberFormat="1" applyFont="1" applyBorder="1" applyAlignment="1">
      <alignment horizontal="center" vertical="center"/>
    </xf>
    <xf numFmtId="168" fontId="11" fillId="0" borderId="33" xfId="0" applyNumberFormat="1" applyFont="1" applyFill="1" applyBorder="1" applyAlignment="1">
      <alignment horizontal="center" wrapText="1"/>
    </xf>
    <xf numFmtId="168" fontId="11" fillId="0" borderId="29" xfId="0" applyNumberFormat="1" applyFont="1" applyFill="1" applyBorder="1" applyAlignment="1">
      <alignment horizontal="center" wrapText="1"/>
    </xf>
    <xf numFmtId="168" fontId="11" fillId="0" borderId="34" xfId="0" applyNumberFormat="1" applyFont="1" applyFill="1" applyBorder="1" applyAlignment="1">
      <alignment horizontal="center" wrapText="1"/>
    </xf>
    <xf numFmtId="0" fontId="11" fillId="0" borderId="0" xfId="0" applyNumberFormat="1" applyFont="1" applyFill="1" applyBorder="1"/>
    <xf numFmtId="167" fontId="5" fillId="0" borderId="0" xfId="0" applyNumberFormat="1" applyFont="1" applyFill="1"/>
    <xf numFmtId="165" fontId="0" fillId="0" borderId="0" xfId="1" applyNumberFormat="1" applyFont="1" applyFill="1"/>
    <xf numFmtId="165" fontId="12" fillId="0" borderId="0" xfId="0" applyNumberFormat="1" applyFont="1" applyFill="1" applyBorder="1" applyAlignment="1">
      <alignment horizontal="center"/>
    </xf>
    <xf numFmtId="167" fontId="12" fillId="0" borderId="0" xfId="0" applyNumberFormat="1" applyFont="1" applyFill="1" applyBorder="1" applyAlignment="1">
      <alignment horizontal="center"/>
    </xf>
    <xf numFmtId="0" fontId="11" fillId="0" borderId="0" xfId="1" quotePrefix="1" applyNumberFormat="1" applyFont="1" applyFill="1" applyBorder="1" applyAlignment="1">
      <alignment horizontal="center" wrapText="1"/>
    </xf>
    <xf numFmtId="0" fontId="10" fillId="0" borderId="0" xfId="0" quotePrefix="1" applyNumberFormat="1" applyFont="1" applyFill="1" applyBorder="1" applyAlignment="1">
      <alignment horizontal="center" wrapText="1"/>
    </xf>
    <xf numFmtId="0" fontId="5" fillId="0" borderId="0" xfId="1" applyNumberFormat="1" applyFont="1" applyFill="1"/>
    <xf numFmtId="171" fontId="5" fillId="0" borderId="0" xfId="0" applyNumberFormat="1" applyFont="1" applyBorder="1"/>
    <xf numFmtId="0" fontId="11" fillId="0" borderId="26" xfId="0" quotePrefix="1" applyNumberFormat="1" applyFont="1" applyFill="1" applyBorder="1" applyAlignment="1">
      <alignment horizontal="center" wrapText="1"/>
    </xf>
    <xf numFmtId="0" fontId="27" fillId="0" borderId="0" xfId="0" applyFont="1" applyFill="1"/>
    <xf numFmtId="14" fontId="24" fillId="0" borderId="0" xfId="5" quotePrefix="1" applyNumberFormat="1" applyFill="1" applyBorder="1" applyAlignment="1">
      <alignment horizontal="center" wrapText="1"/>
    </xf>
    <xf numFmtId="0" fontId="24" fillId="0" borderId="18" xfId="6" quotePrefix="1" applyNumberFormat="1" applyFill="1" applyBorder="1" applyAlignment="1">
      <alignment horizontal="left" wrapText="1"/>
    </xf>
    <xf numFmtId="0" fontId="24" fillId="0" borderId="0" xfId="6" quotePrefix="1" applyNumberFormat="1" applyFill="1" applyBorder="1" applyAlignment="1"/>
    <xf numFmtId="14" fontId="24" fillId="0" borderId="0" xfId="6" quotePrefix="1" applyNumberFormat="1" applyFill="1" applyBorder="1" applyAlignment="1">
      <alignment horizontal="center" wrapText="1"/>
    </xf>
    <xf numFmtId="168" fontId="24" fillId="0" borderId="18" xfId="5" applyNumberFormat="1" applyFill="1" applyBorder="1"/>
    <xf numFmtId="14" fontId="5" fillId="0" borderId="0" xfId="5" quotePrefix="1" applyNumberFormat="1" applyFont="1" applyFill="1" applyBorder="1" applyAlignment="1">
      <alignment horizontal="center" wrapText="1"/>
    </xf>
    <xf numFmtId="168" fontId="5" fillId="0" borderId="0" xfId="6" quotePrefix="1" applyNumberFormat="1" applyFont="1" applyFill="1" applyBorder="1" applyAlignment="1">
      <alignment horizontal="center" wrapText="1"/>
    </xf>
    <xf numFmtId="168" fontId="24" fillId="0" borderId="18" xfId="5" quotePrefix="1" applyNumberFormat="1" applyFill="1" applyBorder="1" applyAlignment="1">
      <alignment horizontal="center" wrapText="1"/>
    </xf>
    <xf numFmtId="168" fontId="5" fillId="0" borderId="18" xfId="5" quotePrefix="1" applyNumberFormat="1" applyFont="1" applyFill="1" applyBorder="1" applyAlignment="1">
      <alignment horizontal="center" wrapText="1"/>
    </xf>
    <xf numFmtId="168" fontId="5" fillId="0" borderId="18" xfId="5" applyNumberFormat="1" applyFont="1" applyFill="1" applyBorder="1"/>
    <xf numFmtId="0" fontId="24" fillId="0" borderId="18" xfId="6" quotePrefix="1" applyNumberFormat="1" applyFill="1" applyBorder="1" applyAlignment="1">
      <alignment horizontal="center" wrapText="1"/>
    </xf>
    <xf numFmtId="0" fontId="24" fillId="0" borderId="0" xfId="6" quotePrefix="1" applyNumberFormat="1" applyFill="1" applyBorder="1" applyAlignment="1">
      <alignment horizontal="center" wrapText="1"/>
    </xf>
    <xf numFmtId="164" fontId="24" fillId="0" borderId="0" xfId="6" applyNumberFormat="1" applyFill="1" applyBorder="1" applyAlignment="1">
      <alignment horizontal="center" wrapText="1"/>
    </xf>
    <xf numFmtId="164" fontId="24" fillId="0" borderId="0" xfId="6" quotePrefix="1" applyNumberFormat="1" applyFill="1" applyBorder="1" applyAlignment="1">
      <alignment horizontal="center" wrapText="1"/>
    </xf>
    <xf numFmtId="10" fontId="24" fillId="0" borderId="0" xfId="6" quotePrefix="1" applyNumberFormat="1" applyFill="1" applyBorder="1" applyAlignment="1">
      <alignment horizontal="center" wrapText="1"/>
    </xf>
    <xf numFmtId="10" fontId="24" fillId="0" borderId="19" xfId="6" quotePrefix="1" applyNumberFormat="1" applyFill="1" applyBorder="1" applyAlignment="1">
      <alignment horizontal="center" wrapText="1"/>
    </xf>
    <xf numFmtId="174" fontId="24" fillId="0" borderId="18" xfId="6" quotePrefix="1" applyNumberFormat="1" applyFill="1" applyBorder="1" applyAlignment="1">
      <alignment horizontal="left" vertical="center" wrapText="1"/>
    </xf>
    <xf numFmtId="174" fontId="24" fillId="0" borderId="18" xfId="5" quotePrefix="1" applyNumberFormat="1" applyFill="1" applyBorder="1" applyAlignment="1">
      <alignment horizontal="left" vertical="center" wrapText="1"/>
    </xf>
    <xf numFmtId="168" fontId="5" fillId="0" borderId="18" xfId="6" quotePrefix="1" applyNumberFormat="1" applyFont="1" applyFill="1" applyBorder="1" applyAlignment="1">
      <alignment horizontal="center" wrapText="1"/>
    </xf>
    <xf numFmtId="0" fontId="5" fillId="0" borderId="18" xfId="5" quotePrefix="1" applyNumberFormat="1" applyFont="1" applyFill="1" applyBorder="1" applyAlignment="1">
      <alignment horizontal="center" wrapText="1"/>
    </xf>
    <xf numFmtId="0" fontId="5" fillId="0" borderId="24" xfId="5" quotePrefix="1" applyNumberFormat="1" applyFont="1" applyFill="1" applyBorder="1" applyAlignment="1"/>
    <xf numFmtId="14" fontId="5" fillId="0" borderId="0" xfId="6" quotePrefix="1" applyNumberFormat="1" applyFont="1" applyFill="1" applyBorder="1" applyAlignment="1">
      <alignment horizontal="center" wrapText="1"/>
    </xf>
    <xf numFmtId="41" fontId="35" fillId="0" borderId="0" xfId="0" applyNumberFormat="1" applyFont="1" applyFill="1"/>
    <xf numFmtId="0" fontId="15" fillId="0" borderId="0" xfId="4"/>
    <xf numFmtId="0" fontId="36" fillId="0" borderId="0" xfId="0" applyFont="1" applyFill="1" applyAlignment="1">
      <alignment horizontal="center" wrapText="1"/>
    </xf>
    <xf numFmtId="0" fontId="32" fillId="0" borderId="0" xfId="0" applyFont="1" applyFill="1" applyAlignment="1">
      <alignment horizontal="center"/>
    </xf>
    <xf numFmtId="0" fontId="29" fillId="0" borderId="18" xfId="0" quotePrefix="1" applyNumberFormat="1" applyFont="1" applyFill="1" applyBorder="1" applyAlignment="1">
      <alignment horizontal="center" wrapText="1"/>
    </xf>
    <xf numFmtId="0" fontId="29" fillId="0" borderId="0" xfId="0" quotePrefix="1" applyNumberFormat="1" applyFont="1" applyFill="1" applyBorder="1" applyAlignment="1"/>
    <xf numFmtId="14" fontId="29" fillId="0" borderId="0" xfId="0" quotePrefix="1" applyNumberFormat="1" applyFont="1" applyFill="1" applyBorder="1" applyAlignment="1">
      <alignment horizontal="center" wrapText="1"/>
    </xf>
    <xf numFmtId="0" fontId="32" fillId="0" borderId="0" xfId="0" applyFont="1" applyFill="1" applyAlignment="1">
      <alignment horizontal="center" vertical="center" wrapText="1"/>
    </xf>
    <xf numFmtId="14" fontId="29" fillId="0" borderId="0" xfId="0" quotePrefix="1" applyNumberFormat="1" applyFont="1" applyFill="1" applyBorder="1" applyAlignment="1">
      <alignment horizontal="center" vertical="center" wrapText="1"/>
    </xf>
    <xf numFmtId="0" fontId="32" fillId="0" borderId="0" xfId="0" applyFont="1" applyFill="1" applyAlignment="1">
      <alignment horizontal="center" wrapText="1"/>
    </xf>
    <xf numFmtId="172" fontId="5" fillId="0" borderId="18" xfId="1" applyNumberFormat="1" applyFont="1" applyFill="1" applyBorder="1"/>
    <xf numFmtId="168" fontId="28" fillId="0" borderId="18" xfId="0" applyNumberFormat="1" applyFont="1" applyFill="1" applyBorder="1" applyAlignment="1">
      <alignment horizontal="center" wrapText="1"/>
    </xf>
    <xf numFmtId="168" fontId="28" fillId="0" borderId="0" xfId="0" applyNumberFormat="1" applyFont="1" applyFill="1" applyBorder="1" applyAlignment="1">
      <alignment horizontal="center" wrapText="1"/>
    </xf>
    <xf numFmtId="168" fontId="28" fillId="0" borderId="19" xfId="0" applyNumberFormat="1" applyFont="1" applyFill="1" applyBorder="1" applyAlignment="1">
      <alignment horizontal="center" wrapText="1"/>
    </xf>
    <xf numFmtId="168" fontId="31" fillId="0" borderId="0" xfId="0" applyNumberFormat="1" applyFont="1" applyFill="1" applyBorder="1" applyAlignment="1">
      <alignment horizontal="center" wrapText="1"/>
    </xf>
    <xf numFmtId="168" fontId="31" fillId="0" borderId="19" xfId="0" applyNumberFormat="1" applyFont="1" applyFill="1" applyBorder="1" applyAlignment="1">
      <alignment horizontal="center" wrapText="1"/>
    </xf>
    <xf numFmtId="168" fontId="30" fillId="0" borderId="18" xfId="0" applyNumberFormat="1" applyFont="1" applyFill="1" applyBorder="1" applyAlignment="1">
      <alignment horizontal="center" wrapText="1"/>
    </xf>
    <xf numFmtId="168" fontId="30" fillId="0" borderId="0" xfId="0" applyNumberFormat="1" applyFont="1" applyFill="1" applyBorder="1" applyAlignment="1">
      <alignment horizontal="center" wrapText="1"/>
    </xf>
    <xf numFmtId="168" fontId="30" fillId="0" borderId="19" xfId="0" applyNumberFormat="1" applyFont="1" applyFill="1" applyBorder="1" applyAlignment="1">
      <alignment horizontal="center" wrapText="1"/>
    </xf>
    <xf numFmtId="14" fontId="34" fillId="0" borderId="0" xfId="0" quotePrefix="1" applyNumberFormat="1" applyFont="1" applyFill="1" applyBorder="1" applyAlignment="1">
      <alignment horizontal="center" wrapText="1"/>
    </xf>
    <xf numFmtId="0" fontId="33" fillId="0" borderId="0" xfId="0" applyFont="1" applyAlignment="1">
      <alignment horizontal="center"/>
    </xf>
    <xf numFmtId="0" fontId="33" fillId="0" borderId="0" xfId="0" applyFont="1" applyAlignment="1">
      <alignment horizontal="center" vertical="center"/>
    </xf>
    <xf numFmtId="168" fontId="33" fillId="0" borderId="18" xfId="0" applyNumberFormat="1" applyFont="1" applyFill="1" applyBorder="1"/>
    <xf numFmtId="0" fontId="33" fillId="0" borderId="0" xfId="0" applyFont="1" applyAlignment="1">
      <alignment horizontal="left"/>
    </xf>
    <xf numFmtId="0" fontId="0" fillId="0" borderId="0" xfId="0" applyFont="1" applyFill="1" applyBorder="1" applyAlignment="1">
      <alignment horizontal="left" vertical="center"/>
    </xf>
    <xf numFmtId="0" fontId="26" fillId="0" borderId="0" xfId="0" applyFont="1" applyFill="1" applyBorder="1" applyAlignment="1">
      <alignment horizontal="left" vertical="center"/>
    </xf>
    <xf numFmtId="165" fontId="1" fillId="0" borderId="0" xfId="1" applyNumberFormat="1" applyFont="1" applyFill="1" applyBorder="1" applyAlignment="1">
      <alignment horizontal="left" vertical="center"/>
    </xf>
    <xf numFmtId="166" fontId="1" fillId="0" borderId="0" xfId="2" applyNumberFormat="1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/>
    </xf>
    <xf numFmtId="164" fontId="0" fillId="0" borderId="35" xfId="3" applyNumberFormat="1" applyFont="1" applyFill="1" applyAlignment="1">
      <alignment horizontal="left" vertical="center"/>
    </xf>
    <xf numFmtId="164" fontId="0" fillId="0" borderId="0" xfId="0" applyNumberFormat="1" applyFont="1" applyFill="1" applyBorder="1" applyAlignment="1">
      <alignment horizontal="left" vertical="center"/>
    </xf>
    <xf numFmtId="0" fontId="25" fillId="0" borderId="0" xfId="0" applyFont="1" applyFill="1" applyBorder="1" applyAlignment="1">
      <alignment horizontal="left" vertical="center" wrapText="1"/>
    </xf>
    <xf numFmtId="165" fontId="1" fillId="0" borderId="36" xfId="1" applyNumberFormat="1" applyFont="1" applyFill="1" applyBorder="1" applyAlignment="1">
      <alignment horizontal="left" vertical="center"/>
    </xf>
    <xf numFmtId="165" fontId="1" fillId="0" borderId="12" xfId="1" applyNumberFormat="1" applyFont="1" applyFill="1" applyBorder="1" applyAlignment="1">
      <alignment horizontal="left" vertical="center"/>
    </xf>
    <xf numFmtId="171" fontId="1" fillId="0" borderId="12" xfId="1" applyNumberFormat="1" applyFont="1" applyFill="1" applyBorder="1" applyAlignment="1">
      <alignment horizontal="left" vertical="center"/>
    </xf>
    <xf numFmtId="165" fontId="1" fillId="0" borderId="26" xfId="1" applyNumberFormat="1" applyFont="1" applyFill="1" applyBorder="1" applyAlignment="1">
      <alignment horizontal="left" vertical="center"/>
    </xf>
    <xf numFmtId="165" fontId="1" fillId="0" borderId="28" xfId="1" applyNumberFormat="1" applyFont="1" applyFill="1" applyBorder="1" applyAlignment="1">
      <alignment horizontal="left" vertical="center"/>
    </xf>
    <xf numFmtId="165" fontId="0" fillId="0" borderId="0" xfId="0" applyNumberFormat="1" applyFont="1" applyFill="1" applyBorder="1" applyAlignment="1">
      <alignment horizontal="left" vertical="center"/>
    </xf>
    <xf numFmtId="0" fontId="2" fillId="0" borderId="37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164" fontId="12" fillId="0" borderId="0" xfId="0" applyNumberFormat="1" applyFont="1" applyFill="1" applyBorder="1" applyAlignment="1">
      <alignment horizontal="center" vertical="center"/>
    </xf>
    <xf numFmtId="0" fontId="33" fillId="0" borderId="0" xfId="0" applyFont="1" applyFill="1" applyAlignment="1">
      <alignment horizontal="left"/>
    </xf>
    <xf numFmtId="0" fontId="33" fillId="0" borderId="0" xfId="0" applyNumberFormat="1" applyFont="1" applyAlignment="1">
      <alignment horizontal="center"/>
    </xf>
    <xf numFmtId="0" fontId="5" fillId="0" borderId="18" xfId="6" quotePrefix="1" applyNumberFormat="1" applyFont="1" applyFill="1" applyBorder="1" applyAlignment="1">
      <alignment horizontal="center" wrapText="1"/>
    </xf>
    <xf numFmtId="0" fontId="5" fillId="0" borderId="0" xfId="6" quotePrefix="1" applyNumberFormat="1" applyFont="1" applyFill="1" applyBorder="1" applyAlignment="1"/>
    <xf numFmtId="0" fontId="33" fillId="0" borderId="0" xfId="0" applyNumberFormat="1" applyFont="1" applyAlignment="1">
      <alignment horizontal="center" vertical="center"/>
    </xf>
    <xf numFmtId="165" fontId="11" fillId="0" borderId="26" xfId="1" quotePrefix="1" applyNumberFormat="1" applyFont="1" applyFill="1" applyBorder="1" applyAlignment="1">
      <alignment horizontal="center" wrapText="1"/>
    </xf>
    <xf numFmtId="168" fontId="0" fillId="0" borderId="18" xfId="0" applyNumberFormat="1" applyFont="1" applyFill="1" applyBorder="1" applyAlignment="1">
      <alignment horizontal="center" wrapText="1"/>
    </xf>
    <xf numFmtId="168" fontId="0" fillId="0" borderId="0" xfId="0" applyNumberFormat="1" applyFont="1" applyFill="1" applyBorder="1" applyAlignment="1">
      <alignment horizontal="center" wrapText="1"/>
    </xf>
    <xf numFmtId="168" fontId="0" fillId="0" borderId="19" xfId="0" applyNumberFormat="1" applyFont="1" applyFill="1" applyBorder="1" applyAlignment="1">
      <alignment horizontal="center" wrapText="1"/>
    </xf>
    <xf numFmtId="43" fontId="5" fillId="0" borderId="18" xfId="0" applyNumberFormat="1" applyFont="1" applyFill="1" applyBorder="1" applyAlignment="1">
      <alignment horizontal="center" wrapText="1"/>
    </xf>
    <xf numFmtId="43" fontId="5" fillId="0" borderId="0" xfId="0" applyNumberFormat="1" applyFont="1" applyFill="1" applyBorder="1" applyAlignment="1">
      <alignment horizontal="center" wrapText="1"/>
    </xf>
    <xf numFmtId="168" fontId="5" fillId="0" borderId="19" xfId="0" applyNumberFormat="1" applyFont="1" applyFill="1" applyBorder="1" applyAlignment="1">
      <alignment horizontal="center" wrapText="1"/>
    </xf>
    <xf numFmtId="168" fontId="0" fillId="0" borderId="18" xfId="0" applyNumberFormat="1" applyFill="1" applyBorder="1"/>
    <xf numFmtId="0" fontId="32" fillId="0" borderId="0" xfId="0" applyNumberFormat="1" applyFont="1" applyFill="1" applyAlignment="1">
      <alignment horizontal="center" wrapText="1"/>
    </xf>
    <xf numFmtId="0" fontId="11" fillId="2" borderId="0" xfId="0" applyFont="1" applyFill="1" applyAlignment="1"/>
    <xf numFmtId="164" fontId="29" fillId="0" borderId="18" xfId="0" quotePrefix="1" applyNumberFormat="1" applyFont="1" applyFill="1" applyBorder="1"/>
    <xf numFmtId="0" fontId="29" fillId="0" borderId="0" xfId="0" quotePrefix="1" applyNumberFormat="1" applyFont="1" applyFill="1" applyBorder="1" applyAlignment="1">
      <alignment horizontal="center"/>
    </xf>
    <xf numFmtId="175" fontId="29" fillId="0" borderId="0" xfId="0" applyNumberFormat="1" applyFont="1" applyFill="1" applyBorder="1" applyAlignment="1">
      <alignment horizontal="center"/>
    </xf>
    <xf numFmtId="14" fontId="29" fillId="0" borderId="0" xfId="0" quotePrefix="1" applyNumberFormat="1" applyFont="1" applyFill="1" applyBorder="1" applyAlignment="1">
      <alignment horizontal="center"/>
    </xf>
    <xf numFmtId="164" fontId="29" fillId="0" borderId="0" xfId="0" quotePrefix="1" applyNumberFormat="1" applyFont="1" applyFill="1" applyBorder="1" applyAlignment="1">
      <alignment horizontal="center"/>
    </xf>
    <xf numFmtId="10" fontId="29" fillId="0" borderId="0" xfId="0" quotePrefix="1" applyNumberFormat="1" applyFont="1" applyFill="1" applyBorder="1" applyAlignment="1">
      <alignment horizontal="center" vertical="center"/>
    </xf>
    <xf numFmtId="166" fontId="29" fillId="0" borderId="19" xfId="0" applyNumberFormat="1" applyFont="1" applyFill="1" applyBorder="1"/>
    <xf numFmtId="168" fontId="0" fillId="0" borderId="0" xfId="0" applyNumberFormat="1" applyFont="1" applyFill="1" applyBorder="1"/>
    <xf numFmtId="165" fontId="30" fillId="0" borderId="18" xfId="0" applyNumberFormat="1" applyFont="1" applyFill="1" applyBorder="1"/>
    <xf numFmtId="170" fontId="0" fillId="0" borderId="0" xfId="0" applyNumberFormat="1" applyFill="1"/>
    <xf numFmtId="168" fontId="0" fillId="0" borderId="0" xfId="0" applyNumberFormat="1" applyFill="1" applyBorder="1"/>
    <xf numFmtId="168" fontId="0" fillId="0" borderId="0" xfId="0" applyNumberFormat="1" applyFill="1"/>
    <xf numFmtId="14" fontId="12" fillId="0" borderId="0" xfId="0" applyNumberFormat="1" applyFont="1" applyFill="1" applyBorder="1" applyAlignment="1">
      <alignment horizontal="left" wrapText="1"/>
    </xf>
    <xf numFmtId="10" fontId="5" fillId="0" borderId="0" xfId="0" applyNumberFormat="1" applyFont="1" applyFill="1" applyAlignment="1">
      <alignment horizontal="left" wrapText="1"/>
    </xf>
    <xf numFmtId="0" fontId="10" fillId="0" borderId="0" xfId="0" applyFont="1" applyFill="1" applyAlignment="1">
      <alignment wrapText="1"/>
    </xf>
    <xf numFmtId="164" fontId="29" fillId="0" borderId="0" xfId="0" quotePrefix="1" applyNumberFormat="1" applyFont="1" applyFill="1" applyBorder="1" applyAlignment="1">
      <alignment wrapText="1"/>
    </xf>
    <xf numFmtId="164" fontId="11" fillId="0" borderId="0" xfId="0" quotePrefix="1" applyNumberFormat="1" applyFont="1" applyFill="1" applyBorder="1" applyAlignment="1">
      <alignment wrapText="1"/>
    </xf>
    <xf numFmtId="164" fontId="12" fillId="0" borderId="0" xfId="0" quotePrefix="1" applyNumberFormat="1" applyFont="1" applyFill="1" applyBorder="1" applyAlignment="1">
      <alignment wrapText="1"/>
    </xf>
    <xf numFmtId="164" fontId="12" fillId="0" borderId="0" xfId="0" applyNumberFormat="1" applyFont="1" applyFill="1" applyBorder="1" applyAlignment="1">
      <alignment horizontal="center" vertical="center" wrapText="1"/>
    </xf>
    <xf numFmtId="14" fontId="12" fillId="0" borderId="35" xfId="3" applyNumberFormat="1" applyFont="1" applyFill="1" applyAlignment="1"/>
    <xf numFmtId="0" fontId="49" fillId="24" borderId="0" xfId="0" applyNumberFormat="1" applyFont="1" applyFill="1" applyAlignment="1">
      <alignment horizontal="centerContinuous" vertical="center"/>
    </xf>
    <xf numFmtId="0" fontId="5" fillId="24" borderId="0" xfId="0" applyNumberFormat="1" applyFont="1" applyFill="1" applyAlignment="1">
      <alignment horizontal="centerContinuous"/>
    </xf>
    <xf numFmtId="0" fontId="5" fillId="24" borderId="0" xfId="0" applyFont="1" applyFill="1" applyAlignment="1">
      <alignment horizontal="centerContinuous"/>
    </xf>
    <xf numFmtId="0" fontId="15" fillId="0" borderId="0" xfId="4" quotePrefix="1" applyFill="1"/>
    <xf numFmtId="0" fontId="15" fillId="0" borderId="0" xfId="4" applyFill="1"/>
    <xf numFmtId="0" fontId="11" fillId="0" borderId="24" xfId="0" quotePrefix="1" applyNumberFormat="1" applyFont="1" applyFill="1" applyBorder="1" applyAlignment="1">
      <alignment vertical="center"/>
    </xf>
    <xf numFmtId="168" fontId="5" fillId="0" borderId="25" xfId="0" applyNumberFormat="1" applyFont="1" applyFill="1" applyBorder="1"/>
    <xf numFmtId="172" fontId="5" fillId="0" borderId="25" xfId="1" applyNumberFormat="1" applyFont="1" applyFill="1" applyBorder="1"/>
    <xf numFmtId="14" fontId="28" fillId="0" borderId="0" xfId="0" quotePrefix="1" applyNumberFormat="1" applyFont="1" applyFill="1" applyBorder="1" applyAlignment="1">
      <alignment horizontal="center" wrapText="1"/>
    </xf>
    <xf numFmtId="0" fontId="11" fillId="0" borderId="24" xfId="0" quotePrefix="1" applyNumberFormat="1" applyFont="1" applyFill="1" applyBorder="1" applyAlignment="1">
      <alignment wrapText="1"/>
    </xf>
    <xf numFmtId="0" fontId="11" fillId="0" borderId="0" xfId="0" quotePrefix="1" applyNumberFormat="1" applyFont="1" applyFill="1" applyBorder="1" applyAlignment="1">
      <alignment wrapText="1"/>
    </xf>
    <xf numFmtId="168" fontId="0" fillId="0" borderId="44" xfId="0" applyNumberFormat="1" applyFont="1" applyFill="1" applyBorder="1" applyAlignment="1">
      <alignment horizontal="center" wrapText="1"/>
    </xf>
    <xf numFmtId="168" fontId="0" fillId="0" borderId="14" xfId="0" applyNumberFormat="1" applyFont="1" applyFill="1" applyBorder="1" applyAlignment="1">
      <alignment horizontal="center" wrapText="1"/>
    </xf>
    <xf numFmtId="168" fontId="0" fillId="0" borderId="45" xfId="0" applyNumberFormat="1" applyFont="1" applyFill="1" applyBorder="1" applyAlignment="1">
      <alignment horizontal="center" wrapText="1"/>
    </xf>
    <xf numFmtId="168" fontId="31" fillId="0" borderId="14" xfId="0" applyNumberFormat="1" applyFont="1" applyFill="1" applyBorder="1" applyAlignment="1">
      <alignment horizontal="center" wrapText="1"/>
    </xf>
    <xf numFmtId="168" fontId="31" fillId="0" borderId="45" xfId="0" applyNumberFormat="1" applyFont="1" applyFill="1" applyBorder="1" applyAlignment="1">
      <alignment horizontal="center" wrapText="1"/>
    </xf>
    <xf numFmtId="168" fontId="11" fillId="0" borderId="25" xfId="0" quotePrefix="1" applyNumberFormat="1" applyFont="1" applyFill="1" applyBorder="1" applyAlignment="1">
      <alignment horizontal="center" wrapText="1"/>
    </xf>
    <xf numFmtId="168" fontId="0" fillId="0" borderId="25" xfId="0" applyNumberFormat="1" applyFill="1" applyBorder="1"/>
    <xf numFmtId="168" fontId="30" fillId="0" borderId="25" xfId="0" applyNumberFormat="1" applyFont="1" applyFill="1" applyBorder="1" applyAlignment="1">
      <alignment horizontal="center" wrapText="1"/>
    </xf>
    <xf numFmtId="168" fontId="30" fillId="0" borderId="24" xfId="0" applyNumberFormat="1" applyFont="1" applyFill="1" applyBorder="1" applyAlignment="1">
      <alignment horizontal="center" wrapText="1"/>
    </xf>
    <xf numFmtId="168" fontId="30" fillId="0" borderId="20" xfId="0" applyNumberFormat="1" applyFont="1" applyFill="1" applyBorder="1" applyAlignment="1">
      <alignment horizontal="center" wrapText="1"/>
    </xf>
    <xf numFmtId="168" fontId="11" fillId="0" borderId="44" xfId="0" applyNumberFormat="1" applyFont="1" applyFill="1" applyBorder="1" applyAlignment="1">
      <alignment horizontal="center" wrapText="1"/>
    </xf>
    <xf numFmtId="168" fontId="11" fillId="0" borderId="14" xfId="0" applyNumberFormat="1" applyFont="1" applyFill="1" applyBorder="1" applyAlignment="1">
      <alignment horizontal="center" wrapText="1"/>
    </xf>
    <xf numFmtId="168" fontId="11" fillId="0" borderId="45" xfId="0" applyNumberFormat="1" applyFont="1" applyFill="1" applyBorder="1" applyAlignment="1">
      <alignment horizontal="center" wrapText="1"/>
    </xf>
    <xf numFmtId="168" fontId="30" fillId="0" borderId="44" xfId="0" applyNumberFormat="1" applyFont="1" applyFill="1" applyBorder="1" applyAlignment="1">
      <alignment horizontal="center" wrapText="1"/>
    </xf>
    <xf numFmtId="168" fontId="30" fillId="0" borderId="14" xfId="0" applyNumberFormat="1" applyFont="1" applyFill="1" applyBorder="1" applyAlignment="1">
      <alignment horizontal="center" wrapText="1"/>
    </xf>
    <xf numFmtId="168" fontId="30" fillId="0" borderId="45" xfId="0" applyNumberFormat="1" applyFont="1" applyFill="1" applyBorder="1" applyAlignment="1">
      <alignment horizontal="center" wrapText="1"/>
    </xf>
    <xf numFmtId="0" fontId="2" fillId="0" borderId="35" xfId="3" applyFont="1" applyFill="1" applyAlignment="1">
      <alignment horizontal="center" vertical="center" wrapText="1"/>
    </xf>
    <xf numFmtId="0" fontId="50" fillId="24" borderId="0" xfId="0" applyFont="1" applyFill="1" applyBorder="1" applyAlignment="1">
      <alignment horizontal="centerContinuous" vertical="center"/>
    </xf>
    <xf numFmtId="0" fontId="51" fillId="24" borderId="0" xfId="0" applyFont="1" applyFill="1" applyBorder="1" applyAlignment="1">
      <alignment horizontal="centerContinuous" vertical="center"/>
    </xf>
    <xf numFmtId="0" fontId="23" fillId="0" borderId="0" xfId="0" applyFont="1" applyFill="1" applyAlignment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6" fillId="0" borderId="5" xfId="0" applyNumberFormat="1" applyFont="1" applyBorder="1" applyAlignment="1">
      <alignment horizontal="center"/>
    </xf>
    <xf numFmtId="0" fontId="6" fillId="0" borderId="12" xfId="0" applyNumberFormat="1" applyFont="1" applyBorder="1" applyAlignment="1">
      <alignment horizontal="center"/>
    </xf>
    <xf numFmtId="0" fontId="6" fillId="0" borderId="6" xfId="0" applyNumberFormat="1" applyFont="1" applyBorder="1" applyAlignment="1">
      <alignment horizontal="center"/>
    </xf>
    <xf numFmtId="164" fontId="12" fillId="0" borderId="0" xfId="0" applyNumberFormat="1" applyFont="1" applyFill="1" applyBorder="1" applyAlignment="1">
      <alignment horizontal="center" vertical="center"/>
    </xf>
    <xf numFmtId="164" fontId="12" fillId="0" borderId="21" xfId="0" applyNumberFormat="1" applyFont="1" applyFill="1" applyBorder="1" applyAlignment="1">
      <alignment horizontal="center" vertical="center"/>
    </xf>
    <xf numFmtId="164" fontId="12" fillId="0" borderId="22" xfId="0" applyNumberFormat="1" applyFont="1" applyFill="1" applyBorder="1" applyAlignment="1">
      <alignment horizontal="center" vertical="center"/>
    </xf>
    <xf numFmtId="164" fontId="12" fillId="0" borderId="23" xfId="0" applyNumberFormat="1" applyFont="1" applyFill="1" applyBorder="1" applyAlignment="1">
      <alignment horizontal="center" vertical="center"/>
    </xf>
  </cellXfs>
  <cellStyles count="45">
    <cellStyle name="Accent1" xfId="6" builtinId="29"/>
    <cellStyle name="Accent2" xfId="5" builtinId="33"/>
    <cellStyle name="Comma" xfId="1" builtinId="3"/>
    <cellStyle name="Normal" xfId="0" builtinId="0"/>
    <cellStyle name="Normal 2" xfId="4"/>
    <cellStyle name="Normal 2 2 2" xfId="7"/>
    <cellStyle name="Note" xfId="3" builtinId="10"/>
    <cellStyle name="Percent" xfId="2" builtinId="5"/>
    <cellStyle name="SAPBorder" xfId="26"/>
    <cellStyle name="SAPDataCell" xfId="9"/>
    <cellStyle name="SAPDataTotalCell" xfId="10"/>
    <cellStyle name="SAPDimensionCell" xfId="8"/>
    <cellStyle name="SAPEditableDataCell" xfId="11"/>
    <cellStyle name="SAPEditableDataTotalCell" xfId="14"/>
    <cellStyle name="SAPEmphasized" xfId="34"/>
    <cellStyle name="SAPEmphasizedEditableDataCell" xfId="36"/>
    <cellStyle name="SAPEmphasizedEditableDataTotalCell" xfId="37"/>
    <cellStyle name="SAPEmphasizedLockedDataCell" xfId="40"/>
    <cellStyle name="SAPEmphasizedLockedDataTotalCell" xfId="41"/>
    <cellStyle name="SAPEmphasizedReadonlyDataCell" xfId="38"/>
    <cellStyle name="SAPEmphasizedReadonlyDataTotalCell" xfId="39"/>
    <cellStyle name="SAPEmphasizedTotal" xfId="35"/>
    <cellStyle name="SAPError" xfId="44"/>
    <cellStyle name="SAPExceptionLevel1" xfId="17"/>
    <cellStyle name="SAPExceptionLevel2" xfId="18"/>
    <cellStyle name="SAPExceptionLevel3" xfId="19"/>
    <cellStyle name="SAPExceptionLevel4" xfId="20"/>
    <cellStyle name="SAPExceptionLevel5" xfId="21"/>
    <cellStyle name="SAPExceptionLevel6" xfId="22"/>
    <cellStyle name="SAPExceptionLevel7" xfId="23"/>
    <cellStyle name="SAPExceptionLevel8" xfId="24"/>
    <cellStyle name="SAPExceptionLevel9" xfId="25"/>
    <cellStyle name="SAPFormula" xfId="43"/>
    <cellStyle name="SAPHierarchyCell0" xfId="29"/>
    <cellStyle name="SAPHierarchyCell1" xfId="30"/>
    <cellStyle name="SAPHierarchyCell2" xfId="31"/>
    <cellStyle name="SAPHierarchyCell3" xfId="32"/>
    <cellStyle name="SAPHierarchyCell4" xfId="33"/>
    <cellStyle name="SAPLockedDataCell" xfId="13"/>
    <cellStyle name="SAPLockedDataTotalCell" xfId="16"/>
    <cellStyle name="SAPMemberCell" xfId="27"/>
    <cellStyle name="SAPMemberTotalCell" xfId="28"/>
    <cellStyle name="SAPMessageText" xfId="42"/>
    <cellStyle name="SAPReadonlyDataCell" xfId="12"/>
    <cellStyle name="SAPReadonlyDataTotalCel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ce\workgroup\CapRec&amp;PropVal\CHUCK\Transmission%20Line%20(ISO)%20Studies\2007%20ISO%20TransLine%20Study\ISO%20TransLines%20ao%2012-20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SO"/>
      <sheetName val="TL COST SUMMARY"/>
      <sheetName val="ACCT_101-106"/>
      <sheetName val="ACCT_106"/>
      <sheetName val="MILEAGE ADJ"/>
      <sheetName val="Acct 101- Reconciliation"/>
      <sheetName val="Acct 106 - Reconciliation"/>
    </sheetNames>
    <sheetDataSet>
      <sheetData sheetId="0"/>
      <sheetData sheetId="1">
        <row r="107">
          <cell r="V107">
            <v>73689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EIX theme">
  <a:themeElements>
    <a:clrScheme name="Custom 1">
      <a:dk1>
        <a:sysClr val="windowText" lastClr="000000"/>
      </a:dk1>
      <a:lt1>
        <a:srgbClr val="FFFFFF"/>
      </a:lt1>
      <a:dk2>
        <a:srgbClr val="006CB5"/>
      </a:dk2>
      <a:lt2>
        <a:srgbClr val="D9D9D9"/>
      </a:lt2>
      <a:accent1>
        <a:srgbClr val="00705C"/>
      </a:accent1>
      <a:accent2>
        <a:srgbClr val="006CB5"/>
      </a:accent2>
      <a:accent3>
        <a:srgbClr val="7C7D80"/>
      </a:accent3>
      <a:accent4>
        <a:srgbClr val="FFD151"/>
      </a:accent4>
      <a:accent5>
        <a:srgbClr val="6699C8"/>
      </a:accent5>
      <a:accent6>
        <a:srgbClr val="558170"/>
      </a:accent6>
      <a:hlink>
        <a:srgbClr val="658691"/>
      </a:hlink>
      <a:folHlink>
        <a:srgbClr val="BC4036"/>
      </a:folHlink>
    </a:clrScheme>
    <a:fontScheme name="Office Them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Them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EIX theme" id="{1C9B02C5-3EBB-4133-B67E-B97E8AB074C8}" vid="{4C453E64-92EB-4659-BE47-4B1842FC7DE8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N30"/>
  <sheetViews>
    <sheetView tabSelected="1" zoomScaleNormal="100" workbookViewId="0"/>
  </sheetViews>
  <sheetFormatPr defaultColWidth="9.140625" defaultRowHeight="15" x14ac:dyDescent="0.25"/>
  <cols>
    <col min="1" max="1" width="16.140625" style="2" customWidth="1"/>
    <col min="2" max="3" width="16.28515625" style="2" customWidth="1"/>
    <col min="4" max="4" width="1" style="3" customWidth="1"/>
    <col min="5" max="6" width="17.28515625" style="2" customWidth="1"/>
    <col min="7" max="7" width="1.140625" style="2" customWidth="1"/>
    <col min="8" max="9" width="16.140625" style="2" customWidth="1"/>
    <col min="10" max="10" width="7" style="2" customWidth="1"/>
    <col min="11" max="11" width="17" style="3" bestFit="1" customWidth="1"/>
    <col min="12" max="12" width="14.42578125" style="3" customWidth="1"/>
    <col min="13" max="13" width="12.28515625" style="2" bestFit="1" customWidth="1"/>
    <col min="14" max="14" width="13.85546875" style="3" customWidth="1"/>
    <col min="15" max="16384" width="9.140625" style="2"/>
  </cols>
  <sheetData>
    <row r="1" spans="1:14" ht="18.75" x14ac:dyDescent="0.3">
      <c r="A1" s="1" t="s">
        <v>0</v>
      </c>
    </row>
    <row r="2" spans="1:14" x14ac:dyDescent="0.25">
      <c r="A2" s="4"/>
      <c r="B2" s="5"/>
      <c r="C2" s="81"/>
    </row>
    <row r="3" spans="1:14" x14ac:dyDescent="0.25">
      <c r="B3" s="383" t="s">
        <v>1</v>
      </c>
      <c r="C3" s="384"/>
      <c r="E3" s="383" t="s">
        <v>2</v>
      </c>
      <c r="F3" s="384"/>
      <c r="H3" s="383" t="s">
        <v>3</v>
      </c>
      <c r="I3" s="384"/>
    </row>
    <row r="4" spans="1:14" s="10" customFormat="1" ht="37.5" customHeight="1" x14ac:dyDescent="0.25">
      <c r="A4" s="6" t="s">
        <v>4</v>
      </c>
      <c r="B4" s="7" t="s">
        <v>5</v>
      </c>
      <c r="C4" s="8" t="s">
        <v>68</v>
      </c>
      <c r="D4" s="9"/>
      <c r="E4" s="7" t="str">
        <f>B4</f>
        <v>Gross Additions</v>
      </c>
      <c r="F4" s="8" t="str">
        <f>C4</f>
        <v>CWIP</v>
      </c>
      <c r="H4" s="7" t="str">
        <f>B4</f>
        <v>Gross Additions</v>
      </c>
      <c r="I4" s="8" t="str">
        <f>C4</f>
        <v>CWIP</v>
      </c>
      <c r="K4" s="11"/>
      <c r="L4" s="2"/>
      <c r="M4" s="2"/>
      <c r="N4" s="9"/>
    </row>
    <row r="5" spans="1:14" x14ac:dyDescent="0.25">
      <c r="A5" s="12">
        <f>'Non-Inc Plant'!C3</f>
        <v>43101</v>
      </c>
      <c r="B5" s="13">
        <f ca="1">('Load Summary'!F5+'Load Summary'!C5)*1000</f>
        <v>14078406.481748167</v>
      </c>
      <c r="C5" s="14">
        <f>SUMIF('Non-Inc Plant'!$F:$F,A5,'Non-Inc Plant'!$N:$N)*1000
+SUMIFS('Non-Inc Plant'!$N:$N,'Non-Inc Plant'!$J:$J,"CWIP Evenly Closed")/12*1000*(YEAR(A5)=2018)</f>
        <v>34483.771666699831</v>
      </c>
      <c r="D5" s="15"/>
      <c r="E5" s="13">
        <f>'Load Summary'!B5*1000</f>
        <v>5037315.0016000001</v>
      </c>
      <c r="F5" s="91">
        <f>+SUMIFS('Inc CWIP &amp; Plant'!$M:$M,'Inc CWIP &amp; Plant'!$H:$H,$A5,'Inc CWIP &amp; Plant'!$C:$C,"Closings")*1000</f>
        <v>4098416.9471999994</v>
      </c>
      <c r="G5" s="18"/>
      <c r="H5" s="16">
        <f t="shared" ref="H5:I28" ca="1" si="0">B5+E5</f>
        <v>19115721.483348168</v>
      </c>
      <c r="I5" s="17">
        <f t="shared" si="0"/>
        <v>4132900.7188666994</v>
      </c>
      <c r="L5" s="2"/>
    </row>
    <row r="6" spans="1:14" x14ac:dyDescent="0.25">
      <c r="A6" s="12">
        <f>DATE(YEAR(A5),MONTH(A5)+1,1)</f>
        <v>43132</v>
      </c>
      <c r="B6" s="16">
        <f ca="1">('Load Summary'!F6+'Load Summary'!C6)*1000-('Load Summary'!F5+'Load Summary'!C5)*1000</f>
        <v>14078406.481748167</v>
      </c>
      <c r="C6" s="17">
        <f>SUMIF('Non-Inc Plant'!$F:$F,A6,'Non-Inc Plant'!$N:$N)*1000
+SUMIFS('Non-Inc Plant'!$N:$N,'Non-Inc Plant'!$J:$J,"CWIP Evenly Closed")/12*1000*(YEAR(A6)=2018)</f>
        <v>34483.771666699831</v>
      </c>
      <c r="D6" s="15"/>
      <c r="E6" s="16">
        <f>'Load Summary'!B6*1000-'Load Summary'!B5*1000</f>
        <v>1615948.38</v>
      </c>
      <c r="F6" s="90">
        <f>+SUMIFS('Inc CWIP &amp; Plant'!$M:$M,'Inc CWIP &amp; Plant'!$H:$H,$A6,'Inc CWIP &amp; Plant'!$C:$C,"Closings")*1000</f>
        <v>0</v>
      </c>
      <c r="G6" s="18"/>
      <c r="H6" s="16">
        <f t="shared" ca="1" si="0"/>
        <v>15694354.861748166</v>
      </c>
      <c r="I6" s="17">
        <f t="shared" si="0"/>
        <v>34483.771666699831</v>
      </c>
      <c r="L6" s="2"/>
    </row>
    <row r="7" spans="1:14" x14ac:dyDescent="0.25">
      <c r="A7" s="12">
        <f t="shared" ref="A7:A28" si="1">DATE(YEAR(A6),MONTH(A6)+1,1)</f>
        <v>43160</v>
      </c>
      <c r="B7" s="16">
        <f ca="1">('Load Summary'!F7+'Load Summary'!C7)*1000-('Load Summary'!F6+'Load Summary'!C6)*1000</f>
        <v>14078406.481748164</v>
      </c>
      <c r="C7" s="17">
        <f>SUMIF('Non-Inc Plant'!$F:$F,A7,'Non-Inc Plant'!$N:$N)*1000
+SUMIFS('Non-Inc Plant'!$N:$N,'Non-Inc Plant'!$J:$J,"CWIP Evenly Closed")/12*1000*(YEAR(A7)=2018)</f>
        <v>34483.771666699831</v>
      </c>
      <c r="D7" s="15"/>
      <c r="E7" s="16">
        <f>'Load Summary'!B7*1000-'Load Summary'!B6*1000</f>
        <v>1024176.6912000002</v>
      </c>
      <c r="F7" s="90">
        <f>+SUMIFS('Inc CWIP &amp; Plant'!$M:$M,'Inc CWIP &amp; Plant'!$H:$H,$A7,'Inc CWIP &amp; Plant'!$C:$C,"Closings")*1000</f>
        <v>0</v>
      </c>
      <c r="G7" s="18"/>
      <c r="H7" s="16">
        <f t="shared" ca="1" si="0"/>
        <v>15102583.172948163</v>
      </c>
      <c r="I7" s="17">
        <f t="shared" si="0"/>
        <v>34483.771666699831</v>
      </c>
      <c r="L7" s="2"/>
    </row>
    <row r="8" spans="1:14" x14ac:dyDescent="0.25">
      <c r="A8" s="12">
        <f t="shared" si="1"/>
        <v>43191</v>
      </c>
      <c r="B8" s="16">
        <f ca="1">('Load Summary'!F8+'Load Summary'!C8)*1000-('Load Summary'!F7+'Load Summary'!C7)*1000</f>
        <v>17785682.221748173</v>
      </c>
      <c r="C8" s="17">
        <f>SUMIF('Non-Inc Plant'!$F:$F,A8,'Non-Inc Plant'!$N:$N)*1000
+SUMIFS('Non-Inc Plant'!$N:$N,'Non-Inc Plant'!$J:$J,"CWIP Evenly Closed")/12*1000*(YEAR(A8)=2018)</f>
        <v>2637999.5116667021</v>
      </c>
      <c r="D8" s="15"/>
      <c r="E8" s="16">
        <f>'Load Summary'!B8*1000-'Load Summary'!B7*1000</f>
        <v>116255</v>
      </c>
      <c r="F8" s="90">
        <f>+SUMIFS('Inc CWIP &amp; Plant'!$M:$M,'Inc CWIP &amp; Plant'!$H:$H,$A8,'Inc CWIP &amp; Plant'!$C:$C,"Closings")*1000</f>
        <v>0</v>
      </c>
      <c r="G8" s="18"/>
      <c r="H8" s="16">
        <f t="shared" ca="1" si="0"/>
        <v>17901937.221748173</v>
      </c>
      <c r="I8" s="17">
        <f t="shared" si="0"/>
        <v>2637999.5116667021</v>
      </c>
      <c r="L8" s="2"/>
    </row>
    <row r="9" spans="1:14" x14ac:dyDescent="0.25">
      <c r="A9" s="12">
        <f t="shared" si="1"/>
        <v>43221</v>
      </c>
      <c r="B9" s="16">
        <f ca="1">('Load Summary'!F9+'Load Summary'!C9)*1000-('Load Summary'!F8+'Load Summary'!C8)*1000</f>
        <v>14078406.481748156</v>
      </c>
      <c r="C9" s="17">
        <f>SUMIF('Non-Inc Plant'!$F:$F,A9,'Non-Inc Plant'!$N:$N)*1000
+SUMIFS('Non-Inc Plant'!$N:$N,'Non-Inc Plant'!$J:$J,"CWIP Evenly Closed")/12*1000*(YEAR(A9)=2018)</f>
        <v>34483.771666699831</v>
      </c>
      <c r="D9" s="15"/>
      <c r="E9" s="16">
        <f>'Load Summary'!B9*1000-'Load Summary'!B8*1000</f>
        <v>786000.00000000093</v>
      </c>
      <c r="F9" s="90">
        <f>+SUMIFS('Inc CWIP &amp; Plant'!$M:$M,'Inc CWIP &amp; Plant'!$H:$H,$A9,'Inc CWIP &amp; Plant'!$C:$C,"Closings")*1000</f>
        <v>0</v>
      </c>
      <c r="G9" s="18"/>
      <c r="H9" s="16">
        <f t="shared" ca="1" si="0"/>
        <v>14864406.481748156</v>
      </c>
      <c r="I9" s="17">
        <f t="shared" si="0"/>
        <v>34483.771666699831</v>
      </c>
      <c r="L9" s="2"/>
    </row>
    <row r="10" spans="1:14" x14ac:dyDescent="0.25">
      <c r="A10" s="12">
        <f t="shared" si="1"/>
        <v>43252</v>
      </c>
      <c r="B10" s="16">
        <f ca="1">('Load Summary'!F10+'Load Summary'!C10)*1000-('Load Summary'!F9+'Load Summary'!C9)*1000</f>
        <v>91764080.705248147</v>
      </c>
      <c r="C10" s="17">
        <f>SUMIF('Non-Inc Plant'!$F:$F,A10,'Non-Inc Plant'!$N:$N)*1000
+SUMIFS('Non-Inc Plant'!$N:$N,'Non-Inc Plant'!$J:$J,"CWIP Evenly Closed")/12*1000*(YEAR(A10)=2018)</f>
        <v>71876240.445166692</v>
      </c>
      <c r="D10" s="15"/>
      <c r="E10" s="16">
        <f>'Load Summary'!B10*1000-'Load Summary'!B9*1000</f>
        <v>3410369.5299999993</v>
      </c>
      <c r="F10" s="90">
        <f>+SUMIFS('Inc CWIP &amp; Plant'!$M:$M,'Inc CWIP &amp; Plant'!$H:$H,$A10,'Inc CWIP &amp; Plant'!$C:$C,"Closings")*1000</f>
        <v>2447557.5499999998</v>
      </c>
      <c r="G10" s="18"/>
      <c r="H10" s="16">
        <f t="shared" ca="1" si="0"/>
        <v>95174450.235248148</v>
      </c>
      <c r="I10" s="17">
        <f t="shared" si="0"/>
        <v>74323797.995166689</v>
      </c>
      <c r="L10" s="2"/>
    </row>
    <row r="11" spans="1:14" x14ac:dyDescent="0.25">
      <c r="A11" s="12">
        <f t="shared" si="1"/>
        <v>43282</v>
      </c>
      <c r="B11" s="16">
        <f ca="1">('Load Summary'!F11+'Load Summary'!C11)*1000-('Load Summary'!F10+'Load Summary'!C10)*1000</f>
        <v>14164834.431748182</v>
      </c>
      <c r="C11" s="17">
        <f>SUMIF('Non-Inc Plant'!$F:$F,A11,'Non-Inc Plant'!$N:$N)*1000
+SUMIFS('Non-Inc Plant'!$N:$N,'Non-Inc Plant'!$J:$J,"CWIP Evenly Closed")/12*1000*(YEAR(A11)=2018)</f>
        <v>70911.721666699828</v>
      </c>
      <c r="D11" s="15"/>
      <c r="E11" s="16">
        <f>'Load Summary'!B11*1000-'Load Summary'!B10*1000</f>
        <v>548326.00000000186</v>
      </c>
      <c r="F11" s="90">
        <f>+SUMIFS('Inc CWIP &amp; Plant'!$M:$M,'Inc CWIP &amp; Plant'!$H:$H,$A11,'Inc CWIP &amp; Plant'!$C:$C,"Closings")*1000</f>
        <v>0</v>
      </c>
      <c r="G11" s="18"/>
      <c r="H11" s="16">
        <f t="shared" ca="1" si="0"/>
        <v>14713160.431748183</v>
      </c>
      <c r="I11" s="17">
        <f t="shared" si="0"/>
        <v>70911.721666699828</v>
      </c>
      <c r="L11" s="2"/>
    </row>
    <row r="12" spans="1:14" x14ac:dyDescent="0.25">
      <c r="A12" s="12">
        <f t="shared" si="1"/>
        <v>43313</v>
      </c>
      <c r="B12" s="16">
        <f ca="1">('Load Summary'!F12+'Load Summary'!C12)*1000-('Load Summary'!F11+'Load Summary'!C11)*1000</f>
        <v>14078406.481748164</v>
      </c>
      <c r="C12" s="17">
        <f>SUMIF('Non-Inc Plant'!$F:$F,A12,'Non-Inc Plant'!$N:$N)*1000
+SUMIFS('Non-Inc Plant'!$N:$N,'Non-Inc Plant'!$J:$J,"CWIP Evenly Closed")/12*1000*(YEAR(A12)=2018)</f>
        <v>34483.771666699831</v>
      </c>
      <c r="D12" s="15"/>
      <c r="E12" s="16">
        <f>'Load Summary'!B12*1000-'Load Summary'!B11*1000</f>
        <v>297663</v>
      </c>
      <c r="F12" s="90">
        <f>+SUMIFS('Inc CWIP &amp; Plant'!$M:$M,'Inc CWIP &amp; Plant'!$H:$H,$A12,'Inc CWIP &amp; Plant'!$C:$C,"Closings")*1000</f>
        <v>0</v>
      </c>
      <c r="G12" s="18"/>
      <c r="H12" s="16">
        <f t="shared" ca="1" si="0"/>
        <v>14376069.481748164</v>
      </c>
      <c r="I12" s="17">
        <f t="shared" si="0"/>
        <v>34483.771666699831</v>
      </c>
      <c r="L12" s="2"/>
    </row>
    <row r="13" spans="1:14" x14ac:dyDescent="0.25">
      <c r="A13" s="12">
        <f t="shared" si="1"/>
        <v>43344</v>
      </c>
      <c r="B13" s="16">
        <f ca="1">('Load Summary'!F13+'Load Summary'!C13)*1000-('Load Summary'!F12+'Load Summary'!C12)*1000</f>
        <v>14078406.481748134</v>
      </c>
      <c r="C13" s="17">
        <f>SUMIF('Non-Inc Plant'!$F:$F,A13,'Non-Inc Plant'!$N:$N)*1000
+SUMIFS('Non-Inc Plant'!$N:$N,'Non-Inc Plant'!$J:$J,"CWIP Evenly Closed")/12*1000*(YEAR(A13)=2018)</f>
        <v>34483.771666699831</v>
      </c>
      <c r="D13" s="15"/>
      <c r="E13" s="16">
        <f>'Load Summary'!B13*1000-'Load Summary'!B12*1000</f>
        <v>349971</v>
      </c>
      <c r="F13" s="90">
        <f>+SUMIFS('Inc CWIP &amp; Plant'!$M:$M,'Inc CWIP &amp; Plant'!$H:$H,$A13,'Inc CWIP &amp; Plant'!$C:$C,"Closings")*1000</f>
        <v>0</v>
      </c>
      <c r="G13" s="18"/>
      <c r="H13" s="16">
        <f t="shared" ca="1" si="0"/>
        <v>14428377.481748134</v>
      </c>
      <c r="I13" s="17">
        <f t="shared" si="0"/>
        <v>34483.771666699831</v>
      </c>
      <c r="L13" s="2"/>
    </row>
    <row r="14" spans="1:14" x14ac:dyDescent="0.25">
      <c r="A14" s="12">
        <f t="shared" si="1"/>
        <v>43374</v>
      </c>
      <c r="B14" s="16">
        <f ca="1">('Load Summary'!F14+'Load Summary'!C14)*1000-('Load Summary'!F13+'Load Summary'!C13)*1000</f>
        <v>14650134.061748147</v>
      </c>
      <c r="C14" s="17">
        <f>SUMIF('Non-Inc Plant'!$F:$F,A14,'Non-Inc Plant'!$N:$N)*1000
+SUMIFS('Non-Inc Plant'!$N:$N,'Non-Inc Plant'!$J:$J,"CWIP Evenly Closed")/12*1000*(YEAR(A14)=2018)</f>
        <v>71265.351666699833</v>
      </c>
      <c r="D14" s="15"/>
      <c r="E14" s="16">
        <f>'Load Summary'!B14*1000-'Load Summary'!B13*1000</f>
        <v>77673</v>
      </c>
      <c r="F14" s="90">
        <f>+SUMIFS('Inc CWIP &amp; Plant'!$M:$M,'Inc CWIP &amp; Plant'!$H:$H,$A14,'Inc CWIP &amp; Plant'!$C:$C,"Closings")*1000</f>
        <v>0</v>
      </c>
      <c r="G14" s="18"/>
      <c r="H14" s="16">
        <f t="shared" ca="1" si="0"/>
        <v>14727807.061748147</v>
      </c>
      <c r="I14" s="17">
        <f t="shared" si="0"/>
        <v>71265.351666699833</v>
      </c>
      <c r="L14" s="2"/>
    </row>
    <row r="15" spans="1:14" x14ac:dyDescent="0.25">
      <c r="A15" s="12">
        <f t="shared" si="1"/>
        <v>43405</v>
      </c>
      <c r="B15" s="16">
        <f ca="1">('Load Summary'!F15+'Load Summary'!C15)*1000-('Load Summary'!F14+'Load Summary'!C14)*1000</f>
        <v>14078406.481748164</v>
      </c>
      <c r="C15" s="17">
        <f>SUMIF('Non-Inc Plant'!$F:$F,A15,'Non-Inc Plant'!$N:$N)*1000
+SUMIFS('Non-Inc Plant'!$N:$N,'Non-Inc Plant'!$J:$J,"CWIP Evenly Closed")/12*1000*(YEAR(A15)=2018)</f>
        <v>34483.771666699831</v>
      </c>
      <c r="D15" s="15"/>
      <c r="E15" s="16">
        <f>'Load Summary'!B15*1000-'Load Summary'!B14*1000</f>
        <v>47000</v>
      </c>
      <c r="F15" s="90">
        <f>+SUMIFS('Inc CWIP &amp; Plant'!$M:$M,'Inc CWIP &amp; Plant'!$H:$H,$A15,'Inc CWIP &amp; Plant'!$C:$C,"Closings")*1000</f>
        <v>0</v>
      </c>
      <c r="G15" s="18"/>
      <c r="H15" s="16">
        <f t="shared" ca="1" si="0"/>
        <v>14125406.481748164</v>
      </c>
      <c r="I15" s="17">
        <f t="shared" si="0"/>
        <v>34483.771666699831</v>
      </c>
      <c r="L15" s="2"/>
    </row>
    <row r="16" spans="1:14" x14ac:dyDescent="0.25">
      <c r="A16" s="12">
        <f t="shared" si="1"/>
        <v>43435</v>
      </c>
      <c r="B16" s="16">
        <f ca="1">('Load Summary'!F16+'Load Summary'!C16)*1000-('Load Summary'!F15+'Load Summary'!C15)*1000</f>
        <v>118945662.44878027</v>
      </c>
      <c r="C16" s="17">
        <f>SUMIF('Non-Inc Plant'!$F:$F,A16,'Non-Inc Plant'!$N:$N)*1000
+SUMIFS('Non-Inc Plant'!$N:$N,'Non-Inc Plant'!$J:$J,"CWIP Evenly Closed")/12*1000*(YEAR(A16)=2018)</f>
        <v>45412153.892222717</v>
      </c>
      <c r="D16" s="15"/>
      <c r="E16" s="16">
        <f>'Load Summary'!B16*1000-'Load Summary'!B15*1000</f>
        <v>20677884.444287993</v>
      </c>
      <c r="F16" s="90">
        <f>+SUMIFS('Inc CWIP &amp; Plant'!$M:$M,'Inc CWIP &amp; Plant'!$H:$H,$A16,'Inc CWIP &amp; Plant'!$C:$C,"Closings")*1000</f>
        <v>8513637.9700000007</v>
      </c>
      <c r="G16" s="18"/>
      <c r="H16" s="16">
        <f t="shared" ca="1" si="0"/>
        <v>139623546.89306825</v>
      </c>
      <c r="I16" s="17">
        <f t="shared" si="0"/>
        <v>53925791.862222716</v>
      </c>
      <c r="L16" s="2"/>
    </row>
    <row r="17" spans="1:12" x14ac:dyDescent="0.25">
      <c r="A17" s="12">
        <f t="shared" si="1"/>
        <v>43466</v>
      </c>
      <c r="B17" s="16">
        <f ca="1">('Load Summary'!F17+'Load Summary'!C17)*1000-('Load Summary'!F16+'Load Summary'!C16)*1000</f>
        <v>14159637.271703064</v>
      </c>
      <c r="C17" s="17">
        <f>SUMIF('Non-Inc Plant'!$F:$F,A17,'Non-Inc Plant'!$N:$N)*1000
+SUMIFS('Non-Inc Plant'!$N:$N,'Non-Inc Plant'!$J:$J,"CWIP Evenly Closed")/12*1000*(YEAR(A17)=2018)</f>
        <v>0</v>
      </c>
      <c r="D17" s="15"/>
      <c r="E17" s="16">
        <f>'Load Summary'!B17*1000-'Load Summary'!B16*1000</f>
        <v>185930</v>
      </c>
      <c r="F17" s="90">
        <f>+SUMIFS('Inc CWIP &amp; Plant'!$M:$M,'Inc CWIP &amp; Plant'!$H:$H,$A17,'Inc CWIP &amp; Plant'!$C:$C,"Closings")*1000</f>
        <v>0</v>
      </c>
      <c r="G17" s="18"/>
      <c r="H17" s="16">
        <f t="shared" ca="1" si="0"/>
        <v>14345567.271703064</v>
      </c>
      <c r="I17" s="17">
        <f t="shared" si="0"/>
        <v>0</v>
      </c>
      <c r="L17" s="2"/>
    </row>
    <row r="18" spans="1:12" x14ac:dyDescent="0.25">
      <c r="A18" s="12">
        <f t="shared" si="1"/>
        <v>43497</v>
      </c>
      <c r="B18" s="16">
        <f ca="1">('Load Summary'!F18+'Load Summary'!C18)*1000-('Load Summary'!F17+'Load Summary'!C17)*1000</f>
        <v>13159637.271703064</v>
      </c>
      <c r="C18" s="17">
        <f>SUMIF('Non-Inc Plant'!$F:$F,A18,'Non-Inc Plant'!$N:$N)*1000
+SUMIFS('Non-Inc Plant'!$N:$N,'Non-Inc Plant'!$J:$J,"CWIP Evenly Closed")/12*1000*(YEAR(A18)=2018)</f>
        <v>0</v>
      </c>
      <c r="D18" s="15"/>
      <c r="E18" s="16">
        <f>'Load Summary'!B18*1000-'Load Summary'!B17*1000</f>
        <v>204642.63000000268</v>
      </c>
      <c r="F18" s="90">
        <f>+SUMIFS('Inc CWIP &amp; Plant'!$M:$M,'Inc CWIP &amp; Plant'!$H:$H,$A18,'Inc CWIP &amp; Plant'!$C:$C,"Closings")*1000</f>
        <v>0</v>
      </c>
      <c r="G18" s="18"/>
      <c r="H18" s="16">
        <f t="shared" ca="1" si="0"/>
        <v>13364279.901703067</v>
      </c>
      <c r="I18" s="17">
        <f t="shared" si="0"/>
        <v>0</v>
      </c>
      <c r="L18" s="2"/>
    </row>
    <row r="19" spans="1:12" x14ac:dyDescent="0.25">
      <c r="A19" s="12">
        <f t="shared" si="1"/>
        <v>43525</v>
      </c>
      <c r="B19" s="16">
        <f ca="1">('Load Summary'!F19+'Load Summary'!C19)*1000-('Load Summary'!F18+'Load Summary'!C18)*1000</f>
        <v>13159637.271702945</v>
      </c>
      <c r="C19" s="17">
        <f>SUMIF('Non-Inc Plant'!$F:$F,A19,'Non-Inc Plant'!$N:$N)*1000
+SUMIFS('Non-Inc Plant'!$N:$N,'Non-Inc Plant'!$J:$J,"CWIP Evenly Closed")/12*1000*(YEAR(A19)=2018)</f>
        <v>0</v>
      </c>
      <c r="D19" s="15"/>
      <c r="E19" s="16">
        <f>'Load Summary'!B19*1000-'Load Summary'!B18*1000</f>
        <v>361033.70000000298</v>
      </c>
      <c r="F19" s="90">
        <f>+SUMIFS('Inc CWIP &amp; Plant'!$M:$M,'Inc CWIP &amp; Plant'!$H:$H,$A19,'Inc CWIP &amp; Plant'!$C:$C,"Closings")*1000</f>
        <v>0</v>
      </c>
      <c r="G19" s="18"/>
      <c r="H19" s="16">
        <f t="shared" ca="1" si="0"/>
        <v>13520670.971702948</v>
      </c>
      <c r="I19" s="17">
        <f t="shared" si="0"/>
        <v>0</v>
      </c>
      <c r="L19" s="2"/>
    </row>
    <row r="20" spans="1:12" x14ac:dyDescent="0.25">
      <c r="A20" s="12">
        <f t="shared" si="1"/>
        <v>43556</v>
      </c>
      <c r="B20" s="16">
        <f ca="1">('Load Summary'!F20+'Load Summary'!C20)*1000-('Load Summary'!F19+'Load Summary'!C19)*1000</f>
        <v>13341469.462503135</v>
      </c>
      <c r="C20" s="17">
        <f>SUMIF('Non-Inc Plant'!$F:$F,A20,'Non-Inc Plant'!$N:$N)*1000
+SUMIFS('Non-Inc Plant'!$N:$N,'Non-Inc Plant'!$J:$J,"CWIP Evenly Closed")/12*1000*(YEAR(A20)=2018)</f>
        <v>39760.190799999989</v>
      </c>
      <c r="D20" s="15"/>
      <c r="E20" s="16">
        <f>'Load Summary'!B20*1000-'Load Summary'!B19*1000</f>
        <v>373816.32999999821</v>
      </c>
      <c r="F20" s="90">
        <f>+SUMIFS('Inc CWIP &amp; Plant'!$M:$M,'Inc CWIP &amp; Plant'!$H:$H,$A20,'Inc CWIP &amp; Plant'!$C:$C,"Closings")*1000</f>
        <v>0</v>
      </c>
      <c r="G20" s="18"/>
      <c r="H20" s="16">
        <f t="shared" ca="1" si="0"/>
        <v>13715285.792503133</v>
      </c>
      <c r="I20" s="17">
        <f t="shared" si="0"/>
        <v>39760.190799999989</v>
      </c>
      <c r="L20" s="2"/>
    </row>
    <row r="21" spans="1:12" x14ac:dyDescent="0.25">
      <c r="A21" s="12">
        <f t="shared" si="1"/>
        <v>43586</v>
      </c>
      <c r="B21" s="16">
        <f ca="1">('Load Summary'!F21+'Load Summary'!C21)*1000-('Load Summary'!F20+'Load Summary'!C20)*1000</f>
        <v>19327296.201703012</v>
      </c>
      <c r="C21" s="17">
        <f>SUMIF('Non-Inc Plant'!$F:$F,A21,'Non-Inc Plant'!$N:$N)*1000
+SUMIFS('Non-Inc Plant'!$N:$N,'Non-Inc Plant'!$J:$J,"CWIP Evenly Closed")/12*1000*(YEAR(A21)=2018)</f>
        <v>460897.93000000011</v>
      </c>
      <c r="D21" s="15"/>
      <c r="E21" s="16">
        <f>'Load Summary'!B21*1000-'Load Summary'!B20*1000</f>
        <v>400430.52000000328</v>
      </c>
      <c r="F21" s="90">
        <f>+SUMIFS('Inc CWIP &amp; Plant'!$M:$M,'Inc CWIP &amp; Plant'!$H:$H,$A21,'Inc CWIP &amp; Plant'!$C:$C,"Closings")*1000</f>
        <v>0</v>
      </c>
      <c r="G21" s="18"/>
      <c r="H21" s="16">
        <f t="shared" ca="1" si="0"/>
        <v>19727726.721703015</v>
      </c>
      <c r="I21" s="17">
        <f t="shared" si="0"/>
        <v>460897.93000000011</v>
      </c>
      <c r="L21" s="2"/>
    </row>
    <row r="22" spans="1:12" x14ac:dyDescent="0.25">
      <c r="A22" s="12">
        <f t="shared" si="1"/>
        <v>43617</v>
      </c>
      <c r="B22" s="16">
        <f ca="1">('Load Summary'!F22+'Load Summary'!C22)*1000-('Load Summary'!F21+'Load Summary'!C21)*1000</f>
        <v>19393532.521703064</v>
      </c>
      <c r="C22" s="17">
        <f>SUMIF('Non-Inc Plant'!$F:$F,A22,'Non-Inc Plant'!$N:$N)*1000
+SUMIFS('Non-Inc Plant'!$N:$N,'Non-Inc Plant'!$J:$J,"CWIP Evenly Closed")/12*1000*(YEAR(A22)=2018)</f>
        <v>272295.25000000023</v>
      </c>
      <c r="D22" s="15"/>
      <c r="E22" s="16">
        <f>'Load Summary'!B22*1000-'Load Summary'!B21*1000</f>
        <v>413213.15000000596</v>
      </c>
      <c r="F22" s="90">
        <f>+SUMIFS('Inc CWIP &amp; Plant'!$M:$M,'Inc CWIP &amp; Plant'!$H:$H,$A22,'Inc CWIP &amp; Plant'!$C:$C,"Closings")*1000</f>
        <v>0</v>
      </c>
      <c r="G22" s="18"/>
      <c r="H22" s="16">
        <f t="shared" ca="1" si="0"/>
        <v>19806745.67170307</v>
      </c>
      <c r="I22" s="17">
        <f t="shared" si="0"/>
        <v>272295.25000000023</v>
      </c>
      <c r="L22" s="2"/>
    </row>
    <row r="23" spans="1:12" x14ac:dyDescent="0.25">
      <c r="A23" s="12">
        <f t="shared" si="1"/>
        <v>43647</v>
      </c>
      <c r="B23" s="16">
        <f ca="1">('Load Summary'!F23+'Load Summary'!C23)*1000-('Load Summary'!F22+'Load Summary'!C22)*1000</f>
        <v>47512322.064102948</v>
      </c>
      <c r="C23" s="17">
        <f>SUMIF('Non-Inc Plant'!$F:$F,A23,'Non-Inc Plant'!$N:$N)*1000
+SUMIFS('Non-Inc Plant'!$N:$N,'Non-Inc Plant'!$J:$J,"CWIP Evenly Closed")/12*1000*(YEAR(A23)=2018)</f>
        <v>12901857.738700015</v>
      </c>
      <c r="D23" s="15"/>
      <c r="E23" s="16">
        <f>'Load Summary'!B23*1000-'Load Summary'!B22*1000</f>
        <v>432386.85000000149</v>
      </c>
      <c r="F23" s="90">
        <f>+SUMIFS('Inc CWIP &amp; Plant'!$M:$M,'Inc CWIP &amp; Plant'!$H:$H,$A23,'Inc CWIP &amp; Plant'!$C:$C,"Closings")*1000</f>
        <v>0</v>
      </c>
      <c r="G23" s="18"/>
      <c r="H23" s="16">
        <f t="shared" ca="1" si="0"/>
        <v>47944708.914102949</v>
      </c>
      <c r="I23" s="17">
        <f t="shared" si="0"/>
        <v>12901857.738700015</v>
      </c>
      <c r="L23" s="2"/>
    </row>
    <row r="24" spans="1:12" x14ac:dyDescent="0.25">
      <c r="A24" s="12">
        <f t="shared" si="1"/>
        <v>43678</v>
      </c>
      <c r="B24" s="16">
        <f ca="1">('Load Summary'!F24+'Load Summary'!C24)*1000-('Load Summary'!F23+'Load Summary'!C23)*1000</f>
        <v>13275051.645503104</v>
      </c>
      <c r="C24" s="17">
        <f>SUMIF('Non-Inc Plant'!$F:$F,A24,'Non-Inc Plant'!$N:$N)*1000
+SUMIFS('Non-Inc Plant'!$N:$N,'Non-Inc Plant'!$J:$J,"CWIP Evenly Closed")/12*1000*(YEAR(A24)=2018)</f>
        <v>3329.533800000002</v>
      </c>
      <c r="D24" s="15"/>
      <c r="E24" s="16">
        <f>'Load Summary'!B24*1000-'Load Summary'!B23*1000</f>
        <v>14427934.349999994</v>
      </c>
      <c r="F24" s="90">
        <f>+SUMIFS('Inc CWIP &amp; Plant'!$M:$M,'Inc CWIP &amp; Plant'!$H:$H,$A24,'Inc CWIP &amp; Plant'!$C:$C,"Closings")*1000</f>
        <v>8470082.9399999995</v>
      </c>
      <c r="G24" s="18"/>
      <c r="H24" s="16">
        <f t="shared" ca="1" si="0"/>
        <v>27702985.995503098</v>
      </c>
      <c r="I24" s="17">
        <f t="shared" si="0"/>
        <v>8473412.4737999998</v>
      </c>
      <c r="L24" s="2"/>
    </row>
    <row r="25" spans="1:12" x14ac:dyDescent="0.25">
      <c r="A25" s="12">
        <f t="shared" si="1"/>
        <v>43709</v>
      </c>
      <c r="B25" s="16">
        <f ca="1">('Load Summary'!F25+'Load Summary'!C25)*1000-('Load Summary'!F24+'Load Summary'!C24)*1000</f>
        <v>13159637.271703064</v>
      </c>
      <c r="C25" s="17">
        <f>SUMIF('Non-Inc Plant'!$F:$F,A25,'Non-Inc Plant'!$N:$N)*1000
+SUMIFS('Non-Inc Plant'!$N:$N,'Non-Inc Plant'!$J:$J,"CWIP Evenly Closed")/12*1000*(YEAR(A25)=2018)</f>
        <v>0</v>
      </c>
      <c r="D25" s="15"/>
      <c r="E25" s="16">
        <f>'Load Summary'!B25*1000-'Load Summary'!B24*1000</f>
        <v>453078.41000000387</v>
      </c>
      <c r="F25" s="90">
        <f>+SUMIFS('Inc CWIP &amp; Plant'!$M:$M,'Inc CWIP &amp; Plant'!$H:$H,$A25,'Inc CWIP &amp; Plant'!$C:$C,"Closings")*1000</f>
        <v>0</v>
      </c>
      <c r="G25" s="18"/>
      <c r="H25" s="16">
        <f t="shared" ca="1" si="0"/>
        <v>13612715.681703068</v>
      </c>
      <c r="I25" s="17">
        <f t="shared" si="0"/>
        <v>0</v>
      </c>
      <c r="L25" s="2"/>
    </row>
    <row r="26" spans="1:12" x14ac:dyDescent="0.25">
      <c r="A26" s="12">
        <f t="shared" si="1"/>
        <v>43739</v>
      </c>
      <c r="B26" s="16">
        <f ca="1">('Load Summary'!F26+'Load Summary'!C26)*1000-('Load Summary'!F25+'Load Summary'!C25)*1000</f>
        <v>25094286.991702974</v>
      </c>
      <c r="C26" s="17">
        <f>SUMIF('Non-Inc Plant'!$F:$F,A26,'Non-Inc Plant'!$N:$N)*1000
+SUMIFS('Non-Inc Plant'!$N:$N,'Non-Inc Plant'!$J:$J,"CWIP Evenly Closed")/12*1000*(YEAR(A26)=2018)</f>
        <v>4712649.7199999988</v>
      </c>
      <c r="D26" s="15"/>
      <c r="E26" s="16">
        <f>'Load Summary'!B26*1000-'Load Summary'!B25*1000</f>
        <v>19987218.269999996</v>
      </c>
      <c r="F26" s="90">
        <f>+SUMIFS('Inc CWIP &amp; Plant'!$M:$M,'Inc CWIP &amp; Plant'!$H:$H,$A26,'Inc CWIP &amp; Plant'!$C:$C,"Closings")*1000</f>
        <v>9341863.8599999994</v>
      </c>
      <c r="G26" s="18"/>
      <c r="H26" s="16">
        <f t="shared" ca="1" si="0"/>
        <v>45081505.26170297</v>
      </c>
      <c r="I26" s="17">
        <f t="shared" si="0"/>
        <v>14054513.579999998</v>
      </c>
      <c r="L26" s="2"/>
    </row>
    <row r="27" spans="1:12" x14ac:dyDescent="0.25">
      <c r="A27" s="12">
        <f t="shared" si="1"/>
        <v>43770</v>
      </c>
      <c r="B27" s="16">
        <f ca="1">('Load Summary'!F27+'Load Summary'!C27)*1000-('Load Summary'!F26+'Load Summary'!C26)*1000</f>
        <v>15197414.754703045</v>
      </c>
      <c r="C27" s="17">
        <f>SUMIF('Non-Inc Plant'!$F:$F,A27,'Non-Inc Plant'!$N:$N)*1000
+SUMIFS('Non-Inc Plant'!$N:$N,'Non-Inc Plant'!$J:$J,"CWIP Evenly Closed")/12*1000*(YEAR(A27)=2018)</f>
        <v>1324267.4829999981</v>
      </c>
      <c r="D27" s="15"/>
      <c r="E27" s="16">
        <f>'Load Summary'!B27*1000-'Load Summary'!B26*1000</f>
        <v>16531554.140000001</v>
      </c>
      <c r="F27" s="90">
        <f>+SUMIFS('Inc CWIP &amp; Plant'!$M:$M,'Inc CWIP &amp; Plant'!$H:$H,$A27,'Inc CWIP &amp; Plant'!$C:$C,"Closings")*1000</f>
        <v>6140181.3599999994</v>
      </c>
      <c r="G27" s="18"/>
      <c r="H27" s="16">
        <f t="shared" ca="1" si="0"/>
        <v>31728968.894703045</v>
      </c>
      <c r="I27" s="17">
        <f t="shared" si="0"/>
        <v>7464448.8429999975</v>
      </c>
      <c r="L27" s="2"/>
    </row>
    <row r="28" spans="1:12" x14ac:dyDescent="0.25">
      <c r="A28" s="19">
        <f t="shared" si="1"/>
        <v>43800</v>
      </c>
      <c r="B28" s="20">
        <f ca="1">('Load Summary'!F28+'Load Summary'!C28)*1000-('Load Summary'!F27+'Load Summary'!C27)*1000</f>
        <v>41938774.319779634</v>
      </c>
      <c r="C28" s="21">
        <f>SUMIF('Non-Inc Plant'!$F:$F,A28,'Non-Inc Plant'!$N:$N)*1000
+SUMIFS('Non-Inc Plant'!$N:$N,'Non-Inc Plant'!$J:$J,"CWIP Evenly Closed")/12*1000*(YEAR(A28)=2018)</f>
        <v>1361933.392863611</v>
      </c>
      <c r="D28" s="15"/>
      <c r="E28" s="20">
        <f>'Load Summary'!B28*1000-'Load Summary'!B27*1000</f>
        <v>5786284.591200009</v>
      </c>
      <c r="F28" s="92">
        <f>+SUMIFS('Inc CWIP &amp; Plant'!$M:$M,'Inc CWIP &amp; Plant'!$H:$H,$A28,'Inc CWIP &amp; Plant'!$C:$C,"Closings")*1000</f>
        <v>2531642.4799999995</v>
      </c>
      <c r="G28" s="18"/>
      <c r="H28" s="20">
        <f t="shared" ca="1" si="0"/>
        <v>47725058.910979643</v>
      </c>
      <c r="I28" s="21">
        <f>C28+F28</f>
        <v>3893575.8728636103</v>
      </c>
      <c r="L28" s="2"/>
    </row>
    <row r="29" spans="1:12" x14ac:dyDescent="0.25">
      <c r="L29" s="2"/>
    </row>
    <row r="30" spans="1:12" x14ac:dyDescent="0.25">
      <c r="F30" s="18"/>
    </row>
  </sheetData>
  <mergeCells count="3">
    <mergeCell ref="B3:C3"/>
    <mergeCell ref="E3:F3"/>
    <mergeCell ref="H3:I3"/>
  </mergeCells>
  <printOptions horizontalCentered="1"/>
  <pageMargins left="0.7" right="0.7" top="0.75" bottom="0.75" header="0.3" footer="0.3"/>
  <pageSetup fitToHeight="3" orientation="landscape" r:id="rId1"/>
  <headerFooter>
    <oddHeader xml:space="preserve">&amp;R&amp;10TO2019 Draft Annual Update
Attachment 4
WP-Schedule 10 
Page &amp;P of &amp;N
</oddHeader>
  </headerFooter>
  <rowBreaks count="2" manualBreakCount="2">
    <brk id="29" max="16383" man="1"/>
    <brk id="55" max="16383" man="1"/>
  </rowBreaks>
  <customProperties>
    <customPr name="_pios_id" r:id="rId2"/>
  </customProperties>
  <cellWatches>
    <cellWatch r="C7"/>
  </cellWatch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Y34"/>
  <sheetViews>
    <sheetView zoomScaleNormal="100" workbookViewId="0"/>
  </sheetViews>
  <sheetFormatPr defaultColWidth="9.140625" defaultRowHeight="15" x14ac:dyDescent="0.25"/>
  <cols>
    <col min="1" max="1" width="14.28515625" style="42" customWidth="1"/>
    <col min="2" max="4" width="14.42578125" style="42" customWidth="1"/>
    <col min="5" max="5" width="0.85546875" style="42" customWidth="1"/>
    <col min="6" max="6" width="14.42578125" style="42" customWidth="1"/>
    <col min="7" max="7" width="0.85546875" style="42" customWidth="1"/>
    <col min="8" max="8" width="14.42578125" style="42" customWidth="1"/>
    <col min="9" max="9" width="13.85546875" style="42" bestFit="1" customWidth="1"/>
    <col min="10" max="10" width="19.5703125" style="42" bestFit="1" customWidth="1"/>
    <col min="11" max="12" width="13.85546875" style="42" bestFit="1" customWidth="1"/>
    <col min="13" max="13" width="19.28515625" style="42" customWidth="1"/>
    <col min="14" max="22" width="13.85546875" style="42" bestFit="1" customWidth="1"/>
    <col min="23" max="23" width="13.85546875" style="42" customWidth="1"/>
    <col min="24" max="24" width="11.5703125" style="42" bestFit="1" customWidth="1"/>
    <col min="25" max="16384" width="9.140625" style="42"/>
  </cols>
  <sheetData>
    <row r="1" spans="1:25" s="2" customFormat="1" ht="18.75" x14ac:dyDescent="0.3">
      <c r="A1" s="1" t="s">
        <v>6</v>
      </c>
    </row>
    <row r="2" spans="1:25" s="2" customFormat="1" x14ac:dyDescent="0.25">
      <c r="A2" s="22"/>
    </row>
    <row r="3" spans="1:25" s="24" customFormat="1" x14ac:dyDescent="0.25">
      <c r="A3" s="23"/>
      <c r="B3" s="385" t="s">
        <v>7</v>
      </c>
      <c r="C3" s="386"/>
      <c r="D3" s="387"/>
      <c r="F3" s="25" t="s">
        <v>8</v>
      </c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7"/>
      <c r="Y3" s="27"/>
    </row>
    <row r="4" spans="1:25" s="24" customFormat="1" x14ac:dyDescent="0.25">
      <c r="A4" s="28" t="s">
        <v>9</v>
      </c>
      <c r="B4" s="29" t="s">
        <v>2</v>
      </c>
      <c r="C4" s="29" t="s">
        <v>1</v>
      </c>
      <c r="D4" s="29" t="s">
        <v>10</v>
      </c>
      <c r="F4" s="30" t="s">
        <v>1</v>
      </c>
      <c r="G4" s="26"/>
      <c r="H4" s="29" t="s">
        <v>11</v>
      </c>
      <c r="I4" s="34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7"/>
      <c r="Y4" s="27"/>
    </row>
    <row r="5" spans="1:25" s="24" customFormat="1" x14ac:dyDescent="0.25">
      <c r="A5" s="236">
        <f>'Non-Inc Plant'!C3</f>
        <v>43101</v>
      </c>
      <c r="B5" s="31">
        <f>'Inc CWIP &amp; Plant Summary'!D39</f>
        <v>5037.3150016</v>
      </c>
      <c r="C5" s="32">
        <f ca="1">(SUMPRODUCT(('Non-Inc Plant'!$R$8:$AO$8=$A5)*('Non-Inc Plant'!$E$9:$E$235="High")*'Non-Inc Plant'!$R$9:$AO$235))</f>
        <v>13529.695270082257</v>
      </c>
      <c r="D5" s="33">
        <f ca="1">B5+C5</f>
        <v>18567.010271682258</v>
      </c>
      <c r="E5" s="26"/>
      <c r="F5" s="33">
        <f ca="1">SUMPRODUCT(('Non-Inc Plant'!$R$8:$AO$8=$A5)*('Non-Inc Plant'!$E$9:$E$235="Low")*'Non-Inc Plant'!$R$9:$AO$235)</f>
        <v>548.71121166591013</v>
      </c>
      <c r="G5" s="34"/>
      <c r="H5" s="33">
        <f ca="1">F5+D5</f>
        <v>19115.72148334817</v>
      </c>
      <c r="I5" s="34"/>
      <c r="J5" s="34"/>
      <c r="K5" s="34"/>
      <c r="L5" s="34"/>
      <c r="M5" s="34"/>
      <c r="N5" s="26"/>
      <c r="O5" s="26"/>
      <c r="P5" s="26"/>
      <c r="Q5" s="26"/>
      <c r="R5" s="26"/>
      <c r="S5" s="26"/>
      <c r="T5" s="26"/>
      <c r="U5" s="26"/>
      <c r="V5" s="26"/>
      <c r="W5" s="26"/>
      <c r="X5" s="27"/>
      <c r="Y5" s="27"/>
    </row>
    <row r="6" spans="1:25" s="24" customFormat="1" x14ac:dyDescent="0.25">
      <c r="A6" s="237">
        <f>DATE(YEAR(A5),MONTH(A5)+1,1)</f>
        <v>43132</v>
      </c>
      <c r="B6" s="35">
        <f>'Inc CWIP &amp; Plant Summary'!D40+B5</f>
        <v>6653.2633815999998</v>
      </c>
      <c r="C6" s="34">
        <f ca="1">(SUMPRODUCT(('Non-Inc Plant'!$R$8:$AO$8=$A6)*('Non-Inc Plant'!$E$9:$E$235="High")*'Non-Inc Plant'!$R$9:$AO$235))+C5</f>
        <v>27059.390540164513</v>
      </c>
      <c r="D6" s="36">
        <f t="shared" ref="D6:D28" ca="1" si="0">B6+C6</f>
        <v>33712.653921764511</v>
      </c>
      <c r="F6" s="36">
        <f ca="1">SUMPRODUCT(('Non-Inc Plant'!$R$8:$AO$8=$A6)*('Non-Inc Plant'!$E$9:$E$235="Low")*'Non-Inc Plant'!$R$9:$AO$235)+F5</f>
        <v>1097.4224233318203</v>
      </c>
      <c r="G6" s="34"/>
      <c r="H6" s="36">
        <f ca="1">F6+D6</f>
        <v>34810.076345096335</v>
      </c>
      <c r="I6" s="34"/>
      <c r="J6" s="34"/>
      <c r="K6" s="34"/>
      <c r="L6" s="34"/>
      <c r="M6" s="34"/>
      <c r="N6" s="26"/>
      <c r="O6" s="26"/>
      <c r="P6" s="26"/>
      <c r="Q6" s="26"/>
      <c r="R6" s="26"/>
      <c r="S6" s="26"/>
      <c r="T6" s="26"/>
      <c r="U6" s="26"/>
      <c r="V6" s="26"/>
      <c r="W6" s="26"/>
      <c r="X6" s="27"/>
      <c r="Y6" s="27"/>
    </row>
    <row r="7" spans="1:25" s="24" customFormat="1" x14ac:dyDescent="0.25">
      <c r="A7" s="237">
        <f t="shared" ref="A7:A28" si="1">DATE(YEAR(A6),MONTH(A6)+1,1)</f>
        <v>43160</v>
      </c>
      <c r="B7" s="35">
        <f>'Inc CWIP &amp; Plant Summary'!D41+B6</f>
        <v>7677.4400728000001</v>
      </c>
      <c r="C7" s="34">
        <f ca="1">(SUMPRODUCT(('Non-Inc Plant'!$R$8:$AO$8=$A7)*('Non-Inc Plant'!$E$9:$E$235="High")*'Non-Inc Plant'!$R$9:$AO$235))+C6</f>
        <v>40589.085810246768</v>
      </c>
      <c r="D7" s="36">
        <f t="shared" ca="1" si="0"/>
        <v>48266.525883046765</v>
      </c>
      <c r="F7" s="36">
        <f ca="1">SUMPRODUCT(('Non-Inc Plant'!$R$8:$AO$8=$A7)*('Non-Inc Plant'!$E$9:$E$235="Low")*'Non-Inc Plant'!$R$9:$AO$235)+F6</f>
        <v>1646.1336349977305</v>
      </c>
      <c r="G7" s="34"/>
      <c r="H7" s="36">
        <f t="shared" ref="H7:H28" ca="1" si="2">F7+D7</f>
        <v>49912.659518044493</v>
      </c>
      <c r="I7" s="34"/>
      <c r="J7" s="34"/>
      <c r="K7" s="34"/>
      <c r="L7" s="34"/>
      <c r="M7" s="34"/>
      <c r="N7" s="26"/>
      <c r="O7" s="26"/>
      <c r="P7" s="26"/>
      <c r="Q7" s="26"/>
      <c r="R7" s="26"/>
      <c r="S7" s="26"/>
      <c r="T7" s="26"/>
      <c r="U7" s="26"/>
      <c r="V7" s="26"/>
      <c r="W7" s="26"/>
      <c r="X7" s="27"/>
      <c r="Y7" s="27"/>
    </row>
    <row r="8" spans="1:25" s="24" customFormat="1" x14ac:dyDescent="0.25">
      <c r="A8" s="237">
        <f t="shared" si="1"/>
        <v>43191</v>
      </c>
      <c r="B8" s="35">
        <f>'Inc CWIP &amp; Plant Summary'!D42+B7</f>
        <v>7793.6950728000002</v>
      </c>
      <c r="C8" s="34">
        <f ca="1">(SUMPRODUCT(('Non-Inc Plant'!$R$8:$AO$8=$A8)*('Non-Inc Plant'!$E$9:$E$235="High")*'Non-Inc Plant'!$R$9:$AO$235))+C7</f>
        <v>57826.056820329031</v>
      </c>
      <c r="D8" s="36">
        <f t="shared" ca="1" si="0"/>
        <v>65619.751893129025</v>
      </c>
      <c r="E8" s="26"/>
      <c r="F8" s="36">
        <f ca="1">SUMPRODUCT(('Non-Inc Plant'!$R$8:$AO$8=$A8)*('Non-Inc Plant'!$E$9:$E$235="Low")*'Non-Inc Plant'!$R$9:$AO$235)+F7</f>
        <v>2194.8448466636405</v>
      </c>
      <c r="G8" s="34"/>
      <c r="H8" s="36">
        <f ca="1">F8+D8</f>
        <v>67814.596739792672</v>
      </c>
      <c r="I8" s="34"/>
      <c r="J8" s="34"/>
      <c r="K8" s="34"/>
      <c r="L8" s="34"/>
      <c r="M8" s="34"/>
      <c r="N8" s="26"/>
      <c r="O8" s="26"/>
      <c r="P8" s="26"/>
      <c r="Q8" s="26"/>
      <c r="R8" s="26"/>
      <c r="S8" s="26"/>
      <c r="T8" s="26"/>
      <c r="U8" s="26"/>
      <c r="V8" s="26"/>
      <c r="W8" s="26"/>
      <c r="X8" s="27"/>
      <c r="Y8" s="27"/>
    </row>
    <row r="9" spans="1:25" s="24" customFormat="1" x14ac:dyDescent="0.25">
      <c r="A9" s="237">
        <f t="shared" si="1"/>
        <v>43221</v>
      </c>
      <c r="B9" s="35">
        <f>'Inc CWIP &amp; Plant Summary'!D43+B8</f>
        <v>8579.6950728000011</v>
      </c>
      <c r="C9" s="34">
        <f ca="1">(SUMPRODUCT(('Non-Inc Plant'!$R$8:$AO$8=$A9)*('Non-Inc Plant'!$E$9:$E$235="High")*'Non-Inc Plant'!$R$9:$AO$235))+C8</f>
        <v>71355.75209041129</v>
      </c>
      <c r="D9" s="36">
        <f t="shared" ca="1" si="0"/>
        <v>79935.447163211298</v>
      </c>
      <c r="E9" s="26"/>
      <c r="F9" s="36">
        <f ca="1">SUMPRODUCT(('Non-Inc Plant'!$R$8:$AO$8=$A9)*('Non-Inc Plant'!$E$9:$E$235="Low")*'Non-Inc Plant'!$R$9:$AO$235)+F8</f>
        <v>2743.5560583295505</v>
      </c>
      <c r="G9" s="34"/>
      <c r="H9" s="36">
        <f t="shared" ca="1" si="2"/>
        <v>82679.003221540843</v>
      </c>
      <c r="I9" s="34"/>
      <c r="J9" s="34"/>
      <c r="K9" s="34"/>
      <c r="L9" s="34"/>
      <c r="M9" s="34"/>
      <c r="N9" s="26"/>
      <c r="O9" s="26"/>
      <c r="P9" s="26"/>
      <c r="Q9" s="26"/>
      <c r="R9" s="26"/>
      <c r="S9" s="26"/>
      <c r="T9" s="26"/>
      <c r="U9" s="26"/>
      <c r="V9" s="26"/>
      <c r="W9" s="26"/>
      <c r="X9" s="27"/>
      <c r="Y9" s="27"/>
    </row>
    <row r="10" spans="1:25" s="24" customFormat="1" x14ac:dyDescent="0.25">
      <c r="A10" s="237">
        <f t="shared" si="1"/>
        <v>43252</v>
      </c>
      <c r="B10" s="35">
        <f>'Inc CWIP &amp; Plant Summary'!D44+B9</f>
        <v>11990.064602800001</v>
      </c>
      <c r="C10" s="34">
        <f ca="1">(SUMPRODUCT(('Non-Inc Plant'!$R$8:$AO$8=$A10)*('Non-Inc Plant'!$E$9:$E$235="High")*'Non-Inc Plant'!$R$9:$AO$235))+C9</f>
        <v>161092.70433399352</v>
      </c>
      <c r="D10" s="36">
        <f t="shared" ca="1" si="0"/>
        <v>173082.76893679352</v>
      </c>
      <c r="E10" s="26"/>
      <c r="F10" s="36">
        <f ca="1">SUMPRODUCT(('Non-Inc Plant'!$R$8:$AO$8=$A10)*('Non-Inc Plant'!$E$9:$E$235="Low")*'Non-Inc Plant'!$R$9:$AO$235)+F9</f>
        <v>4770.6845199954605</v>
      </c>
      <c r="G10" s="34"/>
      <c r="H10" s="36">
        <f t="shared" ca="1" si="2"/>
        <v>177853.45345678899</v>
      </c>
      <c r="I10" s="34"/>
      <c r="J10" s="34"/>
      <c r="K10" s="34"/>
      <c r="L10" s="34"/>
      <c r="M10" s="34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7"/>
      <c r="Y10" s="27"/>
    </row>
    <row r="11" spans="1:25" s="24" customFormat="1" x14ac:dyDescent="0.25">
      <c r="A11" s="237">
        <f t="shared" si="1"/>
        <v>43282</v>
      </c>
      <c r="B11" s="35">
        <f>'Inc CWIP &amp; Plant Summary'!D45+B10</f>
        <v>12538.390602800002</v>
      </c>
      <c r="C11" s="34">
        <f ca="1">(SUMPRODUCT(('Non-Inc Plant'!$R$8:$AO$8=$A11)*('Non-Inc Plant'!$E$9:$E$235="High")*'Non-Inc Plant'!$R$9:$AO$235))+C10</f>
        <v>174708.82755407577</v>
      </c>
      <c r="D11" s="36">
        <f t="shared" ca="1" si="0"/>
        <v>187247.21815687578</v>
      </c>
      <c r="E11" s="26"/>
      <c r="F11" s="36">
        <f ca="1">SUMPRODUCT(('Non-Inc Plant'!$R$8:$AO$8=$A11)*('Non-Inc Plant'!$E$9:$E$235="Low")*'Non-Inc Plant'!$R$9:$AO$235)+F10</f>
        <v>5319.3957316613705</v>
      </c>
      <c r="G11" s="34"/>
      <c r="H11" s="36">
        <f t="shared" ca="1" si="2"/>
        <v>192566.61388853716</v>
      </c>
      <c r="I11" s="34"/>
      <c r="J11" s="34"/>
      <c r="K11" s="34"/>
      <c r="L11" s="34"/>
      <c r="M11" s="34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7"/>
      <c r="Y11" s="27"/>
    </row>
    <row r="12" spans="1:25" s="24" customFormat="1" x14ac:dyDescent="0.25">
      <c r="A12" s="237">
        <f t="shared" si="1"/>
        <v>43313</v>
      </c>
      <c r="B12" s="35">
        <f>'Inc CWIP &amp; Plant Summary'!D46+B11</f>
        <v>12836.053602800002</v>
      </c>
      <c r="C12" s="34">
        <f ca="1">(SUMPRODUCT(('Non-Inc Plant'!$R$8:$AO$8=$A12)*('Non-Inc Plant'!$E$9:$E$235="High")*'Non-Inc Plant'!$R$9:$AO$235))+C11</f>
        <v>188238.52282415802</v>
      </c>
      <c r="D12" s="36">
        <f t="shared" ca="1" si="0"/>
        <v>201074.57642695802</v>
      </c>
      <c r="E12" s="26"/>
      <c r="F12" s="36">
        <f ca="1">SUMPRODUCT(('Non-Inc Plant'!$R$8:$AO$8=$A12)*('Non-Inc Plant'!$E$9:$E$235="Low")*'Non-Inc Plant'!$R$9:$AO$235)+F11</f>
        <v>5868.1069433272805</v>
      </c>
      <c r="G12" s="34"/>
      <c r="H12" s="36">
        <f t="shared" ca="1" si="2"/>
        <v>206942.68337028532</v>
      </c>
      <c r="I12" s="34"/>
      <c r="J12" s="34"/>
      <c r="K12" s="34"/>
      <c r="L12" s="34"/>
      <c r="M12" s="34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7"/>
      <c r="Y12" s="27"/>
    </row>
    <row r="13" spans="1:25" s="24" customFormat="1" x14ac:dyDescent="0.25">
      <c r="A13" s="237">
        <f t="shared" si="1"/>
        <v>43344</v>
      </c>
      <c r="B13" s="35">
        <f>'Inc CWIP &amp; Plant Summary'!D47+B12</f>
        <v>13186.024602800002</v>
      </c>
      <c r="C13" s="34">
        <f ca="1">(SUMPRODUCT(('Non-Inc Plant'!$R$8:$AO$8=$A13)*('Non-Inc Plant'!$E$9:$E$235="High")*'Non-Inc Plant'!$R$9:$AO$235))+C12</f>
        <v>201768.21809424026</v>
      </c>
      <c r="D13" s="36">
        <f t="shared" ca="1" si="0"/>
        <v>214954.24269704026</v>
      </c>
      <c r="E13" s="26"/>
      <c r="F13" s="36">
        <f ca="1">SUMPRODUCT(('Non-Inc Plant'!$R$8:$AO$8=$A13)*('Non-Inc Plant'!$E$9:$E$235="Low")*'Non-Inc Plant'!$R$9:$AO$235)+F12</f>
        <v>6416.8181549931905</v>
      </c>
      <c r="G13" s="34"/>
      <c r="H13" s="36">
        <f t="shared" ca="1" si="2"/>
        <v>221371.06085203344</v>
      </c>
      <c r="I13" s="34"/>
      <c r="J13" s="34"/>
      <c r="K13" s="34"/>
      <c r="L13" s="34"/>
      <c r="M13" s="34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7"/>
      <c r="Y13" s="27"/>
    </row>
    <row r="14" spans="1:25" s="24" customFormat="1" x14ac:dyDescent="0.25">
      <c r="A14" s="237">
        <f t="shared" si="1"/>
        <v>43374</v>
      </c>
      <c r="B14" s="35">
        <f>'Inc CWIP &amp; Plant Summary'!D48+B13</f>
        <v>13263.697602800003</v>
      </c>
      <c r="C14" s="34">
        <f ca="1">(SUMPRODUCT(('Non-Inc Plant'!$R$8:$AO$8=$A14)*('Non-Inc Plant'!$E$9:$E$235="High")*'Non-Inc Plant'!$R$9:$AO$235))+C13</f>
        <v>215297.91336432251</v>
      </c>
      <c r="D14" s="36">
        <f t="shared" ca="1" si="0"/>
        <v>228561.61096712251</v>
      </c>
      <c r="E14" s="26"/>
      <c r="F14" s="36">
        <f ca="1">SUMPRODUCT(('Non-Inc Plant'!$R$8:$AO$8=$A14)*('Non-Inc Plant'!$E$9:$E$235="Low")*'Non-Inc Plant'!$R$9:$AO$235)+F13</f>
        <v>7537.2569466591012</v>
      </c>
      <c r="G14" s="34"/>
      <c r="H14" s="36">
        <f t="shared" ca="1" si="2"/>
        <v>236098.86791378161</v>
      </c>
      <c r="I14" s="34"/>
      <c r="J14" s="34"/>
      <c r="K14" s="34"/>
      <c r="L14" s="34"/>
      <c r="M14" s="34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7"/>
      <c r="Y14" s="27"/>
    </row>
    <row r="15" spans="1:25" s="24" customFormat="1" x14ac:dyDescent="0.25">
      <c r="A15" s="237">
        <f t="shared" si="1"/>
        <v>43405</v>
      </c>
      <c r="B15" s="35">
        <f>'Inc CWIP &amp; Plant Summary'!D49+B14</f>
        <v>13310.697602800003</v>
      </c>
      <c r="C15" s="34">
        <f ca="1">(SUMPRODUCT(('Non-Inc Plant'!$R$8:$AO$8=$A15)*('Non-Inc Plant'!$E$9:$E$235="High")*'Non-Inc Plant'!$R$9:$AO$235))+C14</f>
        <v>228827.60863440475</v>
      </c>
      <c r="D15" s="36">
        <f t="shared" ca="1" si="0"/>
        <v>242138.30623720476</v>
      </c>
      <c r="E15" s="26"/>
      <c r="F15" s="36">
        <f ca="1">SUMPRODUCT(('Non-Inc Plant'!$R$8:$AO$8=$A15)*('Non-Inc Plant'!$E$9:$E$235="Low")*'Non-Inc Plant'!$R$9:$AO$235)+F14</f>
        <v>8085.9681583250112</v>
      </c>
      <c r="G15" s="34"/>
      <c r="H15" s="36">
        <f t="shared" ca="1" si="2"/>
        <v>250224.27439552976</v>
      </c>
      <c r="I15" s="34"/>
      <c r="J15" s="34"/>
      <c r="K15" s="34"/>
      <c r="L15" s="34"/>
      <c r="M15" s="34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7"/>
      <c r="Y15" s="27"/>
    </row>
    <row r="16" spans="1:25" s="24" customFormat="1" x14ac:dyDescent="0.25">
      <c r="A16" s="237">
        <f t="shared" si="1"/>
        <v>43435</v>
      </c>
      <c r="B16" s="35">
        <f>'Inc CWIP &amp; Plant Summary'!D50+B15</f>
        <v>33988.582047087999</v>
      </c>
      <c r="C16" s="34">
        <f ca="1">(SUMPRODUCT(('Non-Inc Plant'!$R$8:$AO$8=$A16)*('Non-Inc Plant'!$E$9:$E$235="High")*'Non-Inc Plant'!$R$9:$AO$235))+C15</f>
        <v>347224.5598715191</v>
      </c>
      <c r="D16" s="36">
        <f t="shared" ca="1" si="0"/>
        <v>381213.14191860711</v>
      </c>
      <c r="E16" s="26"/>
      <c r="F16" s="36">
        <f ca="1">SUMPRODUCT(('Non-Inc Plant'!$R$8:$AO$8=$A16)*('Non-Inc Plant'!$E$9:$E$235="Low")*'Non-Inc Plant'!$R$9:$AO$235)+F15</f>
        <v>8634.6793699909213</v>
      </c>
      <c r="G16" s="34"/>
      <c r="H16" s="36">
        <f t="shared" ca="1" si="2"/>
        <v>389847.82128859806</v>
      </c>
      <c r="I16" s="34"/>
      <c r="J16" s="34"/>
      <c r="K16" s="34"/>
      <c r="L16" s="34"/>
      <c r="M16" s="34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7"/>
      <c r="Y16" s="27"/>
    </row>
    <row r="17" spans="1:25" s="24" customFormat="1" x14ac:dyDescent="0.25">
      <c r="A17" s="237">
        <f t="shared" si="1"/>
        <v>43466</v>
      </c>
      <c r="B17" s="35">
        <f>'Inc CWIP &amp; Plant Summary'!D51+B16</f>
        <v>34174.512047087999</v>
      </c>
      <c r="C17" s="34">
        <f ca="1">(SUMPRODUCT(('Non-Inc Plant'!$R$8:$AO$8=$A17)*('Non-Inc Plant'!$E$9:$E$235="High")*'Non-Inc Plant'!$R$9:$AO$235))+C16</f>
        <v>360767.20647655416</v>
      </c>
      <c r="D17" s="36">
        <f t="shared" ca="1" si="0"/>
        <v>394941.71852364216</v>
      </c>
      <c r="E17" s="26"/>
      <c r="F17" s="36">
        <f ca="1">SUMPRODUCT(('Non-Inc Plant'!$R$8:$AO$8=$A17)*('Non-Inc Plant'!$E$9:$E$235="Low")*'Non-Inc Plant'!$R$9:$AO$235)+F16</f>
        <v>9251.6700366589084</v>
      </c>
      <c r="G17" s="34"/>
      <c r="H17" s="36">
        <f t="shared" ca="1" si="2"/>
        <v>404193.3885603011</v>
      </c>
      <c r="I17" s="34"/>
      <c r="J17" s="34"/>
      <c r="K17" s="34"/>
      <c r="L17" s="34"/>
      <c r="M17" s="34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7"/>
      <c r="Y17" s="27"/>
    </row>
    <row r="18" spans="1:25" s="24" customFormat="1" x14ac:dyDescent="0.25">
      <c r="A18" s="237">
        <f t="shared" si="1"/>
        <v>43497</v>
      </c>
      <c r="B18" s="35">
        <f>'Inc CWIP &amp; Plant Summary'!D52+B17</f>
        <v>34379.154677088001</v>
      </c>
      <c r="C18" s="34">
        <f ca="1">(SUMPRODUCT(('Non-Inc Plant'!$R$8:$AO$8=$A18)*('Non-Inc Plant'!$E$9:$E$235="High")*'Non-Inc Plant'!$R$9:$AO$235))+C17</f>
        <v>373309.85308158922</v>
      </c>
      <c r="D18" s="36">
        <f t="shared" ca="1" si="0"/>
        <v>407689.00775867724</v>
      </c>
      <c r="E18" s="26"/>
      <c r="F18" s="36">
        <f ca="1">SUMPRODUCT(('Non-Inc Plant'!$R$8:$AO$8=$A18)*('Non-Inc Plant'!$E$9:$E$235="Low")*'Non-Inc Plant'!$R$9:$AO$235)+F17</f>
        <v>9868.6607033268956</v>
      </c>
      <c r="G18" s="34"/>
      <c r="H18" s="36">
        <f t="shared" ca="1" si="2"/>
        <v>417557.66846200416</v>
      </c>
      <c r="I18" s="34"/>
      <c r="J18" s="34"/>
      <c r="K18" s="34"/>
      <c r="L18" s="34"/>
      <c r="M18" s="34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7"/>
      <c r="Y18" s="27"/>
    </row>
    <row r="19" spans="1:25" s="24" customFormat="1" x14ac:dyDescent="0.25">
      <c r="A19" s="237">
        <f t="shared" si="1"/>
        <v>43525</v>
      </c>
      <c r="B19" s="35">
        <f>'Inc CWIP &amp; Plant Summary'!D53+B18</f>
        <v>34740.188377088001</v>
      </c>
      <c r="C19" s="34">
        <f ca="1">(SUMPRODUCT(('Non-Inc Plant'!$R$8:$AO$8=$A19)*('Non-Inc Plant'!$E$9:$E$235="High")*'Non-Inc Plant'!$R$9:$AO$235))+C18</f>
        <v>385852.49968662427</v>
      </c>
      <c r="D19" s="36">
        <f t="shared" ca="1" si="0"/>
        <v>420592.68806371227</v>
      </c>
      <c r="E19" s="26"/>
      <c r="F19" s="36">
        <f ca="1">SUMPRODUCT(('Non-Inc Plant'!$R$8:$AO$8=$A19)*('Non-Inc Plant'!$E$9:$E$235="Low")*'Non-Inc Plant'!$R$9:$AO$235)+F18</f>
        <v>10485.651369994883</v>
      </c>
      <c r="G19" s="34"/>
      <c r="H19" s="36">
        <f t="shared" ca="1" si="2"/>
        <v>431078.33943370712</v>
      </c>
      <c r="I19" s="34"/>
      <c r="J19" s="34"/>
      <c r="K19" s="34"/>
      <c r="L19" s="34"/>
      <c r="M19" s="34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7"/>
      <c r="Y19" s="27"/>
    </row>
    <row r="20" spans="1:25" s="24" customFormat="1" x14ac:dyDescent="0.25">
      <c r="A20" s="237">
        <f t="shared" si="1"/>
        <v>43556</v>
      </c>
      <c r="B20" s="35">
        <f>'Inc CWIP &amp; Plant Summary'!D54+B19</f>
        <v>35114.004707088003</v>
      </c>
      <c r="C20" s="34">
        <f ca="1">(SUMPRODUCT(('Non-Inc Plant'!$R$8:$AO$8=$A20)*('Non-Inc Plant'!$E$9:$E$235="High")*'Non-Inc Plant'!$R$9:$AO$235))+C19</f>
        <v>398395.14629165933</v>
      </c>
      <c r="D20" s="36">
        <f t="shared" ca="1" si="0"/>
        <v>433509.15099874733</v>
      </c>
      <c r="E20" s="26"/>
      <c r="F20" s="36">
        <f ca="1">SUMPRODUCT(('Non-Inc Plant'!$R$8:$AO$8=$A20)*('Non-Inc Plant'!$E$9:$E$235="Low")*'Non-Inc Plant'!$R$9:$AO$235)+F19</f>
        <v>11284.47422746287</v>
      </c>
      <c r="G20" s="34"/>
      <c r="H20" s="36">
        <f t="shared" ca="1" si="2"/>
        <v>444793.62522621022</v>
      </c>
      <c r="I20" s="34"/>
      <c r="J20" s="34"/>
      <c r="K20" s="34"/>
      <c r="L20" s="34"/>
      <c r="M20" s="34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7"/>
      <c r="Y20" s="27"/>
    </row>
    <row r="21" spans="1:25" s="24" customFormat="1" x14ac:dyDescent="0.25">
      <c r="A21" s="237">
        <f t="shared" si="1"/>
        <v>43586</v>
      </c>
      <c r="B21" s="35">
        <f>'Inc CWIP &amp; Plant Summary'!D55+B20</f>
        <v>35514.435227088004</v>
      </c>
      <c r="C21" s="34">
        <f ca="1">(SUMPRODUCT(('Non-Inc Plant'!$R$8:$AO$8=$A21)*('Non-Inc Plant'!$E$9:$E$235="High")*'Non-Inc Plant'!$R$9:$AO$235))+C20</f>
        <v>417105.45182669436</v>
      </c>
      <c r="D21" s="36">
        <f t="shared" ca="1" si="0"/>
        <v>452619.88705378235</v>
      </c>
      <c r="E21" s="26"/>
      <c r="F21" s="36">
        <f ca="1">SUMPRODUCT(('Non-Inc Plant'!$R$8:$AO$8=$A21)*('Non-Inc Plant'!$E$9:$E$235="Low")*'Non-Inc Plant'!$R$9:$AO$235)+F20</f>
        <v>11901.464894130857</v>
      </c>
      <c r="G21" s="34"/>
      <c r="H21" s="36">
        <f t="shared" ca="1" si="2"/>
        <v>464521.35194791324</v>
      </c>
      <c r="I21" s="34"/>
      <c r="J21" s="34"/>
      <c r="K21" s="34"/>
      <c r="L21" s="34"/>
      <c r="M21" s="34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7"/>
      <c r="Y21" s="27"/>
    </row>
    <row r="22" spans="1:25" s="24" customFormat="1" x14ac:dyDescent="0.25">
      <c r="A22" s="237">
        <f t="shared" si="1"/>
        <v>43617</v>
      </c>
      <c r="B22" s="35">
        <f>'Inc CWIP &amp; Plant Summary'!D56+B21</f>
        <v>35927.648377088008</v>
      </c>
      <c r="C22" s="34">
        <f ca="1">(SUMPRODUCT(('Non-Inc Plant'!$R$8:$AO$8=$A22)*('Non-Inc Plant'!$E$9:$E$235="High")*'Non-Inc Plant'!$R$9:$AO$235))+C21</f>
        <v>435881.99368172942</v>
      </c>
      <c r="D22" s="36">
        <f t="shared" ca="1" si="0"/>
        <v>471809.64205881744</v>
      </c>
      <c r="E22" s="26"/>
      <c r="F22" s="36">
        <f ca="1">SUMPRODUCT(('Non-Inc Plant'!$R$8:$AO$8=$A22)*('Non-Inc Plant'!$E$9:$E$235="Low")*'Non-Inc Plant'!$R$9:$AO$235)+F21</f>
        <v>12518.455560798844</v>
      </c>
      <c r="G22" s="34"/>
      <c r="H22" s="36">
        <f t="shared" ca="1" si="2"/>
        <v>484328.09761961631</v>
      </c>
      <c r="I22" s="34"/>
      <c r="J22" s="34"/>
      <c r="K22" s="34"/>
      <c r="L22" s="34"/>
      <c r="M22" s="34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7"/>
      <c r="Y22" s="27"/>
    </row>
    <row r="23" spans="1:25" s="24" customFormat="1" x14ac:dyDescent="0.25">
      <c r="A23" s="237">
        <f t="shared" si="1"/>
        <v>43647</v>
      </c>
      <c r="B23" s="35">
        <f>'Inc CWIP &amp; Plant Summary'!D57+B22</f>
        <v>36360.03522708801</v>
      </c>
      <c r="C23" s="34">
        <f ca="1">(SUMPRODUCT(('Non-Inc Plant'!$R$8:$AO$8=$A23)*('Non-Inc Plant'!$E$9:$E$235="High")*'Non-Inc Plant'!$R$9:$AO$235))+C22</f>
        <v>482777.32507916447</v>
      </c>
      <c r="D23" s="36">
        <f t="shared" ca="1" si="0"/>
        <v>519137.36030625249</v>
      </c>
      <c r="E23" s="26"/>
      <c r="F23" s="36">
        <f ca="1">SUMPRODUCT(('Non-Inc Plant'!$R$8:$AO$8=$A23)*('Non-Inc Plant'!$E$9:$E$235="Low")*'Non-Inc Plant'!$R$9:$AO$235)+F22</f>
        <v>13135.446227466831</v>
      </c>
      <c r="G23" s="34"/>
      <c r="H23" s="36">
        <f t="shared" ca="1" si="2"/>
        <v>532272.8065337193</v>
      </c>
      <c r="I23" s="34"/>
      <c r="J23" s="34"/>
      <c r="K23" s="34"/>
      <c r="L23" s="34"/>
      <c r="M23" s="34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7"/>
      <c r="Y23" s="27"/>
    </row>
    <row r="24" spans="1:25" s="24" customFormat="1" x14ac:dyDescent="0.25">
      <c r="A24" s="237">
        <f t="shared" si="1"/>
        <v>43678</v>
      </c>
      <c r="B24" s="35">
        <f>'Inc CWIP &amp; Plant Summary'!D58+B23</f>
        <v>50787.969577088006</v>
      </c>
      <c r="C24" s="34">
        <f ca="1">(SUMPRODUCT(('Non-Inc Plant'!$R$8:$AO$8=$A24)*('Non-Inc Plant'!$E$9:$E$235="High")*'Non-Inc Plant'!$R$9:$AO$235))+C23</f>
        <v>495319.97168419953</v>
      </c>
      <c r="D24" s="36">
        <f t="shared" ca="1" si="0"/>
        <v>546107.94126128755</v>
      </c>
      <c r="E24" s="26"/>
      <c r="F24" s="36">
        <f ca="1">SUMPRODUCT(('Non-Inc Plant'!$R$8:$AO$8=$A24)*('Non-Inc Plant'!$E$9:$E$235="Low")*'Non-Inc Plant'!$R$9:$AO$235)+F23</f>
        <v>13867.851267934819</v>
      </c>
      <c r="G24" s="34"/>
      <c r="H24" s="36">
        <f t="shared" ca="1" si="2"/>
        <v>559975.79252922232</v>
      </c>
      <c r="I24" s="34"/>
      <c r="J24" s="34"/>
      <c r="K24" s="34"/>
      <c r="L24" s="34"/>
      <c r="M24" s="34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7"/>
      <c r="Y24" s="27"/>
    </row>
    <row r="25" spans="1:25" s="24" customFormat="1" x14ac:dyDescent="0.25">
      <c r="A25" s="237">
        <f t="shared" si="1"/>
        <v>43709</v>
      </c>
      <c r="B25" s="35">
        <f>'Inc CWIP &amp; Plant Summary'!D59+B24</f>
        <v>51241.047987088008</v>
      </c>
      <c r="C25" s="34">
        <f ca="1">(SUMPRODUCT(('Non-Inc Plant'!$R$8:$AO$8=$A25)*('Non-Inc Plant'!$E$9:$E$235="High")*'Non-Inc Plant'!$R$9:$AO$235))+C24</f>
        <v>507862.61828923458</v>
      </c>
      <c r="D25" s="36">
        <f t="shared" ca="1" si="0"/>
        <v>559103.66627632256</v>
      </c>
      <c r="E25" s="26"/>
      <c r="F25" s="36">
        <f ca="1">SUMPRODUCT(('Non-Inc Plant'!$R$8:$AO$8=$A25)*('Non-Inc Plant'!$E$9:$E$235="Low")*'Non-Inc Plant'!$R$9:$AO$235)+F24</f>
        <v>14484.841934602806</v>
      </c>
      <c r="G25" s="34"/>
      <c r="H25" s="36">
        <f t="shared" ca="1" si="2"/>
        <v>573588.50821092539</v>
      </c>
      <c r="I25" s="34"/>
      <c r="J25" s="34"/>
      <c r="K25" s="34"/>
      <c r="L25" s="34"/>
      <c r="M25" s="34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7"/>
      <c r="Y25" s="27"/>
    </row>
    <row r="26" spans="1:25" s="24" customFormat="1" x14ac:dyDescent="0.25">
      <c r="A26" s="237">
        <f t="shared" si="1"/>
        <v>43739</v>
      </c>
      <c r="B26" s="35">
        <f>'Inc CWIP &amp; Plant Summary'!D60+B25</f>
        <v>71228.266257088006</v>
      </c>
      <c r="C26" s="34">
        <f ca="1">(SUMPRODUCT(('Non-Inc Plant'!$R$8:$AO$8=$A26)*('Non-Inc Plant'!$E$9:$E$235="High")*'Non-Inc Plant'!$R$9:$AO$235))+C25</f>
        <v>532339.91461426963</v>
      </c>
      <c r="D26" s="36">
        <f t="shared" ca="1" si="0"/>
        <v>603568.18087135768</v>
      </c>
      <c r="E26" s="26"/>
      <c r="F26" s="36">
        <f ca="1">SUMPRODUCT(('Non-Inc Plant'!$R$8:$AO$8=$A26)*('Non-Inc Plant'!$E$9:$E$235="Low")*'Non-Inc Plant'!$R$9:$AO$235)+F25</f>
        <v>15101.832601270793</v>
      </c>
      <c r="G26" s="34"/>
      <c r="H26" s="36">
        <f t="shared" ca="1" si="2"/>
        <v>618670.01347262843</v>
      </c>
      <c r="I26" s="34"/>
      <c r="J26" s="34"/>
      <c r="K26" s="34"/>
      <c r="L26" s="250"/>
      <c r="M26" s="34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7"/>
      <c r="Y26" s="27"/>
    </row>
    <row r="27" spans="1:25" s="24" customFormat="1" x14ac:dyDescent="0.25">
      <c r="A27" s="237">
        <f t="shared" si="1"/>
        <v>43770</v>
      </c>
      <c r="B27" s="35">
        <f>'Inc CWIP &amp; Plant Summary'!D61+B26</f>
        <v>87759.820397088013</v>
      </c>
      <c r="C27" s="34">
        <f ca="1">(SUMPRODUCT(('Non-Inc Plant'!$R$8:$AO$8=$A27)*('Non-Inc Plant'!$E$9:$E$235="High")*'Non-Inc Plant'!$R$9:$AO$235))+C26</f>
        <v>546920.33870230464</v>
      </c>
      <c r="D27" s="36">
        <f t="shared" ca="1" si="0"/>
        <v>634680.15909939259</v>
      </c>
      <c r="E27" s="26"/>
      <c r="F27" s="36">
        <f ca="1">SUMPRODUCT(('Non-Inc Plant'!$R$8:$AO$8=$A27)*('Non-Inc Plant'!$E$9:$E$235="Low")*'Non-Inc Plant'!$R$9:$AO$235)+F26</f>
        <v>15718.82326793878</v>
      </c>
      <c r="G27" s="34"/>
      <c r="H27" s="36">
        <f t="shared" ca="1" si="2"/>
        <v>650398.98236733139</v>
      </c>
      <c r="I27" s="34"/>
      <c r="J27" s="34"/>
      <c r="K27" s="34"/>
      <c r="L27" s="250"/>
      <c r="M27" s="34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7"/>
      <c r="Y27" s="27"/>
    </row>
    <row r="28" spans="1:25" s="24" customFormat="1" x14ac:dyDescent="0.25">
      <c r="A28" s="238">
        <f t="shared" si="1"/>
        <v>43800</v>
      </c>
      <c r="B28" s="37">
        <f>'Inc CWIP &amp; Plant Summary'!D62+B27</f>
        <v>93546.104988288018</v>
      </c>
      <c r="C28" s="38">
        <f ca="1">(SUMPRODUCT(('Non-Inc Plant'!$R$8:$AO$8=$A28)*('Non-Inc Plant'!$E$9:$E$235="High")*'Non-Inc Plant'!$R$9:$AO$235))+C27</f>
        <v>588242.1223554163</v>
      </c>
      <c r="D28" s="39">
        <f t="shared" ca="1" si="0"/>
        <v>681788.22734370432</v>
      </c>
      <c r="E28" s="26"/>
      <c r="F28" s="39">
        <f ca="1">SUMPRODUCT(('Non-Inc Plant'!$R$8:$AO$8=$A28)*('Non-Inc Plant'!$E$9:$E$235="Low")*'Non-Inc Plant'!$R$9:$AO$235)+F27</f>
        <v>16335.813934606767</v>
      </c>
      <c r="G28" s="34"/>
      <c r="H28" s="39">
        <f t="shared" ca="1" si="2"/>
        <v>698124.04127831105</v>
      </c>
      <c r="I28" s="34"/>
      <c r="J28" s="34"/>
      <c r="K28" s="34"/>
      <c r="L28" s="250"/>
      <c r="M28" s="34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7"/>
      <c r="Y28" s="27"/>
    </row>
    <row r="29" spans="1:25" s="24" customFormat="1" x14ac:dyDescent="0.25">
      <c r="A29" s="23"/>
      <c r="B29" s="40"/>
      <c r="C29" s="34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7"/>
      <c r="Y29" s="27"/>
    </row>
    <row r="30" spans="1:25" s="2" customFormat="1" x14ac:dyDescent="0.25"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</row>
    <row r="31" spans="1:25" s="2" customFormat="1" x14ac:dyDescent="0.25"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</row>
    <row r="33" spans="3:23" x14ac:dyDescent="0.25"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</row>
    <row r="34" spans="3:23" x14ac:dyDescent="0.25"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</row>
  </sheetData>
  <mergeCells count="1">
    <mergeCell ref="B3:D3"/>
  </mergeCells>
  <printOptions horizontalCentered="1"/>
  <pageMargins left="0.25" right="0.25" top="0.75" bottom="0.75" header="0.3" footer="0.3"/>
  <pageSetup fitToWidth="2" orientation="landscape" r:id="rId1"/>
  <headerFooter>
    <oddHeader xml:space="preserve">&amp;RTO2019 Draft Annual Update
Attachment 4
WP-Schedule 10 
Page &amp;P of &amp;N
</oddHeader>
  </headerFooter>
  <customProperties>
    <customPr name="_pios_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AS150"/>
  <sheetViews>
    <sheetView topLeftCell="B103" zoomScale="90" zoomScaleNormal="90" workbookViewId="0">
      <selection activeCell="B1" sqref="B1"/>
    </sheetView>
  </sheetViews>
  <sheetFormatPr defaultColWidth="9.140625" defaultRowHeight="14.25" customHeight="1" x14ac:dyDescent="0.25"/>
  <cols>
    <col min="1" max="1" width="12.42578125" style="107" hidden="1" customWidth="1"/>
    <col min="2" max="2" width="35.42578125" style="107" customWidth="1"/>
    <col min="3" max="3" width="48.85546875" style="117" customWidth="1"/>
    <col min="4" max="4" width="9.140625" style="108"/>
    <col min="5" max="5" width="9.140625" style="107"/>
    <col min="6" max="6" width="13.85546875" style="108" bestFit="1" customWidth="1"/>
    <col min="7" max="8" width="17.7109375" style="107" customWidth="1"/>
    <col min="9" max="9" width="9.140625" style="107"/>
    <col min="10" max="10" width="8.5703125" style="107" hidden="1" customWidth="1"/>
    <col min="11" max="16" width="15.28515625" style="107" customWidth="1"/>
    <col min="17" max="17" width="8.7109375" style="107" bestFit="1" customWidth="1"/>
    <col min="18" max="40" width="13.42578125" style="107" customWidth="1"/>
    <col min="41" max="41" width="15" style="107" bestFit="1" customWidth="1"/>
    <col min="42" max="42" width="12" style="107" bestFit="1" customWidth="1"/>
    <col min="43" max="43" width="9.140625" style="107"/>
    <col min="44" max="44" width="10.140625" style="109" bestFit="1" customWidth="1"/>
    <col min="45" max="45" width="9.140625" style="109"/>
    <col min="46" max="16384" width="9.140625" style="107"/>
  </cols>
  <sheetData>
    <row r="1" spans="2:45" ht="21" x14ac:dyDescent="0.35">
      <c r="B1" s="106" t="s">
        <v>12</v>
      </c>
    </row>
    <row r="2" spans="2:45" ht="18.75" x14ac:dyDescent="0.3">
      <c r="B2" s="110"/>
    </row>
    <row r="3" spans="2:45" ht="15" x14ac:dyDescent="0.25">
      <c r="B3" s="111" t="s">
        <v>13</v>
      </c>
      <c r="C3" s="344">
        <v>43101</v>
      </c>
    </row>
    <row r="4" spans="2:45" ht="15" x14ac:dyDescent="0.25">
      <c r="B4" s="43"/>
      <c r="C4" s="345"/>
    </row>
    <row r="5" spans="2:45" ht="15" x14ac:dyDescent="0.25">
      <c r="B5" s="112" t="s">
        <v>14</v>
      </c>
      <c r="C5" s="346"/>
      <c r="D5" s="113"/>
      <c r="E5" s="112"/>
      <c r="F5" s="113"/>
    </row>
    <row r="6" spans="2:45" ht="30" customHeight="1" x14ac:dyDescent="0.25">
      <c r="B6" s="216"/>
      <c r="C6" s="216"/>
      <c r="D6" s="216"/>
      <c r="E6" s="216"/>
      <c r="F6" s="216"/>
      <c r="G6" s="216"/>
      <c r="H6" s="216"/>
      <c r="I6" s="216"/>
    </row>
    <row r="7" spans="2:45" ht="15.75" thickBot="1" x14ac:dyDescent="0.3">
      <c r="B7" s="112"/>
      <c r="C7" s="346"/>
      <c r="D7" s="113"/>
      <c r="E7" s="112"/>
      <c r="F7" s="113"/>
    </row>
    <row r="8" spans="2:45" s="117" customFormat="1" ht="60.75" thickBot="1" x14ac:dyDescent="0.3">
      <c r="B8" s="44" t="s">
        <v>15</v>
      </c>
      <c r="C8" s="45" t="s">
        <v>16</v>
      </c>
      <c r="D8" s="45" t="s">
        <v>17</v>
      </c>
      <c r="E8" s="45" t="s">
        <v>18</v>
      </c>
      <c r="F8" s="45" t="s">
        <v>19</v>
      </c>
      <c r="G8" s="45" t="s">
        <v>20</v>
      </c>
      <c r="H8" s="45" t="s">
        <v>21</v>
      </c>
      <c r="I8" s="46" t="s">
        <v>22</v>
      </c>
      <c r="J8" s="47"/>
      <c r="K8" s="44" t="str">
        <f>YEAR($C$3)-1&amp;" CWIP"</f>
        <v>2017 CWIP</v>
      </c>
      <c r="L8" s="45" t="str">
        <f>YEAR($C$3)&amp;" Total Expenditures"</f>
        <v>2018 Total Expenditures</v>
      </c>
      <c r="M8" s="45" t="str">
        <f>YEAR($C$3)+1&amp;" Total Expenditures"</f>
        <v>2019 Total Expenditures</v>
      </c>
      <c r="N8" s="45" t="str">
        <f>YEAR($C$3)-1&amp;" ISO CWIP Less Collectible"</f>
        <v>2017 ISO CWIP Less Collectible</v>
      </c>
      <c r="O8" s="45" t="str">
        <f>YEAR($C$3)&amp;" ISO Expenditures Less COR/Collectible"</f>
        <v>2018 ISO Expenditures Less COR/Collectible</v>
      </c>
      <c r="P8" s="46" t="str">
        <f>YEAR($C$3)+1&amp;" ISO Expenditures Less COR/Collectible"</f>
        <v>2019 ISO Expenditures Less COR/Collectible</v>
      </c>
      <c r="Q8" s="48"/>
      <c r="R8" s="114">
        <f>$C$3</f>
        <v>43101</v>
      </c>
      <c r="S8" s="115">
        <f t="shared" ref="S8:AK8" si="0">DATE(YEAR(R8),MONTH(R8)+1,DAY(R8))</f>
        <v>43132</v>
      </c>
      <c r="T8" s="115">
        <f t="shared" si="0"/>
        <v>43160</v>
      </c>
      <c r="U8" s="115">
        <f t="shared" si="0"/>
        <v>43191</v>
      </c>
      <c r="V8" s="115">
        <f t="shared" si="0"/>
        <v>43221</v>
      </c>
      <c r="W8" s="115">
        <f t="shared" si="0"/>
        <v>43252</v>
      </c>
      <c r="X8" s="115">
        <f t="shared" si="0"/>
        <v>43282</v>
      </c>
      <c r="Y8" s="115">
        <f t="shared" si="0"/>
        <v>43313</v>
      </c>
      <c r="Z8" s="115">
        <f t="shared" si="0"/>
        <v>43344</v>
      </c>
      <c r="AA8" s="115">
        <f t="shared" si="0"/>
        <v>43374</v>
      </c>
      <c r="AB8" s="115">
        <f t="shared" si="0"/>
        <v>43405</v>
      </c>
      <c r="AC8" s="116">
        <f t="shared" si="0"/>
        <v>43435</v>
      </c>
      <c r="AD8" s="115">
        <f t="shared" si="0"/>
        <v>43466</v>
      </c>
      <c r="AE8" s="115">
        <f t="shared" si="0"/>
        <v>43497</v>
      </c>
      <c r="AF8" s="115">
        <f t="shared" si="0"/>
        <v>43525</v>
      </c>
      <c r="AG8" s="115">
        <f t="shared" si="0"/>
        <v>43556</v>
      </c>
      <c r="AH8" s="115">
        <f t="shared" si="0"/>
        <v>43586</v>
      </c>
      <c r="AI8" s="115">
        <f t="shared" si="0"/>
        <v>43617</v>
      </c>
      <c r="AJ8" s="115">
        <f t="shared" si="0"/>
        <v>43647</v>
      </c>
      <c r="AK8" s="115">
        <f t="shared" si="0"/>
        <v>43678</v>
      </c>
      <c r="AL8" s="115">
        <f>DATE(YEAR(AK8),MONTH(AK8)+1,DAY(AK8))</f>
        <v>43709</v>
      </c>
      <c r="AM8" s="115">
        <f>DATE(YEAR(AL8),MONTH(AL8)+1,DAY(AL8))</f>
        <v>43739</v>
      </c>
      <c r="AN8" s="115">
        <f>DATE(YEAR(AM8),MONTH(AM8)+1,DAY(AM8))</f>
        <v>43770</v>
      </c>
      <c r="AO8" s="116">
        <f>DATE(YEAR(AN8),MONTH(AN8)+1,DAY(AN8))</f>
        <v>43800</v>
      </c>
      <c r="AR8" s="118"/>
      <c r="AS8" s="118"/>
    </row>
    <row r="9" spans="2:45" ht="15" x14ac:dyDescent="0.25">
      <c r="B9" s="332" t="s">
        <v>88</v>
      </c>
      <c r="C9" s="347" t="s">
        <v>89</v>
      </c>
      <c r="D9" s="333">
        <v>4211</v>
      </c>
      <c r="E9" s="334" t="s">
        <v>90</v>
      </c>
      <c r="F9" s="335" t="s">
        <v>91</v>
      </c>
      <c r="G9" s="336" t="s">
        <v>92</v>
      </c>
      <c r="H9" s="337">
        <v>0</v>
      </c>
      <c r="I9" s="338">
        <v>1</v>
      </c>
      <c r="J9" s="49"/>
      <c r="K9" s="105"/>
      <c r="L9" s="339">
        <v>11528.192998852201</v>
      </c>
      <c r="M9" s="339">
        <v>268.24299997329155</v>
      </c>
      <c r="N9" s="119"/>
      <c r="O9" s="119">
        <f>$L9*$I9*(1-$H9)</f>
        <v>11528.192998852201</v>
      </c>
      <c r="P9" s="120">
        <f t="shared" ref="P9:P39" si="1">$M9*$I9*(1-$H9)</f>
        <v>268.24299997329155</v>
      </c>
      <c r="Q9" s="121"/>
      <c r="R9" s="122">
        <f t="shared" ref="R9:AG15" si="2">IF(YEAR(R$8)=YEAR($C$3),$O9/12,$P9/12)</f>
        <v>960.68274990435009</v>
      </c>
      <c r="S9" s="119">
        <f t="shared" si="2"/>
        <v>960.68274990435009</v>
      </c>
      <c r="T9" s="119">
        <f t="shared" si="2"/>
        <v>960.68274990435009</v>
      </c>
      <c r="U9" s="119">
        <f t="shared" si="2"/>
        <v>960.68274990435009</v>
      </c>
      <c r="V9" s="119">
        <f t="shared" si="2"/>
        <v>960.68274990435009</v>
      </c>
      <c r="W9" s="119">
        <f t="shared" si="2"/>
        <v>960.68274990435009</v>
      </c>
      <c r="X9" s="119">
        <f t="shared" si="2"/>
        <v>960.68274990435009</v>
      </c>
      <c r="Y9" s="119">
        <f t="shared" si="2"/>
        <v>960.68274990435009</v>
      </c>
      <c r="Z9" s="119">
        <f t="shared" si="2"/>
        <v>960.68274990435009</v>
      </c>
      <c r="AA9" s="119">
        <f t="shared" si="2"/>
        <v>960.68274990435009</v>
      </c>
      <c r="AB9" s="119">
        <f t="shared" si="2"/>
        <v>960.68274990435009</v>
      </c>
      <c r="AC9" s="120">
        <f t="shared" si="2"/>
        <v>960.68274990435009</v>
      </c>
      <c r="AD9" s="121">
        <f t="shared" si="2"/>
        <v>22.353583331107629</v>
      </c>
      <c r="AE9" s="121">
        <f t="shared" si="2"/>
        <v>22.353583331107629</v>
      </c>
      <c r="AF9" s="121">
        <f t="shared" si="2"/>
        <v>22.353583331107629</v>
      </c>
      <c r="AG9" s="121">
        <f t="shared" si="2"/>
        <v>22.353583331107629</v>
      </c>
      <c r="AH9" s="121">
        <f t="shared" ref="AH9:AO26" si="3">IF(YEAR(AH$8)=YEAR($C$3),$O9/12,$P9/12)</f>
        <v>22.353583331107629</v>
      </c>
      <c r="AI9" s="121">
        <f t="shared" si="3"/>
        <v>22.353583331107629</v>
      </c>
      <c r="AJ9" s="121">
        <f t="shared" si="3"/>
        <v>22.353583331107629</v>
      </c>
      <c r="AK9" s="121">
        <f t="shared" si="3"/>
        <v>22.353583331107629</v>
      </c>
      <c r="AL9" s="121">
        <f t="shared" si="3"/>
        <v>22.353583331107629</v>
      </c>
      <c r="AM9" s="121">
        <f t="shared" si="3"/>
        <v>22.353583331107629</v>
      </c>
      <c r="AN9" s="121">
        <f t="shared" si="3"/>
        <v>22.353583331107629</v>
      </c>
      <c r="AO9" s="120">
        <f t="shared" si="3"/>
        <v>22.353583331107629</v>
      </c>
      <c r="AR9" s="123"/>
      <c r="AS9" s="123"/>
    </row>
    <row r="10" spans="2:45" ht="30" x14ac:dyDescent="0.25">
      <c r="B10" s="332" t="s">
        <v>93</v>
      </c>
      <c r="C10" s="347" t="s">
        <v>94</v>
      </c>
      <c r="D10" s="333">
        <v>4329</v>
      </c>
      <c r="E10" s="334" t="s">
        <v>95</v>
      </c>
      <c r="F10" s="335" t="s">
        <v>91</v>
      </c>
      <c r="G10" s="336" t="s">
        <v>92</v>
      </c>
      <c r="H10" s="337">
        <v>0</v>
      </c>
      <c r="I10" s="338">
        <v>1</v>
      </c>
      <c r="J10" s="49"/>
      <c r="K10" s="105"/>
      <c r="L10" s="339">
        <v>258.76799997423501</v>
      </c>
      <c r="M10" s="339">
        <v>0</v>
      </c>
      <c r="N10" s="119"/>
      <c r="O10" s="119">
        <f t="shared" ref="O10:O39" si="4">$L10*$I10*(1-$H10)</f>
        <v>258.76799997423501</v>
      </c>
      <c r="P10" s="120">
        <f t="shared" si="1"/>
        <v>0</v>
      </c>
      <c r="Q10" s="121"/>
      <c r="R10" s="122">
        <f t="shared" si="2"/>
        <v>21.563999997852918</v>
      </c>
      <c r="S10" s="119">
        <f t="shared" si="2"/>
        <v>21.563999997852918</v>
      </c>
      <c r="T10" s="119">
        <f t="shared" si="2"/>
        <v>21.563999997852918</v>
      </c>
      <c r="U10" s="119">
        <f t="shared" si="2"/>
        <v>21.563999997852918</v>
      </c>
      <c r="V10" s="119">
        <f t="shared" si="2"/>
        <v>21.563999997852918</v>
      </c>
      <c r="W10" s="119">
        <f t="shared" si="2"/>
        <v>21.563999997852918</v>
      </c>
      <c r="X10" s="119">
        <f t="shared" si="2"/>
        <v>21.563999997852918</v>
      </c>
      <c r="Y10" s="119">
        <f t="shared" si="2"/>
        <v>21.563999997852918</v>
      </c>
      <c r="Z10" s="119">
        <f t="shared" si="2"/>
        <v>21.563999997852918</v>
      </c>
      <c r="AA10" s="119">
        <f t="shared" si="2"/>
        <v>21.563999997852918</v>
      </c>
      <c r="AB10" s="119">
        <f t="shared" si="2"/>
        <v>21.563999997852918</v>
      </c>
      <c r="AC10" s="120">
        <f t="shared" si="2"/>
        <v>21.563999997852918</v>
      </c>
      <c r="AD10" s="121">
        <f t="shared" si="2"/>
        <v>0</v>
      </c>
      <c r="AE10" s="121">
        <f t="shared" si="2"/>
        <v>0</v>
      </c>
      <c r="AF10" s="121">
        <f t="shared" si="2"/>
        <v>0</v>
      </c>
      <c r="AG10" s="121">
        <f t="shared" si="2"/>
        <v>0</v>
      </c>
      <c r="AH10" s="121">
        <f t="shared" si="3"/>
        <v>0</v>
      </c>
      <c r="AI10" s="121">
        <f t="shared" si="3"/>
        <v>0</v>
      </c>
      <c r="AJ10" s="121">
        <f t="shared" si="3"/>
        <v>0</v>
      </c>
      <c r="AK10" s="121">
        <f t="shared" si="3"/>
        <v>0</v>
      </c>
      <c r="AL10" s="121">
        <f t="shared" si="3"/>
        <v>0</v>
      </c>
      <c r="AM10" s="121">
        <f t="shared" si="3"/>
        <v>0</v>
      </c>
      <c r="AN10" s="121">
        <f t="shared" si="3"/>
        <v>0</v>
      </c>
      <c r="AO10" s="120">
        <f t="shared" si="3"/>
        <v>0</v>
      </c>
      <c r="AR10" s="123"/>
      <c r="AS10" s="123"/>
    </row>
    <row r="11" spans="2:45" ht="30" x14ac:dyDescent="0.25">
      <c r="B11" s="332" t="s">
        <v>96</v>
      </c>
      <c r="C11" s="347" t="s">
        <v>97</v>
      </c>
      <c r="D11" s="333">
        <v>6197</v>
      </c>
      <c r="E11" s="334" t="s">
        <v>90</v>
      </c>
      <c r="F11" s="335" t="s">
        <v>91</v>
      </c>
      <c r="G11" s="336" t="s">
        <v>92</v>
      </c>
      <c r="H11" s="337">
        <v>0</v>
      </c>
      <c r="I11" s="338">
        <v>1</v>
      </c>
      <c r="J11" s="49"/>
      <c r="K11" s="105"/>
      <c r="L11" s="339">
        <v>289.40699994799149</v>
      </c>
      <c r="M11" s="339">
        <v>170.76499996931202</v>
      </c>
      <c r="N11" s="119"/>
      <c r="O11" s="119">
        <f t="shared" si="4"/>
        <v>289.40699994799149</v>
      </c>
      <c r="P11" s="120">
        <f t="shared" si="1"/>
        <v>170.76499996931202</v>
      </c>
      <c r="Q11" s="121"/>
      <c r="R11" s="122">
        <f t="shared" si="2"/>
        <v>24.117249995665958</v>
      </c>
      <c r="S11" s="119">
        <f t="shared" si="2"/>
        <v>24.117249995665958</v>
      </c>
      <c r="T11" s="119">
        <f t="shared" si="2"/>
        <v>24.117249995665958</v>
      </c>
      <c r="U11" s="119">
        <f t="shared" si="2"/>
        <v>24.117249995665958</v>
      </c>
      <c r="V11" s="119">
        <f t="shared" si="2"/>
        <v>24.117249995665958</v>
      </c>
      <c r="W11" s="119">
        <f t="shared" si="2"/>
        <v>24.117249995665958</v>
      </c>
      <c r="X11" s="119">
        <f t="shared" si="2"/>
        <v>24.117249995665958</v>
      </c>
      <c r="Y11" s="119">
        <f t="shared" si="2"/>
        <v>24.117249995665958</v>
      </c>
      <c r="Z11" s="119">
        <f t="shared" si="2"/>
        <v>24.117249995665958</v>
      </c>
      <c r="AA11" s="119">
        <f t="shared" si="2"/>
        <v>24.117249995665958</v>
      </c>
      <c r="AB11" s="119">
        <f t="shared" si="2"/>
        <v>24.117249995665958</v>
      </c>
      <c r="AC11" s="120">
        <f t="shared" si="2"/>
        <v>24.117249995665958</v>
      </c>
      <c r="AD11" s="121">
        <f t="shared" si="2"/>
        <v>14.230416664109335</v>
      </c>
      <c r="AE11" s="121">
        <f t="shared" si="2"/>
        <v>14.230416664109335</v>
      </c>
      <c r="AF11" s="121">
        <f t="shared" si="2"/>
        <v>14.230416664109335</v>
      </c>
      <c r="AG11" s="121">
        <f t="shared" si="2"/>
        <v>14.230416664109335</v>
      </c>
      <c r="AH11" s="121">
        <f t="shared" si="3"/>
        <v>14.230416664109335</v>
      </c>
      <c r="AI11" s="121">
        <f t="shared" si="3"/>
        <v>14.230416664109335</v>
      </c>
      <c r="AJ11" s="121">
        <f t="shared" si="3"/>
        <v>14.230416664109335</v>
      </c>
      <c r="AK11" s="121">
        <f t="shared" si="3"/>
        <v>14.230416664109335</v>
      </c>
      <c r="AL11" s="121">
        <f t="shared" si="3"/>
        <v>14.230416664109335</v>
      </c>
      <c r="AM11" s="121">
        <f t="shared" si="3"/>
        <v>14.230416664109335</v>
      </c>
      <c r="AN11" s="121">
        <f t="shared" si="3"/>
        <v>14.230416664109335</v>
      </c>
      <c r="AO11" s="120">
        <f t="shared" si="3"/>
        <v>14.230416664109335</v>
      </c>
      <c r="AR11" s="123"/>
      <c r="AS11" s="123"/>
    </row>
    <row r="12" spans="2:45" ht="15" x14ac:dyDescent="0.25">
      <c r="B12" s="332" t="s">
        <v>98</v>
      </c>
      <c r="C12" s="347" t="s">
        <v>99</v>
      </c>
      <c r="D12" s="333">
        <v>4343</v>
      </c>
      <c r="E12" s="334" t="s">
        <v>95</v>
      </c>
      <c r="F12" s="335" t="s">
        <v>91</v>
      </c>
      <c r="G12" s="336" t="s">
        <v>92</v>
      </c>
      <c r="H12" s="337">
        <v>0</v>
      </c>
      <c r="I12" s="338">
        <v>1</v>
      </c>
      <c r="J12" s="49"/>
      <c r="K12" s="105"/>
      <c r="L12" s="339">
        <v>1114.6450000166853</v>
      </c>
      <c r="M12" s="339">
        <v>1058.400000015841</v>
      </c>
      <c r="N12" s="119"/>
      <c r="O12" s="119">
        <f t="shared" si="4"/>
        <v>1114.6450000166853</v>
      </c>
      <c r="P12" s="120">
        <f t="shared" si="1"/>
        <v>1058.400000015841</v>
      </c>
      <c r="Q12" s="121"/>
      <c r="R12" s="122">
        <f t="shared" si="2"/>
        <v>92.887083334723783</v>
      </c>
      <c r="S12" s="119">
        <f t="shared" si="2"/>
        <v>92.887083334723783</v>
      </c>
      <c r="T12" s="119">
        <f t="shared" si="2"/>
        <v>92.887083334723783</v>
      </c>
      <c r="U12" s="119">
        <f t="shared" si="2"/>
        <v>92.887083334723783</v>
      </c>
      <c r="V12" s="119">
        <f t="shared" si="2"/>
        <v>92.887083334723783</v>
      </c>
      <c r="W12" s="119">
        <f t="shared" si="2"/>
        <v>92.887083334723783</v>
      </c>
      <c r="X12" s="119">
        <f t="shared" si="2"/>
        <v>92.887083334723783</v>
      </c>
      <c r="Y12" s="119">
        <f t="shared" si="2"/>
        <v>92.887083334723783</v>
      </c>
      <c r="Z12" s="119">
        <f t="shared" si="2"/>
        <v>92.887083334723783</v>
      </c>
      <c r="AA12" s="119">
        <f t="shared" si="2"/>
        <v>92.887083334723783</v>
      </c>
      <c r="AB12" s="119">
        <f t="shared" si="2"/>
        <v>92.887083334723783</v>
      </c>
      <c r="AC12" s="120">
        <f t="shared" si="2"/>
        <v>92.887083334723783</v>
      </c>
      <c r="AD12" s="121">
        <f t="shared" si="2"/>
        <v>88.200000001320078</v>
      </c>
      <c r="AE12" s="121">
        <f t="shared" si="2"/>
        <v>88.200000001320078</v>
      </c>
      <c r="AF12" s="121">
        <f t="shared" si="2"/>
        <v>88.200000001320078</v>
      </c>
      <c r="AG12" s="121">
        <f t="shared" si="2"/>
        <v>88.200000001320078</v>
      </c>
      <c r="AH12" s="121">
        <f t="shared" si="3"/>
        <v>88.200000001320078</v>
      </c>
      <c r="AI12" s="121">
        <f t="shared" si="3"/>
        <v>88.200000001320078</v>
      </c>
      <c r="AJ12" s="121">
        <f t="shared" si="3"/>
        <v>88.200000001320078</v>
      </c>
      <c r="AK12" s="121">
        <f t="shared" si="3"/>
        <v>88.200000001320078</v>
      </c>
      <c r="AL12" s="121">
        <f t="shared" si="3"/>
        <v>88.200000001320078</v>
      </c>
      <c r="AM12" s="121">
        <f t="shared" si="3"/>
        <v>88.200000001320078</v>
      </c>
      <c r="AN12" s="121">
        <f t="shared" si="3"/>
        <v>88.200000001320078</v>
      </c>
      <c r="AO12" s="120">
        <f t="shared" si="3"/>
        <v>88.200000001320078</v>
      </c>
      <c r="AR12" s="123"/>
      <c r="AS12" s="123"/>
    </row>
    <row r="13" spans="2:45" ht="15" x14ac:dyDescent="0.25">
      <c r="B13" s="332" t="s">
        <v>100</v>
      </c>
      <c r="C13" s="347" t="s">
        <v>101</v>
      </c>
      <c r="D13" s="333">
        <v>5089</v>
      </c>
      <c r="E13" s="334" t="s">
        <v>90</v>
      </c>
      <c r="F13" s="335" t="s">
        <v>91</v>
      </c>
      <c r="G13" s="336" t="s">
        <v>92</v>
      </c>
      <c r="H13" s="337">
        <v>0</v>
      </c>
      <c r="I13" s="338">
        <v>1</v>
      </c>
      <c r="J13" s="49"/>
      <c r="K13" s="105"/>
      <c r="L13" s="339">
        <v>6387.8800000956189</v>
      </c>
      <c r="M13" s="339">
        <v>10062.942000150621</v>
      </c>
      <c r="N13" s="119"/>
      <c r="O13" s="119">
        <f t="shared" si="4"/>
        <v>6387.8800000956189</v>
      </c>
      <c r="P13" s="120">
        <f t="shared" si="1"/>
        <v>10062.942000150621</v>
      </c>
      <c r="Q13" s="121"/>
      <c r="R13" s="122">
        <f t="shared" si="2"/>
        <v>532.32333334130158</v>
      </c>
      <c r="S13" s="119">
        <f t="shared" si="2"/>
        <v>532.32333334130158</v>
      </c>
      <c r="T13" s="119">
        <f t="shared" si="2"/>
        <v>532.32333334130158</v>
      </c>
      <c r="U13" s="119">
        <f t="shared" si="2"/>
        <v>532.32333334130158</v>
      </c>
      <c r="V13" s="119">
        <f t="shared" si="2"/>
        <v>532.32333334130158</v>
      </c>
      <c r="W13" s="119">
        <f t="shared" si="2"/>
        <v>532.32333334130158</v>
      </c>
      <c r="X13" s="119">
        <f t="shared" si="2"/>
        <v>532.32333334130158</v>
      </c>
      <c r="Y13" s="119">
        <f t="shared" si="2"/>
        <v>532.32333334130158</v>
      </c>
      <c r="Z13" s="119">
        <f t="shared" si="2"/>
        <v>532.32333334130158</v>
      </c>
      <c r="AA13" s="119">
        <f t="shared" si="2"/>
        <v>532.32333334130158</v>
      </c>
      <c r="AB13" s="119">
        <f t="shared" si="2"/>
        <v>532.32333334130158</v>
      </c>
      <c r="AC13" s="120">
        <f t="shared" si="2"/>
        <v>532.32333334130158</v>
      </c>
      <c r="AD13" s="121">
        <f t="shared" si="2"/>
        <v>838.57850001255167</v>
      </c>
      <c r="AE13" s="121">
        <f t="shared" si="2"/>
        <v>838.57850001255167</v>
      </c>
      <c r="AF13" s="121">
        <f t="shared" si="2"/>
        <v>838.57850001255167</v>
      </c>
      <c r="AG13" s="121">
        <f t="shared" si="2"/>
        <v>838.57850001255167</v>
      </c>
      <c r="AH13" s="121">
        <f t="shared" si="3"/>
        <v>838.57850001255167</v>
      </c>
      <c r="AI13" s="121">
        <f t="shared" si="3"/>
        <v>838.57850001255167</v>
      </c>
      <c r="AJ13" s="121">
        <f t="shared" si="3"/>
        <v>838.57850001255167</v>
      </c>
      <c r="AK13" s="121">
        <f t="shared" si="3"/>
        <v>838.57850001255167</v>
      </c>
      <c r="AL13" s="121">
        <f t="shared" si="3"/>
        <v>838.57850001255167</v>
      </c>
      <c r="AM13" s="121">
        <f t="shared" si="3"/>
        <v>838.57850001255167</v>
      </c>
      <c r="AN13" s="121">
        <f t="shared" si="3"/>
        <v>838.57850001255167</v>
      </c>
      <c r="AO13" s="120">
        <f t="shared" si="3"/>
        <v>838.57850001255167</v>
      </c>
      <c r="AR13" s="123"/>
      <c r="AS13" s="123"/>
    </row>
    <row r="14" spans="2:45" ht="30" x14ac:dyDescent="0.25">
      <c r="B14" s="332" t="s">
        <v>102</v>
      </c>
      <c r="C14" s="347" t="s">
        <v>103</v>
      </c>
      <c r="D14" s="333">
        <v>4756</v>
      </c>
      <c r="E14" s="334" t="s">
        <v>90</v>
      </c>
      <c r="F14" s="335" t="s">
        <v>91</v>
      </c>
      <c r="G14" s="336" t="s">
        <v>92</v>
      </c>
      <c r="H14" s="337">
        <v>0</v>
      </c>
      <c r="I14" s="338">
        <v>1</v>
      </c>
      <c r="J14" s="49"/>
      <c r="K14" s="105"/>
      <c r="L14" s="339">
        <v>7967.0166235493034</v>
      </c>
      <c r="M14" s="339">
        <v>8110.676873357439</v>
      </c>
      <c r="N14" s="119"/>
      <c r="O14" s="119">
        <f t="shared" si="4"/>
        <v>7967.0166235493034</v>
      </c>
      <c r="P14" s="120">
        <f t="shared" si="1"/>
        <v>8110.676873357439</v>
      </c>
      <c r="Q14" s="121"/>
      <c r="R14" s="122">
        <f t="shared" si="2"/>
        <v>663.91805196244195</v>
      </c>
      <c r="S14" s="119">
        <f t="shared" si="2"/>
        <v>663.91805196244195</v>
      </c>
      <c r="T14" s="119">
        <f t="shared" si="2"/>
        <v>663.91805196244195</v>
      </c>
      <c r="U14" s="119">
        <f t="shared" si="2"/>
        <v>663.91805196244195</v>
      </c>
      <c r="V14" s="119">
        <f t="shared" si="2"/>
        <v>663.91805196244195</v>
      </c>
      <c r="W14" s="119">
        <f t="shared" si="2"/>
        <v>663.91805196244195</v>
      </c>
      <c r="X14" s="119">
        <f t="shared" si="2"/>
        <v>663.91805196244195</v>
      </c>
      <c r="Y14" s="119">
        <f t="shared" si="2"/>
        <v>663.91805196244195</v>
      </c>
      <c r="Z14" s="119">
        <f t="shared" si="2"/>
        <v>663.91805196244195</v>
      </c>
      <c r="AA14" s="119">
        <f t="shared" si="2"/>
        <v>663.91805196244195</v>
      </c>
      <c r="AB14" s="119">
        <f t="shared" si="2"/>
        <v>663.91805196244195</v>
      </c>
      <c r="AC14" s="120">
        <f t="shared" si="2"/>
        <v>663.91805196244195</v>
      </c>
      <c r="AD14" s="121">
        <f t="shared" si="2"/>
        <v>675.88973944645329</v>
      </c>
      <c r="AE14" s="121">
        <f t="shared" si="2"/>
        <v>675.88973944645329</v>
      </c>
      <c r="AF14" s="121">
        <f t="shared" si="2"/>
        <v>675.88973944645329</v>
      </c>
      <c r="AG14" s="121">
        <f t="shared" si="2"/>
        <v>675.88973944645329</v>
      </c>
      <c r="AH14" s="121">
        <f t="shared" si="3"/>
        <v>675.88973944645329</v>
      </c>
      <c r="AI14" s="121">
        <f t="shared" si="3"/>
        <v>675.88973944645329</v>
      </c>
      <c r="AJ14" s="121">
        <f t="shared" si="3"/>
        <v>675.88973944645329</v>
      </c>
      <c r="AK14" s="121">
        <f t="shared" si="3"/>
        <v>675.88973944645329</v>
      </c>
      <c r="AL14" s="121">
        <f t="shared" si="3"/>
        <v>675.88973944645329</v>
      </c>
      <c r="AM14" s="121">
        <f t="shared" si="3"/>
        <v>675.88973944645329</v>
      </c>
      <c r="AN14" s="121">
        <f t="shared" si="3"/>
        <v>675.88973944645329</v>
      </c>
      <c r="AO14" s="120">
        <f t="shared" si="3"/>
        <v>675.88973944645329</v>
      </c>
      <c r="AR14" s="123"/>
      <c r="AS14" s="123"/>
    </row>
    <row r="15" spans="2:45" ht="30" x14ac:dyDescent="0.25">
      <c r="B15" s="332" t="s">
        <v>104</v>
      </c>
      <c r="C15" s="347" t="s">
        <v>105</v>
      </c>
      <c r="D15" s="333">
        <v>5210</v>
      </c>
      <c r="E15" s="334" t="s">
        <v>90</v>
      </c>
      <c r="F15" s="335" t="s">
        <v>91</v>
      </c>
      <c r="G15" s="336" t="s">
        <v>92</v>
      </c>
      <c r="H15" s="337">
        <v>0</v>
      </c>
      <c r="I15" s="338">
        <v>1</v>
      </c>
      <c r="J15" s="49"/>
      <c r="K15" s="105"/>
      <c r="L15" s="339">
        <v>19223.028387489798</v>
      </c>
      <c r="M15" s="339">
        <v>21018.43870146649</v>
      </c>
      <c r="N15" s="119"/>
      <c r="O15" s="119">
        <f t="shared" si="4"/>
        <v>19223.028387489798</v>
      </c>
      <c r="P15" s="120">
        <f t="shared" si="1"/>
        <v>21018.43870146649</v>
      </c>
      <c r="Q15" s="121"/>
      <c r="R15" s="122">
        <f t="shared" si="2"/>
        <v>1601.9190322908164</v>
      </c>
      <c r="S15" s="119">
        <f t="shared" si="2"/>
        <v>1601.9190322908164</v>
      </c>
      <c r="T15" s="119">
        <f t="shared" si="2"/>
        <v>1601.9190322908164</v>
      </c>
      <c r="U15" s="119">
        <f t="shared" si="2"/>
        <v>1601.9190322908164</v>
      </c>
      <c r="V15" s="119">
        <f t="shared" si="2"/>
        <v>1601.9190322908164</v>
      </c>
      <c r="W15" s="119">
        <f t="shared" si="2"/>
        <v>1601.9190322908164</v>
      </c>
      <c r="X15" s="119">
        <f t="shared" si="2"/>
        <v>1601.9190322908164</v>
      </c>
      <c r="Y15" s="119">
        <f t="shared" si="2"/>
        <v>1601.9190322908164</v>
      </c>
      <c r="Z15" s="119">
        <f t="shared" si="2"/>
        <v>1601.9190322908164</v>
      </c>
      <c r="AA15" s="119">
        <f t="shared" si="2"/>
        <v>1601.9190322908164</v>
      </c>
      <c r="AB15" s="119">
        <f t="shared" si="2"/>
        <v>1601.9190322908164</v>
      </c>
      <c r="AC15" s="120">
        <f t="shared" si="2"/>
        <v>1601.9190322908164</v>
      </c>
      <c r="AD15" s="121">
        <f t="shared" si="2"/>
        <v>1751.5365584555409</v>
      </c>
      <c r="AE15" s="121">
        <f t="shared" si="2"/>
        <v>1751.5365584555409</v>
      </c>
      <c r="AF15" s="121">
        <f t="shared" si="2"/>
        <v>1751.5365584555409</v>
      </c>
      <c r="AG15" s="121">
        <f t="shared" ref="R15:AG31" si="5">IF(YEAR(AG$8)=YEAR($C$3),$O15/12,$P15/12)</f>
        <v>1751.5365584555409</v>
      </c>
      <c r="AH15" s="121">
        <f t="shared" si="3"/>
        <v>1751.5365584555409</v>
      </c>
      <c r="AI15" s="121">
        <f t="shared" si="3"/>
        <v>1751.5365584555409</v>
      </c>
      <c r="AJ15" s="121">
        <f t="shared" si="3"/>
        <v>1751.5365584555409</v>
      </c>
      <c r="AK15" s="121">
        <f t="shared" si="3"/>
        <v>1751.5365584555409</v>
      </c>
      <c r="AL15" s="121">
        <f t="shared" si="3"/>
        <v>1751.5365584555409</v>
      </c>
      <c r="AM15" s="121">
        <f t="shared" si="3"/>
        <v>1751.5365584555409</v>
      </c>
      <c r="AN15" s="121">
        <f t="shared" si="3"/>
        <v>1751.5365584555409</v>
      </c>
      <c r="AO15" s="120">
        <f t="shared" ref="AO15:AO39" si="6">IF(YEAR(AO$8)=YEAR($C$3),$O15/12,$P15/12)</f>
        <v>1751.5365584555409</v>
      </c>
      <c r="AR15" s="123"/>
      <c r="AS15" s="123"/>
    </row>
    <row r="16" spans="2:45" ht="30" x14ac:dyDescent="0.25">
      <c r="B16" s="332" t="s">
        <v>106</v>
      </c>
      <c r="C16" s="347" t="s">
        <v>107</v>
      </c>
      <c r="D16" s="333">
        <v>6428</v>
      </c>
      <c r="E16" s="334" t="s">
        <v>90</v>
      </c>
      <c r="F16" s="335" t="s">
        <v>91</v>
      </c>
      <c r="G16" s="336" t="s">
        <v>92</v>
      </c>
      <c r="H16" s="337">
        <v>0</v>
      </c>
      <c r="I16" s="338">
        <v>1.0638544443156796E-2</v>
      </c>
      <c r="J16" s="49"/>
      <c r="K16" s="105"/>
      <c r="L16" s="339">
        <v>43.145000000000003</v>
      </c>
      <c r="M16" s="339">
        <v>0</v>
      </c>
      <c r="N16" s="119"/>
      <c r="O16" s="119">
        <f t="shared" si="4"/>
        <v>0.45899999999999996</v>
      </c>
      <c r="P16" s="120">
        <f t="shared" si="1"/>
        <v>0</v>
      </c>
      <c r="Q16" s="121"/>
      <c r="R16" s="122">
        <f t="shared" si="5"/>
        <v>3.8249999999999999E-2</v>
      </c>
      <c r="S16" s="119">
        <f t="shared" si="5"/>
        <v>3.8249999999999999E-2</v>
      </c>
      <c r="T16" s="119">
        <f t="shared" si="5"/>
        <v>3.8249999999999999E-2</v>
      </c>
      <c r="U16" s="119">
        <f t="shared" si="5"/>
        <v>3.8249999999999999E-2</v>
      </c>
      <c r="V16" s="119">
        <f t="shared" si="5"/>
        <v>3.8249999999999999E-2</v>
      </c>
      <c r="W16" s="119">
        <f t="shared" si="5"/>
        <v>3.8249999999999999E-2</v>
      </c>
      <c r="X16" s="119">
        <f t="shared" si="5"/>
        <v>3.8249999999999999E-2</v>
      </c>
      <c r="Y16" s="119">
        <f t="shared" si="5"/>
        <v>3.8249999999999999E-2</v>
      </c>
      <c r="Z16" s="119">
        <f t="shared" si="5"/>
        <v>3.8249999999999999E-2</v>
      </c>
      <c r="AA16" s="119">
        <f t="shared" si="5"/>
        <v>3.8249999999999999E-2</v>
      </c>
      <c r="AB16" s="119">
        <f t="shared" si="5"/>
        <v>3.8249999999999999E-2</v>
      </c>
      <c r="AC16" s="120">
        <f t="shared" si="5"/>
        <v>3.8249999999999999E-2</v>
      </c>
      <c r="AD16" s="121">
        <f t="shared" si="5"/>
        <v>0</v>
      </c>
      <c r="AE16" s="121">
        <f t="shared" si="5"/>
        <v>0</v>
      </c>
      <c r="AF16" s="121">
        <f t="shared" si="5"/>
        <v>0</v>
      </c>
      <c r="AG16" s="121">
        <f t="shared" si="5"/>
        <v>0</v>
      </c>
      <c r="AH16" s="121">
        <f t="shared" si="3"/>
        <v>0</v>
      </c>
      <c r="AI16" s="121">
        <f t="shared" si="3"/>
        <v>0</v>
      </c>
      <c r="AJ16" s="121">
        <f t="shared" si="3"/>
        <v>0</v>
      </c>
      <c r="AK16" s="121">
        <f t="shared" si="3"/>
        <v>0</v>
      </c>
      <c r="AL16" s="121">
        <f t="shared" si="3"/>
        <v>0</v>
      </c>
      <c r="AM16" s="121">
        <f t="shared" si="3"/>
        <v>0</v>
      </c>
      <c r="AN16" s="121">
        <f t="shared" si="3"/>
        <v>0</v>
      </c>
      <c r="AO16" s="120">
        <f t="shared" si="6"/>
        <v>0</v>
      </c>
      <c r="AR16" s="123"/>
      <c r="AS16" s="123"/>
    </row>
    <row r="17" spans="2:45" ht="30" x14ac:dyDescent="0.25">
      <c r="B17" s="332" t="s">
        <v>108</v>
      </c>
      <c r="C17" s="347" t="s">
        <v>109</v>
      </c>
      <c r="D17" s="333">
        <v>7666</v>
      </c>
      <c r="E17" s="334" t="s">
        <v>90</v>
      </c>
      <c r="F17" s="335" t="s">
        <v>91</v>
      </c>
      <c r="G17" s="336" t="s">
        <v>92</v>
      </c>
      <c r="H17" s="337">
        <v>0</v>
      </c>
      <c r="I17" s="338">
        <v>1</v>
      </c>
      <c r="J17" s="49"/>
      <c r="K17" s="105"/>
      <c r="L17" s="339">
        <v>4072.8580000000002</v>
      </c>
      <c r="M17" s="339">
        <v>0</v>
      </c>
      <c r="N17" s="119"/>
      <c r="O17" s="119">
        <f t="shared" si="4"/>
        <v>4072.8580000000002</v>
      </c>
      <c r="P17" s="120">
        <f t="shared" si="1"/>
        <v>0</v>
      </c>
      <c r="Q17" s="121"/>
      <c r="R17" s="122">
        <f t="shared" si="5"/>
        <v>339.40483333333333</v>
      </c>
      <c r="S17" s="119">
        <f t="shared" si="5"/>
        <v>339.40483333333333</v>
      </c>
      <c r="T17" s="119">
        <f t="shared" si="5"/>
        <v>339.40483333333333</v>
      </c>
      <c r="U17" s="119">
        <f t="shared" si="5"/>
        <v>339.40483333333333</v>
      </c>
      <c r="V17" s="119">
        <f t="shared" si="5"/>
        <v>339.40483333333333</v>
      </c>
      <c r="W17" s="119">
        <f t="shared" si="5"/>
        <v>339.40483333333333</v>
      </c>
      <c r="X17" s="119">
        <f t="shared" si="5"/>
        <v>339.40483333333333</v>
      </c>
      <c r="Y17" s="119">
        <f t="shared" si="5"/>
        <v>339.40483333333333</v>
      </c>
      <c r="Z17" s="119">
        <f t="shared" si="5"/>
        <v>339.40483333333333</v>
      </c>
      <c r="AA17" s="119">
        <f t="shared" si="5"/>
        <v>339.40483333333333</v>
      </c>
      <c r="AB17" s="119">
        <f t="shared" si="5"/>
        <v>339.40483333333333</v>
      </c>
      <c r="AC17" s="120">
        <f t="shared" si="5"/>
        <v>339.40483333333333</v>
      </c>
      <c r="AD17" s="121">
        <f t="shared" si="5"/>
        <v>0</v>
      </c>
      <c r="AE17" s="121">
        <f t="shared" si="5"/>
        <v>0</v>
      </c>
      <c r="AF17" s="121">
        <f t="shared" si="5"/>
        <v>0</v>
      </c>
      <c r="AG17" s="121">
        <f t="shared" si="5"/>
        <v>0</v>
      </c>
      <c r="AH17" s="121">
        <f t="shared" si="3"/>
        <v>0</v>
      </c>
      <c r="AI17" s="121">
        <f t="shared" si="3"/>
        <v>0</v>
      </c>
      <c r="AJ17" s="121">
        <f t="shared" si="3"/>
        <v>0</v>
      </c>
      <c r="AK17" s="121">
        <f t="shared" si="3"/>
        <v>0</v>
      </c>
      <c r="AL17" s="121">
        <f t="shared" si="3"/>
        <v>0</v>
      </c>
      <c r="AM17" s="121">
        <f t="shared" si="3"/>
        <v>0</v>
      </c>
      <c r="AN17" s="121">
        <f t="shared" si="3"/>
        <v>0</v>
      </c>
      <c r="AO17" s="120">
        <f t="shared" si="6"/>
        <v>0</v>
      </c>
      <c r="AR17" s="123"/>
      <c r="AS17" s="123"/>
    </row>
    <row r="18" spans="2:45" ht="15" x14ac:dyDescent="0.25">
      <c r="B18" s="332" t="s">
        <v>110</v>
      </c>
      <c r="C18" s="347" t="s">
        <v>111</v>
      </c>
      <c r="D18" s="333">
        <v>8009</v>
      </c>
      <c r="E18" s="334" t="s">
        <v>90</v>
      </c>
      <c r="F18" s="335" t="s">
        <v>91</v>
      </c>
      <c r="G18" s="336" t="s">
        <v>92</v>
      </c>
      <c r="H18" s="337">
        <v>0</v>
      </c>
      <c r="I18" s="338">
        <v>1</v>
      </c>
      <c r="J18" s="49"/>
      <c r="K18" s="105"/>
      <c r="L18" s="339">
        <v>1972.8489999999999</v>
      </c>
      <c r="M18" s="339">
        <v>2896.6460000000002</v>
      </c>
      <c r="N18" s="119"/>
      <c r="O18" s="119">
        <f t="shared" ref="O18:O31" si="7">$L18*$I18*(1-$H18)</f>
        <v>1972.8489999999999</v>
      </c>
      <c r="P18" s="120">
        <f t="shared" ref="P18:P31" si="8">$M18*$I18*(1-$H18)</f>
        <v>2896.6460000000002</v>
      </c>
      <c r="Q18" s="121"/>
      <c r="R18" s="122">
        <f t="shared" si="5"/>
        <v>164.40408333333332</v>
      </c>
      <c r="S18" s="119">
        <f t="shared" si="5"/>
        <v>164.40408333333332</v>
      </c>
      <c r="T18" s="119">
        <f t="shared" si="5"/>
        <v>164.40408333333332</v>
      </c>
      <c r="U18" s="119">
        <f t="shared" si="5"/>
        <v>164.40408333333332</v>
      </c>
      <c r="V18" s="119">
        <f t="shared" si="5"/>
        <v>164.40408333333332</v>
      </c>
      <c r="W18" s="119">
        <f t="shared" si="5"/>
        <v>164.40408333333332</v>
      </c>
      <c r="X18" s="119">
        <f t="shared" si="5"/>
        <v>164.40408333333332</v>
      </c>
      <c r="Y18" s="119">
        <f t="shared" si="5"/>
        <v>164.40408333333332</v>
      </c>
      <c r="Z18" s="119">
        <f t="shared" si="5"/>
        <v>164.40408333333332</v>
      </c>
      <c r="AA18" s="119">
        <f t="shared" si="5"/>
        <v>164.40408333333332</v>
      </c>
      <c r="AB18" s="119">
        <f t="shared" si="5"/>
        <v>164.40408333333332</v>
      </c>
      <c r="AC18" s="120">
        <f t="shared" si="5"/>
        <v>164.40408333333332</v>
      </c>
      <c r="AD18" s="121">
        <f t="shared" si="5"/>
        <v>241.38716666666667</v>
      </c>
      <c r="AE18" s="121">
        <f t="shared" si="5"/>
        <v>241.38716666666667</v>
      </c>
      <c r="AF18" s="121">
        <f t="shared" si="5"/>
        <v>241.38716666666667</v>
      </c>
      <c r="AG18" s="121">
        <f t="shared" si="5"/>
        <v>241.38716666666667</v>
      </c>
      <c r="AH18" s="121">
        <f t="shared" si="3"/>
        <v>241.38716666666667</v>
      </c>
      <c r="AI18" s="121">
        <f t="shared" si="3"/>
        <v>241.38716666666667</v>
      </c>
      <c r="AJ18" s="121">
        <f t="shared" si="3"/>
        <v>241.38716666666667</v>
      </c>
      <c r="AK18" s="121">
        <f t="shared" si="3"/>
        <v>241.38716666666667</v>
      </c>
      <c r="AL18" s="121">
        <f t="shared" si="3"/>
        <v>241.38716666666667</v>
      </c>
      <c r="AM18" s="121">
        <f t="shared" si="3"/>
        <v>241.38716666666667</v>
      </c>
      <c r="AN18" s="121">
        <f t="shared" si="3"/>
        <v>241.38716666666667</v>
      </c>
      <c r="AO18" s="120">
        <f t="shared" si="6"/>
        <v>241.38716666666667</v>
      </c>
      <c r="AR18" s="123"/>
      <c r="AS18" s="123"/>
    </row>
    <row r="19" spans="2:45" ht="15" x14ac:dyDescent="0.25">
      <c r="B19" s="332" t="s">
        <v>112</v>
      </c>
      <c r="C19" s="347" t="s">
        <v>113</v>
      </c>
      <c r="D19" s="333">
        <v>6446</v>
      </c>
      <c r="E19" s="334" t="s">
        <v>90</v>
      </c>
      <c r="F19" s="335" t="s">
        <v>91</v>
      </c>
      <c r="G19" s="336" t="s">
        <v>92</v>
      </c>
      <c r="H19" s="337">
        <v>0</v>
      </c>
      <c r="I19" s="338">
        <v>1</v>
      </c>
      <c r="J19" s="49"/>
      <c r="K19" s="105"/>
      <c r="L19" s="339">
        <v>1512.5576739464198</v>
      </c>
      <c r="M19" s="339">
        <v>296.86517319663994</v>
      </c>
      <c r="N19" s="119"/>
      <c r="O19" s="119">
        <f t="shared" si="7"/>
        <v>1512.5576739464198</v>
      </c>
      <c r="P19" s="120">
        <f t="shared" si="8"/>
        <v>296.86517319663994</v>
      </c>
      <c r="Q19" s="121"/>
      <c r="R19" s="122">
        <f t="shared" si="5"/>
        <v>126.04647282886832</v>
      </c>
      <c r="S19" s="119">
        <f t="shared" si="5"/>
        <v>126.04647282886832</v>
      </c>
      <c r="T19" s="119">
        <f t="shared" si="5"/>
        <v>126.04647282886832</v>
      </c>
      <c r="U19" s="119">
        <f t="shared" si="5"/>
        <v>126.04647282886832</v>
      </c>
      <c r="V19" s="119">
        <f t="shared" si="5"/>
        <v>126.04647282886832</v>
      </c>
      <c r="W19" s="119">
        <f t="shared" si="5"/>
        <v>126.04647282886832</v>
      </c>
      <c r="X19" s="119">
        <f t="shared" si="5"/>
        <v>126.04647282886832</v>
      </c>
      <c r="Y19" s="119">
        <f t="shared" si="5"/>
        <v>126.04647282886832</v>
      </c>
      <c r="Z19" s="119">
        <f t="shared" si="5"/>
        <v>126.04647282886832</v>
      </c>
      <c r="AA19" s="119">
        <f t="shared" si="5"/>
        <v>126.04647282886832</v>
      </c>
      <c r="AB19" s="119">
        <f t="shared" si="5"/>
        <v>126.04647282886832</v>
      </c>
      <c r="AC19" s="120">
        <f t="shared" si="5"/>
        <v>126.04647282886832</v>
      </c>
      <c r="AD19" s="121">
        <f t="shared" si="5"/>
        <v>24.73876443305333</v>
      </c>
      <c r="AE19" s="121">
        <f t="shared" si="5"/>
        <v>24.73876443305333</v>
      </c>
      <c r="AF19" s="121">
        <f t="shared" si="5"/>
        <v>24.73876443305333</v>
      </c>
      <c r="AG19" s="121">
        <f t="shared" si="5"/>
        <v>24.73876443305333</v>
      </c>
      <c r="AH19" s="121">
        <f t="shared" si="3"/>
        <v>24.73876443305333</v>
      </c>
      <c r="AI19" s="121">
        <f t="shared" si="3"/>
        <v>24.73876443305333</v>
      </c>
      <c r="AJ19" s="121">
        <f t="shared" si="3"/>
        <v>24.73876443305333</v>
      </c>
      <c r="AK19" s="121">
        <f t="shared" si="3"/>
        <v>24.73876443305333</v>
      </c>
      <c r="AL19" s="121">
        <f t="shared" si="3"/>
        <v>24.73876443305333</v>
      </c>
      <c r="AM19" s="121">
        <f t="shared" si="3"/>
        <v>24.73876443305333</v>
      </c>
      <c r="AN19" s="121">
        <f t="shared" si="3"/>
        <v>24.73876443305333</v>
      </c>
      <c r="AO19" s="120">
        <f t="shared" si="6"/>
        <v>24.73876443305333</v>
      </c>
      <c r="AR19" s="123"/>
      <c r="AS19" s="123"/>
    </row>
    <row r="20" spans="2:45" ht="15" x14ac:dyDescent="0.25">
      <c r="B20" s="332" t="s">
        <v>114</v>
      </c>
      <c r="C20" s="347" t="s">
        <v>115</v>
      </c>
      <c r="D20" s="333">
        <v>3364</v>
      </c>
      <c r="E20" s="334" t="s">
        <v>90</v>
      </c>
      <c r="F20" s="335" t="s">
        <v>91</v>
      </c>
      <c r="G20" s="336" t="s">
        <v>116</v>
      </c>
      <c r="H20" s="337">
        <v>0</v>
      </c>
      <c r="I20" s="338">
        <v>1</v>
      </c>
      <c r="J20" s="49"/>
      <c r="K20" s="105"/>
      <c r="L20" s="339">
        <v>2823.8667791875027</v>
      </c>
      <c r="M20" s="339">
        <v>1471.831594638976</v>
      </c>
      <c r="N20" s="119"/>
      <c r="O20" s="119">
        <f t="shared" si="7"/>
        <v>2823.8667791875027</v>
      </c>
      <c r="P20" s="120">
        <f t="shared" si="8"/>
        <v>1471.831594638976</v>
      </c>
      <c r="Q20" s="121"/>
      <c r="R20" s="122">
        <f t="shared" si="5"/>
        <v>235.32223159895855</v>
      </c>
      <c r="S20" s="119">
        <f t="shared" si="5"/>
        <v>235.32223159895855</v>
      </c>
      <c r="T20" s="119">
        <f t="shared" si="5"/>
        <v>235.32223159895855</v>
      </c>
      <c r="U20" s="119">
        <f t="shared" si="5"/>
        <v>235.32223159895855</v>
      </c>
      <c r="V20" s="119">
        <f t="shared" si="5"/>
        <v>235.32223159895855</v>
      </c>
      <c r="W20" s="119">
        <f t="shared" si="5"/>
        <v>235.32223159895855</v>
      </c>
      <c r="X20" s="119">
        <f t="shared" si="5"/>
        <v>235.32223159895855</v>
      </c>
      <c r="Y20" s="119">
        <f t="shared" si="5"/>
        <v>235.32223159895855</v>
      </c>
      <c r="Z20" s="119">
        <f t="shared" si="5"/>
        <v>235.32223159895855</v>
      </c>
      <c r="AA20" s="119">
        <f t="shared" si="5"/>
        <v>235.32223159895855</v>
      </c>
      <c r="AB20" s="119">
        <f t="shared" si="5"/>
        <v>235.32223159895855</v>
      </c>
      <c r="AC20" s="120">
        <f t="shared" si="5"/>
        <v>235.32223159895855</v>
      </c>
      <c r="AD20" s="121">
        <f t="shared" si="5"/>
        <v>122.65263288658133</v>
      </c>
      <c r="AE20" s="121">
        <f t="shared" si="5"/>
        <v>122.65263288658133</v>
      </c>
      <c r="AF20" s="121">
        <f t="shared" si="5"/>
        <v>122.65263288658133</v>
      </c>
      <c r="AG20" s="121">
        <f t="shared" si="5"/>
        <v>122.65263288658133</v>
      </c>
      <c r="AH20" s="121">
        <f t="shared" si="3"/>
        <v>122.65263288658133</v>
      </c>
      <c r="AI20" s="121">
        <f t="shared" si="3"/>
        <v>122.65263288658133</v>
      </c>
      <c r="AJ20" s="121">
        <f t="shared" si="3"/>
        <v>122.65263288658133</v>
      </c>
      <c r="AK20" s="121">
        <f t="shared" si="3"/>
        <v>122.65263288658133</v>
      </c>
      <c r="AL20" s="121">
        <f t="shared" si="3"/>
        <v>122.65263288658133</v>
      </c>
      <c r="AM20" s="121">
        <f t="shared" si="3"/>
        <v>122.65263288658133</v>
      </c>
      <c r="AN20" s="121">
        <f t="shared" si="3"/>
        <v>122.65263288658133</v>
      </c>
      <c r="AO20" s="120">
        <f t="shared" si="6"/>
        <v>122.65263288658133</v>
      </c>
      <c r="AR20" s="123"/>
      <c r="AS20" s="123"/>
    </row>
    <row r="21" spans="2:45" ht="30" x14ac:dyDescent="0.25">
      <c r="B21" s="332" t="s">
        <v>117</v>
      </c>
      <c r="C21" s="347" t="s">
        <v>118</v>
      </c>
      <c r="D21" s="333">
        <v>7298</v>
      </c>
      <c r="E21" s="334" t="s">
        <v>90</v>
      </c>
      <c r="F21" s="335" t="s">
        <v>91</v>
      </c>
      <c r="G21" s="336" t="s">
        <v>116</v>
      </c>
      <c r="H21" s="337">
        <v>0</v>
      </c>
      <c r="I21" s="338">
        <v>1</v>
      </c>
      <c r="J21" s="49"/>
      <c r="K21" s="105"/>
      <c r="L21" s="339">
        <v>69475.671000757837</v>
      </c>
      <c r="M21" s="339">
        <v>78679.202264751759</v>
      </c>
      <c r="N21" s="119"/>
      <c r="O21" s="119">
        <f t="shared" si="7"/>
        <v>69475.671000757837</v>
      </c>
      <c r="P21" s="120">
        <f t="shared" si="8"/>
        <v>78679.202264751759</v>
      </c>
      <c r="Q21" s="121"/>
      <c r="R21" s="122">
        <f t="shared" si="5"/>
        <v>5789.6392500631528</v>
      </c>
      <c r="S21" s="119">
        <f t="shared" si="5"/>
        <v>5789.6392500631528</v>
      </c>
      <c r="T21" s="119">
        <f t="shared" si="5"/>
        <v>5789.6392500631528</v>
      </c>
      <c r="U21" s="119">
        <f t="shared" si="5"/>
        <v>5789.6392500631528</v>
      </c>
      <c r="V21" s="119">
        <f t="shared" si="5"/>
        <v>5789.6392500631528</v>
      </c>
      <c r="W21" s="119">
        <f t="shared" si="5"/>
        <v>5789.6392500631528</v>
      </c>
      <c r="X21" s="119">
        <f t="shared" si="5"/>
        <v>5789.6392500631528</v>
      </c>
      <c r="Y21" s="119">
        <f t="shared" si="5"/>
        <v>5789.6392500631528</v>
      </c>
      <c r="Z21" s="119">
        <f t="shared" si="5"/>
        <v>5789.6392500631528</v>
      </c>
      <c r="AA21" s="119">
        <f t="shared" si="5"/>
        <v>5789.6392500631528</v>
      </c>
      <c r="AB21" s="119">
        <f t="shared" si="5"/>
        <v>5789.6392500631528</v>
      </c>
      <c r="AC21" s="120">
        <f t="shared" si="5"/>
        <v>5789.6392500631528</v>
      </c>
      <c r="AD21" s="121">
        <f t="shared" si="5"/>
        <v>6556.6001887293132</v>
      </c>
      <c r="AE21" s="121">
        <f t="shared" si="5"/>
        <v>6556.6001887293132</v>
      </c>
      <c r="AF21" s="121">
        <f t="shared" si="5"/>
        <v>6556.6001887293132</v>
      </c>
      <c r="AG21" s="121">
        <f t="shared" si="5"/>
        <v>6556.6001887293132</v>
      </c>
      <c r="AH21" s="121">
        <f t="shared" si="3"/>
        <v>6556.6001887293132</v>
      </c>
      <c r="AI21" s="121">
        <f t="shared" si="3"/>
        <v>6556.6001887293132</v>
      </c>
      <c r="AJ21" s="121">
        <f t="shared" si="3"/>
        <v>6556.6001887293132</v>
      </c>
      <c r="AK21" s="121">
        <f t="shared" si="3"/>
        <v>6556.6001887293132</v>
      </c>
      <c r="AL21" s="121">
        <f t="shared" si="3"/>
        <v>6556.6001887293132</v>
      </c>
      <c r="AM21" s="121">
        <f t="shared" si="3"/>
        <v>6556.6001887293132</v>
      </c>
      <c r="AN21" s="121">
        <f t="shared" si="3"/>
        <v>6556.6001887293132</v>
      </c>
      <c r="AO21" s="120">
        <f t="shared" si="6"/>
        <v>6556.6001887293132</v>
      </c>
      <c r="AR21" s="123"/>
      <c r="AS21" s="123"/>
    </row>
    <row r="22" spans="2:45" ht="15" x14ac:dyDescent="0.25">
      <c r="B22" s="332" t="s">
        <v>119</v>
      </c>
      <c r="C22" s="347" t="s">
        <v>120</v>
      </c>
      <c r="D22" s="333">
        <v>7867</v>
      </c>
      <c r="E22" s="334" t="s">
        <v>90</v>
      </c>
      <c r="F22" s="335" t="s">
        <v>91</v>
      </c>
      <c r="G22" s="336" t="s">
        <v>116</v>
      </c>
      <c r="H22" s="337">
        <v>0</v>
      </c>
      <c r="I22" s="338">
        <v>1</v>
      </c>
      <c r="J22" s="49"/>
      <c r="K22" s="105"/>
      <c r="L22" s="339">
        <v>1935.425</v>
      </c>
      <c r="M22" s="339">
        <v>1291.07</v>
      </c>
      <c r="N22" s="119"/>
      <c r="O22" s="119">
        <f t="shared" si="7"/>
        <v>1935.425</v>
      </c>
      <c r="P22" s="120">
        <f t="shared" si="8"/>
        <v>1291.07</v>
      </c>
      <c r="Q22" s="121"/>
      <c r="R22" s="122">
        <f t="shared" si="5"/>
        <v>161.28541666666666</v>
      </c>
      <c r="S22" s="119">
        <f t="shared" si="5"/>
        <v>161.28541666666666</v>
      </c>
      <c r="T22" s="119">
        <f t="shared" si="5"/>
        <v>161.28541666666666</v>
      </c>
      <c r="U22" s="119">
        <f t="shared" si="5"/>
        <v>161.28541666666666</v>
      </c>
      <c r="V22" s="119">
        <f t="shared" si="5"/>
        <v>161.28541666666666</v>
      </c>
      <c r="W22" s="119">
        <f t="shared" si="5"/>
        <v>161.28541666666666</v>
      </c>
      <c r="X22" s="119">
        <f t="shared" si="5"/>
        <v>161.28541666666666</v>
      </c>
      <c r="Y22" s="119">
        <f t="shared" si="5"/>
        <v>161.28541666666666</v>
      </c>
      <c r="Z22" s="119">
        <f t="shared" si="5"/>
        <v>161.28541666666666</v>
      </c>
      <c r="AA22" s="119">
        <f t="shared" si="5"/>
        <v>161.28541666666666</v>
      </c>
      <c r="AB22" s="119">
        <f t="shared" si="5"/>
        <v>161.28541666666666</v>
      </c>
      <c r="AC22" s="120">
        <f t="shared" si="5"/>
        <v>161.28541666666666</v>
      </c>
      <c r="AD22" s="121">
        <f t="shared" si="5"/>
        <v>107.58916666666666</v>
      </c>
      <c r="AE22" s="121">
        <f t="shared" si="5"/>
        <v>107.58916666666666</v>
      </c>
      <c r="AF22" s="121">
        <f t="shared" si="5"/>
        <v>107.58916666666666</v>
      </c>
      <c r="AG22" s="121">
        <f t="shared" si="5"/>
        <v>107.58916666666666</v>
      </c>
      <c r="AH22" s="121">
        <f t="shared" si="3"/>
        <v>107.58916666666666</v>
      </c>
      <c r="AI22" s="121">
        <f t="shared" si="3"/>
        <v>107.58916666666666</v>
      </c>
      <c r="AJ22" s="121">
        <f t="shared" si="3"/>
        <v>107.58916666666666</v>
      </c>
      <c r="AK22" s="121">
        <f t="shared" si="3"/>
        <v>107.58916666666666</v>
      </c>
      <c r="AL22" s="121">
        <f t="shared" si="3"/>
        <v>107.58916666666666</v>
      </c>
      <c r="AM22" s="121">
        <f t="shared" si="3"/>
        <v>107.58916666666666</v>
      </c>
      <c r="AN22" s="121">
        <f t="shared" si="3"/>
        <v>107.58916666666666</v>
      </c>
      <c r="AO22" s="120">
        <f t="shared" si="6"/>
        <v>107.58916666666666</v>
      </c>
      <c r="AR22" s="123"/>
      <c r="AS22" s="123"/>
    </row>
    <row r="23" spans="2:45" ht="30" x14ac:dyDescent="0.25">
      <c r="B23" s="332" t="s">
        <v>121</v>
      </c>
      <c r="C23" s="347" t="s">
        <v>122</v>
      </c>
      <c r="D23" s="333">
        <v>7904</v>
      </c>
      <c r="E23" s="334" t="s">
        <v>95</v>
      </c>
      <c r="F23" s="335" t="s">
        <v>91</v>
      </c>
      <c r="G23" s="336" t="s">
        <v>116</v>
      </c>
      <c r="H23" s="337">
        <v>0</v>
      </c>
      <c r="I23" s="338">
        <v>1</v>
      </c>
      <c r="J23" s="49"/>
      <c r="K23" s="105"/>
      <c r="L23" s="339">
        <v>2086.7150000000001</v>
      </c>
      <c r="M23" s="339">
        <v>1867.952</v>
      </c>
      <c r="N23" s="119"/>
      <c r="O23" s="119">
        <f t="shared" si="7"/>
        <v>2086.7150000000001</v>
      </c>
      <c r="P23" s="120">
        <f t="shared" si="8"/>
        <v>1867.952</v>
      </c>
      <c r="Q23" s="121"/>
      <c r="R23" s="122">
        <f t="shared" si="5"/>
        <v>173.89291666666668</v>
      </c>
      <c r="S23" s="119">
        <f t="shared" si="5"/>
        <v>173.89291666666668</v>
      </c>
      <c r="T23" s="119">
        <f t="shared" si="5"/>
        <v>173.89291666666668</v>
      </c>
      <c r="U23" s="119">
        <f t="shared" si="5"/>
        <v>173.89291666666668</v>
      </c>
      <c r="V23" s="119">
        <f t="shared" si="5"/>
        <v>173.89291666666668</v>
      </c>
      <c r="W23" s="119">
        <f t="shared" si="5"/>
        <v>173.89291666666668</v>
      </c>
      <c r="X23" s="119">
        <f t="shared" si="5"/>
        <v>173.89291666666668</v>
      </c>
      <c r="Y23" s="119">
        <f t="shared" si="5"/>
        <v>173.89291666666668</v>
      </c>
      <c r="Z23" s="119">
        <f t="shared" si="5"/>
        <v>173.89291666666668</v>
      </c>
      <c r="AA23" s="119">
        <f t="shared" si="5"/>
        <v>173.89291666666668</v>
      </c>
      <c r="AB23" s="119">
        <f t="shared" si="5"/>
        <v>173.89291666666668</v>
      </c>
      <c r="AC23" s="120">
        <f t="shared" si="5"/>
        <v>173.89291666666668</v>
      </c>
      <c r="AD23" s="121">
        <f t="shared" si="5"/>
        <v>155.66266666666667</v>
      </c>
      <c r="AE23" s="121">
        <f t="shared" si="5"/>
        <v>155.66266666666667</v>
      </c>
      <c r="AF23" s="121">
        <f t="shared" si="5"/>
        <v>155.66266666666667</v>
      </c>
      <c r="AG23" s="121">
        <f t="shared" si="5"/>
        <v>155.66266666666667</v>
      </c>
      <c r="AH23" s="121">
        <f t="shared" si="3"/>
        <v>155.66266666666667</v>
      </c>
      <c r="AI23" s="121">
        <f t="shared" si="3"/>
        <v>155.66266666666667</v>
      </c>
      <c r="AJ23" s="121">
        <f t="shared" si="3"/>
        <v>155.66266666666667</v>
      </c>
      <c r="AK23" s="121">
        <f t="shared" si="3"/>
        <v>155.66266666666667</v>
      </c>
      <c r="AL23" s="121">
        <f t="shared" si="3"/>
        <v>155.66266666666667</v>
      </c>
      <c r="AM23" s="121">
        <f t="shared" si="3"/>
        <v>155.66266666666667</v>
      </c>
      <c r="AN23" s="121">
        <f t="shared" si="3"/>
        <v>155.66266666666667</v>
      </c>
      <c r="AO23" s="120">
        <f t="shared" si="6"/>
        <v>155.66266666666667</v>
      </c>
      <c r="AR23" s="123"/>
      <c r="AS23" s="123"/>
    </row>
    <row r="24" spans="2:45" ht="15" x14ac:dyDescent="0.25">
      <c r="B24" s="332" t="s">
        <v>123</v>
      </c>
      <c r="C24" s="347" t="s">
        <v>124</v>
      </c>
      <c r="D24" s="333">
        <v>7905</v>
      </c>
      <c r="E24" s="334" t="s">
        <v>95</v>
      </c>
      <c r="F24" s="335" t="s">
        <v>91</v>
      </c>
      <c r="G24" s="336" t="s">
        <v>116</v>
      </c>
      <c r="H24" s="337">
        <v>0</v>
      </c>
      <c r="I24" s="338">
        <v>1</v>
      </c>
      <c r="J24" s="49"/>
      <c r="K24" s="105"/>
      <c r="L24" s="339">
        <v>1915.9280000000001</v>
      </c>
      <c r="M24" s="339">
        <v>2777.2979999999998</v>
      </c>
      <c r="N24" s="119"/>
      <c r="O24" s="119">
        <f t="shared" si="7"/>
        <v>1915.9280000000001</v>
      </c>
      <c r="P24" s="120">
        <f t="shared" si="8"/>
        <v>2777.2979999999998</v>
      </c>
      <c r="Q24" s="121"/>
      <c r="R24" s="122">
        <f t="shared" si="5"/>
        <v>159.66066666666669</v>
      </c>
      <c r="S24" s="119">
        <f t="shared" si="5"/>
        <v>159.66066666666669</v>
      </c>
      <c r="T24" s="119">
        <f t="shared" si="5"/>
        <v>159.66066666666669</v>
      </c>
      <c r="U24" s="119">
        <f t="shared" si="5"/>
        <v>159.66066666666669</v>
      </c>
      <c r="V24" s="119">
        <f t="shared" si="5"/>
        <v>159.66066666666669</v>
      </c>
      <c r="W24" s="119">
        <f t="shared" si="5"/>
        <v>159.66066666666669</v>
      </c>
      <c r="X24" s="119">
        <f t="shared" si="5"/>
        <v>159.66066666666669</v>
      </c>
      <c r="Y24" s="119">
        <f t="shared" si="5"/>
        <v>159.66066666666669</v>
      </c>
      <c r="Z24" s="119">
        <f t="shared" si="5"/>
        <v>159.66066666666669</v>
      </c>
      <c r="AA24" s="119">
        <f t="shared" si="5"/>
        <v>159.66066666666669</v>
      </c>
      <c r="AB24" s="119">
        <f t="shared" si="5"/>
        <v>159.66066666666669</v>
      </c>
      <c r="AC24" s="120">
        <f t="shared" si="5"/>
        <v>159.66066666666669</v>
      </c>
      <c r="AD24" s="121">
        <f t="shared" si="5"/>
        <v>231.44149999999999</v>
      </c>
      <c r="AE24" s="121">
        <f t="shared" si="5"/>
        <v>231.44149999999999</v>
      </c>
      <c r="AF24" s="121">
        <f t="shared" si="5"/>
        <v>231.44149999999999</v>
      </c>
      <c r="AG24" s="121">
        <f t="shared" si="5"/>
        <v>231.44149999999999</v>
      </c>
      <c r="AH24" s="121">
        <f t="shared" si="3"/>
        <v>231.44149999999999</v>
      </c>
      <c r="AI24" s="121">
        <f t="shared" si="3"/>
        <v>231.44149999999999</v>
      </c>
      <c r="AJ24" s="121">
        <f t="shared" si="3"/>
        <v>231.44149999999999</v>
      </c>
      <c r="AK24" s="121">
        <f t="shared" si="3"/>
        <v>231.44149999999999</v>
      </c>
      <c r="AL24" s="121">
        <f t="shared" si="3"/>
        <v>231.44149999999999</v>
      </c>
      <c r="AM24" s="121">
        <f t="shared" si="3"/>
        <v>231.44149999999999</v>
      </c>
      <c r="AN24" s="121">
        <f t="shared" si="3"/>
        <v>231.44149999999999</v>
      </c>
      <c r="AO24" s="120">
        <f t="shared" si="6"/>
        <v>231.44149999999999</v>
      </c>
      <c r="AR24" s="123"/>
      <c r="AS24" s="123"/>
    </row>
    <row r="25" spans="2:45" ht="15" x14ac:dyDescent="0.25">
      <c r="B25" s="332" t="s">
        <v>125</v>
      </c>
      <c r="C25" s="347" t="s">
        <v>126</v>
      </c>
      <c r="D25" s="333">
        <v>7906</v>
      </c>
      <c r="E25" s="334" t="s">
        <v>95</v>
      </c>
      <c r="F25" s="335" t="s">
        <v>91</v>
      </c>
      <c r="G25" s="336" t="s">
        <v>116</v>
      </c>
      <c r="H25" s="337">
        <v>0</v>
      </c>
      <c r="I25" s="338">
        <v>1</v>
      </c>
      <c r="J25" s="49"/>
      <c r="K25" s="105"/>
      <c r="L25" s="339">
        <v>1198.4939999999999</v>
      </c>
      <c r="M25" s="339">
        <v>1700.2380000000001</v>
      </c>
      <c r="N25" s="119"/>
      <c r="O25" s="119">
        <f t="shared" si="7"/>
        <v>1198.4939999999999</v>
      </c>
      <c r="P25" s="120">
        <f t="shared" si="8"/>
        <v>1700.2380000000001</v>
      </c>
      <c r="Q25" s="121"/>
      <c r="R25" s="122">
        <f t="shared" si="5"/>
        <v>99.874499999999998</v>
      </c>
      <c r="S25" s="119">
        <f t="shared" si="5"/>
        <v>99.874499999999998</v>
      </c>
      <c r="T25" s="119">
        <f t="shared" si="5"/>
        <v>99.874499999999998</v>
      </c>
      <c r="U25" s="119">
        <f t="shared" si="5"/>
        <v>99.874499999999998</v>
      </c>
      <c r="V25" s="119">
        <f t="shared" si="5"/>
        <v>99.874499999999998</v>
      </c>
      <c r="W25" s="119">
        <f t="shared" si="5"/>
        <v>99.874499999999998</v>
      </c>
      <c r="X25" s="119">
        <f t="shared" si="5"/>
        <v>99.874499999999998</v>
      </c>
      <c r="Y25" s="119">
        <f t="shared" si="5"/>
        <v>99.874499999999998</v>
      </c>
      <c r="Z25" s="119">
        <f t="shared" si="5"/>
        <v>99.874499999999998</v>
      </c>
      <c r="AA25" s="119">
        <f t="shared" si="5"/>
        <v>99.874499999999998</v>
      </c>
      <c r="AB25" s="119">
        <f t="shared" si="5"/>
        <v>99.874499999999998</v>
      </c>
      <c r="AC25" s="120">
        <f t="shared" si="5"/>
        <v>99.874499999999998</v>
      </c>
      <c r="AD25" s="121">
        <f t="shared" si="5"/>
        <v>141.6865</v>
      </c>
      <c r="AE25" s="121">
        <f t="shared" si="5"/>
        <v>141.6865</v>
      </c>
      <c r="AF25" s="121">
        <f t="shared" si="5"/>
        <v>141.6865</v>
      </c>
      <c r="AG25" s="121">
        <f t="shared" si="5"/>
        <v>141.6865</v>
      </c>
      <c r="AH25" s="121">
        <f t="shared" si="3"/>
        <v>141.6865</v>
      </c>
      <c r="AI25" s="121">
        <f t="shared" si="3"/>
        <v>141.6865</v>
      </c>
      <c r="AJ25" s="121">
        <f t="shared" si="3"/>
        <v>141.6865</v>
      </c>
      <c r="AK25" s="121">
        <f t="shared" si="3"/>
        <v>141.6865</v>
      </c>
      <c r="AL25" s="121">
        <f t="shared" si="3"/>
        <v>141.6865</v>
      </c>
      <c r="AM25" s="121">
        <f t="shared" si="3"/>
        <v>141.6865</v>
      </c>
      <c r="AN25" s="121">
        <f t="shared" si="3"/>
        <v>141.6865</v>
      </c>
      <c r="AO25" s="120">
        <f t="shared" si="6"/>
        <v>141.6865</v>
      </c>
      <c r="AR25" s="123"/>
      <c r="AS25" s="123"/>
    </row>
    <row r="26" spans="2:45" ht="15" x14ac:dyDescent="0.25">
      <c r="B26" s="332" t="s">
        <v>127</v>
      </c>
      <c r="C26" s="347" t="s">
        <v>128</v>
      </c>
      <c r="D26" s="333">
        <v>3363</v>
      </c>
      <c r="E26" s="334" t="s">
        <v>90</v>
      </c>
      <c r="F26" s="335" t="s">
        <v>91</v>
      </c>
      <c r="G26" s="336" t="s">
        <v>92</v>
      </c>
      <c r="H26" s="337">
        <v>0</v>
      </c>
      <c r="I26" s="338">
        <v>0.120617746483176</v>
      </c>
      <c r="J26" s="49"/>
      <c r="K26" s="105"/>
      <c r="L26" s="339">
        <v>2144.547</v>
      </c>
      <c r="M26" s="339">
        <v>2191.6660000000002</v>
      </c>
      <c r="N26" s="119"/>
      <c r="O26" s="119">
        <f t="shared" si="7"/>
        <v>258.67042636725563</v>
      </c>
      <c r="P26" s="120">
        <f t="shared" si="8"/>
        <v>264.35381396379643</v>
      </c>
      <c r="Q26" s="121"/>
      <c r="R26" s="122">
        <f t="shared" si="5"/>
        <v>21.55586886393797</v>
      </c>
      <c r="S26" s="119">
        <f t="shared" si="5"/>
        <v>21.55586886393797</v>
      </c>
      <c r="T26" s="119">
        <f t="shared" si="5"/>
        <v>21.55586886393797</v>
      </c>
      <c r="U26" s="119">
        <f t="shared" si="5"/>
        <v>21.55586886393797</v>
      </c>
      <c r="V26" s="119">
        <f t="shared" si="5"/>
        <v>21.55586886393797</v>
      </c>
      <c r="W26" s="119">
        <f t="shared" si="5"/>
        <v>21.55586886393797</v>
      </c>
      <c r="X26" s="119">
        <f t="shared" si="5"/>
        <v>21.55586886393797</v>
      </c>
      <c r="Y26" s="119">
        <f t="shared" si="5"/>
        <v>21.55586886393797</v>
      </c>
      <c r="Z26" s="119">
        <f t="shared" si="5"/>
        <v>21.55586886393797</v>
      </c>
      <c r="AA26" s="119">
        <f t="shared" si="5"/>
        <v>21.55586886393797</v>
      </c>
      <c r="AB26" s="119">
        <f t="shared" si="5"/>
        <v>21.55586886393797</v>
      </c>
      <c r="AC26" s="120">
        <f t="shared" si="5"/>
        <v>21.55586886393797</v>
      </c>
      <c r="AD26" s="121">
        <f t="shared" si="5"/>
        <v>22.029484496983034</v>
      </c>
      <c r="AE26" s="121">
        <f t="shared" si="5"/>
        <v>22.029484496983034</v>
      </c>
      <c r="AF26" s="121">
        <f t="shared" si="5"/>
        <v>22.029484496983034</v>
      </c>
      <c r="AG26" s="121">
        <f t="shared" si="5"/>
        <v>22.029484496983034</v>
      </c>
      <c r="AH26" s="121">
        <f t="shared" si="3"/>
        <v>22.029484496983034</v>
      </c>
      <c r="AI26" s="121">
        <f t="shared" si="3"/>
        <v>22.029484496983034</v>
      </c>
      <c r="AJ26" s="121">
        <f t="shared" si="3"/>
        <v>22.029484496983034</v>
      </c>
      <c r="AK26" s="121">
        <f t="shared" si="3"/>
        <v>22.029484496983034</v>
      </c>
      <c r="AL26" s="121">
        <f t="shared" si="3"/>
        <v>22.029484496983034</v>
      </c>
      <c r="AM26" s="121">
        <f t="shared" si="3"/>
        <v>22.029484496983034</v>
      </c>
      <c r="AN26" s="121">
        <f t="shared" si="3"/>
        <v>22.029484496983034</v>
      </c>
      <c r="AO26" s="120">
        <f t="shared" si="6"/>
        <v>22.029484496983034</v>
      </c>
      <c r="AR26" s="123"/>
      <c r="AS26" s="123"/>
    </row>
    <row r="27" spans="2:45" ht="15" x14ac:dyDescent="0.25">
      <c r="B27" s="332" t="s">
        <v>129</v>
      </c>
      <c r="C27" s="347" t="s">
        <v>130</v>
      </c>
      <c r="D27" s="333">
        <v>3363</v>
      </c>
      <c r="E27" s="334" t="s">
        <v>90</v>
      </c>
      <c r="F27" s="335" t="s">
        <v>91</v>
      </c>
      <c r="G27" s="336" t="s">
        <v>92</v>
      </c>
      <c r="H27" s="337">
        <v>0</v>
      </c>
      <c r="I27" s="338">
        <v>5.5295482109165399E-2</v>
      </c>
      <c r="J27" s="49"/>
      <c r="K27" s="105"/>
      <c r="L27" s="339">
        <v>10620.614388307762</v>
      </c>
      <c r="M27" s="339">
        <v>10853.969290512347</v>
      </c>
      <c r="N27" s="119"/>
      <c r="O27" s="119">
        <f t="shared" si="7"/>
        <v>587.2719928970165</v>
      </c>
      <c r="P27" s="120">
        <f t="shared" si="8"/>
        <v>600.17546471695607</v>
      </c>
      <c r="Q27" s="121"/>
      <c r="R27" s="122">
        <f t="shared" si="5"/>
        <v>48.939332741418042</v>
      </c>
      <c r="S27" s="119">
        <f t="shared" si="5"/>
        <v>48.939332741418042</v>
      </c>
      <c r="T27" s="119">
        <f t="shared" si="5"/>
        <v>48.939332741418042</v>
      </c>
      <c r="U27" s="119">
        <f t="shared" si="5"/>
        <v>48.939332741418042</v>
      </c>
      <c r="V27" s="119">
        <f t="shared" si="5"/>
        <v>48.939332741418042</v>
      </c>
      <c r="W27" s="119">
        <f t="shared" si="5"/>
        <v>48.939332741418042</v>
      </c>
      <c r="X27" s="119">
        <f t="shared" si="5"/>
        <v>48.939332741418042</v>
      </c>
      <c r="Y27" s="119">
        <f t="shared" si="5"/>
        <v>48.939332741418042</v>
      </c>
      <c r="Z27" s="119">
        <f t="shared" si="5"/>
        <v>48.939332741418042</v>
      </c>
      <c r="AA27" s="119">
        <f t="shared" si="5"/>
        <v>48.939332741418042</v>
      </c>
      <c r="AB27" s="119">
        <f t="shared" si="5"/>
        <v>48.939332741418042</v>
      </c>
      <c r="AC27" s="120">
        <f t="shared" si="5"/>
        <v>48.939332741418042</v>
      </c>
      <c r="AD27" s="121">
        <f t="shared" si="5"/>
        <v>50.014622059746337</v>
      </c>
      <c r="AE27" s="121">
        <f t="shared" si="5"/>
        <v>50.014622059746337</v>
      </c>
      <c r="AF27" s="121">
        <f t="shared" si="5"/>
        <v>50.014622059746337</v>
      </c>
      <c r="AG27" s="121">
        <f t="shared" si="5"/>
        <v>50.014622059746337</v>
      </c>
      <c r="AH27" s="121">
        <f t="shared" ref="AH27:AN39" si="9">IF(YEAR(AH$8)=YEAR($C$3),$O27/12,$P27/12)</f>
        <v>50.014622059746337</v>
      </c>
      <c r="AI27" s="121">
        <f t="shared" si="9"/>
        <v>50.014622059746337</v>
      </c>
      <c r="AJ27" s="121">
        <f t="shared" si="9"/>
        <v>50.014622059746337</v>
      </c>
      <c r="AK27" s="121">
        <f t="shared" si="9"/>
        <v>50.014622059746337</v>
      </c>
      <c r="AL27" s="121">
        <f t="shared" si="9"/>
        <v>50.014622059746337</v>
      </c>
      <c r="AM27" s="121">
        <f t="shared" si="9"/>
        <v>50.014622059746337</v>
      </c>
      <c r="AN27" s="121">
        <f t="shared" si="9"/>
        <v>50.014622059746337</v>
      </c>
      <c r="AO27" s="120">
        <f t="shared" si="6"/>
        <v>50.014622059746337</v>
      </c>
      <c r="AR27" s="123"/>
      <c r="AS27" s="123"/>
    </row>
    <row r="28" spans="2:45" ht="15" x14ac:dyDescent="0.25">
      <c r="B28" s="332" t="s">
        <v>131</v>
      </c>
      <c r="C28" s="347" t="s">
        <v>132</v>
      </c>
      <c r="D28" s="333">
        <v>3363</v>
      </c>
      <c r="E28" s="334" t="s">
        <v>90</v>
      </c>
      <c r="F28" s="335" t="s">
        <v>91</v>
      </c>
      <c r="G28" s="336" t="s">
        <v>92</v>
      </c>
      <c r="H28" s="337">
        <v>0</v>
      </c>
      <c r="I28" s="338">
        <v>0.21211267177121801</v>
      </c>
      <c r="J28" s="49"/>
      <c r="K28" s="105"/>
      <c r="L28" s="339">
        <v>1136.8223466552197</v>
      </c>
      <c r="M28" s="339">
        <v>1166.7635336782632</v>
      </c>
      <c r="N28" s="119"/>
      <c r="O28" s="119">
        <f t="shared" si="7"/>
        <v>241.13442527826444</v>
      </c>
      <c r="P28" s="120">
        <f t="shared" si="8"/>
        <v>247.48533045372392</v>
      </c>
      <c r="Q28" s="121"/>
      <c r="R28" s="122">
        <f t="shared" si="5"/>
        <v>20.09453543985537</v>
      </c>
      <c r="S28" s="119">
        <f t="shared" si="5"/>
        <v>20.09453543985537</v>
      </c>
      <c r="T28" s="119">
        <f t="shared" si="5"/>
        <v>20.09453543985537</v>
      </c>
      <c r="U28" s="119">
        <f t="shared" si="5"/>
        <v>20.09453543985537</v>
      </c>
      <c r="V28" s="119">
        <f t="shared" si="5"/>
        <v>20.09453543985537</v>
      </c>
      <c r="W28" s="119">
        <f t="shared" si="5"/>
        <v>20.09453543985537</v>
      </c>
      <c r="X28" s="119">
        <f t="shared" si="5"/>
        <v>20.09453543985537</v>
      </c>
      <c r="Y28" s="119">
        <f t="shared" si="5"/>
        <v>20.09453543985537</v>
      </c>
      <c r="Z28" s="119">
        <f t="shared" si="5"/>
        <v>20.09453543985537</v>
      </c>
      <c r="AA28" s="119">
        <f t="shared" si="5"/>
        <v>20.09453543985537</v>
      </c>
      <c r="AB28" s="119">
        <f t="shared" si="5"/>
        <v>20.09453543985537</v>
      </c>
      <c r="AC28" s="120">
        <f t="shared" si="5"/>
        <v>20.09453543985537</v>
      </c>
      <c r="AD28" s="121">
        <f t="shared" si="5"/>
        <v>20.623777537810327</v>
      </c>
      <c r="AE28" s="121">
        <f t="shared" si="5"/>
        <v>20.623777537810327</v>
      </c>
      <c r="AF28" s="121">
        <f t="shared" si="5"/>
        <v>20.623777537810327</v>
      </c>
      <c r="AG28" s="121">
        <f t="shared" si="5"/>
        <v>20.623777537810327</v>
      </c>
      <c r="AH28" s="121">
        <f t="shared" si="9"/>
        <v>20.623777537810327</v>
      </c>
      <c r="AI28" s="121">
        <f t="shared" si="9"/>
        <v>20.623777537810327</v>
      </c>
      <c r="AJ28" s="121">
        <f t="shared" si="9"/>
        <v>20.623777537810327</v>
      </c>
      <c r="AK28" s="121">
        <f t="shared" si="9"/>
        <v>20.623777537810327</v>
      </c>
      <c r="AL28" s="121">
        <f t="shared" si="9"/>
        <v>20.623777537810327</v>
      </c>
      <c r="AM28" s="121">
        <f t="shared" si="9"/>
        <v>20.623777537810327</v>
      </c>
      <c r="AN28" s="121">
        <f t="shared" si="9"/>
        <v>20.623777537810327</v>
      </c>
      <c r="AO28" s="120">
        <f t="shared" si="6"/>
        <v>20.623777537810327</v>
      </c>
      <c r="AR28" s="123"/>
      <c r="AS28" s="123"/>
    </row>
    <row r="29" spans="2:45" ht="15" x14ac:dyDescent="0.25">
      <c r="B29" s="332" t="s">
        <v>133</v>
      </c>
      <c r="C29" s="347" t="s">
        <v>134</v>
      </c>
      <c r="D29" s="333">
        <v>3364</v>
      </c>
      <c r="E29" s="334" t="s">
        <v>90</v>
      </c>
      <c r="F29" s="335" t="s">
        <v>91</v>
      </c>
      <c r="G29" s="336" t="s">
        <v>116</v>
      </c>
      <c r="H29" s="337">
        <v>0</v>
      </c>
      <c r="I29" s="338">
        <v>0.24953626330161899</v>
      </c>
      <c r="J29" s="49"/>
      <c r="K29" s="105"/>
      <c r="L29" s="339">
        <v>2362.2124805173257</v>
      </c>
      <c r="M29" s="339">
        <v>2414.114738887115</v>
      </c>
      <c r="N29" s="119"/>
      <c r="O29" s="119">
        <f t="shared" si="7"/>
        <v>589.45767551274196</v>
      </c>
      <c r="P29" s="120">
        <f t="shared" si="8"/>
        <v>602.40917112325428</v>
      </c>
      <c r="Q29" s="121"/>
      <c r="R29" s="122">
        <f t="shared" si="5"/>
        <v>49.121472959395163</v>
      </c>
      <c r="S29" s="119">
        <f t="shared" si="5"/>
        <v>49.121472959395163</v>
      </c>
      <c r="T29" s="119">
        <f t="shared" si="5"/>
        <v>49.121472959395163</v>
      </c>
      <c r="U29" s="119">
        <f t="shared" si="5"/>
        <v>49.121472959395163</v>
      </c>
      <c r="V29" s="119">
        <f t="shared" si="5"/>
        <v>49.121472959395163</v>
      </c>
      <c r="W29" s="119">
        <f t="shared" si="5"/>
        <v>49.121472959395163</v>
      </c>
      <c r="X29" s="119">
        <f t="shared" si="5"/>
        <v>49.121472959395163</v>
      </c>
      <c r="Y29" s="119">
        <f t="shared" si="5"/>
        <v>49.121472959395163</v>
      </c>
      <c r="Z29" s="119">
        <f t="shared" si="5"/>
        <v>49.121472959395163</v>
      </c>
      <c r="AA29" s="119">
        <f t="shared" si="5"/>
        <v>49.121472959395163</v>
      </c>
      <c r="AB29" s="119">
        <f t="shared" si="5"/>
        <v>49.121472959395163</v>
      </c>
      <c r="AC29" s="120">
        <f t="shared" si="5"/>
        <v>49.121472959395163</v>
      </c>
      <c r="AD29" s="121">
        <f t="shared" si="5"/>
        <v>50.200764260271193</v>
      </c>
      <c r="AE29" s="121">
        <f t="shared" si="5"/>
        <v>50.200764260271193</v>
      </c>
      <c r="AF29" s="121">
        <f t="shared" si="5"/>
        <v>50.200764260271193</v>
      </c>
      <c r="AG29" s="121">
        <f t="shared" si="5"/>
        <v>50.200764260271193</v>
      </c>
      <c r="AH29" s="121">
        <f t="shared" si="9"/>
        <v>50.200764260271193</v>
      </c>
      <c r="AI29" s="121">
        <f t="shared" si="9"/>
        <v>50.200764260271193</v>
      </c>
      <c r="AJ29" s="121">
        <f t="shared" si="9"/>
        <v>50.200764260271193</v>
      </c>
      <c r="AK29" s="121">
        <f t="shared" si="9"/>
        <v>50.200764260271193</v>
      </c>
      <c r="AL29" s="121">
        <f t="shared" si="9"/>
        <v>50.200764260271193</v>
      </c>
      <c r="AM29" s="121">
        <f t="shared" si="9"/>
        <v>50.200764260271193</v>
      </c>
      <c r="AN29" s="121">
        <f t="shared" si="9"/>
        <v>50.200764260271193</v>
      </c>
      <c r="AO29" s="120">
        <f t="shared" si="6"/>
        <v>50.200764260271193</v>
      </c>
      <c r="AR29" s="123"/>
      <c r="AS29" s="123"/>
    </row>
    <row r="30" spans="2:45" ht="30" x14ac:dyDescent="0.25">
      <c r="B30" s="332" t="s">
        <v>135</v>
      </c>
      <c r="C30" s="347" t="s">
        <v>136</v>
      </c>
      <c r="D30" s="333">
        <v>3364</v>
      </c>
      <c r="E30" s="334" t="s">
        <v>90</v>
      </c>
      <c r="F30" s="335" t="s">
        <v>91</v>
      </c>
      <c r="G30" s="336" t="s">
        <v>116</v>
      </c>
      <c r="H30" s="337">
        <v>0</v>
      </c>
      <c r="I30" s="338">
        <v>1.12792733758227E-2</v>
      </c>
      <c r="J30" s="49"/>
      <c r="K30" s="105"/>
      <c r="L30" s="339">
        <v>76265.399410083119</v>
      </c>
      <c r="M30" s="339">
        <v>1021.971883516769</v>
      </c>
      <c r="N30" s="119"/>
      <c r="O30" s="119">
        <f t="shared" si="7"/>
        <v>860.21828906263477</v>
      </c>
      <c r="P30" s="120">
        <f t="shared" si="8"/>
        <v>11.527100256590071</v>
      </c>
      <c r="Q30" s="121"/>
      <c r="R30" s="122">
        <f t="shared" si="5"/>
        <v>71.684857421886235</v>
      </c>
      <c r="S30" s="119">
        <f t="shared" si="5"/>
        <v>71.684857421886235</v>
      </c>
      <c r="T30" s="119">
        <f t="shared" si="5"/>
        <v>71.684857421886235</v>
      </c>
      <c r="U30" s="119">
        <f t="shared" si="5"/>
        <v>71.684857421886235</v>
      </c>
      <c r="V30" s="119">
        <f t="shared" si="5"/>
        <v>71.684857421886235</v>
      </c>
      <c r="W30" s="119">
        <f t="shared" si="5"/>
        <v>71.684857421886235</v>
      </c>
      <c r="X30" s="119">
        <f t="shared" si="5"/>
        <v>71.684857421886235</v>
      </c>
      <c r="Y30" s="119">
        <f t="shared" si="5"/>
        <v>71.684857421886235</v>
      </c>
      <c r="Z30" s="119">
        <f t="shared" si="5"/>
        <v>71.684857421886235</v>
      </c>
      <c r="AA30" s="119">
        <f t="shared" si="5"/>
        <v>71.684857421886235</v>
      </c>
      <c r="AB30" s="119">
        <f t="shared" si="5"/>
        <v>71.684857421886235</v>
      </c>
      <c r="AC30" s="120">
        <f t="shared" si="5"/>
        <v>71.684857421886235</v>
      </c>
      <c r="AD30" s="121">
        <f t="shared" si="5"/>
        <v>0.96059168804917261</v>
      </c>
      <c r="AE30" s="121">
        <f t="shared" si="5"/>
        <v>0.96059168804917261</v>
      </c>
      <c r="AF30" s="121">
        <f t="shared" si="5"/>
        <v>0.96059168804917261</v>
      </c>
      <c r="AG30" s="121">
        <f t="shared" si="5"/>
        <v>0.96059168804917261</v>
      </c>
      <c r="AH30" s="121">
        <f t="shared" si="9"/>
        <v>0.96059168804917261</v>
      </c>
      <c r="AI30" s="121">
        <f t="shared" si="9"/>
        <v>0.96059168804917261</v>
      </c>
      <c r="AJ30" s="121">
        <f t="shared" si="9"/>
        <v>0.96059168804917261</v>
      </c>
      <c r="AK30" s="121">
        <f t="shared" si="9"/>
        <v>0.96059168804917261</v>
      </c>
      <c r="AL30" s="121">
        <f t="shared" si="9"/>
        <v>0.96059168804917261</v>
      </c>
      <c r="AM30" s="121">
        <f t="shared" si="9"/>
        <v>0.96059168804917261</v>
      </c>
      <c r="AN30" s="121">
        <f t="shared" si="9"/>
        <v>0.96059168804917261</v>
      </c>
      <c r="AO30" s="120">
        <f t="shared" si="6"/>
        <v>0.96059168804917261</v>
      </c>
      <c r="AR30" s="123"/>
      <c r="AS30" s="123"/>
    </row>
    <row r="31" spans="2:45" ht="14.25" customHeight="1" x14ac:dyDescent="0.25">
      <c r="B31" s="332" t="s">
        <v>137</v>
      </c>
      <c r="C31" s="347" t="s">
        <v>138</v>
      </c>
      <c r="D31" s="333">
        <v>3364</v>
      </c>
      <c r="E31" s="334" t="s">
        <v>90</v>
      </c>
      <c r="F31" s="335" t="s">
        <v>91</v>
      </c>
      <c r="G31" s="336" t="s">
        <v>116</v>
      </c>
      <c r="H31" s="337">
        <v>0</v>
      </c>
      <c r="I31" s="338">
        <v>1.12792733758227E-2</v>
      </c>
      <c r="J31" s="49"/>
      <c r="K31" s="297"/>
      <c r="L31" s="339">
        <v>15615.63186562993</v>
      </c>
      <c r="M31" s="339">
        <v>15958.736707296892</v>
      </c>
      <c r="N31" s="121">
        <f>K31</f>
        <v>0</v>
      </c>
      <c r="O31" s="119">
        <f t="shared" si="7"/>
        <v>176.13298074864824</v>
      </c>
      <c r="P31" s="120">
        <f t="shared" si="8"/>
        <v>180.00295405437825</v>
      </c>
      <c r="Q31" s="121"/>
      <c r="R31" s="122">
        <f t="shared" si="5"/>
        <v>14.677748395720686</v>
      </c>
      <c r="S31" s="119">
        <f t="shared" si="5"/>
        <v>14.677748395720686</v>
      </c>
      <c r="T31" s="119">
        <f t="shared" si="5"/>
        <v>14.677748395720686</v>
      </c>
      <c r="U31" s="119">
        <f t="shared" si="5"/>
        <v>14.677748395720686</v>
      </c>
      <c r="V31" s="119">
        <f t="shared" si="5"/>
        <v>14.677748395720686</v>
      </c>
      <c r="W31" s="119">
        <f t="shared" si="5"/>
        <v>14.677748395720686</v>
      </c>
      <c r="X31" s="119">
        <f t="shared" si="5"/>
        <v>14.677748395720686</v>
      </c>
      <c r="Y31" s="119">
        <f t="shared" si="5"/>
        <v>14.677748395720686</v>
      </c>
      <c r="Z31" s="119">
        <f t="shared" si="5"/>
        <v>14.677748395720686</v>
      </c>
      <c r="AA31" s="119">
        <f t="shared" si="5"/>
        <v>14.677748395720686</v>
      </c>
      <c r="AB31" s="119">
        <f t="shared" si="5"/>
        <v>14.677748395720686</v>
      </c>
      <c r="AC31" s="120">
        <f t="shared" si="5"/>
        <v>14.677748395720686</v>
      </c>
      <c r="AD31" s="121">
        <f t="shared" si="5"/>
        <v>15.000246171198187</v>
      </c>
      <c r="AE31" s="121">
        <f t="shared" si="5"/>
        <v>15.000246171198187</v>
      </c>
      <c r="AF31" s="121">
        <f t="shared" ref="R31:AG39" si="10">IF(YEAR(AF$8)=YEAR($C$3),$O31/12,$P31/12)</f>
        <v>15.000246171198187</v>
      </c>
      <c r="AG31" s="121">
        <f t="shared" si="10"/>
        <v>15.000246171198187</v>
      </c>
      <c r="AH31" s="121">
        <f t="shared" si="9"/>
        <v>15.000246171198187</v>
      </c>
      <c r="AI31" s="121">
        <f t="shared" si="9"/>
        <v>15.000246171198187</v>
      </c>
      <c r="AJ31" s="121">
        <f t="shared" si="9"/>
        <v>15.000246171198187</v>
      </c>
      <c r="AK31" s="121">
        <f t="shared" si="9"/>
        <v>15.000246171198187</v>
      </c>
      <c r="AL31" s="121">
        <f t="shared" si="9"/>
        <v>15.000246171198187</v>
      </c>
      <c r="AM31" s="121">
        <f t="shared" si="9"/>
        <v>15.000246171198187</v>
      </c>
      <c r="AN31" s="121">
        <f t="shared" si="9"/>
        <v>15.000246171198187</v>
      </c>
      <c r="AO31" s="120">
        <f t="shared" si="6"/>
        <v>15.000246171198187</v>
      </c>
    </row>
    <row r="32" spans="2:45" ht="30" x14ac:dyDescent="0.25">
      <c r="B32" s="332" t="s">
        <v>139</v>
      </c>
      <c r="C32" s="347" t="s">
        <v>140</v>
      </c>
      <c r="D32" s="333">
        <v>3362</v>
      </c>
      <c r="E32" s="334" t="s">
        <v>90</v>
      </c>
      <c r="F32" s="335" t="s">
        <v>91</v>
      </c>
      <c r="G32" s="336" t="s">
        <v>92</v>
      </c>
      <c r="H32" s="337">
        <v>0</v>
      </c>
      <c r="I32" s="338">
        <v>1</v>
      </c>
      <c r="J32" s="49"/>
      <c r="K32" s="105"/>
      <c r="L32" s="339">
        <v>83.73945955236168</v>
      </c>
      <c r="M32" s="339">
        <v>0</v>
      </c>
      <c r="N32" s="119"/>
      <c r="O32" s="119">
        <f t="shared" si="4"/>
        <v>83.73945955236168</v>
      </c>
      <c r="P32" s="120">
        <f t="shared" si="1"/>
        <v>0</v>
      </c>
      <c r="Q32" s="121"/>
      <c r="R32" s="122">
        <f t="shared" si="10"/>
        <v>6.97828829603014</v>
      </c>
      <c r="S32" s="119">
        <f t="shared" si="10"/>
        <v>6.97828829603014</v>
      </c>
      <c r="T32" s="119">
        <f t="shared" si="10"/>
        <v>6.97828829603014</v>
      </c>
      <c r="U32" s="119">
        <f t="shared" si="10"/>
        <v>6.97828829603014</v>
      </c>
      <c r="V32" s="119">
        <f t="shared" si="10"/>
        <v>6.97828829603014</v>
      </c>
      <c r="W32" s="119">
        <f t="shared" si="10"/>
        <v>6.97828829603014</v>
      </c>
      <c r="X32" s="119">
        <f t="shared" si="10"/>
        <v>6.97828829603014</v>
      </c>
      <c r="Y32" s="119">
        <f t="shared" si="10"/>
        <v>6.97828829603014</v>
      </c>
      <c r="Z32" s="119">
        <f t="shared" si="10"/>
        <v>6.97828829603014</v>
      </c>
      <c r="AA32" s="119">
        <f t="shared" si="10"/>
        <v>6.97828829603014</v>
      </c>
      <c r="AB32" s="119">
        <f t="shared" si="10"/>
        <v>6.97828829603014</v>
      </c>
      <c r="AC32" s="120">
        <f t="shared" si="10"/>
        <v>6.97828829603014</v>
      </c>
      <c r="AD32" s="121">
        <f t="shared" si="10"/>
        <v>0</v>
      </c>
      <c r="AE32" s="121">
        <f t="shared" si="10"/>
        <v>0</v>
      </c>
      <c r="AF32" s="121">
        <f t="shared" si="10"/>
        <v>0</v>
      </c>
      <c r="AG32" s="121">
        <f t="shared" si="10"/>
        <v>0</v>
      </c>
      <c r="AH32" s="121">
        <f t="shared" si="9"/>
        <v>0</v>
      </c>
      <c r="AI32" s="121">
        <f t="shared" si="9"/>
        <v>0</v>
      </c>
      <c r="AJ32" s="121">
        <f t="shared" si="9"/>
        <v>0</v>
      </c>
      <c r="AK32" s="121">
        <f t="shared" si="9"/>
        <v>0</v>
      </c>
      <c r="AL32" s="121">
        <f t="shared" si="9"/>
        <v>0</v>
      </c>
      <c r="AM32" s="121">
        <f t="shared" si="9"/>
        <v>0</v>
      </c>
      <c r="AN32" s="121">
        <f t="shared" si="9"/>
        <v>0</v>
      </c>
      <c r="AO32" s="120">
        <f t="shared" si="6"/>
        <v>0</v>
      </c>
      <c r="AR32" s="123"/>
      <c r="AS32" s="123"/>
    </row>
    <row r="33" spans="1:45" ht="15" x14ac:dyDescent="0.25">
      <c r="B33" s="332" t="s">
        <v>141</v>
      </c>
      <c r="C33" s="347" t="s">
        <v>142</v>
      </c>
      <c r="D33" s="333">
        <v>3367</v>
      </c>
      <c r="E33" s="334" t="s">
        <v>90</v>
      </c>
      <c r="F33" s="335" t="s">
        <v>91</v>
      </c>
      <c r="G33" s="336" t="s">
        <v>92</v>
      </c>
      <c r="H33" s="337">
        <v>0.5</v>
      </c>
      <c r="I33" s="338">
        <v>7.2289730340379998E-2</v>
      </c>
      <c r="J33" s="49"/>
      <c r="K33" s="105"/>
      <c r="L33" s="339">
        <v>930.95665380704918</v>
      </c>
      <c r="M33" s="339">
        <v>955.47582988059662</v>
      </c>
      <c r="N33" s="119"/>
      <c r="O33" s="119">
        <f t="shared" si="4"/>
        <v>33.649302731147039</v>
      </c>
      <c r="P33" s="120">
        <f t="shared" si="1"/>
        <v>34.53554504440956</v>
      </c>
      <c r="Q33" s="121"/>
      <c r="R33" s="122">
        <f t="shared" si="10"/>
        <v>2.80410856092892</v>
      </c>
      <c r="S33" s="119">
        <f t="shared" si="10"/>
        <v>2.80410856092892</v>
      </c>
      <c r="T33" s="119">
        <f t="shared" si="10"/>
        <v>2.80410856092892</v>
      </c>
      <c r="U33" s="119">
        <f t="shared" si="10"/>
        <v>2.80410856092892</v>
      </c>
      <c r="V33" s="119">
        <f t="shared" si="10"/>
        <v>2.80410856092892</v>
      </c>
      <c r="W33" s="119">
        <f t="shared" si="10"/>
        <v>2.80410856092892</v>
      </c>
      <c r="X33" s="119">
        <f t="shared" si="10"/>
        <v>2.80410856092892</v>
      </c>
      <c r="Y33" s="119">
        <f t="shared" si="10"/>
        <v>2.80410856092892</v>
      </c>
      <c r="Z33" s="119">
        <f t="shared" si="10"/>
        <v>2.80410856092892</v>
      </c>
      <c r="AA33" s="119">
        <f t="shared" si="10"/>
        <v>2.80410856092892</v>
      </c>
      <c r="AB33" s="119">
        <f t="shared" si="10"/>
        <v>2.80410856092892</v>
      </c>
      <c r="AC33" s="120">
        <f t="shared" si="10"/>
        <v>2.80410856092892</v>
      </c>
      <c r="AD33" s="121">
        <f t="shared" si="10"/>
        <v>2.8779620870341298</v>
      </c>
      <c r="AE33" s="121">
        <f t="shared" si="10"/>
        <v>2.8779620870341298</v>
      </c>
      <c r="AF33" s="121">
        <f t="shared" si="10"/>
        <v>2.8779620870341298</v>
      </c>
      <c r="AG33" s="121">
        <f t="shared" si="10"/>
        <v>2.8779620870341298</v>
      </c>
      <c r="AH33" s="121">
        <f t="shared" si="9"/>
        <v>2.8779620870341298</v>
      </c>
      <c r="AI33" s="121">
        <f t="shared" si="9"/>
        <v>2.8779620870341298</v>
      </c>
      <c r="AJ33" s="121">
        <f t="shared" si="9"/>
        <v>2.8779620870341298</v>
      </c>
      <c r="AK33" s="121">
        <f t="shared" si="9"/>
        <v>2.8779620870341298</v>
      </c>
      <c r="AL33" s="121">
        <f t="shared" si="9"/>
        <v>2.8779620870341298</v>
      </c>
      <c r="AM33" s="121">
        <f t="shared" si="9"/>
        <v>2.8779620870341298</v>
      </c>
      <c r="AN33" s="121">
        <f t="shared" si="9"/>
        <v>2.8779620870341298</v>
      </c>
      <c r="AO33" s="120">
        <f t="shared" si="6"/>
        <v>2.8779620870341298</v>
      </c>
      <c r="AR33" s="123"/>
      <c r="AS33" s="123"/>
    </row>
    <row r="34" spans="1:45" ht="15" x14ac:dyDescent="0.25">
      <c r="B34" s="332" t="s">
        <v>143</v>
      </c>
      <c r="C34" s="347" t="s">
        <v>144</v>
      </c>
      <c r="D34" s="333">
        <v>3367</v>
      </c>
      <c r="E34" s="334" t="s">
        <v>90</v>
      </c>
      <c r="F34" s="335" t="s">
        <v>91</v>
      </c>
      <c r="G34" s="336" t="s">
        <v>116</v>
      </c>
      <c r="H34" s="337">
        <v>0.5</v>
      </c>
      <c r="I34" s="338">
        <v>5.7341986981417202E-2</v>
      </c>
      <c r="J34" s="49"/>
      <c r="K34" s="105"/>
      <c r="L34" s="339">
        <v>2945.5675864764407</v>
      </c>
      <c r="M34" s="339">
        <v>3010.2872535198812</v>
      </c>
      <c r="N34" s="119"/>
      <c r="O34" s="119">
        <f t="shared" si="4"/>
        <v>84.452349098308275</v>
      </c>
      <c r="P34" s="120">
        <f t="shared" si="1"/>
        <v>86.307926250831585</v>
      </c>
      <c r="Q34" s="121"/>
      <c r="R34" s="122">
        <f t="shared" si="10"/>
        <v>7.0376957581923563</v>
      </c>
      <c r="S34" s="119">
        <f t="shared" si="10"/>
        <v>7.0376957581923563</v>
      </c>
      <c r="T34" s="119">
        <f t="shared" si="10"/>
        <v>7.0376957581923563</v>
      </c>
      <c r="U34" s="119">
        <f t="shared" si="10"/>
        <v>7.0376957581923563</v>
      </c>
      <c r="V34" s="119">
        <f t="shared" si="10"/>
        <v>7.0376957581923563</v>
      </c>
      <c r="W34" s="119">
        <f t="shared" si="10"/>
        <v>7.0376957581923563</v>
      </c>
      <c r="X34" s="119">
        <f t="shared" si="10"/>
        <v>7.0376957581923563</v>
      </c>
      <c r="Y34" s="119">
        <f t="shared" si="10"/>
        <v>7.0376957581923563</v>
      </c>
      <c r="Z34" s="119">
        <f t="shared" si="10"/>
        <v>7.0376957581923563</v>
      </c>
      <c r="AA34" s="119">
        <f t="shared" si="10"/>
        <v>7.0376957581923563</v>
      </c>
      <c r="AB34" s="119">
        <f t="shared" si="10"/>
        <v>7.0376957581923563</v>
      </c>
      <c r="AC34" s="120">
        <f t="shared" si="10"/>
        <v>7.0376957581923563</v>
      </c>
      <c r="AD34" s="121">
        <f t="shared" si="10"/>
        <v>7.1923271875692985</v>
      </c>
      <c r="AE34" s="121">
        <f t="shared" si="10"/>
        <v>7.1923271875692985</v>
      </c>
      <c r="AF34" s="121">
        <f t="shared" si="10"/>
        <v>7.1923271875692985</v>
      </c>
      <c r="AG34" s="121">
        <f t="shared" si="10"/>
        <v>7.1923271875692985</v>
      </c>
      <c r="AH34" s="121">
        <f t="shared" si="9"/>
        <v>7.1923271875692985</v>
      </c>
      <c r="AI34" s="121">
        <f t="shared" si="9"/>
        <v>7.1923271875692985</v>
      </c>
      <c r="AJ34" s="121">
        <f t="shared" si="9"/>
        <v>7.1923271875692985</v>
      </c>
      <c r="AK34" s="121">
        <f t="shared" si="9"/>
        <v>7.1923271875692985</v>
      </c>
      <c r="AL34" s="121">
        <f t="shared" si="9"/>
        <v>7.1923271875692985</v>
      </c>
      <c r="AM34" s="121">
        <f t="shared" si="9"/>
        <v>7.1923271875692985</v>
      </c>
      <c r="AN34" s="121">
        <f t="shared" si="9"/>
        <v>7.1923271875692985</v>
      </c>
      <c r="AO34" s="120">
        <f t="shared" si="6"/>
        <v>7.1923271875692985</v>
      </c>
      <c r="AR34" s="123"/>
      <c r="AS34" s="123"/>
    </row>
    <row r="35" spans="1:45" ht="15" x14ac:dyDescent="0.25">
      <c r="B35" s="332" t="s">
        <v>145</v>
      </c>
      <c r="C35" s="347" t="s">
        <v>146</v>
      </c>
      <c r="D35" s="333">
        <v>3367</v>
      </c>
      <c r="E35" s="334" t="s">
        <v>90</v>
      </c>
      <c r="F35" s="335" t="s">
        <v>91</v>
      </c>
      <c r="G35" s="336" t="s">
        <v>116</v>
      </c>
      <c r="H35" s="337">
        <v>0</v>
      </c>
      <c r="I35" s="338">
        <v>0.19834886859253401</v>
      </c>
      <c r="J35" s="49"/>
      <c r="K35" s="105"/>
      <c r="L35" s="339">
        <v>5019.2615085348461</v>
      </c>
      <c r="M35" s="339">
        <v>5129.5441377349807</v>
      </c>
      <c r="N35" s="119"/>
      <c r="O35" s="119">
        <f t="shared" si="4"/>
        <v>995.56484138794224</v>
      </c>
      <c r="P35" s="120">
        <f t="shared" si="1"/>
        <v>1017.4392761151988</v>
      </c>
      <c r="Q35" s="121"/>
      <c r="R35" s="122">
        <f t="shared" si="10"/>
        <v>82.963736782328525</v>
      </c>
      <c r="S35" s="119">
        <f t="shared" si="10"/>
        <v>82.963736782328525</v>
      </c>
      <c r="T35" s="119">
        <f t="shared" si="10"/>
        <v>82.963736782328525</v>
      </c>
      <c r="U35" s="119">
        <f t="shared" si="10"/>
        <v>82.963736782328525</v>
      </c>
      <c r="V35" s="119">
        <f t="shared" si="10"/>
        <v>82.963736782328525</v>
      </c>
      <c r="W35" s="119">
        <f t="shared" si="10"/>
        <v>82.963736782328525</v>
      </c>
      <c r="X35" s="119">
        <f t="shared" si="10"/>
        <v>82.963736782328525</v>
      </c>
      <c r="Y35" s="119">
        <f t="shared" si="10"/>
        <v>82.963736782328525</v>
      </c>
      <c r="Z35" s="119">
        <f t="shared" si="10"/>
        <v>82.963736782328525</v>
      </c>
      <c r="AA35" s="119">
        <f t="shared" si="10"/>
        <v>82.963736782328525</v>
      </c>
      <c r="AB35" s="119">
        <f t="shared" si="10"/>
        <v>82.963736782328525</v>
      </c>
      <c r="AC35" s="120">
        <f t="shared" si="10"/>
        <v>82.963736782328525</v>
      </c>
      <c r="AD35" s="121">
        <f t="shared" si="10"/>
        <v>84.78660634293324</v>
      </c>
      <c r="AE35" s="121">
        <f t="shared" si="10"/>
        <v>84.78660634293324</v>
      </c>
      <c r="AF35" s="121">
        <f t="shared" si="10"/>
        <v>84.78660634293324</v>
      </c>
      <c r="AG35" s="121">
        <f t="shared" si="10"/>
        <v>84.78660634293324</v>
      </c>
      <c r="AH35" s="121">
        <f t="shared" si="9"/>
        <v>84.78660634293324</v>
      </c>
      <c r="AI35" s="121">
        <f t="shared" si="9"/>
        <v>84.78660634293324</v>
      </c>
      <c r="AJ35" s="121">
        <f t="shared" si="9"/>
        <v>84.78660634293324</v>
      </c>
      <c r="AK35" s="121">
        <f t="shared" si="9"/>
        <v>84.78660634293324</v>
      </c>
      <c r="AL35" s="121">
        <f t="shared" si="9"/>
        <v>84.78660634293324</v>
      </c>
      <c r="AM35" s="121">
        <f t="shared" si="9"/>
        <v>84.78660634293324</v>
      </c>
      <c r="AN35" s="121">
        <f t="shared" si="9"/>
        <v>84.78660634293324</v>
      </c>
      <c r="AO35" s="120">
        <f t="shared" si="6"/>
        <v>84.78660634293324</v>
      </c>
      <c r="AR35" s="123"/>
      <c r="AS35" s="123"/>
    </row>
    <row r="36" spans="1:45" ht="15" x14ac:dyDescent="0.25">
      <c r="B36" s="332" t="s">
        <v>147</v>
      </c>
      <c r="C36" s="347" t="s">
        <v>148</v>
      </c>
      <c r="D36" s="333">
        <v>7820</v>
      </c>
      <c r="E36" s="334" t="s">
        <v>90</v>
      </c>
      <c r="F36" s="335" t="s">
        <v>91</v>
      </c>
      <c r="G36" s="336" t="s">
        <v>92</v>
      </c>
      <c r="H36" s="337">
        <v>0</v>
      </c>
      <c r="I36" s="338">
        <v>0.89147250591000005</v>
      </c>
      <c r="J36" s="49"/>
      <c r="K36" s="105"/>
      <c r="L36" s="339">
        <v>11251.89</v>
      </c>
      <c r="M36" s="339">
        <v>2845.2139999999999</v>
      </c>
      <c r="N36" s="119"/>
      <c r="O36" s="119">
        <f t="shared" si="4"/>
        <v>10030.75057452367</v>
      </c>
      <c r="P36" s="120">
        <f t="shared" si="1"/>
        <v>2536.430054430215</v>
      </c>
      <c r="Q36" s="121"/>
      <c r="R36" s="122">
        <f t="shared" si="10"/>
        <v>835.8958812103059</v>
      </c>
      <c r="S36" s="119">
        <f t="shared" si="10"/>
        <v>835.8958812103059</v>
      </c>
      <c r="T36" s="119">
        <f t="shared" si="10"/>
        <v>835.8958812103059</v>
      </c>
      <c r="U36" s="119">
        <f t="shared" si="10"/>
        <v>835.8958812103059</v>
      </c>
      <c r="V36" s="119">
        <f t="shared" si="10"/>
        <v>835.8958812103059</v>
      </c>
      <c r="W36" s="119">
        <f t="shared" si="10"/>
        <v>835.8958812103059</v>
      </c>
      <c r="X36" s="119">
        <f t="shared" si="10"/>
        <v>835.8958812103059</v>
      </c>
      <c r="Y36" s="119">
        <f t="shared" si="10"/>
        <v>835.8958812103059</v>
      </c>
      <c r="Z36" s="119">
        <f t="shared" si="10"/>
        <v>835.8958812103059</v>
      </c>
      <c r="AA36" s="119">
        <f t="shared" si="10"/>
        <v>835.8958812103059</v>
      </c>
      <c r="AB36" s="119">
        <f t="shared" si="10"/>
        <v>835.8958812103059</v>
      </c>
      <c r="AC36" s="120">
        <f t="shared" si="10"/>
        <v>835.8958812103059</v>
      </c>
      <c r="AD36" s="121">
        <f t="shared" si="10"/>
        <v>211.36917120251792</v>
      </c>
      <c r="AE36" s="121">
        <f t="shared" si="10"/>
        <v>211.36917120251792</v>
      </c>
      <c r="AF36" s="121">
        <f t="shared" si="10"/>
        <v>211.36917120251792</v>
      </c>
      <c r="AG36" s="121">
        <f t="shared" si="10"/>
        <v>211.36917120251792</v>
      </c>
      <c r="AH36" s="121">
        <f t="shared" si="9"/>
        <v>211.36917120251792</v>
      </c>
      <c r="AI36" s="121">
        <f t="shared" si="9"/>
        <v>211.36917120251792</v>
      </c>
      <c r="AJ36" s="121">
        <f t="shared" si="9"/>
        <v>211.36917120251792</v>
      </c>
      <c r="AK36" s="121">
        <f t="shared" si="9"/>
        <v>211.36917120251792</v>
      </c>
      <c r="AL36" s="121">
        <f t="shared" si="9"/>
        <v>211.36917120251792</v>
      </c>
      <c r="AM36" s="121">
        <f t="shared" si="9"/>
        <v>211.36917120251792</v>
      </c>
      <c r="AN36" s="121">
        <f t="shared" si="9"/>
        <v>211.36917120251792</v>
      </c>
      <c r="AO36" s="120">
        <f t="shared" si="6"/>
        <v>211.36917120251792</v>
      </c>
      <c r="AR36" s="123"/>
      <c r="AS36" s="123"/>
    </row>
    <row r="37" spans="1:45" ht="15" x14ac:dyDescent="0.25">
      <c r="B37" s="332" t="s">
        <v>149</v>
      </c>
      <c r="C37" s="347" t="s">
        <v>150</v>
      </c>
      <c r="D37" s="333">
        <v>7392</v>
      </c>
      <c r="E37" s="334" t="s">
        <v>90</v>
      </c>
      <c r="F37" s="335" t="s">
        <v>91</v>
      </c>
      <c r="G37" s="336" t="s">
        <v>92</v>
      </c>
      <c r="H37" s="337">
        <v>0</v>
      </c>
      <c r="I37" s="338">
        <v>1</v>
      </c>
      <c r="J37" s="49"/>
      <c r="K37" s="105"/>
      <c r="L37" s="339">
        <v>12814.428</v>
      </c>
      <c r="M37" s="339">
        <v>12814.428</v>
      </c>
      <c r="N37" s="119"/>
      <c r="O37" s="119">
        <f t="shared" si="4"/>
        <v>12814.428</v>
      </c>
      <c r="P37" s="120">
        <f t="shared" si="1"/>
        <v>12814.428</v>
      </c>
      <c r="Q37" s="121"/>
      <c r="R37" s="122">
        <f t="shared" si="10"/>
        <v>1067.8689999999999</v>
      </c>
      <c r="S37" s="119">
        <f t="shared" si="10"/>
        <v>1067.8689999999999</v>
      </c>
      <c r="T37" s="119">
        <f t="shared" si="10"/>
        <v>1067.8689999999999</v>
      </c>
      <c r="U37" s="119">
        <f t="shared" si="10"/>
        <v>1067.8689999999999</v>
      </c>
      <c r="V37" s="119">
        <f t="shared" si="10"/>
        <v>1067.8689999999999</v>
      </c>
      <c r="W37" s="119">
        <f t="shared" si="10"/>
        <v>1067.8689999999999</v>
      </c>
      <c r="X37" s="119">
        <f t="shared" si="10"/>
        <v>1067.8689999999999</v>
      </c>
      <c r="Y37" s="119">
        <f t="shared" si="10"/>
        <v>1067.8689999999999</v>
      </c>
      <c r="Z37" s="119">
        <f t="shared" si="10"/>
        <v>1067.8689999999999</v>
      </c>
      <c r="AA37" s="119">
        <f t="shared" si="10"/>
        <v>1067.8689999999999</v>
      </c>
      <c r="AB37" s="119">
        <f t="shared" si="10"/>
        <v>1067.8689999999999</v>
      </c>
      <c r="AC37" s="120">
        <f t="shared" si="10"/>
        <v>1067.8689999999999</v>
      </c>
      <c r="AD37" s="121">
        <f t="shared" si="10"/>
        <v>1067.8689999999999</v>
      </c>
      <c r="AE37" s="121">
        <f t="shared" si="10"/>
        <v>1067.8689999999999</v>
      </c>
      <c r="AF37" s="121">
        <f t="shared" si="10"/>
        <v>1067.8689999999999</v>
      </c>
      <c r="AG37" s="121">
        <f t="shared" si="10"/>
        <v>1067.8689999999999</v>
      </c>
      <c r="AH37" s="121">
        <f t="shared" si="9"/>
        <v>1067.8689999999999</v>
      </c>
      <c r="AI37" s="121">
        <f t="shared" si="9"/>
        <v>1067.8689999999999</v>
      </c>
      <c r="AJ37" s="121">
        <f t="shared" si="9"/>
        <v>1067.8689999999999</v>
      </c>
      <c r="AK37" s="121">
        <f t="shared" si="9"/>
        <v>1067.8689999999999</v>
      </c>
      <c r="AL37" s="121">
        <f t="shared" si="9"/>
        <v>1067.8689999999999</v>
      </c>
      <c r="AM37" s="121">
        <f t="shared" si="9"/>
        <v>1067.8689999999999</v>
      </c>
      <c r="AN37" s="121">
        <f t="shared" si="9"/>
        <v>1067.8689999999999</v>
      </c>
      <c r="AO37" s="120">
        <f t="shared" si="6"/>
        <v>1067.8689999999999</v>
      </c>
      <c r="AR37" s="123"/>
      <c r="AS37" s="123"/>
    </row>
    <row r="38" spans="1:45" ht="15" x14ac:dyDescent="0.25">
      <c r="B38" s="332" t="s">
        <v>151</v>
      </c>
      <c r="C38" s="347" t="s">
        <v>152</v>
      </c>
      <c r="D38" s="333">
        <v>7392</v>
      </c>
      <c r="E38" s="334" t="s">
        <v>90</v>
      </c>
      <c r="F38" s="335" t="s">
        <v>91</v>
      </c>
      <c r="G38" s="336" t="s">
        <v>116</v>
      </c>
      <c r="H38" s="337">
        <v>0</v>
      </c>
      <c r="I38" s="338">
        <v>1</v>
      </c>
      <c r="J38" s="49"/>
      <c r="K38" s="105"/>
      <c r="L38" s="339">
        <v>3210</v>
      </c>
      <c r="M38" s="339">
        <v>953</v>
      </c>
      <c r="N38" s="119"/>
      <c r="O38" s="119">
        <f t="shared" si="4"/>
        <v>3210</v>
      </c>
      <c r="P38" s="120">
        <f t="shared" si="1"/>
        <v>953</v>
      </c>
      <c r="Q38" s="121"/>
      <c r="R38" s="122">
        <f t="shared" si="10"/>
        <v>267.5</v>
      </c>
      <c r="S38" s="119">
        <f t="shared" si="10"/>
        <v>267.5</v>
      </c>
      <c r="T38" s="119">
        <f t="shared" si="10"/>
        <v>267.5</v>
      </c>
      <c r="U38" s="119">
        <f t="shared" si="10"/>
        <v>267.5</v>
      </c>
      <c r="V38" s="119">
        <f t="shared" si="10"/>
        <v>267.5</v>
      </c>
      <c r="W38" s="119">
        <f t="shared" si="10"/>
        <v>267.5</v>
      </c>
      <c r="X38" s="119">
        <f t="shared" si="10"/>
        <v>267.5</v>
      </c>
      <c r="Y38" s="119">
        <f t="shared" si="10"/>
        <v>267.5</v>
      </c>
      <c r="Z38" s="119">
        <f t="shared" si="10"/>
        <v>267.5</v>
      </c>
      <c r="AA38" s="119">
        <f t="shared" si="10"/>
        <v>267.5</v>
      </c>
      <c r="AB38" s="119">
        <f t="shared" si="10"/>
        <v>267.5</v>
      </c>
      <c r="AC38" s="120">
        <f t="shared" si="10"/>
        <v>267.5</v>
      </c>
      <c r="AD38" s="121">
        <f t="shared" si="10"/>
        <v>79.416666666666671</v>
      </c>
      <c r="AE38" s="121">
        <f t="shared" si="10"/>
        <v>79.416666666666671</v>
      </c>
      <c r="AF38" s="121">
        <f t="shared" si="10"/>
        <v>79.416666666666671</v>
      </c>
      <c r="AG38" s="121">
        <f t="shared" si="10"/>
        <v>79.416666666666671</v>
      </c>
      <c r="AH38" s="121">
        <f t="shared" si="9"/>
        <v>79.416666666666671</v>
      </c>
      <c r="AI38" s="121">
        <f t="shared" si="9"/>
        <v>79.416666666666671</v>
      </c>
      <c r="AJ38" s="121">
        <f t="shared" si="9"/>
        <v>79.416666666666671</v>
      </c>
      <c r="AK38" s="121">
        <f t="shared" si="9"/>
        <v>79.416666666666671</v>
      </c>
      <c r="AL38" s="121">
        <f t="shared" si="9"/>
        <v>79.416666666666671</v>
      </c>
      <c r="AM38" s="121">
        <f t="shared" si="9"/>
        <v>79.416666666666671</v>
      </c>
      <c r="AN38" s="121">
        <f t="shared" si="9"/>
        <v>79.416666666666671</v>
      </c>
      <c r="AO38" s="120">
        <f t="shared" si="6"/>
        <v>79.416666666666671</v>
      </c>
      <c r="AR38" s="123"/>
      <c r="AS38" s="123"/>
    </row>
    <row r="39" spans="1:45" ht="15" x14ac:dyDescent="0.25">
      <c r="B39" s="332" t="s">
        <v>153</v>
      </c>
      <c r="C39" s="347" t="s">
        <v>154</v>
      </c>
      <c r="D39" s="333">
        <v>7637</v>
      </c>
      <c r="E39" s="334" t="s">
        <v>90</v>
      </c>
      <c r="F39" s="335" t="s">
        <v>91</v>
      </c>
      <c r="G39" s="336" t="s">
        <v>92</v>
      </c>
      <c r="H39" s="337">
        <v>0</v>
      </c>
      <c r="I39" s="338">
        <v>0.1002</v>
      </c>
      <c r="J39" s="49"/>
      <c r="K39" s="105"/>
      <c r="L39" s="339">
        <v>15000</v>
      </c>
      <c r="M39" s="339">
        <v>15920</v>
      </c>
      <c r="N39" s="119"/>
      <c r="O39" s="119">
        <f t="shared" si="4"/>
        <v>1503</v>
      </c>
      <c r="P39" s="120">
        <f t="shared" si="1"/>
        <v>1595.184</v>
      </c>
      <c r="Q39" s="121"/>
      <c r="R39" s="122">
        <f t="shared" si="10"/>
        <v>125.25</v>
      </c>
      <c r="S39" s="119">
        <f t="shared" si="10"/>
        <v>125.25</v>
      </c>
      <c r="T39" s="119">
        <f t="shared" si="10"/>
        <v>125.25</v>
      </c>
      <c r="U39" s="119">
        <f t="shared" si="10"/>
        <v>125.25</v>
      </c>
      <c r="V39" s="119">
        <f t="shared" si="10"/>
        <v>125.25</v>
      </c>
      <c r="W39" s="119">
        <f t="shared" si="10"/>
        <v>125.25</v>
      </c>
      <c r="X39" s="119">
        <f t="shared" si="10"/>
        <v>125.25</v>
      </c>
      <c r="Y39" s="119">
        <f t="shared" si="10"/>
        <v>125.25</v>
      </c>
      <c r="Z39" s="119">
        <f t="shared" si="10"/>
        <v>125.25</v>
      </c>
      <c r="AA39" s="119">
        <f t="shared" si="10"/>
        <v>125.25</v>
      </c>
      <c r="AB39" s="119">
        <f t="shared" si="10"/>
        <v>125.25</v>
      </c>
      <c r="AC39" s="120">
        <f t="shared" si="10"/>
        <v>125.25</v>
      </c>
      <c r="AD39" s="121">
        <f t="shared" si="10"/>
        <v>132.93199999999999</v>
      </c>
      <c r="AE39" s="121">
        <f t="shared" si="10"/>
        <v>132.93199999999999</v>
      </c>
      <c r="AF39" s="121">
        <f t="shared" si="10"/>
        <v>132.93199999999999</v>
      </c>
      <c r="AG39" s="121">
        <f t="shared" si="10"/>
        <v>132.93199999999999</v>
      </c>
      <c r="AH39" s="121">
        <f t="shared" si="9"/>
        <v>132.93199999999999</v>
      </c>
      <c r="AI39" s="121">
        <f t="shared" si="9"/>
        <v>132.93199999999999</v>
      </c>
      <c r="AJ39" s="121">
        <f t="shared" si="9"/>
        <v>132.93199999999999</v>
      </c>
      <c r="AK39" s="121">
        <f t="shared" si="9"/>
        <v>132.93199999999999</v>
      </c>
      <c r="AL39" s="121">
        <f t="shared" si="9"/>
        <v>132.93199999999999</v>
      </c>
      <c r="AM39" s="121">
        <f t="shared" si="9"/>
        <v>132.93199999999999</v>
      </c>
      <c r="AN39" s="121">
        <f t="shared" si="9"/>
        <v>132.93199999999999</v>
      </c>
      <c r="AO39" s="120">
        <f t="shared" si="6"/>
        <v>132.93199999999999</v>
      </c>
      <c r="AR39" s="123"/>
      <c r="AS39" s="123"/>
    </row>
    <row r="40" spans="1:45" s="111" customFormat="1" ht="15.75" thickBot="1" x14ac:dyDescent="0.3">
      <c r="B40" s="389" t="s">
        <v>23</v>
      </c>
      <c r="C40" s="390"/>
      <c r="D40" s="390"/>
      <c r="E40" s="390"/>
      <c r="F40" s="390"/>
      <c r="G40" s="390"/>
      <c r="H40" s="390"/>
      <c r="I40" s="391"/>
      <c r="K40" s="124">
        <f t="shared" ref="K40:P40" si="11">SUM(K9:K39)</f>
        <v>0</v>
      </c>
      <c r="L40" s="125">
        <f t="shared" si="11"/>
        <v>293207.51816338167</v>
      </c>
      <c r="M40" s="125">
        <f t="shared" si="11"/>
        <v>206905.73998254724</v>
      </c>
      <c r="N40" s="125">
        <f t="shared" si="11"/>
        <v>0</v>
      </c>
      <c r="O40" s="125">
        <f t="shared" si="11"/>
        <v>165232.23178097763</v>
      </c>
      <c r="P40" s="126">
        <f t="shared" si="11"/>
        <v>152613.84724392975</v>
      </c>
      <c r="Q40" s="127"/>
      <c r="R40" s="124">
        <f t="shared" ref="R40:AO40" si="12">SUM(R9:R39)</f>
        <v>13769.352648414801</v>
      </c>
      <c r="S40" s="125">
        <f t="shared" si="12"/>
        <v>13769.352648414801</v>
      </c>
      <c r="T40" s="125">
        <f t="shared" si="12"/>
        <v>13769.352648414801</v>
      </c>
      <c r="U40" s="125">
        <f t="shared" si="12"/>
        <v>13769.352648414801</v>
      </c>
      <c r="V40" s="125">
        <f t="shared" si="12"/>
        <v>13769.352648414801</v>
      </c>
      <c r="W40" s="125">
        <f t="shared" si="12"/>
        <v>13769.352648414801</v>
      </c>
      <c r="X40" s="125">
        <f t="shared" si="12"/>
        <v>13769.352648414801</v>
      </c>
      <c r="Y40" s="125">
        <f t="shared" si="12"/>
        <v>13769.352648414801</v>
      </c>
      <c r="Z40" s="125">
        <f t="shared" si="12"/>
        <v>13769.352648414801</v>
      </c>
      <c r="AA40" s="125">
        <f t="shared" si="12"/>
        <v>13769.352648414801</v>
      </c>
      <c r="AB40" s="125">
        <f t="shared" si="12"/>
        <v>13769.352648414801</v>
      </c>
      <c r="AC40" s="126">
        <f t="shared" si="12"/>
        <v>13769.352648414801</v>
      </c>
      <c r="AD40" s="125">
        <f t="shared" si="12"/>
        <v>12717.820603660814</v>
      </c>
      <c r="AE40" s="125">
        <f t="shared" si="12"/>
        <v>12717.820603660814</v>
      </c>
      <c r="AF40" s="125">
        <f t="shared" si="12"/>
        <v>12717.820603660814</v>
      </c>
      <c r="AG40" s="125">
        <f t="shared" si="12"/>
        <v>12717.820603660814</v>
      </c>
      <c r="AH40" s="125">
        <f t="shared" si="12"/>
        <v>12717.820603660814</v>
      </c>
      <c r="AI40" s="125">
        <f t="shared" si="12"/>
        <v>12717.820603660814</v>
      </c>
      <c r="AJ40" s="125">
        <f t="shared" si="12"/>
        <v>12717.820603660814</v>
      </c>
      <c r="AK40" s="125">
        <f t="shared" si="12"/>
        <v>12717.820603660814</v>
      </c>
      <c r="AL40" s="125">
        <f t="shared" si="12"/>
        <v>12717.820603660814</v>
      </c>
      <c r="AM40" s="125">
        <f t="shared" si="12"/>
        <v>12717.820603660814</v>
      </c>
      <c r="AN40" s="125">
        <f t="shared" si="12"/>
        <v>12717.820603660814</v>
      </c>
      <c r="AO40" s="126">
        <f t="shared" si="12"/>
        <v>12717.820603660814</v>
      </c>
      <c r="AP40" s="127"/>
      <c r="AR40" s="128"/>
      <c r="AS40" s="128"/>
    </row>
    <row r="41" spans="1:45" ht="15.75" thickTop="1" x14ac:dyDescent="0.25"/>
    <row r="42" spans="1:45" ht="15.75" thickBot="1" x14ac:dyDescent="0.3">
      <c r="B42" s="389" t="s">
        <v>24</v>
      </c>
      <c r="C42" s="390"/>
      <c r="D42" s="390"/>
      <c r="E42" s="390"/>
      <c r="F42" s="390"/>
      <c r="G42" s="390"/>
      <c r="H42" s="390"/>
      <c r="I42" s="391"/>
      <c r="J42" s="111"/>
      <c r="K42" s="124"/>
      <c r="L42" s="125"/>
      <c r="M42" s="125"/>
      <c r="N42" s="125"/>
      <c r="O42" s="125"/>
      <c r="P42" s="126"/>
      <c r="Q42" s="127"/>
      <c r="R42" s="124">
        <f>R40</f>
        <v>13769.352648414801</v>
      </c>
      <c r="S42" s="125">
        <f t="shared" ref="S42:AK42" si="13">S40+R42</f>
        <v>27538.705296829601</v>
      </c>
      <c r="T42" s="125">
        <f t="shared" si="13"/>
        <v>41308.0579452444</v>
      </c>
      <c r="U42" s="125">
        <f t="shared" si="13"/>
        <v>55077.410593659202</v>
      </c>
      <c r="V42" s="125">
        <f t="shared" si="13"/>
        <v>68846.763242073997</v>
      </c>
      <c r="W42" s="125">
        <f t="shared" si="13"/>
        <v>82616.1158904888</v>
      </c>
      <c r="X42" s="125">
        <f t="shared" si="13"/>
        <v>96385.468538903602</v>
      </c>
      <c r="Y42" s="125">
        <f t="shared" si="13"/>
        <v>110154.8211873184</v>
      </c>
      <c r="Z42" s="125">
        <f t="shared" si="13"/>
        <v>123924.17383573321</v>
      </c>
      <c r="AA42" s="125">
        <f t="shared" si="13"/>
        <v>137693.52648414799</v>
      </c>
      <c r="AB42" s="125">
        <f t="shared" si="13"/>
        <v>151462.87913256278</v>
      </c>
      <c r="AC42" s="126">
        <f t="shared" si="13"/>
        <v>165232.23178097757</v>
      </c>
      <c r="AD42" s="125">
        <f t="shared" si="13"/>
        <v>177950.05238463837</v>
      </c>
      <c r="AE42" s="125">
        <f t="shared" si="13"/>
        <v>190667.87298829918</v>
      </c>
      <c r="AF42" s="125">
        <f t="shared" si="13"/>
        <v>203385.69359195998</v>
      </c>
      <c r="AG42" s="125">
        <f t="shared" si="13"/>
        <v>216103.51419562078</v>
      </c>
      <c r="AH42" s="125">
        <f t="shared" si="13"/>
        <v>228821.33479928158</v>
      </c>
      <c r="AI42" s="125">
        <f t="shared" si="13"/>
        <v>241539.15540294239</v>
      </c>
      <c r="AJ42" s="125">
        <f t="shared" si="13"/>
        <v>254256.97600660319</v>
      </c>
      <c r="AK42" s="125">
        <f t="shared" si="13"/>
        <v>266974.79661026399</v>
      </c>
      <c r="AL42" s="125">
        <f>AL40+AK42</f>
        <v>279692.61721392482</v>
      </c>
      <c r="AM42" s="125">
        <f>AM40+AL42</f>
        <v>292410.43781758565</v>
      </c>
      <c r="AN42" s="125">
        <f>AN40+AM42</f>
        <v>305128.25842124649</v>
      </c>
      <c r="AO42" s="126">
        <f>AO40+AN42</f>
        <v>317846.07902490732</v>
      </c>
      <c r="AP42" s="121"/>
    </row>
    <row r="43" spans="1:45" ht="15.75" thickTop="1" x14ac:dyDescent="0.25">
      <c r="R43" s="121"/>
      <c r="S43" s="121"/>
      <c r="T43" s="121"/>
      <c r="U43" s="121"/>
      <c r="V43" s="121"/>
      <c r="W43" s="121"/>
      <c r="X43" s="121"/>
      <c r="Y43" s="121"/>
      <c r="Z43" s="121"/>
      <c r="AA43" s="121"/>
      <c r="AB43" s="121"/>
      <c r="AC43" s="121"/>
      <c r="AD43" s="121"/>
      <c r="AE43" s="121"/>
      <c r="AF43" s="121"/>
      <c r="AG43" s="121"/>
      <c r="AH43" s="121"/>
      <c r="AI43" s="121"/>
      <c r="AJ43" s="121"/>
      <c r="AK43" s="121"/>
      <c r="AL43" s="121"/>
      <c r="AM43" s="121"/>
      <c r="AN43" s="121"/>
      <c r="AO43" s="121"/>
    </row>
    <row r="44" spans="1:45" ht="15" x14ac:dyDescent="0.25">
      <c r="U44" s="130"/>
      <c r="V44" s="130"/>
      <c r="W44" s="130"/>
      <c r="X44" s="130"/>
      <c r="Y44" s="130"/>
      <c r="Z44" s="130"/>
      <c r="AA44" s="130"/>
      <c r="AB44" s="130"/>
      <c r="AD44" s="131"/>
      <c r="AI44" s="129"/>
      <c r="AJ44" s="129"/>
      <c r="AK44" s="129"/>
      <c r="AL44" s="129"/>
      <c r="AM44" s="129"/>
      <c r="AN44" s="129"/>
    </row>
    <row r="45" spans="1:45" ht="15" x14ac:dyDescent="0.25">
      <c r="B45" s="112" t="s">
        <v>25</v>
      </c>
      <c r="R45" s="130"/>
      <c r="S45" s="130"/>
      <c r="T45" s="130"/>
      <c r="U45" s="119"/>
      <c r="V45" s="119"/>
      <c r="W45" s="119"/>
      <c r="X45" s="119"/>
      <c r="Y45" s="119"/>
      <c r="Z45" s="119"/>
      <c r="AA45" s="119"/>
      <c r="AB45" s="119"/>
      <c r="AC45" s="132"/>
      <c r="AD45" s="133"/>
      <c r="AI45" s="129"/>
      <c r="AJ45" s="129"/>
      <c r="AK45" s="129"/>
      <c r="AL45" s="129"/>
      <c r="AM45" s="129"/>
      <c r="AN45" s="129"/>
    </row>
    <row r="46" spans="1:45" ht="15" x14ac:dyDescent="0.25">
      <c r="B46" s="216"/>
      <c r="C46" s="216"/>
      <c r="D46" s="216"/>
      <c r="E46" s="216"/>
      <c r="F46" s="216"/>
      <c r="G46" s="216"/>
      <c r="H46" s="216"/>
      <c r="I46" s="216"/>
      <c r="P46" s="119"/>
      <c r="R46" s="119"/>
      <c r="S46" s="119"/>
      <c r="T46" s="119"/>
      <c r="U46" s="119"/>
      <c r="V46" s="134"/>
      <c r="W46" s="119"/>
      <c r="Y46" s="119"/>
      <c r="Z46" s="119"/>
      <c r="AA46" s="119"/>
      <c r="AB46" s="119"/>
      <c r="AC46" s="135"/>
      <c r="AD46" s="133"/>
      <c r="AE46" s="119"/>
      <c r="AF46" s="119"/>
      <c r="AG46" s="119"/>
      <c r="AH46" s="119"/>
      <c r="AI46" s="129"/>
      <c r="AJ46" s="129"/>
      <c r="AK46" s="129"/>
      <c r="AL46" s="129"/>
      <c r="AM46" s="129"/>
      <c r="AN46" s="129"/>
      <c r="AO46" s="119"/>
    </row>
    <row r="47" spans="1:45" ht="15.75" thickBot="1" x14ac:dyDescent="0.3">
      <c r="V47" s="136"/>
      <c r="W47" s="119"/>
      <c r="X47" s="119"/>
      <c r="Z47" s="119"/>
      <c r="AA47" s="119"/>
      <c r="AB47" s="119"/>
      <c r="AC47" s="119"/>
      <c r="AD47" s="119"/>
      <c r="AE47" s="119"/>
    </row>
    <row r="48" spans="1:45" s="117" customFormat="1" ht="76.5" customHeight="1" thickBot="1" x14ac:dyDescent="0.3">
      <c r="A48" s="117" t="s">
        <v>73</v>
      </c>
      <c r="B48" s="44" t="s">
        <v>15</v>
      </c>
      <c r="C48" s="45" t="s">
        <v>16</v>
      </c>
      <c r="D48" s="45" t="s">
        <v>17</v>
      </c>
      <c r="E48" s="45" t="s">
        <v>18</v>
      </c>
      <c r="F48" s="45" t="s">
        <v>19</v>
      </c>
      <c r="G48" s="45" t="s">
        <v>20</v>
      </c>
      <c r="H48" s="45" t="s">
        <v>21</v>
      </c>
      <c r="I48" s="46" t="s">
        <v>22</v>
      </c>
      <c r="J48" s="47"/>
      <c r="K48" s="44" t="str">
        <f t="shared" ref="K48:P48" si="14">K8</f>
        <v>2017 CWIP</v>
      </c>
      <c r="L48" s="45" t="str">
        <f t="shared" si="14"/>
        <v>2018 Total Expenditures</v>
      </c>
      <c r="M48" s="45" t="str">
        <f t="shared" si="14"/>
        <v>2019 Total Expenditures</v>
      </c>
      <c r="N48" s="45" t="str">
        <f t="shared" si="14"/>
        <v>2017 ISO CWIP Less Collectible</v>
      </c>
      <c r="O48" s="45" t="str">
        <f t="shared" si="14"/>
        <v>2018 ISO Expenditures Less COR/Collectible</v>
      </c>
      <c r="P48" s="46" t="str">
        <f t="shared" si="14"/>
        <v>2019 ISO Expenditures Less COR/Collectible</v>
      </c>
      <c r="Q48" s="48"/>
      <c r="R48" s="114">
        <f>$C$3</f>
        <v>43101</v>
      </c>
      <c r="S48" s="115">
        <f t="shared" ref="S48:AK48" si="15">DATE(YEAR(R48),MONTH(R48)+1,DAY(R48))</f>
        <v>43132</v>
      </c>
      <c r="T48" s="115">
        <f t="shared" si="15"/>
        <v>43160</v>
      </c>
      <c r="U48" s="115">
        <f t="shared" si="15"/>
        <v>43191</v>
      </c>
      <c r="V48" s="115">
        <f t="shared" si="15"/>
        <v>43221</v>
      </c>
      <c r="W48" s="115">
        <f t="shared" si="15"/>
        <v>43252</v>
      </c>
      <c r="X48" s="115">
        <f t="shared" si="15"/>
        <v>43282</v>
      </c>
      <c r="Y48" s="115">
        <f t="shared" si="15"/>
        <v>43313</v>
      </c>
      <c r="Z48" s="115">
        <f t="shared" si="15"/>
        <v>43344</v>
      </c>
      <c r="AA48" s="115">
        <f t="shared" si="15"/>
        <v>43374</v>
      </c>
      <c r="AB48" s="115">
        <f t="shared" si="15"/>
        <v>43405</v>
      </c>
      <c r="AC48" s="116">
        <f t="shared" si="15"/>
        <v>43435</v>
      </c>
      <c r="AD48" s="115">
        <f t="shared" si="15"/>
        <v>43466</v>
      </c>
      <c r="AE48" s="115">
        <f t="shared" si="15"/>
        <v>43497</v>
      </c>
      <c r="AF48" s="115">
        <f t="shared" si="15"/>
        <v>43525</v>
      </c>
      <c r="AG48" s="115">
        <f t="shared" si="15"/>
        <v>43556</v>
      </c>
      <c r="AH48" s="115">
        <f t="shared" si="15"/>
        <v>43586</v>
      </c>
      <c r="AI48" s="115">
        <f t="shared" si="15"/>
        <v>43617</v>
      </c>
      <c r="AJ48" s="115">
        <f t="shared" si="15"/>
        <v>43647</v>
      </c>
      <c r="AK48" s="115">
        <f t="shared" si="15"/>
        <v>43678</v>
      </c>
      <c r="AL48" s="115">
        <f>DATE(YEAR(AK48),MONTH(AK48)+1,DAY(AK48))</f>
        <v>43709</v>
      </c>
      <c r="AM48" s="115">
        <f>DATE(YEAR(AL48),MONTH(AL48)+1,DAY(AL48))</f>
        <v>43739</v>
      </c>
      <c r="AN48" s="115">
        <f>DATE(YEAR(AM48),MONTH(AM48)+1,DAY(AM48))</f>
        <v>43770</v>
      </c>
      <c r="AO48" s="116">
        <f>DATE(YEAR(AN48),MONTH(AN48)+1,DAY(AN48))</f>
        <v>43800</v>
      </c>
      <c r="AR48" s="118"/>
      <c r="AS48" s="118"/>
    </row>
    <row r="49" spans="1:42" ht="15" x14ac:dyDescent="0.25">
      <c r="A49" s="298">
        <v>900250937</v>
      </c>
      <c r="B49" s="332" t="s">
        <v>157</v>
      </c>
      <c r="C49" s="347" t="s">
        <v>158</v>
      </c>
      <c r="D49" s="333">
        <v>3138</v>
      </c>
      <c r="E49" s="334" t="s">
        <v>90</v>
      </c>
      <c r="F49" s="335">
        <v>43252</v>
      </c>
      <c r="G49" s="336" t="s">
        <v>116</v>
      </c>
      <c r="H49" s="337">
        <v>0</v>
      </c>
      <c r="I49" s="338">
        <v>1</v>
      </c>
      <c r="J49" s="242"/>
      <c r="K49" s="340">
        <v>16614.788909999999</v>
      </c>
      <c r="L49" s="341">
        <v>671</v>
      </c>
      <c r="M49" s="342">
        <v>12.5</v>
      </c>
      <c r="N49" s="119">
        <f t="shared" ref="N49:N121" si="16">$K49*$I49*(1-$H49)</f>
        <v>16614.788909999999</v>
      </c>
      <c r="O49" s="121">
        <f t="shared" ref="O49:O121" si="17">$L49*$I49*(1-$H49)</f>
        <v>671</v>
      </c>
      <c r="P49" s="120">
        <f t="shared" ref="P49:P121" si="18">$M49*$I49*(1-$H49)</f>
        <v>12.5</v>
      </c>
      <c r="Q49" s="121"/>
      <c r="R49" s="122">
        <f ca="1">+IF($F49=R$48,SUM($N49:OFFSET($N49,0,IF(YEAR(R$48)=VALUE(LEFT($L$48,4)),1,2))),
IF(YEAR($F49)&lt;VALUE(LEFT($L$48,4)),($N49+$O49)/12,0))</f>
        <v>0</v>
      </c>
      <c r="S49" s="119">
        <f ca="1">+IF($F49=S$48,SUM($N49:OFFSET($N49,0,IF(YEAR(S$48)=VALUE(LEFT($L$48,4)),1,2))),
IF(YEAR($F49)&lt;VALUE(LEFT($L$48,4)),($N49+$O49)/12,0))</f>
        <v>0</v>
      </c>
      <c r="T49" s="119">
        <f ca="1">+IF($F49=T$48,SUM($N49:OFFSET($N49,0,IF(YEAR(T$48)=VALUE(LEFT($L$48,4)),1,2))),
IF(YEAR($F49)&lt;VALUE(LEFT($L$48,4)),($N49+$O49)/12,0))</f>
        <v>0</v>
      </c>
      <c r="U49" s="119">
        <f ca="1">+IF($F49=U$48,SUM($N49:OFFSET($N49,0,IF(YEAR(U$48)=VALUE(LEFT($L$48,4)),1,2))),
IF(YEAR($F49)&lt;VALUE(LEFT($L$48,4)),($N49+$O49)/12,0))</f>
        <v>0</v>
      </c>
      <c r="V49" s="119">
        <f ca="1">+IF($F49=V$48,SUM($N49:OFFSET($N49,0,IF(YEAR(V$48)=VALUE(LEFT($L$48,4)),1,2))),
IF(YEAR($F49)&lt;VALUE(LEFT($L$48,4)),($N49+$O49)/12,0))</f>
        <v>0</v>
      </c>
      <c r="W49" s="119">
        <f ca="1">+IF($F49=W$48,SUM($N49:OFFSET($N49,0,IF(YEAR(W$48)=VALUE(LEFT($L$48,4)),1,2))),
IF(YEAR($F49)&lt;VALUE(LEFT($L$48,4)),($N49+$O49)/12,0))</f>
        <v>17285.788909999999</v>
      </c>
      <c r="X49" s="119">
        <f ca="1">+IF($F49=X$48,SUM($N49:OFFSET($N49,0,IF(YEAR(X$48)=VALUE(LEFT($L$48,4)),1,2))),
IF(YEAR($F49)&lt;VALUE(LEFT($L$48,4)),($N49+$O49)/12,0))</f>
        <v>0</v>
      </c>
      <c r="Y49" s="119">
        <f ca="1">+IF($F49=Y$48,SUM($N49:OFFSET($N49,0,IF(YEAR(Y$48)=VALUE(LEFT($L$48,4)),1,2))),
IF(YEAR($F49)&lt;VALUE(LEFT($L$48,4)),($N49+$O49)/12,0))</f>
        <v>0</v>
      </c>
      <c r="Z49" s="119">
        <f ca="1">+IF($F49=Z$48,SUM($N49:OFFSET($N49,0,IF(YEAR(Z$48)=VALUE(LEFT($L$48,4)),1,2))),
IF(YEAR($F49)&lt;VALUE(LEFT($L$48,4)),($N49+$O49)/12,0))</f>
        <v>0</v>
      </c>
      <c r="AA49" s="119">
        <f ca="1">+IF($F49=AA$48,SUM($N49:OFFSET($N49,0,IF(YEAR(AA$48)=VALUE(LEFT($L$48,4)),1,2))),
IF(YEAR($F49)&lt;VALUE(LEFT($L$48,4)),($N49+$O49)/12,0))</f>
        <v>0</v>
      </c>
      <c r="AB49" s="119">
        <f ca="1">+IF($F49=AB$48,SUM($N49:OFFSET($N49,0,IF(YEAR(AB$48)=VALUE(LEFT($L$48,4)),1,2))),
IF(YEAR($F49)&lt;VALUE(LEFT($L$48,4)),($N49+$O49)/12,0))</f>
        <v>0</v>
      </c>
      <c r="AC49" s="120">
        <f ca="1">+IF($F49=AC$48,SUM($N49:OFFSET($N49,0,IF(YEAR(AC$48)=VALUE(LEFT($L$48,4)),1,2))),
IF(YEAR($F49)&lt;VALUE(LEFT($L$48,4)),($N49+$O49)/12,0))</f>
        <v>0</v>
      </c>
      <c r="AD49" s="122">
        <f ca="1">+IF($F49=AD$48,SUM($N49:OFFSET($N49,0,IF(YEAR(AD$48)=VALUE(LEFT($L$48,4)),1,2))),
IF(YEAR($F49)&lt;=YEAR($C$3),$P49/12,0))</f>
        <v>1.0416666666666667</v>
      </c>
      <c r="AE49" s="119">
        <f ca="1">+IF($F49=AE$48,SUM($N49:OFFSET($N49,0,IF(YEAR(AE$48)=VALUE(LEFT($L$48,4)),1,2))),
IF(YEAR($F49)&lt;=YEAR($C$3),$P49/12,0))</f>
        <v>1.0416666666666667</v>
      </c>
      <c r="AF49" s="119">
        <f ca="1">+IF($F49=AF$48,SUM($N49:OFFSET($N49,0,IF(YEAR(AF$48)=VALUE(LEFT($L$48,4)),1,2))),
IF(YEAR($F49)&lt;=YEAR($C$3),$P49/12,0))</f>
        <v>1.0416666666666667</v>
      </c>
      <c r="AG49" s="119">
        <f ca="1">+IF($F49=AG$48,SUM($N49:OFFSET($N49,0,IF(YEAR(AG$48)=VALUE(LEFT($L$48,4)),1,2))),
IF(YEAR($F49)&lt;=YEAR($C$3),$P49/12,0))</f>
        <v>1.0416666666666667</v>
      </c>
      <c r="AH49" s="119">
        <f ca="1">+IF($F49=AH$48,SUM($N49:OFFSET($N49,0,IF(YEAR(AH$48)=VALUE(LEFT($L$48,4)),1,2))),
IF(YEAR($F49)&lt;=YEAR($C$3),$P49/12,0))</f>
        <v>1.0416666666666667</v>
      </c>
      <c r="AI49" s="119">
        <f ca="1">+IF($F49=AI$48,SUM($N49:OFFSET($N49,0,IF(YEAR(AI$48)=VALUE(LEFT($L$48,4)),1,2))),
IF(YEAR($F49)&lt;=YEAR($C$3),$P49/12,0))</f>
        <v>1.0416666666666667</v>
      </c>
      <c r="AJ49" s="119">
        <f ca="1">+IF($F49=AJ$48,SUM($N49:OFFSET($N49,0,IF(YEAR(AJ$48)=VALUE(LEFT($L$48,4)),1,2))),
IF(YEAR($F49)&lt;=YEAR($C$3),$P49/12,0))</f>
        <v>1.0416666666666667</v>
      </c>
      <c r="AK49" s="119">
        <f ca="1">+IF($F49=AK$48,SUM($N49:OFFSET($N49,0,IF(YEAR(AK$48)=VALUE(LEFT($L$48,4)),1,2))),
IF(YEAR($F49)&lt;=YEAR($C$3),$P49/12,0))</f>
        <v>1.0416666666666667</v>
      </c>
      <c r="AL49" s="119">
        <f ca="1">+IF($F49=AL$48,SUM($N49:OFFSET($N49,0,IF(YEAR(AL$48)=VALUE(LEFT($L$48,4)),1,2))),
IF(YEAR($F49)&lt;=YEAR($C$3),$P49/12,0))</f>
        <v>1.0416666666666667</v>
      </c>
      <c r="AM49" s="119">
        <f ca="1">+IF($F49=AM$48,SUM($N49:OFFSET($N49,0,IF(YEAR(AM$48)=VALUE(LEFT($L$48,4)),1,2))),
IF(YEAR($F49)&lt;=YEAR($C$3),$P49/12,0))</f>
        <v>1.0416666666666667</v>
      </c>
      <c r="AN49" s="119">
        <f ca="1">+IF($F49=AN$48,SUM($N49:OFFSET($N49,0,IF(YEAR(AN$48)=VALUE(LEFT($L$48,4)),1,2))),
IF(YEAR($F49)&lt;=YEAR($C$3),$P49/12,0))</f>
        <v>1.0416666666666667</v>
      </c>
      <c r="AO49" s="120">
        <f ca="1">+IF($F49=AO$48,SUM($N49:OFFSET($N49,0,IF(YEAR(AO$48)=VALUE(LEFT($L$48,4)),1,2))),
IF(YEAR($F49)&lt;=YEAR($C$3),$P49/12,0))</f>
        <v>1.0416666666666667</v>
      </c>
      <c r="AP49" s="121"/>
    </row>
    <row r="50" spans="1:42" ht="15" x14ac:dyDescent="0.25">
      <c r="A50" s="298">
        <v>901653468</v>
      </c>
      <c r="B50" s="332" t="s">
        <v>157</v>
      </c>
      <c r="C50" s="347" t="s">
        <v>159</v>
      </c>
      <c r="D50" s="333">
        <v>3138</v>
      </c>
      <c r="E50" s="334" t="s">
        <v>90</v>
      </c>
      <c r="F50" s="335">
        <v>43435</v>
      </c>
      <c r="G50" s="336" t="s">
        <v>116</v>
      </c>
      <c r="H50" s="337">
        <v>0</v>
      </c>
      <c r="I50" s="338">
        <v>1</v>
      </c>
      <c r="J50" s="242"/>
      <c r="K50" s="340">
        <v>1383.7590499999999</v>
      </c>
      <c r="L50" s="341">
        <v>25300</v>
      </c>
      <c r="M50" s="342">
        <v>700</v>
      </c>
      <c r="N50" s="119">
        <f t="shared" si="16"/>
        <v>1383.7590499999999</v>
      </c>
      <c r="O50" s="121">
        <f t="shared" si="17"/>
        <v>25300</v>
      </c>
      <c r="P50" s="120">
        <f t="shared" si="18"/>
        <v>700</v>
      </c>
      <c r="Q50" s="121"/>
      <c r="R50" s="235">
        <f ca="1">+IF($F50=R$48,SUM($N50:OFFSET($N50,0,IF(YEAR(R$48)=VALUE(LEFT($L$48,4)),1,2))),
IF(YEAR($F50)&lt;VALUE(LEFT($L$48,4)),($N50+$O50)/12,0))</f>
        <v>0</v>
      </c>
      <c r="S50" s="119">
        <f ca="1">+IF($F50=S$48,SUM($N50:OFFSET($N50,0,IF(YEAR(S$48)=VALUE(LEFT($L$48,4)),1,2))),
IF(YEAR($F50)&lt;VALUE(LEFT($L$48,4)),($N50+$O50)/12,0))</f>
        <v>0</v>
      </c>
      <c r="T50" s="119">
        <f ca="1">+IF($F50=T$48,SUM($N50:OFFSET($N50,0,IF(YEAR(T$48)=VALUE(LEFT($L$48,4)),1,2))),
IF(YEAR($F50)&lt;VALUE(LEFT($L$48,4)),($N50+$O50)/12,0))</f>
        <v>0</v>
      </c>
      <c r="U50" s="119">
        <f ca="1">+IF($F50=U$48,SUM($N50:OFFSET($N50,0,IF(YEAR(U$48)=VALUE(LEFT($L$48,4)),1,2))),
IF(YEAR($F50)&lt;VALUE(LEFT($L$48,4)),($N50+$O50)/12,0))</f>
        <v>0</v>
      </c>
      <c r="V50" s="119">
        <f ca="1">+IF($F50=V$48,SUM($N50:OFFSET($N50,0,IF(YEAR(V$48)=VALUE(LEFT($L$48,4)),1,2))),
IF(YEAR($F50)&lt;VALUE(LEFT($L$48,4)),($N50+$O50)/12,0))</f>
        <v>0</v>
      </c>
      <c r="W50" s="119">
        <f ca="1">+IF($F50=W$48,SUM($N50:OFFSET($N50,0,IF(YEAR(W$48)=VALUE(LEFT($L$48,4)),1,2))),
IF(YEAR($F50)&lt;VALUE(LEFT($L$48,4)),($N50+$O50)/12,0))</f>
        <v>0</v>
      </c>
      <c r="X50" s="119">
        <f ca="1">+IF($F50=X$48,SUM($N50:OFFSET($N50,0,IF(YEAR(X$48)=VALUE(LEFT($L$48,4)),1,2))),
IF(YEAR($F50)&lt;VALUE(LEFT($L$48,4)),($N50+$O50)/12,0))</f>
        <v>0</v>
      </c>
      <c r="Y50" s="119">
        <f ca="1">+IF($F50=Y$48,SUM($N50:OFFSET($N50,0,IF(YEAR(Y$48)=VALUE(LEFT($L$48,4)),1,2))),
IF(YEAR($F50)&lt;VALUE(LEFT($L$48,4)),($N50+$O50)/12,0))</f>
        <v>0</v>
      </c>
      <c r="Z50" s="119">
        <f ca="1">+IF($F50=Z$48,SUM($N50:OFFSET($N50,0,IF(YEAR(Z$48)=VALUE(LEFT($L$48,4)),1,2))),
IF(YEAR($F50)&lt;VALUE(LEFT($L$48,4)),($N50+$O50)/12,0))</f>
        <v>0</v>
      </c>
      <c r="AA50" s="119">
        <f ca="1">+IF($F50=AA$48,SUM($N50:OFFSET($N50,0,IF(YEAR(AA$48)=VALUE(LEFT($L$48,4)),1,2))),
IF(YEAR($F50)&lt;VALUE(LEFT($L$48,4)),($N50+$O50)/12,0))</f>
        <v>0</v>
      </c>
      <c r="AB50" s="119">
        <f ca="1">+IF($F50=AB$48,SUM($N50:OFFSET($N50,0,IF(YEAR(AB$48)=VALUE(LEFT($L$48,4)),1,2))),
IF(YEAR($F50)&lt;VALUE(LEFT($L$48,4)),($N50+$O50)/12,0))</f>
        <v>0</v>
      </c>
      <c r="AC50" s="120">
        <f ca="1">+IF($F50=AC$48,SUM($N50:OFFSET($N50,0,IF(YEAR(AC$48)=VALUE(LEFT($L$48,4)),1,2))),
IF(YEAR($F50)&lt;VALUE(LEFT($L$48,4)),($N50+$O50)/12,0))</f>
        <v>26683.759050000001</v>
      </c>
      <c r="AD50" s="122">
        <f ca="1">+IF($F50=AD$48,SUM($N50:OFFSET($N50,0,IF(YEAR(AD$48)=VALUE(LEFT($L$48,4)),1,2))),
IF(YEAR($F50)&lt;=YEAR($C$3),$P50/12,0))</f>
        <v>58.333333333333336</v>
      </c>
      <c r="AE50" s="119">
        <f ca="1">+IF($F50=AE$48,SUM($N50:OFFSET($N50,0,IF(YEAR(AE$48)=VALUE(LEFT($L$48,4)),1,2))),
IF(YEAR($F50)&lt;=YEAR($C$3),$P50/12,0))</f>
        <v>58.333333333333336</v>
      </c>
      <c r="AF50" s="119">
        <f ca="1">+IF($F50=AF$48,SUM($N50:OFFSET($N50,0,IF(YEAR(AF$48)=VALUE(LEFT($L$48,4)),1,2))),
IF(YEAR($F50)&lt;=YEAR($C$3),$P50/12,0))</f>
        <v>58.333333333333336</v>
      </c>
      <c r="AG50" s="119">
        <f ca="1">+IF($F50=AG$48,SUM($N50:OFFSET($N50,0,IF(YEAR(AG$48)=VALUE(LEFT($L$48,4)),1,2))),
IF(YEAR($F50)&lt;=YEAR($C$3),$P50/12,0))</f>
        <v>58.333333333333336</v>
      </c>
      <c r="AH50" s="119">
        <f ca="1">+IF($F50=AH$48,SUM($N50:OFFSET($N50,0,IF(YEAR(AH$48)=VALUE(LEFT($L$48,4)),1,2))),
IF(YEAR($F50)&lt;=YEAR($C$3),$P50/12,0))</f>
        <v>58.333333333333336</v>
      </c>
      <c r="AI50" s="119">
        <f ca="1">+IF($F50=AI$48,SUM($N50:OFFSET($N50,0,IF(YEAR(AI$48)=VALUE(LEFT($L$48,4)),1,2))),
IF(YEAR($F50)&lt;=YEAR($C$3),$P50/12,0))</f>
        <v>58.333333333333336</v>
      </c>
      <c r="AJ50" s="119">
        <f ca="1">+IF($F50=AJ$48,SUM($N50:OFFSET($N50,0,IF(YEAR(AJ$48)=VALUE(LEFT($L$48,4)),1,2))),
IF(YEAR($F50)&lt;=YEAR($C$3),$P50/12,0))</f>
        <v>58.333333333333336</v>
      </c>
      <c r="AK50" s="119">
        <f ca="1">+IF($F50=AK$48,SUM($N50:OFFSET($N50,0,IF(YEAR(AK$48)=VALUE(LEFT($L$48,4)),1,2))),
IF(YEAR($F50)&lt;=YEAR($C$3),$P50/12,0))</f>
        <v>58.333333333333336</v>
      </c>
      <c r="AL50" s="119">
        <f ca="1">+IF($F50=AL$48,SUM($N50:OFFSET($N50,0,IF(YEAR(AL$48)=VALUE(LEFT($L$48,4)),1,2))),
IF(YEAR($F50)&lt;=YEAR($C$3),$P50/12,0))</f>
        <v>58.333333333333336</v>
      </c>
      <c r="AM50" s="119">
        <f ca="1">+IF($F50=AM$48,SUM($N50:OFFSET($N50,0,IF(YEAR(AM$48)=VALUE(LEFT($L$48,4)),1,2))),
IF(YEAR($F50)&lt;=YEAR($C$3),$P50/12,0))</f>
        <v>58.333333333333336</v>
      </c>
      <c r="AN50" s="119">
        <f ca="1">+IF($F50=AN$48,SUM($N50:OFFSET($N50,0,IF(YEAR(AN$48)=VALUE(LEFT($L$48,4)),1,2))),
IF(YEAR($F50)&lt;=YEAR($C$3),$P50/12,0))</f>
        <v>58.333333333333336</v>
      </c>
      <c r="AO50" s="120">
        <f ca="1">+IF($F50=AO$48,SUM($N50:OFFSET($N50,0,IF(YEAR(AO$48)=VALUE(LEFT($L$48,4)),1,2))),
IF(YEAR($F50)&lt;=YEAR($C$3),$P50/12,0))</f>
        <v>58.333333333333336</v>
      </c>
      <c r="AP50" s="121"/>
    </row>
    <row r="51" spans="1:42" ht="30" x14ac:dyDescent="0.25">
      <c r="A51" s="298">
        <v>901458993</v>
      </c>
      <c r="B51" s="332" t="s">
        <v>160</v>
      </c>
      <c r="C51" s="347" t="s">
        <v>161</v>
      </c>
      <c r="D51" s="333">
        <v>7756</v>
      </c>
      <c r="E51" s="334" t="s">
        <v>90</v>
      </c>
      <c r="F51" s="335">
        <v>43252</v>
      </c>
      <c r="G51" s="336" t="s">
        <v>92</v>
      </c>
      <c r="H51" s="337">
        <v>0</v>
      </c>
      <c r="I51" s="338">
        <v>1</v>
      </c>
      <c r="J51" s="242"/>
      <c r="K51" s="340">
        <v>1404.8365099999983</v>
      </c>
      <c r="L51" s="341">
        <v>700</v>
      </c>
      <c r="M51" s="342">
        <v>0</v>
      </c>
      <c r="N51" s="119">
        <f t="shared" si="16"/>
        <v>1404.8365099999983</v>
      </c>
      <c r="O51" s="121">
        <f t="shared" si="17"/>
        <v>700</v>
      </c>
      <c r="P51" s="120">
        <f t="shared" si="18"/>
        <v>0</v>
      </c>
      <c r="Q51" s="121"/>
      <c r="R51" s="122">
        <f ca="1">+IF($F51=R$48,SUM($N51:OFFSET($N51,0,IF(YEAR(R$48)=VALUE(LEFT($L$48,4)),1,2))),
IF(YEAR($F51)&lt;VALUE(LEFT($L$48,4)),($N51+$O51)/12,0))</f>
        <v>0</v>
      </c>
      <c r="S51" s="119">
        <f ca="1">+IF($F51=S$48,SUM($N51:OFFSET($N51,0,IF(YEAR(S$48)=VALUE(LEFT($L$48,4)),1,2))),
IF(YEAR($F51)&lt;VALUE(LEFT($L$48,4)),($N51+$O51)/12,0))</f>
        <v>0</v>
      </c>
      <c r="T51" s="119">
        <f ca="1">+IF($F51=T$48,SUM($N51:OFFSET($N51,0,IF(YEAR(T$48)=VALUE(LEFT($L$48,4)),1,2))),
IF(YEAR($F51)&lt;VALUE(LEFT($L$48,4)),($N51+$O51)/12,0))</f>
        <v>0</v>
      </c>
      <c r="U51" s="119">
        <f ca="1">+IF($F51=U$48,SUM($N51:OFFSET($N51,0,IF(YEAR(U$48)=VALUE(LEFT($L$48,4)),1,2))),
IF(YEAR($F51)&lt;VALUE(LEFT($L$48,4)),($N51+$O51)/12,0))</f>
        <v>0</v>
      </c>
      <c r="V51" s="119">
        <f ca="1">+IF($F51=V$48,SUM($N51:OFFSET($N51,0,IF(YEAR(V$48)=VALUE(LEFT($L$48,4)),1,2))),
IF(YEAR($F51)&lt;VALUE(LEFT($L$48,4)),($N51+$O51)/12,0))</f>
        <v>0</v>
      </c>
      <c r="W51" s="119">
        <f ca="1">+IF($F51=W$48,SUM($N51:OFFSET($N51,0,IF(YEAR(W$48)=VALUE(LEFT($L$48,4)),1,2))),
IF(YEAR($F51)&lt;VALUE(LEFT($L$48,4)),($N51+$O51)/12,0))</f>
        <v>2104.8365099999983</v>
      </c>
      <c r="X51" s="119">
        <f ca="1">+IF($F51=X$48,SUM($N51:OFFSET($N51,0,IF(YEAR(X$48)=VALUE(LEFT($L$48,4)),1,2))),
IF(YEAR($F51)&lt;VALUE(LEFT($L$48,4)),($N51+$O51)/12,0))</f>
        <v>0</v>
      </c>
      <c r="Y51" s="119">
        <f ca="1">+IF($F51=Y$48,SUM($N51:OFFSET($N51,0,IF(YEAR(Y$48)=VALUE(LEFT($L$48,4)),1,2))),
IF(YEAR($F51)&lt;VALUE(LEFT($L$48,4)),($N51+$O51)/12,0))</f>
        <v>0</v>
      </c>
      <c r="Z51" s="119">
        <f ca="1">+IF($F51=Z$48,SUM($N51:OFFSET($N51,0,IF(YEAR(Z$48)=VALUE(LEFT($L$48,4)),1,2))),
IF(YEAR($F51)&lt;VALUE(LEFT($L$48,4)),($N51+$O51)/12,0))</f>
        <v>0</v>
      </c>
      <c r="AA51" s="119">
        <f ca="1">+IF($F51=AA$48,SUM($N51:OFFSET($N51,0,IF(YEAR(AA$48)=VALUE(LEFT($L$48,4)),1,2))),
IF(YEAR($F51)&lt;VALUE(LEFT($L$48,4)),($N51+$O51)/12,0))</f>
        <v>0</v>
      </c>
      <c r="AB51" s="119">
        <f ca="1">+IF($F51=AB$48,SUM($N51:OFFSET($N51,0,IF(YEAR(AB$48)=VALUE(LEFT($L$48,4)),1,2))),
IF(YEAR($F51)&lt;VALUE(LEFT($L$48,4)),($N51+$O51)/12,0))</f>
        <v>0</v>
      </c>
      <c r="AC51" s="120">
        <f ca="1">+IF($F51=AC$48,SUM($N51:OFFSET($N51,0,IF(YEAR(AC$48)=VALUE(LEFT($L$48,4)),1,2))),
IF(YEAR($F51)&lt;VALUE(LEFT($L$48,4)),($N51+$O51)/12,0))</f>
        <v>0</v>
      </c>
      <c r="AD51" s="122">
        <f ca="1">+IF($F51=AD$48,SUM($N51:OFFSET($N51,0,IF(YEAR(AD$48)=VALUE(LEFT($L$48,4)),1,2))),
IF(YEAR($F51)&lt;=YEAR($C$3),$P51/12,0))</f>
        <v>0</v>
      </c>
      <c r="AE51" s="119">
        <f ca="1">+IF($F51=AE$48,SUM($N51:OFFSET($N51,0,IF(YEAR(AE$48)=VALUE(LEFT($L$48,4)),1,2))),
IF(YEAR($F51)&lt;=YEAR($C$3),$P51/12,0))</f>
        <v>0</v>
      </c>
      <c r="AF51" s="119">
        <f ca="1">+IF($F51=AF$48,SUM($N51:OFFSET($N51,0,IF(YEAR(AF$48)=VALUE(LEFT($L$48,4)),1,2))),
IF(YEAR($F51)&lt;=YEAR($C$3),$P51/12,0))</f>
        <v>0</v>
      </c>
      <c r="AG51" s="119">
        <f ca="1">+IF($F51=AG$48,SUM($N51:OFFSET($N51,0,IF(YEAR(AG$48)=VALUE(LEFT($L$48,4)),1,2))),
IF(YEAR($F51)&lt;=YEAR($C$3),$P51/12,0))</f>
        <v>0</v>
      </c>
      <c r="AH51" s="119">
        <f ca="1">+IF($F51=AH$48,SUM($N51:OFFSET($N51,0,IF(YEAR(AH$48)=VALUE(LEFT($L$48,4)),1,2))),
IF(YEAR($F51)&lt;=YEAR($C$3),$P51/12,0))</f>
        <v>0</v>
      </c>
      <c r="AI51" s="119">
        <f ca="1">+IF($F51=AI$48,SUM($N51:OFFSET($N51,0,IF(YEAR(AI$48)=VALUE(LEFT($L$48,4)),1,2))),
IF(YEAR($F51)&lt;=YEAR($C$3),$P51/12,0))</f>
        <v>0</v>
      </c>
      <c r="AJ51" s="119">
        <f ca="1">+IF($F51=AJ$48,SUM($N51:OFFSET($N51,0,IF(YEAR(AJ$48)=VALUE(LEFT($L$48,4)),1,2))),
IF(YEAR($F51)&lt;=YEAR($C$3),$P51/12,0))</f>
        <v>0</v>
      </c>
      <c r="AK51" s="119">
        <f ca="1">+IF($F51=AK$48,SUM($N51:OFFSET($N51,0,IF(YEAR(AK$48)=VALUE(LEFT($L$48,4)),1,2))),
IF(YEAR($F51)&lt;=YEAR($C$3),$P51/12,0))</f>
        <v>0</v>
      </c>
      <c r="AL51" s="119">
        <f ca="1">+IF($F51=AL$48,SUM($N51:OFFSET($N51,0,IF(YEAR(AL$48)=VALUE(LEFT($L$48,4)),1,2))),
IF(YEAR($F51)&lt;=YEAR($C$3),$P51/12,0))</f>
        <v>0</v>
      </c>
      <c r="AM51" s="119">
        <f ca="1">+IF($F51=AM$48,SUM($N51:OFFSET($N51,0,IF(YEAR(AM$48)=VALUE(LEFT($L$48,4)),1,2))),
IF(YEAR($F51)&lt;=YEAR($C$3),$P51/12,0))</f>
        <v>0</v>
      </c>
      <c r="AN51" s="119">
        <f ca="1">+IF($F51=AN$48,SUM($N51:OFFSET($N51,0,IF(YEAR(AN$48)=VALUE(LEFT($L$48,4)),1,2))),
IF(YEAR($F51)&lt;=YEAR($C$3),$P51/12,0))</f>
        <v>0</v>
      </c>
      <c r="AO51" s="120">
        <f ca="1">+IF($F51=AO$48,SUM($N51:OFFSET($N51,0,IF(YEAR(AO$48)=VALUE(LEFT($L$48,4)),1,2))),
IF(YEAR($F51)&lt;=YEAR($C$3),$P51/12,0))</f>
        <v>0</v>
      </c>
      <c r="AP51" s="121"/>
    </row>
    <row r="52" spans="1:42" ht="45" x14ac:dyDescent="0.25">
      <c r="A52" s="298">
        <v>901515853</v>
      </c>
      <c r="B52" s="332" t="s">
        <v>162</v>
      </c>
      <c r="C52" s="347" t="s">
        <v>163</v>
      </c>
      <c r="D52" s="333">
        <v>7775</v>
      </c>
      <c r="E52" s="334" t="s">
        <v>90</v>
      </c>
      <c r="F52" s="335">
        <v>43282</v>
      </c>
      <c r="G52" s="336" t="s">
        <v>92</v>
      </c>
      <c r="H52" s="337">
        <v>0</v>
      </c>
      <c r="I52" s="338">
        <v>1</v>
      </c>
      <c r="J52" s="242"/>
      <c r="K52" s="340">
        <v>36.427949999999996</v>
      </c>
      <c r="L52" s="341">
        <v>50</v>
      </c>
      <c r="M52" s="342">
        <v>0</v>
      </c>
      <c r="N52" s="119">
        <f t="shared" si="16"/>
        <v>36.427949999999996</v>
      </c>
      <c r="O52" s="121">
        <f t="shared" si="17"/>
        <v>50</v>
      </c>
      <c r="P52" s="120">
        <f t="shared" si="18"/>
        <v>0</v>
      </c>
      <c r="Q52" s="121"/>
      <c r="R52" s="122">
        <f ca="1">+IF($F52=R$48,SUM($N52:OFFSET($N52,0,IF(YEAR(R$48)=VALUE(LEFT($L$48,4)),1,2))),
IF(YEAR($F52)&lt;VALUE(LEFT($L$48,4)),($N52+$O52)/12,0))</f>
        <v>0</v>
      </c>
      <c r="S52" s="119">
        <f ca="1">+IF($F52=S$48,SUM($N52:OFFSET($N52,0,IF(YEAR(S$48)=VALUE(LEFT($L$48,4)),1,2))),
IF(YEAR($F52)&lt;VALUE(LEFT($L$48,4)),($N52+$O52)/12,0))</f>
        <v>0</v>
      </c>
      <c r="T52" s="119">
        <f ca="1">+IF($F52=T$48,SUM($N52:OFFSET($N52,0,IF(YEAR(T$48)=VALUE(LEFT($L$48,4)),1,2))),
IF(YEAR($F52)&lt;VALUE(LEFT($L$48,4)),($N52+$O52)/12,0))</f>
        <v>0</v>
      </c>
      <c r="U52" s="119">
        <f ca="1">+IF($F52=U$48,SUM($N52:OFFSET($N52,0,IF(YEAR(U$48)=VALUE(LEFT($L$48,4)),1,2))),
IF(YEAR($F52)&lt;VALUE(LEFT($L$48,4)),($N52+$O52)/12,0))</f>
        <v>0</v>
      </c>
      <c r="V52" s="119">
        <f ca="1">+IF($F52=V$48,SUM($N52:OFFSET($N52,0,IF(YEAR(V$48)=VALUE(LEFT($L$48,4)),1,2))),
IF(YEAR($F52)&lt;VALUE(LEFT($L$48,4)),($N52+$O52)/12,0))</f>
        <v>0</v>
      </c>
      <c r="W52" s="119">
        <f ca="1">+IF($F52=W$48,SUM($N52:OFFSET($N52,0,IF(YEAR(W$48)=VALUE(LEFT($L$48,4)),1,2))),
IF(YEAR($F52)&lt;VALUE(LEFT($L$48,4)),($N52+$O52)/12,0))</f>
        <v>0</v>
      </c>
      <c r="X52" s="119">
        <f ca="1">+IF($F52=X$48,SUM($N52:OFFSET($N52,0,IF(YEAR(X$48)=VALUE(LEFT($L$48,4)),1,2))),
IF(YEAR($F52)&lt;VALUE(LEFT($L$48,4)),($N52+$O52)/12,0))</f>
        <v>86.427949999999996</v>
      </c>
      <c r="Y52" s="119">
        <f ca="1">+IF($F52=Y$48,SUM($N52:OFFSET($N52,0,IF(YEAR(Y$48)=VALUE(LEFT($L$48,4)),1,2))),
IF(YEAR($F52)&lt;VALUE(LEFT($L$48,4)),($N52+$O52)/12,0))</f>
        <v>0</v>
      </c>
      <c r="Z52" s="119">
        <f ca="1">+IF($F52=Z$48,SUM($N52:OFFSET($N52,0,IF(YEAR(Z$48)=VALUE(LEFT($L$48,4)),1,2))),
IF(YEAR($F52)&lt;VALUE(LEFT($L$48,4)),($N52+$O52)/12,0))</f>
        <v>0</v>
      </c>
      <c r="AA52" s="119">
        <f ca="1">+IF($F52=AA$48,SUM($N52:OFFSET($N52,0,IF(YEAR(AA$48)=VALUE(LEFT($L$48,4)),1,2))),
IF(YEAR($F52)&lt;VALUE(LEFT($L$48,4)),($N52+$O52)/12,0))</f>
        <v>0</v>
      </c>
      <c r="AB52" s="119">
        <f ca="1">+IF($F52=AB$48,SUM($N52:OFFSET($N52,0,IF(YEAR(AB$48)=VALUE(LEFT($L$48,4)),1,2))),
IF(YEAR($F52)&lt;VALUE(LEFT($L$48,4)),($N52+$O52)/12,0))</f>
        <v>0</v>
      </c>
      <c r="AC52" s="120">
        <f ca="1">+IF($F52=AC$48,SUM($N52:OFFSET($N52,0,IF(YEAR(AC$48)=VALUE(LEFT($L$48,4)),1,2))),
IF(YEAR($F52)&lt;VALUE(LEFT($L$48,4)),($N52+$O52)/12,0))</f>
        <v>0</v>
      </c>
      <c r="AD52" s="122">
        <f ca="1">+IF($F52=AD$48,SUM($N52:OFFSET($N52,0,IF(YEAR(AD$48)=VALUE(LEFT($L$48,4)),1,2))),
IF(YEAR($F52)&lt;=YEAR($C$3),$P52/12,0))</f>
        <v>0</v>
      </c>
      <c r="AE52" s="119">
        <f ca="1">+IF($F52=AE$48,SUM($N52:OFFSET($N52,0,IF(YEAR(AE$48)=VALUE(LEFT($L$48,4)),1,2))),
IF(YEAR($F52)&lt;=YEAR($C$3),$P52/12,0))</f>
        <v>0</v>
      </c>
      <c r="AF52" s="119">
        <f ca="1">+IF($F52=AF$48,SUM($N52:OFFSET($N52,0,IF(YEAR(AF$48)=VALUE(LEFT($L$48,4)),1,2))),
IF(YEAR($F52)&lt;=YEAR($C$3),$P52/12,0))</f>
        <v>0</v>
      </c>
      <c r="AG52" s="119">
        <f ca="1">+IF($F52=AG$48,SUM($N52:OFFSET($N52,0,IF(YEAR(AG$48)=VALUE(LEFT($L$48,4)),1,2))),
IF(YEAR($F52)&lt;=YEAR($C$3),$P52/12,0))</f>
        <v>0</v>
      </c>
      <c r="AH52" s="119">
        <f ca="1">+IF($F52=AH$48,SUM($N52:OFFSET($N52,0,IF(YEAR(AH$48)=VALUE(LEFT($L$48,4)),1,2))),
IF(YEAR($F52)&lt;=YEAR($C$3),$P52/12,0))</f>
        <v>0</v>
      </c>
      <c r="AI52" s="119">
        <f ca="1">+IF($F52=AI$48,SUM($N52:OFFSET($N52,0,IF(YEAR(AI$48)=VALUE(LEFT($L$48,4)),1,2))),
IF(YEAR($F52)&lt;=YEAR($C$3),$P52/12,0))</f>
        <v>0</v>
      </c>
      <c r="AJ52" s="119">
        <f ca="1">+IF($F52=AJ$48,SUM($N52:OFFSET($N52,0,IF(YEAR(AJ$48)=VALUE(LEFT($L$48,4)),1,2))),
IF(YEAR($F52)&lt;=YEAR($C$3),$P52/12,0))</f>
        <v>0</v>
      </c>
      <c r="AK52" s="119">
        <f ca="1">+IF($F52=AK$48,SUM($N52:OFFSET($N52,0,IF(YEAR(AK$48)=VALUE(LEFT($L$48,4)),1,2))),
IF(YEAR($F52)&lt;=YEAR($C$3),$P52/12,0))</f>
        <v>0</v>
      </c>
      <c r="AL52" s="119">
        <f ca="1">+IF($F52=AL$48,SUM($N52:OFFSET($N52,0,IF(YEAR(AL$48)=VALUE(LEFT($L$48,4)),1,2))),
IF(YEAR($F52)&lt;=YEAR($C$3),$P52/12,0))</f>
        <v>0</v>
      </c>
      <c r="AM52" s="119">
        <f ca="1">+IF($F52=AM$48,SUM($N52:OFFSET($N52,0,IF(YEAR(AM$48)=VALUE(LEFT($L$48,4)),1,2))),
IF(YEAR($F52)&lt;=YEAR($C$3),$P52/12,0))</f>
        <v>0</v>
      </c>
      <c r="AN52" s="119">
        <f ca="1">+IF($F52=AN$48,SUM($N52:OFFSET($N52,0,IF(YEAR(AN$48)=VALUE(LEFT($L$48,4)),1,2))),
IF(YEAR($F52)&lt;=YEAR($C$3),$P52/12,0))</f>
        <v>0</v>
      </c>
      <c r="AO52" s="120">
        <f ca="1">+IF($F52=AO$48,SUM($N52:OFFSET($N52,0,IF(YEAR(AO$48)=VALUE(LEFT($L$48,4)),1,2))),
IF(YEAR($F52)&lt;=YEAR($C$3),$P52/12,0))</f>
        <v>0</v>
      </c>
      <c r="AP52" s="121"/>
    </row>
    <row r="53" spans="1:42" ht="60" x14ac:dyDescent="0.25">
      <c r="A53" s="298">
        <v>902249126</v>
      </c>
      <c r="B53" s="332" t="s">
        <v>164</v>
      </c>
      <c r="C53" s="347" t="s">
        <v>165</v>
      </c>
      <c r="D53" s="333">
        <v>8090</v>
      </c>
      <c r="E53" s="334" t="s">
        <v>90</v>
      </c>
      <c r="F53" s="335">
        <v>43647</v>
      </c>
      <c r="G53" s="336" t="s">
        <v>116</v>
      </c>
      <c r="H53" s="337">
        <v>0</v>
      </c>
      <c r="I53" s="338">
        <v>1</v>
      </c>
      <c r="J53" s="242"/>
      <c r="K53" s="340">
        <v>1.9078199999999996</v>
      </c>
      <c r="L53" s="341">
        <v>1024</v>
      </c>
      <c r="M53" s="342">
        <v>1046</v>
      </c>
      <c r="N53" s="119">
        <f t="shared" si="16"/>
        <v>1.9078199999999996</v>
      </c>
      <c r="O53" s="121">
        <f t="shared" si="17"/>
        <v>1024</v>
      </c>
      <c r="P53" s="120">
        <f t="shared" si="18"/>
        <v>1046</v>
      </c>
      <c r="Q53" s="121"/>
      <c r="R53" s="122">
        <f ca="1">+IF($F53=R$48,SUM($N53:OFFSET($N53,0,IF(YEAR(R$48)=VALUE(LEFT($L$48,4)),1,2))),
IF(YEAR($F53)&lt;VALUE(LEFT($L$48,4)),($N53+$O53)/12,0))</f>
        <v>0</v>
      </c>
      <c r="S53" s="119">
        <f ca="1">+IF($F53=S$48,SUM($N53:OFFSET($N53,0,IF(YEAR(S$48)=VALUE(LEFT($L$48,4)),1,2))),
IF(YEAR($F53)&lt;VALUE(LEFT($L$48,4)),($N53+$O53)/12,0))</f>
        <v>0</v>
      </c>
      <c r="T53" s="119">
        <f ca="1">+IF($F53=T$48,SUM($N53:OFFSET($N53,0,IF(YEAR(T$48)=VALUE(LEFT($L$48,4)),1,2))),
IF(YEAR($F53)&lt;VALUE(LEFT($L$48,4)),($N53+$O53)/12,0))</f>
        <v>0</v>
      </c>
      <c r="U53" s="119">
        <f ca="1">+IF($F53=U$48,SUM($N53:OFFSET($N53,0,IF(YEAR(U$48)=VALUE(LEFT($L$48,4)),1,2))),
IF(YEAR($F53)&lt;VALUE(LEFT($L$48,4)),($N53+$O53)/12,0))</f>
        <v>0</v>
      </c>
      <c r="V53" s="119">
        <f ca="1">+IF($F53=V$48,SUM($N53:OFFSET($N53,0,IF(YEAR(V$48)=VALUE(LEFT($L$48,4)),1,2))),
IF(YEAR($F53)&lt;VALUE(LEFT($L$48,4)),($N53+$O53)/12,0))</f>
        <v>0</v>
      </c>
      <c r="W53" s="119">
        <f ca="1">+IF($F53=W$48,SUM($N53:OFFSET($N53,0,IF(YEAR(W$48)=VALUE(LEFT($L$48,4)),1,2))),
IF(YEAR($F53)&lt;VALUE(LEFT($L$48,4)),($N53+$O53)/12,0))</f>
        <v>0</v>
      </c>
      <c r="X53" s="119">
        <f ca="1">+IF($F53=X$48,SUM($N53:OFFSET($N53,0,IF(YEAR(X$48)=VALUE(LEFT($L$48,4)),1,2))),
IF(YEAR($F53)&lt;VALUE(LEFT($L$48,4)),($N53+$O53)/12,0))</f>
        <v>0</v>
      </c>
      <c r="Y53" s="119">
        <f ca="1">+IF($F53=Y$48,SUM($N53:OFFSET($N53,0,IF(YEAR(Y$48)=VALUE(LEFT($L$48,4)),1,2))),
IF(YEAR($F53)&lt;VALUE(LEFT($L$48,4)),($N53+$O53)/12,0))</f>
        <v>0</v>
      </c>
      <c r="Z53" s="119">
        <f ca="1">+IF($F53=Z$48,SUM($N53:OFFSET($N53,0,IF(YEAR(Z$48)=VALUE(LEFT($L$48,4)),1,2))),
IF(YEAR($F53)&lt;VALUE(LEFT($L$48,4)),($N53+$O53)/12,0))</f>
        <v>0</v>
      </c>
      <c r="AA53" s="119">
        <f ca="1">+IF($F53=AA$48,SUM($N53:OFFSET($N53,0,IF(YEAR(AA$48)=VALUE(LEFT($L$48,4)),1,2))),
IF(YEAR($F53)&lt;VALUE(LEFT($L$48,4)),($N53+$O53)/12,0))</f>
        <v>0</v>
      </c>
      <c r="AB53" s="119">
        <f ca="1">+IF($F53=AB$48,SUM($N53:OFFSET($N53,0,IF(YEAR(AB$48)=VALUE(LEFT($L$48,4)),1,2))),
IF(YEAR($F53)&lt;VALUE(LEFT($L$48,4)),($N53+$O53)/12,0))</f>
        <v>0</v>
      </c>
      <c r="AC53" s="120">
        <f ca="1">+IF($F53=AC$48,SUM($N53:OFFSET($N53,0,IF(YEAR(AC$48)=VALUE(LEFT($L$48,4)),1,2))),
IF(YEAR($F53)&lt;VALUE(LEFT($L$48,4)),($N53+$O53)/12,0))</f>
        <v>0</v>
      </c>
      <c r="AD53" s="122">
        <f ca="1">+IF($F53=AD$48,SUM($N53:OFFSET($N53,0,IF(YEAR(AD$48)=VALUE(LEFT($L$48,4)),1,2))),
IF(YEAR($F53)&lt;=YEAR($C$3),$P53/12,0))</f>
        <v>0</v>
      </c>
      <c r="AE53" s="119">
        <f ca="1">+IF($F53=AE$48,SUM($N53:OFFSET($N53,0,IF(YEAR(AE$48)=VALUE(LEFT($L$48,4)),1,2))),
IF(YEAR($F53)&lt;=YEAR($C$3),$P53/12,0))</f>
        <v>0</v>
      </c>
      <c r="AF53" s="119">
        <f ca="1">+IF($F53=AF$48,SUM($N53:OFFSET($N53,0,IF(YEAR(AF$48)=VALUE(LEFT($L$48,4)),1,2))),
IF(YEAR($F53)&lt;=YEAR($C$3),$P53/12,0))</f>
        <v>0</v>
      </c>
      <c r="AG53" s="119">
        <f ca="1">+IF($F53=AG$48,SUM($N53:OFFSET($N53,0,IF(YEAR(AG$48)=VALUE(LEFT($L$48,4)),1,2))),
IF(YEAR($F53)&lt;=YEAR($C$3),$P53/12,0))</f>
        <v>0</v>
      </c>
      <c r="AH53" s="119">
        <f ca="1">+IF($F53=AH$48,SUM($N53:OFFSET($N53,0,IF(YEAR(AH$48)=VALUE(LEFT($L$48,4)),1,2))),
IF(YEAR($F53)&lt;=YEAR($C$3),$P53/12,0))</f>
        <v>0</v>
      </c>
      <c r="AI53" s="119">
        <f ca="1">+IF($F53=AI$48,SUM($N53:OFFSET($N53,0,IF(YEAR(AI$48)=VALUE(LEFT($L$48,4)),1,2))),
IF(YEAR($F53)&lt;=YEAR($C$3),$P53/12,0))</f>
        <v>0</v>
      </c>
      <c r="AJ53" s="119">
        <f ca="1">+IF($F53=AJ$48,SUM($N53:OFFSET($N53,0,IF(YEAR(AJ$48)=VALUE(LEFT($L$48,4)),1,2))),
IF(YEAR($F53)&lt;=YEAR($C$3),$P53/12,0))</f>
        <v>2071.9078199999999</v>
      </c>
      <c r="AK53" s="119">
        <f ca="1">+IF($F53=AK$48,SUM($N53:OFFSET($N53,0,IF(YEAR(AK$48)=VALUE(LEFT($L$48,4)),1,2))),
IF(YEAR($F53)&lt;=YEAR($C$3),$P53/12,0))</f>
        <v>0</v>
      </c>
      <c r="AL53" s="119">
        <f ca="1">+IF($F53=AL$48,SUM($N53:OFFSET($N53,0,IF(YEAR(AL$48)=VALUE(LEFT($L$48,4)),1,2))),
IF(YEAR($F53)&lt;=YEAR($C$3),$P53/12,0))</f>
        <v>0</v>
      </c>
      <c r="AM53" s="119">
        <f ca="1">+IF($F53=AM$48,SUM($N53:OFFSET($N53,0,IF(YEAR(AM$48)=VALUE(LEFT($L$48,4)),1,2))),
IF(YEAR($F53)&lt;=YEAR($C$3),$P53/12,0))</f>
        <v>0</v>
      </c>
      <c r="AN53" s="119">
        <f ca="1">+IF($F53=AN$48,SUM($N53:OFFSET($N53,0,IF(YEAR(AN$48)=VALUE(LEFT($L$48,4)),1,2))),
IF(YEAR($F53)&lt;=YEAR($C$3),$P53/12,0))</f>
        <v>0</v>
      </c>
      <c r="AO53" s="120">
        <f ca="1">+IF($F53=AO$48,SUM($N53:OFFSET($N53,0,IF(YEAR(AO$48)=VALUE(LEFT($L$48,4)),1,2))),
IF(YEAR($F53)&lt;=YEAR($C$3),$P53/12,0))</f>
        <v>0</v>
      </c>
      <c r="AP53" s="121"/>
    </row>
    <row r="54" spans="1:42" ht="60" x14ac:dyDescent="0.25">
      <c r="A54" s="298">
        <v>902249125</v>
      </c>
      <c r="B54" s="332" t="s">
        <v>166</v>
      </c>
      <c r="C54" s="347" t="s">
        <v>167</v>
      </c>
      <c r="D54" s="333">
        <v>8090</v>
      </c>
      <c r="E54" s="334" t="s">
        <v>90</v>
      </c>
      <c r="F54" s="335">
        <v>43617</v>
      </c>
      <c r="G54" s="336" t="s">
        <v>92</v>
      </c>
      <c r="H54" s="337">
        <v>0</v>
      </c>
      <c r="I54" s="338">
        <v>1</v>
      </c>
      <c r="J54" s="242"/>
      <c r="K54" s="340">
        <v>2.2224599999999999</v>
      </c>
      <c r="L54" s="341">
        <v>100</v>
      </c>
      <c r="M54" s="342">
        <v>5806</v>
      </c>
      <c r="N54" s="119">
        <f t="shared" si="16"/>
        <v>2.2224599999999999</v>
      </c>
      <c r="O54" s="121">
        <f t="shared" si="17"/>
        <v>100</v>
      </c>
      <c r="P54" s="120">
        <f t="shared" si="18"/>
        <v>5806</v>
      </c>
      <c r="Q54" s="121"/>
      <c r="R54" s="122">
        <f ca="1">+IF($F54=R$48,SUM($N54:OFFSET($N54,0,IF(YEAR(R$48)=VALUE(LEFT($L$48,4)),1,2))),
IF(YEAR($F54)&lt;VALUE(LEFT($L$48,4)),($N54+$O54)/12,0))</f>
        <v>0</v>
      </c>
      <c r="S54" s="119">
        <f ca="1">+IF($F54=S$48,SUM($N54:OFFSET($N54,0,IF(YEAR(S$48)=VALUE(LEFT($L$48,4)),1,2))),
IF(YEAR($F54)&lt;VALUE(LEFT($L$48,4)),($N54+$O54)/12,0))</f>
        <v>0</v>
      </c>
      <c r="T54" s="119">
        <f ca="1">+IF($F54=T$48,SUM($N54:OFFSET($N54,0,IF(YEAR(T$48)=VALUE(LEFT($L$48,4)),1,2))),
IF(YEAR($F54)&lt;VALUE(LEFT($L$48,4)),($N54+$O54)/12,0))</f>
        <v>0</v>
      </c>
      <c r="U54" s="119">
        <f ca="1">+IF($F54=U$48,SUM($N54:OFFSET($N54,0,IF(YEAR(U$48)=VALUE(LEFT($L$48,4)),1,2))),
IF(YEAR($F54)&lt;VALUE(LEFT($L$48,4)),($N54+$O54)/12,0))</f>
        <v>0</v>
      </c>
      <c r="V54" s="119">
        <f ca="1">+IF($F54=V$48,SUM($N54:OFFSET($N54,0,IF(YEAR(V$48)=VALUE(LEFT($L$48,4)),1,2))),
IF(YEAR($F54)&lt;VALUE(LEFT($L$48,4)),($N54+$O54)/12,0))</f>
        <v>0</v>
      </c>
      <c r="W54" s="119">
        <f ca="1">+IF($F54=W$48,SUM($N54:OFFSET($N54,0,IF(YEAR(W$48)=VALUE(LEFT($L$48,4)),1,2))),
IF(YEAR($F54)&lt;VALUE(LEFT($L$48,4)),($N54+$O54)/12,0))</f>
        <v>0</v>
      </c>
      <c r="X54" s="119">
        <f ca="1">+IF($F54=X$48,SUM($N54:OFFSET($N54,0,IF(YEAR(X$48)=VALUE(LEFT($L$48,4)),1,2))),
IF(YEAR($F54)&lt;VALUE(LEFT($L$48,4)),($N54+$O54)/12,0))</f>
        <v>0</v>
      </c>
      <c r="Y54" s="119">
        <f ca="1">+IF($F54=Y$48,SUM($N54:OFFSET($N54,0,IF(YEAR(Y$48)=VALUE(LEFT($L$48,4)),1,2))),
IF(YEAR($F54)&lt;VALUE(LEFT($L$48,4)),($N54+$O54)/12,0))</f>
        <v>0</v>
      </c>
      <c r="Z54" s="119">
        <f ca="1">+IF($F54=Z$48,SUM($N54:OFFSET($N54,0,IF(YEAR(Z$48)=VALUE(LEFT($L$48,4)),1,2))),
IF(YEAR($F54)&lt;VALUE(LEFT($L$48,4)),($N54+$O54)/12,0))</f>
        <v>0</v>
      </c>
      <c r="AA54" s="119">
        <f ca="1">+IF($F54=AA$48,SUM($N54:OFFSET($N54,0,IF(YEAR(AA$48)=VALUE(LEFT($L$48,4)),1,2))),
IF(YEAR($F54)&lt;VALUE(LEFT($L$48,4)),($N54+$O54)/12,0))</f>
        <v>0</v>
      </c>
      <c r="AB54" s="119">
        <f ca="1">+IF($F54=AB$48,SUM($N54:OFFSET($N54,0,IF(YEAR(AB$48)=VALUE(LEFT($L$48,4)),1,2))),
IF(YEAR($F54)&lt;VALUE(LEFT($L$48,4)),($N54+$O54)/12,0))</f>
        <v>0</v>
      </c>
      <c r="AC54" s="120">
        <f ca="1">+IF($F54=AC$48,SUM($N54:OFFSET($N54,0,IF(YEAR(AC$48)=VALUE(LEFT($L$48,4)),1,2))),
IF(YEAR($F54)&lt;VALUE(LEFT($L$48,4)),($N54+$O54)/12,0))</f>
        <v>0</v>
      </c>
      <c r="AD54" s="122">
        <f ca="1">+IF($F54=AD$48,SUM($N54:OFFSET($N54,0,IF(YEAR(AD$48)=VALUE(LEFT($L$48,4)),1,2))),
IF(YEAR($F54)&lt;=YEAR($C$3),$P54/12,0))</f>
        <v>0</v>
      </c>
      <c r="AE54" s="119">
        <f ca="1">+IF($F54=AE$48,SUM($N54:OFFSET($N54,0,IF(YEAR(AE$48)=VALUE(LEFT($L$48,4)),1,2))),
IF(YEAR($F54)&lt;=YEAR($C$3),$P54/12,0))</f>
        <v>0</v>
      </c>
      <c r="AF54" s="119">
        <f ca="1">+IF($F54=AF$48,SUM($N54:OFFSET($N54,0,IF(YEAR(AF$48)=VALUE(LEFT($L$48,4)),1,2))),
IF(YEAR($F54)&lt;=YEAR($C$3),$P54/12,0))</f>
        <v>0</v>
      </c>
      <c r="AG54" s="119">
        <f ca="1">+IF($F54=AG$48,SUM($N54:OFFSET($N54,0,IF(YEAR(AG$48)=VALUE(LEFT($L$48,4)),1,2))),
IF(YEAR($F54)&lt;=YEAR($C$3),$P54/12,0))</f>
        <v>0</v>
      </c>
      <c r="AH54" s="119">
        <f ca="1">+IF($F54=AH$48,SUM($N54:OFFSET($N54,0,IF(YEAR(AH$48)=VALUE(LEFT($L$48,4)),1,2))),
IF(YEAR($F54)&lt;=YEAR($C$3),$P54/12,0))</f>
        <v>0</v>
      </c>
      <c r="AI54" s="119">
        <f ca="1">+IF($F54=AI$48,SUM($N54:OFFSET($N54,0,IF(YEAR(AI$48)=VALUE(LEFT($L$48,4)),1,2))),
IF(YEAR($F54)&lt;=YEAR($C$3),$P54/12,0))</f>
        <v>5908.22246</v>
      </c>
      <c r="AJ54" s="119">
        <f ca="1">+IF($F54=AJ$48,SUM($N54:OFFSET($N54,0,IF(YEAR(AJ$48)=VALUE(LEFT($L$48,4)),1,2))),
IF(YEAR($F54)&lt;=YEAR($C$3),$P54/12,0))</f>
        <v>0</v>
      </c>
      <c r="AK54" s="119">
        <f ca="1">+IF($F54=AK$48,SUM($N54:OFFSET($N54,0,IF(YEAR(AK$48)=VALUE(LEFT($L$48,4)),1,2))),
IF(YEAR($F54)&lt;=YEAR($C$3),$P54/12,0))</f>
        <v>0</v>
      </c>
      <c r="AL54" s="119">
        <f ca="1">+IF($F54=AL$48,SUM($N54:OFFSET($N54,0,IF(YEAR(AL$48)=VALUE(LEFT($L$48,4)),1,2))),
IF(YEAR($F54)&lt;=YEAR($C$3),$P54/12,0))</f>
        <v>0</v>
      </c>
      <c r="AM54" s="119">
        <f ca="1">+IF($F54=AM$48,SUM($N54:OFFSET($N54,0,IF(YEAR(AM$48)=VALUE(LEFT($L$48,4)),1,2))),
IF(YEAR($F54)&lt;=YEAR($C$3),$P54/12,0))</f>
        <v>0</v>
      </c>
      <c r="AN54" s="119">
        <f ca="1">+IF($F54=AN$48,SUM($N54:OFFSET($N54,0,IF(YEAR(AN$48)=VALUE(LEFT($L$48,4)),1,2))),
IF(YEAR($F54)&lt;=YEAR($C$3),$P54/12,0))</f>
        <v>0</v>
      </c>
      <c r="AO54" s="120">
        <f ca="1">+IF($F54=AO$48,SUM($N54:OFFSET($N54,0,IF(YEAR(AO$48)=VALUE(LEFT($L$48,4)),1,2))),
IF(YEAR($F54)&lt;=YEAR($C$3),$P54/12,0))</f>
        <v>0</v>
      </c>
      <c r="AP54" s="121"/>
    </row>
    <row r="55" spans="1:42" ht="30" x14ac:dyDescent="0.25">
      <c r="A55" s="298">
        <v>901191112</v>
      </c>
      <c r="B55" s="332" t="s">
        <v>168</v>
      </c>
      <c r="C55" s="347" t="s">
        <v>169</v>
      </c>
      <c r="D55" s="333">
        <v>5383</v>
      </c>
      <c r="E55" s="334" t="s">
        <v>90</v>
      </c>
      <c r="F55" s="335">
        <v>43770</v>
      </c>
      <c r="G55" s="336" t="s">
        <v>92</v>
      </c>
      <c r="H55" s="337">
        <v>0</v>
      </c>
      <c r="I55" s="338">
        <v>0.34999999999999992</v>
      </c>
      <c r="J55" s="242"/>
      <c r="K55" s="340">
        <v>3783.621379999995</v>
      </c>
      <c r="L55" s="341">
        <v>1189</v>
      </c>
      <c r="M55" s="342">
        <v>849.6</v>
      </c>
      <c r="N55" s="119">
        <f t="shared" si="16"/>
        <v>1324.267482999998</v>
      </c>
      <c r="O55" s="121">
        <f t="shared" si="17"/>
        <v>416.14999999999992</v>
      </c>
      <c r="P55" s="120">
        <f t="shared" si="18"/>
        <v>297.35999999999996</v>
      </c>
      <c r="Q55" s="121"/>
      <c r="R55" s="122">
        <f ca="1">+IF($F55=R$48,SUM($N55:OFFSET($N55,0,IF(YEAR(R$48)=VALUE(LEFT($L$48,4)),1,2))),
IF(YEAR($F55)&lt;VALUE(LEFT($L$48,4)),($N55+$O55)/12,0))</f>
        <v>0</v>
      </c>
      <c r="S55" s="119">
        <f ca="1">+IF($F55=S$48,SUM($N55:OFFSET($N55,0,IF(YEAR(S$48)=VALUE(LEFT($L$48,4)),1,2))),
IF(YEAR($F55)&lt;VALUE(LEFT($L$48,4)),($N55+$O55)/12,0))</f>
        <v>0</v>
      </c>
      <c r="T55" s="119">
        <f ca="1">+IF($F55=T$48,SUM($N55:OFFSET($N55,0,IF(YEAR(T$48)=VALUE(LEFT($L$48,4)),1,2))),
IF(YEAR($F55)&lt;VALUE(LEFT($L$48,4)),($N55+$O55)/12,0))</f>
        <v>0</v>
      </c>
      <c r="U55" s="119">
        <f ca="1">+IF($F55=U$48,SUM($N55:OFFSET($N55,0,IF(YEAR(U$48)=VALUE(LEFT($L$48,4)),1,2))),
IF(YEAR($F55)&lt;VALUE(LEFT($L$48,4)),($N55+$O55)/12,0))</f>
        <v>0</v>
      </c>
      <c r="V55" s="119">
        <f ca="1">+IF($F55=V$48,SUM($N55:OFFSET($N55,0,IF(YEAR(V$48)=VALUE(LEFT($L$48,4)),1,2))),
IF(YEAR($F55)&lt;VALUE(LEFT($L$48,4)),($N55+$O55)/12,0))</f>
        <v>0</v>
      </c>
      <c r="W55" s="119">
        <f ca="1">+IF($F55=W$48,SUM($N55:OFFSET($N55,0,IF(YEAR(W$48)=VALUE(LEFT($L$48,4)),1,2))),
IF(YEAR($F55)&lt;VALUE(LEFT($L$48,4)),($N55+$O55)/12,0))</f>
        <v>0</v>
      </c>
      <c r="X55" s="119">
        <f ca="1">+IF($F55=X$48,SUM($N55:OFFSET($N55,0,IF(YEAR(X$48)=VALUE(LEFT($L$48,4)),1,2))),
IF(YEAR($F55)&lt;VALUE(LEFT($L$48,4)),($N55+$O55)/12,0))</f>
        <v>0</v>
      </c>
      <c r="Y55" s="119">
        <f ca="1">+IF($F55=Y$48,SUM($N55:OFFSET($N55,0,IF(YEAR(Y$48)=VALUE(LEFT($L$48,4)),1,2))),
IF(YEAR($F55)&lt;VALUE(LEFT($L$48,4)),($N55+$O55)/12,0))</f>
        <v>0</v>
      </c>
      <c r="Z55" s="119">
        <f ca="1">+IF($F55=Z$48,SUM($N55:OFFSET($N55,0,IF(YEAR(Z$48)=VALUE(LEFT($L$48,4)),1,2))),
IF(YEAR($F55)&lt;VALUE(LEFT($L$48,4)),($N55+$O55)/12,0))</f>
        <v>0</v>
      </c>
      <c r="AA55" s="119">
        <f ca="1">+IF($F55=AA$48,SUM($N55:OFFSET($N55,0,IF(YEAR(AA$48)=VALUE(LEFT($L$48,4)),1,2))),
IF(YEAR($F55)&lt;VALUE(LEFT($L$48,4)),($N55+$O55)/12,0))</f>
        <v>0</v>
      </c>
      <c r="AB55" s="119">
        <f ca="1">+IF($F55=AB$48,SUM($N55:OFFSET($N55,0,IF(YEAR(AB$48)=VALUE(LEFT($L$48,4)),1,2))),
IF(YEAR($F55)&lt;VALUE(LEFT($L$48,4)),($N55+$O55)/12,0))</f>
        <v>0</v>
      </c>
      <c r="AC55" s="120">
        <f ca="1">+IF($F55=AC$48,SUM($N55:OFFSET($N55,0,IF(YEAR(AC$48)=VALUE(LEFT($L$48,4)),1,2))),
IF(YEAR($F55)&lt;VALUE(LEFT($L$48,4)),($N55+$O55)/12,0))</f>
        <v>0</v>
      </c>
      <c r="AD55" s="122">
        <f ca="1">+IF($F55=AD$48,SUM($N55:OFFSET($N55,0,IF(YEAR(AD$48)=VALUE(LEFT($L$48,4)),1,2))),
IF(YEAR($F55)&lt;=YEAR($C$3),$P55/12,0))</f>
        <v>0</v>
      </c>
      <c r="AE55" s="119">
        <f ca="1">+IF($F55=AE$48,SUM($N55:OFFSET($N55,0,IF(YEAR(AE$48)=VALUE(LEFT($L$48,4)),1,2))),
IF(YEAR($F55)&lt;=YEAR($C$3),$P55/12,0))</f>
        <v>0</v>
      </c>
      <c r="AF55" s="119">
        <f ca="1">+IF($F55=AF$48,SUM($N55:OFFSET($N55,0,IF(YEAR(AF$48)=VALUE(LEFT($L$48,4)),1,2))),
IF(YEAR($F55)&lt;=YEAR($C$3),$P55/12,0))</f>
        <v>0</v>
      </c>
      <c r="AG55" s="119">
        <f ca="1">+IF($F55=AG$48,SUM($N55:OFFSET($N55,0,IF(YEAR(AG$48)=VALUE(LEFT($L$48,4)),1,2))),
IF(YEAR($F55)&lt;=YEAR($C$3),$P55/12,0))</f>
        <v>0</v>
      </c>
      <c r="AH55" s="119">
        <f ca="1">+IF($F55=AH$48,SUM($N55:OFFSET($N55,0,IF(YEAR(AH$48)=VALUE(LEFT($L$48,4)),1,2))),
IF(YEAR($F55)&lt;=YEAR($C$3),$P55/12,0))</f>
        <v>0</v>
      </c>
      <c r="AI55" s="119">
        <f ca="1">+IF($F55=AI$48,SUM($N55:OFFSET($N55,0,IF(YEAR(AI$48)=VALUE(LEFT($L$48,4)),1,2))),
IF(YEAR($F55)&lt;=YEAR($C$3),$P55/12,0))</f>
        <v>0</v>
      </c>
      <c r="AJ55" s="119">
        <f ca="1">+IF($F55=AJ$48,SUM($N55:OFFSET($N55,0,IF(YEAR(AJ$48)=VALUE(LEFT($L$48,4)),1,2))),
IF(YEAR($F55)&lt;=YEAR($C$3),$P55/12,0))</f>
        <v>0</v>
      </c>
      <c r="AK55" s="119">
        <f ca="1">+IF($F55=AK$48,SUM($N55:OFFSET($N55,0,IF(YEAR(AK$48)=VALUE(LEFT($L$48,4)),1,2))),
IF(YEAR($F55)&lt;=YEAR($C$3),$P55/12,0))</f>
        <v>0</v>
      </c>
      <c r="AL55" s="119">
        <f ca="1">+IF($F55=AL$48,SUM($N55:OFFSET($N55,0,IF(YEAR(AL$48)=VALUE(LEFT($L$48,4)),1,2))),
IF(YEAR($F55)&lt;=YEAR($C$3),$P55/12,0))</f>
        <v>0</v>
      </c>
      <c r="AM55" s="119">
        <f ca="1">+IF($F55=AM$48,SUM($N55:OFFSET($N55,0,IF(YEAR(AM$48)=VALUE(LEFT($L$48,4)),1,2))),
IF(YEAR($F55)&lt;=YEAR($C$3),$P55/12,0))</f>
        <v>0</v>
      </c>
      <c r="AN55" s="119">
        <f ca="1">+IF($F55=AN$48,SUM($N55:OFFSET($N55,0,IF(YEAR(AN$48)=VALUE(LEFT($L$48,4)),1,2))),
IF(YEAR($F55)&lt;=YEAR($C$3),$P55/12,0))</f>
        <v>2037.7774829999978</v>
      </c>
      <c r="AO55" s="120">
        <f ca="1">+IF($F55=AO$48,SUM($N55:OFFSET($N55,0,IF(YEAR(AO$48)=VALUE(LEFT($L$48,4)),1,2))),
IF(YEAR($F55)&lt;=YEAR($C$3),$P55/12,0))</f>
        <v>0</v>
      </c>
      <c r="AP55" s="121"/>
    </row>
    <row r="56" spans="1:42" ht="45" x14ac:dyDescent="0.25">
      <c r="A56" s="298">
        <v>900522611</v>
      </c>
      <c r="B56" s="332" t="s">
        <v>170</v>
      </c>
      <c r="C56" s="347" t="s">
        <v>171</v>
      </c>
      <c r="D56" s="333">
        <v>6824</v>
      </c>
      <c r="E56" s="334" t="s">
        <v>90</v>
      </c>
      <c r="F56" s="335">
        <v>43435</v>
      </c>
      <c r="G56" s="336" t="s">
        <v>92</v>
      </c>
      <c r="H56" s="337">
        <v>0</v>
      </c>
      <c r="I56" s="338">
        <v>0.37</v>
      </c>
      <c r="J56" s="242"/>
      <c r="K56" s="340">
        <v>35452.42343000017</v>
      </c>
      <c r="L56" s="341">
        <v>1126.414</v>
      </c>
      <c r="M56" s="342">
        <v>0</v>
      </c>
      <c r="N56" s="119">
        <f t="shared" si="16"/>
        <v>13117.396669100062</v>
      </c>
      <c r="O56" s="121">
        <f t="shared" si="17"/>
        <v>416.77317999999997</v>
      </c>
      <c r="P56" s="120">
        <f t="shared" si="18"/>
        <v>0</v>
      </c>
      <c r="Q56" s="121"/>
      <c r="R56" s="122">
        <f ca="1">+IF($F56=R$48,SUM($N56:OFFSET($N56,0,IF(YEAR(R$48)=VALUE(LEFT($L$48,4)),1,2))),
IF(YEAR($F56)&lt;VALUE(LEFT($L$48,4)),($N56+$O56)/12,0))</f>
        <v>0</v>
      </c>
      <c r="S56" s="119">
        <f ca="1">+IF($F56=S$48,SUM($N56:OFFSET($N56,0,IF(YEAR(S$48)=VALUE(LEFT($L$48,4)),1,2))),
IF(YEAR($F56)&lt;VALUE(LEFT($L$48,4)),($N56+$O56)/12,0))</f>
        <v>0</v>
      </c>
      <c r="T56" s="119">
        <f ca="1">+IF($F56=T$48,SUM($N56:OFFSET($N56,0,IF(YEAR(T$48)=VALUE(LEFT($L$48,4)),1,2))),
IF(YEAR($F56)&lt;VALUE(LEFT($L$48,4)),($N56+$O56)/12,0))</f>
        <v>0</v>
      </c>
      <c r="U56" s="119">
        <f ca="1">+IF($F56=U$48,SUM($N56:OFFSET($N56,0,IF(YEAR(U$48)=VALUE(LEFT($L$48,4)),1,2))),
IF(YEAR($F56)&lt;VALUE(LEFT($L$48,4)),($N56+$O56)/12,0))</f>
        <v>0</v>
      </c>
      <c r="V56" s="119">
        <f ca="1">+IF($F56=V$48,SUM($N56:OFFSET($N56,0,IF(YEAR(V$48)=VALUE(LEFT($L$48,4)),1,2))),
IF(YEAR($F56)&lt;VALUE(LEFT($L$48,4)),($N56+$O56)/12,0))</f>
        <v>0</v>
      </c>
      <c r="W56" s="119">
        <f ca="1">+IF($F56=W$48,SUM($N56:OFFSET($N56,0,IF(YEAR(W$48)=VALUE(LEFT($L$48,4)),1,2))),
IF(YEAR($F56)&lt;VALUE(LEFT($L$48,4)),($N56+$O56)/12,0))</f>
        <v>0</v>
      </c>
      <c r="X56" s="119">
        <f ca="1">+IF($F56=X$48,SUM($N56:OFFSET($N56,0,IF(YEAR(X$48)=VALUE(LEFT($L$48,4)),1,2))),
IF(YEAR($F56)&lt;VALUE(LEFT($L$48,4)),($N56+$O56)/12,0))</f>
        <v>0</v>
      </c>
      <c r="Y56" s="119">
        <f ca="1">+IF($F56=Y$48,SUM($N56:OFFSET($N56,0,IF(YEAR(Y$48)=VALUE(LEFT($L$48,4)),1,2))),
IF(YEAR($F56)&lt;VALUE(LEFT($L$48,4)),($N56+$O56)/12,0))</f>
        <v>0</v>
      </c>
      <c r="Z56" s="119">
        <f ca="1">+IF($F56=Z$48,SUM($N56:OFFSET($N56,0,IF(YEAR(Z$48)=VALUE(LEFT($L$48,4)),1,2))),
IF(YEAR($F56)&lt;VALUE(LEFT($L$48,4)),($N56+$O56)/12,0))</f>
        <v>0</v>
      </c>
      <c r="AA56" s="119">
        <f ca="1">+IF($F56=AA$48,SUM($N56:OFFSET($N56,0,IF(YEAR(AA$48)=VALUE(LEFT($L$48,4)),1,2))),
IF(YEAR($F56)&lt;VALUE(LEFT($L$48,4)),($N56+$O56)/12,0))</f>
        <v>0</v>
      </c>
      <c r="AB56" s="119">
        <f ca="1">+IF($F56=AB$48,SUM($N56:OFFSET($N56,0,IF(YEAR(AB$48)=VALUE(LEFT($L$48,4)),1,2))),
IF(YEAR($F56)&lt;VALUE(LEFT($L$48,4)),($N56+$O56)/12,0))</f>
        <v>0</v>
      </c>
      <c r="AC56" s="120">
        <f ca="1">+IF($F56=AC$48,SUM($N56:OFFSET($N56,0,IF(YEAR(AC$48)=VALUE(LEFT($L$48,4)),1,2))),
IF(YEAR($F56)&lt;VALUE(LEFT($L$48,4)),($N56+$O56)/12,0))</f>
        <v>13534.169849100062</v>
      </c>
      <c r="AD56" s="122">
        <f ca="1">+IF($F56=AD$48,SUM($N56:OFFSET($N56,0,IF(YEAR(AD$48)=VALUE(LEFT($L$48,4)),1,2))),
IF(YEAR($F56)&lt;=YEAR($C$3),$P56/12,0))</f>
        <v>0</v>
      </c>
      <c r="AE56" s="119">
        <f ca="1">+IF($F56=AE$48,SUM($N56:OFFSET($N56,0,IF(YEAR(AE$48)=VALUE(LEFT($L$48,4)),1,2))),
IF(YEAR($F56)&lt;=YEAR($C$3),$P56/12,0))</f>
        <v>0</v>
      </c>
      <c r="AF56" s="119">
        <f ca="1">+IF($F56=AF$48,SUM($N56:OFFSET($N56,0,IF(YEAR(AF$48)=VALUE(LEFT($L$48,4)),1,2))),
IF(YEAR($F56)&lt;=YEAR($C$3),$P56/12,0))</f>
        <v>0</v>
      </c>
      <c r="AG56" s="119">
        <f ca="1">+IF($F56=AG$48,SUM($N56:OFFSET($N56,0,IF(YEAR(AG$48)=VALUE(LEFT($L$48,4)),1,2))),
IF(YEAR($F56)&lt;=YEAR($C$3),$P56/12,0))</f>
        <v>0</v>
      </c>
      <c r="AH56" s="119">
        <f ca="1">+IF($F56=AH$48,SUM($N56:OFFSET($N56,0,IF(YEAR(AH$48)=VALUE(LEFT($L$48,4)),1,2))),
IF(YEAR($F56)&lt;=YEAR($C$3),$P56/12,0))</f>
        <v>0</v>
      </c>
      <c r="AI56" s="119">
        <f ca="1">+IF($F56=AI$48,SUM($N56:OFFSET($N56,0,IF(YEAR(AI$48)=VALUE(LEFT($L$48,4)),1,2))),
IF(YEAR($F56)&lt;=YEAR($C$3),$P56/12,0))</f>
        <v>0</v>
      </c>
      <c r="AJ56" s="119">
        <f ca="1">+IF($F56=AJ$48,SUM($N56:OFFSET($N56,0,IF(YEAR(AJ$48)=VALUE(LEFT($L$48,4)),1,2))),
IF(YEAR($F56)&lt;=YEAR($C$3),$P56/12,0))</f>
        <v>0</v>
      </c>
      <c r="AK56" s="119">
        <f ca="1">+IF($F56=AK$48,SUM($N56:OFFSET($N56,0,IF(YEAR(AK$48)=VALUE(LEFT($L$48,4)),1,2))),
IF(YEAR($F56)&lt;=YEAR($C$3),$P56/12,0))</f>
        <v>0</v>
      </c>
      <c r="AL56" s="119">
        <f ca="1">+IF($F56=AL$48,SUM($N56:OFFSET($N56,0,IF(YEAR(AL$48)=VALUE(LEFT($L$48,4)),1,2))),
IF(YEAR($F56)&lt;=YEAR($C$3),$P56/12,0))</f>
        <v>0</v>
      </c>
      <c r="AM56" s="119">
        <f ca="1">+IF($F56=AM$48,SUM($N56:OFFSET($N56,0,IF(YEAR(AM$48)=VALUE(LEFT($L$48,4)),1,2))),
IF(YEAR($F56)&lt;=YEAR($C$3),$P56/12,0))</f>
        <v>0</v>
      </c>
      <c r="AN56" s="119">
        <f ca="1">+IF($F56=AN$48,SUM($N56:OFFSET($N56,0,IF(YEAR(AN$48)=VALUE(LEFT($L$48,4)),1,2))),
IF(YEAR($F56)&lt;=YEAR($C$3),$P56/12,0))</f>
        <v>0</v>
      </c>
      <c r="AO56" s="120">
        <f ca="1">+IF($F56=AO$48,SUM($N56:OFFSET($N56,0,IF(YEAR(AO$48)=VALUE(LEFT($L$48,4)),1,2))),
IF(YEAR($F56)&lt;=YEAR($C$3),$P56/12,0))</f>
        <v>0</v>
      </c>
      <c r="AP56" s="121"/>
    </row>
    <row r="57" spans="1:42" ht="30" x14ac:dyDescent="0.25">
      <c r="A57" s="298">
        <v>901241164</v>
      </c>
      <c r="B57" s="332" t="s">
        <v>172</v>
      </c>
      <c r="C57" s="347" t="s">
        <v>173</v>
      </c>
      <c r="D57" s="333">
        <v>7113</v>
      </c>
      <c r="E57" s="334" t="s">
        <v>90</v>
      </c>
      <c r="F57" s="335">
        <v>43252</v>
      </c>
      <c r="G57" s="336" t="s">
        <v>92</v>
      </c>
      <c r="H57" s="337">
        <v>0</v>
      </c>
      <c r="I57" s="338">
        <v>1</v>
      </c>
      <c r="J57" s="242"/>
      <c r="K57" s="340">
        <v>11894.120480000043</v>
      </c>
      <c r="L57" s="341">
        <v>1239</v>
      </c>
      <c r="M57" s="342">
        <v>0</v>
      </c>
      <c r="N57" s="119">
        <f t="shared" si="16"/>
        <v>11894.120480000043</v>
      </c>
      <c r="O57" s="121">
        <f t="shared" si="17"/>
        <v>1239</v>
      </c>
      <c r="P57" s="120">
        <f t="shared" si="18"/>
        <v>0</v>
      </c>
      <c r="Q57" s="121"/>
      <c r="R57" s="122">
        <f ca="1">+IF($F57=R$48,SUM($N57:OFFSET($N57,0,IF(YEAR(R$48)=VALUE(LEFT($L$48,4)),1,2))),
IF(YEAR($F57)&lt;VALUE(LEFT($L$48,4)),($N57+$O57)/12,0))</f>
        <v>0</v>
      </c>
      <c r="S57" s="119">
        <f ca="1">+IF($F57=S$48,SUM($N57:OFFSET($N57,0,IF(YEAR(S$48)=VALUE(LEFT($L$48,4)),1,2))),
IF(YEAR($F57)&lt;VALUE(LEFT($L$48,4)),($N57+$O57)/12,0))</f>
        <v>0</v>
      </c>
      <c r="T57" s="119">
        <f ca="1">+IF($F57=T$48,SUM($N57:OFFSET($N57,0,IF(YEAR(T$48)=VALUE(LEFT($L$48,4)),1,2))),
IF(YEAR($F57)&lt;VALUE(LEFT($L$48,4)),($N57+$O57)/12,0))</f>
        <v>0</v>
      </c>
      <c r="U57" s="119">
        <f ca="1">+IF($F57=U$48,SUM($N57:OFFSET($N57,0,IF(YEAR(U$48)=VALUE(LEFT($L$48,4)),1,2))),
IF(YEAR($F57)&lt;VALUE(LEFT($L$48,4)),($N57+$O57)/12,0))</f>
        <v>0</v>
      </c>
      <c r="V57" s="119">
        <f ca="1">+IF($F57=V$48,SUM($N57:OFFSET($N57,0,IF(YEAR(V$48)=VALUE(LEFT($L$48,4)),1,2))),
IF(YEAR($F57)&lt;VALUE(LEFT($L$48,4)),($N57+$O57)/12,0))</f>
        <v>0</v>
      </c>
      <c r="W57" s="119">
        <f ca="1">+IF($F57=W$48,SUM($N57:OFFSET($N57,0,IF(YEAR(W$48)=VALUE(LEFT($L$48,4)),1,2))),
IF(YEAR($F57)&lt;VALUE(LEFT($L$48,4)),($N57+$O57)/12,0))</f>
        <v>13133.120480000043</v>
      </c>
      <c r="X57" s="119">
        <f ca="1">+IF($F57=X$48,SUM($N57:OFFSET($N57,0,IF(YEAR(X$48)=VALUE(LEFT($L$48,4)),1,2))),
IF(YEAR($F57)&lt;VALUE(LEFT($L$48,4)),($N57+$O57)/12,0))</f>
        <v>0</v>
      </c>
      <c r="Y57" s="119">
        <f ca="1">+IF($F57=Y$48,SUM($N57:OFFSET($N57,0,IF(YEAR(Y$48)=VALUE(LEFT($L$48,4)),1,2))),
IF(YEAR($F57)&lt;VALUE(LEFT($L$48,4)),($N57+$O57)/12,0))</f>
        <v>0</v>
      </c>
      <c r="Z57" s="119">
        <f ca="1">+IF($F57=Z$48,SUM($N57:OFFSET($N57,0,IF(YEAR(Z$48)=VALUE(LEFT($L$48,4)),1,2))),
IF(YEAR($F57)&lt;VALUE(LEFT($L$48,4)),($N57+$O57)/12,0))</f>
        <v>0</v>
      </c>
      <c r="AA57" s="119">
        <f ca="1">+IF($F57=AA$48,SUM($N57:OFFSET($N57,0,IF(YEAR(AA$48)=VALUE(LEFT($L$48,4)),1,2))),
IF(YEAR($F57)&lt;VALUE(LEFT($L$48,4)),($N57+$O57)/12,0))</f>
        <v>0</v>
      </c>
      <c r="AB57" s="119">
        <f ca="1">+IF($F57=AB$48,SUM($N57:OFFSET($N57,0,IF(YEAR(AB$48)=VALUE(LEFT($L$48,4)),1,2))),
IF(YEAR($F57)&lt;VALUE(LEFT($L$48,4)),($N57+$O57)/12,0))</f>
        <v>0</v>
      </c>
      <c r="AC57" s="120">
        <f ca="1">+IF($F57=AC$48,SUM($N57:OFFSET($N57,0,IF(YEAR(AC$48)=VALUE(LEFT($L$48,4)),1,2))),
IF(YEAR($F57)&lt;VALUE(LEFT($L$48,4)),($N57+$O57)/12,0))</f>
        <v>0</v>
      </c>
      <c r="AD57" s="122">
        <f ca="1">+IF($F57=AD$48,SUM($N57:OFFSET($N57,0,IF(YEAR(AD$48)=VALUE(LEFT($L$48,4)),1,2))),
IF(YEAR($F57)&lt;=YEAR($C$3),$P57/12,0))</f>
        <v>0</v>
      </c>
      <c r="AE57" s="119">
        <f ca="1">+IF($F57=AE$48,SUM($N57:OFFSET($N57,0,IF(YEAR(AE$48)=VALUE(LEFT($L$48,4)),1,2))),
IF(YEAR($F57)&lt;=YEAR($C$3),$P57/12,0))</f>
        <v>0</v>
      </c>
      <c r="AF57" s="119">
        <f ca="1">+IF($F57=AF$48,SUM($N57:OFFSET($N57,0,IF(YEAR(AF$48)=VALUE(LEFT($L$48,4)),1,2))),
IF(YEAR($F57)&lt;=YEAR($C$3),$P57/12,0))</f>
        <v>0</v>
      </c>
      <c r="AG57" s="119">
        <f ca="1">+IF($F57=AG$48,SUM($N57:OFFSET($N57,0,IF(YEAR(AG$48)=VALUE(LEFT($L$48,4)),1,2))),
IF(YEAR($F57)&lt;=YEAR($C$3),$P57/12,0))</f>
        <v>0</v>
      </c>
      <c r="AH57" s="119">
        <f ca="1">+IF($F57=AH$48,SUM($N57:OFFSET($N57,0,IF(YEAR(AH$48)=VALUE(LEFT($L$48,4)),1,2))),
IF(YEAR($F57)&lt;=YEAR($C$3),$P57/12,0))</f>
        <v>0</v>
      </c>
      <c r="AI57" s="119">
        <f ca="1">+IF($F57=AI$48,SUM($N57:OFFSET($N57,0,IF(YEAR(AI$48)=VALUE(LEFT($L$48,4)),1,2))),
IF(YEAR($F57)&lt;=YEAR($C$3),$P57/12,0))</f>
        <v>0</v>
      </c>
      <c r="AJ57" s="119">
        <f ca="1">+IF($F57=AJ$48,SUM($N57:OFFSET($N57,0,IF(YEAR(AJ$48)=VALUE(LEFT($L$48,4)),1,2))),
IF(YEAR($F57)&lt;=YEAR($C$3),$P57/12,0))</f>
        <v>0</v>
      </c>
      <c r="AK57" s="119">
        <f ca="1">+IF($F57=AK$48,SUM($N57:OFFSET($N57,0,IF(YEAR(AK$48)=VALUE(LEFT($L$48,4)),1,2))),
IF(YEAR($F57)&lt;=YEAR($C$3),$P57/12,0))</f>
        <v>0</v>
      </c>
      <c r="AL57" s="119">
        <f ca="1">+IF($F57=AL$48,SUM($N57:OFFSET($N57,0,IF(YEAR(AL$48)=VALUE(LEFT($L$48,4)),1,2))),
IF(YEAR($F57)&lt;=YEAR($C$3),$P57/12,0))</f>
        <v>0</v>
      </c>
      <c r="AM57" s="119">
        <f ca="1">+IF($F57=AM$48,SUM($N57:OFFSET($N57,0,IF(YEAR(AM$48)=VALUE(LEFT($L$48,4)),1,2))),
IF(YEAR($F57)&lt;=YEAR($C$3),$P57/12,0))</f>
        <v>0</v>
      </c>
      <c r="AN57" s="119">
        <f ca="1">+IF($F57=AN$48,SUM($N57:OFFSET($N57,0,IF(YEAR(AN$48)=VALUE(LEFT($L$48,4)),1,2))),
IF(YEAR($F57)&lt;=YEAR($C$3),$P57/12,0))</f>
        <v>0</v>
      </c>
      <c r="AO57" s="120">
        <f ca="1">+IF($F57=AO$48,SUM($N57:OFFSET($N57,0,IF(YEAR(AO$48)=VALUE(LEFT($L$48,4)),1,2))),
IF(YEAR($F57)&lt;=YEAR($C$3),$P57/12,0))</f>
        <v>0</v>
      </c>
      <c r="AP57" s="121"/>
    </row>
    <row r="58" spans="1:42" ht="15" x14ac:dyDescent="0.25">
      <c r="A58" s="317">
        <v>900312889</v>
      </c>
      <c r="B58" s="332" t="s">
        <v>174</v>
      </c>
      <c r="C58" s="347" t="s">
        <v>175</v>
      </c>
      <c r="D58" s="333">
        <v>6263</v>
      </c>
      <c r="E58" s="334" t="s">
        <v>90</v>
      </c>
      <c r="F58" s="139">
        <v>42948</v>
      </c>
      <c r="G58" s="336" t="s">
        <v>92</v>
      </c>
      <c r="H58" s="337">
        <v>0</v>
      </c>
      <c r="I58" s="338">
        <v>0.93</v>
      </c>
      <c r="J58" s="242" t="s">
        <v>77</v>
      </c>
      <c r="K58" s="340">
        <v>-4.9831305661690581E-12</v>
      </c>
      <c r="L58" s="341">
        <v>25.4</v>
      </c>
      <c r="M58" s="342">
        <v>0</v>
      </c>
      <c r="N58" s="119">
        <f t="shared" si="16"/>
        <v>-4.6343114265372242E-12</v>
      </c>
      <c r="O58" s="121">
        <f t="shared" si="17"/>
        <v>23.622</v>
      </c>
      <c r="P58" s="120">
        <f t="shared" si="18"/>
        <v>0</v>
      </c>
      <c r="Q58" s="121"/>
      <c r="R58" s="122">
        <f ca="1">+IF($F58=R$48,SUM($N58:OFFSET($N58,0,IF(YEAR(R$48)=VALUE(LEFT($L$48,4)),1,2))),
IF(YEAR($F58)&lt;VALUE(LEFT($L$48,4)),($N58+$O58)/12,0))</f>
        <v>1.968499999999614</v>
      </c>
      <c r="S58" s="119">
        <f ca="1">+IF($F58=S$48,SUM($N58:OFFSET($N58,0,IF(YEAR(S$48)=VALUE(LEFT($L$48,4)),1,2))),
IF(YEAR($F58)&lt;VALUE(LEFT($L$48,4)),($N58+$O58)/12,0))</f>
        <v>1.968499999999614</v>
      </c>
      <c r="T58" s="119">
        <f ca="1">+IF($F58=T$48,SUM($N58:OFFSET($N58,0,IF(YEAR(T$48)=VALUE(LEFT($L$48,4)),1,2))),
IF(YEAR($F58)&lt;VALUE(LEFT($L$48,4)),($N58+$O58)/12,0))</f>
        <v>1.968499999999614</v>
      </c>
      <c r="U58" s="119">
        <f ca="1">+IF($F58=U$48,SUM($N58:OFFSET($N58,0,IF(YEAR(U$48)=VALUE(LEFT($L$48,4)),1,2))),
IF(YEAR($F58)&lt;VALUE(LEFT($L$48,4)),($N58+$O58)/12,0))</f>
        <v>1.968499999999614</v>
      </c>
      <c r="V58" s="119">
        <f ca="1">+IF($F58=V$48,SUM($N58:OFFSET($N58,0,IF(YEAR(V$48)=VALUE(LEFT($L$48,4)),1,2))),
IF(YEAR($F58)&lt;VALUE(LEFT($L$48,4)),($N58+$O58)/12,0))</f>
        <v>1.968499999999614</v>
      </c>
      <c r="W58" s="119">
        <f ca="1">+IF($F58=W$48,SUM($N58:OFFSET($N58,0,IF(YEAR(W$48)=VALUE(LEFT($L$48,4)),1,2))),
IF(YEAR($F58)&lt;VALUE(LEFT($L$48,4)),($N58+$O58)/12,0))</f>
        <v>1.968499999999614</v>
      </c>
      <c r="X58" s="119">
        <f ca="1">+IF($F58=X$48,SUM($N58:OFFSET($N58,0,IF(YEAR(X$48)=VALUE(LEFT($L$48,4)),1,2))),
IF(YEAR($F58)&lt;VALUE(LEFT($L$48,4)),($N58+$O58)/12,0))</f>
        <v>1.968499999999614</v>
      </c>
      <c r="Y58" s="119">
        <f ca="1">+IF($F58=Y$48,SUM($N58:OFFSET($N58,0,IF(YEAR(Y$48)=VALUE(LEFT($L$48,4)),1,2))),
IF(YEAR($F58)&lt;VALUE(LEFT($L$48,4)),($N58+$O58)/12,0))</f>
        <v>1.968499999999614</v>
      </c>
      <c r="Z58" s="119">
        <f ca="1">+IF($F58=Z$48,SUM($N58:OFFSET($N58,0,IF(YEAR(Z$48)=VALUE(LEFT($L$48,4)),1,2))),
IF(YEAR($F58)&lt;VALUE(LEFT($L$48,4)),($N58+$O58)/12,0))</f>
        <v>1.968499999999614</v>
      </c>
      <c r="AA58" s="119">
        <f ca="1">+IF($F58=AA$48,SUM($N58:OFFSET($N58,0,IF(YEAR(AA$48)=VALUE(LEFT($L$48,4)),1,2))),
IF(YEAR($F58)&lt;VALUE(LEFT($L$48,4)),($N58+$O58)/12,0))</f>
        <v>1.968499999999614</v>
      </c>
      <c r="AB58" s="119">
        <f ca="1">+IF($F58=AB$48,SUM($N58:OFFSET($N58,0,IF(YEAR(AB$48)=VALUE(LEFT($L$48,4)),1,2))),
IF(YEAR($F58)&lt;VALUE(LEFT($L$48,4)),($N58+$O58)/12,0))</f>
        <v>1.968499999999614</v>
      </c>
      <c r="AC58" s="120">
        <f ca="1">+IF($F58=AC$48,SUM($N58:OFFSET($N58,0,IF(YEAR(AC$48)=VALUE(LEFT($L$48,4)),1,2))),
IF(YEAR($F58)&lt;VALUE(LEFT($L$48,4)),($N58+$O58)/12,0))</f>
        <v>1.968499999999614</v>
      </c>
      <c r="AD58" s="122">
        <f ca="1">+IF($F58=AD$48,SUM($N58:OFFSET($N58,0,IF(YEAR(AD$48)=VALUE(LEFT($L$48,4)),1,2))),
IF(YEAR($F58)&lt;=YEAR($C$3),$P58/12,0))</f>
        <v>0</v>
      </c>
      <c r="AE58" s="119">
        <f ca="1">+IF($F58=AE$48,SUM($N58:OFFSET($N58,0,IF(YEAR(AE$48)=VALUE(LEFT($L$48,4)),1,2))),
IF(YEAR($F58)&lt;=YEAR($C$3),$P58/12,0))</f>
        <v>0</v>
      </c>
      <c r="AF58" s="119">
        <f ca="1">+IF($F58=AF$48,SUM($N58:OFFSET($N58,0,IF(YEAR(AF$48)=VALUE(LEFT($L$48,4)),1,2))),
IF(YEAR($F58)&lt;=YEAR($C$3),$P58/12,0))</f>
        <v>0</v>
      </c>
      <c r="AG58" s="119">
        <f ca="1">+IF($F58=AG$48,SUM($N58:OFFSET($N58,0,IF(YEAR(AG$48)=VALUE(LEFT($L$48,4)),1,2))),
IF(YEAR($F58)&lt;=YEAR($C$3),$P58/12,0))</f>
        <v>0</v>
      </c>
      <c r="AH58" s="119">
        <f ca="1">+IF($F58=AH$48,SUM($N58:OFFSET($N58,0,IF(YEAR(AH$48)=VALUE(LEFT($L$48,4)),1,2))),
IF(YEAR($F58)&lt;=YEAR($C$3),$P58/12,0))</f>
        <v>0</v>
      </c>
      <c r="AI58" s="119">
        <f ca="1">+IF($F58=AI$48,SUM($N58:OFFSET($N58,0,IF(YEAR(AI$48)=VALUE(LEFT($L$48,4)),1,2))),
IF(YEAR($F58)&lt;=YEAR($C$3),$P58/12,0))</f>
        <v>0</v>
      </c>
      <c r="AJ58" s="119">
        <f ca="1">+IF($F58=AJ$48,SUM($N58:OFFSET($N58,0,IF(YEAR(AJ$48)=VALUE(LEFT($L$48,4)),1,2))),
IF(YEAR($F58)&lt;=YEAR($C$3),$P58/12,0))</f>
        <v>0</v>
      </c>
      <c r="AK58" s="119">
        <f ca="1">+IF($F58=AK$48,SUM($N58:OFFSET($N58,0,IF(YEAR(AK$48)=VALUE(LEFT($L$48,4)),1,2))),
IF(YEAR($F58)&lt;=YEAR($C$3),$P58/12,0))</f>
        <v>0</v>
      </c>
      <c r="AL58" s="119">
        <f ca="1">+IF($F58=AL$48,SUM($N58:OFFSET($N58,0,IF(YEAR(AL$48)=VALUE(LEFT($L$48,4)),1,2))),
IF(YEAR($F58)&lt;=YEAR($C$3),$P58/12,0))</f>
        <v>0</v>
      </c>
      <c r="AM58" s="119">
        <f ca="1">+IF($F58=AM$48,SUM($N58:OFFSET($N58,0,IF(YEAR(AM$48)=VALUE(LEFT($L$48,4)),1,2))),
IF(YEAR($F58)&lt;=YEAR($C$3),$P58/12,0))</f>
        <v>0</v>
      </c>
      <c r="AN58" s="119">
        <f ca="1">+IF($F58=AN$48,SUM($N58:OFFSET($N58,0,IF(YEAR(AN$48)=VALUE(LEFT($L$48,4)),1,2))),
IF(YEAR($F58)&lt;=YEAR($C$3),$P58/12,0))</f>
        <v>0</v>
      </c>
      <c r="AO58" s="120">
        <f ca="1">+IF($F58=AO$48,SUM($N58:OFFSET($N58,0,IF(YEAR(AO$48)=VALUE(LEFT($L$48,4)),1,2))),
IF(YEAR($F58)&lt;=YEAR($C$3),$P58/12,0))</f>
        <v>0</v>
      </c>
      <c r="AP58" s="121"/>
    </row>
    <row r="59" spans="1:42" ht="15" x14ac:dyDescent="0.25">
      <c r="A59" s="317">
        <v>800440341</v>
      </c>
      <c r="B59" s="332" t="s">
        <v>176</v>
      </c>
      <c r="C59" s="347" t="s">
        <v>177</v>
      </c>
      <c r="D59" s="333">
        <v>6670</v>
      </c>
      <c r="E59" s="334" t="s">
        <v>95</v>
      </c>
      <c r="F59" s="139">
        <v>42887</v>
      </c>
      <c r="G59" s="336" t="s">
        <v>92</v>
      </c>
      <c r="H59" s="337">
        <v>0</v>
      </c>
      <c r="I59" s="338">
        <v>0.06</v>
      </c>
      <c r="J59" s="242" t="s">
        <v>77</v>
      </c>
      <c r="K59" s="340">
        <v>3.0791284189035652E-11</v>
      </c>
      <c r="L59" s="341">
        <v>166.40899999999999</v>
      </c>
      <c r="M59" s="342">
        <v>0</v>
      </c>
      <c r="N59" s="119">
        <f t="shared" si="16"/>
        <v>1.8474770513421389E-12</v>
      </c>
      <c r="O59" s="121">
        <f t="shared" si="17"/>
        <v>9.9845399999999991</v>
      </c>
      <c r="P59" s="120">
        <f t="shared" si="18"/>
        <v>0</v>
      </c>
      <c r="Q59" s="121"/>
      <c r="R59" s="122">
        <f ca="1">+IF($F59=R$48,SUM($N59:OFFSET($N59,0,IF(YEAR(R$48)=VALUE(LEFT($L$48,4)),1,2))),
IF(YEAR($F59)&lt;VALUE(LEFT($L$48,4)),($N59+$O59)/12,0))</f>
        <v>0.83204500000015391</v>
      </c>
      <c r="S59" s="119">
        <f ca="1">+IF($F59=S$48,SUM($N59:OFFSET($N59,0,IF(YEAR(S$48)=VALUE(LEFT($L$48,4)),1,2))),
IF(YEAR($F59)&lt;VALUE(LEFT($L$48,4)),($N59+$O59)/12,0))</f>
        <v>0.83204500000015391</v>
      </c>
      <c r="T59" s="119">
        <f ca="1">+IF($F59=T$48,SUM($N59:OFFSET($N59,0,IF(YEAR(T$48)=VALUE(LEFT($L$48,4)),1,2))),
IF(YEAR($F59)&lt;VALUE(LEFT($L$48,4)),($N59+$O59)/12,0))</f>
        <v>0.83204500000015391</v>
      </c>
      <c r="U59" s="119">
        <f ca="1">+IF($F59=U$48,SUM($N59:OFFSET($N59,0,IF(YEAR(U$48)=VALUE(LEFT($L$48,4)),1,2))),
IF(YEAR($F59)&lt;VALUE(LEFT($L$48,4)),($N59+$O59)/12,0))</f>
        <v>0.83204500000015391</v>
      </c>
      <c r="V59" s="119">
        <f ca="1">+IF($F59=V$48,SUM($N59:OFFSET($N59,0,IF(YEAR(V$48)=VALUE(LEFT($L$48,4)),1,2))),
IF(YEAR($F59)&lt;VALUE(LEFT($L$48,4)),($N59+$O59)/12,0))</f>
        <v>0.83204500000015391</v>
      </c>
      <c r="W59" s="119">
        <f ca="1">+IF($F59=W$48,SUM($N59:OFFSET($N59,0,IF(YEAR(W$48)=VALUE(LEFT($L$48,4)),1,2))),
IF(YEAR($F59)&lt;VALUE(LEFT($L$48,4)),($N59+$O59)/12,0))</f>
        <v>0.83204500000015391</v>
      </c>
      <c r="X59" s="119">
        <f ca="1">+IF($F59=X$48,SUM($N59:OFFSET($N59,0,IF(YEAR(X$48)=VALUE(LEFT($L$48,4)),1,2))),
IF(YEAR($F59)&lt;VALUE(LEFT($L$48,4)),($N59+$O59)/12,0))</f>
        <v>0.83204500000015391</v>
      </c>
      <c r="Y59" s="119">
        <f ca="1">+IF($F59=Y$48,SUM($N59:OFFSET($N59,0,IF(YEAR(Y$48)=VALUE(LEFT($L$48,4)),1,2))),
IF(YEAR($F59)&lt;VALUE(LEFT($L$48,4)),($N59+$O59)/12,0))</f>
        <v>0.83204500000015391</v>
      </c>
      <c r="Z59" s="119">
        <f ca="1">+IF($F59=Z$48,SUM($N59:OFFSET($N59,0,IF(YEAR(Z$48)=VALUE(LEFT($L$48,4)),1,2))),
IF(YEAR($F59)&lt;VALUE(LEFT($L$48,4)),($N59+$O59)/12,0))</f>
        <v>0.83204500000015391</v>
      </c>
      <c r="AA59" s="119">
        <f ca="1">+IF($F59=AA$48,SUM($N59:OFFSET($N59,0,IF(YEAR(AA$48)=VALUE(LEFT($L$48,4)),1,2))),
IF(YEAR($F59)&lt;VALUE(LEFT($L$48,4)),($N59+$O59)/12,0))</f>
        <v>0.83204500000015391</v>
      </c>
      <c r="AB59" s="119">
        <f ca="1">+IF($F59=AB$48,SUM($N59:OFFSET($N59,0,IF(YEAR(AB$48)=VALUE(LEFT($L$48,4)),1,2))),
IF(YEAR($F59)&lt;VALUE(LEFT($L$48,4)),($N59+$O59)/12,0))</f>
        <v>0.83204500000015391</v>
      </c>
      <c r="AC59" s="120">
        <f ca="1">+IF($F59=AC$48,SUM($N59:OFFSET($N59,0,IF(YEAR(AC$48)=VALUE(LEFT($L$48,4)),1,2))),
IF(YEAR($F59)&lt;VALUE(LEFT($L$48,4)),($N59+$O59)/12,0))</f>
        <v>0.83204500000015391</v>
      </c>
      <c r="AD59" s="122">
        <f ca="1">+IF($F59=AD$48,SUM($N59:OFFSET($N59,0,IF(YEAR(AD$48)=VALUE(LEFT($L$48,4)),1,2))),
IF(YEAR($F59)&lt;=YEAR($C$3),$P59/12,0))</f>
        <v>0</v>
      </c>
      <c r="AE59" s="119">
        <f ca="1">+IF($F59=AE$48,SUM($N59:OFFSET($N59,0,IF(YEAR(AE$48)=VALUE(LEFT($L$48,4)),1,2))),
IF(YEAR($F59)&lt;=YEAR($C$3),$P59/12,0))</f>
        <v>0</v>
      </c>
      <c r="AF59" s="119">
        <f ca="1">+IF($F59=AF$48,SUM($N59:OFFSET($N59,0,IF(YEAR(AF$48)=VALUE(LEFT($L$48,4)),1,2))),
IF(YEAR($F59)&lt;=YEAR($C$3),$P59/12,0))</f>
        <v>0</v>
      </c>
      <c r="AG59" s="119">
        <f ca="1">+IF($F59=AG$48,SUM($N59:OFFSET($N59,0,IF(YEAR(AG$48)=VALUE(LEFT($L$48,4)),1,2))),
IF(YEAR($F59)&lt;=YEAR($C$3),$P59/12,0))</f>
        <v>0</v>
      </c>
      <c r="AH59" s="119">
        <f ca="1">+IF($F59=AH$48,SUM($N59:OFFSET($N59,0,IF(YEAR(AH$48)=VALUE(LEFT($L$48,4)),1,2))),
IF(YEAR($F59)&lt;=YEAR($C$3),$P59/12,0))</f>
        <v>0</v>
      </c>
      <c r="AI59" s="119">
        <f ca="1">+IF($F59=AI$48,SUM($N59:OFFSET($N59,0,IF(YEAR(AI$48)=VALUE(LEFT($L$48,4)),1,2))),
IF(YEAR($F59)&lt;=YEAR($C$3),$P59/12,0))</f>
        <v>0</v>
      </c>
      <c r="AJ59" s="119">
        <f ca="1">+IF($F59=AJ$48,SUM($N59:OFFSET($N59,0,IF(YEAR(AJ$48)=VALUE(LEFT($L$48,4)),1,2))),
IF(YEAR($F59)&lt;=YEAR($C$3),$P59/12,0))</f>
        <v>0</v>
      </c>
      <c r="AK59" s="119">
        <f ca="1">+IF($F59=AK$48,SUM($N59:OFFSET($N59,0,IF(YEAR(AK$48)=VALUE(LEFT($L$48,4)),1,2))),
IF(YEAR($F59)&lt;=YEAR($C$3),$P59/12,0))</f>
        <v>0</v>
      </c>
      <c r="AL59" s="119">
        <f ca="1">+IF($F59=AL$48,SUM($N59:OFFSET($N59,0,IF(YEAR(AL$48)=VALUE(LEFT($L$48,4)),1,2))),
IF(YEAR($F59)&lt;=YEAR($C$3),$P59/12,0))</f>
        <v>0</v>
      </c>
      <c r="AM59" s="119">
        <f ca="1">+IF($F59=AM$48,SUM($N59:OFFSET($N59,0,IF(YEAR(AM$48)=VALUE(LEFT($L$48,4)),1,2))),
IF(YEAR($F59)&lt;=YEAR($C$3),$P59/12,0))</f>
        <v>0</v>
      </c>
      <c r="AN59" s="119">
        <f ca="1">+IF($F59=AN$48,SUM($N59:OFFSET($N59,0,IF(YEAR(AN$48)=VALUE(LEFT($L$48,4)),1,2))),
IF(YEAR($F59)&lt;=YEAR($C$3),$P59/12,0))</f>
        <v>0</v>
      </c>
      <c r="AO59" s="120">
        <f ca="1">+IF($F59=AO$48,SUM($N59:OFFSET($N59,0,IF(YEAR(AO$48)=VALUE(LEFT($L$48,4)),1,2))),
IF(YEAR($F59)&lt;=YEAR($C$3),$P59/12,0))</f>
        <v>0</v>
      </c>
      <c r="AP59" s="121"/>
    </row>
    <row r="60" spans="1:42" ht="15" x14ac:dyDescent="0.25">
      <c r="A60" s="298">
        <v>901618623</v>
      </c>
      <c r="B60" s="332" t="s">
        <v>178</v>
      </c>
      <c r="C60" s="347" t="s">
        <v>179</v>
      </c>
      <c r="D60" s="333">
        <v>7834</v>
      </c>
      <c r="E60" s="334" t="s">
        <v>95</v>
      </c>
      <c r="F60" s="102">
        <v>43252</v>
      </c>
      <c r="G60" s="336" t="s">
        <v>92</v>
      </c>
      <c r="H60" s="337">
        <v>0</v>
      </c>
      <c r="I60" s="338">
        <v>1</v>
      </c>
      <c r="J60" s="242"/>
      <c r="K60" s="340">
        <v>757.87425000000053</v>
      </c>
      <c r="L60" s="341">
        <v>720.54300000000001</v>
      </c>
      <c r="M60" s="342">
        <v>0</v>
      </c>
      <c r="N60" s="119">
        <f t="shared" si="16"/>
        <v>757.87425000000053</v>
      </c>
      <c r="O60" s="121">
        <f t="shared" si="17"/>
        <v>720.54300000000001</v>
      </c>
      <c r="P60" s="120">
        <f t="shared" si="18"/>
        <v>0</v>
      </c>
      <c r="Q60" s="121"/>
      <c r="R60" s="122">
        <f ca="1">+IF($F60=R$48,SUM($N60:OFFSET($N60,0,IF(YEAR(R$48)=VALUE(LEFT($L$48,4)),1,2))),
IF(YEAR($F60)&lt;VALUE(LEFT($L$48,4)),($N60+$O60)/12,0))</f>
        <v>0</v>
      </c>
      <c r="S60" s="119">
        <f ca="1">+IF($F60=S$48,SUM($N60:OFFSET($N60,0,IF(YEAR(S$48)=VALUE(LEFT($L$48,4)),1,2))),
IF(YEAR($F60)&lt;VALUE(LEFT($L$48,4)),($N60+$O60)/12,0))</f>
        <v>0</v>
      </c>
      <c r="T60" s="119">
        <f ca="1">+IF($F60=T$48,SUM($N60:OFFSET($N60,0,IF(YEAR(T$48)=VALUE(LEFT($L$48,4)),1,2))),
IF(YEAR($F60)&lt;VALUE(LEFT($L$48,4)),($N60+$O60)/12,0))</f>
        <v>0</v>
      </c>
      <c r="U60" s="119">
        <f ca="1">+IF($F60=U$48,SUM($N60:OFFSET($N60,0,IF(YEAR(U$48)=VALUE(LEFT($L$48,4)),1,2))),
IF(YEAR($F60)&lt;VALUE(LEFT($L$48,4)),($N60+$O60)/12,0))</f>
        <v>0</v>
      </c>
      <c r="V60" s="119">
        <f ca="1">+IF($F60=V$48,SUM($N60:OFFSET($N60,0,IF(YEAR(V$48)=VALUE(LEFT($L$48,4)),1,2))),
IF(YEAR($F60)&lt;VALUE(LEFT($L$48,4)),($N60+$O60)/12,0))</f>
        <v>0</v>
      </c>
      <c r="W60" s="119">
        <f ca="1">+IF($F60=W$48,SUM($N60:OFFSET($N60,0,IF(YEAR(W$48)=VALUE(LEFT($L$48,4)),1,2))),
IF(YEAR($F60)&lt;VALUE(LEFT($L$48,4)),($N60+$O60)/12,0))</f>
        <v>1478.4172500000004</v>
      </c>
      <c r="X60" s="119">
        <f ca="1">+IF($F60=X$48,SUM($N60:OFFSET($N60,0,IF(YEAR(X$48)=VALUE(LEFT($L$48,4)),1,2))),
IF(YEAR($F60)&lt;VALUE(LEFT($L$48,4)),($N60+$O60)/12,0))</f>
        <v>0</v>
      </c>
      <c r="Y60" s="119">
        <f ca="1">+IF($F60=Y$48,SUM($N60:OFFSET($N60,0,IF(YEAR(Y$48)=VALUE(LEFT($L$48,4)),1,2))),
IF(YEAR($F60)&lt;VALUE(LEFT($L$48,4)),($N60+$O60)/12,0))</f>
        <v>0</v>
      </c>
      <c r="Z60" s="119">
        <f ca="1">+IF($F60=Z$48,SUM($N60:OFFSET($N60,0,IF(YEAR(Z$48)=VALUE(LEFT($L$48,4)),1,2))),
IF(YEAR($F60)&lt;VALUE(LEFT($L$48,4)),($N60+$O60)/12,0))</f>
        <v>0</v>
      </c>
      <c r="AA60" s="119">
        <f ca="1">+IF($F60=AA$48,SUM($N60:OFFSET($N60,0,IF(YEAR(AA$48)=VALUE(LEFT($L$48,4)),1,2))),
IF(YEAR($F60)&lt;VALUE(LEFT($L$48,4)),($N60+$O60)/12,0))</f>
        <v>0</v>
      </c>
      <c r="AB60" s="119">
        <f ca="1">+IF($F60=AB$48,SUM($N60:OFFSET($N60,0,IF(YEAR(AB$48)=VALUE(LEFT($L$48,4)),1,2))),
IF(YEAR($F60)&lt;VALUE(LEFT($L$48,4)),($N60+$O60)/12,0))</f>
        <v>0</v>
      </c>
      <c r="AC60" s="120">
        <f ca="1">+IF($F60=AC$48,SUM($N60:OFFSET($N60,0,IF(YEAR(AC$48)=VALUE(LEFT($L$48,4)),1,2))),
IF(YEAR($F60)&lt;VALUE(LEFT($L$48,4)),($N60+$O60)/12,0))</f>
        <v>0</v>
      </c>
      <c r="AD60" s="122">
        <f ca="1">+IF($F60=AD$48,SUM($N60:OFFSET($N60,0,IF(YEAR(AD$48)=VALUE(LEFT($L$48,4)),1,2))),
IF(YEAR($F60)&lt;=YEAR($C$3),$P60/12,0))</f>
        <v>0</v>
      </c>
      <c r="AE60" s="119">
        <f ca="1">+IF($F60=AE$48,SUM($N60:OFFSET($N60,0,IF(YEAR(AE$48)=VALUE(LEFT($L$48,4)),1,2))),
IF(YEAR($F60)&lt;=YEAR($C$3),$P60/12,0))</f>
        <v>0</v>
      </c>
      <c r="AF60" s="119">
        <f ca="1">+IF($F60=AF$48,SUM($N60:OFFSET($N60,0,IF(YEAR(AF$48)=VALUE(LEFT($L$48,4)),1,2))),
IF(YEAR($F60)&lt;=YEAR($C$3),$P60/12,0))</f>
        <v>0</v>
      </c>
      <c r="AG60" s="119">
        <f ca="1">+IF($F60=AG$48,SUM($N60:OFFSET($N60,0,IF(YEAR(AG$48)=VALUE(LEFT($L$48,4)),1,2))),
IF(YEAR($F60)&lt;=YEAR($C$3),$P60/12,0))</f>
        <v>0</v>
      </c>
      <c r="AH60" s="119">
        <f ca="1">+IF($F60=AH$48,SUM($N60:OFFSET($N60,0,IF(YEAR(AH$48)=VALUE(LEFT($L$48,4)),1,2))),
IF(YEAR($F60)&lt;=YEAR($C$3),$P60/12,0))</f>
        <v>0</v>
      </c>
      <c r="AI60" s="119">
        <f ca="1">+IF($F60=AI$48,SUM($N60:OFFSET($N60,0,IF(YEAR(AI$48)=VALUE(LEFT($L$48,4)),1,2))),
IF(YEAR($F60)&lt;=YEAR($C$3),$P60/12,0))</f>
        <v>0</v>
      </c>
      <c r="AJ60" s="119">
        <f ca="1">+IF($F60=AJ$48,SUM($N60:OFFSET($N60,0,IF(YEAR(AJ$48)=VALUE(LEFT($L$48,4)),1,2))),
IF(YEAR($F60)&lt;=YEAR($C$3),$P60/12,0))</f>
        <v>0</v>
      </c>
      <c r="AK60" s="119">
        <f ca="1">+IF($F60=AK$48,SUM($N60:OFFSET($N60,0,IF(YEAR(AK$48)=VALUE(LEFT($L$48,4)),1,2))),
IF(YEAR($F60)&lt;=YEAR($C$3),$P60/12,0))</f>
        <v>0</v>
      </c>
      <c r="AL60" s="119">
        <f ca="1">+IF($F60=AL$48,SUM($N60:OFFSET($N60,0,IF(YEAR(AL$48)=VALUE(LEFT($L$48,4)),1,2))),
IF(YEAR($F60)&lt;=YEAR($C$3),$P60/12,0))</f>
        <v>0</v>
      </c>
      <c r="AM60" s="119">
        <f ca="1">+IF($F60=AM$48,SUM($N60:OFFSET($N60,0,IF(YEAR(AM$48)=VALUE(LEFT($L$48,4)),1,2))),
IF(YEAR($F60)&lt;=YEAR($C$3),$P60/12,0))</f>
        <v>0</v>
      </c>
      <c r="AN60" s="119">
        <f ca="1">+IF($F60=AN$48,SUM($N60:OFFSET($N60,0,IF(YEAR(AN$48)=VALUE(LEFT($L$48,4)),1,2))),
IF(YEAR($F60)&lt;=YEAR($C$3),$P60/12,0))</f>
        <v>0</v>
      </c>
      <c r="AO60" s="120">
        <f ca="1">+IF($F60=AO$48,SUM($N60:OFFSET($N60,0,IF(YEAR(AO$48)=VALUE(LEFT($L$48,4)),1,2))),
IF(YEAR($F60)&lt;=YEAR($C$3),$P60/12,0))</f>
        <v>0</v>
      </c>
      <c r="AP60" s="121"/>
    </row>
    <row r="61" spans="1:42" ht="30" x14ac:dyDescent="0.25">
      <c r="A61" s="317">
        <v>800063610</v>
      </c>
      <c r="B61" s="332" t="s">
        <v>180</v>
      </c>
      <c r="C61" s="347" t="s">
        <v>181</v>
      </c>
      <c r="D61" s="333">
        <v>6468</v>
      </c>
      <c r="E61" s="334" t="s">
        <v>90</v>
      </c>
      <c r="F61" s="139">
        <v>43070</v>
      </c>
      <c r="G61" s="336" t="s">
        <v>92</v>
      </c>
      <c r="H61" s="337">
        <v>0</v>
      </c>
      <c r="I61" s="338">
        <v>1</v>
      </c>
      <c r="J61" s="242" t="s">
        <v>77</v>
      </c>
      <c r="K61" s="340">
        <v>-9.8495078759697199E-13</v>
      </c>
      <c r="L61" s="341">
        <v>1.39</v>
      </c>
      <c r="M61" s="342">
        <v>0</v>
      </c>
      <c r="N61" s="119">
        <f t="shared" si="16"/>
        <v>-9.8495078759697199E-13</v>
      </c>
      <c r="O61" s="121">
        <f t="shared" si="17"/>
        <v>1.39</v>
      </c>
      <c r="P61" s="120">
        <f t="shared" si="18"/>
        <v>0</v>
      </c>
      <c r="Q61" s="121"/>
      <c r="R61" s="122">
        <f ca="1">+IF($F61=R$48,SUM($N61:OFFSET($N61,0,IF(YEAR(R$48)=VALUE(LEFT($L$48,4)),1,2))),
IF(YEAR($F61)&lt;VALUE(LEFT($L$48,4)),($N61+$O61)/12,0))</f>
        <v>0.11583333333325124</v>
      </c>
      <c r="S61" s="119">
        <f ca="1">+IF($F61=S$48,SUM($N61:OFFSET($N61,0,IF(YEAR(S$48)=VALUE(LEFT($L$48,4)),1,2))),
IF(YEAR($F61)&lt;VALUE(LEFT($L$48,4)),($N61+$O61)/12,0))</f>
        <v>0.11583333333325124</v>
      </c>
      <c r="T61" s="119">
        <f ca="1">+IF($F61=T$48,SUM($N61:OFFSET($N61,0,IF(YEAR(T$48)=VALUE(LEFT($L$48,4)),1,2))),
IF(YEAR($F61)&lt;VALUE(LEFT($L$48,4)),($N61+$O61)/12,0))</f>
        <v>0.11583333333325124</v>
      </c>
      <c r="U61" s="119">
        <f ca="1">+IF($F61=U$48,SUM($N61:OFFSET($N61,0,IF(YEAR(U$48)=VALUE(LEFT($L$48,4)),1,2))),
IF(YEAR($F61)&lt;VALUE(LEFT($L$48,4)),($N61+$O61)/12,0))</f>
        <v>0.11583333333325124</v>
      </c>
      <c r="V61" s="119">
        <f ca="1">+IF($F61=V$48,SUM($N61:OFFSET($N61,0,IF(YEAR(V$48)=VALUE(LEFT($L$48,4)),1,2))),
IF(YEAR($F61)&lt;VALUE(LEFT($L$48,4)),($N61+$O61)/12,0))</f>
        <v>0.11583333333325124</v>
      </c>
      <c r="W61" s="119">
        <f ca="1">+IF($F61=W$48,SUM($N61:OFFSET($N61,0,IF(YEAR(W$48)=VALUE(LEFT($L$48,4)),1,2))),
IF(YEAR($F61)&lt;VALUE(LEFT($L$48,4)),($N61+$O61)/12,0))</f>
        <v>0.11583333333325124</v>
      </c>
      <c r="X61" s="119">
        <f ca="1">+IF($F61=X$48,SUM($N61:OFFSET($N61,0,IF(YEAR(X$48)=VALUE(LEFT($L$48,4)),1,2))),
IF(YEAR($F61)&lt;VALUE(LEFT($L$48,4)),($N61+$O61)/12,0))</f>
        <v>0.11583333333325124</v>
      </c>
      <c r="Y61" s="119">
        <f ca="1">+IF($F61=Y$48,SUM($N61:OFFSET($N61,0,IF(YEAR(Y$48)=VALUE(LEFT($L$48,4)),1,2))),
IF(YEAR($F61)&lt;VALUE(LEFT($L$48,4)),($N61+$O61)/12,0))</f>
        <v>0.11583333333325124</v>
      </c>
      <c r="Z61" s="119">
        <f ca="1">+IF($F61=Z$48,SUM($N61:OFFSET($N61,0,IF(YEAR(Z$48)=VALUE(LEFT($L$48,4)),1,2))),
IF(YEAR($F61)&lt;VALUE(LEFT($L$48,4)),($N61+$O61)/12,0))</f>
        <v>0.11583333333325124</v>
      </c>
      <c r="AA61" s="119">
        <f ca="1">+IF($F61=AA$48,SUM($N61:OFFSET($N61,0,IF(YEAR(AA$48)=VALUE(LEFT($L$48,4)),1,2))),
IF(YEAR($F61)&lt;VALUE(LEFT($L$48,4)),($N61+$O61)/12,0))</f>
        <v>0.11583333333325124</v>
      </c>
      <c r="AB61" s="119">
        <f ca="1">+IF($F61=AB$48,SUM($N61:OFFSET($N61,0,IF(YEAR(AB$48)=VALUE(LEFT($L$48,4)),1,2))),
IF(YEAR($F61)&lt;VALUE(LEFT($L$48,4)),($N61+$O61)/12,0))</f>
        <v>0.11583333333325124</v>
      </c>
      <c r="AC61" s="120">
        <f ca="1">+IF($F61=AC$48,SUM($N61:OFFSET($N61,0,IF(YEAR(AC$48)=VALUE(LEFT($L$48,4)),1,2))),
IF(YEAR($F61)&lt;VALUE(LEFT($L$48,4)),($N61+$O61)/12,0))</f>
        <v>0.11583333333325124</v>
      </c>
      <c r="AD61" s="122">
        <f ca="1">+IF($F61=AD$48,SUM($N61:OFFSET($N61,0,IF(YEAR(AD$48)=VALUE(LEFT($L$48,4)),1,2))),
IF(YEAR($F61)&lt;=YEAR($C$3),$P61/12,0))</f>
        <v>0</v>
      </c>
      <c r="AE61" s="119">
        <f ca="1">+IF($F61=AE$48,SUM($N61:OFFSET($N61,0,IF(YEAR(AE$48)=VALUE(LEFT($L$48,4)),1,2))),
IF(YEAR($F61)&lt;=YEAR($C$3),$P61/12,0))</f>
        <v>0</v>
      </c>
      <c r="AF61" s="119">
        <f ca="1">+IF($F61=AF$48,SUM($N61:OFFSET($N61,0,IF(YEAR(AF$48)=VALUE(LEFT($L$48,4)),1,2))),
IF(YEAR($F61)&lt;=YEAR($C$3),$P61/12,0))</f>
        <v>0</v>
      </c>
      <c r="AG61" s="119">
        <f ca="1">+IF($F61=AG$48,SUM($N61:OFFSET($N61,0,IF(YEAR(AG$48)=VALUE(LEFT($L$48,4)),1,2))),
IF(YEAR($F61)&lt;=YEAR($C$3),$P61/12,0))</f>
        <v>0</v>
      </c>
      <c r="AH61" s="119">
        <f ca="1">+IF($F61=AH$48,SUM($N61:OFFSET($N61,0,IF(YEAR(AH$48)=VALUE(LEFT($L$48,4)),1,2))),
IF(YEAR($F61)&lt;=YEAR($C$3),$P61/12,0))</f>
        <v>0</v>
      </c>
      <c r="AI61" s="119">
        <f ca="1">+IF($F61=AI$48,SUM($N61:OFFSET($N61,0,IF(YEAR(AI$48)=VALUE(LEFT($L$48,4)),1,2))),
IF(YEAR($F61)&lt;=YEAR($C$3),$P61/12,0))</f>
        <v>0</v>
      </c>
      <c r="AJ61" s="119">
        <f ca="1">+IF($F61=AJ$48,SUM($N61:OFFSET($N61,0,IF(YEAR(AJ$48)=VALUE(LEFT($L$48,4)),1,2))),
IF(YEAR($F61)&lt;=YEAR($C$3),$P61/12,0))</f>
        <v>0</v>
      </c>
      <c r="AK61" s="119">
        <f ca="1">+IF($F61=AK$48,SUM($N61:OFFSET($N61,0,IF(YEAR(AK$48)=VALUE(LEFT($L$48,4)),1,2))),
IF(YEAR($F61)&lt;=YEAR($C$3),$P61/12,0))</f>
        <v>0</v>
      </c>
      <c r="AL61" s="119">
        <f ca="1">+IF($F61=AL$48,SUM($N61:OFFSET($N61,0,IF(YEAR(AL$48)=VALUE(LEFT($L$48,4)),1,2))),
IF(YEAR($F61)&lt;=YEAR($C$3),$P61/12,0))</f>
        <v>0</v>
      </c>
      <c r="AM61" s="119">
        <f ca="1">+IF($F61=AM$48,SUM($N61:OFFSET($N61,0,IF(YEAR(AM$48)=VALUE(LEFT($L$48,4)),1,2))),
IF(YEAR($F61)&lt;=YEAR($C$3),$P61/12,0))</f>
        <v>0</v>
      </c>
      <c r="AN61" s="119">
        <f ca="1">+IF($F61=AN$48,SUM($N61:OFFSET($N61,0,IF(YEAR(AN$48)=VALUE(LEFT($L$48,4)),1,2))),
IF(YEAR($F61)&lt;=YEAR($C$3),$P61/12,0))</f>
        <v>0</v>
      </c>
      <c r="AO61" s="120">
        <f ca="1">+IF($F61=AO$48,SUM($N61:OFFSET($N61,0,IF(YEAR(AO$48)=VALUE(LEFT($L$48,4)),1,2))),
IF(YEAR($F61)&lt;=YEAR($C$3),$P61/12,0))</f>
        <v>0</v>
      </c>
      <c r="AP61" s="121"/>
    </row>
    <row r="62" spans="1:42" ht="30" x14ac:dyDescent="0.25">
      <c r="A62" s="317">
        <v>900305114</v>
      </c>
      <c r="B62" s="332" t="s">
        <v>182</v>
      </c>
      <c r="C62" s="347" t="s">
        <v>183</v>
      </c>
      <c r="D62" s="333">
        <v>7112</v>
      </c>
      <c r="E62" s="334" t="s">
        <v>90</v>
      </c>
      <c r="F62" s="139">
        <v>43070</v>
      </c>
      <c r="G62" s="336" t="s">
        <v>92</v>
      </c>
      <c r="H62" s="337">
        <v>0</v>
      </c>
      <c r="I62" s="338">
        <v>1</v>
      </c>
      <c r="J62" s="242" t="s">
        <v>77</v>
      </c>
      <c r="K62" s="340">
        <v>4.2137176026191273E-11</v>
      </c>
      <c r="L62" s="341">
        <v>166.25899999999999</v>
      </c>
      <c r="M62" s="342">
        <v>0</v>
      </c>
      <c r="N62" s="119">
        <f t="shared" si="16"/>
        <v>4.2137176026191273E-11</v>
      </c>
      <c r="O62" s="121">
        <f t="shared" si="17"/>
        <v>166.25899999999999</v>
      </c>
      <c r="P62" s="120">
        <f t="shared" si="18"/>
        <v>0</v>
      </c>
      <c r="Q62" s="121"/>
      <c r="R62" s="122">
        <f ca="1">+IF($F62=R$48,SUM($N62:OFFSET($N62,0,IF(YEAR(R$48)=VALUE(LEFT($L$48,4)),1,2))),
IF(YEAR($F62)&lt;VALUE(LEFT($L$48,4)),($N62+$O62)/12,0))</f>
        <v>13.854916666670178</v>
      </c>
      <c r="S62" s="119">
        <f ca="1">+IF($F62=S$48,SUM($N62:OFFSET($N62,0,IF(YEAR(S$48)=VALUE(LEFT($L$48,4)),1,2))),
IF(YEAR($F62)&lt;VALUE(LEFT($L$48,4)),($N62+$O62)/12,0))</f>
        <v>13.854916666670178</v>
      </c>
      <c r="T62" s="119">
        <f ca="1">+IF($F62=T$48,SUM($N62:OFFSET($N62,0,IF(YEAR(T$48)=VALUE(LEFT($L$48,4)),1,2))),
IF(YEAR($F62)&lt;VALUE(LEFT($L$48,4)),($N62+$O62)/12,0))</f>
        <v>13.854916666670178</v>
      </c>
      <c r="U62" s="119">
        <f ca="1">+IF($F62=U$48,SUM($N62:OFFSET($N62,0,IF(YEAR(U$48)=VALUE(LEFT($L$48,4)),1,2))),
IF(YEAR($F62)&lt;VALUE(LEFT($L$48,4)),($N62+$O62)/12,0))</f>
        <v>13.854916666670178</v>
      </c>
      <c r="V62" s="119">
        <f ca="1">+IF($F62=V$48,SUM($N62:OFFSET($N62,0,IF(YEAR(V$48)=VALUE(LEFT($L$48,4)),1,2))),
IF(YEAR($F62)&lt;VALUE(LEFT($L$48,4)),($N62+$O62)/12,0))</f>
        <v>13.854916666670178</v>
      </c>
      <c r="W62" s="119">
        <f ca="1">+IF($F62=W$48,SUM($N62:OFFSET($N62,0,IF(YEAR(W$48)=VALUE(LEFT($L$48,4)),1,2))),
IF(YEAR($F62)&lt;VALUE(LEFT($L$48,4)),($N62+$O62)/12,0))</f>
        <v>13.854916666670178</v>
      </c>
      <c r="X62" s="119">
        <f ca="1">+IF($F62=X$48,SUM($N62:OFFSET($N62,0,IF(YEAR(X$48)=VALUE(LEFT($L$48,4)),1,2))),
IF(YEAR($F62)&lt;VALUE(LEFT($L$48,4)),($N62+$O62)/12,0))</f>
        <v>13.854916666670178</v>
      </c>
      <c r="Y62" s="119">
        <f ca="1">+IF($F62=Y$48,SUM($N62:OFFSET($N62,0,IF(YEAR(Y$48)=VALUE(LEFT($L$48,4)),1,2))),
IF(YEAR($F62)&lt;VALUE(LEFT($L$48,4)),($N62+$O62)/12,0))</f>
        <v>13.854916666670178</v>
      </c>
      <c r="Z62" s="119">
        <f ca="1">+IF($F62=Z$48,SUM($N62:OFFSET($N62,0,IF(YEAR(Z$48)=VALUE(LEFT($L$48,4)),1,2))),
IF(YEAR($F62)&lt;VALUE(LEFT($L$48,4)),($N62+$O62)/12,0))</f>
        <v>13.854916666670178</v>
      </c>
      <c r="AA62" s="119">
        <f ca="1">+IF($F62=AA$48,SUM($N62:OFFSET($N62,0,IF(YEAR(AA$48)=VALUE(LEFT($L$48,4)),1,2))),
IF(YEAR($F62)&lt;VALUE(LEFT($L$48,4)),($N62+$O62)/12,0))</f>
        <v>13.854916666670178</v>
      </c>
      <c r="AB62" s="119">
        <f ca="1">+IF($F62=AB$48,SUM($N62:OFFSET($N62,0,IF(YEAR(AB$48)=VALUE(LEFT($L$48,4)),1,2))),
IF(YEAR($F62)&lt;VALUE(LEFT($L$48,4)),($N62+$O62)/12,0))</f>
        <v>13.854916666670178</v>
      </c>
      <c r="AC62" s="120">
        <f ca="1">+IF($F62=AC$48,SUM($N62:OFFSET($N62,0,IF(YEAR(AC$48)=VALUE(LEFT($L$48,4)),1,2))),
IF(YEAR($F62)&lt;VALUE(LEFT($L$48,4)),($N62+$O62)/12,0))</f>
        <v>13.854916666670178</v>
      </c>
      <c r="AD62" s="122">
        <f ca="1">+IF($F62=AD$48,SUM($N62:OFFSET($N62,0,IF(YEAR(AD$48)=VALUE(LEFT($L$48,4)),1,2))),
IF(YEAR($F62)&lt;=YEAR($C$3),$P62/12,0))</f>
        <v>0</v>
      </c>
      <c r="AE62" s="119">
        <f ca="1">+IF($F62=AE$48,SUM($N62:OFFSET($N62,0,IF(YEAR(AE$48)=VALUE(LEFT($L$48,4)),1,2))),
IF(YEAR($F62)&lt;=YEAR($C$3),$P62/12,0))</f>
        <v>0</v>
      </c>
      <c r="AF62" s="119">
        <f ca="1">+IF($F62=AF$48,SUM($N62:OFFSET($N62,0,IF(YEAR(AF$48)=VALUE(LEFT($L$48,4)),1,2))),
IF(YEAR($F62)&lt;=YEAR($C$3),$P62/12,0))</f>
        <v>0</v>
      </c>
      <c r="AG62" s="119">
        <f ca="1">+IF($F62=AG$48,SUM($N62:OFFSET($N62,0,IF(YEAR(AG$48)=VALUE(LEFT($L$48,4)),1,2))),
IF(YEAR($F62)&lt;=YEAR($C$3),$P62/12,0))</f>
        <v>0</v>
      </c>
      <c r="AH62" s="119">
        <f ca="1">+IF($F62=AH$48,SUM($N62:OFFSET($N62,0,IF(YEAR(AH$48)=VALUE(LEFT($L$48,4)),1,2))),
IF(YEAR($F62)&lt;=YEAR($C$3),$P62/12,0))</f>
        <v>0</v>
      </c>
      <c r="AI62" s="119">
        <f ca="1">+IF($F62=AI$48,SUM($N62:OFFSET($N62,0,IF(YEAR(AI$48)=VALUE(LEFT($L$48,4)),1,2))),
IF(YEAR($F62)&lt;=YEAR($C$3),$P62/12,0))</f>
        <v>0</v>
      </c>
      <c r="AJ62" s="119">
        <f ca="1">+IF($F62=AJ$48,SUM($N62:OFFSET($N62,0,IF(YEAR(AJ$48)=VALUE(LEFT($L$48,4)),1,2))),
IF(YEAR($F62)&lt;=YEAR($C$3),$P62/12,0))</f>
        <v>0</v>
      </c>
      <c r="AK62" s="119">
        <f ca="1">+IF($F62=AK$48,SUM($N62:OFFSET($N62,0,IF(YEAR(AK$48)=VALUE(LEFT($L$48,4)),1,2))),
IF(YEAR($F62)&lt;=YEAR($C$3),$P62/12,0))</f>
        <v>0</v>
      </c>
      <c r="AL62" s="119">
        <f ca="1">+IF($F62=AL$48,SUM($N62:OFFSET($N62,0,IF(YEAR(AL$48)=VALUE(LEFT($L$48,4)),1,2))),
IF(YEAR($F62)&lt;=YEAR($C$3),$P62/12,0))</f>
        <v>0</v>
      </c>
      <c r="AM62" s="119">
        <f ca="1">+IF($F62=AM$48,SUM($N62:OFFSET($N62,0,IF(YEAR(AM$48)=VALUE(LEFT($L$48,4)),1,2))),
IF(YEAR($F62)&lt;=YEAR($C$3),$P62/12,0))</f>
        <v>0</v>
      </c>
      <c r="AN62" s="119">
        <f ca="1">+IF($F62=AN$48,SUM($N62:OFFSET($N62,0,IF(YEAR(AN$48)=VALUE(LEFT($L$48,4)),1,2))),
IF(YEAR($F62)&lt;=YEAR($C$3),$P62/12,0))</f>
        <v>0</v>
      </c>
      <c r="AO62" s="120">
        <f ca="1">+IF($F62=AO$48,SUM($N62:OFFSET($N62,0,IF(YEAR(AO$48)=VALUE(LEFT($L$48,4)),1,2))),
IF(YEAR($F62)&lt;=YEAR($C$3),$P62/12,0))</f>
        <v>0</v>
      </c>
      <c r="AP62" s="121"/>
    </row>
    <row r="63" spans="1:42" ht="45" x14ac:dyDescent="0.25">
      <c r="A63" s="317">
        <v>901333497</v>
      </c>
      <c r="B63" s="332" t="s">
        <v>184</v>
      </c>
      <c r="C63" s="347" t="s">
        <v>185</v>
      </c>
      <c r="D63" s="333">
        <v>7680</v>
      </c>
      <c r="E63" s="334" t="s">
        <v>90</v>
      </c>
      <c r="F63" s="139">
        <v>43070</v>
      </c>
      <c r="G63" s="336" t="s">
        <v>92</v>
      </c>
      <c r="H63" s="337">
        <v>0</v>
      </c>
      <c r="I63" s="338">
        <v>0.96</v>
      </c>
      <c r="J63" s="242" t="s">
        <v>77</v>
      </c>
      <c r="K63" s="340">
        <v>8.6869960114199789E-11</v>
      </c>
      <c r="L63" s="341">
        <v>2000</v>
      </c>
      <c r="M63" s="342">
        <v>0</v>
      </c>
      <c r="N63" s="119">
        <f t="shared" si="16"/>
        <v>8.3395161709631794E-11</v>
      </c>
      <c r="O63" s="121">
        <f t="shared" si="17"/>
        <v>1920</v>
      </c>
      <c r="P63" s="120">
        <f t="shared" si="18"/>
        <v>0</v>
      </c>
      <c r="Q63" s="121"/>
      <c r="R63" s="122">
        <f ca="1">+IF($F63=R$48,SUM($N63:OFFSET($N63,0,IF(YEAR(R$48)=VALUE(LEFT($L$48,4)),1,2))),
IF(YEAR($F63)&lt;VALUE(LEFT($L$48,4)),($N63+$O63)/12,0))</f>
        <v>160.00000000000696</v>
      </c>
      <c r="S63" s="119">
        <f ca="1">+IF($F63=S$48,SUM($N63:OFFSET($N63,0,IF(YEAR(S$48)=VALUE(LEFT($L$48,4)),1,2))),
IF(YEAR($F63)&lt;VALUE(LEFT($L$48,4)),($N63+$O63)/12,0))</f>
        <v>160.00000000000696</v>
      </c>
      <c r="T63" s="119">
        <f ca="1">+IF($F63=T$48,SUM($N63:OFFSET($N63,0,IF(YEAR(T$48)=VALUE(LEFT($L$48,4)),1,2))),
IF(YEAR($F63)&lt;VALUE(LEFT($L$48,4)),($N63+$O63)/12,0))</f>
        <v>160.00000000000696</v>
      </c>
      <c r="U63" s="119">
        <f ca="1">+IF($F63=U$48,SUM($N63:OFFSET($N63,0,IF(YEAR(U$48)=VALUE(LEFT($L$48,4)),1,2))),
IF(YEAR($F63)&lt;VALUE(LEFT($L$48,4)),($N63+$O63)/12,0))</f>
        <v>160.00000000000696</v>
      </c>
      <c r="V63" s="119">
        <f ca="1">+IF($F63=V$48,SUM($N63:OFFSET($N63,0,IF(YEAR(V$48)=VALUE(LEFT($L$48,4)),1,2))),
IF(YEAR($F63)&lt;VALUE(LEFT($L$48,4)),($N63+$O63)/12,0))</f>
        <v>160.00000000000696</v>
      </c>
      <c r="W63" s="119">
        <f ca="1">+IF($F63=W$48,SUM($N63:OFFSET($N63,0,IF(YEAR(W$48)=VALUE(LEFT($L$48,4)),1,2))),
IF(YEAR($F63)&lt;VALUE(LEFT($L$48,4)),($N63+$O63)/12,0))</f>
        <v>160.00000000000696</v>
      </c>
      <c r="X63" s="119">
        <f ca="1">+IF($F63=X$48,SUM($N63:OFFSET($N63,0,IF(YEAR(X$48)=VALUE(LEFT($L$48,4)),1,2))),
IF(YEAR($F63)&lt;VALUE(LEFT($L$48,4)),($N63+$O63)/12,0))</f>
        <v>160.00000000000696</v>
      </c>
      <c r="Y63" s="119">
        <f ca="1">+IF($F63=Y$48,SUM($N63:OFFSET($N63,0,IF(YEAR(Y$48)=VALUE(LEFT($L$48,4)),1,2))),
IF(YEAR($F63)&lt;VALUE(LEFT($L$48,4)),($N63+$O63)/12,0))</f>
        <v>160.00000000000696</v>
      </c>
      <c r="Z63" s="119">
        <f ca="1">+IF($F63=Z$48,SUM($N63:OFFSET($N63,0,IF(YEAR(Z$48)=VALUE(LEFT($L$48,4)),1,2))),
IF(YEAR($F63)&lt;VALUE(LEFT($L$48,4)),($N63+$O63)/12,0))</f>
        <v>160.00000000000696</v>
      </c>
      <c r="AA63" s="119">
        <f ca="1">+IF($F63=AA$48,SUM($N63:OFFSET($N63,0,IF(YEAR(AA$48)=VALUE(LEFT($L$48,4)),1,2))),
IF(YEAR($F63)&lt;VALUE(LEFT($L$48,4)),($N63+$O63)/12,0))</f>
        <v>160.00000000000696</v>
      </c>
      <c r="AB63" s="119">
        <f ca="1">+IF($F63=AB$48,SUM($N63:OFFSET($N63,0,IF(YEAR(AB$48)=VALUE(LEFT($L$48,4)),1,2))),
IF(YEAR($F63)&lt;VALUE(LEFT($L$48,4)),($N63+$O63)/12,0))</f>
        <v>160.00000000000696</v>
      </c>
      <c r="AC63" s="120">
        <f ca="1">+IF($F63=AC$48,SUM($N63:OFFSET($N63,0,IF(YEAR(AC$48)=VALUE(LEFT($L$48,4)),1,2))),
IF(YEAR($F63)&lt;VALUE(LEFT($L$48,4)),($N63+$O63)/12,0))</f>
        <v>160.00000000000696</v>
      </c>
      <c r="AD63" s="122">
        <f ca="1">+IF($F63=AD$48,SUM($N63:OFFSET($N63,0,IF(YEAR(AD$48)=VALUE(LEFT($L$48,4)),1,2))),
IF(YEAR($F63)&lt;=YEAR($C$3),$P63/12,0))</f>
        <v>0</v>
      </c>
      <c r="AE63" s="119">
        <f ca="1">+IF($F63=AE$48,SUM($N63:OFFSET($N63,0,IF(YEAR(AE$48)=VALUE(LEFT($L$48,4)),1,2))),
IF(YEAR($F63)&lt;=YEAR($C$3),$P63/12,0))</f>
        <v>0</v>
      </c>
      <c r="AF63" s="119">
        <f ca="1">+IF($F63=AF$48,SUM($N63:OFFSET($N63,0,IF(YEAR(AF$48)=VALUE(LEFT($L$48,4)),1,2))),
IF(YEAR($F63)&lt;=YEAR($C$3),$P63/12,0))</f>
        <v>0</v>
      </c>
      <c r="AG63" s="119">
        <f ca="1">+IF($F63=AG$48,SUM($N63:OFFSET($N63,0,IF(YEAR(AG$48)=VALUE(LEFT($L$48,4)),1,2))),
IF(YEAR($F63)&lt;=YEAR($C$3),$P63/12,0))</f>
        <v>0</v>
      </c>
      <c r="AH63" s="119">
        <f ca="1">+IF($F63=AH$48,SUM($N63:OFFSET($N63,0,IF(YEAR(AH$48)=VALUE(LEFT($L$48,4)),1,2))),
IF(YEAR($F63)&lt;=YEAR($C$3),$P63/12,0))</f>
        <v>0</v>
      </c>
      <c r="AI63" s="119">
        <f ca="1">+IF($F63=AI$48,SUM($N63:OFFSET($N63,0,IF(YEAR(AI$48)=VALUE(LEFT($L$48,4)),1,2))),
IF(YEAR($F63)&lt;=YEAR($C$3),$P63/12,0))</f>
        <v>0</v>
      </c>
      <c r="AJ63" s="119">
        <f ca="1">+IF($F63=AJ$48,SUM($N63:OFFSET($N63,0,IF(YEAR(AJ$48)=VALUE(LEFT($L$48,4)),1,2))),
IF(YEAR($F63)&lt;=YEAR($C$3),$P63/12,0))</f>
        <v>0</v>
      </c>
      <c r="AK63" s="119">
        <f ca="1">+IF($F63=AK$48,SUM($N63:OFFSET($N63,0,IF(YEAR(AK$48)=VALUE(LEFT($L$48,4)),1,2))),
IF(YEAR($F63)&lt;=YEAR($C$3),$P63/12,0))</f>
        <v>0</v>
      </c>
      <c r="AL63" s="119">
        <f ca="1">+IF($F63=AL$48,SUM($N63:OFFSET($N63,0,IF(YEAR(AL$48)=VALUE(LEFT($L$48,4)),1,2))),
IF(YEAR($F63)&lt;=YEAR($C$3),$P63/12,0))</f>
        <v>0</v>
      </c>
      <c r="AM63" s="119">
        <f ca="1">+IF($F63=AM$48,SUM($N63:OFFSET($N63,0,IF(YEAR(AM$48)=VALUE(LEFT($L$48,4)),1,2))),
IF(YEAR($F63)&lt;=YEAR($C$3),$P63/12,0))</f>
        <v>0</v>
      </c>
      <c r="AN63" s="119">
        <f ca="1">+IF($F63=AN$48,SUM($N63:OFFSET($N63,0,IF(YEAR(AN$48)=VALUE(LEFT($L$48,4)),1,2))),
IF(YEAR($F63)&lt;=YEAR($C$3),$P63/12,0))</f>
        <v>0</v>
      </c>
      <c r="AO63" s="120">
        <f ca="1">+IF($F63=AO$48,SUM($N63:OFFSET($N63,0,IF(YEAR(AO$48)=VALUE(LEFT($L$48,4)),1,2))),
IF(YEAR($F63)&lt;=YEAR($C$3),$P63/12,0))</f>
        <v>0</v>
      </c>
      <c r="AP63" s="121"/>
    </row>
    <row r="64" spans="1:42" ht="45" x14ac:dyDescent="0.25">
      <c r="A64" s="317">
        <v>901007168</v>
      </c>
      <c r="B64" s="332" t="s">
        <v>186</v>
      </c>
      <c r="C64" s="347" t="s">
        <v>187</v>
      </c>
      <c r="D64" s="333">
        <v>7518</v>
      </c>
      <c r="E64" s="334" t="s">
        <v>90</v>
      </c>
      <c r="F64" s="102">
        <v>43435</v>
      </c>
      <c r="G64" s="336" t="s">
        <v>92</v>
      </c>
      <c r="H64" s="337">
        <v>0</v>
      </c>
      <c r="I64" s="338">
        <v>0.8</v>
      </c>
      <c r="J64" s="242"/>
      <c r="K64" s="340">
        <v>7948.531869999998</v>
      </c>
      <c r="L64" s="341">
        <v>2622.7660000000001</v>
      </c>
      <c r="M64" s="342">
        <v>612</v>
      </c>
      <c r="N64" s="119">
        <f t="shared" si="16"/>
        <v>6358.8254959999986</v>
      </c>
      <c r="O64" s="121">
        <f t="shared" si="17"/>
        <v>2098.2128000000002</v>
      </c>
      <c r="P64" s="120">
        <f t="shared" si="18"/>
        <v>489.6</v>
      </c>
      <c r="Q64" s="121"/>
      <c r="R64" s="122">
        <f ca="1">+IF($F64=R$48,SUM($N64:OFFSET($N64,0,IF(YEAR(R$48)=VALUE(LEFT($L$48,4)),1,2))),
IF(YEAR($F64)&lt;VALUE(LEFT($L$48,4)),($N64+$O64)/12,0))</f>
        <v>0</v>
      </c>
      <c r="S64" s="119">
        <f ca="1">+IF($F64=S$48,SUM($N64:OFFSET($N64,0,IF(YEAR(S$48)=VALUE(LEFT($L$48,4)),1,2))),
IF(YEAR($F64)&lt;VALUE(LEFT($L$48,4)),($N64+$O64)/12,0))</f>
        <v>0</v>
      </c>
      <c r="T64" s="119">
        <f ca="1">+IF($F64=T$48,SUM($N64:OFFSET($N64,0,IF(YEAR(T$48)=VALUE(LEFT($L$48,4)),1,2))),
IF(YEAR($F64)&lt;VALUE(LEFT($L$48,4)),($N64+$O64)/12,0))</f>
        <v>0</v>
      </c>
      <c r="U64" s="119">
        <f ca="1">+IF($F64=U$48,SUM($N64:OFFSET($N64,0,IF(YEAR(U$48)=VALUE(LEFT($L$48,4)),1,2))),
IF(YEAR($F64)&lt;VALUE(LEFT($L$48,4)),($N64+$O64)/12,0))</f>
        <v>0</v>
      </c>
      <c r="V64" s="119">
        <f ca="1">+IF($F64=V$48,SUM($N64:OFFSET($N64,0,IF(YEAR(V$48)=VALUE(LEFT($L$48,4)),1,2))),
IF(YEAR($F64)&lt;VALUE(LEFT($L$48,4)),($N64+$O64)/12,0))</f>
        <v>0</v>
      </c>
      <c r="W64" s="119">
        <f ca="1">+IF($F64=W$48,SUM($N64:OFFSET($N64,0,IF(YEAR(W$48)=VALUE(LEFT($L$48,4)),1,2))),
IF(YEAR($F64)&lt;VALUE(LEFT($L$48,4)),($N64+$O64)/12,0))</f>
        <v>0</v>
      </c>
      <c r="X64" s="119">
        <f ca="1">+IF($F64=X$48,SUM($N64:OFFSET($N64,0,IF(YEAR(X$48)=VALUE(LEFT($L$48,4)),1,2))),
IF(YEAR($F64)&lt;VALUE(LEFT($L$48,4)),($N64+$O64)/12,0))</f>
        <v>0</v>
      </c>
      <c r="Y64" s="119">
        <f ca="1">+IF($F64=Y$48,SUM($N64:OFFSET($N64,0,IF(YEAR(Y$48)=VALUE(LEFT($L$48,4)),1,2))),
IF(YEAR($F64)&lt;VALUE(LEFT($L$48,4)),($N64+$O64)/12,0))</f>
        <v>0</v>
      </c>
      <c r="Z64" s="119">
        <f ca="1">+IF($F64=Z$48,SUM($N64:OFFSET($N64,0,IF(YEAR(Z$48)=VALUE(LEFT($L$48,4)),1,2))),
IF(YEAR($F64)&lt;VALUE(LEFT($L$48,4)),($N64+$O64)/12,0))</f>
        <v>0</v>
      </c>
      <c r="AA64" s="119">
        <f ca="1">+IF($F64=AA$48,SUM($N64:OFFSET($N64,0,IF(YEAR(AA$48)=VALUE(LEFT($L$48,4)),1,2))),
IF(YEAR($F64)&lt;VALUE(LEFT($L$48,4)),($N64+$O64)/12,0))</f>
        <v>0</v>
      </c>
      <c r="AB64" s="119">
        <f ca="1">+IF($F64=AB$48,SUM($N64:OFFSET($N64,0,IF(YEAR(AB$48)=VALUE(LEFT($L$48,4)),1,2))),
IF(YEAR($F64)&lt;VALUE(LEFT($L$48,4)),($N64+$O64)/12,0))</f>
        <v>0</v>
      </c>
      <c r="AC64" s="120">
        <f ca="1">+IF($F64=AC$48,SUM($N64:OFFSET($N64,0,IF(YEAR(AC$48)=VALUE(LEFT($L$48,4)),1,2))),
IF(YEAR($F64)&lt;VALUE(LEFT($L$48,4)),($N64+$O64)/12,0))</f>
        <v>8457.0382959999988</v>
      </c>
      <c r="AD64" s="122">
        <f ca="1">+IF($F64=AD$48,SUM($N64:OFFSET($N64,0,IF(YEAR(AD$48)=VALUE(LEFT($L$48,4)),1,2))),
IF(YEAR($F64)&lt;=YEAR($C$3),$P64/12,0))</f>
        <v>40.800000000000004</v>
      </c>
      <c r="AE64" s="119">
        <f ca="1">+IF($F64=AE$48,SUM($N64:OFFSET($N64,0,IF(YEAR(AE$48)=VALUE(LEFT($L$48,4)),1,2))),
IF(YEAR($F64)&lt;=YEAR($C$3),$P64/12,0))</f>
        <v>40.800000000000004</v>
      </c>
      <c r="AF64" s="119">
        <f ca="1">+IF($F64=AF$48,SUM($N64:OFFSET($N64,0,IF(YEAR(AF$48)=VALUE(LEFT($L$48,4)),1,2))),
IF(YEAR($F64)&lt;=YEAR($C$3),$P64/12,0))</f>
        <v>40.800000000000004</v>
      </c>
      <c r="AG64" s="119">
        <f ca="1">+IF($F64=AG$48,SUM($N64:OFFSET($N64,0,IF(YEAR(AG$48)=VALUE(LEFT($L$48,4)),1,2))),
IF(YEAR($F64)&lt;=YEAR($C$3),$P64/12,0))</f>
        <v>40.800000000000004</v>
      </c>
      <c r="AH64" s="119">
        <f ca="1">+IF($F64=AH$48,SUM($N64:OFFSET($N64,0,IF(YEAR(AH$48)=VALUE(LEFT($L$48,4)),1,2))),
IF(YEAR($F64)&lt;=YEAR($C$3),$P64/12,0))</f>
        <v>40.800000000000004</v>
      </c>
      <c r="AI64" s="119">
        <f ca="1">+IF($F64=AI$48,SUM($N64:OFFSET($N64,0,IF(YEAR(AI$48)=VALUE(LEFT($L$48,4)),1,2))),
IF(YEAR($F64)&lt;=YEAR($C$3),$P64/12,0))</f>
        <v>40.800000000000004</v>
      </c>
      <c r="AJ64" s="119">
        <f ca="1">+IF($F64=AJ$48,SUM($N64:OFFSET($N64,0,IF(YEAR(AJ$48)=VALUE(LEFT($L$48,4)),1,2))),
IF(YEAR($F64)&lt;=YEAR($C$3),$P64/12,0))</f>
        <v>40.800000000000004</v>
      </c>
      <c r="AK64" s="119">
        <f ca="1">+IF($F64=AK$48,SUM($N64:OFFSET($N64,0,IF(YEAR(AK$48)=VALUE(LEFT($L$48,4)),1,2))),
IF(YEAR($F64)&lt;=YEAR($C$3),$P64/12,0))</f>
        <v>40.800000000000004</v>
      </c>
      <c r="AL64" s="119">
        <f ca="1">+IF($F64=AL$48,SUM($N64:OFFSET($N64,0,IF(YEAR(AL$48)=VALUE(LEFT($L$48,4)),1,2))),
IF(YEAR($F64)&lt;=YEAR($C$3),$P64/12,0))</f>
        <v>40.800000000000004</v>
      </c>
      <c r="AM64" s="119">
        <f ca="1">+IF($F64=AM$48,SUM($N64:OFFSET($N64,0,IF(YEAR(AM$48)=VALUE(LEFT($L$48,4)),1,2))),
IF(YEAR($F64)&lt;=YEAR($C$3),$P64/12,0))</f>
        <v>40.800000000000004</v>
      </c>
      <c r="AN64" s="119">
        <f ca="1">+IF($F64=AN$48,SUM($N64:OFFSET($N64,0,IF(YEAR(AN$48)=VALUE(LEFT($L$48,4)),1,2))),
IF(YEAR($F64)&lt;=YEAR($C$3),$P64/12,0))</f>
        <v>40.800000000000004</v>
      </c>
      <c r="AO64" s="120">
        <f ca="1">+IF($F64=AO$48,SUM($N64:OFFSET($N64,0,IF(YEAR(AO$48)=VALUE(LEFT($L$48,4)),1,2))),
IF(YEAR($F64)&lt;=YEAR($C$3),$P64/12,0))</f>
        <v>40.800000000000004</v>
      </c>
      <c r="AP64" s="121"/>
    </row>
    <row r="65" spans="1:42" ht="30" x14ac:dyDescent="0.25">
      <c r="A65" s="317">
        <v>900772538</v>
      </c>
      <c r="B65" s="332" t="s">
        <v>188</v>
      </c>
      <c r="C65" s="347" t="s">
        <v>189</v>
      </c>
      <c r="D65" s="333">
        <v>7119</v>
      </c>
      <c r="E65" s="334" t="s">
        <v>90</v>
      </c>
      <c r="F65" s="102">
        <v>43435</v>
      </c>
      <c r="G65" s="336" t="s">
        <v>92</v>
      </c>
      <c r="H65" s="337">
        <v>0</v>
      </c>
      <c r="I65" s="338">
        <v>1</v>
      </c>
      <c r="J65" s="242"/>
      <c r="K65" s="340">
        <v>7411.1509700000288</v>
      </c>
      <c r="L65" s="341">
        <v>5687.357</v>
      </c>
      <c r="M65" s="342">
        <v>1003</v>
      </c>
      <c r="N65" s="119">
        <f t="shared" si="16"/>
        <v>7411.1509700000288</v>
      </c>
      <c r="O65" s="121">
        <f t="shared" si="17"/>
        <v>5687.357</v>
      </c>
      <c r="P65" s="120">
        <f t="shared" si="18"/>
        <v>1003</v>
      </c>
      <c r="Q65" s="121"/>
      <c r="R65" s="122">
        <f ca="1">+IF($F65=R$48,SUM($N65:OFFSET($N65,0,IF(YEAR(R$48)=VALUE(LEFT($L$48,4)),1,2))),
IF(YEAR($F65)&lt;VALUE(LEFT($L$48,4)),($N65+$O65)/12,0))</f>
        <v>0</v>
      </c>
      <c r="S65" s="119">
        <f ca="1">+IF($F65=S$48,SUM($N65:OFFSET($N65,0,IF(YEAR(S$48)=VALUE(LEFT($L$48,4)),1,2))),
IF(YEAR($F65)&lt;VALUE(LEFT($L$48,4)),($N65+$O65)/12,0))</f>
        <v>0</v>
      </c>
      <c r="T65" s="119">
        <f ca="1">+IF($F65=T$48,SUM($N65:OFFSET($N65,0,IF(YEAR(T$48)=VALUE(LEFT($L$48,4)),1,2))),
IF(YEAR($F65)&lt;VALUE(LEFT($L$48,4)),($N65+$O65)/12,0))</f>
        <v>0</v>
      </c>
      <c r="U65" s="119">
        <f ca="1">+IF($F65=U$48,SUM($N65:OFFSET($N65,0,IF(YEAR(U$48)=VALUE(LEFT($L$48,4)),1,2))),
IF(YEAR($F65)&lt;VALUE(LEFT($L$48,4)),($N65+$O65)/12,0))</f>
        <v>0</v>
      </c>
      <c r="V65" s="119">
        <f ca="1">+IF($F65=V$48,SUM($N65:OFFSET($N65,0,IF(YEAR(V$48)=VALUE(LEFT($L$48,4)),1,2))),
IF(YEAR($F65)&lt;VALUE(LEFT($L$48,4)),($N65+$O65)/12,0))</f>
        <v>0</v>
      </c>
      <c r="W65" s="119">
        <f ca="1">+IF($F65=W$48,SUM($N65:OFFSET($N65,0,IF(YEAR(W$48)=VALUE(LEFT($L$48,4)),1,2))),
IF(YEAR($F65)&lt;VALUE(LEFT($L$48,4)),($N65+$O65)/12,0))</f>
        <v>0</v>
      </c>
      <c r="X65" s="119">
        <f ca="1">+IF($F65=X$48,SUM($N65:OFFSET($N65,0,IF(YEAR(X$48)=VALUE(LEFT($L$48,4)),1,2))),
IF(YEAR($F65)&lt;VALUE(LEFT($L$48,4)),($N65+$O65)/12,0))</f>
        <v>0</v>
      </c>
      <c r="Y65" s="119">
        <f ca="1">+IF($F65=Y$48,SUM($N65:OFFSET($N65,0,IF(YEAR(Y$48)=VALUE(LEFT($L$48,4)),1,2))),
IF(YEAR($F65)&lt;VALUE(LEFT($L$48,4)),($N65+$O65)/12,0))</f>
        <v>0</v>
      </c>
      <c r="Z65" s="119">
        <f ca="1">+IF($F65=Z$48,SUM($N65:OFFSET($N65,0,IF(YEAR(Z$48)=VALUE(LEFT($L$48,4)),1,2))),
IF(YEAR($F65)&lt;VALUE(LEFT($L$48,4)),($N65+$O65)/12,0))</f>
        <v>0</v>
      </c>
      <c r="AA65" s="119">
        <f ca="1">+IF($F65=AA$48,SUM($N65:OFFSET($N65,0,IF(YEAR(AA$48)=VALUE(LEFT($L$48,4)),1,2))),
IF(YEAR($F65)&lt;VALUE(LEFT($L$48,4)),($N65+$O65)/12,0))</f>
        <v>0</v>
      </c>
      <c r="AB65" s="119">
        <f ca="1">+IF($F65=AB$48,SUM($N65:OFFSET($N65,0,IF(YEAR(AB$48)=VALUE(LEFT($L$48,4)),1,2))),
IF(YEAR($F65)&lt;VALUE(LEFT($L$48,4)),($N65+$O65)/12,0))</f>
        <v>0</v>
      </c>
      <c r="AC65" s="120">
        <f ca="1">+IF($F65=AC$48,SUM($N65:OFFSET($N65,0,IF(YEAR(AC$48)=VALUE(LEFT($L$48,4)),1,2))),
IF(YEAR($F65)&lt;VALUE(LEFT($L$48,4)),($N65+$O65)/12,0))</f>
        <v>13098.507970000028</v>
      </c>
      <c r="AD65" s="122">
        <f ca="1">+IF($F65=AD$48,SUM($N65:OFFSET($N65,0,IF(YEAR(AD$48)=VALUE(LEFT($L$48,4)),1,2))),
IF(YEAR($F65)&lt;=YEAR($C$3),$P65/12,0))</f>
        <v>83.583333333333329</v>
      </c>
      <c r="AE65" s="119">
        <f ca="1">+IF($F65=AE$48,SUM($N65:OFFSET($N65,0,IF(YEAR(AE$48)=VALUE(LEFT($L$48,4)),1,2))),
IF(YEAR($F65)&lt;=YEAR($C$3),$P65/12,0))</f>
        <v>83.583333333333329</v>
      </c>
      <c r="AF65" s="119">
        <f ca="1">+IF($F65=AF$48,SUM($N65:OFFSET($N65,0,IF(YEAR(AF$48)=VALUE(LEFT($L$48,4)),1,2))),
IF(YEAR($F65)&lt;=YEAR($C$3),$P65/12,0))</f>
        <v>83.583333333333329</v>
      </c>
      <c r="AG65" s="119">
        <f ca="1">+IF($F65=AG$48,SUM($N65:OFFSET($N65,0,IF(YEAR(AG$48)=VALUE(LEFT($L$48,4)),1,2))),
IF(YEAR($F65)&lt;=YEAR($C$3),$P65/12,0))</f>
        <v>83.583333333333329</v>
      </c>
      <c r="AH65" s="119">
        <f ca="1">+IF($F65=AH$48,SUM($N65:OFFSET($N65,0,IF(YEAR(AH$48)=VALUE(LEFT($L$48,4)),1,2))),
IF(YEAR($F65)&lt;=YEAR($C$3),$P65/12,0))</f>
        <v>83.583333333333329</v>
      </c>
      <c r="AI65" s="119">
        <f ca="1">+IF($F65=AI$48,SUM($N65:OFFSET($N65,0,IF(YEAR(AI$48)=VALUE(LEFT($L$48,4)),1,2))),
IF(YEAR($F65)&lt;=YEAR($C$3),$P65/12,0))</f>
        <v>83.583333333333329</v>
      </c>
      <c r="AJ65" s="119">
        <f ca="1">+IF($F65=AJ$48,SUM($N65:OFFSET($N65,0,IF(YEAR(AJ$48)=VALUE(LEFT($L$48,4)),1,2))),
IF(YEAR($F65)&lt;=YEAR($C$3),$P65/12,0))</f>
        <v>83.583333333333329</v>
      </c>
      <c r="AK65" s="119">
        <f ca="1">+IF($F65=AK$48,SUM($N65:OFFSET($N65,0,IF(YEAR(AK$48)=VALUE(LEFT($L$48,4)),1,2))),
IF(YEAR($F65)&lt;=YEAR($C$3),$P65/12,0))</f>
        <v>83.583333333333329</v>
      </c>
      <c r="AL65" s="119">
        <f ca="1">+IF($F65=AL$48,SUM($N65:OFFSET($N65,0,IF(YEAR(AL$48)=VALUE(LEFT($L$48,4)),1,2))),
IF(YEAR($F65)&lt;=YEAR($C$3),$P65/12,0))</f>
        <v>83.583333333333329</v>
      </c>
      <c r="AM65" s="119">
        <f ca="1">+IF($F65=AM$48,SUM($N65:OFFSET($N65,0,IF(YEAR(AM$48)=VALUE(LEFT($L$48,4)),1,2))),
IF(YEAR($F65)&lt;=YEAR($C$3),$P65/12,0))</f>
        <v>83.583333333333329</v>
      </c>
      <c r="AN65" s="119">
        <f ca="1">+IF($F65=AN$48,SUM($N65:OFFSET($N65,0,IF(YEAR(AN$48)=VALUE(LEFT($L$48,4)),1,2))),
IF(YEAR($F65)&lt;=YEAR($C$3),$P65/12,0))</f>
        <v>83.583333333333329</v>
      </c>
      <c r="AO65" s="120">
        <f ca="1">+IF($F65=AO$48,SUM($N65:OFFSET($N65,0,IF(YEAR(AO$48)=VALUE(LEFT($L$48,4)),1,2))),
IF(YEAR($F65)&lt;=YEAR($C$3),$P65/12,0))</f>
        <v>83.583333333333329</v>
      </c>
      <c r="AP65" s="121"/>
    </row>
    <row r="66" spans="1:42" ht="30" x14ac:dyDescent="0.25">
      <c r="A66" s="317">
        <v>901552346</v>
      </c>
      <c r="B66" s="332" t="s">
        <v>190</v>
      </c>
      <c r="C66" s="347" t="s">
        <v>191</v>
      </c>
      <c r="D66" s="333">
        <v>7790</v>
      </c>
      <c r="E66" s="334" t="s">
        <v>90</v>
      </c>
      <c r="F66" s="102">
        <v>43435</v>
      </c>
      <c r="G66" s="336" t="s">
        <v>92</v>
      </c>
      <c r="H66" s="337">
        <v>0</v>
      </c>
      <c r="I66" s="338">
        <v>1</v>
      </c>
      <c r="J66" s="242"/>
      <c r="K66" s="340">
        <v>3548.4814400000068</v>
      </c>
      <c r="L66" s="341">
        <v>3126.7249999999999</v>
      </c>
      <c r="M66" s="342">
        <v>0</v>
      </c>
      <c r="N66" s="119">
        <f t="shared" si="16"/>
        <v>3548.4814400000068</v>
      </c>
      <c r="O66" s="121">
        <f t="shared" si="17"/>
        <v>3126.7249999999999</v>
      </c>
      <c r="P66" s="120">
        <f t="shared" si="18"/>
        <v>0</v>
      </c>
      <c r="Q66" s="121"/>
      <c r="R66" s="122">
        <f ca="1">+IF($F66=R$48,SUM($N66:OFFSET($N66,0,IF(YEAR(R$48)=VALUE(LEFT($L$48,4)),1,2))),
IF(YEAR($F66)&lt;VALUE(LEFT($L$48,4)),($N66+$O66)/12,0))</f>
        <v>0</v>
      </c>
      <c r="S66" s="119">
        <f ca="1">+IF($F66=S$48,SUM($N66:OFFSET($N66,0,IF(YEAR(S$48)=VALUE(LEFT($L$48,4)),1,2))),
IF(YEAR($F66)&lt;VALUE(LEFT($L$48,4)),($N66+$O66)/12,0))</f>
        <v>0</v>
      </c>
      <c r="T66" s="119">
        <f ca="1">+IF($F66=T$48,SUM($N66:OFFSET($N66,0,IF(YEAR(T$48)=VALUE(LEFT($L$48,4)),1,2))),
IF(YEAR($F66)&lt;VALUE(LEFT($L$48,4)),($N66+$O66)/12,0))</f>
        <v>0</v>
      </c>
      <c r="U66" s="119">
        <f ca="1">+IF($F66=U$48,SUM($N66:OFFSET($N66,0,IF(YEAR(U$48)=VALUE(LEFT($L$48,4)),1,2))),
IF(YEAR($F66)&lt;VALUE(LEFT($L$48,4)),($N66+$O66)/12,0))</f>
        <v>0</v>
      </c>
      <c r="V66" s="119">
        <f ca="1">+IF($F66=V$48,SUM($N66:OFFSET($N66,0,IF(YEAR(V$48)=VALUE(LEFT($L$48,4)),1,2))),
IF(YEAR($F66)&lt;VALUE(LEFT($L$48,4)),($N66+$O66)/12,0))</f>
        <v>0</v>
      </c>
      <c r="W66" s="119">
        <f ca="1">+IF($F66=W$48,SUM($N66:OFFSET($N66,0,IF(YEAR(W$48)=VALUE(LEFT($L$48,4)),1,2))),
IF(YEAR($F66)&lt;VALUE(LEFT($L$48,4)),($N66+$O66)/12,0))</f>
        <v>0</v>
      </c>
      <c r="X66" s="119">
        <f ca="1">+IF($F66=X$48,SUM($N66:OFFSET($N66,0,IF(YEAR(X$48)=VALUE(LEFT($L$48,4)),1,2))),
IF(YEAR($F66)&lt;VALUE(LEFT($L$48,4)),($N66+$O66)/12,0))</f>
        <v>0</v>
      </c>
      <c r="Y66" s="119">
        <f ca="1">+IF($F66=Y$48,SUM($N66:OFFSET($N66,0,IF(YEAR(Y$48)=VALUE(LEFT($L$48,4)),1,2))),
IF(YEAR($F66)&lt;VALUE(LEFT($L$48,4)),($N66+$O66)/12,0))</f>
        <v>0</v>
      </c>
      <c r="Z66" s="119">
        <f ca="1">+IF($F66=Z$48,SUM($N66:OFFSET($N66,0,IF(YEAR(Z$48)=VALUE(LEFT($L$48,4)),1,2))),
IF(YEAR($F66)&lt;VALUE(LEFT($L$48,4)),($N66+$O66)/12,0))</f>
        <v>0</v>
      </c>
      <c r="AA66" s="119">
        <f ca="1">+IF($F66=AA$48,SUM($N66:OFFSET($N66,0,IF(YEAR(AA$48)=VALUE(LEFT($L$48,4)),1,2))),
IF(YEAR($F66)&lt;VALUE(LEFT($L$48,4)),($N66+$O66)/12,0))</f>
        <v>0</v>
      </c>
      <c r="AB66" s="119">
        <f ca="1">+IF($F66=AB$48,SUM($N66:OFFSET($N66,0,IF(YEAR(AB$48)=VALUE(LEFT($L$48,4)),1,2))),
IF(YEAR($F66)&lt;VALUE(LEFT($L$48,4)),($N66+$O66)/12,0))</f>
        <v>0</v>
      </c>
      <c r="AC66" s="120">
        <f ca="1">+IF($F66=AC$48,SUM($N66:OFFSET($N66,0,IF(YEAR(AC$48)=VALUE(LEFT($L$48,4)),1,2))),
IF(YEAR($F66)&lt;VALUE(LEFT($L$48,4)),($N66+$O66)/12,0))</f>
        <v>6675.2064400000072</v>
      </c>
      <c r="AD66" s="122">
        <f ca="1">+IF($F66=AD$48,SUM($N66:OFFSET($N66,0,IF(YEAR(AD$48)=VALUE(LEFT($L$48,4)),1,2))),
IF(YEAR($F66)&lt;=YEAR($C$3),$P66/12,0))</f>
        <v>0</v>
      </c>
      <c r="AE66" s="119">
        <f ca="1">+IF($F66=AE$48,SUM($N66:OFFSET($N66,0,IF(YEAR(AE$48)=VALUE(LEFT($L$48,4)),1,2))),
IF(YEAR($F66)&lt;=YEAR($C$3),$P66/12,0))</f>
        <v>0</v>
      </c>
      <c r="AF66" s="119">
        <f ca="1">+IF($F66=AF$48,SUM($N66:OFFSET($N66,0,IF(YEAR(AF$48)=VALUE(LEFT($L$48,4)),1,2))),
IF(YEAR($F66)&lt;=YEAR($C$3),$P66/12,0))</f>
        <v>0</v>
      </c>
      <c r="AG66" s="119">
        <f ca="1">+IF($F66=AG$48,SUM($N66:OFFSET($N66,0,IF(YEAR(AG$48)=VALUE(LEFT($L$48,4)),1,2))),
IF(YEAR($F66)&lt;=YEAR($C$3),$P66/12,0))</f>
        <v>0</v>
      </c>
      <c r="AH66" s="119">
        <f ca="1">+IF($F66=AH$48,SUM($N66:OFFSET($N66,0,IF(YEAR(AH$48)=VALUE(LEFT($L$48,4)),1,2))),
IF(YEAR($F66)&lt;=YEAR($C$3),$P66/12,0))</f>
        <v>0</v>
      </c>
      <c r="AI66" s="119">
        <f ca="1">+IF($F66=AI$48,SUM($N66:OFFSET($N66,0,IF(YEAR(AI$48)=VALUE(LEFT($L$48,4)),1,2))),
IF(YEAR($F66)&lt;=YEAR($C$3),$P66/12,0))</f>
        <v>0</v>
      </c>
      <c r="AJ66" s="119">
        <f ca="1">+IF($F66=AJ$48,SUM($N66:OFFSET($N66,0,IF(YEAR(AJ$48)=VALUE(LEFT($L$48,4)),1,2))),
IF(YEAR($F66)&lt;=YEAR($C$3),$P66/12,0))</f>
        <v>0</v>
      </c>
      <c r="AK66" s="119">
        <f ca="1">+IF($F66=AK$48,SUM($N66:OFFSET($N66,0,IF(YEAR(AK$48)=VALUE(LEFT($L$48,4)),1,2))),
IF(YEAR($F66)&lt;=YEAR($C$3),$P66/12,0))</f>
        <v>0</v>
      </c>
      <c r="AL66" s="119">
        <f ca="1">+IF($F66=AL$48,SUM($N66:OFFSET($N66,0,IF(YEAR(AL$48)=VALUE(LEFT($L$48,4)),1,2))),
IF(YEAR($F66)&lt;=YEAR($C$3),$P66/12,0))</f>
        <v>0</v>
      </c>
      <c r="AM66" s="119">
        <f ca="1">+IF($F66=AM$48,SUM($N66:OFFSET($N66,0,IF(YEAR(AM$48)=VALUE(LEFT($L$48,4)),1,2))),
IF(YEAR($F66)&lt;=YEAR($C$3),$P66/12,0))</f>
        <v>0</v>
      </c>
      <c r="AN66" s="119">
        <f ca="1">+IF($F66=AN$48,SUM($N66:OFFSET($N66,0,IF(YEAR(AN$48)=VALUE(LEFT($L$48,4)),1,2))),
IF(YEAR($F66)&lt;=YEAR($C$3),$P66/12,0))</f>
        <v>0</v>
      </c>
      <c r="AO66" s="120">
        <f ca="1">+IF($F66=AO$48,SUM($N66:OFFSET($N66,0,IF(YEAR(AO$48)=VALUE(LEFT($L$48,4)),1,2))),
IF(YEAR($F66)&lt;=YEAR($C$3),$P66/12,0))</f>
        <v>0</v>
      </c>
      <c r="AP66" s="121"/>
    </row>
    <row r="67" spans="1:42" ht="45" x14ac:dyDescent="0.25">
      <c r="A67" s="317">
        <v>901107340</v>
      </c>
      <c r="B67" s="332" t="s">
        <v>192</v>
      </c>
      <c r="C67" s="347" t="s">
        <v>193</v>
      </c>
      <c r="D67" s="333">
        <v>7547</v>
      </c>
      <c r="E67" s="334" t="s">
        <v>90</v>
      </c>
      <c r="F67" s="102">
        <v>43252</v>
      </c>
      <c r="G67" s="336" t="s">
        <v>92</v>
      </c>
      <c r="H67" s="337">
        <v>0</v>
      </c>
      <c r="I67" s="338">
        <v>1</v>
      </c>
      <c r="J67" s="242"/>
      <c r="K67" s="340">
        <v>4557.2643099999805</v>
      </c>
      <c r="L67" s="341">
        <v>700</v>
      </c>
      <c r="M67" s="342">
        <v>0</v>
      </c>
      <c r="N67" s="119">
        <f t="shared" si="16"/>
        <v>4557.2643099999805</v>
      </c>
      <c r="O67" s="121">
        <f t="shared" si="17"/>
        <v>700</v>
      </c>
      <c r="P67" s="120">
        <f t="shared" si="18"/>
        <v>0</v>
      </c>
      <c r="Q67" s="121"/>
      <c r="R67" s="122">
        <f ca="1">+IF($F67=R$48,SUM($N67:OFFSET($N67,0,IF(YEAR(R$48)=VALUE(LEFT($L$48,4)),1,2))),
IF(YEAR($F67)&lt;VALUE(LEFT($L$48,4)),($N67+$O67)/12,0))</f>
        <v>0</v>
      </c>
      <c r="S67" s="119">
        <f ca="1">+IF($F67=S$48,SUM($N67:OFFSET($N67,0,IF(YEAR(S$48)=VALUE(LEFT($L$48,4)),1,2))),
IF(YEAR($F67)&lt;VALUE(LEFT($L$48,4)),($N67+$O67)/12,0))</f>
        <v>0</v>
      </c>
      <c r="T67" s="119">
        <f ca="1">+IF($F67=T$48,SUM($N67:OFFSET($N67,0,IF(YEAR(T$48)=VALUE(LEFT($L$48,4)),1,2))),
IF(YEAR($F67)&lt;VALUE(LEFT($L$48,4)),($N67+$O67)/12,0))</f>
        <v>0</v>
      </c>
      <c r="U67" s="119">
        <f ca="1">+IF($F67=U$48,SUM($N67:OFFSET($N67,0,IF(YEAR(U$48)=VALUE(LEFT($L$48,4)),1,2))),
IF(YEAR($F67)&lt;VALUE(LEFT($L$48,4)),($N67+$O67)/12,0))</f>
        <v>0</v>
      </c>
      <c r="V67" s="119">
        <f ca="1">+IF($F67=V$48,SUM($N67:OFFSET($N67,0,IF(YEAR(V$48)=VALUE(LEFT($L$48,4)),1,2))),
IF(YEAR($F67)&lt;VALUE(LEFT($L$48,4)),($N67+$O67)/12,0))</f>
        <v>0</v>
      </c>
      <c r="W67" s="119">
        <f ca="1">+IF($F67=W$48,SUM($N67:OFFSET($N67,0,IF(YEAR(W$48)=VALUE(LEFT($L$48,4)),1,2))),
IF(YEAR($F67)&lt;VALUE(LEFT($L$48,4)),($N67+$O67)/12,0))</f>
        <v>5257.2643099999805</v>
      </c>
      <c r="X67" s="119">
        <f ca="1">+IF($F67=X$48,SUM($N67:OFFSET($N67,0,IF(YEAR(X$48)=VALUE(LEFT($L$48,4)),1,2))),
IF(YEAR($F67)&lt;VALUE(LEFT($L$48,4)),($N67+$O67)/12,0))</f>
        <v>0</v>
      </c>
      <c r="Y67" s="119">
        <f ca="1">+IF($F67=Y$48,SUM($N67:OFFSET($N67,0,IF(YEAR(Y$48)=VALUE(LEFT($L$48,4)),1,2))),
IF(YEAR($F67)&lt;VALUE(LEFT($L$48,4)),($N67+$O67)/12,0))</f>
        <v>0</v>
      </c>
      <c r="Z67" s="119">
        <f ca="1">+IF($F67=Z$48,SUM($N67:OFFSET($N67,0,IF(YEAR(Z$48)=VALUE(LEFT($L$48,4)),1,2))),
IF(YEAR($F67)&lt;VALUE(LEFT($L$48,4)),($N67+$O67)/12,0))</f>
        <v>0</v>
      </c>
      <c r="AA67" s="119">
        <f ca="1">+IF($F67=AA$48,SUM($N67:OFFSET($N67,0,IF(YEAR(AA$48)=VALUE(LEFT($L$48,4)),1,2))),
IF(YEAR($F67)&lt;VALUE(LEFT($L$48,4)),($N67+$O67)/12,0))</f>
        <v>0</v>
      </c>
      <c r="AB67" s="119">
        <f ca="1">+IF($F67=AB$48,SUM($N67:OFFSET($N67,0,IF(YEAR(AB$48)=VALUE(LEFT($L$48,4)),1,2))),
IF(YEAR($F67)&lt;VALUE(LEFT($L$48,4)),($N67+$O67)/12,0))</f>
        <v>0</v>
      </c>
      <c r="AC67" s="120">
        <f ca="1">+IF($F67=AC$48,SUM($N67:OFFSET($N67,0,IF(YEAR(AC$48)=VALUE(LEFT($L$48,4)),1,2))),
IF(YEAR($F67)&lt;VALUE(LEFT($L$48,4)),($N67+$O67)/12,0))</f>
        <v>0</v>
      </c>
      <c r="AD67" s="122">
        <f ca="1">+IF($F67=AD$48,SUM($N67:OFFSET($N67,0,IF(YEAR(AD$48)=VALUE(LEFT($L$48,4)),1,2))),
IF(YEAR($F67)&lt;=YEAR($C$3),$P67/12,0))</f>
        <v>0</v>
      </c>
      <c r="AE67" s="119">
        <f ca="1">+IF($F67=AE$48,SUM($N67:OFFSET($N67,0,IF(YEAR(AE$48)=VALUE(LEFT($L$48,4)),1,2))),
IF(YEAR($F67)&lt;=YEAR($C$3),$P67/12,0))</f>
        <v>0</v>
      </c>
      <c r="AF67" s="119">
        <f ca="1">+IF($F67=AF$48,SUM($N67:OFFSET($N67,0,IF(YEAR(AF$48)=VALUE(LEFT($L$48,4)),1,2))),
IF(YEAR($F67)&lt;=YEAR($C$3),$P67/12,0))</f>
        <v>0</v>
      </c>
      <c r="AG67" s="119">
        <f ca="1">+IF($F67=AG$48,SUM($N67:OFFSET($N67,0,IF(YEAR(AG$48)=VALUE(LEFT($L$48,4)),1,2))),
IF(YEAR($F67)&lt;=YEAR($C$3),$P67/12,0))</f>
        <v>0</v>
      </c>
      <c r="AH67" s="119">
        <f ca="1">+IF($F67=AH$48,SUM($N67:OFFSET($N67,0,IF(YEAR(AH$48)=VALUE(LEFT($L$48,4)),1,2))),
IF(YEAR($F67)&lt;=YEAR($C$3),$P67/12,0))</f>
        <v>0</v>
      </c>
      <c r="AI67" s="119">
        <f ca="1">+IF($F67=AI$48,SUM($N67:OFFSET($N67,0,IF(YEAR(AI$48)=VALUE(LEFT($L$48,4)),1,2))),
IF(YEAR($F67)&lt;=YEAR($C$3),$P67/12,0))</f>
        <v>0</v>
      </c>
      <c r="AJ67" s="119">
        <f ca="1">+IF($F67=AJ$48,SUM($N67:OFFSET($N67,0,IF(YEAR(AJ$48)=VALUE(LEFT($L$48,4)),1,2))),
IF(YEAR($F67)&lt;=YEAR($C$3),$P67/12,0))</f>
        <v>0</v>
      </c>
      <c r="AK67" s="119">
        <f ca="1">+IF($F67=AK$48,SUM($N67:OFFSET($N67,0,IF(YEAR(AK$48)=VALUE(LEFT($L$48,4)),1,2))),
IF(YEAR($F67)&lt;=YEAR($C$3),$P67/12,0))</f>
        <v>0</v>
      </c>
      <c r="AL67" s="119">
        <f ca="1">+IF($F67=AL$48,SUM($N67:OFFSET($N67,0,IF(YEAR(AL$48)=VALUE(LEFT($L$48,4)),1,2))),
IF(YEAR($F67)&lt;=YEAR($C$3),$P67/12,0))</f>
        <v>0</v>
      </c>
      <c r="AM67" s="119">
        <f ca="1">+IF($F67=AM$48,SUM($N67:OFFSET($N67,0,IF(YEAR(AM$48)=VALUE(LEFT($L$48,4)),1,2))),
IF(YEAR($F67)&lt;=YEAR($C$3),$P67/12,0))</f>
        <v>0</v>
      </c>
      <c r="AN67" s="119">
        <f ca="1">+IF($F67=AN$48,SUM($N67:OFFSET($N67,0,IF(YEAR(AN$48)=VALUE(LEFT($L$48,4)),1,2))),
IF(YEAR($F67)&lt;=YEAR($C$3),$P67/12,0))</f>
        <v>0</v>
      </c>
      <c r="AO67" s="120">
        <f ca="1">+IF($F67=AO$48,SUM($N67:OFFSET($N67,0,IF(YEAR(AO$48)=VALUE(LEFT($L$48,4)),1,2))),
IF(YEAR($F67)&lt;=YEAR($C$3),$P67/12,0))</f>
        <v>0</v>
      </c>
      <c r="AP67" s="121"/>
    </row>
    <row r="68" spans="1:42" ht="30" x14ac:dyDescent="0.25">
      <c r="A68" s="317">
        <v>901107560</v>
      </c>
      <c r="B68" s="332" t="s">
        <v>194</v>
      </c>
      <c r="C68" s="347" t="s">
        <v>195</v>
      </c>
      <c r="D68" s="333">
        <v>7547</v>
      </c>
      <c r="E68" s="334" t="s">
        <v>90</v>
      </c>
      <c r="F68" s="102">
        <v>43252</v>
      </c>
      <c r="G68" s="336" t="s">
        <v>116</v>
      </c>
      <c r="H68" s="337">
        <v>0</v>
      </c>
      <c r="I68" s="338">
        <v>1</v>
      </c>
      <c r="J68" s="242"/>
      <c r="K68" s="340">
        <v>7278.1898299999948</v>
      </c>
      <c r="L68" s="341">
        <v>400</v>
      </c>
      <c r="M68" s="342">
        <v>0</v>
      </c>
      <c r="N68" s="119">
        <f t="shared" si="16"/>
        <v>7278.1898299999948</v>
      </c>
      <c r="O68" s="121">
        <f t="shared" si="17"/>
        <v>400</v>
      </c>
      <c r="P68" s="120">
        <f t="shared" si="18"/>
        <v>0</v>
      </c>
      <c r="Q68" s="121"/>
      <c r="R68" s="122">
        <f ca="1">+IF($F68=R$48,SUM($N68:OFFSET($N68,0,IF(YEAR(R$48)=VALUE(LEFT($L$48,4)),1,2))),
IF(YEAR($F68)&lt;VALUE(LEFT($L$48,4)),($N68+$O68)/12,0))</f>
        <v>0</v>
      </c>
      <c r="S68" s="119">
        <f ca="1">+IF($F68=S$48,SUM($N68:OFFSET($N68,0,IF(YEAR(S$48)=VALUE(LEFT($L$48,4)),1,2))),
IF(YEAR($F68)&lt;VALUE(LEFT($L$48,4)),($N68+$O68)/12,0))</f>
        <v>0</v>
      </c>
      <c r="T68" s="119">
        <f ca="1">+IF($F68=T$48,SUM($N68:OFFSET($N68,0,IF(YEAR(T$48)=VALUE(LEFT($L$48,4)),1,2))),
IF(YEAR($F68)&lt;VALUE(LEFT($L$48,4)),($N68+$O68)/12,0))</f>
        <v>0</v>
      </c>
      <c r="U68" s="119">
        <f ca="1">+IF($F68=U$48,SUM($N68:OFFSET($N68,0,IF(YEAR(U$48)=VALUE(LEFT($L$48,4)),1,2))),
IF(YEAR($F68)&lt;VALUE(LEFT($L$48,4)),($N68+$O68)/12,0))</f>
        <v>0</v>
      </c>
      <c r="V68" s="119">
        <f ca="1">+IF($F68=V$48,SUM($N68:OFFSET($N68,0,IF(YEAR(V$48)=VALUE(LEFT($L$48,4)),1,2))),
IF(YEAR($F68)&lt;VALUE(LEFT($L$48,4)),($N68+$O68)/12,0))</f>
        <v>0</v>
      </c>
      <c r="W68" s="119">
        <f ca="1">+IF($F68=W$48,SUM($N68:OFFSET($N68,0,IF(YEAR(W$48)=VALUE(LEFT($L$48,4)),1,2))),
IF(YEAR($F68)&lt;VALUE(LEFT($L$48,4)),($N68+$O68)/12,0))</f>
        <v>7678.1898299999948</v>
      </c>
      <c r="X68" s="119">
        <f ca="1">+IF($F68=X$48,SUM($N68:OFFSET($N68,0,IF(YEAR(X$48)=VALUE(LEFT($L$48,4)),1,2))),
IF(YEAR($F68)&lt;VALUE(LEFT($L$48,4)),($N68+$O68)/12,0))</f>
        <v>0</v>
      </c>
      <c r="Y68" s="119">
        <f ca="1">+IF($F68=Y$48,SUM($N68:OFFSET($N68,0,IF(YEAR(Y$48)=VALUE(LEFT($L$48,4)),1,2))),
IF(YEAR($F68)&lt;VALUE(LEFT($L$48,4)),($N68+$O68)/12,0))</f>
        <v>0</v>
      </c>
      <c r="Z68" s="119">
        <f ca="1">+IF($F68=Z$48,SUM($N68:OFFSET($N68,0,IF(YEAR(Z$48)=VALUE(LEFT($L$48,4)),1,2))),
IF(YEAR($F68)&lt;VALUE(LEFT($L$48,4)),($N68+$O68)/12,0))</f>
        <v>0</v>
      </c>
      <c r="AA68" s="119">
        <f ca="1">+IF($F68=AA$48,SUM($N68:OFFSET($N68,0,IF(YEAR(AA$48)=VALUE(LEFT($L$48,4)),1,2))),
IF(YEAR($F68)&lt;VALUE(LEFT($L$48,4)),($N68+$O68)/12,0))</f>
        <v>0</v>
      </c>
      <c r="AB68" s="119">
        <f ca="1">+IF($F68=AB$48,SUM($N68:OFFSET($N68,0,IF(YEAR(AB$48)=VALUE(LEFT($L$48,4)),1,2))),
IF(YEAR($F68)&lt;VALUE(LEFT($L$48,4)),($N68+$O68)/12,0))</f>
        <v>0</v>
      </c>
      <c r="AC68" s="120">
        <f ca="1">+IF($F68=AC$48,SUM($N68:OFFSET($N68,0,IF(YEAR(AC$48)=VALUE(LEFT($L$48,4)),1,2))),
IF(YEAR($F68)&lt;VALUE(LEFT($L$48,4)),($N68+$O68)/12,0))</f>
        <v>0</v>
      </c>
      <c r="AD68" s="122">
        <f ca="1">+IF($F68=AD$48,SUM($N68:OFFSET($N68,0,IF(YEAR(AD$48)=VALUE(LEFT($L$48,4)),1,2))),
IF(YEAR($F68)&lt;=YEAR($C$3),$P68/12,0))</f>
        <v>0</v>
      </c>
      <c r="AE68" s="119">
        <f ca="1">+IF($F68=AE$48,SUM($N68:OFFSET($N68,0,IF(YEAR(AE$48)=VALUE(LEFT($L$48,4)),1,2))),
IF(YEAR($F68)&lt;=YEAR($C$3),$P68/12,0))</f>
        <v>0</v>
      </c>
      <c r="AF68" s="119">
        <f ca="1">+IF($F68=AF$48,SUM($N68:OFFSET($N68,0,IF(YEAR(AF$48)=VALUE(LEFT($L$48,4)),1,2))),
IF(YEAR($F68)&lt;=YEAR($C$3),$P68/12,0))</f>
        <v>0</v>
      </c>
      <c r="AG68" s="119">
        <f ca="1">+IF($F68=AG$48,SUM($N68:OFFSET($N68,0,IF(YEAR(AG$48)=VALUE(LEFT($L$48,4)),1,2))),
IF(YEAR($F68)&lt;=YEAR($C$3),$P68/12,0))</f>
        <v>0</v>
      </c>
      <c r="AH68" s="119">
        <f ca="1">+IF($F68=AH$48,SUM($N68:OFFSET($N68,0,IF(YEAR(AH$48)=VALUE(LEFT($L$48,4)),1,2))),
IF(YEAR($F68)&lt;=YEAR($C$3),$P68/12,0))</f>
        <v>0</v>
      </c>
      <c r="AI68" s="119">
        <f ca="1">+IF($F68=AI$48,SUM($N68:OFFSET($N68,0,IF(YEAR(AI$48)=VALUE(LEFT($L$48,4)),1,2))),
IF(YEAR($F68)&lt;=YEAR($C$3),$P68/12,0))</f>
        <v>0</v>
      </c>
      <c r="AJ68" s="119">
        <f ca="1">+IF($F68=AJ$48,SUM($N68:OFFSET($N68,0,IF(YEAR(AJ$48)=VALUE(LEFT($L$48,4)),1,2))),
IF(YEAR($F68)&lt;=YEAR($C$3),$P68/12,0))</f>
        <v>0</v>
      </c>
      <c r="AK68" s="119">
        <f ca="1">+IF($F68=AK$48,SUM($N68:OFFSET($N68,0,IF(YEAR(AK$48)=VALUE(LEFT($L$48,4)),1,2))),
IF(YEAR($F68)&lt;=YEAR($C$3),$P68/12,0))</f>
        <v>0</v>
      </c>
      <c r="AL68" s="119">
        <f ca="1">+IF($F68=AL$48,SUM($N68:OFFSET($N68,0,IF(YEAR(AL$48)=VALUE(LEFT($L$48,4)),1,2))),
IF(YEAR($F68)&lt;=YEAR($C$3),$P68/12,0))</f>
        <v>0</v>
      </c>
      <c r="AM68" s="119">
        <f ca="1">+IF($F68=AM$48,SUM($N68:OFFSET($N68,0,IF(YEAR(AM$48)=VALUE(LEFT($L$48,4)),1,2))),
IF(YEAR($F68)&lt;=YEAR($C$3),$P68/12,0))</f>
        <v>0</v>
      </c>
      <c r="AN68" s="119">
        <f ca="1">+IF($F68=AN$48,SUM($N68:OFFSET($N68,0,IF(YEAR(AN$48)=VALUE(LEFT($L$48,4)),1,2))),
IF(YEAR($F68)&lt;=YEAR($C$3),$P68/12,0))</f>
        <v>0</v>
      </c>
      <c r="AO68" s="120">
        <f ca="1">+IF($F68=AO$48,SUM($N68:OFFSET($N68,0,IF(YEAR(AO$48)=VALUE(LEFT($L$48,4)),1,2))),
IF(YEAR($F68)&lt;=YEAR($C$3),$P68/12,0))</f>
        <v>0</v>
      </c>
      <c r="AP68" s="121"/>
    </row>
    <row r="69" spans="1:42" ht="30" x14ac:dyDescent="0.25">
      <c r="A69" s="317">
        <v>901107562</v>
      </c>
      <c r="B69" s="332" t="s">
        <v>196</v>
      </c>
      <c r="C69" s="347" t="s">
        <v>197</v>
      </c>
      <c r="D69" s="333">
        <v>7547</v>
      </c>
      <c r="E69" s="334" t="s">
        <v>90</v>
      </c>
      <c r="F69" s="102">
        <v>43252</v>
      </c>
      <c r="G69" s="336" t="s">
        <v>116</v>
      </c>
      <c r="H69" s="337">
        <v>0</v>
      </c>
      <c r="I69" s="338">
        <v>1</v>
      </c>
      <c r="J69" s="242"/>
      <c r="K69" s="340">
        <v>4315.0106200000018</v>
      </c>
      <c r="L69" s="341">
        <v>150</v>
      </c>
      <c r="M69" s="342">
        <v>0</v>
      </c>
      <c r="N69" s="119">
        <f t="shared" si="16"/>
        <v>4315.0106200000018</v>
      </c>
      <c r="O69" s="121">
        <f t="shared" si="17"/>
        <v>150</v>
      </c>
      <c r="P69" s="120">
        <f t="shared" si="18"/>
        <v>0</v>
      </c>
      <c r="Q69" s="121"/>
      <c r="R69" s="122">
        <f ca="1">+IF($F69=R$48,SUM($N69:OFFSET($N69,0,IF(YEAR(R$48)=VALUE(LEFT($L$48,4)),1,2))),
IF(YEAR($F69)&lt;VALUE(LEFT($L$48,4)),($N69+$O69)/12,0))</f>
        <v>0</v>
      </c>
      <c r="S69" s="119">
        <f ca="1">+IF($F69=S$48,SUM($N69:OFFSET($N69,0,IF(YEAR(S$48)=VALUE(LEFT($L$48,4)),1,2))),
IF(YEAR($F69)&lt;VALUE(LEFT($L$48,4)),($N69+$O69)/12,0))</f>
        <v>0</v>
      </c>
      <c r="T69" s="119">
        <f ca="1">+IF($F69=T$48,SUM($N69:OFFSET($N69,0,IF(YEAR(T$48)=VALUE(LEFT($L$48,4)),1,2))),
IF(YEAR($F69)&lt;VALUE(LEFT($L$48,4)),($N69+$O69)/12,0))</f>
        <v>0</v>
      </c>
      <c r="U69" s="119">
        <f ca="1">+IF($F69=U$48,SUM($N69:OFFSET($N69,0,IF(YEAR(U$48)=VALUE(LEFT($L$48,4)),1,2))),
IF(YEAR($F69)&lt;VALUE(LEFT($L$48,4)),($N69+$O69)/12,0))</f>
        <v>0</v>
      </c>
      <c r="V69" s="119">
        <f ca="1">+IF($F69=V$48,SUM($N69:OFFSET($N69,0,IF(YEAR(V$48)=VALUE(LEFT($L$48,4)),1,2))),
IF(YEAR($F69)&lt;VALUE(LEFT($L$48,4)),($N69+$O69)/12,0))</f>
        <v>0</v>
      </c>
      <c r="W69" s="119">
        <f ca="1">+IF($F69=W$48,SUM($N69:OFFSET($N69,0,IF(YEAR(W$48)=VALUE(LEFT($L$48,4)),1,2))),
IF(YEAR($F69)&lt;VALUE(LEFT($L$48,4)),($N69+$O69)/12,0))</f>
        <v>4465.0106200000018</v>
      </c>
      <c r="X69" s="119">
        <f ca="1">+IF($F69=X$48,SUM($N69:OFFSET($N69,0,IF(YEAR(X$48)=VALUE(LEFT($L$48,4)),1,2))),
IF(YEAR($F69)&lt;VALUE(LEFT($L$48,4)),($N69+$O69)/12,0))</f>
        <v>0</v>
      </c>
      <c r="Y69" s="119">
        <f ca="1">+IF($F69=Y$48,SUM($N69:OFFSET($N69,0,IF(YEAR(Y$48)=VALUE(LEFT($L$48,4)),1,2))),
IF(YEAR($F69)&lt;VALUE(LEFT($L$48,4)),($N69+$O69)/12,0))</f>
        <v>0</v>
      </c>
      <c r="Z69" s="119">
        <f ca="1">+IF($F69=Z$48,SUM($N69:OFFSET($N69,0,IF(YEAR(Z$48)=VALUE(LEFT($L$48,4)),1,2))),
IF(YEAR($F69)&lt;VALUE(LEFT($L$48,4)),($N69+$O69)/12,0))</f>
        <v>0</v>
      </c>
      <c r="AA69" s="119">
        <f ca="1">+IF($F69=AA$48,SUM($N69:OFFSET($N69,0,IF(YEAR(AA$48)=VALUE(LEFT($L$48,4)),1,2))),
IF(YEAR($F69)&lt;VALUE(LEFT($L$48,4)),($N69+$O69)/12,0))</f>
        <v>0</v>
      </c>
      <c r="AB69" s="119">
        <f ca="1">+IF($F69=AB$48,SUM($N69:OFFSET($N69,0,IF(YEAR(AB$48)=VALUE(LEFT($L$48,4)),1,2))),
IF(YEAR($F69)&lt;VALUE(LEFT($L$48,4)),($N69+$O69)/12,0))</f>
        <v>0</v>
      </c>
      <c r="AC69" s="120">
        <f ca="1">+IF($F69=AC$48,SUM($N69:OFFSET($N69,0,IF(YEAR(AC$48)=VALUE(LEFT($L$48,4)),1,2))),
IF(YEAR($F69)&lt;VALUE(LEFT($L$48,4)),($N69+$O69)/12,0))</f>
        <v>0</v>
      </c>
      <c r="AD69" s="122">
        <f ca="1">+IF($F69=AD$48,SUM($N69:OFFSET($N69,0,IF(YEAR(AD$48)=VALUE(LEFT($L$48,4)),1,2))),
IF(YEAR($F69)&lt;=YEAR($C$3),$P69/12,0))</f>
        <v>0</v>
      </c>
      <c r="AE69" s="119">
        <f ca="1">+IF($F69=AE$48,SUM($N69:OFFSET($N69,0,IF(YEAR(AE$48)=VALUE(LEFT($L$48,4)),1,2))),
IF(YEAR($F69)&lt;=YEAR($C$3),$P69/12,0))</f>
        <v>0</v>
      </c>
      <c r="AF69" s="119">
        <f ca="1">+IF($F69=AF$48,SUM($N69:OFFSET($N69,0,IF(YEAR(AF$48)=VALUE(LEFT($L$48,4)),1,2))),
IF(YEAR($F69)&lt;=YEAR($C$3),$P69/12,0))</f>
        <v>0</v>
      </c>
      <c r="AG69" s="119">
        <f ca="1">+IF($F69=AG$48,SUM($N69:OFFSET($N69,0,IF(YEAR(AG$48)=VALUE(LEFT($L$48,4)),1,2))),
IF(YEAR($F69)&lt;=YEAR($C$3),$P69/12,0))</f>
        <v>0</v>
      </c>
      <c r="AH69" s="119">
        <f ca="1">+IF($F69=AH$48,SUM($N69:OFFSET($N69,0,IF(YEAR(AH$48)=VALUE(LEFT($L$48,4)),1,2))),
IF(YEAR($F69)&lt;=YEAR($C$3),$P69/12,0))</f>
        <v>0</v>
      </c>
      <c r="AI69" s="119">
        <f ca="1">+IF($F69=AI$48,SUM($N69:OFFSET($N69,0,IF(YEAR(AI$48)=VALUE(LEFT($L$48,4)),1,2))),
IF(YEAR($F69)&lt;=YEAR($C$3),$P69/12,0))</f>
        <v>0</v>
      </c>
      <c r="AJ69" s="119">
        <f ca="1">+IF($F69=AJ$48,SUM($N69:OFFSET($N69,0,IF(YEAR(AJ$48)=VALUE(LEFT($L$48,4)),1,2))),
IF(YEAR($F69)&lt;=YEAR($C$3),$P69/12,0))</f>
        <v>0</v>
      </c>
      <c r="AK69" s="119">
        <f ca="1">+IF($F69=AK$48,SUM($N69:OFFSET($N69,0,IF(YEAR(AK$48)=VALUE(LEFT($L$48,4)),1,2))),
IF(YEAR($F69)&lt;=YEAR($C$3),$P69/12,0))</f>
        <v>0</v>
      </c>
      <c r="AL69" s="119">
        <f ca="1">+IF($F69=AL$48,SUM($N69:OFFSET($N69,0,IF(YEAR(AL$48)=VALUE(LEFT($L$48,4)),1,2))),
IF(YEAR($F69)&lt;=YEAR($C$3),$P69/12,0))</f>
        <v>0</v>
      </c>
      <c r="AM69" s="119">
        <f ca="1">+IF($F69=AM$48,SUM($N69:OFFSET($N69,0,IF(YEAR(AM$48)=VALUE(LEFT($L$48,4)),1,2))),
IF(YEAR($F69)&lt;=YEAR($C$3),$P69/12,0))</f>
        <v>0</v>
      </c>
      <c r="AN69" s="119">
        <f ca="1">+IF($F69=AN$48,SUM($N69:OFFSET($N69,0,IF(YEAR(AN$48)=VALUE(LEFT($L$48,4)),1,2))),
IF(YEAR($F69)&lt;=YEAR($C$3),$P69/12,0))</f>
        <v>0</v>
      </c>
      <c r="AO69" s="120">
        <f ca="1">+IF($F69=AO$48,SUM($N69:OFFSET($N69,0,IF(YEAR(AO$48)=VALUE(LEFT($L$48,4)),1,2))),
IF(YEAR($F69)&lt;=YEAR($C$3),$P69/12,0))</f>
        <v>0</v>
      </c>
      <c r="AP69" s="121"/>
    </row>
    <row r="70" spans="1:42" ht="30" x14ac:dyDescent="0.25">
      <c r="A70" s="317">
        <v>901394462</v>
      </c>
      <c r="B70" s="332" t="s">
        <v>198</v>
      </c>
      <c r="C70" s="347" t="s">
        <v>199</v>
      </c>
      <c r="D70" s="333">
        <v>7727</v>
      </c>
      <c r="E70" s="334" t="s">
        <v>95</v>
      </c>
      <c r="F70" s="102">
        <v>43678</v>
      </c>
      <c r="G70" s="336" t="s">
        <v>92</v>
      </c>
      <c r="H70" s="337">
        <v>0</v>
      </c>
      <c r="I70" s="338">
        <v>0.37000000000000005</v>
      </c>
      <c r="J70" s="242"/>
      <c r="K70" s="340">
        <v>8.9987400000000033</v>
      </c>
      <c r="L70" s="341">
        <v>302.93200000000002</v>
      </c>
      <c r="M70" s="342">
        <v>0</v>
      </c>
      <c r="N70" s="119">
        <f t="shared" si="16"/>
        <v>3.3295338000000019</v>
      </c>
      <c r="O70" s="121">
        <f t="shared" si="17"/>
        <v>112.08484000000003</v>
      </c>
      <c r="P70" s="120">
        <f t="shared" si="18"/>
        <v>0</v>
      </c>
      <c r="Q70" s="121"/>
      <c r="R70" s="122">
        <f ca="1">+IF($F70=R$48,SUM($N70:OFFSET($N70,0,IF(YEAR(R$48)=VALUE(LEFT($L$48,4)),1,2))),
IF(YEAR($F70)&lt;VALUE(LEFT($L$48,4)),($N70+$O70)/12,0))</f>
        <v>0</v>
      </c>
      <c r="S70" s="119">
        <f ca="1">+IF($F70=S$48,SUM($N70:OFFSET($N70,0,IF(YEAR(S$48)=VALUE(LEFT($L$48,4)),1,2))),
IF(YEAR($F70)&lt;VALUE(LEFT($L$48,4)),($N70+$O70)/12,0))</f>
        <v>0</v>
      </c>
      <c r="T70" s="119">
        <f ca="1">+IF($F70=T$48,SUM($N70:OFFSET($N70,0,IF(YEAR(T$48)=VALUE(LEFT($L$48,4)),1,2))),
IF(YEAR($F70)&lt;VALUE(LEFT($L$48,4)),($N70+$O70)/12,0))</f>
        <v>0</v>
      </c>
      <c r="U70" s="119">
        <f ca="1">+IF($F70=U$48,SUM($N70:OFFSET($N70,0,IF(YEAR(U$48)=VALUE(LEFT($L$48,4)),1,2))),
IF(YEAR($F70)&lt;VALUE(LEFT($L$48,4)),($N70+$O70)/12,0))</f>
        <v>0</v>
      </c>
      <c r="V70" s="119">
        <f ca="1">+IF($F70=V$48,SUM($N70:OFFSET($N70,0,IF(YEAR(V$48)=VALUE(LEFT($L$48,4)),1,2))),
IF(YEAR($F70)&lt;VALUE(LEFT($L$48,4)),($N70+$O70)/12,0))</f>
        <v>0</v>
      </c>
      <c r="W70" s="119">
        <f ca="1">+IF($F70=W$48,SUM($N70:OFFSET($N70,0,IF(YEAR(W$48)=VALUE(LEFT($L$48,4)),1,2))),
IF(YEAR($F70)&lt;VALUE(LEFT($L$48,4)),($N70+$O70)/12,0))</f>
        <v>0</v>
      </c>
      <c r="X70" s="119">
        <f ca="1">+IF($F70=X$48,SUM($N70:OFFSET($N70,0,IF(YEAR(X$48)=VALUE(LEFT($L$48,4)),1,2))),
IF(YEAR($F70)&lt;VALUE(LEFT($L$48,4)),($N70+$O70)/12,0))</f>
        <v>0</v>
      </c>
      <c r="Y70" s="119">
        <f ca="1">+IF($F70=Y$48,SUM($N70:OFFSET($N70,0,IF(YEAR(Y$48)=VALUE(LEFT($L$48,4)),1,2))),
IF(YEAR($F70)&lt;VALUE(LEFT($L$48,4)),($N70+$O70)/12,0))</f>
        <v>0</v>
      </c>
      <c r="Z70" s="119">
        <f ca="1">+IF($F70=Z$48,SUM($N70:OFFSET($N70,0,IF(YEAR(Z$48)=VALUE(LEFT($L$48,4)),1,2))),
IF(YEAR($F70)&lt;VALUE(LEFT($L$48,4)),($N70+$O70)/12,0))</f>
        <v>0</v>
      </c>
      <c r="AA70" s="119">
        <f ca="1">+IF($F70=AA$48,SUM($N70:OFFSET($N70,0,IF(YEAR(AA$48)=VALUE(LEFT($L$48,4)),1,2))),
IF(YEAR($F70)&lt;VALUE(LEFT($L$48,4)),($N70+$O70)/12,0))</f>
        <v>0</v>
      </c>
      <c r="AB70" s="119">
        <f ca="1">+IF($F70=AB$48,SUM($N70:OFFSET($N70,0,IF(YEAR(AB$48)=VALUE(LEFT($L$48,4)),1,2))),
IF(YEAR($F70)&lt;VALUE(LEFT($L$48,4)),($N70+$O70)/12,0))</f>
        <v>0</v>
      </c>
      <c r="AC70" s="120">
        <f ca="1">+IF($F70=AC$48,SUM($N70:OFFSET($N70,0,IF(YEAR(AC$48)=VALUE(LEFT($L$48,4)),1,2))),
IF(YEAR($F70)&lt;VALUE(LEFT($L$48,4)),($N70+$O70)/12,0))</f>
        <v>0</v>
      </c>
      <c r="AD70" s="122">
        <f ca="1">+IF($F70=AD$48,SUM($N70:OFFSET($N70,0,IF(YEAR(AD$48)=VALUE(LEFT($L$48,4)),1,2))),
IF(YEAR($F70)&lt;=YEAR($C$3),$P70/12,0))</f>
        <v>0</v>
      </c>
      <c r="AE70" s="119">
        <f ca="1">+IF($F70=AE$48,SUM($N70:OFFSET($N70,0,IF(YEAR(AE$48)=VALUE(LEFT($L$48,4)),1,2))),
IF(YEAR($F70)&lt;=YEAR($C$3),$P70/12,0))</f>
        <v>0</v>
      </c>
      <c r="AF70" s="119">
        <f ca="1">+IF($F70=AF$48,SUM($N70:OFFSET($N70,0,IF(YEAR(AF$48)=VALUE(LEFT($L$48,4)),1,2))),
IF(YEAR($F70)&lt;=YEAR($C$3),$P70/12,0))</f>
        <v>0</v>
      </c>
      <c r="AG70" s="119">
        <f ca="1">+IF($F70=AG$48,SUM($N70:OFFSET($N70,0,IF(YEAR(AG$48)=VALUE(LEFT($L$48,4)),1,2))),
IF(YEAR($F70)&lt;=YEAR($C$3),$P70/12,0))</f>
        <v>0</v>
      </c>
      <c r="AH70" s="119">
        <f ca="1">+IF($F70=AH$48,SUM($N70:OFFSET($N70,0,IF(YEAR(AH$48)=VALUE(LEFT($L$48,4)),1,2))),
IF(YEAR($F70)&lt;=YEAR($C$3),$P70/12,0))</f>
        <v>0</v>
      </c>
      <c r="AI70" s="119">
        <f ca="1">+IF($F70=AI$48,SUM($N70:OFFSET($N70,0,IF(YEAR(AI$48)=VALUE(LEFT($L$48,4)),1,2))),
IF(YEAR($F70)&lt;=YEAR($C$3),$P70/12,0))</f>
        <v>0</v>
      </c>
      <c r="AJ70" s="119">
        <f ca="1">+IF($F70=AJ$48,SUM($N70:OFFSET($N70,0,IF(YEAR(AJ$48)=VALUE(LEFT($L$48,4)),1,2))),
IF(YEAR($F70)&lt;=YEAR($C$3),$P70/12,0))</f>
        <v>0</v>
      </c>
      <c r="AK70" s="119">
        <f ca="1">+IF($F70=AK$48,SUM($N70:OFFSET($N70,0,IF(YEAR(AK$48)=VALUE(LEFT($L$48,4)),1,2))),
IF(YEAR($F70)&lt;=YEAR($C$3),$P70/12,0))</f>
        <v>115.41437380000004</v>
      </c>
      <c r="AL70" s="119">
        <f ca="1">+IF($F70=AL$48,SUM($N70:OFFSET($N70,0,IF(YEAR(AL$48)=VALUE(LEFT($L$48,4)),1,2))),
IF(YEAR($F70)&lt;=YEAR($C$3),$P70/12,0))</f>
        <v>0</v>
      </c>
      <c r="AM70" s="119">
        <f ca="1">+IF($F70=AM$48,SUM($N70:OFFSET($N70,0,IF(YEAR(AM$48)=VALUE(LEFT($L$48,4)),1,2))),
IF(YEAR($F70)&lt;=YEAR($C$3),$P70/12,0))</f>
        <v>0</v>
      </c>
      <c r="AN70" s="119">
        <f ca="1">+IF($F70=AN$48,SUM($N70:OFFSET($N70,0,IF(YEAR(AN$48)=VALUE(LEFT($L$48,4)),1,2))),
IF(YEAR($F70)&lt;=YEAR($C$3),$P70/12,0))</f>
        <v>0</v>
      </c>
      <c r="AO70" s="120">
        <f ca="1">+IF($F70=AO$48,SUM($N70:OFFSET($N70,0,IF(YEAR(AO$48)=VALUE(LEFT($L$48,4)),1,2))),
IF(YEAR($F70)&lt;=YEAR($C$3),$P70/12,0))</f>
        <v>0</v>
      </c>
      <c r="AP70" s="121"/>
    </row>
    <row r="71" spans="1:42" ht="30" x14ac:dyDescent="0.25">
      <c r="A71" s="298">
        <v>901394533</v>
      </c>
      <c r="B71" s="332" t="s">
        <v>200</v>
      </c>
      <c r="C71" s="347" t="s">
        <v>201</v>
      </c>
      <c r="D71" s="333">
        <v>7727</v>
      </c>
      <c r="E71" s="334" t="s">
        <v>95</v>
      </c>
      <c r="F71" s="102">
        <v>43556</v>
      </c>
      <c r="G71" s="336" t="s">
        <v>92</v>
      </c>
      <c r="H71" s="337">
        <v>0</v>
      </c>
      <c r="I71" s="338">
        <v>0.85999999999999988</v>
      </c>
      <c r="J71" s="242"/>
      <c r="K71" s="340">
        <v>46.232779999999991</v>
      </c>
      <c r="L71" s="341">
        <v>165.2</v>
      </c>
      <c r="M71" s="342">
        <v>0</v>
      </c>
      <c r="N71" s="119">
        <f t="shared" si="16"/>
        <v>39.76019079999999</v>
      </c>
      <c r="O71" s="121">
        <f t="shared" si="17"/>
        <v>142.07199999999997</v>
      </c>
      <c r="P71" s="120">
        <f t="shared" si="18"/>
        <v>0</v>
      </c>
      <c r="Q71" s="121"/>
      <c r="R71" s="122">
        <f ca="1">+IF($F71=R$48,SUM($N71:OFFSET($N71,0,IF(YEAR(R$48)=VALUE(LEFT($L$48,4)),1,2))),
IF(YEAR($F71)&lt;VALUE(LEFT($L$48,4)),($N71+$O71)/12,0))</f>
        <v>0</v>
      </c>
      <c r="S71" s="119">
        <f ca="1">+IF($F71=S$48,SUM($N71:OFFSET($N71,0,IF(YEAR(S$48)=VALUE(LEFT($L$48,4)),1,2))),
IF(YEAR($F71)&lt;VALUE(LEFT($L$48,4)),($N71+$O71)/12,0))</f>
        <v>0</v>
      </c>
      <c r="T71" s="119">
        <f ca="1">+IF($F71=T$48,SUM($N71:OFFSET($N71,0,IF(YEAR(T$48)=VALUE(LEFT($L$48,4)),1,2))),
IF(YEAR($F71)&lt;VALUE(LEFT($L$48,4)),($N71+$O71)/12,0))</f>
        <v>0</v>
      </c>
      <c r="U71" s="119">
        <f ca="1">+IF($F71=U$48,SUM($N71:OFFSET($N71,0,IF(YEAR(U$48)=VALUE(LEFT($L$48,4)),1,2))),
IF(YEAR($F71)&lt;VALUE(LEFT($L$48,4)),($N71+$O71)/12,0))</f>
        <v>0</v>
      </c>
      <c r="V71" s="119">
        <f ca="1">+IF($F71=V$48,SUM($N71:OFFSET($N71,0,IF(YEAR(V$48)=VALUE(LEFT($L$48,4)),1,2))),
IF(YEAR($F71)&lt;VALUE(LEFT($L$48,4)),($N71+$O71)/12,0))</f>
        <v>0</v>
      </c>
      <c r="W71" s="119">
        <f ca="1">+IF($F71=W$48,SUM($N71:OFFSET($N71,0,IF(YEAR(W$48)=VALUE(LEFT($L$48,4)),1,2))),
IF(YEAR($F71)&lt;VALUE(LEFT($L$48,4)),($N71+$O71)/12,0))</f>
        <v>0</v>
      </c>
      <c r="X71" s="119">
        <f ca="1">+IF($F71=X$48,SUM($N71:OFFSET($N71,0,IF(YEAR(X$48)=VALUE(LEFT($L$48,4)),1,2))),
IF(YEAR($F71)&lt;VALUE(LEFT($L$48,4)),($N71+$O71)/12,0))</f>
        <v>0</v>
      </c>
      <c r="Y71" s="119">
        <f ca="1">+IF($F71=Y$48,SUM($N71:OFFSET($N71,0,IF(YEAR(Y$48)=VALUE(LEFT($L$48,4)),1,2))),
IF(YEAR($F71)&lt;VALUE(LEFT($L$48,4)),($N71+$O71)/12,0))</f>
        <v>0</v>
      </c>
      <c r="Z71" s="119">
        <f ca="1">+IF($F71=Z$48,SUM($N71:OFFSET($N71,0,IF(YEAR(Z$48)=VALUE(LEFT($L$48,4)),1,2))),
IF(YEAR($F71)&lt;VALUE(LEFT($L$48,4)),($N71+$O71)/12,0))</f>
        <v>0</v>
      </c>
      <c r="AA71" s="119">
        <f ca="1">+IF($F71=AA$48,SUM($N71:OFFSET($N71,0,IF(YEAR(AA$48)=VALUE(LEFT($L$48,4)),1,2))),
IF(YEAR($F71)&lt;VALUE(LEFT($L$48,4)),($N71+$O71)/12,0))</f>
        <v>0</v>
      </c>
      <c r="AB71" s="119">
        <f ca="1">+IF($F71=AB$48,SUM($N71:OFFSET($N71,0,IF(YEAR(AB$48)=VALUE(LEFT($L$48,4)),1,2))),
IF(YEAR($F71)&lt;VALUE(LEFT($L$48,4)),($N71+$O71)/12,0))</f>
        <v>0</v>
      </c>
      <c r="AC71" s="120">
        <f ca="1">+IF($F71=AC$48,SUM($N71:OFFSET($N71,0,IF(YEAR(AC$48)=VALUE(LEFT($L$48,4)),1,2))),
IF(YEAR($F71)&lt;VALUE(LEFT($L$48,4)),($N71+$O71)/12,0))</f>
        <v>0</v>
      </c>
      <c r="AD71" s="122">
        <f ca="1">+IF($F71=AD$48,SUM($N71:OFFSET($N71,0,IF(YEAR(AD$48)=VALUE(LEFT($L$48,4)),1,2))),
IF(YEAR($F71)&lt;=YEAR($C$3),$P71/12,0))</f>
        <v>0</v>
      </c>
      <c r="AE71" s="119">
        <f ca="1">+IF($F71=AE$48,SUM($N71:OFFSET($N71,0,IF(YEAR(AE$48)=VALUE(LEFT($L$48,4)),1,2))),
IF(YEAR($F71)&lt;=YEAR($C$3),$P71/12,0))</f>
        <v>0</v>
      </c>
      <c r="AF71" s="119">
        <f ca="1">+IF($F71=AF$48,SUM($N71:OFFSET($N71,0,IF(YEAR(AF$48)=VALUE(LEFT($L$48,4)),1,2))),
IF(YEAR($F71)&lt;=YEAR($C$3),$P71/12,0))</f>
        <v>0</v>
      </c>
      <c r="AG71" s="119">
        <f ca="1">+IF($F71=AG$48,SUM($N71:OFFSET($N71,0,IF(YEAR(AG$48)=VALUE(LEFT($L$48,4)),1,2))),
IF(YEAR($F71)&lt;=YEAR($C$3),$P71/12,0))</f>
        <v>181.83219079999998</v>
      </c>
      <c r="AH71" s="119">
        <f ca="1">+IF($F71=AH$48,SUM($N71:OFFSET($N71,0,IF(YEAR(AH$48)=VALUE(LEFT($L$48,4)),1,2))),
IF(YEAR($F71)&lt;=YEAR($C$3),$P71/12,0))</f>
        <v>0</v>
      </c>
      <c r="AI71" s="119">
        <f ca="1">+IF($F71=AI$48,SUM($N71:OFFSET($N71,0,IF(YEAR(AI$48)=VALUE(LEFT($L$48,4)),1,2))),
IF(YEAR($F71)&lt;=YEAR($C$3),$P71/12,0))</f>
        <v>0</v>
      </c>
      <c r="AJ71" s="119">
        <f ca="1">+IF($F71=AJ$48,SUM($N71:OFFSET($N71,0,IF(YEAR(AJ$48)=VALUE(LEFT($L$48,4)),1,2))),
IF(YEAR($F71)&lt;=YEAR($C$3),$P71/12,0))</f>
        <v>0</v>
      </c>
      <c r="AK71" s="119">
        <f ca="1">+IF($F71=AK$48,SUM($N71:OFFSET($N71,0,IF(YEAR(AK$48)=VALUE(LEFT($L$48,4)),1,2))),
IF(YEAR($F71)&lt;=YEAR($C$3),$P71/12,0))</f>
        <v>0</v>
      </c>
      <c r="AL71" s="119">
        <f ca="1">+IF($F71=AL$48,SUM($N71:OFFSET($N71,0,IF(YEAR(AL$48)=VALUE(LEFT($L$48,4)),1,2))),
IF(YEAR($F71)&lt;=YEAR($C$3),$P71/12,0))</f>
        <v>0</v>
      </c>
      <c r="AM71" s="119">
        <f ca="1">+IF($F71=AM$48,SUM($N71:OFFSET($N71,0,IF(YEAR(AM$48)=VALUE(LEFT($L$48,4)),1,2))),
IF(YEAR($F71)&lt;=YEAR($C$3),$P71/12,0))</f>
        <v>0</v>
      </c>
      <c r="AN71" s="119">
        <f ca="1">+IF($F71=AN$48,SUM($N71:OFFSET($N71,0,IF(YEAR(AN$48)=VALUE(LEFT($L$48,4)),1,2))),
IF(YEAR($F71)&lt;=YEAR($C$3),$P71/12,0))</f>
        <v>0</v>
      </c>
      <c r="AO71" s="120">
        <f ca="1">+IF($F71=AO$48,SUM($N71:OFFSET($N71,0,IF(YEAR(AO$48)=VALUE(LEFT($L$48,4)),1,2))),
IF(YEAR($F71)&lt;=YEAR($C$3),$P71/12,0))</f>
        <v>0</v>
      </c>
      <c r="AP71" s="121"/>
    </row>
    <row r="72" spans="1:42" ht="45" x14ac:dyDescent="0.25">
      <c r="A72" s="298">
        <v>901394536</v>
      </c>
      <c r="B72" s="332" t="s">
        <v>202</v>
      </c>
      <c r="C72" s="347" t="s">
        <v>203</v>
      </c>
      <c r="D72" s="333">
        <v>7727</v>
      </c>
      <c r="E72" s="334" t="s">
        <v>90</v>
      </c>
      <c r="F72" s="102">
        <v>43647</v>
      </c>
      <c r="G72" s="336" t="s">
        <v>92</v>
      </c>
      <c r="H72" s="337">
        <v>0</v>
      </c>
      <c r="I72" s="338">
        <v>0.78</v>
      </c>
      <c r="J72" s="242"/>
      <c r="K72" s="340">
        <v>14.341460000000017</v>
      </c>
      <c r="L72" s="341">
        <v>88</v>
      </c>
      <c r="M72" s="342">
        <v>0</v>
      </c>
      <c r="N72" s="119">
        <f t="shared" si="16"/>
        <v>11.186338800000014</v>
      </c>
      <c r="O72" s="121">
        <f t="shared" si="17"/>
        <v>68.64</v>
      </c>
      <c r="P72" s="120">
        <f t="shared" si="18"/>
        <v>0</v>
      </c>
      <c r="Q72" s="121"/>
      <c r="R72" s="122">
        <f ca="1">+IF($F72=R$48,SUM($N72:OFFSET($N72,0,IF(YEAR(R$48)=VALUE(LEFT($L$48,4)),1,2))),
IF(YEAR($F72)&lt;VALUE(LEFT($L$48,4)),($N72+$O72)/12,0))</f>
        <v>0</v>
      </c>
      <c r="S72" s="119">
        <f ca="1">+IF($F72=S$48,SUM($N72:OFFSET($N72,0,IF(YEAR(S$48)=VALUE(LEFT($L$48,4)),1,2))),
IF(YEAR($F72)&lt;VALUE(LEFT($L$48,4)),($N72+$O72)/12,0))</f>
        <v>0</v>
      </c>
      <c r="T72" s="119">
        <f ca="1">+IF($F72=T$48,SUM($N72:OFFSET($N72,0,IF(YEAR(T$48)=VALUE(LEFT($L$48,4)),1,2))),
IF(YEAR($F72)&lt;VALUE(LEFT($L$48,4)),($N72+$O72)/12,0))</f>
        <v>0</v>
      </c>
      <c r="U72" s="119">
        <f ca="1">+IF($F72=U$48,SUM($N72:OFFSET($N72,0,IF(YEAR(U$48)=VALUE(LEFT($L$48,4)),1,2))),
IF(YEAR($F72)&lt;VALUE(LEFT($L$48,4)),($N72+$O72)/12,0))</f>
        <v>0</v>
      </c>
      <c r="V72" s="119">
        <f ca="1">+IF($F72=V$48,SUM($N72:OFFSET($N72,0,IF(YEAR(V$48)=VALUE(LEFT($L$48,4)),1,2))),
IF(YEAR($F72)&lt;VALUE(LEFT($L$48,4)),($N72+$O72)/12,0))</f>
        <v>0</v>
      </c>
      <c r="W72" s="119">
        <f ca="1">+IF($F72=W$48,SUM($N72:OFFSET($N72,0,IF(YEAR(W$48)=VALUE(LEFT($L$48,4)),1,2))),
IF(YEAR($F72)&lt;VALUE(LEFT($L$48,4)),($N72+$O72)/12,0))</f>
        <v>0</v>
      </c>
      <c r="X72" s="119">
        <f ca="1">+IF($F72=X$48,SUM($N72:OFFSET($N72,0,IF(YEAR(X$48)=VALUE(LEFT($L$48,4)),1,2))),
IF(YEAR($F72)&lt;VALUE(LEFT($L$48,4)),($N72+$O72)/12,0))</f>
        <v>0</v>
      </c>
      <c r="Y72" s="119">
        <f ca="1">+IF($F72=Y$48,SUM($N72:OFFSET($N72,0,IF(YEAR(Y$48)=VALUE(LEFT($L$48,4)),1,2))),
IF(YEAR($F72)&lt;VALUE(LEFT($L$48,4)),($N72+$O72)/12,0))</f>
        <v>0</v>
      </c>
      <c r="Z72" s="119">
        <f ca="1">+IF($F72=Z$48,SUM($N72:OFFSET($N72,0,IF(YEAR(Z$48)=VALUE(LEFT($L$48,4)),1,2))),
IF(YEAR($F72)&lt;VALUE(LEFT($L$48,4)),($N72+$O72)/12,0))</f>
        <v>0</v>
      </c>
      <c r="AA72" s="119">
        <f ca="1">+IF($F72=AA$48,SUM($N72:OFFSET($N72,0,IF(YEAR(AA$48)=VALUE(LEFT($L$48,4)),1,2))),
IF(YEAR($F72)&lt;VALUE(LEFT($L$48,4)),($N72+$O72)/12,0))</f>
        <v>0</v>
      </c>
      <c r="AB72" s="119">
        <f ca="1">+IF($F72=AB$48,SUM($N72:OFFSET($N72,0,IF(YEAR(AB$48)=VALUE(LEFT($L$48,4)),1,2))),
IF(YEAR($F72)&lt;VALUE(LEFT($L$48,4)),($N72+$O72)/12,0))</f>
        <v>0</v>
      </c>
      <c r="AC72" s="120">
        <f ca="1">+IF($F72=AC$48,SUM($N72:OFFSET($N72,0,IF(YEAR(AC$48)=VALUE(LEFT($L$48,4)),1,2))),
IF(YEAR($F72)&lt;VALUE(LEFT($L$48,4)),($N72+$O72)/12,0))</f>
        <v>0</v>
      </c>
      <c r="AD72" s="122">
        <f ca="1">+IF($F72=AD$48,SUM($N72:OFFSET($N72,0,IF(YEAR(AD$48)=VALUE(LEFT($L$48,4)),1,2))),
IF(YEAR($F72)&lt;=YEAR($C$3),$P72/12,0))</f>
        <v>0</v>
      </c>
      <c r="AE72" s="119">
        <f ca="1">+IF($F72=AE$48,SUM($N72:OFFSET($N72,0,IF(YEAR(AE$48)=VALUE(LEFT($L$48,4)),1,2))),
IF(YEAR($F72)&lt;=YEAR($C$3),$P72/12,0))</f>
        <v>0</v>
      </c>
      <c r="AF72" s="119">
        <f ca="1">+IF($F72=AF$48,SUM($N72:OFFSET($N72,0,IF(YEAR(AF$48)=VALUE(LEFT($L$48,4)),1,2))),
IF(YEAR($F72)&lt;=YEAR($C$3),$P72/12,0))</f>
        <v>0</v>
      </c>
      <c r="AG72" s="119">
        <f ca="1">+IF($F72=AG$48,SUM($N72:OFFSET($N72,0,IF(YEAR(AG$48)=VALUE(LEFT($L$48,4)),1,2))),
IF(YEAR($F72)&lt;=YEAR($C$3),$P72/12,0))</f>
        <v>0</v>
      </c>
      <c r="AH72" s="119">
        <f ca="1">+IF($F72=AH$48,SUM($N72:OFFSET($N72,0,IF(YEAR(AH$48)=VALUE(LEFT($L$48,4)),1,2))),
IF(YEAR($F72)&lt;=YEAR($C$3),$P72/12,0))</f>
        <v>0</v>
      </c>
      <c r="AI72" s="119">
        <f ca="1">+IF($F72=AI$48,SUM($N72:OFFSET($N72,0,IF(YEAR(AI$48)=VALUE(LEFT($L$48,4)),1,2))),
IF(YEAR($F72)&lt;=YEAR($C$3),$P72/12,0))</f>
        <v>0</v>
      </c>
      <c r="AJ72" s="119">
        <f ca="1">+IF($F72=AJ$48,SUM($N72:OFFSET($N72,0,IF(YEAR(AJ$48)=VALUE(LEFT($L$48,4)),1,2))),
IF(YEAR($F72)&lt;=YEAR($C$3),$P72/12,0))</f>
        <v>79.826338800000016</v>
      </c>
      <c r="AK72" s="119">
        <f ca="1">+IF($F72=AK$48,SUM($N72:OFFSET($N72,0,IF(YEAR(AK$48)=VALUE(LEFT($L$48,4)),1,2))),
IF(YEAR($F72)&lt;=YEAR($C$3),$P72/12,0))</f>
        <v>0</v>
      </c>
      <c r="AL72" s="119">
        <f ca="1">+IF($F72=AL$48,SUM($N72:OFFSET($N72,0,IF(YEAR(AL$48)=VALUE(LEFT($L$48,4)),1,2))),
IF(YEAR($F72)&lt;=YEAR($C$3),$P72/12,0))</f>
        <v>0</v>
      </c>
      <c r="AM72" s="119">
        <f ca="1">+IF($F72=AM$48,SUM($N72:OFFSET($N72,0,IF(YEAR(AM$48)=VALUE(LEFT($L$48,4)),1,2))),
IF(YEAR($F72)&lt;=YEAR($C$3),$P72/12,0))</f>
        <v>0</v>
      </c>
      <c r="AN72" s="119">
        <f ca="1">+IF($F72=AN$48,SUM($N72:OFFSET($N72,0,IF(YEAR(AN$48)=VALUE(LEFT($L$48,4)),1,2))),
IF(YEAR($F72)&lt;=YEAR($C$3),$P72/12,0))</f>
        <v>0</v>
      </c>
      <c r="AO72" s="120">
        <f ca="1">+IF($F72=AO$48,SUM($N72:OFFSET($N72,0,IF(YEAR(AO$48)=VALUE(LEFT($L$48,4)),1,2))),
IF(YEAR($F72)&lt;=YEAR($C$3),$P72/12,0))</f>
        <v>0</v>
      </c>
      <c r="AP72" s="121"/>
    </row>
    <row r="73" spans="1:42" ht="60" x14ac:dyDescent="0.25">
      <c r="A73" s="317">
        <v>901484303</v>
      </c>
      <c r="B73" s="332" t="s">
        <v>204</v>
      </c>
      <c r="C73" s="347" t="s">
        <v>205</v>
      </c>
      <c r="D73" s="333">
        <v>7763</v>
      </c>
      <c r="E73" s="334" t="s">
        <v>90</v>
      </c>
      <c r="F73" s="139">
        <v>43070</v>
      </c>
      <c r="G73" s="336" t="s">
        <v>92</v>
      </c>
      <c r="H73" s="337">
        <v>0</v>
      </c>
      <c r="I73" s="338">
        <v>1</v>
      </c>
      <c r="J73" s="242" t="s">
        <v>77</v>
      </c>
      <c r="K73" s="340">
        <v>-1.8332002582610585E-13</v>
      </c>
      <c r="L73" s="341">
        <v>1</v>
      </c>
      <c r="M73" s="342">
        <v>0</v>
      </c>
      <c r="N73" s="119">
        <f t="shared" si="16"/>
        <v>-1.8332002582610585E-13</v>
      </c>
      <c r="O73" s="121">
        <f t="shared" si="17"/>
        <v>1</v>
      </c>
      <c r="P73" s="120">
        <f t="shared" si="18"/>
        <v>0</v>
      </c>
      <c r="Q73" s="121"/>
      <c r="R73" s="122">
        <f ca="1">+IF($F73=R$48,SUM($N73:OFFSET($N73,0,IF(YEAR(R$48)=VALUE(LEFT($L$48,4)),1,2))),
IF(YEAR($F73)&lt;VALUE(LEFT($L$48,4)),($N73+$O73)/12,0))</f>
        <v>8.3333333333318063E-2</v>
      </c>
      <c r="S73" s="119">
        <f ca="1">+IF($F73=S$48,SUM($N73:OFFSET($N73,0,IF(YEAR(S$48)=VALUE(LEFT($L$48,4)),1,2))),
IF(YEAR($F73)&lt;VALUE(LEFT($L$48,4)),($N73+$O73)/12,0))</f>
        <v>8.3333333333318063E-2</v>
      </c>
      <c r="T73" s="119">
        <f ca="1">+IF($F73=T$48,SUM($N73:OFFSET($N73,0,IF(YEAR(T$48)=VALUE(LEFT($L$48,4)),1,2))),
IF(YEAR($F73)&lt;VALUE(LEFT($L$48,4)),($N73+$O73)/12,0))</f>
        <v>8.3333333333318063E-2</v>
      </c>
      <c r="U73" s="119">
        <f ca="1">+IF($F73=U$48,SUM($N73:OFFSET($N73,0,IF(YEAR(U$48)=VALUE(LEFT($L$48,4)),1,2))),
IF(YEAR($F73)&lt;VALUE(LEFT($L$48,4)),($N73+$O73)/12,0))</f>
        <v>8.3333333333318063E-2</v>
      </c>
      <c r="V73" s="119">
        <f ca="1">+IF($F73=V$48,SUM($N73:OFFSET($N73,0,IF(YEAR(V$48)=VALUE(LEFT($L$48,4)),1,2))),
IF(YEAR($F73)&lt;VALUE(LEFT($L$48,4)),($N73+$O73)/12,0))</f>
        <v>8.3333333333318063E-2</v>
      </c>
      <c r="W73" s="119">
        <f ca="1">+IF($F73=W$48,SUM($N73:OFFSET($N73,0,IF(YEAR(W$48)=VALUE(LEFT($L$48,4)),1,2))),
IF(YEAR($F73)&lt;VALUE(LEFT($L$48,4)),($N73+$O73)/12,0))</f>
        <v>8.3333333333318063E-2</v>
      </c>
      <c r="X73" s="119">
        <f ca="1">+IF($F73=X$48,SUM($N73:OFFSET($N73,0,IF(YEAR(X$48)=VALUE(LEFT($L$48,4)),1,2))),
IF(YEAR($F73)&lt;VALUE(LEFT($L$48,4)),($N73+$O73)/12,0))</f>
        <v>8.3333333333318063E-2</v>
      </c>
      <c r="Y73" s="119">
        <f ca="1">+IF($F73=Y$48,SUM($N73:OFFSET($N73,0,IF(YEAR(Y$48)=VALUE(LEFT($L$48,4)),1,2))),
IF(YEAR($F73)&lt;VALUE(LEFT($L$48,4)),($N73+$O73)/12,0))</f>
        <v>8.3333333333318063E-2</v>
      </c>
      <c r="Z73" s="119">
        <f ca="1">+IF($F73=Z$48,SUM($N73:OFFSET($N73,0,IF(YEAR(Z$48)=VALUE(LEFT($L$48,4)),1,2))),
IF(YEAR($F73)&lt;VALUE(LEFT($L$48,4)),($N73+$O73)/12,0))</f>
        <v>8.3333333333318063E-2</v>
      </c>
      <c r="AA73" s="119">
        <f ca="1">+IF($F73=AA$48,SUM($N73:OFFSET($N73,0,IF(YEAR(AA$48)=VALUE(LEFT($L$48,4)),1,2))),
IF(YEAR($F73)&lt;VALUE(LEFT($L$48,4)),($N73+$O73)/12,0))</f>
        <v>8.3333333333318063E-2</v>
      </c>
      <c r="AB73" s="119">
        <f ca="1">+IF($F73=AB$48,SUM($N73:OFFSET($N73,0,IF(YEAR(AB$48)=VALUE(LEFT($L$48,4)),1,2))),
IF(YEAR($F73)&lt;VALUE(LEFT($L$48,4)),($N73+$O73)/12,0))</f>
        <v>8.3333333333318063E-2</v>
      </c>
      <c r="AC73" s="120">
        <f ca="1">+IF($F73=AC$48,SUM($N73:OFFSET($N73,0,IF(YEAR(AC$48)=VALUE(LEFT($L$48,4)),1,2))),
IF(YEAR($F73)&lt;VALUE(LEFT($L$48,4)),($N73+$O73)/12,0))</f>
        <v>8.3333333333318063E-2</v>
      </c>
      <c r="AD73" s="122">
        <f ca="1">+IF($F73=AD$48,SUM($N73:OFFSET($N73,0,IF(YEAR(AD$48)=VALUE(LEFT($L$48,4)),1,2))),
IF(YEAR($F73)&lt;=YEAR($C$3),$P73/12,0))</f>
        <v>0</v>
      </c>
      <c r="AE73" s="119">
        <f ca="1">+IF($F73=AE$48,SUM($N73:OFFSET($N73,0,IF(YEAR(AE$48)=VALUE(LEFT($L$48,4)),1,2))),
IF(YEAR($F73)&lt;=YEAR($C$3),$P73/12,0))</f>
        <v>0</v>
      </c>
      <c r="AF73" s="119">
        <f ca="1">+IF($F73=AF$48,SUM($N73:OFFSET($N73,0,IF(YEAR(AF$48)=VALUE(LEFT($L$48,4)),1,2))),
IF(YEAR($F73)&lt;=YEAR($C$3),$P73/12,0))</f>
        <v>0</v>
      </c>
      <c r="AG73" s="119">
        <f ca="1">+IF($F73=AG$48,SUM($N73:OFFSET($N73,0,IF(YEAR(AG$48)=VALUE(LEFT($L$48,4)),1,2))),
IF(YEAR($F73)&lt;=YEAR($C$3),$P73/12,0))</f>
        <v>0</v>
      </c>
      <c r="AH73" s="119">
        <f ca="1">+IF($F73=AH$48,SUM($N73:OFFSET($N73,0,IF(YEAR(AH$48)=VALUE(LEFT($L$48,4)),1,2))),
IF(YEAR($F73)&lt;=YEAR($C$3),$P73/12,0))</f>
        <v>0</v>
      </c>
      <c r="AI73" s="119">
        <f ca="1">+IF($F73=AI$48,SUM($N73:OFFSET($N73,0,IF(YEAR(AI$48)=VALUE(LEFT($L$48,4)),1,2))),
IF(YEAR($F73)&lt;=YEAR($C$3),$P73/12,0))</f>
        <v>0</v>
      </c>
      <c r="AJ73" s="119">
        <f ca="1">+IF($F73=AJ$48,SUM($N73:OFFSET($N73,0,IF(YEAR(AJ$48)=VALUE(LEFT($L$48,4)),1,2))),
IF(YEAR($F73)&lt;=YEAR($C$3),$P73/12,0))</f>
        <v>0</v>
      </c>
      <c r="AK73" s="119">
        <f ca="1">+IF($F73=AK$48,SUM($N73:OFFSET($N73,0,IF(YEAR(AK$48)=VALUE(LEFT($L$48,4)),1,2))),
IF(YEAR($F73)&lt;=YEAR($C$3),$P73/12,0))</f>
        <v>0</v>
      </c>
      <c r="AL73" s="119">
        <f ca="1">+IF($F73=AL$48,SUM($N73:OFFSET($N73,0,IF(YEAR(AL$48)=VALUE(LEFT($L$48,4)),1,2))),
IF(YEAR($F73)&lt;=YEAR($C$3),$P73/12,0))</f>
        <v>0</v>
      </c>
      <c r="AM73" s="119">
        <f ca="1">+IF($F73=AM$48,SUM($N73:OFFSET($N73,0,IF(YEAR(AM$48)=VALUE(LEFT($L$48,4)),1,2))),
IF(YEAR($F73)&lt;=YEAR($C$3),$P73/12,0))</f>
        <v>0</v>
      </c>
      <c r="AN73" s="119">
        <f ca="1">+IF($F73=AN$48,SUM($N73:OFFSET($N73,0,IF(YEAR(AN$48)=VALUE(LEFT($L$48,4)),1,2))),
IF(YEAR($F73)&lt;=YEAR($C$3),$P73/12,0))</f>
        <v>0</v>
      </c>
      <c r="AO73" s="120">
        <f ca="1">+IF($F73=AO$48,SUM($N73:OFFSET($N73,0,IF(YEAR(AO$48)=VALUE(LEFT($L$48,4)),1,2))),
IF(YEAR($F73)&lt;=YEAR($C$3),$P73/12,0))</f>
        <v>0</v>
      </c>
      <c r="AP73" s="121"/>
    </row>
    <row r="74" spans="1:42" ht="30" x14ac:dyDescent="0.25">
      <c r="A74" s="298">
        <v>901665563</v>
      </c>
      <c r="B74" s="332" t="s">
        <v>206</v>
      </c>
      <c r="C74" s="347" t="s">
        <v>207</v>
      </c>
      <c r="D74" s="333">
        <v>7763</v>
      </c>
      <c r="E74" s="334" t="s">
        <v>90</v>
      </c>
      <c r="F74" s="102">
        <v>43739</v>
      </c>
      <c r="G74" s="336" t="s">
        <v>116</v>
      </c>
      <c r="H74" s="337">
        <v>0</v>
      </c>
      <c r="I74" s="338">
        <v>1</v>
      </c>
      <c r="J74" s="242"/>
      <c r="K74" s="340">
        <v>4585.8542899999984</v>
      </c>
      <c r="L74" s="341">
        <v>151</v>
      </c>
      <c r="M74" s="342">
        <v>6900</v>
      </c>
      <c r="N74" s="119">
        <f t="shared" si="16"/>
        <v>4585.8542899999984</v>
      </c>
      <c r="O74" s="121">
        <f t="shared" si="17"/>
        <v>151</v>
      </c>
      <c r="P74" s="120">
        <f t="shared" si="18"/>
        <v>6900</v>
      </c>
      <c r="Q74" s="121"/>
      <c r="R74" s="122">
        <f ca="1">+IF($F74=R$48,SUM($N74:OFFSET($N74,0,IF(YEAR(R$48)=VALUE(LEFT($L$48,4)),1,2))),
IF(YEAR($F74)&lt;VALUE(LEFT($L$48,4)),($N74+$O74)/12,0))</f>
        <v>0</v>
      </c>
      <c r="S74" s="119">
        <f ca="1">+IF($F74=S$48,SUM($N74:OFFSET($N74,0,IF(YEAR(S$48)=VALUE(LEFT($L$48,4)),1,2))),
IF(YEAR($F74)&lt;VALUE(LEFT($L$48,4)),($N74+$O74)/12,0))</f>
        <v>0</v>
      </c>
      <c r="T74" s="119">
        <f ca="1">+IF($F74=T$48,SUM($N74:OFFSET($N74,0,IF(YEAR(T$48)=VALUE(LEFT($L$48,4)),1,2))),
IF(YEAR($F74)&lt;VALUE(LEFT($L$48,4)),($N74+$O74)/12,0))</f>
        <v>0</v>
      </c>
      <c r="U74" s="119">
        <f ca="1">+IF($F74=U$48,SUM($N74:OFFSET($N74,0,IF(YEAR(U$48)=VALUE(LEFT($L$48,4)),1,2))),
IF(YEAR($F74)&lt;VALUE(LEFT($L$48,4)),($N74+$O74)/12,0))</f>
        <v>0</v>
      </c>
      <c r="V74" s="119">
        <f ca="1">+IF($F74=V$48,SUM($N74:OFFSET($N74,0,IF(YEAR(V$48)=VALUE(LEFT($L$48,4)),1,2))),
IF(YEAR($F74)&lt;VALUE(LEFT($L$48,4)),($N74+$O74)/12,0))</f>
        <v>0</v>
      </c>
      <c r="W74" s="119">
        <f ca="1">+IF($F74=W$48,SUM($N74:OFFSET($N74,0,IF(YEAR(W$48)=VALUE(LEFT($L$48,4)),1,2))),
IF(YEAR($F74)&lt;VALUE(LEFT($L$48,4)),($N74+$O74)/12,0))</f>
        <v>0</v>
      </c>
      <c r="X74" s="119">
        <f ca="1">+IF($F74=X$48,SUM($N74:OFFSET($N74,0,IF(YEAR(X$48)=VALUE(LEFT($L$48,4)),1,2))),
IF(YEAR($F74)&lt;VALUE(LEFT($L$48,4)),($N74+$O74)/12,0))</f>
        <v>0</v>
      </c>
      <c r="Y74" s="119">
        <f ca="1">+IF($F74=Y$48,SUM($N74:OFFSET($N74,0,IF(YEAR(Y$48)=VALUE(LEFT($L$48,4)),1,2))),
IF(YEAR($F74)&lt;VALUE(LEFT($L$48,4)),($N74+$O74)/12,0))</f>
        <v>0</v>
      </c>
      <c r="Z74" s="119">
        <f ca="1">+IF($F74=Z$48,SUM($N74:OFFSET($N74,0,IF(YEAR(Z$48)=VALUE(LEFT($L$48,4)),1,2))),
IF(YEAR($F74)&lt;VALUE(LEFT($L$48,4)),($N74+$O74)/12,0))</f>
        <v>0</v>
      </c>
      <c r="AA74" s="119">
        <f ca="1">+IF($F74=AA$48,SUM($N74:OFFSET($N74,0,IF(YEAR(AA$48)=VALUE(LEFT($L$48,4)),1,2))),
IF(YEAR($F74)&lt;VALUE(LEFT($L$48,4)),($N74+$O74)/12,0))</f>
        <v>0</v>
      </c>
      <c r="AB74" s="119">
        <f ca="1">+IF($F74=AB$48,SUM($N74:OFFSET($N74,0,IF(YEAR(AB$48)=VALUE(LEFT($L$48,4)),1,2))),
IF(YEAR($F74)&lt;VALUE(LEFT($L$48,4)),($N74+$O74)/12,0))</f>
        <v>0</v>
      </c>
      <c r="AC74" s="120">
        <f ca="1">+IF($F74=AC$48,SUM($N74:OFFSET($N74,0,IF(YEAR(AC$48)=VALUE(LEFT($L$48,4)),1,2))),
IF(YEAR($F74)&lt;VALUE(LEFT($L$48,4)),($N74+$O74)/12,0))</f>
        <v>0</v>
      </c>
      <c r="AD74" s="122">
        <f ca="1">+IF($F74=AD$48,SUM($N74:OFFSET($N74,0,IF(YEAR(AD$48)=VALUE(LEFT($L$48,4)),1,2))),
IF(YEAR($F74)&lt;=YEAR($C$3),$P74/12,0))</f>
        <v>0</v>
      </c>
      <c r="AE74" s="119">
        <f ca="1">+IF($F74=AE$48,SUM($N74:OFFSET($N74,0,IF(YEAR(AE$48)=VALUE(LEFT($L$48,4)),1,2))),
IF(YEAR($F74)&lt;=YEAR($C$3),$P74/12,0))</f>
        <v>0</v>
      </c>
      <c r="AF74" s="119">
        <f ca="1">+IF($F74=AF$48,SUM($N74:OFFSET($N74,0,IF(YEAR(AF$48)=VALUE(LEFT($L$48,4)),1,2))),
IF(YEAR($F74)&lt;=YEAR($C$3),$P74/12,0))</f>
        <v>0</v>
      </c>
      <c r="AG74" s="119">
        <f ca="1">+IF($F74=AG$48,SUM($N74:OFFSET($N74,0,IF(YEAR(AG$48)=VALUE(LEFT($L$48,4)),1,2))),
IF(YEAR($F74)&lt;=YEAR($C$3),$P74/12,0))</f>
        <v>0</v>
      </c>
      <c r="AH74" s="119">
        <f ca="1">+IF($F74=AH$48,SUM($N74:OFFSET($N74,0,IF(YEAR(AH$48)=VALUE(LEFT($L$48,4)),1,2))),
IF(YEAR($F74)&lt;=YEAR($C$3),$P74/12,0))</f>
        <v>0</v>
      </c>
      <c r="AI74" s="119">
        <f ca="1">+IF($F74=AI$48,SUM($N74:OFFSET($N74,0,IF(YEAR(AI$48)=VALUE(LEFT($L$48,4)),1,2))),
IF(YEAR($F74)&lt;=YEAR($C$3),$P74/12,0))</f>
        <v>0</v>
      </c>
      <c r="AJ74" s="119">
        <f ca="1">+IF($F74=AJ$48,SUM($N74:OFFSET($N74,0,IF(YEAR(AJ$48)=VALUE(LEFT($L$48,4)),1,2))),
IF(YEAR($F74)&lt;=YEAR($C$3),$P74/12,0))</f>
        <v>0</v>
      </c>
      <c r="AK74" s="119">
        <f ca="1">+IF($F74=AK$48,SUM($N74:OFFSET($N74,0,IF(YEAR(AK$48)=VALUE(LEFT($L$48,4)),1,2))),
IF(YEAR($F74)&lt;=YEAR($C$3),$P74/12,0))</f>
        <v>0</v>
      </c>
      <c r="AL74" s="119">
        <f ca="1">+IF($F74=AL$48,SUM($N74:OFFSET($N74,0,IF(YEAR(AL$48)=VALUE(LEFT($L$48,4)),1,2))),
IF(YEAR($F74)&lt;=YEAR($C$3),$P74/12,0))</f>
        <v>0</v>
      </c>
      <c r="AM74" s="119">
        <f ca="1">+IF($F74=AM$48,SUM($N74:OFFSET($N74,0,IF(YEAR(AM$48)=VALUE(LEFT($L$48,4)),1,2))),
IF(YEAR($F74)&lt;=YEAR($C$3),$P74/12,0))</f>
        <v>11636.854289999999</v>
      </c>
      <c r="AN74" s="119">
        <f ca="1">+IF($F74=AN$48,SUM($N74:OFFSET($N74,0,IF(YEAR(AN$48)=VALUE(LEFT($L$48,4)),1,2))),
IF(YEAR($F74)&lt;=YEAR($C$3),$P74/12,0))</f>
        <v>0</v>
      </c>
      <c r="AO74" s="120">
        <f ca="1">+IF($F74=AO$48,SUM($N74:OFFSET($N74,0,IF(YEAR(AO$48)=VALUE(LEFT($L$48,4)),1,2))),
IF(YEAR($F74)&lt;=YEAR($C$3),$P74/12,0))</f>
        <v>0</v>
      </c>
      <c r="AP74" s="121"/>
    </row>
    <row r="75" spans="1:42" ht="30" x14ac:dyDescent="0.25">
      <c r="A75" s="298">
        <v>901665564</v>
      </c>
      <c r="B75" s="332" t="s">
        <v>208</v>
      </c>
      <c r="C75" s="347" t="s">
        <v>209</v>
      </c>
      <c r="D75" s="333">
        <v>7763</v>
      </c>
      <c r="E75" s="334" t="s">
        <v>90</v>
      </c>
      <c r="F75" s="102">
        <v>43800</v>
      </c>
      <c r="G75" s="336" t="s">
        <v>116</v>
      </c>
      <c r="H75" s="337">
        <v>0</v>
      </c>
      <c r="I75" s="338">
        <v>1</v>
      </c>
      <c r="K75" s="340">
        <v>488.72464000000025</v>
      </c>
      <c r="L75" s="341">
        <v>21</v>
      </c>
      <c r="M75" s="342">
        <v>50</v>
      </c>
      <c r="N75" s="119">
        <f t="shared" si="16"/>
        <v>488.72464000000025</v>
      </c>
      <c r="O75" s="121">
        <f t="shared" si="17"/>
        <v>21</v>
      </c>
      <c r="P75" s="120">
        <f t="shared" si="18"/>
        <v>50</v>
      </c>
      <c r="Q75" s="121"/>
      <c r="R75" s="122">
        <f ca="1">+IF($F75=R$48,SUM($N75:OFFSET($N75,0,IF(YEAR(R$48)=VALUE(LEFT($L$48,4)),1,2))),
IF(YEAR($F75)&lt;VALUE(LEFT($L$48,4)),($N75+$O75)/12,0))</f>
        <v>0</v>
      </c>
      <c r="S75" s="119">
        <f ca="1">+IF($F75=S$48,SUM($N75:OFFSET($N75,0,IF(YEAR(S$48)=VALUE(LEFT($L$48,4)),1,2))),
IF(YEAR($F75)&lt;VALUE(LEFT($L$48,4)),($N75+$O75)/12,0))</f>
        <v>0</v>
      </c>
      <c r="T75" s="119">
        <f ca="1">+IF($F75=T$48,SUM($N75:OFFSET($N75,0,IF(YEAR(T$48)=VALUE(LEFT($L$48,4)),1,2))),
IF(YEAR($F75)&lt;VALUE(LEFT($L$48,4)),($N75+$O75)/12,0))</f>
        <v>0</v>
      </c>
      <c r="U75" s="119">
        <f ca="1">+IF($F75=U$48,SUM($N75:OFFSET($N75,0,IF(YEAR(U$48)=VALUE(LEFT($L$48,4)),1,2))),
IF(YEAR($F75)&lt;VALUE(LEFT($L$48,4)),($N75+$O75)/12,0))</f>
        <v>0</v>
      </c>
      <c r="V75" s="119">
        <f ca="1">+IF($F75=V$48,SUM($N75:OFFSET($N75,0,IF(YEAR(V$48)=VALUE(LEFT($L$48,4)),1,2))),
IF(YEAR($F75)&lt;VALUE(LEFT($L$48,4)),($N75+$O75)/12,0))</f>
        <v>0</v>
      </c>
      <c r="W75" s="119">
        <f ca="1">+IF($F75=W$48,SUM($N75:OFFSET($N75,0,IF(YEAR(W$48)=VALUE(LEFT($L$48,4)),1,2))),
IF(YEAR($F75)&lt;VALUE(LEFT($L$48,4)),($N75+$O75)/12,0))</f>
        <v>0</v>
      </c>
      <c r="X75" s="119">
        <f ca="1">+IF($F75=X$48,SUM($N75:OFFSET($N75,0,IF(YEAR(X$48)=VALUE(LEFT($L$48,4)),1,2))),
IF(YEAR($F75)&lt;VALUE(LEFT($L$48,4)),($N75+$O75)/12,0))</f>
        <v>0</v>
      </c>
      <c r="Y75" s="119">
        <f ca="1">+IF($F75=Y$48,SUM($N75:OFFSET($N75,0,IF(YEAR(Y$48)=VALUE(LEFT($L$48,4)),1,2))),
IF(YEAR($F75)&lt;VALUE(LEFT($L$48,4)),($N75+$O75)/12,0))</f>
        <v>0</v>
      </c>
      <c r="Z75" s="119">
        <f ca="1">+IF($F75=Z$48,SUM($N75:OFFSET($N75,0,IF(YEAR(Z$48)=VALUE(LEFT($L$48,4)),1,2))),
IF(YEAR($F75)&lt;VALUE(LEFT($L$48,4)),($N75+$O75)/12,0))</f>
        <v>0</v>
      </c>
      <c r="AA75" s="119">
        <f ca="1">+IF($F75=AA$48,SUM($N75:OFFSET($N75,0,IF(YEAR(AA$48)=VALUE(LEFT($L$48,4)),1,2))),
IF(YEAR($F75)&lt;VALUE(LEFT($L$48,4)),($N75+$O75)/12,0))</f>
        <v>0</v>
      </c>
      <c r="AB75" s="119">
        <f ca="1">+IF($F75=AB$48,SUM($N75:OFFSET($N75,0,IF(YEAR(AB$48)=VALUE(LEFT($L$48,4)),1,2))),
IF(YEAR($F75)&lt;VALUE(LEFT($L$48,4)),($N75+$O75)/12,0))</f>
        <v>0</v>
      </c>
      <c r="AC75" s="120">
        <f ca="1">+IF($F75=AC$48,SUM($N75:OFFSET($N75,0,IF(YEAR(AC$48)=VALUE(LEFT($L$48,4)),1,2))),
IF(YEAR($F75)&lt;VALUE(LEFT($L$48,4)),($N75+$O75)/12,0))</f>
        <v>0</v>
      </c>
      <c r="AD75" s="122">
        <f ca="1">+IF($F75=AD$48,SUM($N75:OFFSET($N75,0,IF(YEAR(AD$48)=VALUE(LEFT($L$48,4)),1,2))),
IF(YEAR($F75)&lt;=YEAR($C$3),$P75/12,0))</f>
        <v>0</v>
      </c>
      <c r="AE75" s="119">
        <f ca="1">+IF($F75=AE$48,SUM($N75:OFFSET($N75,0,IF(YEAR(AE$48)=VALUE(LEFT($L$48,4)),1,2))),
IF(YEAR($F75)&lt;=YEAR($C$3),$P75/12,0))</f>
        <v>0</v>
      </c>
      <c r="AF75" s="119">
        <f ca="1">+IF($F75=AF$48,SUM($N75:OFFSET($N75,0,IF(YEAR(AF$48)=VALUE(LEFT($L$48,4)),1,2))),
IF(YEAR($F75)&lt;=YEAR($C$3),$P75/12,0))</f>
        <v>0</v>
      </c>
      <c r="AG75" s="119">
        <f ca="1">+IF($F75=AG$48,SUM($N75:OFFSET($N75,0,IF(YEAR(AG$48)=VALUE(LEFT($L$48,4)),1,2))),
IF(YEAR($F75)&lt;=YEAR($C$3),$P75/12,0))</f>
        <v>0</v>
      </c>
      <c r="AH75" s="119">
        <f ca="1">+IF($F75=AH$48,SUM($N75:OFFSET($N75,0,IF(YEAR(AH$48)=VALUE(LEFT($L$48,4)),1,2))),
IF(YEAR($F75)&lt;=YEAR($C$3),$P75/12,0))</f>
        <v>0</v>
      </c>
      <c r="AI75" s="119">
        <f ca="1">+IF($F75=AI$48,SUM($N75:OFFSET($N75,0,IF(YEAR(AI$48)=VALUE(LEFT($L$48,4)),1,2))),
IF(YEAR($F75)&lt;=YEAR($C$3),$P75/12,0))</f>
        <v>0</v>
      </c>
      <c r="AJ75" s="119">
        <f ca="1">+IF($F75=AJ$48,SUM($N75:OFFSET($N75,0,IF(YEAR(AJ$48)=VALUE(LEFT($L$48,4)),1,2))),
IF(YEAR($F75)&lt;=YEAR($C$3),$P75/12,0))</f>
        <v>0</v>
      </c>
      <c r="AK75" s="119">
        <f ca="1">+IF($F75=AK$48,SUM($N75:OFFSET($N75,0,IF(YEAR(AK$48)=VALUE(LEFT($L$48,4)),1,2))),
IF(YEAR($F75)&lt;=YEAR($C$3),$P75/12,0))</f>
        <v>0</v>
      </c>
      <c r="AL75" s="119">
        <f ca="1">+IF($F75=AL$48,SUM($N75:OFFSET($N75,0,IF(YEAR(AL$48)=VALUE(LEFT($L$48,4)),1,2))),
IF(YEAR($F75)&lt;=YEAR($C$3),$P75/12,0))</f>
        <v>0</v>
      </c>
      <c r="AM75" s="119">
        <f ca="1">+IF($F75=AM$48,SUM($N75:OFFSET($N75,0,IF(YEAR(AM$48)=VALUE(LEFT($L$48,4)),1,2))),
IF(YEAR($F75)&lt;=YEAR($C$3),$P75/12,0))</f>
        <v>0</v>
      </c>
      <c r="AN75" s="119">
        <f ca="1">+IF($F75=AN$48,SUM($N75:OFFSET($N75,0,IF(YEAR(AN$48)=VALUE(LEFT($L$48,4)),1,2))),
IF(YEAR($F75)&lt;=YEAR($C$3),$P75/12,0))</f>
        <v>0</v>
      </c>
      <c r="AO75" s="120">
        <f ca="1">+IF($F75=AO$48,SUM($N75:OFFSET($N75,0,IF(YEAR(AO$48)=VALUE(LEFT($L$48,4)),1,2))),
IF(YEAR($F75)&lt;=YEAR($C$3),$P75/12,0))</f>
        <v>559.72464000000025</v>
      </c>
      <c r="AP75" s="121"/>
    </row>
    <row r="76" spans="1:42" ht="15" x14ac:dyDescent="0.25">
      <c r="A76" s="298">
        <v>901671834</v>
      </c>
      <c r="B76" s="332" t="s">
        <v>210</v>
      </c>
      <c r="C76" s="347" t="s">
        <v>211</v>
      </c>
      <c r="D76" s="333">
        <v>7763</v>
      </c>
      <c r="E76" s="334" t="s">
        <v>90</v>
      </c>
      <c r="F76" s="102">
        <v>43435</v>
      </c>
      <c r="G76" s="336" t="s">
        <v>92</v>
      </c>
      <c r="H76" s="337">
        <v>0</v>
      </c>
      <c r="I76" s="338">
        <v>1</v>
      </c>
      <c r="J76" s="242"/>
      <c r="K76" s="340">
        <v>1118.0833199999979</v>
      </c>
      <c r="L76" s="341">
        <v>1</v>
      </c>
      <c r="M76" s="342">
        <v>0</v>
      </c>
      <c r="N76" s="119">
        <f t="shared" si="16"/>
        <v>1118.0833199999979</v>
      </c>
      <c r="O76" s="121">
        <f t="shared" si="17"/>
        <v>1</v>
      </c>
      <c r="P76" s="120">
        <f t="shared" si="18"/>
        <v>0</v>
      </c>
      <c r="Q76" s="121"/>
      <c r="R76" s="122">
        <f ca="1">+IF($F76=R$48,SUM($N76:OFFSET($N76,0,IF(YEAR(R$48)=VALUE(LEFT($L$48,4)),1,2))),
IF(YEAR($F76)&lt;VALUE(LEFT($L$48,4)),($N76+$O76)/12,0))</f>
        <v>0</v>
      </c>
      <c r="S76" s="119">
        <f ca="1">+IF($F76=S$48,SUM($N76:OFFSET($N76,0,IF(YEAR(S$48)=VALUE(LEFT($L$48,4)),1,2))),
IF(YEAR($F76)&lt;VALUE(LEFT($L$48,4)),($N76+$O76)/12,0))</f>
        <v>0</v>
      </c>
      <c r="T76" s="119">
        <f ca="1">+IF($F76=T$48,SUM($N76:OFFSET($N76,0,IF(YEAR(T$48)=VALUE(LEFT($L$48,4)),1,2))),
IF(YEAR($F76)&lt;VALUE(LEFT($L$48,4)),($N76+$O76)/12,0))</f>
        <v>0</v>
      </c>
      <c r="U76" s="119">
        <f ca="1">+IF($F76=U$48,SUM($N76:OFFSET($N76,0,IF(YEAR(U$48)=VALUE(LEFT($L$48,4)),1,2))),
IF(YEAR($F76)&lt;VALUE(LEFT($L$48,4)),($N76+$O76)/12,0))</f>
        <v>0</v>
      </c>
      <c r="V76" s="119">
        <f ca="1">+IF($F76=V$48,SUM($N76:OFFSET($N76,0,IF(YEAR(V$48)=VALUE(LEFT($L$48,4)),1,2))),
IF(YEAR($F76)&lt;VALUE(LEFT($L$48,4)),($N76+$O76)/12,0))</f>
        <v>0</v>
      </c>
      <c r="W76" s="119">
        <f ca="1">+IF($F76=W$48,SUM($N76:OFFSET($N76,0,IF(YEAR(W$48)=VALUE(LEFT($L$48,4)),1,2))),
IF(YEAR($F76)&lt;VALUE(LEFT($L$48,4)),($N76+$O76)/12,0))</f>
        <v>0</v>
      </c>
      <c r="X76" s="119">
        <f ca="1">+IF($F76=X$48,SUM($N76:OFFSET($N76,0,IF(YEAR(X$48)=VALUE(LEFT($L$48,4)),1,2))),
IF(YEAR($F76)&lt;VALUE(LEFT($L$48,4)),($N76+$O76)/12,0))</f>
        <v>0</v>
      </c>
      <c r="Y76" s="119">
        <f ca="1">+IF($F76=Y$48,SUM($N76:OFFSET($N76,0,IF(YEAR(Y$48)=VALUE(LEFT($L$48,4)),1,2))),
IF(YEAR($F76)&lt;VALUE(LEFT($L$48,4)),($N76+$O76)/12,0))</f>
        <v>0</v>
      </c>
      <c r="Z76" s="119">
        <f ca="1">+IF($F76=Z$48,SUM($N76:OFFSET($N76,0,IF(YEAR(Z$48)=VALUE(LEFT($L$48,4)),1,2))),
IF(YEAR($F76)&lt;VALUE(LEFT($L$48,4)),($N76+$O76)/12,0))</f>
        <v>0</v>
      </c>
      <c r="AA76" s="119">
        <f ca="1">+IF($F76=AA$48,SUM($N76:OFFSET($N76,0,IF(YEAR(AA$48)=VALUE(LEFT($L$48,4)),1,2))),
IF(YEAR($F76)&lt;VALUE(LEFT($L$48,4)),($N76+$O76)/12,0))</f>
        <v>0</v>
      </c>
      <c r="AB76" s="119">
        <f ca="1">+IF($F76=AB$48,SUM($N76:OFFSET($N76,0,IF(YEAR(AB$48)=VALUE(LEFT($L$48,4)),1,2))),
IF(YEAR($F76)&lt;VALUE(LEFT($L$48,4)),($N76+$O76)/12,0))</f>
        <v>0</v>
      </c>
      <c r="AC76" s="120">
        <f ca="1">+IF($F76=AC$48,SUM($N76:OFFSET($N76,0,IF(YEAR(AC$48)=VALUE(LEFT($L$48,4)),1,2))),
IF(YEAR($F76)&lt;VALUE(LEFT($L$48,4)),($N76+$O76)/12,0))</f>
        <v>1119.0833199999979</v>
      </c>
      <c r="AD76" s="122">
        <f ca="1">+IF($F76=AD$48,SUM($N76:OFFSET($N76,0,IF(YEAR(AD$48)=VALUE(LEFT($L$48,4)),1,2))),
IF(YEAR($F76)&lt;=YEAR($C$3),$P76/12,0))</f>
        <v>0</v>
      </c>
      <c r="AE76" s="119">
        <f ca="1">+IF($F76=AE$48,SUM($N76:OFFSET($N76,0,IF(YEAR(AE$48)=VALUE(LEFT($L$48,4)),1,2))),
IF(YEAR($F76)&lt;=YEAR($C$3),$P76/12,0))</f>
        <v>0</v>
      </c>
      <c r="AF76" s="119">
        <f ca="1">+IF($F76=AF$48,SUM($N76:OFFSET($N76,0,IF(YEAR(AF$48)=VALUE(LEFT($L$48,4)),1,2))),
IF(YEAR($F76)&lt;=YEAR($C$3),$P76/12,0))</f>
        <v>0</v>
      </c>
      <c r="AG76" s="119">
        <f ca="1">+IF($F76=AG$48,SUM($N76:OFFSET($N76,0,IF(YEAR(AG$48)=VALUE(LEFT($L$48,4)),1,2))),
IF(YEAR($F76)&lt;=YEAR($C$3),$P76/12,0))</f>
        <v>0</v>
      </c>
      <c r="AH76" s="119">
        <f ca="1">+IF($F76=AH$48,SUM($N76:OFFSET($N76,0,IF(YEAR(AH$48)=VALUE(LEFT($L$48,4)),1,2))),
IF(YEAR($F76)&lt;=YEAR($C$3),$P76/12,0))</f>
        <v>0</v>
      </c>
      <c r="AI76" s="119">
        <f ca="1">+IF($F76=AI$48,SUM($N76:OFFSET($N76,0,IF(YEAR(AI$48)=VALUE(LEFT($L$48,4)),1,2))),
IF(YEAR($F76)&lt;=YEAR($C$3),$P76/12,0))</f>
        <v>0</v>
      </c>
      <c r="AJ76" s="119">
        <f ca="1">+IF($F76=AJ$48,SUM($N76:OFFSET($N76,0,IF(YEAR(AJ$48)=VALUE(LEFT($L$48,4)),1,2))),
IF(YEAR($F76)&lt;=YEAR($C$3),$P76/12,0))</f>
        <v>0</v>
      </c>
      <c r="AK76" s="119">
        <f ca="1">+IF($F76=AK$48,SUM($N76:OFFSET($N76,0,IF(YEAR(AK$48)=VALUE(LEFT($L$48,4)),1,2))),
IF(YEAR($F76)&lt;=YEAR($C$3),$P76/12,0))</f>
        <v>0</v>
      </c>
      <c r="AL76" s="119">
        <f ca="1">+IF($F76=AL$48,SUM($N76:OFFSET($N76,0,IF(YEAR(AL$48)=VALUE(LEFT($L$48,4)),1,2))),
IF(YEAR($F76)&lt;=YEAR($C$3),$P76/12,0))</f>
        <v>0</v>
      </c>
      <c r="AM76" s="119">
        <f ca="1">+IF($F76=AM$48,SUM($N76:OFFSET($N76,0,IF(YEAR(AM$48)=VALUE(LEFT($L$48,4)),1,2))),
IF(YEAR($F76)&lt;=YEAR($C$3),$P76/12,0))</f>
        <v>0</v>
      </c>
      <c r="AN76" s="119">
        <f ca="1">+IF($F76=AN$48,SUM($N76:OFFSET($N76,0,IF(YEAR(AN$48)=VALUE(LEFT($L$48,4)),1,2))),
IF(YEAR($F76)&lt;=YEAR($C$3),$P76/12,0))</f>
        <v>0</v>
      </c>
      <c r="AO76" s="120">
        <f ca="1">+IF($F76=AO$48,SUM($N76:OFFSET($N76,0,IF(YEAR(AO$48)=VALUE(LEFT($L$48,4)),1,2))),
IF(YEAR($F76)&lt;=YEAR($C$3),$P76/12,0))</f>
        <v>0</v>
      </c>
      <c r="AP76" s="121"/>
    </row>
    <row r="77" spans="1:42" ht="15" x14ac:dyDescent="0.25">
      <c r="A77" s="298">
        <v>901484315</v>
      </c>
      <c r="B77" s="332" t="s">
        <v>212</v>
      </c>
      <c r="C77" s="347" t="s">
        <v>213</v>
      </c>
      <c r="D77" s="333">
        <v>7763</v>
      </c>
      <c r="E77" s="334" t="s">
        <v>90</v>
      </c>
      <c r="F77" s="102">
        <v>43739</v>
      </c>
      <c r="G77" s="336" t="s">
        <v>92</v>
      </c>
      <c r="H77" s="337">
        <v>0</v>
      </c>
      <c r="I77" s="338">
        <v>1</v>
      </c>
      <c r="J77" s="242"/>
      <c r="K77" s="340">
        <v>126.79542999999995</v>
      </c>
      <c r="L77" s="341">
        <v>21</v>
      </c>
      <c r="M77" s="342">
        <v>150</v>
      </c>
      <c r="N77" s="119">
        <f t="shared" si="16"/>
        <v>126.79542999999995</v>
      </c>
      <c r="O77" s="121">
        <f t="shared" si="17"/>
        <v>21</v>
      </c>
      <c r="P77" s="120">
        <f t="shared" si="18"/>
        <v>150</v>
      </c>
      <c r="Q77" s="121"/>
      <c r="R77" s="122">
        <f ca="1">+IF($F77=R$48,SUM($N77:OFFSET($N77,0,IF(YEAR(R$48)=VALUE(LEFT($L$48,4)),1,2))),
IF(YEAR($F77)&lt;VALUE(LEFT($L$48,4)),($N77+$O77)/12,0))</f>
        <v>0</v>
      </c>
      <c r="S77" s="119">
        <f ca="1">+IF($F77=S$48,SUM($N77:OFFSET($N77,0,IF(YEAR(S$48)=VALUE(LEFT($L$48,4)),1,2))),
IF(YEAR($F77)&lt;VALUE(LEFT($L$48,4)),($N77+$O77)/12,0))</f>
        <v>0</v>
      </c>
      <c r="T77" s="119">
        <f ca="1">+IF($F77=T$48,SUM($N77:OFFSET($N77,0,IF(YEAR(T$48)=VALUE(LEFT($L$48,4)),1,2))),
IF(YEAR($F77)&lt;VALUE(LEFT($L$48,4)),($N77+$O77)/12,0))</f>
        <v>0</v>
      </c>
      <c r="U77" s="119">
        <f ca="1">+IF($F77=U$48,SUM($N77:OFFSET($N77,0,IF(YEAR(U$48)=VALUE(LEFT($L$48,4)),1,2))),
IF(YEAR($F77)&lt;VALUE(LEFT($L$48,4)),($N77+$O77)/12,0))</f>
        <v>0</v>
      </c>
      <c r="V77" s="119">
        <f ca="1">+IF($F77=V$48,SUM($N77:OFFSET($N77,0,IF(YEAR(V$48)=VALUE(LEFT($L$48,4)),1,2))),
IF(YEAR($F77)&lt;VALUE(LEFT($L$48,4)),($N77+$O77)/12,0))</f>
        <v>0</v>
      </c>
      <c r="W77" s="119">
        <f ca="1">+IF($F77=W$48,SUM($N77:OFFSET($N77,0,IF(YEAR(W$48)=VALUE(LEFT($L$48,4)),1,2))),
IF(YEAR($F77)&lt;VALUE(LEFT($L$48,4)),($N77+$O77)/12,0))</f>
        <v>0</v>
      </c>
      <c r="X77" s="119">
        <f ca="1">+IF($F77=X$48,SUM($N77:OFFSET($N77,0,IF(YEAR(X$48)=VALUE(LEFT($L$48,4)),1,2))),
IF(YEAR($F77)&lt;VALUE(LEFT($L$48,4)),($N77+$O77)/12,0))</f>
        <v>0</v>
      </c>
      <c r="Y77" s="119">
        <f ca="1">+IF($F77=Y$48,SUM($N77:OFFSET($N77,0,IF(YEAR(Y$48)=VALUE(LEFT($L$48,4)),1,2))),
IF(YEAR($F77)&lt;VALUE(LEFT($L$48,4)),($N77+$O77)/12,0))</f>
        <v>0</v>
      </c>
      <c r="Z77" s="119">
        <f ca="1">+IF($F77=Z$48,SUM($N77:OFFSET($N77,0,IF(YEAR(Z$48)=VALUE(LEFT($L$48,4)),1,2))),
IF(YEAR($F77)&lt;VALUE(LEFT($L$48,4)),($N77+$O77)/12,0))</f>
        <v>0</v>
      </c>
      <c r="AA77" s="119">
        <f ca="1">+IF($F77=AA$48,SUM($N77:OFFSET($N77,0,IF(YEAR(AA$48)=VALUE(LEFT($L$48,4)),1,2))),
IF(YEAR($F77)&lt;VALUE(LEFT($L$48,4)),($N77+$O77)/12,0))</f>
        <v>0</v>
      </c>
      <c r="AB77" s="119">
        <f ca="1">+IF($F77=AB$48,SUM($N77:OFFSET($N77,0,IF(YEAR(AB$48)=VALUE(LEFT($L$48,4)),1,2))),
IF(YEAR($F77)&lt;VALUE(LEFT($L$48,4)),($N77+$O77)/12,0))</f>
        <v>0</v>
      </c>
      <c r="AC77" s="120">
        <f ca="1">+IF($F77=AC$48,SUM($N77:OFFSET($N77,0,IF(YEAR(AC$48)=VALUE(LEFT($L$48,4)),1,2))),
IF(YEAR($F77)&lt;VALUE(LEFT($L$48,4)),($N77+$O77)/12,0))</f>
        <v>0</v>
      </c>
      <c r="AD77" s="122">
        <f ca="1">+IF($F77=AD$48,SUM($N77:OFFSET($N77,0,IF(YEAR(AD$48)=VALUE(LEFT($L$48,4)),1,2))),
IF(YEAR($F77)&lt;=YEAR($C$3),$P77/12,0))</f>
        <v>0</v>
      </c>
      <c r="AE77" s="119">
        <f ca="1">+IF($F77=AE$48,SUM($N77:OFFSET($N77,0,IF(YEAR(AE$48)=VALUE(LEFT($L$48,4)),1,2))),
IF(YEAR($F77)&lt;=YEAR($C$3),$P77/12,0))</f>
        <v>0</v>
      </c>
      <c r="AF77" s="119">
        <f ca="1">+IF($F77=AF$48,SUM($N77:OFFSET($N77,0,IF(YEAR(AF$48)=VALUE(LEFT($L$48,4)),1,2))),
IF(YEAR($F77)&lt;=YEAR($C$3),$P77/12,0))</f>
        <v>0</v>
      </c>
      <c r="AG77" s="119">
        <f ca="1">+IF($F77=AG$48,SUM($N77:OFFSET($N77,0,IF(YEAR(AG$48)=VALUE(LEFT($L$48,4)),1,2))),
IF(YEAR($F77)&lt;=YEAR($C$3),$P77/12,0))</f>
        <v>0</v>
      </c>
      <c r="AH77" s="119">
        <f ca="1">+IF($F77=AH$48,SUM($N77:OFFSET($N77,0,IF(YEAR(AH$48)=VALUE(LEFT($L$48,4)),1,2))),
IF(YEAR($F77)&lt;=YEAR($C$3),$P77/12,0))</f>
        <v>0</v>
      </c>
      <c r="AI77" s="119">
        <f ca="1">+IF($F77=AI$48,SUM($N77:OFFSET($N77,0,IF(YEAR(AI$48)=VALUE(LEFT($L$48,4)),1,2))),
IF(YEAR($F77)&lt;=YEAR($C$3),$P77/12,0))</f>
        <v>0</v>
      </c>
      <c r="AJ77" s="119">
        <f ca="1">+IF($F77=AJ$48,SUM($N77:OFFSET($N77,0,IF(YEAR(AJ$48)=VALUE(LEFT($L$48,4)),1,2))),
IF(YEAR($F77)&lt;=YEAR($C$3),$P77/12,0))</f>
        <v>0</v>
      </c>
      <c r="AK77" s="119">
        <f ca="1">+IF($F77=AK$48,SUM($N77:OFFSET($N77,0,IF(YEAR(AK$48)=VALUE(LEFT($L$48,4)),1,2))),
IF(YEAR($F77)&lt;=YEAR($C$3),$P77/12,0))</f>
        <v>0</v>
      </c>
      <c r="AL77" s="119">
        <f ca="1">+IF($F77=AL$48,SUM($N77:OFFSET($N77,0,IF(YEAR(AL$48)=VALUE(LEFT($L$48,4)),1,2))),
IF(YEAR($F77)&lt;=YEAR($C$3),$P77/12,0))</f>
        <v>0</v>
      </c>
      <c r="AM77" s="119">
        <f ca="1">+IF($F77=AM$48,SUM($N77:OFFSET($N77,0,IF(YEAR(AM$48)=VALUE(LEFT($L$48,4)),1,2))),
IF(YEAR($F77)&lt;=YEAR($C$3),$P77/12,0))</f>
        <v>297.79542999999995</v>
      </c>
      <c r="AN77" s="119">
        <f ca="1">+IF($F77=AN$48,SUM($N77:OFFSET($N77,0,IF(YEAR(AN$48)=VALUE(LEFT($L$48,4)),1,2))),
IF(YEAR($F77)&lt;=YEAR($C$3),$P77/12,0))</f>
        <v>0</v>
      </c>
      <c r="AO77" s="120">
        <f ca="1">+IF($F77=AO$48,SUM($N77:OFFSET($N77,0,IF(YEAR(AO$48)=VALUE(LEFT($L$48,4)),1,2))),
IF(YEAR($F77)&lt;=YEAR($C$3),$P77/12,0))</f>
        <v>0</v>
      </c>
      <c r="AP77" s="121"/>
    </row>
    <row r="78" spans="1:42" ht="15" x14ac:dyDescent="0.25">
      <c r="A78" s="298">
        <v>902249120</v>
      </c>
      <c r="B78" s="332" t="s">
        <v>214</v>
      </c>
      <c r="C78" s="347" t="s">
        <v>215</v>
      </c>
      <c r="D78" s="333">
        <v>7763</v>
      </c>
      <c r="E78" s="334" t="s">
        <v>90</v>
      </c>
      <c r="F78" s="102">
        <v>43800</v>
      </c>
      <c r="G78" s="336" t="s">
        <v>92</v>
      </c>
      <c r="H78" s="337">
        <v>0</v>
      </c>
      <c r="I78" s="338">
        <v>1</v>
      </c>
      <c r="J78" s="242"/>
      <c r="K78" s="340">
        <v>0</v>
      </c>
      <c r="L78" s="341">
        <v>49</v>
      </c>
      <c r="M78" s="342">
        <v>0</v>
      </c>
      <c r="N78" s="119">
        <f t="shared" si="16"/>
        <v>0</v>
      </c>
      <c r="O78" s="121">
        <f t="shared" si="17"/>
        <v>49</v>
      </c>
      <c r="P78" s="120">
        <f t="shared" si="18"/>
        <v>0</v>
      </c>
      <c r="Q78" s="121"/>
      <c r="R78" s="122">
        <f ca="1">+IF($F78=R$48,SUM($N78:OFFSET($N78,0,IF(YEAR(R$48)=VALUE(LEFT($L$48,4)),1,2))),
IF(YEAR($F78)&lt;VALUE(LEFT($L$48,4)),($N78+$O78)/12,0))</f>
        <v>0</v>
      </c>
      <c r="S78" s="119">
        <f ca="1">+IF($F78=S$48,SUM($N78:OFFSET($N78,0,IF(YEAR(S$48)=VALUE(LEFT($L$48,4)),1,2))),
IF(YEAR($F78)&lt;VALUE(LEFT($L$48,4)),($N78+$O78)/12,0))</f>
        <v>0</v>
      </c>
      <c r="T78" s="119">
        <f ca="1">+IF($F78=T$48,SUM($N78:OFFSET($N78,0,IF(YEAR(T$48)=VALUE(LEFT($L$48,4)),1,2))),
IF(YEAR($F78)&lt;VALUE(LEFT($L$48,4)),($N78+$O78)/12,0))</f>
        <v>0</v>
      </c>
      <c r="U78" s="119">
        <f ca="1">+IF($F78=U$48,SUM($N78:OFFSET($N78,0,IF(YEAR(U$48)=VALUE(LEFT($L$48,4)),1,2))),
IF(YEAR($F78)&lt;VALUE(LEFT($L$48,4)),($N78+$O78)/12,0))</f>
        <v>0</v>
      </c>
      <c r="V78" s="119">
        <f ca="1">+IF($F78=V$48,SUM($N78:OFFSET($N78,0,IF(YEAR(V$48)=VALUE(LEFT($L$48,4)),1,2))),
IF(YEAR($F78)&lt;VALUE(LEFT($L$48,4)),($N78+$O78)/12,0))</f>
        <v>0</v>
      </c>
      <c r="W78" s="119">
        <f ca="1">+IF($F78=W$48,SUM($N78:OFFSET($N78,0,IF(YEAR(W$48)=VALUE(LEFT($L$48,4)),1,2))),
IF(YEAR($F78)&lt;VALUE(LEFT($L$48,4)),($N78+$O78)/12,0))</f>
        <v>0</v>
      </c>
      <c r="X78" s="119">
        <f ca="1">+IF($F78=X$48,SUM($N78:OFFSET($N78,0,IF(YEAR(X$48)=VALUE(LEFT($L$48,4)),1,2))),
IF(YEAR($F78)&lt;VALUE(LEFT($L$48,4)),($N78+$O78)/12,0))</f>
        <v>0</v>
      </c>
      <c r="Y78" s="119">
        <f ca="1">+IF($F78=Y$48,SUM($N78:OFFSET($N78,0,IF(YEAR(Y$48)=VALUE(LEFT($L$48,4)),1,2))),
IF(YEAR($F78)&lt;VALUE(LEFT($L$48,4)),($N78+$O78)/12,0))</f>
        <v>0</v>
      </c>
      <c r="Z78" s="119">
        <f ca="1">+IF($F78=Z$48,SUM($N78:OFFSET($N78,0,IF(YEAR(Z$48)=VALUE(LEFT($L$48,4)),1,2))),
IF(YEAR($F78)&lt;VALUE(LEFT($L$48,4)),($N78+$O78)/12,0))</f>
        <v>0</v>
      </c>
      <c r="AA78" s="119">
        <f ca="1">+IF($F78=AA$48,SUM($N78:OFFSET($N78,0,IF(YEAR(AA$48)=VALUE(LEFT($L$48,4)),1,2))),
IF(YEAR($F78)&lt;VALUE(LEFT($L$48,4)),($N78+$O78)/12,0))</f>
        <v>0</v>
      </c>
      <c r="AB78" s="119">
        <f ca="1">+IF($F78=AB$48,SUM($N78:OFFSET($N78,0,IF(YEAR(AB$48)=VALUE(LEFT($L$48,4)),1,2))),
IF(YEAR($F78)&lt;VALUE(LEFT($L$48,4)),($N78+$O78)/12,0))</f>
        <v>0</v>
      </c>
      <c r="AC78" s="120">
        <f ca="1">+IF($F78=AC$48,SUM($N78:OFFSET($N78,0,IF(YEAR(AC$48)=VALUE(LEFT($L$48,4)),1,2))),
IF(YEAR($F78)&lt;VALUE(LEFT($L$48,4)),($N78+$O78)/12,0))</f>
        <v>0</v>
      </c>
      <c r="AD78" s="122">
        <f ca="1">+IF($F78=AD$48,SUM($N78:OFFSET($N78,0,IF(YEAR(AD$48)=VALUE(LEFT($L$48,4)),1,2))),
IF(YEAR($F78)&lt;=YEAR($C$3),$P78/12,0))</f>
        <v>0</v>
      </c>
      <c r="AE78" s="119">
        <f ca="1">+IF($F78=AE$48,SUM($N78:OFFSET($N78,0,IF(YEAR(AE$48)=VALUE(LEFT($L$48,4)),1,2))),
IF(YEAR($F78)&lt;=YEAR($C$3),$P78/12,0))</f>
        <v>0</v>
      </c>
      <c r="AF78" s="119">
        <f ca="1">+IF($F78=AF$48,SUM($N78:OFFSET($N78,0,IF(YEAR(AF$48)=VALUE(LEFT($L$48,4)),1,2))),
IF(YEAR($F78)&lt;=YEAR($C$3),$P78/12,0))</f>
        <v>0</v>
      </c>
      <c r="AG78" s="119">
        <f ca="1">+IF($F78=AG$48,SUM($N78:OFFSET($N78,0,IF(YEAR(AG$48)=VALUE(LEFT($L$48,4)),1,2))),
IF(YEAR($F78)&lt;=YEAR($C$3),$P78/12,0))</f>
        <v>0</v>
      </c>
      <c r="AH78" s="119">
        <f ca="1">+IF($F78=AH$48,SUM($N78:OFFSET($N78,0,IF(YEAR(AH$48)=VALUE(LEFT($L$48,4)),1,2))),
IF(YEAR($F78)&lt;=YEAR($C$3),$P78/12,0))</f>
        <v>0</v>
      </c>
      <c r="AI78" s="119">
        <f ca="1">+IF($F78=AI$48,SUM($N78:OFFSET($N78,0,IF(YEAR(AI$48)=VALUE(LEFT($L$48,4)),1,2))),
IF(YEAR($F78)&lt;=YEAR($C$3),$P78/12,0))</f>
        <v>0</v>
      </c>
      <c r="AJ78" s="119">
        <f ca="1">+IF($F78=AJ$48,SUM($N78:OFFSET($N78,0,IF(YEAR(AJ$48)=VALUE(LEFT($L$48,4)),1,2))),
IF(YEAR($F78)&lt;=YEAR($C$3),$P78/12,0))</f>
        <v>0</v>
      </c>
      <c r="AK78" s="119">
        <f ca="1">+IF($F78=AK$48,SUM($N78:OFFSET($N78,0,IF(YEAR(AK$48)=VALUE(LEFT($L$48,4)),1,2))),
IF(YEAR($F78)&lt;=YEAR($C$3),$P78/12,0))</f>
        <v>0</v>
      </c>
      <c r="AL78" s="119">
        <f ca="1">+IF($F78=AL$48,SUM($N78:OFFSET($N78,0,IF(YEAR(AL$48)=VALUE(LEFT($L$48,4)),1,2))),
IF(YEAR($F78)&lt;=YEAR($C$3),$P78/12,0))</f>
        <v>0</v>
      </c>
      <c r="AM78" s="119">
        <f ca="1">+IF($F78=AM$48,SUM($N78:OFFSET($N78,0,IF(YEAR(AM$48)=VALUE(LEFT($L$48,4)),1,2))),
IF(YEAR($F78)&lt;=YEAR($C$3),$P78/12,0))</f>
        <v>0</v>
      </c>
      <c r="AN78" s="119">
        <f ca="1">+IF($F78=AN$48,SUM($N78:OFFSET($N78,0,IF(YEAR(AN$48)=VALUE(LEFT($L$48,4)),1,2))),
IF(YEAR($F78)&lt;=YEAR($C$3),$P78/12,0))</f>
        <v>0</v>
      </c>
      <c r="AO78" s="120">
        <f ca="1">+IF($F78=AO$48,SUM($N78:OFFSET($N78,0,IF(YEAR(AO$48)=VALUE(LEFT($L$48,4)),1,2))),
IF(YEAR($F78)&lt;=YEAR($C$3),$P78/12,0))</f>
        <v>49</v>
      </c>
      <c r="AP78" s="121"/>
    </row>
    <row r="79" spans="1:42" ht="30" x14ac:dyDescent="0.25">
      <c r="A79" s="317">
        <v>901254013</v>
      </c>
      <c r="B79" s="332" t="s">
        <v>216</v>
      </c>
      <c r="C79" s="347" t="s">
        <v>217</v>
      </c>
      <c r="D79" s="333">
        <v>7645</v>
      </c>
      <c r="E79" s="334" t="s">
        <v>90</v>
      </c>
      <c r="F79" s="139">
        <v>43040</v>
      </c>
      <c r="G79" s="336" t="s">
        <v>116</v>
      </c>
      <c r="H79" s="337">
        <v>0</v>
      </c>
      <c r="I79" s="338">
        <v>1</v>
      </c>
      <c r="J79" s="242" t="s">
        <v>77</v>
      </c>
      <c r="K79" s="340">
        <v>-1.9585399968491402E-11</v>
      </c>
      <c r="L79" s="341">
        <v>13.728</v>
      </c>
      <c r="M79" s="342">
        <v>0</v>
      </c>
      <c r="N79" s="119">
        <f t="shared" si="16"/>
        <v>-1.9585399968491402E-11</v>
      </c>
      <c r="O79" s="121">
        <f t="shared" si="17"/>
        <v>13.728</v>
      </c>
      <c r="P79" s="120">
        <f t="shared" si="18"/>
        <v>0</v>
      </c>
      <c r="Q79" s="121"/>
      <c r="R79" s="122">
        <f ca="1">+IF($F79=R$48,SUM($N79:OFFSET($N79,0,IF(YEAR(R$48)=VALUE(LEFT($L$48,4)),1,2))),
IF(YEAR($F79)&lt;VALUE(LEFT($L$48,4)),($N79+$O79)/12,0))</f>
        <v>1.1439999999983679</v>
      </c>
      <c r="S79" s="119">
        <f ca="1">+IF($F79=S$48,SUM($N79:OFFSET($N79,0,IF(YEAR(S$48)=VALUE(LEFT($L$48,4)),1,2))),
IF(YEAR($F79)&lt;VALUE(LEFT($L$48,4)),($N79+$O79)/12,0))</f>
        <v>1.1439999999983679</v>
      </c>
      <c r="T79" s="119">
        <f ca="1">+IF($F79=T$48,SUM($N79:OFFSET($N79,0,IF(YEAR(T$48)=VALUE(LEFT($L$48,4)),1,2))),
IF(YEAR($F79)&lt;VALUE(LEFT($L$48,4)),($N79+$O79)/12,0))</f>
        <v>1.1439999999983679</v>
      </c>
      <c r="U79" s="119">
        <f ca="1">+IF($F79=U$48,SUM($N79:OFFSET($N79,0,IF(YEAR(U$48)=VALUE(LEFT($L$48,4)),1,2))),
IF(YEAR($F79)&lt;VALUE(LEFT($L$48,4)),($N79+$O79)/12,0))</f>
        <v>1.1439999999983679</v>
      </c>
      <c r="V79" s="119">
        <f ca="1">+IF($F79=V$48,SUM($N79:OFFSET($N79,0,IF(YEAR(V$48)=VALUE(LEFT($L$48,4)),1,2))),
IF(YEAR($F79)&lt;VALUE(LEFT($L$48,4)),($N79+$O79)/12,0))</f>
        <v>1.1439999999983679</v>
      </c>
      <c r="W79" s="119">
        <f ca="1">+IF($F79=W$48,SUM($N79:OFFSET($N79,0,IF(YEAR(W$48)=VALUE(LEFT($L$48,4)),1,2))),
IF(YEAR($F79)&lt;VALUE(LEFT($L$48,4)),($N79+$O79)/12,0))</f>
        <v>1.1439999999983679</v>
      </c>
      <c r="X79" s="119">
        <f ca="1">+IF($F79=X$48,SUM($N79:OFFSET($N79,0,IF(YEAR(X$48)=VALUE(LEFT($L$48,4)),1,2))),
IF(YEAR($F79)&lt;VALUE(LEFT($L$48,4)),($N79+$O79)/12,0))</f>
        <v>1.1439999999983679</v>
      </c>
      <c r="Y79" s="119">
        <f ca="1">+IF($F79=Y$48,SUM($N79:OFFSET($N79,0,IF(YEAR(Y$48)=VALUE(LEFT($L$48,4)),1,2))),
IF(YEAR($F79)&lt;VALUE(LEFT($L$48,4)),($N79+$O79)/12,0))</f>
        <v>1.1439999999983679</v>
      </c>
      <c r="Z79" s="119">
        <f ca="1">+IF($F79=Z$48,SUM($N79:OFFSET($N79,0,IF(YEAR(Z$48)=VALUE(LEFT($L$48,4)),1,2))),
IF(YEAR($F79)&lt;VALUE(LEFT($L$48,4)),($N79+$O79)/12,0))</f>
        <v>1.1439999999983679</v>
      </c>
      <c r="AA79" s="119">
        <f ca="1">+IF($F79=AA$48,SUM($N79:OFFSET($N79,0,IF(YEAR(AA$48)=VALUE(LEFT($L$48,4)),1,2))),
IF(YEAR($F79)&lt;VALUE(LEFT($L$48,4)),($N79+$O79)/12,0))</f>
        <v>1.1439999999983679</v>
      </c>
      <c r="AB79" s="119">
        <f ca="1">+IF($F79=AB$48,SUM($N79:OFFSET($N79,0,IF(YEAR(AB$48)=VALUE(LEFT($L$48,4)),1,2))),
IF(YEAR($F79)&lt;VALUE(LEFT($L$48,4)),($N79+$O79)/12,0))</f>
        <v>1.1439999999983679</v>
      </c>
      <c r="AC79" s="120">
        <f ca="1">+IF($F79=AC$48,SUM($N79:OFFSET($N79,0,IF(YEAR(AC$48)=VALUE(LEFT($L$48,4)),1,2))),
IF(YEAR($F79)&lt;VALUE(LEFT($L$48,4)),($N79+$O79)/12,0))</f>
        <v>1.1439999999983679</v>
      </c>
      <c r="AD79" s="122">
        <f ca="1">+IF($F79=AD$48,SUM($N79:OFFSET($N79,0,IF(YEAR(AD$48)=VALUE(LEFT($L$48,4)),1,2))),
IF(YEAR($F79)&lt;=YEAR($C$3),$P79/12,0))</f>
        <v>0</v>
      </c>
      <c r="AE79" s="119">
        <f ca="1">+IF($F79=AE$48,SUM($N79:OFFSET($N79,0,IF(YEAR(AE$48)=VALUE(LEFT($L$48,4)),1,2))),
IF(YEAR($F79)&lt;=YEAR($C$3),$P79/12,0))</f>
        <v>0</v>
      </c>
      <c r="AF79" s="119">
        <f ca="1">+IF($F79=AF$48,SUM($N79:OFFSET($N79,0,IF(YEAR(AF$48)=VALUE(LEFT($L$48,4)),1,2))),
IF(YEAR($F79)&lt;=YEAR($C$3),$P79/12,0))</f>
        <v>0</v>
      </c>
      <c r="AG79" s="119">
        <f ca="1">+IF($F79=AG$48,SUM($N79:OFFSET($N79,0,IF(YEAR(AG$48)=VALUE(LEFT($L$48,4)),1,2))),
IF(YEAR($F79)&lt;=YEAR($C$3),$P79/12,0))</f>
        <v>0</v>
      </c>
      <c r="AH79" s="119">
        <f ca="1">+IF($F79=AH$48,SUM($N79:OFFSET($N79,0,IF(YEAR(AH$48)=VALUE(LEFT($L$48,4)),1,2))),
IF(YEAR($F79)&lt;=YEAR($C$3),$P79/12,0))</f>
        <v>0</v>
      </c>
      <c r="AI79" s="119">
        <f ca="1">+IF($F79=AI$48,SUM($N79:OFFSET($N79,0,IF(YEAR(AI$48)=VALUE(LEFT($L$48,4)),1,2))),
IF(YEAR($F79)&lt;=YEAR($C$3),$P79/12,0))</f>
        <v>0</v>
      </c>
      <c r="AJ79" s="119">
        <f ca="1">+IF($F79=AJ$48,SUM($N79:OFFSET($N79,0,IF(YEAR(AJ$48)=VALUE(LEFT($L$48,4)),1,2))),
IF(YEAR($F79)&lt;=YEAR($C$3),$P79/12,0))</f>
        <v>0</v>
      </c>
      <c r="AK79" s="119">
        <f ca="1">+IF($F79=AK$48,SUM($N79:OFFSET($N79,0,IF(YEAR(AK$48)=VALUE(LEFT($L$48,4)),1,2))),
IF(YEAR($F79)&lt;=YEAR($C$3),$P79/12,0))</f>
        <v>0</v>
      </c>
      <c r="AL79" s="119">
        <f ca="1">+IF($F79=AL$48,SUM($N79:OFFSET($N79,0,IF(YEAR(AL$48)=VALUE(LEFT($L$48,4)),1,2))),
IF(YEAR($F79)&lt;=YEAR($C$3),$P79/12,0))</f>
        <v>0</v>
      </c>
      <c r="AM79" s="119">
        <f ca="1">+IF($F79=AM$48,SUM($N79:OFFSET($N79,0,IF(YEAR(AM$48)=VALUE(LEFT($L$48,4)),1,2))),
IF(YEAR($F79)&lt;=YEAR($C$3),$P79/12,0))</f>
        <v>0</v>
      </c>
      <c r="AN79" s="119">
        <f ca="1">+IF($F79=AN$48,SUM($N79:OFFSET($N79,0,IF(YEAR(AN$48)=VALUE(LEFT($L$48,4)),1,2))),
IF(YEAR($F79)&lt;=YEAR($C$3),$P79/12,0))</f>
        <v>0</v>
      </c>
      <c r="AO79" s="120">
        <f ca="1">+IF($F79=AO$48,SUM($N79:OFFSET($N79,0,IF(YEAR(AO$48)=VALUE(LEFT($L$48,4)),1,2))),
IF(YEAR($F79)&lt;=YEAR($C$3),$P79/12,0))</f>
        <v>0</v>
      </c>
      <c r="AP79" s="121"/>
    </row>
    <row r="80" spans="1:42" ht="15" x14ac:dyDescent="0.25">
      <c r="A80" s="317">
        <v>901254014</v>
      </c>
      <c r="B80" s="332" t="s">
        <v>218</v>
      </c>
      <c r="C80" s="347" t="s">
        <v>219</v>
      </c>
      <c r="D80" s="333">
        <v>7645</v>
      </c>
      <c r="E80" s="334" t="s">
        <v>90</v>
      </c>
      <c r="F80" s="139">
        <v>43040</v>
      </c>
      <c r="G80" s="336" t="s">
        <v>92</v>
      </c>
      <c r="H80" s="337">
        <v>0</v>
      </c>
      <c r="I80" s="338">
        <v>1</v>
      </c>
      <c r="J80" s="242" t="s">
        <v>77</v>
      </c>
      <c r="K80" s="340">
        <v>2.4898838546505432E-13</v>
      </c>
      <c r="L80" s="341">
        <v>18.169</v>
      </c>
      <c r="M80" s="342">
        <v>0</v>
      </c>
      <c r="N80" s="119">
        <f t="shared" si="16"/>
        <v>2.4898838546505432E-13</v>
      </c>
      <c r="O80" s="121">
        <f t="shared" si="17"/>
        <v>18.169</v>
      </c>
      <c r="P80" s="120">
        <f t="shared" si="18"/>
        <v>0</v>
      </c>
      <c r="Q80" s="121"/>
      <c r="R80" s="122">
        <f ca="1">+IF($F80=R$48,SUM($N80:OFFSET($N80,0,IF(YEAR(R$48)=VALUE(LEFT($L$48,4)),1,2))),
IF(YEAR($F80)&lt;VALUE(LEFT($L$48,4)),($N80+$O80)/12,0))</f>
        <v>1.5140833333333541</v>
      </c>
      <c r="S80" s="119">
        <f ca="1">+IF($F80=S$48,SUM($N80:OFFSET($N80,0,IF(YEAR(S$48)=VALUE(LEFT($L$48,4)),1,2))),
IF(YEAR($F80)&lt;VALUE(LEFT($L$48,4)),($N80+$O80)/12,0))</f>
        <v>1.5140833333333541</v>
      </c>
      <c r="T80" s="119">
        <f ca="1">+IF($F80=T$48,SUM($N80:OFFSET($N80,0,IF(YEAR(T$48)=VALUE(LEFT($L$48,4)),1,2))),
IF(YEAR($F80)&lt;VALUE(LEFT($L$48,4)),($N80+$O80)/12,0))</f>
        <v>1.5140833333333541</v>
      </c>
      <c r="U80" s="119">
        <f ca="1">+IF($F80=U$48,SUM($N80:OFFSET($N80,0,IF(YEAR(U$48)=VALUE(LEFT($L$48,4)),1,2))),
IF(YEAR($F80)&lt;VALUE(LEFT($L$48,4)),($N80+$O80)/12,0))</f>
        <v>1.5140833333333541</v>
      </c>
      <c r="V80" s="119">
        <f ca="1">+IF($F80=V$48,SUM($N80:OFFSET($N80,0,IF(YEAR(V$48)=VALUE(LEFT($L$48,4)),1,2))),
IF(YEAR($F80)&lt;VALUE(LEFT($L$48,4)),($N80+$O80)/12,0))</f>
        <v>1.5140833333333541</v>
      </c>
      <c r="W80" s="119">
        <f ca="1">+IF($F80=W$48,SUM($N80:OFFSET($N80,0,IF(YEAR(W$48)=VALUE(LEFT($L$48,4)),1,2))),
IF(YEAR($F80)&lt;VALUE(LEFT($L$48,4)),($N80+$O80)/12,0))</f>
        <v>1.5140833333333541</v>
      </c>
      <c r="X80" s="119">
        <f ca="1">+IF($F80=X$48,SUM($N80:OFFSET($N80,0,IF(YEAR(X$48)=VALUE(LEFT($L$48,4)),1,2))),
IF(YEAR($F80)&lt;VALUE(LEFT($L$48,4)),($N80+$O80)/12,0))</f>
        <v>1.5140833333333541</v>
      </c>
      <c r="Y80" s="119">
        <f ca="1">+IF($F80=Y$48,SUM($N80:OFFSET($N80,0,IF(YEAR(Y$48)=VALUE(LEFT($L$48,4)),1,2))),
IF(YEAR($F80)&lt;VALUE(LEFT($L$48,4)),($N80+$O80)/12,0))</f>
        <v>1.5140833333333541</v>
      </c>
      <c r="Z80" s="119">
        <f ca="1">+IF($F80=Z$48,SUM($N80:OFFSET($N80,0,IF(YEAR(Z$48)=VALUE(LEFT($L$48,4)),1,2))),
IF(YEAR($F80)&lt;VALUE(LEFT($L$48,4)),($N80+$O80)/12,0))</f>
        <v>1.5140833333333541</v>
      </c>
      <c r="AA80" s="119">
        <f ca="1">+IF($F80=AA$48,SUM($N80:OFFSET($N80,0,IF(YEAR(AA$48)=VALUE(LEFT($L$48,4)),1,2))),
IF(YEAR($F80)&lt;VALUE(LEFT($L$48,4)),($N80+$O80)/12,0))</f>
        <v>1.5140833333333541</v>
      </c>
      <c r="AB80" s="119">
        <f ca="1">+IF($F80=AB$48,SUM($N80:OFFSET($N80,0,IF(YEAR(AB$48)=VALUE(LEFT($L$48,4)),1,2))),
IF(YEAR($F80)&lt;VALUE(LEFT($L$48,4)),($N80+$O80)/12,0))</f>
        <v>1.5140833333333541</v>
      </c>
      <c r="AC80" s="120">
        <f ca="1">+IF($F80=AC$48,SUM($N80:OFFSET($N80,0,IF(YEAR(AC$48)=VALUE(LEFT($L$48,4)),1,2))),
IF(YEAR($F80)&lt;VALUE(LEFT($L$48,4)),($N80+$O80)/12,0))</f>
        <v>1.5140833333333541</v>
      </c>
      <c r="AD80" s="122">
        <f ca="1">+IF($F80=AD$48,SUM($N80:OFFSET($N80,0,IF(YEAR(AD$48)=VALUE(LEFT($L$48,4)),1,2))),
IF(YEAR($F80)&lt;=YEAR($C$3),$P80/12,0))</f>
        <v>0</v>
      </c>
      <c r="AE80" s="119">
        <f ca="1">+IF($F80=AE$48,SUM($N80:OFFSET($N80,0,IF(YEAR(AE$48)=VALUE(LEFT($L$48,4)),1,2))),
IF(YEAR($F80)&lt;=YEAR($C$3),$P80/12,0))</f>
        <v>0</v>
      </c>
      <c r="AF80" s="119">
        <f ca="1">+IF($F80=AF$48,SUM($N80:OFFSET($N80,0,IF(YEAR(AF$48)=VALUE(LEFT($L$48,4)),1,2))),
IF(YEAR($F80)&lt;=YEAR($C$3),$P80/12,0))</f>
        <v>0</v>
      </c>
      <c r="AG80" s="119">
        <f ca="1">+IF($F80=AG$48,SUM($N80:OFFSET($N80,0,IF(YEAR(AG$48)=VALUE(LEFT($L$48,4)),1,2))),
IF(YEAR($F80)&lt;=YEAR($C$3),$P80/12,0))</f>
        <v>0</v>
      </c>
      <c r="AH80" s="119">
        <f ca="1">+IF($F80=AH$48,SUM($N80:OFFSET($N80,0,IF(YEAR(AH$48)=VALUE(LEFT($L$48,4)),1,2))),
IF(YEAR($F80)&lt;=YEAR($C$3),$P80/12,0))</f>
        <v>0</v>
      </c>
      <c r="AI80" s="119">
        <f ca="1">+IF($F80=AI$48,SUM($N80:OFFSET($N80,0,IF(YEAR(AI$48)=VALUE(LEFT($L$48,4)),1,2))),
IF(YEAR($F80)&lt;=YEAR($C$3),$P80/12,0))</f>
        <v>0</v>
      </c>
      <c r="AJ80" s="119">
        <f ca="1">+IF($F80=AJ$48,SUM($N80:OFFSET($N80,0,IF(YEAR(AJ$48)=VALUE(LEFT($L$48,4)),1,2))),
IF(YEAR($F80)&lt;=YEAR($C$3),$P80/12,0))</f>
        <v>0</v>
      </c>
      <c r="AK80" s="119">
        <f ca="1">+IF($F80=AK$48,SUM($N80:OFFSET($N80,0,IF(YEAR(AK$48)=VALUE(LEFT($L$48,4)),1,2))),
IF(YEAR($F80)&lt;=YEAR($C$3),$P80/12,0))</f>
        <v>0</v>
      </c>
      <c r="AL80" s="119">
        <f ca="1">+IF($F80=AL$48,SUM($N80:OFFSET($N80,0,IF(YEAR(AL$48)=VALUE(LEFT($L$48,4)),1,2))),
IF(YEAR($F80)&lt;=YEAR($C$3),$P80/12,0))</f>
        <v>0</v>
      </c>
      <c r="AM80" s="119">
        <f ca="1">+IF($F80=AM$48,SUM($N80:OFFSET($N80,0,IF(YEAR(AM$48)=VALUE(LEFT($L$48,4)),1,2))),
IF(YEAR($F80)&lt;=YEAR($C$3),$P80/12,0))</f>
        <v>0</v>
      </c>
      <c r="AN80" s="119">
        <f ca="1">+IF($F80=AN$48,SUM($N80:OFFSET($N80,0,IF(YEAR(AN$48)=VALUE(LEFT($L$48,4)),1,2))),
IF(YEAR($F80)&lt;=YEAR($C$3),$P80/12,0))</f>
        <v>0</v>
      </c>
      <c r="AO80" s="120">
        <f ca="1">+IF($F80=AO$48,SUM($N80:OFFSET($N80,0,IF(YEAR(AO$48)=VALUE(LEFT($L$48,4)),1,2))),
IF(YEAR($F80)&lt;=YEAR($C$3),$P80/12,0))</f>
        <v>0</v>
      </c>
      <c r="AP80" s="121"/>
    </row>
    <row r="81" spans="1:45" ht="15" x14ac:dyDescent="0.25">
      <c r="A81" s="317">
        <v>901254015</v>
      </c>
      <c r="B81" s="332" t="s">
        <v>220</v>
      </c>
      <c r="C81" s="347" t="s">
        <v>221</v>
      </c>
      <c r="D81" s="333">
        <v>7645</v>
      </c>
      <c r="E81" s="334" t="s">
        <v>90</v>
      </c>
      <c r="F81" s="139">
        <v>43040</v>
      </c>
      <c r="G81" s="336" t="s">
        <v>92</v>
      </c>
      <c r="H81" s="337">
        <v>0</v>
      </c>
      <c r="I81" s="338">
        <v>1</v>
      </c>
      <c r="J81" s="242" t="s">
        <v>77</v>
      </c>
      <c r="K81" s="340">
        <v>6.6025673817193823E-13</v>
      </c>
      <c r="L81" s="341">
        <v>7.3819999999999997</v>
      </c>
      <c r="M81" s="342">
        <v>0</v>
      </c>
      <c r="N81" s="119">
        <f t="shared" si="16"/>
        <v>6.6025673817193823E-13</v>
      </c>
      <c r="O81" s="121">
        <f t="shared" si="17"/>
        <v>7.3819999999999997</v>
      </c>
      <c r="P81" s="120">
        <f t="shared" si="18"/>
        <v>0</v>
      </c>
      <c r="Q81" s="121"/>
      <c r="R81" s="122">
        <f ca="1">+IF($F81=R$48,SUM($N81:OFFSET($N81,0,IF(YEAR(R$48)=VALUE(LEFT($L$48,4)),1,2))),
IF(YEAR($F81)&lt;VALUE(LEFT($L$48,4)),($N81+$O81)/12,0))</f>
        <v>0.6151666666667216</v>
      </c>
      <c r="S81" s="119">
        <f ca="1">+IF($F81=S$48,SUM($N81:OFFSET($N81,0,IF(YEAR(S$48)=VALUE(LEFT($L$48,4)),1,2))),
IF(YEAR($F81)&lt;VALUE(LEFT($L$48,4)),($N81+$O81)/12,0))</f>
        <v>0.6151666666667216</v>
      </c>
      <c r="T81" s="119">
        <f ca="1">+IF($F81=T$48,SUM($N81:OFFSET($N81,0,IF(YEAR(T$48)=VALUE(LEFT($L$48,4)),1,2))),
IF(YEAR($F81)&lt;VALUE(LEFT($L$48,4)),($N81+$O81)/12,0))</f>
        <v>0.6151666666667216</v>
      </c>
      <c r="U81" s="119">
        <f ca="1">+IF($F81=U$48,SUM($N81:OFFSET($N81,0,IF(YEAR(U$48)=VALUE(LEFT($L$48,4)),1,2))),
IF(YEAR($F81)&lt;VALUE(LEFT($L$48,4)),($N81+$O81)/12,0))</f>
        <v>0.6151666666667216</v>
      </c>
      <c r="V81" s="119">
        <f ca="1">+IF($F81=V$48,SUM($N81:OFFSET($N81,0,IF(YEAR(V$48)=VALUE(LEFT($L$48,4)),1,2))),
IF(YEAR($F81)&lt;VALUE(LEFT($L$48,4)),($N81+$O81)/12,0))</f>
        <v>0.6151666666667216</v>
      </c>
      <c r="W81" s="119">
        <f ca="1">+IF($F81=W$48,SUM($N81:OFFSET($N81,0,IF(YEAR(W$48)=VALUE(LEFT($L$48,4)),1,2))),
IF(YEAR($F81)&lt;VALUE(LEFT($L$48,4)),($N81+$O81)/12,0))</f>
        <v>0.6151666666667216</v>
      </c>
      <c r="X81" s="119">
        <f ca="1">+IF($F81=X$48,SUM($N81:OFFSET($N81,0,IF(YEAR(X$48)=VALUE(LEFT($L$48,4)),1,2))),
IF(YEAR($F81)&lt;VALUE(LEFT($L$48,4)),($N81+$O81)/12,0))</f>
        <v>0.6151666666667216</v>
      </c>
      <c r="Y81" s="119">
        <f ca="1">+IF($F81=Y$48,SUM($N81:OFFSET($N81,0,IF(YEAR(Y$48)=VALUE(LEFT($L$48,4)),1,2))),
IF(YEAR($F81)&lt;VALUE(LEFT($L$48,4)),($N81+$O81)/12,0))</f>
        <v>0.6151666666667216</v>
      </c>
      <c r="Z81" s="119">
        <f ca="1">+IF($F81=Z$48,SUM($N81:OFFSET($N81,0,IF(YEAR(Z$48)=VALUE(LEFT($L$48,4)),1,2))),
IF(YEAR($F81)&lt;VALUE(LEFT($L$48,4)),($N81+$O81)/12,0))</f>
        <v>0.6151666666667216</v>
      </c>
      <c r="AA81" s="119">
        <f ca="1">+IF($F81=AA$48,SUM($N81:OFFSET($N81,0,IF(YEAR(AA$48)=VALUE(LEFT($L$48,4)),1,2))),
IF(YEAR($F81)&lt;VALUE(LEFT($L$48,4)),($N81+$O81)/12,0))</f>
        <v>0.6151666666667216</v>
      </c>
      <c r="AB81" s="119">
        <f ca="1">+IF($F81=AB$48,SUM($N81:OFFSET($N81,0,IF(YEAR(AB$48)=VALUE(LEFT($L$48,4)),1,2))),
IF(YEAR($F81)&lt;VALUE(LEFT($L$48,4)),($N81+$O81)/12,0))</f>
        <v>0.6151666666667216</v>
      </c>
      <c r="AC81" s="120">
        <f ca="1">+IF($F81=AC$48,SUM($N81:OFFSET($N81,0,IF(YEAR(AC$48)=VALUE(LEFT($L$48,4)),1,2))),
IF(YEAR($F81)&lt;VALUE(LEFT($L$48,4)),($N81+$O81)/12,0))</f>
        <v>0.6151666666667216</v>
      </c>
      <c r="AD81" s="122">
        <f ca="1">+IF($F81=AD$48,SUM($N81:OFFSET($N81,0,IF(YEAR(AD$48)=VALUE(LEFT($L$48,4)),1,2))),
IF(YEAR($F81)&lt;=YEAR($C$3),$P81/12,0))</f>
        <v>0</v>
      </c>
      <c r="AE81" s="119">
        <f ca="1">+IF($F81=AE$48,SUM($N81:OFFSET($N81,0,IF(YEAR(AE$48)=VALUE(LEFT($L$48,4)),1,2))),
IF(YEAR($F81)&lt;=YEAR($C$3),$P81/12,0))</f>
        <v>0</v>
      </c>
      <c r="AF81" s="119">
        <f ca="1">+IF($F81=AF$48,SUM($N81:OFFSET($N81,0,IF(YEAR(AF$48)=VALUE(LEFT($L$48,4)),1,2))),
IF(YEAR($F81)&lt;=YEAR($C$3),$P81/12,0))</f>
        <v>0</v>
      </c>
      <c r="AG81" s="119">
        <f ca="1">+IF($F81=AG$48,SUM($N81:OFFSET($N81,0,IF(YEAR(AG$48)=VALUE(LEFT($L$48,4)),1,2))),
IF(YEAR($F81)&lt;=YEAR($C$3),$P81/12,0))</f>
        <v>0</v>
      </c>
      <c r="AH81" s="119">
        <f ca="1">+IF($F81=AH$48,SUM($N81:OFFSET($N81,0,IF(YEAR(AH$48)=VALUE(LEFT($L$48,4)),1,2))),
IF(YEAR($F81)&lt;=YEAR($C$3),$P81/12,0))</f>
        <v>0</v>
      </c>
      <c r="AI81" s="119">
        <f ca="1">+IF($F81=AI$48,SUM($N81:OFFSET($N81,0,IF(YEAR(AI$48)=VALUE(LEFT($L$48,4)),1,2))),
IF(YEAR($F81)&lt;=YEAR($C$3),$P81/12,0))</f>
        <v>0</v>
      </c>
      <c r="AJ81" s="119">
        <f ca="1">+IF($F81=AJ$48,SUM($N81:OFFSET($N81,0,IF(YEAR(AJ$48)=VALUE(LEFT($L$48,4)),1,2))),
IF(YEAR($F81)&lt;=YEAR($C$3),$P81/12,0))</f>
        <v>0</v>
      </c>
      <c r="AK81" s="119">
        <f ca="1">+IF($F81=AK$48,SUM($N81:OFFSET($N81,0,IF(YEAR(AK$48)=VALUE(LEFT($L$48,4)),1,2))),
IF(YEAR($F81)&lt;=YEAR($C$3),$P81/12,0))</f>
        <v>0</v>
      </c>
      <c r="AL81" s="119">
        <f ca="1">+IF($F81=AL$48,SUM($N81:OFFSET($N81,0,IF(YEAR(AL$48)=VALUE(LEFT($L$48,4)),1,2))),
IF(YEAR($F81)&lt;=YEAR($C$3),$P81/12,0))</f>
        <v>0</v>
      </c>
      <c r="AM81" s="119">
        <f ca="1">+IF($F81=AM$48,SUM($N81:OFFSET($N81,0,IF(YEAR(AM$48)=VALUE(LEFT($L$48,4)),1,2))),
IF(YEAR($F81)&lt;=YEAR($C$3),$P81/12,0))</f>
        <v>0</v>
      </c>
      <c r="AN81" s="119">
        <f ca="1">+IF($F81=AN$48,SUM($N81:OFFSET($N81,0,IF(YEAR(AN$48)=VALUE(LEFT($L$48,4)),1,2))),
IF(YEAR($F81)&lt;=YEAR($C$3),$P81/12,0))</f>
        <v>0</v>
      </c>
      <c r="AO81" s="120">
        <f ca="1">+IF($F81=AO$48,SUM($N81:OFFSET($N81,0,IF(YEAR(AO$48)=VALUE(LEFT($L$48,4)),1,2))),
IF(YEAR($F81)&lt;=YEAR($C$3),$P81/12,0))</f>
        <v>0</v>
      </c>
      <c r="AP81" s="121"/>
      <c r="AR81" s="107"/>
      <c r="AS81" s="107"/>
    </row>
    <row r="82" spans="1:45" ht="30" x14ac:dyDescent="0.25">
      <c r="A82" s="317">
        <v>901580779</v>
      </c>
      <c r="B82" s="332" t="s">
        <v>222</v>
      </c>
      <c r="C82" s="347" t="s">
        <v>223</v>
      </c>
      <c r="D82" s="333">
        <v>7806</v>
      </c>
      <c r="E82" s="334" t="s">
        <v>90</v>
      </c>
      <c r="F82" s="139">
        <v>43070</v>
      </c>
      <c r="G82" s="336" t="s">
        <v>92</v>
      </c>
      <c r="H82" s="337">
        <v>0</v>
      </c>
      <c r="I82" s="338">
        <v>1</v>
      </c>
      <c r="J82" s="242" t="s">
        <v>77</v>
      </c>
      <c r="K82" s="340">
        <v>-1.8750618835383648E-12</v>
      </c>
      <c r="L82" s="341">
        <v>37.665999999999997</v>
      </c>
      <c r="M82" s="342">
        <v>0</v>
      </c>
      <c r="N82" s="119">
        <f t="shared" si="16"/>
        <v>-1.8750618835383648E-12</v>
      </c>
      <c r="O82" s="121">
        <f t="shared" si="17"/>
        <v>37.665999999999997</v>
      </c>
      <c r="P82" s="120">
        <f t="shared" si="18"/>
        <v>0</v>
      </c>
      <c r="Q82" s="121"/>
      <c r="R82" s="122">
        <f ca="1">+IF($F82=R$48,SUM($N82:OFFSET($N82,0,IF(YEAR(R$48)=VALUE(LEFT($L$48,4)),1,2))),
IF(YEAR($F82)&lt;VALUE(LEFT($L$48,4)),($N82+$O82)/12,0))</f>
        <v>3.1388333333331766</v>
      </c>
      <c r="S82" s="119">
        <f ca="1">+IF($F82=S$48,SUM($N82:OFFSET($N82,0,IF(YEAR(S$48)=VALUE(LEFT($L$48,4)),1,2))),
IF(YEAR($F82)&lt;VALUE(LEFT($L$48,4)),($N82+$O82)/12,0))</f>
        <v>3.1388333333331766</v>
      </c>
      <c r="T82" s="119">
        <f ca="1">+IF($F82=T$48,SUM($N82:OFFSET($N82,0,IF(YEAR(T$48)=VALUE(LEFT($L$48,4)),1,2))),
IF(YEAR($F82)&lt;VALUE(LEFT($L$48,4)),($N82+$O82)/12,0))</f>
        <v>3.1388333333331766</v>
      </c>
      <c r="U82" s="119">
        <f ca="1">+IF($F82=U$48,SUM($N82:OFFSET($N82,0,IF(YEAR(U$48)=VALUE(LEFT($L$48,4)),1,2))),
IF(YEAR($F82)&lt;VALUE(LEFT($L$48,4)),($N82+$O82)/12,0))</f>
        <v>3.1388333333331766</v>
      </c>
      <c r="V82" s="119">
        <f ca="1">+IF($F82=V$48,SUM($N82:OFFSET($N82,0,IF(YEAR(V$48)=VALUE(LEFT($L$48,4)),1,2))),
IF(YEAR($F82)&lt;VALUE(LEFT($L$48,4)),($N82+$O82)/12,0))</f>
        <v>3.1388333333331766</v>
      </c>
      <c r="W82" s="119">
        <f ca="1">+IF($F82=W$48,SUM($N82:OFFSET($N82,0,IF(YEAR(W$48)=VALUE(LEFT($L$48,4)),1,2))),
IF(YEAR($F82)&lt;VALUE(LEFT($L$48,4)),($N82+$O82)/12,0))</f>
        <v>3.1388333333331766</v>
      </c>
      <c r="X82" s="119">
        <f ca="1">+IF($F82=X$48,SUM($N82:OFFSET($N82,0,IF(YEAR(X$48)=VALUE(LEFT($L$48,4)),1,2))),
IF(YEAR($F82)&lt;VALUE(LEFT($L$48,4)),($N82+$O82)/12,0))</f>
        <v>3.1388333333331766</v>
      </c>
      <c r="Y82" s="119">
        <f ca="1">+IF($F82=Y$48,SUM($N82:OFFSET($N82,0,IF(YEAR(Y$48)=VALUE(LEFT($L$48,4)),1,2))),
IF(YEAR($F82)&lt;VALUE(LEFT($L$48,4)),($N82+$O82)/12,0))</f>
        <v>3.1388333333331766</v>
      </c>
      <c r="Z82" s="119">
        <f ca="1">+IF($F82=Z$48,SUM($N82:OFFSET($N82,0,IF(YEAR(Z$48)=VALUE(LEFT($L$48,4)),1,2))),
IF(YEAR($F82)&lt;VALUE(LEFT($L$48,4)),($N82+$O82)/12,0))</f>
        <v>3.1388333333331766</v>
      </c>
      <c r="AA82" s="119">
        <f ca="1">+IF($F82=AA$48,SUM($N82:OFFSET($N82,0,IF(YEAR(AA$48)=VALUE(LEFT($L$48,4)),1,2))),
IF(YEAR($F82)&lt;VALUE(LEFT($L$48,4)),($N82+$O82)/12,0))</f>
        <v>3.1388333333331766</v>
      </c>
      <c r="AB82" s="119">
        <f ca="1">+IF($F82=AB$48,SUM($N82:OFFSET($N82,0,IF(YEAR(AB$48)=VALUE(LEFT($L$48,4)),1,2))),
IF(YEAR($F82)&lt;VALUE(LEFT($L$48,4)),($N82+$O82)/12,0))</f>
        <v>3.1388333333331766</v>
      </c>
      <c r="AC82" s="120">
        <f ca="1">+IF($F82=AC$48,SUM($N82:OFFSET($N82,0,IF(YEAR(AC$48)=VALUE(LEFT($L$48,4)),1,2))),
IF(YEAR($F82)&lt;VALUE(LEFT($L$48,4)),($N82+$O82)/12,0))</f>
        <v>3.1388333333331766</v>
      </c>
      <c r="AD82" s="122">
        <f ca="1">+IF($F82=AD$48,SUM($N82:OFFSET($N82,0,IF(YEAR(AD$48)=VALUE(LEFT($L$48,4)),1,2))),
IF(YEAR($F82)&lt;=YEAR($C$3),$P82/12,0))</f>
        <v>0</v>
      </c>
      <c r="AE82" s="119">
        <f ca="1">+IF($F82=AE$48,SUM($N82:OFFSET($N82,0,IF(YEAR(AE$48)=VALUE(LEFT($L$48,4)),1,2))),
IF(YEAR($F82)&lt;=YEAR($C$3),$P82/12,0))</f>
        <v>0</v>
      </c>
      <c r="AF82" s="119">
        <f ca="1">+IF($F82=AF$48,SUM($N82:OFFSET($N82,0,IF(YEAR(AF$48)=VALUE(LEFT($L$48,4)),1,2))),
IF(YEAR($F82)&lt;=YEAR($C$3),$P82/12,0))</f>
        <v>0</v>
      </c>
      <c r="AG82" s="119">
        <f ca="1">+IF($F82=AG$48,SUM($N82:OFFSET($N82,0,IF(YEAR(AG$48)=VALUE(LEFT($L$48,4)),1,2))),
IF(YEAR($F82)&lt;=YEAR($C$3),$P82/12,0))</f>
        <v>0</v>
      </c>
      <c r="AH82" s="119">
        <f ca="1">+IF($F82=AH$48,SUM($N82:OFFSET($N82,0,IF(YEAR(AH$48)=VALUE(LEFT($L$48,4)),1,2))),
IF(YEAR($F82)&lt;=YEAR($C$3),$P82/12,0))</f>
        <v>0</v>
      </c>
      <c r="AI82" s="119">
        <f ca="1">+IF($F82=AI$48,SUM($N82:OFFSET($N82,0,IF(YEAR(AI$48)=VALUE(LEFT($L$48,4)),1,2))),
IF(YEAR($F82)&lt;=YEAR($C$3),$P82/12,0))</f>
        <v>0</v>
      </c>
      <c r="AJ82" s="119">
        <f ca="1">+IF($F82=AJ$48,SUM($N82:OFFSET($N82,0,IF(YEAR(AJ$48)=VALUE(LEFT($L$48,4)),1,2))),
IF(YEAR($F82)&lt;=YEAR($C$3),$P82/12,0))</f>
        <v>0</v>
      </c>
      <c r="AK82" s="119">
        <f ca="1">+IF($F82=AK$48,SUM($N82:OFFSET($N82,0,IF(YEAR(AK$48)=VALUE(LEFT($L$48,4)),1,2))),
IF(YEAR($F82)&lt;=YEAR($C$3),$P82/12,0))</f>
        <v>0</v>
      </c>
      <c r="AL82" s="119">
        <f ca="1">+IF($F82=AL$48,SUM($N82:OFFSET($N82,0,IF(YEAR(AL$48)=VALUE(LEFT($L$48,4)),1,2))),
IF(YEAR($F82)&lt;=YEAR($C$3),$P82/12,0))</f>
        <v>0</v>
      </c>
      <c r="AM82" s="119">
        <f ca="1">+IF($F82=AM$48,SUM($N82:OFFSET($N82,0,IF(YEAR(AM$48)=VALUE(LEFT($L$48,4)),1,2))),
IF(YEAR($F82)&lt;=YEAR($C$3),$P82/12,0))</f>
        <v>0</v>
      </c>
      <c r="AN82" s="119">
        <f ca="1">+IF($F82=AN$48,SUM($N82:OFFSET($N82,0,IF(YEAR(AN$48)=VALUE(LEFT($L$48,4)),1,2))),
IF(YEAR($F82)&lt;=YEAR($C$3),$P82/12,0))</f>
        <v>0</v>
      </c>
      <c r="AO82" s="120">
        <f ca="1">+IF($F82=AO$48,SUM($N82:OFFSET($N82,0,IF(YEAR(AO$48)=VALUE(LEFT($L$48,4)),1,2))),
IF(YEAR($F82)&lt;=YEAR($C$3),$P82/12,0))</f>
        <v>0</v>
      </c>
      <c r="AP82" s="121"/>
      <c r="AR82" s="107"/>
      <c r="AS82" s="107"/>
    </row>
    <row r="83" spans="1:45" ht="15" x14ac:dyDescent="0.25">
      <c r="A83" s="317">
        <v>901580758</v>
      </c>
      <c r="B83" s="332" t="s">
        <v>224</v>
      </c>
      <c r="C83" s="347" t="s">
        <v>225</v>
      </c>
      <c r="D83" s="333">
        <v>7806</v>
      </c>
      <c r="E83" s="334" t="s">
        <v>90</v>
      </c>
      <c r="F83" s="139">
        <v>42531</v>
      </c>
      <c r="G83" s="336" t="s">
        <v>92</v>
      </c>
      <c r="H83" s="337">
        <v>0</v>
      </c>
      <c r="I83" s="338">
        <v>1</v>
      </c>
      <c r="J83" s="242" t="s">
        <v>77</v>
      </c>
      <c r="K83" s="340">
        <v>-3.6547120885188631E-13</v>
      </c>
      <c r="L83" s="341">
        <v>1.5609999999999999</v>
      </c>
      <c r="M83" s="342">
        <v>0</v>
      </c>
      <c r="N83" s="119">
        <f t="shared" si="16"/>
        <v>-3.6547120885188631E-13</v>
      </c>
      <c r="O83" s="121">
        <f t="shared" si="17"/>
        <v>1.5609999999999999</v>
      </c>
      <c r="P83" s="120">
        <f t="shared" si="18"/>
        <v>0</v>
      </c>
      <c r="Q83" s="121"/>
      <c r="R83" s="122">
        <f ca="1">+IF($F83=R$48,SUM($N83:OFFSET($N83,0,IF(YEAR(R$48)=VALUE(LEFT($L$48,4)),1,2))),
IF(YEAR($F83)&lt;VALUE(LEFT($L$48,4)),($N83+$O83)/12,0))</f>
        <v>0.13008333333330288</v>
      </c>
      <c r="S83" s="119">
        <f ca="1">+IF($F83=S$48,SUM($N83:OFFSET($N83,0,IF(YEAR(S$48)=VALUE(LEFT($L$48,4)),1,2))),
IF(YEAR($F83)&lt;VALUE(LEFT($L$48,4)),($N83+$O83)/12,0))</f>
        <v>0.13008333333330288</v>
      </c>
      <c r="T83" s="119">
        <f ca="1">+IF($F83=T$48,SUM($N83:OFFSET($N83,0,IF(YEAR(T$48)=VALUE(LEFT($L$48,4)),1,2))),
IF(YEAR($F83)&lt;VALUE(LEFT($L$48,4)),($N83+$O83)/12,0))</f>
        <v>0.13008333333330288</v>
      </c>
      <c r="U83" s="119">
        <f ca="1">+IF($F83=U$48,SUM($N83:OFFSET($N83,0,IF(YEAR(U$48)=VALUE(LEFT($L$48,4)),1,2))),
IF(YEAR($F83)&lt;VALUE(LEFT($L$48,4)),($N83+$O83)/12,0))</f>
        <v>0.13008333333330288</v>
      </c>
      <c r="V83" s="119">
        <f ca="1">+IF($F83=V$48,SUM($N83:OFFSET($N83,0,IF(YEAR(V$48)=VALUE(LEFT($L$48,4)),1,2))),
IF(YEAR($F83)&lt;VALUE(LEFT($L$48,4)),($N83+$O83)/12,0))</f>
        <v>0.13008333333330288</v>
      </c>
      <c r="W83" s="119">
        <f ca="1">+IF($F83=W$48,SUM($N83:OFFSET($N83,0,IF(YEAR(W$48)=VALUE(LEFT($L$48,4)),1,2))),
IF(YEAR($F83)&lt;VALUE(LEFT($L$48,4)),($N83+$O83)/12,0))</f>
        <v>0.13008333333330288</v>
      </c>
      <c r="X83" s="119">
        <f ca="1">+IF($F83=X$48,SUM($N83:OFFSET($N83,0,IF(YEAR(X$48)=VALUE(LEFT($L$48,4)),1,2))),
IF(YEAR($F83)&lt;VALUE(LEFT($L$48,4)),($N83+$O83)/12,0))</f>
        <v>0.13008333333330288</v>
      </c>
      <c r="Y83" s="119">
        <f ca="1">+IF($F83=Y$48,SUM($N83:OFFSET($N83,0,IF(YEAR(Y$48)=VALUE(LEFT($L$48,4)),1,2))),
IF(YEAR($F83)&lt;VALUE(LEFT($L$48,4)),($N83+$O83)/12,0))</f>
        <v>0.13008333333330288</v>
      </c>
      <c r="Z83" s="119">
        <f ca="1">+IF($F83=Z$48,SUM($N83:OFFSET($N83,0,IF(YEAR(Z$48)=VALUE(LEFT($L$48,4)),1,2))),
IF(YEAR($F83)&lt;VALUE(LEFT($L$48,4)),($N83+$O83)/12,0))</f>
        <v>0.13008333333330288</v>
      </c>
      <c r="AA83" s="119">
        <f ca="1">+IF($F83=AA$48,SUM($N83:OFFSET($N83,0,IF(YEAR(AA$48)=VALUE(LEFT($L$48,4)),1,2))),
IF(YEAR($F83)&lt;VALUE(LEFT($L$48,4)),($N83+$O83)/12,0))</f>
        <v>0.13008333333330288</v>
      </c>
      <c r="AB83" s="119">
        <f ca="1">+IF($F83=AB$48,SUM($N83:OFFSET($N83,0,IF(YEAR(AB$48)=VALUE(LEFT($L$48,4)),1,2))),
IF(YEAR($F83)&lt;VALUE(LEFT($L$48,4)),($N83+$O83)/12,0))</f>
        <v>0.13008333333330288</v>
      </c>
      <c r="AC83" s="120">
        <f ca="1">+IF($F83=AC$48,SUM($N83:OFFSET($N83,0,IF(YEAR(AC$48)=VALUE(LEFT($L$48,4)),1,2))),
IF(YEAR($F83)&lt;VALUE(LEFT($L$48,4)),($N83+$O83)/12,0))</f>
        <v>0.13008333333330288</v>
      </c>
      <c r="AD83" s="122">
        <f ca="1">+IF($F83=AD$48,SUM($N83:OFFSET($N83,0,IF(YEAR(AD$48)=VALUE(LEFT($L$48,4)),1,2))),
IF(YEAR($F83)&lt;=YEAR($C$3),$P83/12,0))</f>
        <v>0</v>
      </c>
      <c r="AE83" s="119">
        <f ca="1">+IF($F83=AE$48,SUM($N83:OFFSET($N83,0,IF(YEAR(AE$48)=VALUE(LEFT($L$48,4)),1,2))),
IF(YEAR($F83)&lt;=YEAR($C$3),$P83/12,0))</f>
        <v>0</v>
      </c>
      <c r="AF83" s="119">
        <f ca="1">+IF($F83=AF$48,SUM($N83:OFFSET($N83,0,IF(YEAR(AF$48)=VALUE(LEFT($L$48,4)),1,2))),
IF(YEAR($F83)&lt;=YEAR($C$3),$P83/12,0))</f>
        <v>0</v>
      </c>
      <c r="AG83" s="119">
        <f ca="1">+IF($F83=AG$48,SUM($N83:OFFSET($N83,0,IF(YEAR(AG$48)=VALUE(LEFT($L$48,4)),1,2))),
IF(YEAR($F83)&lt;=YEAR($C$3),$P83/12,0))</f>
        <v>0</v>
      </c>
      <c r="AH83" s="119">
        <f ca="1">+IF($F83=AH$48,SUM($N83:OFFSET($N83,0,IF(YEAR(AH$48)=VALUE(LEFT($L$48,4)),1,2))),
IF(YEAR($F83)&lt;=YEAR($C$3),$P83/12,0))</f>
        <v>0</v>
      </c>
      <c r="AI83" s="119">
        <f ca="1">+IF($F83=AI$48,SUM($N83:OFFSET($N83,0,IF(YEAR(AI$48)=VALUE(LEFT($L$48,4)),1,2))),
IF(YEAR($F83)&lt;=YEAR($C$3),$P83/12,0))</f>
        <v>0</v>
      </c>
      <c r="AJ83" s="119">
        <f ca="1">+IF($F83=AJ$48,SUM($N83:OFFSET($N83,0,IF(YEAR(AJ$48)=VALUE(LEFT($L$48,4)),1,2))),
IF(YEAR($F83)&lt;=YEAR($C$3),$P83/12,0))</f>
        <v>0</v>
      </c>
      <c r="AK83" s="119">
        <f ca="1">+IF($F83=AK$48,SUM($N83:OFFSET($N83,0,IF(YEAR(AK$48)=VALUE(LEFT($L$48,4)),1,2))),
IF(YEAR($F83)&lt;=YEAR($C$3),$P83/12,0))</f>
        <v>0</v>
      </c>
      <c r="AL83" s="119">
        <f ca="1">+IF($F83=AL$48,SUM($N83:OFFSET($N83,0,IF(YEAR(AL$48)=VALUE(LEFT($L$48,4)),1,2))),
IF(YEAR($F83)&lt;=YEAR($C$3),$P83/12,0))</f>
        <v>0</v>
      </c>
      <c r="AM83" s="119">
        <f ca="1">+IF($F83=AM$48,SUM($N83:OFFSET($N83,0,IF(YEAR(AM$48)=VALUE(LEFT($L$48,4)),1,2))),
IF(YEAR($F83)&lt;=YEAR($C$3),$P83/12,0))</f>
        <v>0</v>
      </c>
      <c r="AN83" s="119">
        <f ca="1">+IF($F83=AN$48,SUM($N83:OFFSET($N83,0,IF(YEAR(AN$48)=VALUE(LEFT($L$48,4)),1,2))),
IF(YEAR($F83)&lt;=YEAR($C$3),$P83/12,0))</f>
        <v>0</v>
      </c>
      <c r="AO83" s="120">
        <f ca="1">+IF($F83=AO$48,SUM($N83:OFFSET($N83,0,IF(YEAR(AO$48)=VALUE(LEFT($L$48,4)),1,2))),
IF(YEAR($F83)&lt;=YEAR($C$3),$P83/12,0))</f>
        <v>0</v>
      </c>
      <c r="AP83" s="121"/>
      <c r="AR83" s="107"/>
      <c r="AS83" s="107"/>
    </row>
    <row r="84" spans="1:45" ht="30" x14ac:dyDescent="0.25">
      <c r="A84" s="298">
        <v>900713964</v>
      </c>
      <c r="B84" s="332" t="s">
        <v>226</v>
      </c>
      <c r="C84" s="347" t="s">
        <v>227</v>
      </c>
      <c r="D84" s="333">
        <v>7120</v>
      </c>
      <c r="E84" s="334" t="s">
        <v>90</v>
      </c>
      <c r="F84" s="102">
        <v>43252</v>
      </c>
      <c r="G84" s="336" t="s">
        <v>92</v>
      </c>
      <c r="H84" s="337">
        <v>0</v>
      </c>
      <c r="I84" s="338">
        <v>0.64999999999999991</v>
      </c>
      <c r="J84" s="242"/>
      <c r="K84" s="340">
        <v>38254.319189999966</v>
      </c>
      <c r="L84" s="341">
        <v>1445.807</v>
      </c>
      <c r="M84" s="342">
        <v>3599</v>
      </c>
      <c r="N84" s="119">
        <f t="shared" si="16"/>
        <v>24865.307473499975</v>
      </c>
      <c r="O84" s="121">
        <f t="shared" si="17"/>
        <v>939.77454999999986</v>
      </c>
      <c r="P84" s="120">
        <f t="shared" si="18"/>
        <v>2339.3499999999995</v>
      </c>
      <c r="Q84" s="121"/>
      <c r="R84" s="122">
        <f ca="1">+IF($F84=R$48,SUM($N84:OFFSET($N84,0,IF(YEAR(R$48)=VALUE(LEFT($L$48,4)),1,2))),
IF(YEAR($F84)&lt;VALUE(LEFT($L$48,4)),($N84+$O84)/12,0))</f>
        <v>0</v>
      </c>
      <c r="S84" s="119">
        <f ca="1">+IF($F84=S$48,SUM($N84:OFFSET($N84,0,IF(YEAR(S$48)=VALUE(LEFT($L$48,4)),1,2))),
IF(YEAR($F84)&lt;VALUE(LEFT($L$48,4)),($N84+$O84)/12,0))</f>
        <v>0</v>
      </c>
      <c r="T84" s="119">
        <f ca="1">+IF($F84=T$48,SUM($N84:OFFSET($N84,0,IF(YEAR(T$48)=VALUE(LEFT($L$48,4)),1,2))),
IF(YEAR($F84)&lt;VALUE(LEFT($L$48,4)),($N84+$O84)/12,0))</f>
        <v>0</v>
      </c>
      <c r="U84" s="119">
        <f ca="1">+IF($F84=U$48,SUM($N84:OFFSET($N84,0,IF(YEAR(U$48)=VALUE(LEFT($L$48,4)),1,2))),
IF(YEAR($F84)&lt;VALUE(LEFT($L$48,4)),($N84+$O84)/12,0))</f>
        <v>0</v>
      </c>
      <c r="V84" s="119">
        <f ca="1">+IF($F84=V$48,SUM($N84:OFFSET($N84,0,IF(YEAR(V$48)=VALUE(LEFT($L$48,4)),1,2))),
IF(YEAR($F84)&lt;VALUE(LEFT($L$48,4)),($N84+$O84)/12,0))</f>
        <v>0</v>
      </c>
      <c r="W84" s="119">
        <f ca="1">+IF($F84=W$48,SUM($N84:OFFSET($N84,0,IF(YEAR(W$48)=VALUE(LEFT($L$48,4)),1,2))),
IF(YEAR($F84)&lt;VALUE(LEFT($L$48,4)),($N84+$O84)/12,0))</f>
        <v>25805.082023499974</v>
      </c>
      <c r="X84" s="119">
        <f ca="1">+IF($F84=X$48,SUM($N84:OFFSET($N84,0,IF(YEAR(X$48)=VALUE(LEFT($L$48,4)),1,2))),
IF(YEAR($F84)&lt;VALUE(LEFT($L$48,4)),($N84+$O84)/12,0))</f>
        <v>0</v>
      </c>
      <c r="Y84" s="119">
        <f ca="1">+IF($F84=Y$48,SUM($N84:OFFSET($N84,0,IF(YEAR(Y$48)=VALUE(LEFT($L$48,4)),1,2))),
IF(YEAR($F84)&lt;VALUE(LEFT($L$48,4)),($N84+$O84)/12,0))</f>
        <v>0</v>
      </c>
      <c r="Z84" s="119">
        <f ca="1">+IF($F84=Z$48,SUM($N84:OFFSET($N84,0,IF(YEAR(Z$48)=VALUE(LEFT($L$48,4)),1,2))),
IF(YEAR($F84)&lt;VALUE(LEFT($L$48,4)),($N84+$O84)/12,0))</f>
        <v>0</v>
      </c>
      <c r="AA84" s="119">
        <f ca="1">+IF($F84=AA$48,SUM($N84:OFFSET($N84,0,IF(YEAR(AA$48)=VALUE(LEFT($L$48,4)),1,2))),
IF(YEAR($F84)&lt;VALUE(LEFT($L$48,4)),($N84+$O84)/12,0))</f>
        <v>0</v>
      </c>
      <c r="AB84" s="119">
        <f ca="1">+IF($F84=AB$48,SUM($N84:OFFSET($N84,0,IF(YEAR(AB$48)=VALUE(LEFT($L$48,4)),1,2))),
IF(YEAR($F84)&lt;VALUE(LEFT($L$48,4)),($N84+$O84)/12,0))</f>
        <v>0</v>
      </c>
      <c r="AC84" s="120">
        <f ca="1">+IF($F84=AC$48,SUM($N84:OFFSET($N84,0,IF(YEAR(AC$48)=VALUE(LEFT($L$48,4)),1,2))),
IF(YEAR($F84)&lt;VALUE(LEFT($L$48,4)),($N84+$O84)/12,0))</f>
        <v>0</v>
      </c>
      <c r="AD84" s="122">
        <f ca="1">+IF($F84=AD$48,SUM($N84:OFFSET($N84,0,IF(YEAR(AD$48)=VALUE(LEFT($L$48,4)),1,2))),
IF(YEAR($F84)&lt;=YEAR($C$3),$P84/12,0))</f>
        <v>194.9458333333333</v>
      </c>
      <c r="AE84" s="119">
        <f ca="1">+IF($F84=AE$48,SUM($N84:OFFSET($N84,0,IF(YEAR(AE$48)=VALUE(LEFT($L$48,4)),1,2))),
IF(YEAR($F84)&lt;=YEAR($C$3),$P84/12,0))</f>
        <v>194.9458333333333</v>
      </c>
      <c r="AF84" s="119">
        <f ca="1">+IF($F84=AF$48,SUM($N84:OFFSET($N84,0,IF(YEAR(AF$48)=VALUE(LEFT($L$48,4)),1,2))),
IF(YEAR($F84)&lt;=YEAR($C$3),$P84/12,0))</f>
        <v>194.9458333333333</v>
      </c>
      <c r="AG84" s="119">
        <f ca="1">+IF($F84=AG$48,SUM($N84:OFFSET($N84,0,IF(YEAR(AG$48)=VALUE(LEFT($L$48,4)),1,2))),
IF(YEAR($F84)&lt;=YEAR($C$3),$P84/12,0))</f>
        <v>194.9458333333333</v>
      </c>
      <c r="AH84" s="119">
        <f ca="1">+IF($F84=AH$48,SUM($N84:OFFSET($N84,0,IF(YEAR(AH$48)=VALUE(LEFT($L$48,4)),1,2))),
IF(YEAR($F84)&lt;=YEAR($C$3),$P84/12,0))</f>
        <v>194.9458333333333</v>
      </c>
      <c r="AI84" s="119">
        <f ca="1">+IF($F84=AI$48,SUM($N84:OFFSET($N84,0,IF(YEAR(AI$48)=VALUE(LEFT($L$48,4)),1,2))),
IF(YEAR($F84)&lt;=YEAR($C$3),$P84/12,0))</f>
        <v>194.9458333333333</v>
      </c>
      <c r="AJ84" s="119">
        <f ca="1">+IF($F84=AJ$48,SUM($N84:OFFSET($N84,0,IF(YEAR(AJ$48)=VALUE(LEFT($L$48,4)),1,2))),
IF(YEAR($F84)&lt;=YEAR($C$3),$P84/12,0))</f>
        <v>194.9458333333333</v>
      </c>
      <c r="AK84" s="119">
        <f ca="1">+IF($F84=AK$48,SUM($N84:OFFSET($N84,0,IF(YEAR(AK$48)=VALUE(LEFT($L$48,4)),1,2))),
IF(YEAR($F84)&lt;=YEAR($C$3),$P84/12,0))</f>
        <v>194.9458333333333</v>
      </c>
      <c r="AL84" s="119">
        <f ca="1">+IF($F84=AL$48,SUM($N84:OFFSET($N84,0,IF(YEAR(AL$48)=VALUE(LEFT($L$48,4)),1,2))),
IF(YEAR($F84)&lt;=YEAR($C$3),$P84/12,0))</f>
        <v>194.9458333333333</v>
      </c>
      <c r="AM84" s="119">
        <f ca="1">+IF($F84=AM$48,SUM($N84:OFFSET($N84,0,IF(YEAR(AM$48)=VALUE(LEFT($L$48,4)),1,2))),
IF(YEAR($F84)&lt;=YEAR($C$3),$P84/12,0))</f>
        <v>194.9458333333333</v>
      </c>
      <c r="AN84" s="119">
        <f ca="1">+IF($F84=AN$48,SUM($N84:OFFSET($N84,0,IF(YEAR(AN$48)=VALUE(LEFT($L$48,4)),1,2))),
IF(YEAR($F84)&lt;=YEAR($C$3),$P84/12,0))</f>
        <v>194.9458333333333</v>
      </c>
      <c r="AO84" s="120">
        <f ca="1">+IF($F84=AO$48,SUM($N84:OFFSET($N84,0,IF(YEAR(AO$48)=VALUE(LEFT($L$48,4)),1,2))),
IF(YEAR($F84)&lt;=YEAR($C$3),$P84/12,0))</f>
        <v>194.9458333333333</v>
      </c>
      <c r="AP84" s="121"/>
      <c r="AR84" s="107"/>
      <c r="AS84" s="107"/>
    </row>
    <row r="85" spans="1:45" ht="15" x14ac:dyDescent="0.25">
      <c r="A85" s="298">
        <v>901573514</v>
      </c>
      <c r="B85" s="332" t="s">
        <v>228</v>
      </c>
      <c r="C85" s="347" t="s">
        <v>229</v>
      </c>
      <c r="D85" s="333">
        <v>7120</v>
      </c>
      <c r="E85" s="334" t="s">
        <v>90</v>
      </c>
      <c r="F85" s="102">
        <v>43252</v>
      </c>
      <c r="G85" s="336" t="s">
        <v>92</v>
      </c>
      <c r="H85" s="337">
        <v>0</v>
      </c>
      <c r="I85" s="338">
        <v>1</v>
      </c>
      <c r="J85" s="242"/>
      <c r="K85" s="340">
        <v>127.14521000000006</v>
      </c>
      <c r="L85" s="341">
        <v>23.6</v>
      </c>
      <c r="M85" s="342">
        <v>0</v>
      </c>
      <c r="N85" s="119">
        <f t="shared" si="16"/>
        <v>127.14521000000006</v>
      </c>
      <c r="O85" s="121">
        <f t="shared" si="17"/>
        <v>23.6</v>
      </c>
      <c r="P85" s="120">
        <f t="shared" si="18"/>
        <v>0</v>
      </c>
      <c r="Q85" s="121"/>
      <c r="R85" s="122">
        <f ca="1">+IF($F85=R$48,SUM($N85:OFFSET($N85,0,IF(YEAR(R$48)=VALUE(LEFT($L$48,4)),1,2))),
IF(YEAR($F85)&lt;VALUE(LEFT($L$48,4)),($N85+$O85)/12,0))</f>
        <v>0</v>
      </c>
      <c r="S85" s="119">
        <f ca="1">+IF($F85=S$48,SUM($N85:OFFSET($N85,0,IF(YEAR(S$48)=VALUE(LEFT($L$48,4)),1,2))),
IF(YEAR($F85)&lt;VALUE(LEFT($L$48,4)),($N85+$O85)/12,0))</f>
        <v>0</v>
      </c>
      <c r="T85" s="119">
        <f ca="1">+IF($F85=T$48,SUM($N85:OFFSET($N85,0,IF(YEAR(T$48)=VALUE(LEFT($L$48,4)),1,2))),
IF(YEAR($F85)&lt;VALUE(LEFT($L$48,4)),($N85+$O85)/12,0))</f>
        <v>0</v>
      </c>
      <c r="U85" s="119">
        <f ca="1">+IF($F85=U$48,SUM($N85:OFFSET($N85,0,IF(YEAR(U$48)=VALUE(LEFT($L$48,4)),1,2))),
IF(YEAR($F85)&lt;VALUE(LEFT($L$48,4)),($N85+$O85)/12,0))</f>
        <v>0</v>
      </c>
      <c r="V85" s="119">
        <f ca="1">+IF($F85=V$48,SUM($N85:OFFSET($N85,0,IF(YEAR(V$48)=VALUE(LEFT($L$48,4)),1,2))),
IF(YEAR($F85)&lt;VALUE(LEFT($L$48,4)),($N85+$O85)/12,0))</f>
        <v>0</v>
      </c>
      <c r="W85" s="119">
        <f ca="1">+IF($F85=W$48,SUM($N85:OFFSET($N85,0,IF(YEAR(W$48)=VALUE(LEFT($L$48,4)),1,2))),
IF(YEAR($F85)&lt;VALUE(LEFT($L$48,4)),($N85+$O85)/12,0))</f>
        <v>150.74521000000007</v>
      </c>
      <c r="X85" s="119">
        <f ca="1">+IF($F85=X$48,SUM($N85:OFFSET($N85,0,IF(YEAR(X$48)=VALUE(LEFT($L$48,4)),1,2))),
IF(YEAR($F85)&lt;VALUE(LEFT($L$48,4)),($N85+$O85)/12,0))</f>
        <v>0</v>
      </c>
      <c r="Y85" s="119">
        <f ca="1">+IF($F85=Y$48,SUM($N85:OFFSET($N85,0,IF(YEAR(Y$48)=VALUE(LEFT($L$48,4)),1,2))),
IF(YEAR($F85)&lt;VALUE(LEFT($L$48,4)),($N85+$O85)/12,0))</f>
        <v>0</v>
      </c>
      <c r="Z85" s="119">
        <f ca="1">+IF($F85=Z$48,SUM($N85:OFFSET($N85,0,IF(YEAR(Z$48)=VALUE(LEFT($L$48,4)),1,2))),
IF(YEAR($F85)&lt;VALUE(LEFT($L$48,4)),($N85+$O85)/12,0))</f>
        <v>0</v>
      </c>
      <c r="AA85" s="119">
        <f ca="1">+IF($F85=AA$48,SUM($N85:OFFSET($N85,0,IF(YEAR(AA$48)=VALUE(LEFT($L$48,4)),1,2))),
IF(YEAR($F85)&lt;VALUE(LEFT($L$48,4)),($N85+$O85)/12,0))</f>
        <v>0</v>
      </c>
      <c r="AB85" s="119">
        <f ca="1">+IF($F85=AB$48,SUM($N85:OFFSET($N85,0,IF(YEAR(AB$48)=VALUE(LEFT($L$48,4)),1,2))),
IF(YEAR($F85)&lt;VALUE(LEFT($L$48,4)),($N85+$O85)/12,0))</f>
        <v>0</v>
      </c>
      <c r="AC85" s="120">
        <f ca="1">+IF($F85=AC$48,SUM($N85:OFFSET($N85,0,IF(YEAR(AC$48)=VALUE(LEFT($L$48,4)),1,2))),
IF(YEAR($F85)&lt;VALUE(LEFT($L$48,4)),($N85+$O85)/12,0))</f>
        <v>0</v>
      </c>
      <c r="AD85" s="122">
        <f ca="1">+IF($F85=AD$48,SUM($N85:OFFSET($N85,0,IF(YEAR(AD$48)=VALUE(LEFT($L$48,4)),1,2))),
IF(YEAR($F85)&lt;=YEAR($C$3),$P85/12,0))</f>
        <v>0</v>
      </c>
      <c r="AE85" s="119">
        <f ca="1">+IF($F85=AE$48,SUM($N85:OFFSET($N85,0,IF(YEAR(AE$48)=VALUE(LEFT($L$48,4)),1,2))),
IF(YEAR($F85)&lt;=YEAR($C$3),$P85/12,0))</f>
        <v>0</v>
      </c>
      <c r="AF85" s="119">
        <f ca="1">+IF($F85=AF$48,SUM($N85:OFFSET($N85,0,IF(YEAR(AF$48)=VALUE(LEFT($L$48,4)),1,2))),
IF(YEAR($F85)&lt;=YEAR($C$3),$P85/12,0))</f>
        <v>0</v>
      </c>
      <c r="AG85" s="119">
        <f ca="1">+IF($F85=AG$48,SUM($N85:OFFSET($N85,0,IF(YEAR(AG$48)=VALUE(LEFT($L$48,4)),1,2))),
IF(YEAR($F85)&lt;=YEAR($C$3),$P85/12,0))</f>
        <v>0</v>
      </c>
      <c r="AH85" s="119">
        <f ca="1">+IF($F85=AH$48,SUM($N85:OFFSET($N85,0,IF(YEAR(AH$48)=VALUE(LEFT($L$48,4)),1,2))),
IF(YEAR($F85)&lt;=YEAR($C$3),$P85/12,0))</f>
        <v>0</v>
      </c>
      <c r="AI85" s="119">
        <f ca="1">+IF($F85=AI$48,SUM($N85:OFFSET($N85,0,IF(YEAR(AI$48)=VALUE(LEFT($L$48,4)),1,2))),
IF(YEAR($F85)&lt;=YEAR($C$3),$P85/12,0))</f>
        <v>0</v>
      </c>
      <c r="AJ85" s="119">
        <f ca="1">+IF($F85=AJ$48,SUM($N85:OFFSET($N85,0,IF(YEAR(AJ$48)=VALUE(LEFT($L$48,4)),1,2))),
IF(YEAR($F85)&lt;=YEAR($C$3),$P85/12,0))</f>
        <v>0</v>
      </c>
      <c r="AK85" s="119">
        <f ca="1">+IF($F85=AK$48,SUM($N85:OFFSET($N85,0,IF(YEAR(AK$48)=VALUE(LEFT($L$48,4)),1,2))),
IF(YEAR($F85)&lt;=YEAR($C$3),$P85/12,0))</f>
        <v>0</v>
      </c>
      <c r="AL85" s="119">
        <f ca="1">+IF($F85=AL$48,SUM($N85:OFFSET($N85,0,IF(YEAR(AL$48)=VALUE(LEFT($L$48,4)),1,2))),
IF(YEAR($F85)&lt;=YEAR($C$3),$P85/12,0))</f>
        <v>0</v>
      </c>
      <c r="AM85" s="119">
        <f ca="1">+IF($F85=AM$48,SUM($N85:OFFSET($N85,0,IF(YEAR(AM$48)=VALUE(LEFT($L$48,4)),1,2))),
IF(YEAR($F85)&lt;=YEAR($C$3),$P85/12,0))</f>
        <v>0</v>
      </c>
      <c r="AN85" s="119">
        <f ca="1">+IF($F85=AN$48,SUM($N85:OFFSET($N85,0,IF(YEAR(AN$48)=VALUE(LEFT($L$48,4)),1,2))),
IF(YEAR($F85)&lt;=YEAR($C$3),$P85/12,0))</f>
        <v>0</v>
      </c>
      <c r="AO85" s="120">
        <f ca="1">+IF($F85=AO$48,SUM($N85:OFFSET($N85,0,IF(YEAR(AO$48)=VALUE(LEFT($L$48,4)),1,2))),
IF(YEAR($F85)&lt;=YEAR($C$3),$P85/12,0))</f>
        <v>0</v>
      </c>
      <c r="AP85" s="121"/>
      <c r="AR85" s="107"/>
      <c r="AS85" s="107"/>
    </row>
    <row r="86" spans="1:45" ht="15" x14ac:dyDescent="0.25">
      <c r="A86" s="298">
        <v>901192472</v>
      </c>
      <c r="B86" s="332" t="s">
        <v>230</v>
      </c>
      <c r="C86" s="347" t="s">
        <v>231</v>
      </c>
      <c r="D86" s="333">
        <v>7120</v>
      </c>
      <c r="E86" s="334" t="s">
        <v>90</v>
      </c>
      <c r="F86" s="102">
        <v>43617</v>
      </c>
      <c r="G86" s="336" t="s">
        <v>92</v>
      </c>
      <c r="H86" s="337">
        <v>0</v>
      </c>
      <c r="I86" s="338">
        <v>1</v>
      </c>
      <c r="J86" s="242"/>
      <c r="K86" s="340">
        <v>270.07279000000023</v>
      </c>
      <c r="L86" s="341">
        <v>55.6</v>
      </c>
      <c r="M86" s="342">
        <v>0</v>
      </c>
      <c r="N86" s="119">
        <f t="shared" si="16"/>
        <v>270.07279000000023</v>
      </c>
      <c r="O86" s="121">
        <f t="shared" si="17"/>
        <v>55.6</v>
      </c>
      <c r="P86" s="120">
        <f t="shared" si="18"/>
        <v>0</v>
      </c>
      <c r="Q86" s="121"/>
      <c r="R86" s="122">
        <f ca="1">+IF($F86=R$48,SUM($N86:OFFSET($N86,0,IF(YEAR(R$48)=VALUE(LEFT($L$48,4)),1,2))),
IF(YEAR($F86)&lt;VALUE(LEFT($L$48,4)),($N86+$O86)/12,0))</f>
        <v>0</v>
      </c>
      <c r="S86" s="119">
        <f ca="1">+IF($F86=S$48,SUM($N86:OFFSET($N86,0,IF(YEAR(S$48)=VALUE(LEFT($L$48,4)),1,2))),
IF(YEAR($F86)&lt;VALUE(LEFT($L$48,4)),($N86+$O86)/12,0))</f>
        <v>0</v>
      </c>
      <c r="T86" s="119">
        <f ca="1">+IF($F86=T$48,SUM($N86:OFFSET($N86,0,IF(YEAR(T$48)=VALUE(LEFT($L$48,4)),1,2))),
IF(YEAR($F86)&lt;VALUE(LEFT($L$48,4)),($N86+$O86)/12,0))</f>
        <v>0</v>
      </c>
      <c r="U86" s="119">
        <f ca="1">+IF($F86=U$48,SUM($N86:OFFSET($N86,0,IF(YEAR(U$48)=VALUE(LEFT($L$48,4)),1,2))),
IF(YEAR($F86)&lt;VALUE(LEFT($L$48,4)),($N86+$O86)/12,0))</f>
        <v>0</v>
      </c>
      <c r="V86" s="119">
        <f ca="1">+IF($F86=V$48,SUM($N86:OFFSET($N86,0,IF(YEAR(V$48)=VALUE(LEFT($L$48,4)),1,2))),
IF(YEAR($F86)&lt;VALUE(LEFT($L$48,4)),($N86+$O86)/12,0))</f>
        <v>0</v>
      </c>
      <c r="W86" s="119">
        <f ca="1">+IF($F86=W$48,SUM($N86:OFFSET($N86,0,IF(YEAR(W$48)=VALUE(LEFT($L$48,4)),1,2))),
IF(YEAR($F86)&lt;VALUE(LEFT($L$48,4)),($N86+$O86)/12,0))</f>
        <v>0</v>
      </c>
      <c r="X86" s="119">
        <f ca="1">+IF($F86=X$48,SUM($N86:OFFSET($N86,0,IF(YEAR(X$48)=VALUE(LEFT($L$48,4)),1,2))),
IF(YEAR($F86)&lt;VALUE(LEFT($L$48,4)),($N86+$O86)/12,0))</f>
        <v>0</v>
      </c>
      <c r="Y86" s="119">
        <f ca="1">+IF($F86=Y$48,SUM($N86:OFFSET($N86,0,IF(YEAR(Y$48)=VALUE(LEFT($L$48,4)),1,2))),
IF(YEAR($F86)&lt;VALUE(LEFT($L$48,4)),($N86+$O86)/12,0))</f>
        <v>0</v>
      </c>
      <c r="Z86" s="119">
        <f ca="1">+IF($F86=Z$48,SUM($N86:OFFSET($N86,0,IF(YEAR(Z$48)=VALUE(LEFT($L$48,4)),1,2))),
IF(YEAR($F86)&lt;VALUE(LEFT($L$48,4)),($N86+$O86)/12,0))</f>
        <v>0</v>
      </c>
      <c r="AA86" s="119">
        <f ca="1">+IF($F86=AA$48,SUM($N86:OFFSET($N86,0,IF(YEAR(AA$48)=VALUE(LEFT($L$48,4)),1,2))),
IF(YEAR($F86)&lt;VALUE(LEFT($L$48,4)),($N86+$O86)/12,0))</f>
        <v>0</v>
      </c>
      <c r="AB86" s="119">
        <f ca="1">+IF($F86=AB$48,SUM($N86:OFFSET($N86,0,IF(YEAR(AB$48)=VALUE(LEFT($L$48,4)),1,2))),
IF(YEAR($F86)&lt;VALUE(LEFT($L$48,4)),($N86+$O86)/12,0))</f>
        <v>0</v>
      </c>
      <c r="AC86" s="120">
        <f ca="1">+IF($F86=AC$48,SUM($N86:OFFSET($N86,0,IF(YEAR(AC$48)=VALUE(LEFT($L$48,4)),1,2))),
IF(YEAR($F86)&lt;VALUE(LEFT($L$48,4)),($N86+$O86)/12,0))</f>
        <v>0</v>
      </c>
      <c r="AD86" s="122">
        <f ca="1">+IF($F86=AD$48,SUM($N86:OFFSET($N86,0,IF(YEAR(AD$48)=VALUE(LEFT($L$48,4)),1,2))),
IF(YEAR($F86)&lt;=YEAR($C$3),$P86/12,0))</f>
        <v>0</v>
      </c>
      <c r="AE86" s="119">
        <f ca="1">+IF($F86=AE$48,SUM($N86:OFFSET($N86,0,IF(YEAR(AE$48)=VALUE(LEFT($L$48,4)),1,2))),
IF(YEAR($F86)&lt;=YEAR($C$3),$P86/12,0))</f>
        <v>0</v>
      </c>
      <c r="AF86" s="119">
        <f ca="1">+IF($F86=AF$48,SUM($N86:OFFSET($N86,0,IF(YEAR(AF$48)=VALUE(LEFT($L$48,4)),1,2))),
IF(YEAR($F86)&lt;=YEAR($C$3),$P86/12,0))</f>
        <v>0</v>
      </c>
      <c r="AG86" s="119">
        <f ca="1">+IF($F86=AG$48,SUM($N86:OFFSET($N86,0,IF(YEAR(AG$48)=VALUE(LEFT($L$48,4)),1,2))),
IF(YEAR($F86)&lt;=YEAR($C$3),$P86/12,0))</f>
        <v>0</v>
      </c>
      <c r="AH86" s="119">
        <f ca="1">+IF($F86=AH$48,SUM($N86:OFFSET($N86,0,IF(YEAR(AH$48)=VALUE(LEFT($L$48,4)),1,2))),
IF(YEAR($F86)&lt;=YEAR($C$3),$P86/12,0))</f>
        <v>0</v>
      </c>
      <c r="AI86" s="119">
        <f ca="1">+IF($F86=AI$48,SUM($N86:OFFSET($N86,0,IF(YEAR(AI$48)=VALUE(LEFT($L$48,4)),1,2))),
IF(YEAR($F86)&lt;=YEAR($C$3),$P86/12,0))</f>
        <v>325.67279000000025</v>
      </c>
      <c r="AJ86" s="119">
        <f ca="1">+IF($F86=AJ$48,SUM($N86:OFFSET($N86,0,IF(YEAR(AJ$48)=VALUE(LEFT($L$48,4)),1,2))),
IF(YEAR($F86)&lt;=YEAR($C$3),$P86/12,0))</f>
        <v>0</v>
      </c>
      <c r="AK86" s="119">
        <f ca="1">+IF($F86=AK$48,SUM($N86:OFFSET($N86,0,IF(YEAR(AK$48)=VALUE(LEFT($L$48,4)),1,2))),
IF(YEAR($F86)&lt;=YEAR($C$3),$P86/12,0))</f>
        <v>0</v>
      </c>
      <c r="AL86" s="119">
        <f ca="1">+IF($F86=AL$48,SUM($N86:OFFSET($N86,0,IF(YEAR(AL$48)=VALUE(LEFT($L$48,4)),1,2))),
IF(YEAR($F86)&lt;=YEAR($C$3),$P86/12,0))</f>
        <v>0</v>
      </c>
      <c r="AM86" s="119">
        <f ca="1">+IF($F86=AM$48,SUM($N86:OFFSET($N86,0,IF(YEAR(AM$48)=VALUE(LEFT($L$48,4)),1,2))),
IF(YEAR($F86)&lt;=YEAR($C$3),$P86/12,0))</f>
        <v>0</v>
      </c>
      <c r="AN86" s="119">
        <f ca="1">+IF($F86=AN$48,SUM($N86:OFFSET($N86,0,IF(YEAR(AN$48)=VALUE(LEFT($L$48,4)),1,2))),
IF(YEAR($F86)&lt;=YEAR($C$3),$P86/12,0))</f>
        <v>0</v>
      </c>
      <c r="AO86" s="120">
        <f ca="1">+IF($F86=AO$48,SUM($N86:OFFSET($N86,0,IF(YEAR(AO$48)=VALUE(LEFT($L$48,4)),1,2))),
IF(YEAR($F86)&lt;=YEAR($C$3),$P86/12,0))</f>
        <v>0</v>
      </c>
      <c r="AP86" s="121"/>
      <c r="AR86" s="107"/>
      <c r="AS86" s="107"/>
    </row>
    <row r="87" spans="1:45" ht="30" x14ac:dyDescent="0.25">
      <c r="A87" s="317">
        <v>901822249</v>
      </c>
      <c r="B87" s="332" t="s">
        <v>232</v>
      </c>
      <c r="C87" s="347" t="s">
        <v>233</v>
      </c>
      <c r="D87" s="333">
        <v>7884</v>
      </c>
      <c r="E87" s="334" t="s">
        <v>90</v>
      </c>
      <c r="F87" s="139">
        <v>43070</v>
      </c>
      <c r="G87" s="336" t="s">
        <v>116</v>
      </c>
      <c r="H87" s="337">
        <v>0</v>
      </c>
      <c r="I87" s="338">
        <v>1</v>
      </c>
      <c r="J87" s="242" t="s">
        <v>77</v>
      </c>
      <c r="K87" s="340">
        <v>360.90811999999966</v>
      </c>
      <c r="L87" s="341">
        <v>200</v>
      </c>
      <c r="M87" s="342">
        <v>200</v>
      </c>
      <c r="N87" s="119">
        <f t="shared" si="16"/>
        <v>360.90811999999966</v>
      </c>
      <c r="O87" s="121">
        <f t="shared" si="17"/>
        <v>200</v>
      </c>
      <c r="P87" s="120">
        <f t="shared" si="18"/>
        <v>200</v>
      </c>
      <c r="Q87" s="121"/>
      <c r="R87" s="122">
        <f ca="1">+IF($F87=R$48,SUM($N87:OFFSET($N87,0,IF(YEAR(R$48)=VALUE(LEFT($L$48,4)),1,2))),
IF(YEAR($F87)&lt;VALUE(LEFT($L$48,4)),($N87+$O87)/12,0))</f>
        <v>46.742343333333302</v>
      </c>
      <c r="S87" s="119">
        <f ca="1">+IF($F87=S$48,SUM($N87:OFFSET($N87,0,IF(YEAR(S$48)=VALUE(LEFT($L$48,4)),1,2))),
IF(YEAR($F87)&lt;VALUE(LEFT($L$48,4)),($N87+$O87)/12,0))</f>
        <v>46.742343333333302</v>
      </c>
      <c r="T87" s="119">
        <f ca="1">+IF($F87=T$48,SUM($N87:OFFSET($N87,0,IF(YEAR(T$48)=VALUE(LEFT($L$48,4)),1,2))),
IF(YEAR($F87)&lt;VALUE(LEFT($L$48,4)),($N87+$O87)/12,0))</f>
        <v>46.742343333333302</v>
      </c>
      <c r="U87" s="119">
        <f ca="1">+IF($F87=U$48,SUM($N87:OFFSET($N87,0,IF(YEAR(U$48)=VALUE(LEFT($L$48,4)),1,2))),
IF(YEAR($F87)&lt;VALUE(LEFT($L$48,4)),($N87+$O87)/12,0))</f>
        <v>46.742343333333302</v>
      </c>
      <c r="V87" s="119">
        <f ca="1">+IF($F87=V$48,SUM($N87:OFFSET($N87,0,IF(YEAR(V$48)=VALUE(LEFT($L$48,4)),1,2))),
IF(YEAR($F87)&lt;VALUE(LEFT($L$48,4)),($N87+$O87)/12,0))</f>
        <v>46.742343333333302</v>
      </c>
      <c r="W87" s="119">
        <f ca="1">+IF($F87=W$48,SUM($N87:OFFSET($N87,0,IF(YEAR(W$48)=VALUE(LEFT($L$48,4)),1,2))),
IF(YEAR($F87)&lt;VALUE(LEFT($L$48,4)),($N87+$O87)/12,0))</f>
        <v>46.742343333333302</v>
      </c>
      <c r="X87" s="119">
        <f ca="1">+IF($F87=X$48,SUM($N87:OFFSET($N87,0,IF(YEAR(X$48)=VALUE(LEFT($L$48,4)),1,2))),
IF(YEAR($F87)&lt;VALUE(LEFT($L$48,4)),($N87+$O87)/12,0))</f>
        <v>46.742343333333302</v>
      </c>
      <c r="Y87" s="119">
        <f ca="1">+IF($F87=Y$48,SUM($N87:OFFSET($N87,0,IF(YEAR(Y$48)=VALUE(LEFT($L$48,4)),1,2))),
IF(YEAR($F87)&lt;VALUE(LEFT($L$48,4)),($N87+$O87)/12,0))</f>
        <v>46.742343333333302</v>
      </c>
      <c r="Z87" s="119">
        <f ca="1">+IF($F87=Z$48,SUM($N87:OFFSET($N87,0,IF(YEAR(Z$48)=VALUE(LEFT($L$48,4)),1,2))),
IF(YEAR($F87)&lt;VALUE(LEFT($L$48,4)),($N87+$O87)/12,0))</f>
        <v>46.742343333333302</v>
      </c>
      <c r="AA87" s="119">
        <f ca="1">+IF($F87=AA$48,SUM($N87:OFFSET($N87,0,IF(YEAR(AA$48)=VALUE(LEFT($L$48,4)),1,2))),
IF(YEAR($F87)&lt;VALUE(LEFT($L$48,4)),($N87+$O87)/12,0))</f>
        <v>46.742343333333302</v>
      </c>
      <c r="AB87" s="119">
        <f ca="1">+IF($F87=AB$48,SUM($N87:OFFSET($N87,0,IF(YEAR(AB$48)=VALUE(LEFT($L$48,4)),1,2))),
IF(YEAR($F87)&lt;VALUE(LEFT($L$48,4)),($N87+$O87)/12,0))</f>
        <v>46.742343333333302</v>
      </c>
      <c r="AC87" s="120">
        <f ca="1">+IF($F87=AC$48,SUM($N87:OFFSET($N87,0,IF(YEAR(AC$48)=VALUE(LEFT($L$48,4)),1,2))),
IF(YEAR($F87)&lt;VALUE(LEFT($L$48,4)),($N87+$O87)/12,0))</f>
        <v>46.742343333333302</v>
      </c>
      <c r="AD87" s="122">
        <f ca="1">+IF($F87=AD$48,SUM($N87:OFFSET($N87,0,IF(YEAR(AD$48)=VALUE(LEFT($L$48,4)),1,2))),
IF(YEAR($F87)&lt;=YEAR($C$3),$P87/12,0))</f>
        <v>16.666666666666668</v>
      </c>
      <c r="AE87" s="119">
        <f ca="1">+IF($F87=AE$48,SUM($N87:OFFSET($N87,0,IF(YEAR(AE$48)=VALUE(LEFT($L$48,4)),1,2))),
IF(YEAR($F87)&lt;=YEAR($C$3),$P87/12,0))</f>
        <v>16.666666666666668</v>
      </c>
      <c r="AF87" s="119">
        <f ca="1">+IF($F87=AF$48,SUM($N87:OFFSET($N87,0,IF(YEAR(AF$48)=VALUE(LEFT($L$48,4)),1,2))),
IF(YEAR($F87)&lt;=YEAR($C$3),$P87/12,0))</f>
        <v>16.666666666666668</v>
      </c>
      <c r="AG87" s="119">
        <f ca="1">+IF($F87=AG$48,SUM($N87:OFFSET($N87,0,IF(YEAR(AG$48)=VALUE(LEFT($L$48,4)),1,2))),
IF(YEAR($F87)&lt;=YEAR($C$3),$P87/12,0))</f>
        <v>16.666666666666668</v>
      </c>
      <c r="AH87" s="119">
        <f ca="1">+IF($F87=AH$48,SUM($N87:OFFSET($N87,0,IF(YEAR(AH$48)=VALUE(LEFT($L$48,4)),1,2))),
IF(YEAR($F87)&lt;=YEAR($C$3),$P87/12,0))</f>
        <v>16.666666666666668</v>
      </c>
      <c r="AI87" s="119">
        <f ca="1">+IF($F87=AI$48,SUM($N87:OFFSET($N87,0,IF(YEAR(AI$48)=VALUE(LEFT($L$48,4)),1,2))),
IF(YEAR($F87)&lt;=YEAR($C$3),$P87/12,0))</f>
        <v>16.666666666666668</v>
      </c>
      <c r="AJ87" s="119">
        <f ca="1">+IF($F87=AJ$48,SUM($N87:OFFSET($N87,0,IF(YEAR(AJ$48)=VALUE(LEFT($L$48,4)),1,2))),
IF(YEAR($F87)&lt;=YEAR($C$3),$P87/12,0))</f>
        <v>16.666666666666668</v>
      </c>
      <c r="AK87" s="119">
        <f ca="1">+IF($F87=AK$48,SUM($N87:OFFSET($N87,0,IF(YEAR(AK$48)=VALUE(LEFT($L$48,4)),1,2))),
IF(YEAR($F87)&lt;=YEAR($C$3),$P87/12,0))</f>
        <v>16.666666666666668</v>
      </c>
      <c r="AL87" s="119">
        <f ca="1">+IF($F87=AL$48,SUM($N87:OFFSET($N87,0,IF(YEAR(AL$48)=VALUE(LEFT($L$48,4)),1,2))),
IF(YEAR($F87)&lt;=YEAR($C$3),$P87/12,0))</f>
        <v>16.666666666666668</v>
      </c>
      <c r="AM87" s="119">
        <f ca="1">+IF($F87=AM$48,SUM($N87:OFFSET($N87,0,IF(YEAR(AM$48)=VALUE(LEFT($L$48,4)),1,2))),
IF(YEAR($F87)&lt;=YEAR($C$3),$P87/12,0))</f>
        <v>16.666666666666668</v>
      </c>
      <c r="AN87" s="119">
        <f ca="1">+IF($F87=AN$48,SUM($N87:OFFSET($N87,0,IF(YEAR(AN$48)=VALUE(LEFT($L$48,4)),1,2))),
IF(YEAR($F87)&lt;=YEAR($C$3),$P87/12,0))</f>
        <v>16.666666666666668</v>
      </c>
      <c r="AO87" s="120">
        <f ca="1">+IF($F87=AO$48,SUM($N87:OFFSET($N87,0,IF(YEAR(AO$48)=VALUE(LEFT($L$48,4)),1,2))),
IF(YEAR($F87)&lt;=YEAR($C$3),$P87/12,0))</f>
        <v>16.666666666666668</v>
      </c>
      <c r="AP87" s="121"/>
      <c r="AR87" s="107"/>
      <c r="AS87" s="107"/>
    </row>
    <row r="88" spans="1:45" ht="15" x14ac:dyDescent="0.25">
      <c r="A88" s="298">
        <v>901822245</v>
      </c>
      <c r="B88" s="332" t="s">
        <v>234</v>
      </c>
      <c r="C88" s="347" t="s">
        <v>235</v>
      </c>
      <c r="D88" s="333">
        <v>7884</v>
      </c>
      <c r="E88" s="334" t="s">
        <v>90</v>
      </c>
      <c r="F88" s="102">
        <v>43466</v>
      </c>
      <c r="G88" s="336" t="s">
        <v>116</v>
      </c>
      <c r="H88" s="337">
        <v>0</v>
      </c>
      <c r="I88" s="338">
        <v>1</v>
      </c>
      <c r="J88" s="242"/>
      <c r="K88" s="340">
        <v>0</v>
      </c>
      <c r="L88" s="341">
        <v>250</v>
      </c>
      <c r="M88" s="342">
        <v>250</v>
      </c>
      <c r="N88" s="119">
        <f t="shared" si="16"/>
        <v>0</v>
      </c>
      <c r="O88" s="121">
        <f t="shared" si="17"/>
        <v>250</v>
      </c>
      <c r="P88" s="120">
        <f t="shared" si="18"/>
        <v>250</v>
      </c>
      <c r="Q88" s="121"/>
      <c r="R88" s="122">
        <f ca="1">+IF($F88=R$48,SUM($N88:OFFSET($N88,0,IF(YEAR(R$48)=VALUE(LEFT($L$48,4)),1,2))),
IF(YEAR($F88)&lt;VALUE(LEFT($L$48,4)),($N88+$O88)/12,0))</f>
        <v>0</v>
      </c>
      <c r="S88" s="119">
        <f ca="1">+IF($F88=S$48,SUM($N88:OFFSET($N88,0,IF(YEAR(S$48)=VALUE(LEFT($L$48,4)),1,2))),
IF(YEAR($F88)&lt;VALUE(LEFT($L$48,4)),($N88+$O88)/12,0))</f>
        <v>0</v>
      </c>
      <c r="T88" s="119">
        <f ca="1">+IF($F88=T$48,SUM($N88:OFFSET($N88,0,IF(YEAR(T$48)=VALUE(LEFT($L$48,4)),1,2))),
IF(YEAR($F88)&lt;VALUE(LEFT($L$48,4)),($N88+$O88)/12,0))</f>
        <v>0</v>
      </c>
      <c r="U88" s="119">
        <f ca="1">+IF($F88=U$48,SUM($N88:OFFSET($N88,0,IF(YEAR(U$48)=VALUE(LEFT($L$48,4)),1,2))),
IF(YEAR($F88)&lt;VALUE(LEFT($L$48,4)),($N88+$O88)/12,0))</f>
        <v>0</v>
      </c>
      <c r="V88" s="119">
        <f ca="1">+IF($F88=V$48,SUM($N88:OFFSET($N88,0,IF(YEAR(V$48)=VALUE(LEFT($L$48,4)),1,2))),
IF(YEAR($F88)&lt;VALUE(LEFT($L$48,4)),($N88+$O88)/12,0))</f>
        <v>0</v>
      </c>
      <c r="W88" s="119">
        <f ca="1">+IF($F88=W$48,SUM($N88:OFFSET($N88,0,IF(YEAR(W$48)=VALUE(LEFT($L$48,4)),1,2))),
IF(YEAR($F88)&lt;VALUE(LEFT($L$48,4)),($N88+$O88)/12,0))</f>
        <v>0</v>
      </c>
      <c r="X88" s="119">
        <f ca="1">+IF($F88=X$48,SUM($N88:OFFSET($N88,0,IF(YEAR(X$48)=VALUE(LEFT($L$48,4)),1,2))),
IF(YEAR($F88)&lt;VALUE(LEFT($L$48,4)),($N88+$O88)/12,0))</f>
        <v>0</v>
      </c>
      <c r="Y88" s="119">
        <f ca="1">+IF($F88=Y$48,SUM($N88:OFFSET($N88,0,IF(YEAR(Y$48)=VALUE(LEFT($L$48,4)),1,2))),
IF(YEAR($F88)&lt;VALUE(LEFT($L$48,4)),($N88+$O88)/12,0))</f>
        <v>0</v>
      </c>
      <c r="Z88" s="119">
        <f ca="1">+IF($F88=Z$48,SUM($N88:OFFSET($N88,0,IF(YEAR(Z$48)=VALUE(LEFT($L$48,4)),1,2))),
IF(YEAR($F88)&lt;VALUE(LEFT($L$48,4)),($N88+$O88)/12,0))</f>
        <v>0</v>
      </c>
      <c r="AA88" s="119">
        <f ca="1">+IF($F88=AA$48,SUM($N88:OFFSET($N88,0,IF(YEAR(AA$48)=VALUE(LEFT($L$48,4)),1,2))),
IF(YEAR($F88)&lt;VALUE(LEFT($L$48,4)),($N88+$O88)/12,0))</f>
        <v>0</v>
      </c>
      <c r="AB88" s="119">
        <f ca="1">+IF($F88=AB$48,SUM($N88:OFFSET($N88,0,IF(YEAR(AB$48)=VALUE(LEFT($L$48,4)),1,2))),
IF(YEAR($F88)&lt;VALUE(LEFT($L$48,4)),($N88+$O88)/12,0))</f>
        <v>0</v>
      </c>
      <c r="AC88" s="120">
        <f ca="1">+IF($F88=AC$48,SUM($N88:OFFSET($N88,0,IF(YEAR(AC$48)=VALUE(LEFT($L$48,4)),1,2))),
IF(YEAR($F88)&lt;VALUE(LEFT($L$48,4)),($N88+$O88)/12,0))</f>
        <v>0</v>
      </c>
      <c r="AD88" s="122">
        <f ca="1">+IF($F88=AD$48,SUM($N88:OFFSET($N88,0,IF(YEAR(AD$48)=VALUE(LEFT($L$48,4)),1,2))),
IF(YEAR($F88)&lt;=YEAR($C$3),$P88/12,0))</f>
        <v>500</v>
      </c>
      <c r="AE88" s="119">
        <f ca="1">+IF($F88=AE$48,SUM($N88:OFFSET($N88,0,IF(YEAR(AE$48)=VALUE(LEFT($L$48,4)),1,2))),
IF(YEAR($F88)&lt;=YEAR($C$3),$P88/12,0))</f>
        <v>0</v>
      </c>
      <c r="AF88" s="119">
        <f ca="1">+IF($F88=AF$48,SUM($N88:OFFSET($N88,0,IF(YEAR(AF$48)=VALUE(LEFT($L$48,4)),1,2))),
IF(YEAR($F88)&lt;=YEAR($C$3),$P88/12,0))</f>
        <v>0</v>
      </c>
      <c r="AG88" s="119">
        <f ca="1">+IF($F88=AG$48,SUM($N88:OFFSET($N88,0,IF(YEAR(AG$48)=VALUE(LEFT($L$48,4)),1,2))),
IF(YEAR($F88)&lt;=YEAR($C$3),$P88/12,0))</f>
        <v>0</v>
      </c>
      <c r="AH88" s="119">
        <f ca="1">+IF($F88=AH$48,SUM($N88:OFFSET($N88,0,IF(YEAR(AH$48)=VALUE(LEFT($L$48,4)),1,2))),
IF(YEAR($F88)&lt;=YEAR($C$3),$P88/12,0))</f>
        <v>0</v>
      </c>
      <c r="AI88" s="119">
        <f ca="1">+IF($F88=AI$48,SUM($N88:OFFSET($N88,0,IF(YEAR(AI$48)=VALUE(LEFT($L$48,4)),1,2))),
IF(YEAR($F88)&lt;=YEAR($C$3),$P88/12,0))</f>
        <v>0</v>
      </c>
      <c r="AJ88" s="119">
        <f ca="1">+IF($F88=AJ$48,SUM($N88:OFFSET($N88,0,IF(YEAR(AJ$48)=VALUE(LEFT($L$48,4)),1,2))),
IF(YEAR($F88)&lt;=YEAR($C$3),$P88/12,0))</f>
        <v>0</v>
      </c>
      <c r="AK88" s="119">
        <f ca="1">+IF($F88=AK$48,SUM($N88:OFFSET($N88,0,IF(YEAR(AK$48)=VALUE(LEFT($L$48,4)),1,2))),
IF(YEAR($F88)&lt;=YEAR($C$3),$P88/12,0))</f>
        <v>0</v>
      </c>
      <c r="AL88" s="119">
        <f ca="1">+IF($F88=AL$48,SUM($N88:OFFSET($N88,0,IF(YEAR(AL$48)=VALUE(LEFT($L$48,4)),1,2))),
IF(YEAR($F88)&lt;=YEAR($C$3),$P88/12,0))</f>
        <v>0</v>
      </c>
      <c r="AM88" s="119">
        <f ca="1">+IF($F88=AM$48,SUM($N88:OFFSET($N88,0,IF(YEAR(AM$48)=VALUE(LEFT($L$48,4)),1,2))),
IF(YEAR($F88)&lt;=YEAR($C$3),$P88/12,0))</f>
        <v>0</v>
      </c>
      <c r="AN88" s="119">
        <f ca="1">+IF($F88=AN$48,SUM($N88:OFFSET($N88,0,IF(YEAR(AN$48)=VALUE(LEFT($L$48,4)),1,2))),
IF(YEAR($F88)&lt;=YEAR($C$3),$P88/12,0))</f>
        <v>0</v>
      </c>
      <c r="AO88" s="120">
        <f ca="1">+IF($F88=AO$48,SUM($N88:OFFSET($N88,0,IF(YEAR(AO$48)=VALUE(LEFT($L$48,4)),1,2))),
IF(YEAR($F88)&lt;=YEAR($C$3),$P88/12,0))</f>
        <v>0</v>
      </c>
      <c r="AP88" s="121"/>
      <c r="AR88" s="107"/>
      <c r="AS88" s="107"/>
    </row>
    <row r="89" spans="1:45" ht="15" x14ac:dyDescent="0.25">
      <c r="A89" s="298">
        <v>901822246</v>
      </c>
      <c r="B89" s="332" t="s">
        <v>236</v>
      </c>
      <c r="C89" s="347" t="s">
        <v>237</v>
      </c>
      <c r="D89" s="333">
        <v>7884</v>
      </c>
      <c r="E89" s="334" t="s">
        <v>90</v>
      </c>
      <c r="F89" s="102">
        <v>43466</v>
      </c>
      <c r="G89" s="336" t="s">
        <v>116</v>
      </c>
      <c r="H89" s="337">
        <v>0</v>
      </c>
      <c r="I89" s="338">
        <v>1</v>
      </c>
      <c r="J89" s="242"/>
      <c r="K89" s="340">
        <v>0</v>
      </c>
      <c r="L89" s="341">
        <v>250</v>
      </c>
      <c r="M89" s="342">
        <v>250</v>
      </c>
      <c r="N89" s="119">
        <f t="shared" si="16"/>
        <v>0</v>
      </c>
      <c r="O89" s="121">
        <f t="shared" si="17"/>
        <v>250</v>
      </c>
      <c r="P89" s="120">
        <f t="shared" si="18"/>
        <v>250</v>
      </c>
      <c r="Q89" s="121"/>
      <c r="R89" s="122">
        <f ca="1">+IF($F89=R$48,SUM($N89:OFFSET($N89,0,IF(YEAR(R$48)=VALUE(LEFT($L$48,4)),1,2))),
IF(YEAR($F89)&lt;VALUE(LEFT($L$48,4)),($N89+$O89)/12,0))</f>
        <v>0</v>
      </c>
      <c r="S89" s="119">
        <f ca="1">+IF($F89=S$48,SUM($N89:OFFSET($N89,0,IF(YEAR(S$48)=VALUE(LEFT($L$48,4)),1,2))),
IF(YEAR($F89)&lt;VALUE(LEFT($L$48,4)),($N89+$O89)/12,0))</f>
        <v>0</v>
      </c>
      <c r="T89" s="119">
        <f ca="1">+IF($F89=T$48,SUM($N89:OFFSET($N89,0,IF(YEAR(T$48)=VALUE(LEFT($L$48,4)),1,2))),
IF(YEAR($F89)&lt;VALUE(LEFT($L$48,4)),($N89+$O89)/12,0))</f>
        <v>0</v>
      </c>
      <c r="U89" s="119">
        <f ca="1">+IF($F89=U$48,SUM($N89:OFFSET($N89,0,IF(YEAR(U$48)=VALUE(LEFT($L$48,4)),1,2))),
IF(YEAR($F89)&lt;VALUE(LEFT($L$48,4)),($N89+$O89)/12,0))</f>
        <v>0</v>
      </c>
      <c r="V89" s="119">
        <f ca="1">+IF($F89=V$48,SUM($N89:OFFSET($N89,0,IF(YEAR(V$48)=VALUE(LEFT($L$48,4)),1,2))),
IF(YEAR($F89)&lt;VALUE(LEFT($L$48,4)),($N89+$O89)/12,0))</f>
        <v>0</v>
      </c>
      <c r="W89" s="119">
        <f ca="1">+IF($F89=W$48,SUM($N89:OFFSET($N89,0,IF(YEAR(W$48)=VALUE(LEFT($L$48,4)),1,2))),
IF(YEAR($F89)&lt;VALUE(LEFT($L$48,4)),($N89+$O89)/12,0))</f>
        <v>0</v>
      </c>
      <c r="X89" s="119">
        <f ca="1">+IF($F89=X$48,SUM($N89:OFFSET($N89,0,IF(YEAR(X$48)=VALUE(LEFT($L$48,4)),1,2))),
IF(YEAR($F89)&lt;VALUE(LEFT($L$48,4)),($N89+$O89)/12,0))</f>
        <v>0</v>
      </c>
      <c r="Y89" s="119">
        <f ca="1">+IF($F89=Y$48,SUM($N89:OFFSET($N89,0,IF(YEAR(Y$48)=VALUE(LEFT($L$48,4)),1,2))),
IF(YEAR($F89)&lt;VALUE(LEFT($L$48,4)),($N89+$O89)/12,0))</f>
        <v>0</v>
      </c>
      <c r="Z89" s="119">
        <f ca="1">+IF($F89=Z$48,SUM($N89:OFFSET($N89,0,IF(YEAR(Z$48)=VALUE(LEFT($L$48,4)),1,2))),
IF(YEAR($F89)&lt;VALUE(LEFT($L$48,4)),($N89+$O89)/12,0))</f>
        <v>0</v>
      </c>
      <c r="AA89" s="119">
        <f ca="1">+IF($F89=AA$48,SUM($N89:OFFSET($N89,0,IF(YEAR(AA$48)=VALUE(LEFT($L$48,4)),1,2))),
IF(YEAR($F89)&lt;VALUE(LEFT($L$48,4)),($N89+$O89)/12,0))</f>
        <v>0</v>
      </c>
      <c r="AB89" s="119">
        <f ca="1">+IF($F89=AB$48,SUM($N89:OFFSET($N89,0,IF(YEAR(AB$48)=VALUE(LEFT($L$48,4)),1,2))),
IF(YEAR($F89)&lt;VALUE(LEFT($L$48,4)),($N89+$O89)/12,0))</f>
        <v>0</v>
      </c>
      <c r="AC89" s="120">
        <f ca="1">+IF($F89=AC$48,SUM($N89:OFFSET($N89,0,IF(YEAR(AC$48)=VALUE(LEFT($L$48,4)),1,2))),
IF(YEAR($F89)&lt;VALUE(LEFT($L$48,4)),($N89+$O89)/12,0))</f>
        <v>0</v>
      </c>
      <c r="AD89" s="122">
        <f ca="1">+IF($F89=AD$48,SUM($N89:OFFSET($N89,0,IF(YEAR(AD$48)=VALUE(LEFT($L$48,4)),1,2))),
IF(YEAR($F89)&lt;=YEAR($C$3),$P89/12,0))</f>
        <v>500</v>
      </c>
      <c r="AE89" s="119">
        <f ca="1">+IF($F89=AE$48,SUM($N89:OFFSET($N89,0,IF(YEAR(AE$48)=VALUE(LEFT($L$48,4)),1,2))),
IF(YEAR($F89)&lt;=YEAR($C$3),$P89/12,0))</f>
        <v>0</v>
      </c>
      <c r="AF89" s="119">
        <f ca="1">+IF($F89=AF$48,SUM($N89:OFFSET($N89,0,IF(YEAR(AF$48)=VALUE(LEFT($L$48,4)),1,2))),
IF(YEAR($F89)&lt;=YEAR($C$3),$P89/12,0))</f>
        <v>0</v>
      </c>
      <c r="AG89" s="119">
        <f ca="1">+IF($F89=AG$48,SUM($N89:OFFSET($N89,0,IF(YEAR(AG$48)=VALUE(LEFT($L$48,4)),1,2))),
IF(YEAR($F89)&lt;=YEAR($C$3),$P89/12,0))</f>
        <v>0</v>
      </c>
      <c r="AH89" s="119">
        <f ca="1">+IF($F89=AH$48,SUM($N89:OFFSET($N89,0,IF(YEAR(AH$48)=VALUE(LEFT($L$48,4)),1,2))),
IF(YEAR($F89)&lt;=YEAR($C$3),$P89/12,0))</f>
        <v>0</v>
      </c>
      <c r="AI89" s="119">
        <f ca="1">+IF($F89=AI$48,SUM($N89:OFFSET($N89,0,IF(YEAR(AI$48)=VALUE(LEFT($L$48,4)),1,2))),
IF(YEAR($F89)&lt;=YEAR($C$3),$P89/12,0))</f>
        <v>0</v>
      </c>
      <c r="AJ89" s="119">
        <f ca="1">+IF($F89=AJ$48,SUM($N89:OFFSET($N89,0,IF(YEAR(AJ$48)=VALUE(LEFT($L$48,4)),1,2))),
IF(YEAR($F89)&lt;=YEAR($C$3),$P89/12,0))</f>
        <v>0</v>
      </c>
      <c r="AK89" s="119">
        <f ca="1">+IF($F89=AK$48,SUM($N89:OFFSET($N89,0,IF(YEAR(AK$48)=VALUE(LEFT($L$48,4)),1,2))),
IF(YEAR($F89)&lt;=YEAR($C$3),$P89/12,0))</f>
        <v>0</v>
      </c>
      <c r="AL89" s="119">
        <f ca="1">+IF($F89=AL$48,SUM($N89:OFFSET($N89,0,IF(YEAR(AL$48)=VALUE(LEFT($L$48,4)),1,2))),
IF(YEAR($F89)&lt;=YEAR($C$3),$P89/12,0))</f>
        <v>0</v>
      </c>
      <c r="AM89" s="119">
        <f ca="1">+IF($F89=AM$48,SUM($N89:OFFSET($N89,0,IF(YEAR(AM$48)=VALUE(LEFT($L$48,4)),1,2))),
IF(YEAR($F89)&lt;=YEAR($C$3),$P89/12,0))</f>
        <v>0</v>
      </c>
      <c r="AN89" s="119">
        <f ca="1">+IF($F89=AN$48,SUM($N89:OFFSET($N89,0,IF(YEAR(AN$48)=VALUE(LEFT($L$48,4)),1,2))),
IF(YEAR($F89)&lt;=YEAR($C$3),$P89/12,0))</f>
        <v>0</v>
      </c>
      <c r="AO89" s="120">
        <f ca="1">+IF($F89=AO$48,SUM($N89:OFFSET($N89,0,IF(YEAR(AO$48)=VALUE(LEFT($L$48,4)),1,2))),
IF(YEAR($F89)&lt;=YEAR($C$3),$P89/12,0))</f>
        <v>0</v>
      </c>
      <c r="AP89" s="121"/>
      <c r="AR89" s="107"/>
      <c r="AS89" s="107"/>
    </row>
    <row r="90" spans="1:45" ht="15" x14ac:dyDescent="0.25">
      <c r="A90" s="298">
        <v>901822250</v>
      </c>
      <c r="B90" s="332" t="s">
        <v>238</v>
      </c>
      <c r="C90" s="347" t="s">
        <v>239</v>
      </c>
      <c r="D90" s="333">
        <v>7884</v>
      </c>
      <c r="E90" s="334" t="s">
        <v>90</v>
      </c>
      <c r="F90" s="102">
        <v>43252</v>
      </c>
      <c r="G90" s="336" t="s">
        <v>92</v>
      </c>
      <c r="H90" s="337">
        <v>0</v>
      </c>
      <c r="I90" s="338">
        <v>1</v>
      </c>
      <c r="J90" s="242"/>
      <c r="K90" s="340">
        <v>27.21907999999998</v>
      </c>
      <c r="L90" s="341">
        <v>300</v>
      </c>
      <c r="M90" s="342">
        <v>300</v>
      </c>
      <c r="N90" s="119">
        <f t="shared" si="16"/>
        <v>27.21907999999998</v>
      </c>
      <c r="O90" s="121">
        <f t="shared" si="17"/>
        <v>300</v>
      </c>
      <c r="P90" s="120">
        <f t="shared" si="18"/>
        <v>300</v>
      </c>
      <c r="Q90" s="121"/>
      <c r="R90" s="122">
        <f ca="1">+IF($F90=R$48,SUM($N90:OFFSET($N90,0,IF(YEAR(R$48)=VALUE(LEFT($L$48,4)),1,2))),
IF(YEAR($F90)&lt;VALUE(LEFT($L$48,4)),($N90+$O90)/12,0))</f>
        <v>0</v>
      </c>
      <c r="S90" s="119">
        <f ca="1">+IF($F90=S$48,SUM($N90:OFFSET($N90,0,IF(YEAR(S$48)=VALUE(LEFT($L$48,4)),1,2))),
IF(YEAR($F90)&lt;VALUE(LEFT($L$48,4)),($N90+$O90)/12,0))</f>
        <v>0</v>
      </c>
      <c r="T90" s="119">
        <f ca="1">+IF($F90=T$48,SUM($N90:OFFSET($N90,0,IF(YEAR(T$48)=VALUE(LEFT($L$48,4)),1,2))),
IF(YEAR($F90)&lt;VALUE(LEFT($L$48,4)),($N90+$O90)/12,0))</f>
        <v>0</v>
      </c>
      <c r="U90" s="119">
        <f ca="1">+IF($F90=U$48,SUM($N90:OFFSET($N90,0,IF(YEAR(U$48)=VALUE(LEFT($L$48,4)),1,2))),
IF(YEAR($F90)&lt;VALUE(LEFT($L$48,4)),($N90+$O90)/12,0))</f>
        <v>0</v>
      </c>
      <c r="V90" s="119">
        <f ca="1">+IF($F90=V$48,SUM($N90:OFFSET($N90,0,IF(YEAR(V$48)=VALUE(LEFT($L$48,4)),1,2))),
IF(YEAR($F90)&lt;VALUE(LEFT($L$48,4)),($N90+$O90)/12,0))</f>
        <v>0</v>
      </c>
      <c r="W90" s="119">
        <f ca="1">+IF($F90=W$48,SUM($N90:OFFSET($N90,0,IF(YEAR(W$48)=VALUE(LEFT($L$48,4)),1,2))),
IF(YEAR($F90)&lt;VALUE(LEFT($L$48,4)),($N90+$O90)/12,0))</f>
        <v>327.21907999999996</v>
      </c>
      <c r="X90" s="119">
        <f ca="1">+IF($F90=X$48,SUM($N90:OFFSET($N90,0,IF(YEAR(X$48)=VALUE(LEFT($L$48,4)),1,2))),
IF(YEAR($F90)&lt;VALUE(LEFT($L$48,4)),($N90+$O90)/12,0))</f>
        <v>0</v>
      </c>
      <c r="Y90" s="119">
        <f ca="1">+IF($F90=Y$48,SUM($N90:OFFSET($N90,0,IF(YEAR(Y$48)=VALUE(LEFT($L$48,4)),1,2))),
IF(YEAR($F90)&lt;VALUE(LEFT($L$48,4)),($N90+$O90)/12,0))</f>
        <v>0</v>
      </c>
      <c r="Z90" s="119">
        <f ca="1">+IF($F90=Z$48,SUM($N90:OFFSET($N90,0,IF(YEAR(Z$48)=VALUE(LEFT($L$48,4)),1,2))),
IF(YEAR($F90)&lt;VALUE(LEFT($L$48,4)),($N90+$O90)/12,0))</f>
        <v>0</v>
      </c>
      <c r="AA90" s="119">
        <f ca="1">+IF($F90=AA$48,SUM($N90:OFFSET($N90,0,IF(YEAR(AA$48)=VALUE(LEFT($L$48,4)),1,2))),
IF(YEAR($F90)&lt;VALUE(LEFT($L$48,4)),($N90+$O90)/12,0))</f>
        <v>0</v>
      </c>
      <c r="AB90" s="119">
        <f ca="1">+IF($F90=AB$48,SUM($N90:OFFSET($N90,0,IF(YEAR(AB$48)=VALUE(LEFT($L$48,4)),1,2))),
IF(YEAR($F90)&lt;VALUE(LEFT($L$48,4)),($N90+$O90)/12,0))</f>
        <v>0</v>
      </c>
      <c r="AC90" s="120">
        <f ca="1">+IF($F90=AC$48,SUM($N90:OFFSET($N90,0,IF(YEAR(AC$48)=VALUE(LEFT($L$48,4)),1,2))),
IF(YEAR($F90)&lt;VALUE(LEFT($L$48,4)),($N90+$O90)/12,0))</f>
        <v>0</v>
      </c>
      <c r="AD90" s="122">
        <f ca="1">+IF($F90=AD$48,SUM($N90:OFFSET($N90,0,IF(YEAR(AD$48)=VALUE(LEFT($L$48,4)),1,2))),
IF(YEAR($F90)&lt;=YEAR($C$3),$P90/12,0))</f>
        <v>25</v>
      </c>
      <c r="AE90" s="119">
        <f ca="1">+IF($F90=AE$48,SUM($N90:OFFSET($N90,0,IF(YEAR(AE$48)=VALUE(LEFT($L$48,4)),1,2))),
IF(YEAR($F90)&lt;=YEAR($C$3),$P90/12,0))</f>
        <v>25</v>
      </c>
      <c r="AF90" s="119">
        <f ca="1">+IF($F90=AF$48,SUM($N90:OFFSET($N90,0,IF(YEAR(AF$48)=VALUE(LEFT($L$48,4)),1,2))),
IF(YEAR($F90)&lt;=YEAR($C$3),$P90/12,0))</f>
        <v>25</v>
      </c>
      <c r="AG90" s="119">
        <f ca="1">+IF($F90=AG$48,SUM($N90:OFFSET($N90,0,IF(YEAR(AG$48)=VALUE(LEFT($L$48,4)),1,2))),
IF(YEAR($F90)&lt;=YEAR($C$3),$P90/12,0))</f>
        <v>25</v>
      </c>
      <c r="AH90" s="119">
        <f ca="1">+IF($F90=AH$48,SUM($N90:OFFSET($N90,0,IF(YEAR(AH$48)=VALUE(LEFT($L$48,4)),1,2))),
IF(YEAR($F90)&lt;=YEAR($C$3),$P90/12,0))</f>
        <v>25</v>
      </c>
      <c r="AI90" s="119">
        <f ca="1">+IF($F90=AI$48,SUM($N90:OFFSET($N90,0,IF(YEAR(AI$48)=VALUE(LEFT($L$48,4)),1,2))),
IF(YEAR($F90)&lt;=YEAR($C$3),$P90/12,0))</f>
        <v>25</v>
      </c>
      <c r="AJ90" s="119">
        <f ca="1">+IF($F90=AJ$48,SUM($N90:OFFSET($N90,0,IF(YEAR(AJ$48)=VALUE(LEFT($L$48,4)),1,2))),
IF(YEAR($F90)&lt;=YEAR($C$3),$P90/12,0))</f>
        <v>25</v>
      </c>
      <c r="AK90" s="119">
        <f ca="1">+IF($F90=AK$48,SUM($N90:OFFSET($N90,0,IF(YEAR(AK$48)=VALUE(LEFT($L$48,4)),1,2))),
IF(YEAR($F90)&lt;=YEAR($C$3),$P90/12,0))</f>
        <v>25</v>
      </c>
      <c r="AL90" s="119">
        <f ca="1">+IF($F90=AL$48,SUM($N90:OFFSET($N90,0,IF(YEAR(AL$48)=VALUE(LEFT($L$48,4)),1,2))),
IF(YEAR($F90)&lt;=YEAR($C$3),$P90/12,0))</f>
        <v>25</v>
      </c>
      <c r="AM90" s="119">
        <f ca="1">+IF($F90=AM$48,SUM($N90:OFFSET($N90,0,IF(YEAR(AM$48)=VALUE(LEFT($L$48,4)),1,2))),
IF(YEAR($F90)&lt;=YEAR($C$3),$P90/12,0))</f>
        <v>25</v>
      </c>
      <c r="AN90" s="119">
        <f ca="1">+IF($F90=AN$48,SUM($N90:OFFSET($N90,0,IF(YEAR(AN$48)=VALUE(LEFT($L$48,4)),1,2))),
IF(YEAR($F90)&lt;=YEAR($C$3),$P90/12,0))</f>
        <v>25</v>
      </c>
      <c r="AO90" s="120">
        <f ca="1">+IF($F90=AO$48,SUM($N90:OFFSET($N90,0,IF(YEAR(AO$48)=VALUE(LEFT($L$48,4)),1,2))),
IF(YEAR($F90)&lt;=YEAR($C$3),$P90/12,0))</f>
        <v>25</v>
      </c>
      <c r="AP90" s="121"/>
      <c r="AR90" s="107"/>
      <c r="AS90" s="107"/>
    </row>
    <row r="91" spans="1:45" ht="15" x14ac:dyDescent="0.25">
      <c r="A91" s="298" t="s">
        <v>155</v>
      </c>
      <c r="B91" s="332" t="s">
        <v>240</v>
      </c>
      <c r="C91" s="347" t="s">
        <v>241</v>
      </c>
      <c r="D91" s="333">
        <v>8019</v>
      </c>
      <c r="E91" s="334" t="s">
        <v>95</v>
      </c>
      <c r="F91" s="102">
        <v>43374</v>
      </c>
      <c r="G91" s="336" t="s">
        <v>116</v>
      </c>
      <c r="H91" s="337">
        <v>0</v>
      </c>
      <c r="I91" s="338">
        <v>1</v>
      </c>
      <c r="J91" s="242"/>
      <c r="K91" s="340">
        <v>20.870479999999997</v>
      </c>
      <c r="L91" s="343">
        <v>299.25400000000002</v>
      </c>
      <c r="M91" s="342">
        <v>0</v>
      </c>
      <c r="N91" s="119">
        <f t="shared" si="16"/>
        <v>20.870479999999997</v>
      </c>
      <c r="O91" s="121">
        <f t="shared" si="17"/>
        <v>299.25400000000002</v>
      </c>
      <c r="P91" s="120">
        <f t="shared" si="18"/>
        <v>0</v>
      </c>
      <c r="Q91" s="121"/>
      <c r="R91" s="122">
        <f ca="1">+IF($F91=R$48,SUM($N91:OFFSET($N91,0,IF(YEAR(R$48)=VALUE(LEFT($L$48,4)),1,2))),
IF(YEAR($F91)&lt;VALUE(LEFT($L$48,4)),($N91+$O91)/12,0))</f>
        <v>0</v>
      </c>
      <c r="S91" s="119">
        <f ca="1">+IF($F91=S$48,SUM($N91:OFFSET($N91,0,IF(YEAR(S$48)=VALUE(LEFT($L$48,4)),1,2))),
IF(YEAR($F91)&lt;VALUE(LEFT($L$48,4)),($N91+$O91)/12,0))</f>
        <v>0</v>
      </c>
      <c r="T91" s="119">
        <f ca="1">+IF($F91=T$48,SUM($N91:OFFSET($N91,0,IF(YEAR(T$48)=VALUE(LEFT($L$48,4)),1,2))),
IF(YEAR($F91)&lt;VALUE(LEFT($L$48,4)),($N91+$O91)/12,0))</f>
        <v>0</v>
      </c>
      <c r="U91" s="119">
        <f ca="1">+IF($F91=U$48,SUM($N91:OFFSET($N91,0,IF(YEAR(U$48)=VALUE(LEFT($L$48,4)),1,2))),
IF(YEAR($F91)&lt;VALUE(LEFT($L$48,4)),($N91+$O91)/12,0))</f>
        <v>0</v>
      </c>
      <c r="V91" s="119">
        <f ca="1">+IF($F91=V$48,SUM($N91:OFFSET($N91,0,IF(YEAR(V$48)=VALUE(LEFT($L$48,4)),1,2))),
IF(YEAR($F91)&lt;VALUE(LEFT($L$48,4)),($N91+$O91)/12,0))</f>
        <v>0</v>
      </c>
      <c r="W91" s="119">
        <f ca="1">+IF($F91=W$48,SUM($N91:OFFSET($N91,0,IF(YEAR(W$48)=VALUE(LEFT($L$48,4)),1,2))),
IF(YEAR($F91)&lt;VALUE(LEFT($L$48,4)),($N91+$O91)/12,0))</f>
        <v>0</v>
      </c>
      <c r="X91" s="119">
        <f ca="1">+IF($F91=X$48,SUM($N91:OFFSET($N91,0,IF(YEAR(X$48)=VALUE(LEFT($L$48,4)),1,2))),
IF(YEAR($F91)&lt;VALUE(LEFT($L$48,4)),($N91+$O91)/12,0))</f>
        <v>0</v>
      </c>
      <c r="Y91" s="119">
        <f ca="1">+IF($F91=Y$48,SUM($N91:OFFSET($N91,0,IF(YEAR(Y$48)=VALUE(LEFT($L$48,4)),1,2))),
IF(YEAR($F91)&lt;VALUE(LEFT($L$48,4)),($N91+$O91)/12,0))</f>
        <v>0</v>
      </c>
      <c r="Z91" s="119">
        <f ca="1">+IF($F91=Z$48,SUM($N91:OFFSET($N91,0,IF(YEAR(Z$48)=VALUE(LEFT($L$48,4)),1,2))),
IF(YEAR($F91)&lt;VALUE(LEFT($L$48,4)),($N91+$O91)/12,0))</f>
        <v>0</v>
      </c>
      <c r="AA91" s="119">
        <f ca="1">+IF($F91=AA$48,SUM($N91:OFFSET($N91,0,IF(YEAR(AA$48)=VALUE(LEFT($L$48,4)),1,2))),
IF(YEAR($F91)&lt;VALUE(LEFT($L$48,4)),($N91+$O91)/12,0))</f>
        <v>320.12448000000001</v>
      </c>
      <c r="AB91" s="119">
        <f ca="1">+IF($F91=AB$48,SUM($N91:OFFSET($N91,0,IF(YEAR(AB$48)=VALUE(LEFT($L$48,4)),1,2))),
IF(YEAR($F91)&lt;VALUE(LEFT($L$48,4)),($N91+$O91)/12,0))</f>
        <v>0</v>
      </c>
      <c r="AC91" s="120">
        <f ca="1">+IF($F91=AC$48,SUM($N91:OFFSET($N91,0,IF(YEAR(AC$48)=VALUE(LEFT($L$48,4)),1,2))),
IF(YEAR($F91)&lt;VALUE(LEFT($L$48,4)),($N91+$O91)/12,0))</f>
        <v>0</v>
      </c>
      <c r="AD91" s="122">
        <f ca="1">+IF($F91=AD$48,SUM($N91:OFFSET($N91,0,IF(YEAR(AD$48)=VALUE(LEFT($L$48,4)),1,2))),
IF(YEAR($F91)&lt;=YEAR($C$3),$P91/12,0))</f>
        <v>0</v>
      </c>
      <c r="AE91" s="119">
        <f ca="1">+IF($F91=AE$48,SUM($N91:OFFSET($N91,0,IF(YEAR(AE$48)=VALUE(LEFT($L$48,4)),1,2))),
IF(YEAR($F91)&lt;=YEAR($C$3),$P91/12,0))</f>
        <v>0</v>
      </c>
      <c r="AF91" s="119">
        <f ca="1">+IF($F91=AF$48,SUM($N91:OFFSET($N91,0,IF(YEAR(AF$48)=VALUE(LEFT($L$48,4)),1,2))),
IF(YEAR($F91)&lt;=YEAR($C$3),$P91/12,0))</f>
        <v>0</v>
      </c>
      <c r="AG91" s="119">
        <f ca="1">+IF($F91=AG$48,SUM($N91:OFFSET($N91,0,IF(YEAR(AG$48)=VALUE(LEFT($L$48,4)),1,2))),
IF(YEAR($F91)&lt;=YEAR($C$3),$P91/12,0))</f>
        <v>0</v>
      </c>
      <c r="AH91" s="119">
        <f ca="1">+IF($F91=AH$48,SUM($N91:OFFSET($N91,0,IF(YEAR(AH$48)=VALUE(LEFT($L$48,4)),1,2))),
IF(YEAR($F91)&lt;=YEAR($C$3),$P91/12,0))</f>
        <v>0</v>
      </c>
      <c r="AI91" s="119">
        <f ca="1">+IF($F91=AI$48,SUM($N91:OFFSET($N91,0,IF(YEAR(AI$48)=VALUE(LEFT($L$48,4)),1,2))),
IF(YEAR($F91)&lt;=YEAR($C$3),$P91/12,0))</f>
        <v>0</v>
      </c>
      <c r="AJ91" s="119">
        <f ca="1">+IF($F91=AJ$48,SUM($N91:OFFSET($N91,0,IF(YEAR(AJ$48)=VALUE(LEFT($L$48,4)),1,2))),
IF(YEAR($F91)&lt;=YEAR($C$3),$P91/12,0))</f>
        <v>0</v>
      </c>
      <c r="AK91" s="119">
        <f ca="1">+IF($F91=AK$48,SUM($N91:OFFSET($N91,0,IF(YEAR(AK$48)=VALUE(LEFT($L$48,4)),1,2))),
IF(YEAR($F91)&lt;=YEAR($C$3),$P91/12,0))</f>
        <v>0</v>
      </c>
      <c r="AL91" s="119">
        <f ca="1">+IF($F91=AL$48,SUM($N91:OFFSET($N91,0,IF(YEAR(AL$48)=VALUE(LEFT($L$48,4)),1,2))),
IF(YEAR($F91)&lt;=YEAR($C$3),$P91/12,0))</f>
        <v>0</v>
      </c>
      <c r="AM91" s="119">
        <f ca="1">+IF($F91=AM$48,SUM($N91:OFFSET($N91,0,IF(YEAR(AM$48)=VALUE(LEFT($L$48,4)),1,2))),
IF(YEAR($F91)&lt;=YEAR($C$3),$P91/12,0))</f>
        <v>0</v>
      </c>
      <c r="AN91" s="119">
        <f ca="1">+IF($F91=AN$48,SUM($N91:OFFSET($N91,0,IF(YEAR(AN$48)=VALUE(LEFT($L$48,4)),1,2))),
IF(YEAR($F91)&lt;=YEAR($C$3),$P91/12,0))</f>
        <v>0</v>
      </c>
      <c r="AO91" s="120">
        <f ca="1">+IF($F91=AO$48,SUM($N91:OFFSET($N91,0,IF(YEAR(AO$48)=VALUE(LEFT($L$48,4)),1,2))),
IF(YEAR($F91)&lt;=YEAR($C$3),$P91/12,0))</f>
        <v>0</v>
      </c>
      <c r="AP91" s="121"/>
      <c r="AR91" s="107"/>
      <c r="AS91" s="107"/>
    </row>
    <row r="92" spans="1:45" ht="15" x14ac:dyDescent="0.25">
      <c r="A92" s="298" t="s">
        <v>156</v>
      </c>
      <c r="B92" s="332" t="s">
        <v>242</v>
      </c>
      <c r="C92" s="347" t="s">
        <v>243</v>
      </c>
      <c r="D92" s="333">
        <v>8019</v>
      </c>
      <c r="E92" s="334" t="s">
        <v>95</v>
      </c>
      <c r="F92" s="102">
        <v>43374</v>
      </c>
      <c r="G92" s="336" t="s">
        <v>116</v>
      </c>
      <c r="H92" s="337">
        <v>0</v>
      </c>
      <c r="I92" s="338">
        <v>1</v>
      </c>
      <c r="J92" s="242"/>
      <c r="K92" s="340">
        <v>15.911099999999999</v>
      </c>
      <c r="L92" s="343">
        <v>235.69200000000001</v>
      </c>
      <c r="M92" s="342">
        <v>0</v>
      </c>
      <c r="N92" s="119">
        <f t="shared" si="16"/>
        <v>15.911099999999999</v>
      </c>
      <c r="O92" s="121">
        <f t="shared" si="17"/>
        <v>235.69200000000001</v>
      </c>
      <c r="P92" s="120">
        <f t="shared" si="18"/>
        <v>0</v>
      </c>
      <c r="Q92" s="121"/>
      <c r="R92" s="122">
        <f ca="1">+IF($F92=R$48,SUM($N92:OFFSET($N92,0,IF(YEAR(R$48)=VALUE(LEFT($L$48,4)),1,2))),
IF(YEAR($F92)&lt;VALUE(LEFT($L$48,4)),($N92+$O92)/12,0))</f>
        <v>0</v>
      </c>
      <c r="S92" s="119">
        <f ca="1">+IF($F92=S$48,SUM($N92:OFFSET($N92,0,IF(YEAR(S$48)=VALUE(LEFT($L$48,4)),1,2))),
IF(YEAR($F92)&lt;VALUE(LEFT($L$48,4)),($N92+$O92)/12,0))</f>
        <v>0</v>
      </c>
      <c r="T92" s="119">
        <f ca="1">+IF($F92=T$48,SUM($N92:OFFSET($N92,0,IF(YEAR(T$48)=VALUE(LEFT($L$48,4)),1,2))),
IF(YEAR($F92)&lt;VALUE(LEFT($L$48,4)),($N92+$O92)/12,0))</f>
        <v>0</v>
      </c>
      <c r="U92" s="119">
        <f ca="1">+IF($F92=U$48,SUM($N92:OFFSET($N92,0,IF(YEAR(U$48)=VALUE(LEFT($L$48,4)),1,2))),
IF(YEAR($F92)&lt;VALUE(LEFT($L$48,4)),($N92+$O92)/12,0))</f>
        <v>0</v>
      </c>
      <c r="V92" s="119">
        <f ca="1">+IF($F92=V$48,SUM($N92:OFFSET($N92,0,IF(YEAR(V$48)=VALUE(LEFT($L$48,4)),1,2))),
IF(YEAR($F92)&lt;VALUE(LEFT($L$48,4)),($N92+$O92)/12,0))</f>
        <v>0</v>
      </c>
      <c r="W92" s="119">
        <f ca="1">+IF($F92=W$48,SUM($N92:OFFSET($N92,0,IF(YEAR(W$48)=VALUE(LEFT($L$48,4)),1,2))),
IF(YEAR($F92)&lt;VALUE(LEFT($L$48,4)),($N92+$O92)/12,0))</f>
        <v>0</v>
      </c>
      <c r="X92" s="119">
        <f ca="1">+IF($F92=X$48,SUM($N92:OFFSET($N92,0,IF(YEAR(X$48)=VALUE(LEFT($L$48,4)),1,2))),
IF(YEAR($F92)&lt;VALUE(LEFT($L$48,4)),($N92+$O92)/12,0))</f>
        <v>0</v>
      </c>
      <c r="Y92" s="119">
        <f ca="1">+IF($F92=Y$48,SUM($N92:OFFSET($N92,0,IF(YEAR(Y$48)=VALUE(LEFT($L$48,4)),1,2))),
IF(YEAR($F92)&lt;VALUE(LEFT($L$48,4)),($N92+$O92)/12,0))</f>
        <v>0</v>
      </c>
      <c r="Z92" s="119">
        <f ca="1">+IF($F92=Z$48,SUM($N92:OFFSET($N92,0,IF(YEAR(Z$48)=VALUE(LEFT($L$48,4)),1,2))),
IF(YEAR($F92)&lt;VALUE(LEFT($L$48,4)),($N92+$O92)/12,0))</f>
        <v>0</v>
      </c>
      <c r="AA92" s="119">
        <f ca="1">+IF($F92=AA$48,SUM($N92:OFFSET($N92,0,IF(YEAR(AA$48)=VALUE(LEFT($L$48,4)),1,2))),
IF(YEAR($F92)&lt;VALUE(LEFT($L$48,4)),($N92+$O92)/12,0))</f>
        <v>251.60310000000001</v>
      </c>
      <c r="AB92" s="119">
        <f ca="1">+IF($F92=AB$48,SUM($N92:OFFSET($N92,0,IF(YEAR(AB$48)=VALUE(LEFT($L$48,4)),1,2))),
IF(YEAR($F92)&lt;VALUE(LEFT($L$48,4)),($N92+$O92)/12,0))</f>
        <v>0</v>
      </c>
      <c r="AC92" s="120">
        <f ca="1">+IF($F92=AC$48,SUM($N92:OFFSET($N92,0,IF(YEAR(AC$48)=VALUE(LEFT($L$48,4)),1,2))),
IF(YEAR($F92)&lt;VALUE(LEFT($L$48,4)),($N92+$O92)/12,0))</f>
        <v>0</v>
      </c>
      <c r="AD92" s="122">
        <f ca="1">+IF($F92=AD$48,SUM($N92:OFFSET($N92,0,IF(YEAR(AD$48)=VALUE(LEFT($L$48,4)),1,2))),
IF(YEAR($F92)&lt;=YEAR($C$3),$P92/12,0))</f>
        <v>0</v>
      </c>
      <c r="AE92" s="119">
        <f ca="1">+IF($F92=AE$48,SUM($N92:OFFSET($N92,0,IF(YEAR(AE$48)=VALUE(LEFT($L$48,4)),1,2))),
IF(YEAR($F92)&lt;=YEAR($C$3),$P92/12,0))</f>
        <v>0</v>
      </c>
      <c r="AF92" s="119">
        <f ca="1">+IF($F92=AF$48,SUM($N92:OFFSET($N92,0,IF(YEAR(AF$48)=VALUE(LEFT($L$48,4)),1,2))),
IF(YEAR($F92)&lt;=YEAR($C$3),$P92/12,0))</f>
        <v>0</v>
      </c>
      <c r="AG92" s="119">
        <f ca="1">+IF($F92=AG$48,SUM($N92:OFFSET($N92,0,IF(YEAR(AG$48)=VALUE(LEFT($L$48,4)),1,2))),
IF(YEAR($F92)&lt;=YEAR($C$3),$P92/12,0))</f>
        <v>0</v>
      </c>
      <c r="AH92" s="119">
        <f ca="1">+IF($F92=AH$48,SUM($N92:OFFSET($N92,0,IF(YEAR(AH$48)=VALUE(LEFT($L$48,4)),1,2))),
IF(YEAR($F92)&lt;=YEAR($C$3),$P92/12,0))</f>
        <v>0</v>
      </c>
      <c r="AI92" s="119">
        <f ca="1">+IF($F92=AI$48,SUM($N92:OFFSET($N92,0,IF(YEAR(AI$48)=VALUE(LEFT($L$48,4)),1,2))),
IF(YEAR($F92)&lt;=YEAR($C$3),$P92/12,0))</f>
        <v>0</v>
      </c>
      <c r="AJ92" s="119">
        <f ca="1">+IF($F92=AJ$48,SUM($N92:OFFSET($N92,0,IF(YEAR(AJ$48)=VALUE(LEFT($L$48,4)),1,2))),
IF(YEAR($F92)&lt;=YEAR($C$3),$P92/12,0))</f>
        <v>0</v>
      </c>
      <c r="AK92" s="119">
        <f ca="1">+IF($F92=AK$48,SUM($N92:OFFSET($N92,0,IF(YEAR(AK$48)=VALUE(LEFT($L$48,4)),1,2))),
IF(YEAR($F92)&lt;=YEAR($C$3),$P92/12,0))</f>
        <v>0</v>
      </c>
      <c r="AL92" s="119">
        <f ca="1">+IF($F92=AL$48,SUM($N92:OFFSET($N92,0,IF(YEAR(AL$48)=VALUE(LEFT($L$48,4)),1,2))),
IF(YEAR($F92)&lt;=YEAR($C$3),$P92/12,0))</f>
        <v>0</v>
      </c>
      <c r="AM92" s="119">
        <f ca="1">+IF($F92=AM$48,SUM($N92:OFFSET($N92,0,IF(YEAR(AM$48)=VALUE(LEFT($L$48,4)),1,2))),
IF(YEAR($F92)&lt;=YEAR($C$3),$P92/12,0))</f>
        <v>0</v>
      </c>
      <c r="AN92" s="119">
        <f ca="1">+IF($F92=AN$48,SUM($N92:OFFSET($N92,0,IF(YEAR(AN$48)=VALUE(LEFT($L$48,4)),1,2))),
IF(YEAR($F92)&lt;=YEAR($C$3),$P92/12,0))</f>
        <v>0</v>
      </c>
      <c r="AO92" s="120">
        <f ca="1">+IF($F92=AO$48,SUM($N92:OFFSET($N92,0,IF(YEAR(AO$48)=VALUE(LEFT($L$48,4)),1,2))),
IF(YEAR($F92)&lt;=YEAR($C$3),$P92/12,0))</f>
        <v>0</v>
      </c>
      <c r="AP92" s="121"/>
      <c r="AR92" s="107"/>
      <c r="AS92" s="107"/>
    </row>
    <row r="93" spans="1:45" ht="15" x14ac:dyDescent="0.25">
      <c r="A93" s="317">
        <v>800135527</v>
      </c>
      <c r="B93" s="332" t="s">
        <v>244</v>
      </c>
      <c r="C93" s="347" t="s">
        <v>245</v>
      </c>
      <c r="D93" s="333">
        <v>6714</v>
      </c>
      <c r="E93" s="334" t="s">
        <v>90</v>
      </c>
      <c r="F93" s="139">
        <v>41821</v>
      </c>
      <c r="G93" s="336" t="s">
        <v>92</v>
      </c>
      <c r="H93" s="337">
        <v>0</v>
      </c>
      <c r="I93" s="338">
        <v>0.4</v>
      </c>
      <c r="J93" s="242" t="s">
        <v>77</v>
      </c>
      <c r="K93" s="340">
        <v>0</v>
      </c>
      <c r="L93" s="343">
        <v>61.902999999999999</v>
      </c>
      <c r="M93" s="342">
        <v>0</v>
      </c>
      <c r="N93" s="119">
        <f t="shared" si="16"/>
        <v>0</v>
      </c>
      <c r="O93" s="121">
        <f t="shared" si="17"/>
        <v>24.761200000000002</v>
      </c>
      <c r="P93" s="120">
        <f t="shared" si="18"/>
        <v>0</v>
      </c>
      <c r="Q93" s="121"/>
      <c r="R93" s="122">
        <f ca="1">+IF($F93=R$48,SUM($N93:OFFSET($N93,0,IF(YEAR(R$48)=VALUE(LEFT($L$48,4)),1,2))),
IF(YEAR($F93)&lt;VALUE(LEFT($L$48,4)),($N93+$O93)/12,0))</f>
        <v>2.0634333333333337</v>
      </c>
      <c r="S93" s="119">
        <f ca="1">+IF($F93=S$48,SUM($N93:OFFSET($N93,0,IF(YEAR(S$48)=VALUE(LEFT($L$48,4)),1,2))),
IF(YEAR($F93)&lt;VALUE(LEFT($L$48,4)),($N93+$O93)/12,0))</f>
        <v>2.0634333333333337</v>
      </c>
      <c r="T93" s="119">
        <f ca="1">+IF($F93=T$48,SUM($N93:OFFSET($N93,0,IF(YEAR(T$48)=VALUE(LEFT($L$48,4)),1,2))),
IF(YEAR($F93)&lt;VALUE(LEFT($L$48,4)),($N93+$O93)/12,0))</f>
        <v>2.0634333333333337</v>
      </c>
      <c r="U93" s="119">
        <f ca="1">+IF($F93=U$48,SUM($N93:OFFSET($N93,0,IF(YEAR(U$48)=VALUE(LEFT($L$48,4)),1,2))),
IF(YEAR($F93)&lt;VALUE(LEFT($L$48,4)),($N93+$O93)/12,0))</f>
        <v>2.0634333333333337</v>
      </c>
      <c r="V93" s="119">
        <f ca="1">+IF($F93=V$48,SUM($N93:OFFSET($N93,0,IF(YEAR(V$48)=VALUE(LEFT($L$48,4)),1,2))),
IF(YEAR($F93)&lt;VALUE(LEFT($L$48,4)),($N93+$O93)/12,0))</f>
        <v>2.0634333333333337</v>
      </c>
      <c r="W93" s="119">
        <f ca="1">+IF($F93=W$48,SUM($N93:OFFSET($N93,0,IF(YEAR(W$48)=VALUE(LEFT($L$48,4)),1,2))),
IF(YEAR($F93)&lt;VALUE(LEFT($L$48,4)),($N93+$O93)/12,0))</f>
        <v>2.0634333333333337</v>
      </c>
      <c r="X93" s="119">
        <f ca="1">+IF($F93=X$48,SUM($N93:OFFSET($N93,0,IF(YEAR(X$48)=VALUE(LEFT($L$48,4)),1,2))),
IF(YEAR($F93)&lt;VALUE(LEFT($L$48,4)),($N93+$O93)/12,0))</f>
        <v>2.0634333333333337</v>
      </c>
      <c r="Y93" s="119">
        <f ca="1">+IF($F93=Y$48,SUM($N93:OFFSET($N93,0,IF(YEAR(Y$48)=VALUE(LEFT($L$48,4)),1,2))),
IF(YEAR($F93)&lt;VALUE(LEFT($L$48,4)),($N93+$O93)/12,0))</f>
        <v>2.0634333333333337</v>
      </c>
      <c r="Z93" s="119">
        <f ca="1">+IF($F93=Z$48,SUM($N93:OFFSET($N93,0,IF(YEAR(Z$48)=VALUE(LEFT($L$48,4)),1,2))),
IF(YEAR($F93)&lt;VALUE(LEFT($L$48,4)),($N93+$O93)/12,0))</f>
        <v>2.0634333333333337</v>
      </c>
      <c r="AA93" s="119">
        <f ca="1">+IF($F93=AA$48,SUM($N93:OFFSET($N93,0,IF(YEAR(AA$48)=VALUE(LEFT($L$48,4)),1,2))),
IF(YEAR($F93)&lt;VALUE(LEFT($L$48,4)),($N93+$O93)/12,0))</f>
        <v>2.0634333333333337</v>
      </c>
      <c r="AB93" s="119">
        <f ca="1">+IF($F93=AB$48,SUM($N93:OFFSET($N93,0,IF(YEAR(AB$48)=VALUE(LEFT($L$48,4)),1,2))),
IF(YEAR($F93)&lt;VALUE(LEFT($L$48,4)),($N93+$O93)/12,0))</f>
        <v>2.0634333333333337</v>
      </c>
      <c r="AC93" s="120">
        <f ca="1">+IF($F93=AC$48,SUM($N93:OFFSET($N93,0,IF(YEAR(AC$48)=VALUE(LEFT($L$48,4)),1,2))),
IF(YEAR($F93)&lt;VALUE(LEFT($L$48,4)),($N93+$O93)/12,0))</f>
        <v>2.0634333333333337</v>
      </c>
      <c r="AD93" s="122">
        <f ca="1">+IF($F93=AD$48,SUM($N93:OFFSET($N93,0,IF(YEAR(AD$48)=VALUE(LEFT($L$48,4)),1,2))),
IF(YEAR($F93)&lt;=YEAR($C$3),$P93/12,0))</f>
        <v>0</v>
      </c>
      <c r="AE93" s="119">
        <f ca="1">+IF($F93=AE$48,SUM($N93:OFFSET($N93,0,IF(YEAR(AE$48)=VALUE(LEFT($L$48,4)),1,2))),
IF(YEAR($F93)&lt;=YEAR($C$3),$P93/12,0))</f>
        <v>0</v>
      </c>
      <c r="AF93" s="119">
        <f ca="1">+IF($F93=AF$48,SUM($N93:OFFSET($N93,0,IF(YEAR(AF$48)=VALUE(LEFT($L$48,4)),1,2))),
IF(YEAR($F93)&lt;=YEAR($C$3),$P93/12,0))</f>
        <v>0</v>
      </c>
      <c r="AG93" s="119">
        <f ca="1">+IF($F93=AG$48,SUM($N93:OFFSET($N93,0,IF(YEAR(AG$48)=VALUE(LEFT($L$48,4)),1,2))),
IF(YEAR($F93)&lt;=YEAR($C$3),$P93/12,0))</f>
        <v>0</v>
      </c>
      <c r="AH93" s="119">
        <f ca="1">+IF($F93=AH$48,SUM($N93:OFFSET($N93,0,IF(YEAR(AH$48)=VALUE(LEFT($L$48,4)),1,2))),
IF(YEAR($F93)&lt;=YEAR($C$3),$P93/12,0))</f>
        <v>0</v>
      </c>
      <c r="AI93" s="119">
        <f ca="1">+IF($F93=AI$48,SUM($N93:OFFSET($N93,0,IF(YEAR(AI$48)=VALUE(LEFT($L$48,4)),1,2))),
IF(YEAR($F93)&lt;=YEAR($C$3),$P93/12,0))</f>
        <v>0</v>
      </c>
      <c r="AJ93" s="119">
        <f ca="1">+IF($F93=AJ$48,SUM($N93:OFFSET($N93,0,IF(YEAR(AJ$48)=VALUE(LEFT($L$48,4)),1,2))),
IF(YEAR($F93)&lt;=YEAR($C$3),$P93/12,0))</f>
        <v>0</v>
      </c>
      <c r="AK93" s="119">
        <f ca="1">+IF($F93=AK$48,SUM($N93:OFFSET($N93,0,IF(YEAR(AK$48)=VALUE(LEFT($L$48,4)),1,2))),
IF(YEAR($F93)&lt;=YEAR($C$3),$P93/12,0))</f>
        <v>0</v>
      </c>
      <c r="AL93" s="119">
        <f ca="1">+IF($F93=AL$48,SUM($N93:OFFSET($N93,0,IF(YEAR(AL$48)=VALUE(LEFT($L$48,4)),1,2))),
IF(YEAR($F93)&lt;=YEAR($C$3),$P93/12,0))</f>
        <v>0</v>
      </c>
      <c r="AM93" s="119">
        <f ca="1">+IF($F93=AM$48,SUM($N93:OFFSET($N93,0,IF(YEAR(AM$48)=VALUE(LEFT($L$48,4)),1,2))),
IF(YEAR($F93)&lt;=YEAR($C$3),$P93/12,0))</f>
        <v>0</v>
      </c>
      <c r="AN93" s="119">
        <f ca="1">+IF($F93=AN$48,SUM($N93:OFFSET($N93,0,IF(YEAR(AN$48)=VALUE(LEFT($L$48,4)),1,2))),
IF(YEAR($F93)&lt;=YEAR($C$3),$P93/12,0))</f>
        <v>0</v>
      </c>
      <c r="AO93" s="120">
        <f ca="1">+IF($F93=AO$48,SUM($N93:OFFSET($N93,0,IF(YEAR(AO$48)=VALUE(LEFT($L$48,4)),1,2))),
IF(YEAR($F93)&lt;=YEAR($C$3),$P93/12,0))</f>
        <v>0</v>
      </c>
      <c r="AP93" s="121"/>
      <c r="AR93" s="107"/>
      <c r="AS93" s="107"/>
    </row>
    <row r="94" spans="1:45" ht="15" x14ac:dyDescent="0.25">
      <c r="A94" s="298">
        <v>800308934</v>
      </c>
      <c r="B94" s="332" t="s">
        <v>246</v>
      </c>
      <c r="C94" s="347" t="s">
        <v>247</v>
      </c>
      <c r="D94" s="333">
        <v>6791</v>
      </c>
      <c r="E94" s="334" t="s">
        <v>90</v>
      </c>
      <c r="F94" s="102">
        <v>43647</v>
      </c>
      <c r="G94" s="336" t="s">
        <v>92</v>
      </c>
      <c r="H94" s="337">
        <v>0</v>
      </c>
      <c r="I94" s="338">
        <v>1</v>
      </c>
      <c r="J94" s="242"/>
      <c r="K94" s="340">
        <v>11211.137030000013</v>
      </c>
      <c r="L94" s="343">
        <v>391</v>
      </c>
      <c r="M94" s="342">
        <v>1175</v>
      </c>
      <c r="N94" s="119">
        <f t="shared" si="16"/>
        <v>11211.137030000013</v>
      </c>
      <c r="O94" s="121">
        <f t="shared" si="17"/>
        <v>391</v>
      </c>
      <c r="P94" s="120">
        <f t="shared" si="18"/>
        <v>1175</v>
      </c>
      <c r="Q94" s="121"/>
      <c r="R94" s="122">
        <f ca="1">+IF($F94=R$48,SUM($N94:OFFSET($N94,0,IF(YEAR(R$48)=VALUE(LEFT($L$48,4)),1,2))),
IF(YEAR($F94)&lt;VALUE(LEFT($L$48,4)),($N94+$O94)/12,0))</f>
        <v>0</v>
      </c>
      <c r="S94" s="119">
        <f ca="1">+IF($F94=S$48,SUM($N94:OFFSET($N94,0,IF(YEAR(S$48)=VALUE(LEFT($L$48,4)),1,2))),
IF(YEAR($F94)&lt;VALUE(LEFT($L$48,4)),($N94+$O94)/12,0))</f>
        <v>0</v>
      </c>
      <c r="T94" s="119">
        <f ca="1">+IF($F94=T$48,SUM($N94:OFFSET($N94,0,IF(YEAR(T$48)=VALUE(LEFT($L$48,4)),1,2))),
IF(YEAR($F94)&lt;VALUE(LEFT($L$48,4)),($N94+$O94)/12,0))</f>
        <v>0</v>
      </c>
      <c r="U94" s="119">
        <f ca="1">+IF($F94=U$48,SUM($N94:OFFSET($N94,0,IF(YEAR(U$48)=VALUE(LEFT($L$48,4)),1,2))),
IF(YEAR($F94)&lt;VALUE(LEFT($L$48,4)),($N94+$O94)/12,0))</f>
        <v>0</v>
      </c>
      <c r="V94" s="119">
        <f ca="1">+IF($F94=V$48,SUM($N94:OFFSET($N94,0,IF(YEAR(V$48)=VALUE(LEFT($L$48,4)),1,2))),
IF(YEAR($F94)&lt;VALUE(LEFT($L$48,4)),($N94+$O94)/12,0))</f>
        <v>0</v>
      </c>
      <c r="W94" s="119">
        <f ca="1">+IF($F94=W$48,SUM($N94:OFFSET($N94,0,IF(YEAR(W$48)=VALUE(LEFT($L$48,4)),1,2))),
IF(YEAR($F94)&lt;VALUE(LEFT($L$48,4)),($N94+$O94)/12,0))</f>
        <v>0</v>
      </c>
      <c r="X94" s="119">
        <f ca="1">+IF($F94=X$48,SUM($N94:OFFSET($N94,0,IF(YEAR(X$48)=VALUE(LEFT($L$48,4)),1,2))),
IF(YEAR($F94)&lt;VALUE(LEFT($L$48,4)),($N94+$O94)/12,0))</f>
        <v>0</v>
      </c>
      <c r="Y94" s="119">
        <f ca="1">+IF($F94=Y$48,SUM($N94:OFFSET($N94,0,IF(YEAR(Y$48)=VALUE(LEFT($L$48,4)),1,2))),
IF(YEAR($F94)&lt;VALUE(LEFT($L$48,4)),($N94+$O94)/12,0))</f>
        <v>0</v>
      </c>
      <c r="Z94" s="119">
        <f ca="1">+IF($F94=Z$48,SUM($N94:OFFSET($N94,0,IF(YEAR(Z$48)=VALUE(LEFT($L$48,4)),1,2))),
IF(YEAR($F94)&lt;VALUE(LEFT($L$48,4)),($N94+$O94)/12,0))</f>
        <v>0</v>
      </c>
      <c r="AA94" s="119">
        <f ca="1">+IF($F94=AA$48,SUM($N94:OFFSET($N94,0,IF(YEAR(AA$48)=VALUE(LEFT($L$48,4)),1,2))),
IF(YEAR($F94)&lt;VALUE(LEFT($L$48,4)),($N94+$O94)/12,0))</f>
        <v>0</v>
      </c>
      <c r="AB94" s="119">
        <f ca="1">+IF($F94=AB$48,SUM($N94:OFFSET($N94,0,IF(YEAR(AB$48)=VALUE(LEFT($L$48,4)),1,2))),
IF(YEAR($F94)&lt;VALUE(LEFT($L$48,4)),($N94+$O94)/12,0))</f>
        <v>0</v>
      </c>
      <c r="AC94" s="120">
        <f ca="1">+IF($F94=AC$48,SUM($N94:OFFSET($N94,0,IF(YEAR(AC$48)=VALUE(LEFT($L$48,4)),1,2))),
IF(YEAR($F94)&lt;VALUE(LEFT($L$48,4)),($N94+$O94)/12,0))</f>
        <v>0</v>
      </c>
      <c r="AD94" s="122">
        <f ca="1">+IF($F94=AD$48,SUM($N94:OFFSET($N94,0,IF(YEAR(AD$48)=VALUE(LEFT($L$48,4)),1,2))),
IF(YEAR($F94)&lt;=YEAR($C$3),$P94/12,0))</f>
        <v>0</v>
      </c>
      <c r="AE94" s="119">
        <f ca="1">+IF($F94=AE$48,SUM($N94:OFFSET($N94,0,IF(YEAR(AE$48)=VALUE(LEFT($L$48,4)),1,2))),
IF(YEAR($F94)&lt;=YEAR($C$3),$P94/12,0))</f>
        <v>0</v>
      </c>
      <c r="AF94" s="119">
        <f ca="1">+IF($F94=AF$48,SUM($N94:OFFSET($N94,0,IF(YEAR(AF$48)=VALUE(LEFT($L$48,4)),1,2))),
IF(YEAR($F94)&lt;=YEAR($C$3),$P94/12,0))</f>
        <v>0</v>
      </c>
      <c r="AG94" s="119">
        <f ca="1">+IF($F94=AG$48,SUM($N94:OFFSET($N94,0,IF(YEAR(AG$48)=VALUE(LEFT($L$48,4)),1,2))),
IF(YEAR($F94)&lt;=YEAR($C$3),$P94/12,0))</f>
        <v>0</v>
      </c>
      <c r="AH94" s="119">
        <f ca="1">+IF($F94=AH$48,SUM($N94:OFFSET($N94,0,IF(YEAR(AH$48)=VALUE(LEFT($L$48,4)),1,2))),
IF(YEAR($F94)&lt;=YEAR($C$3),$P94/12,0))</f>
        <v>0</v>
      </c>
      <c r="AI94" s="119">
        <f ca="1">+IF($F94=AI$48,SUM($N94:OFFSET($N94,0,IF(YEAR(AI$48)=VALUE(LEFT($L$48,4)),1,2))),
IF(YEAR($F94)&lt;=YEAR($C$3),$P94/12,0))</f>
        <v>0</v>
      </c>
      <c r="AJ94" s="119">
        <f ca="1">+IF($F94=AJ$48,SUM($N94:OFFSET($N94,0,IF(YEAR(AJ$48)=VALUE(LEFT($L$48,4)),1,2))),
IF(YEAR($F94)&lt;=YEAR($C$3),$P94/12,0))</f>
        <v>12777.137030000013</v>
      </c>
      <c r="AK94" s="119">
        <f ca="1">+IF($F94=AK$48,SUM($N94:OFFSET($N94,0,IF(YEAR(AK$48)=VALUE(LEFT($L$48,4)),1,2))),
IF(YEAR($F94)&lt;=YEAR($C$3),$P94/12,0))</f>
        <v>0</v>
      </c>
      <c r="AL94" s="119">
        <f ca="1">+IF($F94=AL$48,SUM($N94:OFFSET($N94,0,IF(YEAR(AL$48)=VALUE(LEFT($L$48,4)),1,2))),
IF(YEAR($F94)&lt;=YEAR($C$3),$P94/12,0))</f>
        <v>0</v>
      </c>
      <c r="AM94" s="119">
        <f ca="1">+IF($F94=AM$48,SUM($N94:OFFSET($N94,0,IF(YEAR(AM$48)=VALUE(LEFT($L$48,4)),1,2))),
IF(YEAR($F94)&lt;=YEAR($C$3),$P94/12,0))</f>
        <v>0</v>
      </c>
      <c r="AN94" s="119">
        <f ca="1">+IF($F94=AN$48,SUM($N94:OFFSET($N94,0,IF(YEAR(AN$48)=VALUE(LEFT($L$48,4)),1,2))),
IF(YEAR($F94)&lt;=YEAR($C$3),$P94/12,0))</f>
        <v>0</v>
      </c>
      <c r="AO94" s="120">
        <f ca="1">+IF($F94=AO$48,SUM($N94:OFFSET($N94,0,IF(YEAR(AO$48)=VALUE(LEFT($L$48,4)),1,2))),
IF(YEAR($F94)&lt;=YEAR($C$3),$P94/12,0))</f>
        <v>0</v>
      </c>
      <c r="AP94" s="121"/>
      <c r="AR94" s="107"/>
      <c r="AS94" s="107"/>
    </row>
    <row r="95" spans="1:45" ht="30" x14ac:dyDescent="0.25">
      <c r="A95" s="298">
        <v>900639015</v>
      </c>
      <c r="B95" s="332" t="s">
        <v>248</v>
      </c>
      <c r="C95" s="347" t="s">
        <v>249</v>
      </c>
      <c r="D95" s="333">
        <v>7060</v>
      </c>
      <c r="E95" s="334" t="s">
        <v>90</v>
      </c>
      <c r="F95" s="102">
        <v>43191</v>
      </c>
      <c r="G95" s="336" t="s">
        <v>116</v>
      </c>
      <c r="H95" s="337">
        <v>0</v>
      </c>
      <c r="I95" s="338">
        <v>1</v>
      </c>
      <c r="J95" s="242"/>
      <c r="K95" s="340">
        <v>0</v>
      </c>
      <c r="L95" s="343">
        <v>12</v>
      </c>
      <c r="M95" s="342">
        <v>209.857</v>
      </c>
      <c r="N95" s="119">
        <f t="shared" si="16"/>
        <v>0</v>
      </c>
      <c r="O95" s="121">
        <f t="shared" si="17"/>
        <v>12</v>
      </c>
      <c r="P95" s="120">
        <f t="shared" si="18"/>
        <v>209.857</v>
      </c>
      <c r="Q95" s="121"/>
      <c r="R95" s="122">
        <f ca="1">+IF($F95=R$48,SUM($N95:OFFSET($N95,0,IF(YEAR(R$48)=VALUE(LEFT($L$48,4)),1,2))),
IF(YEAR($F95)&lt;VALUE(LEFT($L$48,4)),($N95+$O95)/12,0))</f>
        <v>0</v>
      </c>
      <c r="S95" s="119">
        <f ca="1">+IF($F95=S$48,SUM($N95:OFFSET($N95,0,IF(YEAR(S$48)=VALUE(LEFT($L$48,4)),1,2))),
IF(YEAR($F95)&lt;VALUE(LEFT($L$48,4)),($N95+$O95)/12,0))</f>
        <v>0</v>
      </c>
      <c r="T95" s="119">
        <f ca="1">+IF($F95=T$48,SUM($N95:OFFSET($N95,0,IF(YEAR(T$48)=VALUE(LEFT($L$48,4)),1,2))),
IF(YEAR($F95)&lt;VALUE(LEFT($L$48,4)),($N95+$O95)/12,0))</f>
        <v>0</v>
      </c>
      <c r="U95" s="119">
        <f ca="1">+IF($F95=U$48,SUM($N95:OFFSET($N95,0,IF(YEAR(U$48)=VALUE(LEFT($L$48,4)),1,2))),
IF(YEAR($F95)&lt;VALUE(LEFT($L$48,4)),($N95+$O95)/12,0))</f>
        <v>12</v>
      </c>
      <c r="V95" s="119">
        <f ca="1">+IF($F95=V$48,SUM($N95:OFFSET($N95,0,IF(YEAR(V$48)=VALUE(LEFT($L$48,4)),1,2))),
IF(YEAR($F95)&lt;VALUE(LEFT($L$48,4)),($N95+$O95)/12,0))</f>
        <v>0</v>
      </c>
      <c r="W95" s="119">
        <f ca="1">+IF($F95=W$48,SUM($N95:OFFSET($N95,0,IF(YEAR(W$48)=VALUE(LEFT($L$48,4)),1,2))),
IF(YEAR($F95)&lt;VALUE(LEFT($L$48,4)),($N95+$O95)/12,0))</f>
        <v>0</v>
      </c>
      <c r="X95" s="119">
        <f ca="1">+IF($F95=X$48,SUM($N95:OFFSET($N95,0,IF(YEAR(X$48)=VALUE(LEFT($L$48,4)),1,2))),
IF(YEAR($F95)&lt;VALUE(LEFT($L$48,4)),($N95+$O95)/12,0))</f>
        <v>0</v>
      </c>
      <c r="Y95" s="119">
        <f ca="1">+IF($F95=Y$48,SUM($N95:OFFSET($N95,0,IF(YEAR(Y$48)=VALUE(LEFT($L$48,4)),1,2))),
IF(YEAR($F95)&lt;VALUE(LEFT($L$48,4)),($N95+$O95)/12,0))</f>
        <v>0</v>
      </c>
      <c r="Z95" s="119">
        <f ca="1">+IF($F95=Z$48,SUM($N95:OFFSET($N95,0,IF(YEAR(Z$48)=VALUE(LEFT($L$48,4)),1,2))),
IF(YEAR($F95)&lt;VALUE(LEFT($L$48,4)),($N95+$O95)/12,0))</f>
        <v>0</v>
      </c>
      <c r="AA95" s="119">
        <f ca="1">+IF($F95=AA$48,SUM($N95:OFFSET($N95,0,IF(YEAR(AA$48)=VALUE(LEFT($L$48,4)),1,2))),
IF(YEAR($F95)&lt;VALUE(LEFT($L$48,4)),($N95+$O95)/12,0))</f>
        <v>0</v>
      </c>
      <c r="AB95" s="119">
        <f ca="1">+IF($F95=AB$48,SUM($N95:OFFSET($N95,0,IF(YEAR(AB$48)=VALUE(LEFT($L$48,4)),1,2))),
IF(YEAR($F95)&lt;VALUE(LEFT($L$48,4)),($N95+$O95)/12,0))</f>
        <v>0</v>
      </c>
      <c r="AC95" s="120">
        <f ca="1">+IF($F95=AC$48,SUM($N95:OFFSET($N95,0,IF(YEAR(AC$48)=VALUE(LEFT($L$48,4)),1,2))),
IF(YEAR($F95)&lt;VALUE(LEFT($L$48,4)),($N95+$O95)/12,0))</f>
        <v>0</v>
      </c>
      <c r="AD95" s="122">
        <f ca="1">+IF($F95=AD$48,SUM($N95:OFFSET($N95,0,IF(YEAR(AD$48)=VALUE(LEFT($L$48,4)),1,2))),
IF(YEAR($F95)&lt;=YEAR($C$3),$P95/12,0))</f>
        <v>17.488083333333332</v>
      </c>
      <c r="AE95" s="119">
        <f ca="1">+IF($F95=AE$48,SUM($N95:OFFSET($N95,0,IF(YEAR(AE$48)=VALUE(LEFT($L$48,4)),1,2))),
IF(YEAR($F95)&lt;=YEAR($C$3),$P95/12,0))</f>
        <v>17.488083333333332</v>
      </c>
      <c r="AF95" s="119">
        <f ca="1">+IF($F95=AF$48,SUM($N95:OFFSET($N95,0,IF(YEAR(AF$48)=VALUE(LEFT($L$48,4)),1,2))),
IF(YEAR($F95)&lt;=YEAR($C$3),$P95/12,0))</f>
        <v>17.488083333333332</v>
      </c>
      <c r="AG95" s="119">
        <f ca="1">+IF($F95=AG$48,SUM($N95:OFFSET($N95,0,IF(YEAR(AG$48)=VALUE(LEFT($L$48,4)),1,2))),
IF(YEAR($F95)&lt;=YEAR($C$3),$P95/12,0))</f>
        <v>17.488083333333332</v>
      </c>
      <c r="AH95" s="119">
        <f ca="1">+IF($F95=AH$48,SUM($N95:OFFSET($N95,0,IF(YEAR(AH$48)=VALUE(LEFT($L$48,4)),1,2))),
IF(YEAR($F95)&lt;=YEAR($C$3),$P95/12,0))</f>
        <v>17.488083333333332</v>
      </c>
      <c r="AI95" s="119">
        <f ca="1">+IF($F95=AI$48,SUM($N95:OFFSET($N95,0,IF(YEAR(AI$48)=VALUE(LEFT($L$48,4)),1,2))),
IF(YEAR($F95)&lt;=YEAR($C$3),$P95/12,0))</f>
        <v>17.488083333333332</v>
      </c>
      <c r="AJ95" s="119">
        <f ca="1">+IF($F95=AJ$48,SUM($N95:OFFSET($N95,0,IF(YEAR(AJ$48)=VALUE(LEFT($L$48,4)),1,2))),
IF(YEAR($F95)&lt;=YEAR($C$3),$P95/12,0))</f>
        <v>17.488083333333332</v>
      </c>
      <c r="AK95" s="119">
        <f ca="1">+IF($F95=AK$48,SUM($N95:OFFSET($N95,0,IF(YEAR(AK$48)=VALUE(LEFT($L$48,4)),1,2))),
IF(YEAR($F95)&lt;=YEAR($C$3),$P95/12,0))</f>
        <v>17.488083333333332</v>
      </c>
      <c r="AL95" s="119">
        <f ca="1">+IF($F95=AL$48,SUM($N95:OFFSET($N95,0,IF(YEAR(AL$48)=VALUE(LEFT($L$48,4)),1,2))),
IF(YEAR($F95)&lt;=YEAR($C$3),$P95/12,0))</f>
        <v>17.488083333333332</v>
      </c>
      <c r="AM95" s="119">
        <f ca="1">+IF($F95=AM$48,SUM($N95:OFFSET($N95,0,IF(YEAR(AM$48)=VALUE(LEFT($L$48,4)),1,2))),
IF(YEAR($F95)&lt;=YEAR($C$3),$P95/12,0))</f>
        <v>17.488083333333332</v>
      </c>
      <c r="AN95" s="119">
        <f ca="1">+IF($F95=AN$48,SUM($N95:OFFSET($N95,0,IF(YEAR(AN$48)=VALUE(LEFT($L$48,4)),1,2))),
IF(YEAR($F95)&lt;=YEAR($C$3),$P95/12,0))</f>
        <v>17.488083333333332</v>
      </c>
      <c r="AO95" s="120">
        <f ca="1">+IF($F95=AO$48,SUM($N95:OFFSET($N95,0,IF(YEAR(AO$48)=VALUE(LEFT($L$48,4)),1,2))),
IF(YEAR($F95)&lt;=YEAR($C$3),$P95/12,0))</f>
        <v>17.488083333333332</v>
      </c>
      <c r="AP95" s="121"/>
      <c r="AR95" s="107"/>
      <c r="AS95" s="107"/>
    </row>
    <row r="96" spans="1:45" ht="15" x14ac:dyDescent="0.25">
      <c r="A96" s="298">
        <v>902067053</v>
      </c>
      <c r="B96" s="332" t="s">
        <v>250</v>
      </c>
      <c r="C96" s="347" t="s">
        <v>251</v>
      </c>
      <c r="D96" s="333">
        <v>7115</v>
      </c>
      <c r="E96" s="334" t="s">
        <v>90</v>
      </c>
      <c r="F96" s="102">
        <v>43586</v>
      </c>
      <c r="G96" s="336" t="s">
        <v>92</v>
      </c>
      <c r="H96" s="337">
        <v>0</v>
      </c>
      <c r="I96" s="338">
        <v>1</v>
      </c>
      <c r="J96" s="242"/>
      <c r="K96" s="340">
        <v>460.89793000000009</v>
      </c>
      <c r="L96" s="343">
        <v>1438.7070000000001</v>
      </c>
      <c r="M96" s="342">
        <v>4268.0540000000001</v>
      </c>
      <c r="N96" s="119">
        <f t="shared" si="16"/>
        <v>460.89793000000009</v>
      </c>
      <c r="O96" s="121">
        <f t="shared" si="17"/>
        <v>1438.7070000000001</v>
      </c>
      <c r="P96" s="120">
        <f t="shared" si="18"/>
        <v>4268.0540000000001</v>
      </c>
      <c r="Q96" s="121"/>
      <c r="R96" s="122">
        <f ca="1">+IF($F96=R$48,SUM($N96:OFFSET($N96,0,IF(YEAR(R$48)=VALUE(LEFT($L$48,4)),1,2))),
IF(YEAR($F96)&lt;VALUE(LEFT($L$48,4)),($N96+$O96)/12,0))</f>
        <v>0</v>
      </c>
      <c r="S96" s="119">
        <f ca="1">+IF($F96=S$48,SUM($N96:OFFSET($N96,0,IF(YEAR(S$48)=VALUE(LEFT($L$48,4)),1,2))),
IF(YEAR($F96)&lt;VALUE(LEFT($L$48,4)),($N96+$O96)/12,0))</f>
        <v>0</v>
      </c>
      <c r="T96" s="119">
        <f ca="1">+IF($F96=T$48,SUM($N96:OFFSET($N96,0,IF(YEAR(T$48)=VALUE(LEFT($L$48,4)),1,2))),
IF(YEAR($F96)&lt;VALUE(LEFT($L$48,4)),($N96+$O96)/12,0))</f>
        <v>0</v>
      </c>
      <c r="U96" s="119">
        <f ca="1">+IF($F96=U$48,SUM($N96:OFFSET($N96,0,IF(YEAR(U$48)=VALUE(LEFT($L$48,4)),1,2))),
IF(YEAR($F96)&lt;VALUE(LEFT($L$48,4)),($N96+$O96)/12,0))</f>
        <v>0</v>
      </c>
      <c r="V96" s="119">
        <f ca="1">+IF($F96=V$48,SUM($N96:OFFSET($N96,0,IF(YEAR(V$48)=VALUE(LEFT($L$48,4)),1,2))),
IF(YEAR($F96)&lt;VALUE(LEFT($L$48,4)),($N96+$O96)/12,0))</f>
        <v>0</v>
      </c>
      <c r="W96" s="119">
        <f ca="1">+IF($F96=W$48,SUM($N96:OFFSET($N96,0,IF(YEAR(W$48)=VALUE(LEFT($L$48,4)),1,2))),
IF(YEAR($F96)&lt;VALUE(LEFT($L$48,4)),($N96+$O96)/12,0))</f>
        <v>0</v>
      </c>
      <c r="X96" s="119">
        <f ca="1">+IF($F96=X$48,SUM($N96:OFFSET($N96,0,IF(YEAR(X$48)=VALUE(LEFT($L$48,4)),1,2))),
IF(YEAR($F96)&lt;VALUE(LEFT($L$48,4)),($N96+$O96)/12,0))</f>
        <v>0</v>
      </c>
      <c r="Y96" s="119">
        <f ca="1">+IF($F96=Y$48,SUM($N96:OFFSET($N96,0,IF(YEAR(Y$48)=VALUE(LEFT($L$48,4)),1,2))),
IF(YEAR($F96)&lt;VALUE(LEFT($L$48,4)),($N96+$O96)/12,0))</f>
        <v>0</v>
      </c>
      <c r="Z96" s="119">
        <f ca="1">+IF($F96=Z$48,SUM($N96:OFFSET($N96,0,IF(YEAR(Z$48)=VALUE(LEFT($L$48,4)),1,2))),
IF(YEAR($F96)&lt;VALUE(LEFT($L$48,4)),($N96+$O96)/12,0))</f>
        <v>0</v>
      </c>
      <c r="AA96" s="119">
        <f ca="1">+IF($F96=AA$48,SUM($N96:OFFSET($N96,0,IF(YEAR(AA$48)=VALUE(LEFT($L$48,4)),1,2))),
IF(YEAR($F96)&lt;VALUE(LEFT($L$48,4)),($N96+$O96)/12,0))</f>
        <v>0</v>
      </c>
      <c r="AB96" s="119">
        <f ca="1">+IF($F96=AB$48,SUM($N96:OFFSET($N96,0,IF(YEAR(AB$48)=VALUE(LEFT($L$48,4)),1,2))),
IF(YEAR($F96)&lt;VALUE(LEFT($L$48,4)),($N96+$O96)/12,0))</f>
        <v>0</v>
      </c>
      <c r="AC96" s="120">
        <f ca="1">+IF($F96=AC$48,SUM($N96:OFFSET($N96,0,IF(YEAR(AC$48)=VALUE(LEFT($L$48,4)),1,2))),
IF(YEAR($F96)&lt;VALUE(LEFT($L$48,4)),($N96+$O96)/12,0))</f>
        <v>0</v>
      </c>
      <c r="AD96" s="122">
        <f ca="1">+IF($F96=AD$48,SUM($N96:OFFSET($N96,0,IF(YEAR(AD$48)=VALUE(LEFT($L$48,4)),1,2))),
IF(YEAR($F96)&lt;=YEAR($C$3),$P96/12,0))</f>
        <v>0</v>
      </c>
      <c r="AE96" s="119">
        <f ca="1">+IF($F96=AE$48,SUM($N96:OFFSET($N96,0,IF(YEAR(AE$48)=VALUE(LEFT($L$48,4)),1,2))),
IF(YEAR($F96)&lt;=YEAR($C$3),$P96/12,0))</f>
        <v>0</v>
      </c>
      <c r="AF96" s="119">
        <f ca="1">+IF($F96=AF$48,SUM($N96:OFFSET($N96,0,IF(YEAR(AF$48)=VALUE(LEFT($L$48,4)),1,2))),
IF(YEAR($F96)&lt;=YEAR($C$3),$P96/12,0))</f>
        <v>0</v>
      </c>
      <c r="AG96" s="119">
        <f ca="1">+IF($F96=AG$48,SUM($N96:OFFSET($N96,0,IF(YEAR(AG$48)=VALUE(LEFT($L$48,4)),1,2))),
IF(YEAR($F96)&lt;=YEAR($C$3),$P96/12,0))</f>
        <v>0</v>
      </c>
      <c r="AH96" s="119">
        <f ca="1">+IF($F96=AH$48,SUM($N96:OFFSET($N96,0,IF(YEAR(AH$48)=VALUE(LEFT($L$48,4)),1,2))),
IF(YEAR($F96)&lt;=YEAR($C$3),$P96/12,0))</f>
        <v>6167.6589300000005</v>
      </c>
      <c r="AI96" s="119">
        <f ca="1">+IF($F96=AI$48,SUM($N96:OFFSET($N96,0,IF(YEAR(AI$48)=VALUE(LEFT($L$48,4)),1,2))),
IF(YEAR($F96)&lt;=YEAR($C$3),$P96/12,0))</f>
        <v>0</v>
      </c>
      <c r="AJ96" s="119">
        <f ca="1">+IF($F96=AJ$48,SUM($N96:OFFSET($N96,0,IF(YEAR(AJ$48)=VALUE(LEFT($L$48,4)),1,2))),
IF(YEAR($F96)&lt;=YEAR($C$3),$P96/12,0))</f>
        <v>0</v>
      </c>
      <c r="AK96" s="119">
        <f ca="1">+IF($F96=AK$48,SUM($N96:OFFSET($N96,0,IF(YEAR(AK$48)=VALUE(LEFT($L$48,4)),1,2))),
IF(YEAR($F96)&lt;=YEAR($C$3),$P96/12,0))</f>
        <v>0</v>
      </c>
      <c r="AL96" s="119">
        <f ca="1">+IF($F96=AL$48,SUM($N96:OFFSET($N96,0,IF(YEAR(AL$48)=VALUE(LEFT($L$48,4)),1,2))),
IF(YEAR($F96)&lt;=YEAR($C$3),$P96/12,0))</f>
        <v>0</v>
      </c>
      <c r="AM96" s="119">
        <f ca="1">+IF($F96=AM$48,SUM($N96:OFFSET($N96,0,IF(YEAR(AM$48)=VALUE(LEFT($L$48,4)),1,2))),
IF(YEAR($F96)&lt;=YEAR($C$3),$P96/12,0))</f>
        <v>0</v>
      </c>
      <c r="AN96" s="119">
        <f ca="1">+IF($F96=AN$48,SUM($N96:OFFSET($N96,0,IF(YEAR(AN$48)=VALUE(LEFT($L$48,4)),1,2))),
IF(YEAR($F96)&lt;=YEAR($C$3),$P96/12,0))</f>
        <v>0</v>
      </c>
      <c r="AO96" s="120">
        <f ca="1">+IF($F96=AO$48,SUM($N96:OFFSET($N96,0,IF(YEAR(AO$48)=VALUE(LEFT($L$48,4)),1,2))),
IF(YEAR($F96)&lt;=YEAR($C$3),$P96/12,0))</f>
        <v>0</v>
      </c>
      <c r="AP96" s="121"/>
      <c r="AR96" s="107"/>
      <c r="AS96" s="107"/>
    </row>
    <row r="97" spans="1:45" ht="15" x14ac:dyDescent="0.25">
      <c r="A97" s="317">
        <v>900645440</v>
      </c>
      <c r="B97" s="332" t="s">
        <v>252</v>
      </c>
      <c r="C97" s="347" t="s">
        <v>253</v>
      </c>
      <c r="D97" s="333">
        <v>7116</v>
      </c>
      <c r="E97" s="334" t="s">
        <v>90</v>
      </c>
      <c r="F97" s="139">
        <v>42491</v>
      </c>
      <c r="G97" s="336" t="s">
        <v>92</v>
      </c>
      <c r="H97" s="337">
        <v>0</v>
      </c>
      <c r="I97" s="338">
        <v>1</v>
      </c>
      <c r="J97" s="242" t="s">
        <v>77</v>
      </c>
      <c r="K97" s="340">
        <v>-1.9132720296965998E-11</v>
      </c>
      <c r="L97" s="343">
        <v>17.318000000000001</v>
      </c>
      <c r="M97" s="342">
        <v>0</v>
      </c>
      <c r="N97" s="119">
        <f t="shared" si="16"/>
        <v>-1.9132720296965998E-11</v>
      </c>
      <c r="O97" s="121">
        <f t="shared" si="17"/>
        <v>17.318000000000001</v>
      </c>
      <c r="P97" s="120">
        <f t="shared" si="18"/>
        <v>0</v>
      </c>
      <c r="Q97" s="121"/>
      <c r="R97" s="122">
        <f ca="1">+IF($F97=R$48,SUM($N97:OFFSET($N97,0,IF(YEAR(R$48)=VALUE(LEFT($L$48,4)),1,2))),
IF(YEAR($F97)&lt;VALUE(LEFT($L$48,4)),($N97+$O97)/12,0))</f>
        <v>1.4431666666650724</v>
      </c>
      <c r="S97" s="119">
        <f ca="1">+IF($F97=S$48,SUM($N97:OFFSET($N97,0,IF(YEAR(S$48)=VALUE(LEFT($L$48,4)),1,2))),
IF(YEAR($F97)&lt;VALUE(LEFT($L$48,4)),($N97+$O97)/12,0))</f>
        <v>1.4431666666650724</v>
      </c>
      <c r="T97" s="119">
        <f ca="1">+IF($F97=T$48,SUM($N97:OFFSET($N97,0,IF(YEAR(T$48)=VALUE(LEFT($L$48,4)),1,2))),
IF(YEAR($F97)&lt;VALUE(LEFT($L$48,4)),($N97+$O97)/12,0))</f>
        <v>1.4431666666650724</v>
      </c>
      <c r="U97" s="119">
        <f ca="1">+IF($F97=U$48,SUM($N97:OFFSET($N97,0,IF(YEAR(U$48)=VALUE(LEFT($L$48,4)),1,2))),
IF(YEAR($F97)&lt;VALUE(LEFT($L$48,4)),($N97+$O97)/12,0))</f>
        <v>1.4431666666650724</v>
      </c>
      <c r="V97" s="119">
        <f ca="1">+IF($F97=V$48,SUM($N97:OFFSET($N97,0,IF(YEAR(V$48)=VALUE(LEFT($L$48,4)),1,2))),
IF(YEAR($F97)&lt;VALUE(LEFT($L$48,4)),($N97+$O97)/12,0))</f>
        <v>1.4431666666650724</v>
      </c>
      <c r="W97" s="119">
        <f ca="1">+IF($F97=W$48,SUM($N97:OFFSET($N97,0,IF(YEAR(W$48)=VALUE(LEFT($L$48,4)),1,2))),
IF(YEAR($F97)&lt;VALUE(LEFT($L$48,4)),($N97+$O97)/12,0))</f>
        <v>1.4431666666650724</v>
      </c>
      <c r="X97" s="119">
        <f ca="1">+IF($F97=X$48,SUM($N97:OFFSET($N97,0,IF(YEAR(X$48)=VALUE(LEFT($L$48,4)),1,2))),
IF(YEAR($F97)&lt;VALUE(LEFT($L$48,4)),($N97+$O97)/12,0))</f>
        <v>1.4431666666650724</v>
      </c>
      <c r="Y97" s="119">
        <f ca="1">+IF($F97=Y$48,SUM($N97:OFFSET($N97,0,IF(YEAR(Y$48)=VALUE(LEFT($L$48,4)),1,2))),
IF(YEAR($F97)&lt;VALUE(LEFT($L$48,4)),($N97+$O97)/12,0))</f>
        <v>1.4431666666650724</v>
      </c>
      <c r="Z97" s="119">
        <f ca="1">+IF($F97=Z$48,SUM($N97:OFFSET($N97,0,IF(YEAR(Z$48)=VALUE(LEFT($L$48,4)),1,2))),
IF(YEAR($F97)&lt;VALUE(LEFT($L$48,4)),($N97+$O97)/12,0))</f>
        <v>1.4431666666650724</v>
      </c>
      <c r="AA97" s="119">
        <f ca="1">+IF($F97=AA$48,SUM($N97:OFFSET($N97,0,IF(YEAR(AA$48)=VALUE(LEFT($L$48,4)),1,2))),
IF(YEAR($F97)&lt;VALUE(LEFT($L$48,4)),($N97+$O97)/12,0))</f>
        <v>1.4431666666650724</v>
      </c>
      <c r="AB97" s="119">
        <f ca="1">+IF($F97=AB$48,SUM($N97:OFFSET($N97,0,IF(YEAR(AB$48)=VALUE(LEFT($L$48,4)),1,2))),
IF(YEAR($F97)&lt;VALUE(LEFT($L$48,4)),($N97+$O97)/12,0))</f>
        <v>1.4431666666650724</v>
      </c>
      <c r="AC97" s="120">
        <f ca="1">+IF($F97=AC$48,SUM($N97:OFFSET($N97,0,IF(YEAR(AC$48)=VALUE(LEFT($L$48,4)),1,2))),
IF(YEAR($F97)&lt;VALUE(LEFT($L$48,4)),($N97+$O97)/12,0))</f>
        <v>1.4431666666650724</v>
      </c>
      <c r="AD97" s="122">
        <f ca="1">+IF($F97=AD$48,SUM($N97:OFFSET($N97,0,IF(YEAR(AD$48)=VALUE(LEFT($L$48,4)),1,2))),
IF(YEAR($F97)&lt;=YEAR($C$3),$P97/12,0))</f>
        <v>0</v>
      </c>
      <c r="AE97" s="119">
        <f ca="1">+IF($F97=AE$48,SUM($N97:OFFSET($N97,0,IF(YEAR(AE$48)=VALUE(LEFT($L$48,4)),1,2))),
IF(YEAR($F97)&lt;=YEAR($C$3),$P97/12,0))</f>
        <v>0</v>
      </c>
      <c r="AF97" s="119">
        <f ca="1">+IF($F97=AF$48,SUM($N97:OFFSET($N97,0,IF(YEAR(AF$48)=VALUE(LEFT($L$48,4)),1,2))),
IF(YEAR($F97)&lt;=YEAR($C$3),$P97/12,0))</f>
        <v>0</v>
      </c>
      <c r="AG97" s="119">
        <f ca="1">+IF($F97=AG$48,SUM($N97:OFFSET($N97,0,IF(YEAR(AG$48)=VALUE(LEFT($L$48,4)),1,2))),
IF(YEAR($F97)&lt;=YEAR($C$3),$P97/12,0))</f>
        <v>0</v>
      </c>
      <c r="AH97" s="119">
        <f ca="1">+IF($F97=AH$48,SUM($N97:OFFSET($N97,0,IF(YEAR(AH$48)=VALUE(LEFT($L$48,4)),1,2))),
IF(YEAR($F97)&lt;=YEAR($C$3),$P97/12,0))</f>
        <v>0</v>
      </c>
      <c r="AI97" s="119">
        <f ca="1">+IF($F97=AI$48,SUM($N97:OFFSET($N97,0,IF(YEAR(AI$48)=VALUE(LEFT($L$48,4)),1,2))),
IF(YEAR($F97)&lt;=YEAR($C$3),$P97/12,0))</f>
        <v>0</v>
      </c>
      <c r="AJ97" s="119">
        <f ca="1">+IF($F97=AJ$48,SUM($N97:OFFSET($N97,0,IF(YEAR(AJ$48)=VALUE(LEFT($L$48,4)),1,2))),
IF(YEAR($F97)&lt;=YEAR($C$3),$P97/12,0))</f>
        <v>0</v>
      </c>
      <c r="AK97" s="119">
        <f ca="1">+IF($F97=AK$48,SUM($N97:OFFSET($N97,0,IF(YEAR(AK$48)=VALUE(LEFT($L$48,4)),1,2))),
IF(YEAR($F97)&lt;=YEAR($C$3),$P97/12,0))</f>
        <v>0</v>
      </c>
      <c r="AL97" s="119">
        <f ca="1">+IF($F97=AL$48,SUM($N97:OFFSET($N97,0,IF(YEAR(AL$48)=VALUE(LEFT($L$48,4)),1,2))),
IF(YEAR($F97)&lt;=YEAR($C$3),$P97/12,0))</f>
        <v>0</v>
      </c>
      <c r="AM97" s="119">
        <f ca="1">+IF($F97=AM$48,SUM($N97:OFFSET($N97,0,IF(YEAR(AM$48)=VALUE(LEFT($L$48,4)),1,2))),
IF(YEAR($F97)&lt;=YEAR($C$3),$P97/12,0))</f>
        <v>0</v>
      </c>
      <c r="AN97" s="119">
        <f ca="1">+IF($F97=AN$48,SUM($N97:OFFSET($N97,0,IF(YEAR(AN$48)=VALUE(LEFT($L$48,4)),1,2))),
IF(YEAR($F97)&lt;=YEAR($C$3),$P97/12,0))</f>
        <v>0</v>
      </c>
      <c r="AO97" s="120">
        <f ca="1">+IF($F97=AO$48,SUM($N97:OFFSET($N97,0,IF(YEAR(AO$48)=VALUE(LEFT($L$48,4)),1,2))),
IF(YEAR($F97)&lt;=YEAR($C$3),$P97/12,0))</f>
        <v>0</v>
      </c>
      <c r="AP97" s="121"/>
      <c r="AR97" s="107"/>
      <c r="AS97" s="107"/>
    </row>
    <row r="98" spans="1:45" ht="15" x14ac:dyDescent="0.25">
      <c r="A98" s="317">
        <v>900713966</v>
      </c>
      <c r="B98" s="332" t="s">
        <v>254</v>
      </c>
      <c r="C98" s="347" t="s">
        <v>255</v>
      </c>
      <c r="D98" s="333">
        <v>7241</v>
      </c>
      <c r="E98" s="334" t="s">
        <v>90</v>
      </c>
      <c r="F98" s="139">
        <v>42522</v>
      </c>
      <c r="G98" s="336" t="s">
        <v>92</v>
      </c>
      <c r="H98" s="337">
        <v>0</v>
      </c>
      <c r="I98" s="338">
        <v>1</v>
      </c>
      <c r="J98" s="242" t="s">
        <v>77</v>
      </c>
      <c r="K98" s="340">
        <v>1.9923795946397147E-12</v>
      </c>
      <c r="L98" s="343">
        <v>25</v>
      </c>
      <c r="M98" s="342">
        <v>0</v>
      </c>
      <c r="N98" s="119">
        <f t="shared" si="16"/>
        <v>1.9923795946397147E-12</v>
      </c>
      <c r="O98" s="121">
        <f t="shared" si="17"/>
        <v>25</v>
      </c>
      <c r="P98" s="120">
        <f t="shared" si="18"/>
        <v>0</v>
      </c>
      <c r="Q98" s="121"/>
      <c r="R98" s="122">
        <f ca="1">+IF($F98=R$48,SUM($N98:OFFSET($N98,0,IF(YEAR(R$48)=VALUE(LEFT($L$48,4)),1,2))),
IF(YEAR($F98)&lt;VALUE(LEFT($L$48,4)),($N98+$O98)/12,0))</f>
        <v>2.0833333333334996</v>
      </c>
      <c r="S98" s="119">
        <f ca="1">+IF($F98=S$48,SUM($N98:OFFSET($N98,0,IF(YEAR(S$48)=VALUE(LEFT($L$48,4)),1,2))),
IF(YEAR($F98)&lt;VALUE(LEFT($L$48,4)),($N98+$O98)/12,0))</f>
        <v>2.0833333333334996</v>
      </c>
      <c r="T98" s="119">
        <f ca="1">+IF($F98=T$48,SUM($N98:OFFSET($N98,0,IF(YEAR(T$48)=VALUE(LEFT($L$48,4)),1,2))),
IF(YEAR($F98)&lt;VALUE(LEFT($L$48,4)),($N98+$O98)/12,0))</f>
        <v>2.0833333333334996</v>
      </c>
      <c r="U98" s="119">
        <f ca="1">+IF($F98=U$48,SUM($N98:OFFSET($N98,0,IF(YEAR(U$48)=VALUE(LEFT($L$48,4)),1,2))),
IF(YEAR($F98)&lt;VALUE(LEFT($L$48,4)),($N98+$O98)/12,0))</f>
        <v>2.0833333333334996</v>
      </c>
      <c r="V98" s="119">
        <f ca="1">+IF($F98=V$48,SUM($N98:OFFSET($N98,0,IF(YEAR(V$48)=VALUE(LEFT($L$48,4)),1,2))),
IF(YEAR($F98)&lt;VALUE(LEFT($L$48,4)),($N98+$O98)/12,0))</f>
        <v>2.0833333333334996</v>
      </c>
      <c r="W98" s="119">
        <f ca="1">+IF($F98=W$48,SUM($N98:OFFSET($N98,0,IF(YEAR(W$48)=VALUE(LEFT($L$48,4)),1,2))),
IF(YEAR($F98)&lt;VALUE(LEFT($L$48,4)),($N98+$O98)/12,0))</f>
        <v>2.0833333333334996</v>
      </c>
      <c r="X98" s="119">
        <f ca="1">+IF($F98=X$48,SUM($N98:OFFSET($N98,0,IF(YEAR(X$48)=VALUE(LEFT($L$48,4)),1,2))),
IF(YEAR($F98)&lt;VALUE(LEFT($L$48,4)),($N98+$O98)/12,0))</f>
        <v>2.0833333333334996</v>
      </c>
      <c r="Y98" s="119">
        <f ca="1">+IF($F98=Y$48,SUM($N98:OFFSET($N98,0,IF(YEAR(Y$48)=VALUE(LEFT($L$48,4)),1,2))),
IF(YEAR($F98)&lt;VALUE(LEFT($L$48,4)),($N98+$O98)/12,0))</f>
        <v>2.0833333333334996</v>
      </c>
      <c r="Z98" s="119">
        <f ca="1">+IF($F98=Z$48,SUM($N98:OFFSET($N98,0,IF(YEAR(Z$48)=VALUE(LEFT($L$48,4)),1,2))),
IF(YEAR($F98)&lt;VALUE(LEFT($L$48,4)),($N98+$O98)/12,0))</f>
        <v>2.0833333333334996</v>
      </c>
      <c r="AA98" s="119">
        <f ca="1">+IF($F98=AA$48,SUM($N98:OFFSET($N98,0,IF(YEAR(AA$48)=VALUE(LEFT($L$48,4)),1,2))),
IF(YEAR($F98)&lt;VALUE(LEFT($L$48,4)),($N98+$O98)/12,0))</f>
        <v>2.0833333333334996</v>
      </c>
      <c r="AB98" s="119">
        <f ca="1">+IF($F98=AB$48,SUM($N98:OFFSET($N98,0,IF(YEAR(AB$48)=VALUE(LEFT($L$48,4)),1,2))),
IF(YEAR($F98)&lt;VALUE(LEFT($L$48,4)),($N98+$O98)/12,0))</f>
        <v>2.0833333333334996</v>
      </c>
      <c r="AC98" s="120">
        <f ca="1">+IF($F98=AC$48,SUM($N98:OFFSET($N98,0,IF(YEAR(AC$48)=VALUE(LEFT($L$48,4)),1,2))),
IF(YEAR($F98)&lt;VALUE(LEFT($L$48,4)),($N98+$O98)/12,0))</f>
        <v>2.0833333333334996</v>
      </c>
      <c r="AD98" s="122">
        <f ca="1">+IF($F98=AD$48,SUM($N98:OFFSET($N98,0,IF(YEAR(AD$48)=VALUE(LEFT($L$48,4)),1,2))),
IF(YEAR($F98)&lt;=YEAR($C$3),$P98/12,0))</f>
        <v>0</v>
      </c>
      <c r="AE98" s="119">
        <f ca="1">+IF($F98=AE$48,SUM($N98:OFFSET($N98,0,IF(YEAR(AE$48)=VALUE(LEFT($L$48,4)),1,2))),
IF(YEAR($F98)&lt;=YEAR($C$3),$P98/12,0))</f>
        <v>0</v>
      </c>
      <c r="AF98" s="119">
        <f ca="1">+IF($F98=AF$48,SUM($N98:OFFSET($N98,0,IF(YEAR(AF$48)=VALUE(LEFT($L$48,4)),1,2))),
IF(YEAR($F98)&lt;=YEAR($C$3),$P98/12,0))</f>
        <v>0</v>
      </c>
      <c r="AG98" s="119">
        <f ca="1">+IF($F98=AG$48,SUM($N98:OFFSET($N98,0,IF(YEAR(AG$48)=VALUE(LEFT($L$48,4)),1,2))),
IF(YEAR($F98)&lt;=YEAR($C$3),$P98/12,0))</f>
        <v>0</v>
      </c>
      <c r="AH98" s="119">
        <f ca="1">+IF($F98=AH$48,SUM($N98:OFFSET($N98,0,IF(YEAR(AH$48)=VALUE(LEFT($L$48,4)),1,2))),
IF(YEAR($F98)&lt;=YEAR($C$3),$P98/12,0))</f>
        <v>0</v>
      </c>
      <c r="AI98" s="119">
        <f ca="1">+IF($F98=AI$48,SUM($N98:OFFSET($N98,0,IF(YEAR(AI$48)=VALUE(LEFT($L$48,4)),1,2))),
IF(YEAR($F98)&lt;=YEAR($C$3),$P98/12,0))</f>
        <v>0</v>
      </c>
      <c r="AJ98" s="119">
        <f ca="1">+IF($F98=AJ$48,SUM($N98:OFFSET($N98,0,IF(YEAR(AJ$48)=VALUE(LEFT($L$48,4)),1,2))),
IF(YEAR($F98)&lt;=YEAR($C$3),$P98/12,0))</f>
        <v>0</v>
      </c>
      <c r="AK98" s="119">
        <f ca="1">+IF($F98=AK$48,SUM($N98:OFFSET($N98,0,IF(YEAR(AK$48)=VALUE(LEFT($L$48,4)),1,2))),
IF(YEAR($F98)&lt;=YEAR($C$3),$P98/12,0))</f>
        <v>0</v>
      </c>
      <c r="AL98" s="119">
        <f ca="1">+IF($F98=AL$48,SUM($N98:OFFSET($N98,0,IF(YEAR(AL$48)=VALUE(LEFT($L$48,4)),1,2))),
IF(YEAR($F98)&lt;=YEAR($C$3),$P98/12,0))</f>
        <v>0</v>
      </c>
      <c r="AM98" s="119">
        <f ca="1">+IF($F98=AM$48,SUM($N98:OFFSET($N98,0,IF(YEAR(AM$48)=VALUE(LEFT($L$48,4)),1,2))),
IF(YEAR($F98)&lt;=YEAR($C$3),$P98/12,0))</f>
        <v>0</v>
      </c>
      <c r="AN98" s="119">
        <f ca="1">+IF($F98=AN$48,SUM($N98:OFFSET($N98,0,IF(YEAR(AN$48)=VALUE(LEFT($L$48,4)),1,2))),
IF(YEAR($F98)&lt;=YEAR($C$3),$P98/12,0))</f>
        <v>0</v>
      </c>
      <c r="AO98" s="120">
        <f ca="1">+IF($F98=AO$48,SUM($N98:OFFSET($N98,0,IF(YEAR(AO$48)=VALUE(LEFT($L$48,4)),1,2))),
IF(YEAR($F98)&lt;=YEAR($C$3),$P98/12,0))</f>
        <v>0</v>
      </c>
      <c r="AP98" s="121"/>
      <c r="AR98" s="107"/>
      <c r="AS98" s="107"/>
    </row>
    <row r="99" spans="1:45" ht="15" x14ac:dyDescent="0.25">
      <c r="A99" s="317">
        <v>900692364</v>
      </c>
      <c r="B99" s="332" t="s">
        <v>256</v>
      </c>
      <c r="C99" s="347" t="s">
        <v>257</v>
      </c>
      <c r="D99" s="333">
        <v>7248</v>
      </c>
      <c r="E99" s="334" t="s">
        <v>90</v>
      </c>
      <c r="F99" s="139">
        <v>42278</v>
      </c>
      <c r="G99" s="336" t="s">
        <v>92</v>
      </c>
      <c r="H99" s="337">
        <v>0</v>
      </c>
      <c r="I99" s="338">
        <v>1</v>
      </c>
      <c r="J99" s="242" t="s">
        <v>77</v>
      </c>
      <c r="K99" s="340">
        <v>52.897140000314813</v>
      </c>
      <c r="L99" s="343">
        <v>827</v>
      </c>
      <c r="M99" s="342">
        <v>0</v>
      </c>
      <c r="N99" s="119">
        <f t="shared" si="16"/>
        <v>52.897140000314813</v>
      </c>
      <c r="O99" s="121">
        <f t="shared" si="17"/>
        <v>827</v>
      </c>
      <c r="P99" s="120">
        <f t="shared" si="18"/>
        <v>0</v>
      </c>
      <c r="Q99" s="121"/>
      <c r="R99" s="122">
        <f ca="1">+IF($F99=R$48,SUM($N99:OFFSET($N99,0,IF(YEAR(R$48)=VALUE(LEFT($L$48,4)),1,2))),
IF(YEAR($F99)&lt;VALUE(LEFT($L$48,4)),($N99+$O99)/12,0))</f>
        <v>73.324761666692908</v>
      </c>
      <c r="S99" s="119">
        <f ca="1">+IF($F99=S$48,SUM($N99:OFFSET($N99,0,IF(YEAR(S$48)=VALUE(LEFT($L$48,4)),1,2))),
IF(YEAR($F99)&lt;VALUE(LEFT($L$48,4)),($N99+$O99)/12,0))</f>
        <v>73.324761666692908</v>
      </c>
      <c r="T99" s="119">
        <f ca="1">+IF($F99=T$48,SUM($N99:OFFSET($N99,0,IF(YEAR(T$48)=VALUE(LEFT($L$48,4)),1,2))),
IF(YEAR($F99)&lt;VALUE(LEFT($L$48,4)),($N99+$O99)/12,0))</f>
        <v>73.324761666692908</v>
      </c>
      <c r="U99" s="119">
        <f ca="1">+IF($F99=U$48,SUM($N99:OFFSET($N99,0,IF(YEAR(U$48)=VALUE(LEFT($L$48,4)),1,2))),
IF(YEAR($F99)&lt;VALUE(LEFT($L$48,4)),($N99+$O99)/12,0))</f>
        <v>73.324761666692908</v>
      </c>
      <c r="V99" s="119">
        <f ca="1">+IF($F99=V$48,SUM($N99:OFFSET($N99,0,IF(YEAR(V$48)=VALUE(LEFT($L$48,4)),1,2))),
IF(YEAR($F99)&lt;VALUE(LEFT($L$48,4)),($N99+$O99)/12,0))</f>
        <v>73.324761666692908</v>
      </c>
      <c r="W99" s="119">
        <f ca="1">+IF($F99=W$48,SUM($N99:OFFSET($N99,0,IF(YEAR(W$48)=VALUE(LEFT($L$48,4)),1,2))),
IF(YEAR($F99)&lt;VALUE(LEFT($L$48,4)),($N99+$O99)/12,0))</f>
        <v>73.324761666692908</v>
      </c>
      <c r="X99" s="119">
        <f ca="1">+IF($F99=X$48,SUM($N99:OFFSET($N99,0,IF(YEAR(X$48)=VALUE(LEFT($L$48,4)),1,2))),
IF(YEAR($F99)&lt;VALUE(LEFT($L$48,4)),($N99+$O99)/12,0))</f>
        <v>73.324761666692908</v>
      </c>
      <c r="Y99" s="119">
        <f ca="1">+IF($F99=Y$48,SUM($N99:OFFSET($N99,0,IF(YEAR(Y$48)=VALUE(LEFT($L$48,4)),1,2))),
IF(YEAR($F99)&lt;VALUE(LEFT($L$48,4)),($N99+$O99)/12,0))</f>
        <v>73.324761666692908</v>
      </c>
      <c r="Z99" s="119">
        <f ca="1">+IF($F99=Z$48,SUM($N99:OFFSET($N99,0,IF(YEAR(Z$48)=VALUE(LEFT($L$48,4)),1,2))),
IF(YEAR($F99)&lt;VALUE(LEFT($L$48,4)),($N99+$O99)/12,0))</f>
        <v>73.324761666692908</v>
      </c>
      <c r="AA99" s="119">
        <f ca="1">+IF($F99=AA$48,SUM($N99:OFFSET($N99,0,IF(YEAR(AA$48)=VALUE(LEFT($L$48,4)),1,2))),
IF(YEAR($F99)&lt;VALUE(LEFT($L$48,4)),($N99+$O99)/12,0))</f>
        <v>73.324761666692908</v>
      </c>
      <c r="AB99" s="119">
        <f ca="1">+IF($F99=AB$48,SUM($N99:OFFSET($N99,0,IF(YEAR(AB$48)=VALUE(LEFT($L$48,4)),1,2))),
IF(YEAR($F99)&lt;VALUE(LEFT($L$48,4)),($N99+$O99)/12,0))</f>
        <v>73.324761666692908</v>
      </c>
      <c r="AC99" s="120">
        <f ca="1">+IF($F99=AC$48,SUM($N99:OFFSET($N99,0,IF(YEAR(AC$48)=VALUE(LEFT($L$48,4)),1,2))),
IF(YEAR($F99)&lt;VALUE(LEFT($L$48,4)),($N99+$O99)/12,0))</f>
        <v>73.324761666692908</v>
      </c>
      <c r="AD99" s="122">
        <f ca="1">+IF($F99=AD$48,SUM($N99:OFFSET($N99,0,IF(YEAR(AD$48)=VALUE(LEFT($L$48,4)),1,2))),
IF(YEAR($F99)&lt;=YEAR($C$3),$P99/12,0))</f>
        <v>0</v>
      </c>
      <c r="AE99" s="119">
        <f ca="1">+IF($F99=AE$48,SUM($N99:OFFSET($N99,0,IF(YEAR(AE$48)=VALUE(LEFT($L$48,4)),1,2))),
IF(YEAR($F99)&lt;=YEAR($C$3),$P99/12,0))</f>
        <v>0</v>
      </c>
      <c r="AF99" s="119">
        <f ca="1">+IF($F99=AF$48,SUM($N99:OFFSET($N99,0,IF(YEAR(AF$48)=VALUE(LEFT($L$48,4)),1,2))),
IF(YEAR($F99)&lt;=YEAR($C$3),$P99/12,0))</f>
        <v>0</v>
      </c>
      <c r="AG99" s="119">
        <f ca="1">+IF($F99=AG$48,SUM($N99:OFFSET($N99,0,IF(YEAR(AG$48)=VALUE(LEFT($L$48,4)),1,2))),
IF(YEAR($F99)&lt;=YEAR($C$3),$P99/12,0))</f>
        <v>0</v>
      </c>
      <c r="AH99" s="119">
        <f ca="1">+IF($F99=AH$48,SUM($N99:OFFSET($N99,0,IF(YEAR(AH$48)=VALUE(LEFT($L$48,4)),1,2))),
IF(YEAR($F99)&lt;=YEAR($C$3),$P99/12,0))</f>
        <v>0</v>
      </c>
      <c r="AI99" s="119">
        <f ca="1">+IF($F99=AI$48,SUM($N99:OFFSET($N99,0,IF(YEAR(AI$48)=VALUE(LEFT($L$48,4)),1,2))),
IF(YEAR($F99)&lt;=YEAR($C$3),$P99/12,0))</f>
        <v>0</v>
      </c>
      <c r="AJ99" s="119">
        <f ca="1">+IF($F99=AJ$48,SUM($N99:OFFSET($N99,0,IF(YEAR(AJ$48)=VALUE(LEFT($L$48,4)),1,2))),
IF(YEAR($F99)&lt;=YEAR($C$3),$P99/12,0))</f>
        <v>0</v>
      </c>
      <c r="AK99" s="119">
        <f ca="1">+IF($F99=AK$48,SUM($N99:OFFSET($N99,0,IF(YEAR(AK$48)=VALUE(LEFT($L$48,4)),1,2))),
IF(YEAR($F99)&lt;=YEAR($C$3),$P99/12,0))</f>
        <v>0</v>
      </c>
      <c r="AL99" s="119">
        <f ca="1">+IF($F99=AL$48,SUM($N99:OFFSET($N99,0,IF(YEAR(AL$48)=VALUE(LEFT($L$48,4)),1,2))),
IF(YEAR($F99)&lt;=YEAR($C$3),$P99/12,0))</f>
        <v>0</v>
      </c>
      <c r="AM99" s="119">
        <f ca="1">+IF($F99=AM$48,SUM($N99:OFFSET($N99,0,IF(YEAR(AM$48)=VALUE(LEFT($L$48,4)),1,2))),
IF(YEAR($F99)&lt;=YEAR($C$3),$P99/12,0))</f>
        <v>0</v>
      </c>
      <c r="AN99" s="119">
        <f ca="1">+IF($F99=AN$48,SUM($N99:OFFSET($N99,0,IF(YEAR(AN$48)=VALUE(LEFT($L$48,4)),1,2))),
IF(YEAR($F99)&lt;=YEAR($C$3),$P99/12,0))</f>
        <v>0</v>
      </c>
      <c r="AO99" s="120">
        <f ca="1">+IF($F99=AO$48,SUM($N99:OFFSET($N99,0,IF(YEAR(AO$48)=VALUE(LEFT($L$48,4)),1,2))),
IF(YEAR($F99)&lt;=YEAR($C$3),$P99/12,0))</f>
        <v>0</v>
      </c>
      <c r="AP99" s="121"/>
      <c r="AR99" s="107"/>
      <c r="AS99" s="107"/>
    </row>
    <row r="100" spans="1:45" ht="30" x14ac:dyDescent="0.25">
      <c r="A100" s="298">
        <v>900719387</v>
      </c>
      <c r="B100" s="332" t="s">
        <v>258</v>
      </c>
      <c r="C100" s="347" t="s">
        <v>259</v>
      </c>
      <c r="D100" s="333">
        <v>7511</v>
      </c>
      <c r="E100" s="334" t="s">
        <v>90</v>
      </c>
      <c r="F100" s="102">
        <v>43435</v>
      </c>
      <c r="G100" s="336" t="s">
        <v>116</v>
      </c>
      <c r="H100" s="337">
        <v>0</v>
      </c>
      <c r="I100" s="338">
        <v>1</v>
      </c>
      <c r="J100" s="242"/>
      <c r="K100" s="340">
        <v>1666.1268699999966</v>
      </c>
      <c r="L100" s="343">
        <v>1600</v>
      </c>
      <c r="M100" s="342">
        <v>0</v>
      </c>
      <c r="N100" s="119">
        <f t="shared" si="16"/>
        <v>1666.1268699999966</v>
      </c>
      <c r="O100" s="121">
        <f t="shared" si="17"/>
        <v>1600</v>
      </c>
      <c r="P100" s="120">
        <f t="shared" si="18"/>
        <v>0</v>
      </c>
      <c r="Q100" s="121"/>
      <c r="R100" s="122">
        <f ca="1">+IF($F100=R$48,SUM($N100:OFFSET($N100,0,IF(YEAR(R$48)=VALUE(LEFT($L$48,4)),1,2))),
IF(YEAR($F100)&lt;VALUE(LEFT($L$48,4)),($N100+$O100)/12,0))</f>
        <v>0</v>
      </c>
      <c r="S100" s="119">
        <f ca="1">+IF($F100=S$48,SUM($N100:OFFSET($N100,0,IF(YEAR(S$48)=VALUE(LEFT($L$48,4)),1,2))),
IF(YEAR($F100)&lt;VALUE(LEFT($L$48,4)),($N100+$O100)/12,0))</f>
        <v>0</v>
      </c>
      <c r="T100" s="119">
        <f ca="1">+IF($F100=T$48,SUM($N100:OFFSET($N100,0,IF(YEAR(T$48)=VALUE(LEFT($L$48,4)),1,2))),
IF(YEAR($F100)&lt;VALUE(LEFT($L$48,4)),($N100+$O100)/12,0))</f>
        <v>0</v>
      </c>
      <c r="U100" s="119">
        <f ca="1">+IF($F100=U$48,SUM($N100:OFFSET($N100,0,IF(YEAR(U$48)=VALUE(LEFT($L$48,4)),1,2))),
IF(YEAR($F100)&lt;VALUE(LEFT($L$48,4)),($N100+$O100)/12,0))</f>
        <v>0</v>
      </c>
      <c r="V100" s="119">
        <f ca="1">+IF($F100=V$48,SUM($N100:OFFSET($N100,0,IF(YEAR(V$48)=VALUE(LEFT($L$48,4)),1,2))),
IF(YEAR($F100)&lt;VALUE(LEFT($L$48,4)),($N100+$O100)/12,0))</f>
        <v>0</v>
      </c>
      <c r="W100" s="119">
        <f ca="1">+IF($F100=W$48,SUM($N100:OFFSET($N100,0,IF(YEAR(W$48)=VALUE(LEFT($L$48,4)),1,2))),
IF(YEAR($F100)&lt;VALUE(LEFT($L$48,4)),($N100+$O100)/12,0))</f>
        <v>0</v>
      </c>
      <c r="X100" s="119">
        <f ca="1">+IF($F100=X$48,SUM($N100:OFFSET($N100,0,IF(YEAR(X$48)=VALUE(LEFT($L$48,4)),1,2))),
IF(YEAR($F100)&lt;VALUE(LEFT($L$48,4)),($N100+$O100)/12,0))</f>
        <v>0</v>
      </c>
      <c r="Y100" s="119">
        <f ca="1">+IF($F100=Y$48,SUM($N100:OFFSET($N100,0,IF(YEAR(Y$48)=VALUE(LEFT($L$48,4)),1,2))),
IF(YEAR($F100)&lt;VALUE(LEFT($L$48,4)),($N100+$O100)/12,0))</f>
        <v>0</v>
      </c>
      <c r="Z100" s="119">
        <f ca="1">+IF($F100=Z$48,SUM($N100:OFFSET($N100,0,IF(YEAR(Z$48)=VALUE(LEFT($L$48,4)),1,2))),
IF(YEAR($F100)&lt;VALUE(LEFT($L$48,4)),($N100+$O100)/12,0))</f>
        <v>0</v>
      </c>
      <c r="AA100" s="119">
        <f ca="1">+IF($F100=AA$48,SUM($N100:OFFSET($N100,0,IF(YEAR(AA$48)=VALUE(LEFT($L$48,4)),1,2))),
IF(YEAR($F100)&lt;VALUE(LEFT($L$48,4)),($N100+$O100)/12,0))</f>
        <v>0</v>
      </c>
      <c r="AB100" s="119">
        <f ca="1">+IF($F100=AB$48,SUM($N100:OFFSET($N100,0,IF(YEAR(AB$48)=VALUE(LEFT($L$48,4)),1,2))),
IF(YEAR($F100)&lt;VALUE(LEFT($L$48,4)),($N100+$O100)/12,0))</f>
        <v>0</v>
      </c>
      <c r="AC100" s="120">
        <f ca="1">+IF($F100=AC$48,SUM($N100:OFFSET($N100,0,IF(YEAR(AC$48)=VALUE(LEFT($L$48,4)),1,2))),
IF(YEAR($F100)&lt;VALUE(LEFT($L$48,4)),($N100+$O100)/12,0))</f>
        <v>3266.1268699999964</v>
      </c>
      <c r="AD100" s="122">
        <f ca="1">+IF($F100=AD$48,SUM($N100:OFFSET($N100,0,IF(YEAR(AD$48)=VALUE(LEFT($L$48,4)),1,2))),
IF(YEAR($F100)&lt;=YEAR($C$3),$P100/12,0))</f>
        <v>0</v>
      </c>
      <c r="AE100" s="119">
        <f ca="1">+IF($F100=AE$48,SUM($N100:OFFSET($N100,0,IF(YEAR(AE$48)=VALUE(LEFT($L$48,4)),1,2))),
IF(YEAR($F100)&lt;=YEAR($C$3),$P100/12,0))</f>
        <v>0</v>
      </c>
      <c r="AF100" s="119">
        <f ca="1">+IF($F100=AF$48,SUM($N100:OFFSET($N100,0,IF(YEAR(AF$48)=VALUE(LEFT($L$48,4)),1,2))),
IF(YEAR($F100)&lt;=YEAR($C$3),$P100/12,0))</f>
        <v>0</v>
      </c>
      <c r="AG100" s="119">
        <f ca="1">+IF($F100=AG$48,SUM($N100:OFFSET($N100,0,IF(YEAR(AG$48)=VALUE(LEFT($L$48,4)),1,2))),
IF(YEAR($F100)&lt;=YEAR($C$3),$P100/12,0))</f>
        <v>0</v>
      </c>
      <c r="AH100" s="119">
        <f ca="1">+IF($F100=AH$48,SUM($N100:OFFSET($N100,0,IF(YEAR(AH$48)=VALUE(LEFT($L$48,4)),1,2))),
IF(YEAR($F100)&lt;=YEAR($C$3),$P100/12,0))</f>
        <v>0</v>
      </c>
      <c r="AI100" s="119">
        <f ca="1">+IF($F100=AI$48,SUM($N100:OFFSET($N100,0,IF(YEAR(AI$48)=VALUE(LEFT($L$48,4)),1,2))),
IF(YEAR($F100)&lt;=YEAR($C$3),$P100/12,0))</f>
        <v>0</v>
      </c>
      <c r="AJ100" s="119">
        <f ca="1">+IF($F100=AJ$48,SUM($N100:OFFSET($N100,0,IF(YEAR(AJ$48)=VALUE(LEFT($L$48,4)),1,2))),
IF(YEAR($F100)&lt;=YEAR($C$3),$P100/12,0))</f>
        <v>0</v>
      </c>
      <c r="AK100" s="119">
        <f ca="1">+IF($F100=AK$48,SUM($N100:OFFSET($N100,0,IF(YEAR(AK$48)=VALUE(LEFT($L$48,4)),1,2))),
IF(YEAR($F100)&lt;=YEAR($C$3),$P100/12,0))</f>
        <v>0</v>
      </c>
      <c r="AL100" s="119">
        <f ca="1">+IF($F100=AL$48,SUM($N100:OFFSET($N100,0,IF(YEAR(AL$48)=VALUE(LEFT($L$48,4)),1,2))),
IF(YEAR($F100)&lt;=YEAR($C$3),$P100/12,0))</f>
        <v>0</v>
      </c>
      <c r="AM100" s="119">
        <f ca="1">+IF($F100=AM$48,SUM($N100:OFFSET($N100,0,IF(YEAR(AM$48)=VALUE(LEFT($L$48,4)),1,2))),
IF(YEAR($F100)&lt;=YEAR($C$3),$P100/12,0))</f>
        <v>0</v>
      </c>
      <c r="AN100" s="119">
        <f ca="1">+IF($F100=AN$48,SUM($N100:OFFSET($N100,0,IF(YEAR(AN$48)=VALUE(LEFT($L$48,4)),1,2))),
IF(YEAR($F100)&lt;=YEAR($C$3),$P100/12,0))</f>
        <v>0</v>
      </c>
      <c r="AO100" s="120">
        <f ca="1">+IF($F100=AO$48,SUM($N100:OFFSET($N100,0,IF(YEAR(AO$48)=VALUE(LEFT($L$48,4)),1,2))),
IF(YEAR($F100)&lt;=YEAR($C$3),$P100/12,0))</f>
        <v>0</v>
      </c>
      <c r="AP100" s="121"/>
      <c r="AR100" s="107"/>
      <c r="AS100" s="107"/>
    </row>
    <row r="101" spans="1:45" ht="30" x14ac:dyDescent="0.25">
      <c r="A101" s="298">
        <v>901656354</v>
      </c>
      <c r="B101" s="332" t="s">
        <v>260</v>
      </c>
      <c r="C101" s="347" t="s">
        <v>261</v>
      </c>
      <c r="D101" s="333">
        <v>7820</v>
      </c>
      <c r="E101" s="334" t="s">
        <v>90</v>
      </c>
      <c r="F101" s="102">
        <v>43435</v>
      </c>
      <c r="G101" s="336" t="s">
        <v>92</v>
      </c>
      <c r="H101" s="337">
        <v>0</v>
      </c>
      <c r="I101" s="338">
        <v>0.85028083708899393</v>
      </c>
      <c r="J101" s="242"/>
      <c r="K101" s="340">
        <v>5383.6922599999862</v>
      </c>
      <c r="L101" s="343">
        <v>12605.887000000001</v>
      </c>
      <c r="M101" s="342">
        <v>0</v>
      </c>
      <c r="N101" s="119">
        <f t="shared" si="16"/>
        <v>4577.6503614623261</v>
      </c>
      <c r="O101" s="121">
        <f t="shared" si="17"/>
        <v>10718.544150609267</v>
      </c>
      <c r="P101" s="120">
        <f t="shared" si="18"/>
        <v>0</v>
      </c>
      <c r="Q101" s="121"/>
      <c r="R101" s="122">
        <f ca="1">+IF($F101=R$48,SUM($N101:OFFSET($N101,0,IF(YEAR(R$48)=VALUE(LEFT($L$48,4)),1,2))),
IF(YEAR($F101)&lt;VALUE(LEFT($L$48,4)),($N101+$O101)/12,0))</f>
        <v>0</v>
      </c>
      <c r="S101" s="119">
        <f ca="1">+IF($F101=S$48,SUM($N101:OFFSET($N101,0,IF(YEAR(S$48)=VALUE(LEFT($L$48,4)),1,2))),
IF(YEAR($F101)&lt;VALUE(LEFT($L$48,4)),($N101+$O101)/12,0))</f>
        <v>0</v>
      </c>
      <c r="T101" s="119">
        <f ca="1">+IF($F101=T$48,SUM($N101:OFFSET($N101,0,IF(YEAR(T$48)=VALUE(LEFT($L$48,4)),1,2))),
IF(YEAR($F101)&lt;VALUE(LEFT($L$48,4)),($N101+$O101)/12,0))</f>
        <v>0</v>
      </c>
      <c r="U101" s="119">
        <f ca="1">+IF($F101=U$48,SUM($N101:OFFSET($N101,0,IF(YEAR(U$48)=VALUE(LEFT($L$48,4)),1,2))),
IF(YEAR($F101)&lt;VALUE(LEFT($L$48,4)),($N101+$O101)/12,0))</f>
        <v>0</v>
      </c>
      <c r="V101" s="119">
        <f ca="1">+IF($F101=V$48,SUM($N101:OFFSET($N101,0,IF(YEAR(V$48)=VALUE(LEFT($L$48,4)),1,2))),
IF(YEAR($F101)&lt;VALUE(LEFT($L$48,4)),($N101+$O101)/12,0))</f>
        <v>0</v>
      </c>
      <c r="W101" s="119">
        <f ca="1">+IF($F101=W$48,SUM($N101:OFFSET($N101,0,IF(YEAR(W$48)=VALUE(LEFT($L$48,4)),1,2))),
IF(YEAR($F101)&lt;VALUE(LEFT($L$48,4)),($N101+$O101)/12,0))</f>
        <v>0</v>
      </c>
      <c r="X101" s="119">
        <f ca="1">+IF($F101=X$48,SUM($N101:OFFSET($N101,0,IF(YEAR(X$48)=VALUE(LEFT($L$48,4)),1,2))),
IF(YEAR($F101)&lt;VALUE(LEFT($L$48,4)),($N101+$O101)/12,0))</f>
        <v>0</v>
      </c>
      <c r="Y101" s="119">
        <f ca="1">+IF($F101=Y$48,SUM($N101:OFFSET($N101,0,IF(YEAR(Y$48)=VALUE(LEFT($L$48,4)),1,2))),
IF(YEAR($F101)&lt;VALUE(LEFT($L$48,4)),($N101+$O101)/12,0))</f>
        <v>0</v>
      </c>
      <c r="Z101" s="119">
        <f ca="1">+IF($F101=Z$48,SUM($N101:OFFSET($N101,0,IF(YEAR(Z$48)=VALUE(LEFT($L$48,4)),1,2))),
IF(YEAR($F101)&lt;VALUE(LEFT($L$48,4)),($N101+$O101)/12,0))</f>
        <v>0</v>
      </c>
      <c r="AA101" s="119">
        <f ca="1">+IF($F101=AA$48,SUM($N101:OFFSET($N101,0,IF(YEAR(AA$48)=VALUE(LEFT($L$48,4)),1,2))),
IF(YEAR($F101)&lt;VALUE(LEFT($L$48,4)),($N101+$O101)/12,0))</f>
        <v>0</v>
      </c>
      <c r="AB101" s="119">
        <f ca="1">+IF($F101=AB$48,SUM($N101:OFFSET($N101,0,IF(YEAR(AB$48)=VALUE(LEFT($L$48,4)),1,2))),
IF(YEAR($F101)&lt;VALUE(LEFT($L$48,4)),($N101+$O101)/12,0))</f>
        <v>0</v>
      </c>
      <c r="AC101" s="120">
        <f ca="1">+IF($F101=AC$48,SUM($N101:OFFSET($N101,0,IF(YEAR(AC$48)=VALUE(LEFT($L$48,4)),1,2))),
IF(YEAR($F101)&lt;VALUE(LEFT($L$48,4)),($N101+$O101)/12,0))</f>
        <v>15296.194512071594</v>
      </c>
      <c r="AD101" s="122">
        <f ca="1">+IF($F101=AD$48,SUM($N101:OFFSET($N101,0,IF(YEAR(AD$48)=VALUE(LEFT($L$48,4)),1,2))),
IF(YEAR($F101)&lt;=YEAR($C$3),$P101/12,0))</f>
        <v>0</v>
      </c>
      <c r="AE101" s="119">
        <f ca="1">+IF($F101=AE$48,SUM($N101:OFFSET($N101,0,IF(YEAR(AE$48)=VALUE(LEFT($L$48,4)),1,2))),
IF(YEAR($F101)&lt;=YEAR($C$3),$P101/12,0))</f>
        <v>0</v>
      </c>
      <c r="AF101" s="119">
        <f ca="1">+IF($F101=AF$48,SUM($N101:OFFSET($N101,0,IF(YEAR(AF$48)=VALUE(LEFT($L$48,4)),1,2))),
IF(YEAR($F101)&lt;=YEAR($C$3),$P101/12,0))</f>
        <v>0</v>
      </c>
      <c r="AG101" s="119">
        <f ca="1">+IF($F101=AG$48,SUM($N101:OFFSET($N101,0,IF(YEAR(AG$48)=VALUE(LEFT($L$48,4)),1,2))),
IF(YEAR($F101)&lt;=YEAR($C$3),$P101/12,0))</f>
        <v>0</v>
      </c>
      <c r="AH101" s="119">
        <f ca="1">+IF($F101=AH$48,SUM($N101:OFFSET($N101,0,IF(YEAR(AH$48)=VALUE(LEFT($L$48,4)),1,2))),
IF(YEAR($F101)&lt;=YEAR($C$3),$P101/12,0))</f>
        <v>0</v>
      </c>
      <c r="AI101" s="119">
        <f ca="1">+IF($F101=AI$48,SUM($N101:OFFSET($N101,0,IF(YEAR(AI$48)=VALUE(LEFT($L$48,4)),1,2))),
IF(YEAR($F101)&lt;=YEAR($C$3),$P101/12,0))</f>
        <v>0</v>
      </c>
      <c r="AJ101" s="119">
        <f ca="1">+IF($F101=AJ$48,SUM($N101:OFFSET($N101,0,IF(YEAR(AJ$48)=VALUE(LEFT($L$48,4)),1,2))),
IF(YEAR($F101)&lt;=YEAR($C$3),$P101/12,0))</f>
        <v>0</v>
      </c>
      <c r="AK101" s="119">
        <f ca="1">+IF($F101=AK$48,SUM($N101:OFFSET($N101,0,IF(YEAR(AK$48)=VALUE(LEFT($L$48,4)),1,2))),
IF(YEAR($F101)&lt;=YEAR($C$3),$P101/12,0))</f>
        <v>0</v>
      </c>
      <c r="AL101" s="119">
        <f ca="1">+IF($F101=AL$48,SUM($N101:OFFSET($N101,0,IF(YEAR(AL$48)=VALUE(LEFT($L$48,4)),1,2))),
IF(YEAR($F101)&lt;=YEAR($C$3),$P101/12,0))</f>
        <v>0</v>
      </c>
      <c r="AM101" s="119">
        <f ca="1">+IF($F101=AM$48,SUM($N101:OFFSET($N101,0,IF(YEAR(AM$48)=VALUE(LEFT($L$48,4)),1,2))),
IF(YEAR($F101)&lt;=YEAR($C$3),$P101/12,0))</f>
        <v>0</v>
      </c>
      <c r="AN101" s="119">
        <f ca="1">+IF($F101=AN$48,SUM($N101:OFFSET($N101,0,IF(YEAR(AN$48)=VALUE(LEFT($L$48,4)),1,2))),
IF(YEAR($F101)&lt;=YEAR($C$3),$P101/12,0))</f>
        <v>0</v>
      </c>
      <c r="AO101" s="120">
        <f ca="1">+IF($F101=AO$48,SUM($N101:OFFSET($N101,0,IF(YEAR(AO$48)=VALUE(LEFT($L$48,4)),1,2))),
IF(YEAR($F101)&lt;=YEAR($C$3),$P101/12,0))</f>
        <v>0</v>
      </c>
      <c r="AP101" s="121"/>
      <c r="AR101" s="107"/>
      <c r="AS101" s="107"/>
    </row>
    <row r="102" spans="1:45" ht="15" x14ac:dyDescent="0.25">
      <c r="A102" s="298">
        <v>901656355</v>
      </c>
      <c r="B102" s="332" t="s">
        <v>262</v>
      </c>
      <c r="C102" s="347" t="s">
        <v>263</v>
      </c>
      <c r="D102" s="333">
        <v>7820</v>
      </c>
      <c r="E102" s="334" t="s">
        <v>90</v>
      </c>
      <c r="F102" s="102">
        <v>43435</v>
      </c>
      <c r="G102" s="336" t="s">
        <v>92</v>
      </c>
      <c r="H102" s="337">
        <v>0</v>
      </c>
      <c r="I102" s="338">
        <v>0.89095832391453411</v>
      </c>
      <c r="J102" s="242"/>
      <c r="K102" s="138">
        <v>6570.7954000000118</v>
      </c>
      <c r="L102" s="137">
        <v>3211.268</v>
      </c>
      <c r="M102" s="119">
        <v>0</v>
      </c>
      <c r="N102" s="119">
        <f t="shared" si="16"/>
        <v>5854.304856369341</v>
      </c>
      <c r="O102" s="121">
        <f t="shared" si="17"/>
        <v>2861.1059549203783</v>
      </c>
      <c r="P102" s="120">
        <f t="shared" si="18"/>
        <v>0</v>
      </c>
      <c r="Q102" s="121"/>
      <c r="R102" s="122">
        <f ca="1">+IF($F102=R$48,SUM($N102:OFFSET($N102,0,IF(YEAR(R$48)=VALUE(LEFT($L$48,4)),1,2))),
IF(YEAR($F102)&lt;VALUE(LEFT($L$48,4)),($N102+$O102)/12,0))</f>
        <v>0</v>
      </c>
      <c r="S102" s="119">
        <f ca="1">+IF($F102=S$48,SUM($N102:OFFSET($N102,0,IF(YEAR(S$48)=VALUE(LEFT($L$48,4)),1,2))),
IF(YEAR($F102)&lt;VALUE(LEFT($L$48,4)),($N102+$O102)/12,0))</f>
        <v>0</v>
      </c>
      <c r="T102" s="119">
        <f ca="1">+IF($F102=T$48,SUM($N102:OFFSET($N102,0,IF(YEAR(T$48)=VALUE(LEFT($L$48,4)),1,2))),
IF(YEAR($F102)&lt;VALUE(LEFT($L$48,4)),($N102+$O102)/12,0))</f>
        <v>0</v>
      </c>
      <c r="U102" s="119">
        <f ca="1">+IF($F102=U$48,SUM($N102:OFFSET($N102,0,IF(YEAR(U$48)=VALUE(LEFT($L$48,4)),1,2))),
IF(YEAR($F102)&lt;VALUE(LEFT($L$48,4)),($N102+$O102)/12,0))</f>
        <v>0</v>
      </c>
      <c r="V102" s="119">
        <f ca="1">+IF($F102=V$48,SUM($N102:OFFSET($N102,0,IF(YEAR(V$48)=VALUE(LEFT($L$48,4)),1,2))),
IF(YEAR($F102)&lt;VALUE(LEFT($L$48,4)),($N102+$O102)/12,0))</f>
        <v>0</v>
      </c>
      <c r="W102" s="119">
        <f ca="1">+IF($F102=W$48,SUM($N102:OFFSET($N102,0,IF(YEAR(W$48)=VALUE(LEFT($L$48,4)),1,2))),
IF(YEAR($F102)&lt;VALUE(LEFT($L$48,4)),($N102+$O102)/12,0))</f>
        <v>0</v>
      </c>
      <c r="X102" s="119">
        <f ca="1">+IF($F102=X$48,SUM($N102:OFFSET($N102,0,IF(YEAR(X$48)=VALUE(LEFT($L$48,4)),1,2))),
IF(YEAR($F102)&lt;VALUE(LEFT($L$48,4)),($N102+$O102)/12,0))</f>
        <v>0</v>
      </c>
      <c r="Y102" s="119">
        <f ca="1">+IF($F102=Y$48,SUM($N102:OFFSET($N102,0,IF(YEAR(Y$48)=VALUE(LEFT($L$48,4)),1,2))),
IF(YEAR($F102)&lt;VALUE(LEFT($L$48,4)),($N102+$O102)/12,0))</f>
        <v>0</v>
      </c>
      <c r="Z102" s="119">
        <f ca="1">+IF($F102=Z$48,SUM($N102:OFFSET($N102,0,IF(YEAR(Z$48)=VALUE(LEFT($L$48,4)),1,2))),
IF(YEAR($F102)&lt;VALUE(LEFT($L$48,4)),($N102+$O102)/12,0))</f>
        <v>0</v>
      </c>
      <c r="AA102" s="119">
        <f ca="1">+IF($F102=AA$48,SUM($N102:OFFSET($N102,0,IF(YEAR(AA$48)=VALUE(LEFT($L$48,4)),1,2))),
IF(YEAR($F102)&lt;VALUE(LEFT($L$48,4)),($N102+$O102)/12,0))</f>
        <v>0</v>
      </c>
      <c r="AB102" s="119">
        <f ca="1">+IF($F102=AB$48,SUM($N102:OFFSET($N102,0,IF(YEAR(AB$48)=VALUE(LEFT($L$48,4)),1,2))),
IF(YEAR($F102)&lt;VALUE(LEFT($L$48,4)),($N102+$O102)/12,0))</f>
        <v>0</v>
      </c>
      <c r="AC102" s="120">
        <f ca="1">+IF($F102=AC$48,SUM($N102:OFFSET($N102,0,IF(YEAR(AC$48)=VALUE(LEFT($L$48,4)),1,2))),
IF(YEAR($F102)&lt;VALUE(LEFT($L$48,4)),($N102+$O102)/12,0))</f>
        <v>8715.4108112897193</v>
      </c>
      <c r="AD102" s="122">
        <f ca="1">+IF($F102=AD$48,SUM($N102:OFFSET($N102,0,IF(YEAR(AD$48)=VALUE(LEFT($L$48,4)),1,2))),
IF(YEAR($F102)&lt;=YEAR($C$3),$P102/12,0))</f>
        <v>0</v>
      </c>
      <c r="AE102" s="119">
        <f ca="1">+IF($F102=AE$48,SUM($N102:OFFSET($N102,0,IF(YEAR(AE$48)=VALUE(LEFT($L$48,4)),1,2))),
IF(YEAR($F102)&lt;=YEAR($C$3),$P102/12,0))</f>
        <v>0</v>
      </c>
      <c r="AF102" s="119">
        <f ca="1">+IF($F102=AF$48,SUM($N102:OFFSET($N102,0,IF(YEAR(AF$48)=VALUE(LEFT($L$48,4)),1,2))),
IF(YEAR($F102)&lt;=YEAR($C$3),$P102/12,0))</f>
        <v>0</v>
      </c>
      <c r="AG102" s="119">
        <f ca="1">+IF($F102=AG$48,SUM($N102:OFFSET($N102,0,IF(YEAR(AG$48)=VALUE(LEFT($L$48,4)),1,2))),
IF(YEAR($F102)&lt;=YEAR($C$3),$P102/12,0))</f>
        <v>0</v>
      </c>
      <c r="AH102" s="119">
        <f ca="1">+IF($F102=AH$48,SUM($N102:OFFSET($N102,0,IF(YEAR(AH$48)=VALUE(LEFT($L$48,4)),1,2))),
IF(YEAR($F102)&lt;=YEAR($C$3),$P102/12,0))</f>
        <v>0</v>
      </c>
      <c r="AI102" s="119">
        <f ca="1">+IF($F102=AI$48,SUM($N102:OFFSET($N102,0,IF(YEAR(AI$48)=VALUE(LEFT($L$48,4)),1,2))),
IF(YEAR($F102)&lt;=YEAR($C$3),$P102/12,0))</f>
        <v>0</v>
      </c>
      <c r="AJ102" s="119">
        <f ca="1">+IF($F102=AJ$48,SUM($N102:OFFSET($N102,0,IF(YEAR(AJ$48)=VALUE(LEFT($L$48,4)),1,2))),
IF(YEAR($F102)&lt;=YEAR($C$3),$P102/12,0))</f>
        <v>0</v>
      </c>
      <c r="AK102" s="119">
        <f ca="1">+IF($F102=AK$48,SUM($N102:OFFSET($N102,0,IF(YEAR(AK$48)=VALUE(LEFT($L$48,4)),1,2))),
IF(YEAR($F102)&lt;=YEAR($C$3),$P102/12,0))</f>
        <v>0</v>
      </c>
      <c r="AL102" s="119">
        <f ca="1">+IF($F102=AL$48,SUM($N102:OFFSET($N102,0,IF(YEAR(AL$48)=VALUE(LEFT($L$48,4)),1,2))),
IF(YEAR($F102)&lt;=YEAR($C$3),$P102/12,0))</f>
        <v>0</v>
      </c>
      <c r="AM102" s="119">
        <f ca="1">+IF($F102=AM$48,SUM($N102:OFFSET($N102,0,IF(YEAR(AM$48)=VALUE(LEFT($L$48,4)),1,2))),
IF(YEAR($F102)&lt;=YEAR($C$3),$P102/12,0))</f>
        <v>0</v>
      </c>
      <c r="AN102" s="119">
        <f ca="1">+IF($F102=AN$48,SUM($N102:OFFSET($N102,0,IF(YEAR(AN$48)=VALUE(LEFT($L$48,4)),1,2))),
IF(YEAR($F102)&lt;=YEAR($C$3),$P102/12,0))</f>
        <v>0</v>
      </c>
      <c r="AO102" s="120">
        <f ca="1">+IF($F102=AO$48,SUM($N102:OFFSET($N102,0,IF(YEAR(AO$48)=VALUE(LEFT($L$48,4)),1,2))),
IF(YEAR($F102)&lt;=YEAR($C$3),$P102/12,0))</f>
        <v>0</v>
      </c>
      <c r="AP102" s="121"/>
      <c r="AR102" s="107"/>
      <c r="AS102" s="107"/>
    </row>
    <row r="103" spans="1:45" ht="30" x14ac:dyDescent="0.25">
      <c r="A103" s="298">
        <v>901656358</v>
      </c>
      <c r="B103" s="332" t="s">
        <v>264</v>
      </c>
      <c r="C103" s="347" t="s">
        <v>265</v>
      </c>
      <c r="D103" s="333">
        <v>7820</v>
      </c>
      <c r="E103" s="334" t="s">
        <v>90</v>
      </c>
      <c r="F103" s="102">
        <v>43647</v>
      </c>
      <c r="G103" s="336" t="s">
        <v>92</v>
      </c>
      <c r="H103" s="337">
        <v>0</v>
      </c>
      <c r="I103" s="338">
        <v>1</v>
      </c>
      <c r="J103" s="242"/>
      <c r="K103" s="138">
        <v>1362.4458800000004</v>
      </c>
      <c r="L103" s="137">
        <v>486.10399999999998</v>
      </c>
      <c r="M103" s="119">
        <v>10050.487229999995</v>
      </c>
      <c r="N103" s="119">
        <f t="shared" si="16"/>
        <v>1362.4458800000004</v>
      </c>
      <c r="O103" s="121">
        <f t="shared" si="17"/>
        <v>486.10399999999998</v>
      </c>
      <c r="P103" s="120">
        <f t="shared" si="18"/>
        <v>10050.487229999995</v>
      </c>
      <c r="Q103" s="121"/>
      <c r="R103" s="122">
        <f ca="1">+IF($F103=R$48,SUM($N103:OFFSET($N103,0,IF(YEAR(R$48)=VALUE(LEFT($L$48,4)),1,2))),
IF(YEAR($F103)&lt;VALUE(LEFT($L$48,4)),($N103+$O103)/12,0))</f>
        <v>0</v>
      </c>
      <c r="S103" s="119">
        <f ca="1">+IF($F103=S$48,SUM($N103:OFFSET($N103,0,IF(YEAR(S$48)=VALUE(LEFT($L$48,4)),1,2))),
IF(YEAR($F103)&lt;VALUE(LEFT($L$48,4)),($N103+$O103)/12,0))</f>
        <v>0</v>
      </c>
      <c r="T103" s="119">
        <f ca="1">+IF($F103=T$48,SUM($N103:OFFSET($N103,0,IF(YEAR(T$48)=VALUE(LEFT($L$48,4)),1,2))),
IF(YEAR($F103)&lt;VALUE(LEFT($L$48,4)),($N103+$O103)/12,0))</f>
        <v>0</v>
      </c>
      <c r="U103" s="119">
        <f ca="1">+IF($F103=U$48,SUM($N103:OFFSET($N103,0,IF(YEAR(U$48)=VALUE(LEFT($L$48,4)),1,2))),
IF(YEAR($F103)&lt;VALUE(LEFT($L$48,4)),($N103+$O103)/12,0))</f>
        <v>0</v>
      </c>
      <c r="V103" s="119">
        <f ca="1">+IF($F103=V$48,SUM($N103:OFFSET($N103,0,IF(YEAR(V$48)=VALUE(LEFT($L$48,4)),1,2))),
IF(YEAR($F103)&lt;VALUE(LEFT($L$48,4)),($N103+$O103)/12,0))</f>
        <v>0</v>
      </c>
      <c r="W103" s="119">
        <f ca="1">+IF($F103=W$48,SUM($N103:OFFSET($N103,0,IF(YEAR(W$48)=VALUE(LEFT($L$48,4)),1,2))),
IF(YEAR($F103)&lt;VALUE(LEFT($L$48,4)),($N103+$O103)/12,0))</f>
        <v>0</v>
      </c>
      <c r="X103" s="119">
        <f ca="1">+IF($F103=X$48,SUM($N103:OFFSET($N103,0,IF(YEAR(X$48)=VALUE(LEFT($L$48,4)),1,2))),
IF(YEAR($F103)&lt;VALUE(LEFT($L$48,4)),($N103+$O103)/12,0))</f>
        <v>0</v>
      </c>
      <c r="Y103" s="119">
        <f ca="1">+IF($F103=Y$48,SUM($N103:OFFSET($N103,0,IF(YEAR(Y$48)=VALUE(LEFT($L$48,4)),1,2))),
IF(YEAR($F103)&lt;VALUE(LEFT($L$48,4)),($N103+$O103)/12,0))</f>
        <v>0</v>
      </c>
      <c r="Z103" s="119">
        <f ca="1">+IF($F103=Z$48,SUM($N103:OFFSET($N103,0,IF(YEAR(Z$48)=VALUE(LEFT($L$48,4)),1,2))),
IF(YEAR($F103)&lt;VALUE(LEFT($L$48,4)),($N103+$O103)/12,0))</f>
        <v>0</v>
      </c>
      <c r="AA103" s="119">
        <f ca="1">+IF($F103=AA$48,SUM($N103:OFFSET($N103,0,IF(YEAR(AA$48)=VALUE(LEFT($L$48,4)),1,2))),
IF(YEAR($F103)&lt;VALUE(LEFT($L$48,4)),($N103+$O103)/12,0))</f>
        <v>0</v>
      </c>
      <c r="AB103" s="119">
        <f ca="1">+IF($F103=AB$48,SUM($N103:OFFSET($N103,0,IF(YEAR(AB$48)=VALUE(LEFT($L$48,4)),1,2))),
IF(YEAR($F103)&lt;VALUE(LEFT($L$48,4)),($N103+$O103)/12,0))</f>
        <v>0</v>
      </c>
      <c r="AC103" s="120">
        <f ca="1">+IF($F103=AC$48,SUM($N103:OFFSET($N103,0,IF(YEAR(AC$48)=VALUE(LEFT($L$48,4)),1,2))),
IF(YEAR($F103)&lt;VALUE(LEFT($L$48,4)),($N103+$O103)/12,0))</f>
        <v>0</v>
      </c>
      <c r="AD103" s="122">
        <f ca="1">+IF($F103=AD$48,SUM($N103:OFFSET($N103,0,IF(YEAR(AD$48)=VALUE(LEFT($L$48,4)),1,2))),
IF(YEAR($F103)&lt;=YEAR($C$3),$P103/12,0))</f>
        <v>0</v>
      </c>
      <c r="AE103" s="119">
        <f ca="1">+IF($F103=AE$48,SUM($N103:OFFSET($N103,0,IF(YEAR(AE$48)=VALUE(LEFT($L$48,4)),1,2))),
IF(YEAR($F103)&lt;=YEAR($C$3),$P103/12,0))</f>
        <v>0</v>
      </c>
      <c r="AF103" s="119">
        <f ca="1">+IF($F103=AF$48,SUM($N103:OFFSET($N103,0,IF(YEAR(AF$48)=VALUE(LEFT($L$48,4)),1,2))),
IF(YEAR($F103)&lt;=YEAR($C$3),$P103/12,0))</f>
        <v>0</v>
      </c>
      <c r="AG103" s="119">
        <f ca="1">+IF($F103=AG$48,SUM($N103:OFFSET($N103,0,IF(YEAR(AG$48)=VALUE(LEFT($L$48,4)),1,2))),
IF(YEAR($F103)&lt;=YEAR($C$3),$P103/12,0))</f>
        <v>0</v>
      </c>
      <c r="AH103" s="119">
        <f ca="1">+IF($F103=AH$48,SUM($N103:OFFSET($N103,0,IF(YEAR(AH$48)=VALUE(LEFT($L$48,4)),1,2))),
IF(YEAR($F103)&lt;=YEAR($C$3),$P103/12,0))</f>
        <v>0</v>
      </c>
      <c r="AI103" s="119">
        <f ca="1">+IF($F103=AI$48,SUM($N103:OFFSET($N103,0,IF(YEAR(AI$48)=VALUE(LEFT($L$48,4)),1,2))),
IF(YEAR($F103)&lt;=YEAR($C$3),$P103/12,0))</f>
        <v>0</v>
      </c>
      <c r="AJ103" s="119">
        <f ca="1">+IF($F103=AJ$48,SUM($N103:OFFSET($N103,0,IF(YEAR(AJ$48)=VALUE(LEFT($L$48,4)),1,2))),
IF(YEAR($F103)&lt;=YEAR($C$3),$P103/12,0))</f>
        <v>11899.037109999996</v>
      </c>
      <c r="AK103" s="119">
        <f ca="1">+IF($F103=AK$48,SUM($N103:OFFSET($N103,0,IF(YEAR(AK$48)=VALUE(LEFT($L$48,4)),1,2))),
IF(YEAR($F103)&lt;=YEAR($C$3),$P103/12,0))</f>
        <v>0</v>
      </c>
      <c r="AL103" s="119">
        <f ca="1">+IF($F103=AL$48,SUM($N103:OFFSET($N103,0,IF(YEAR(AL$48)=VALUE(LEFT($L$48,4)),1,2))),
IF(YEAR($F103)&lt;=YEAR($C$3),$P103/12,0))</f>
        <v>0</v>
      </c>
      <c r="AM103" s="119">
        <f ca="1">+IF($F103=AM$48,SUM($N103:OFFSET($N103,0,IF(YEAR(AM$48)=VALUE(LEFT($L$48,4)),1,2))),
IF(YEAR($F103)&lt;=YEAR($C$3),$P103/12,0))</f>
        <v>0</v>
      </c>
      <c r="AN103" s="119">
        <f ca="1">+IF($F103=AN$48,SUM($N103:OFFSET($N103,0,IF(YEAR(AN$48)=VALUE(LEFT($L$48,4)),1,2))),
IF(YEAR($F103)&lt;=YEAR($C$3),$P103/12,0))</f>
        <v>0</v>
      </c>
      <c r="AO103" s="120">
        <f ca="1">+IF($F103=AO$48,SUM($N103:OFFSET($N103,0,IF(YEAR(AO$48)=VALUE(LEFT($L$48,4)),1,2))),
IF(YEAR($F103)&lt;=YEAR($C$3),$P103/12,0))</f>
        <v>0</v>
      </c>
      <c r="AP103" s="121"/>
      <c r="AR103" s="107"/>
      <c r="AS103" s="107"/>
    </row>
    <row r="104" spans="1:45" ht="30" x14ac:dyDescent="0.25">
      <c r="A104" s="298">
        <v>901657121</v>
      </c>
      <c r="B104" s="332" t="s">
        <v>266</v>
      </c>
      <c r="C104" s="347" t="s">
        <v>267</v>
      </c>
      <c r="D104" s="333">
        <v>7820</v>
      </c>
      <c r="E104" s="334" t="s">
        <v>90</v>
      </c>
      <c r="F104" s="102">
        <v>43800</v>
      </c>
      <c r="G104" s="336" t="s">
        <v>92</v>
      </c>
      <c r="H104" s="337">
        <v>0</v>
      </c>
      <c r="I104" s="338">
        <v>1</v>
      </c>
      <c r="J104" s="242"/>
      <c r="K104" s="138">
        <v>99.644329999999997</v>
      </c>
      <c r="L104" s="137">
        <v>300</v>
      </c>
      <c r="M104" s="119">
        <v>9988.2999999999993</v>
      </c>
      <c r="N104" s="119">
        <f t="shared" si="16"/>
        <v>99.644329999999997</v>
      </c>
      <c r="O104" s="121">
        <f t="shared" si="17"/>
        <v>300</v>
      </c>
      <c r="P104" s="120">
        <f t="shared" si="18"/>
        <v>9988.2999999999993</v>
      </c>
      <c r="Q104" s="121"/>
      <c r="R104" s="122">
        <f ca="1">+IF($F104=R$48,SUM($N104:OFFSET($N104,0,IF(YEAR(R$48)=VALUE(LEFT($L$48,4)),1,2))),
IF(YEAR($F104)&lt;VALUE(LEFT($L$48,4)),($N104+$O104)/12,0))</f>
        <v>0</v>
      </c>
      <c r="S104" s="119">
        <f ca="1">+IF($F104=S$48,SUM($N104:OFFSET($N104,0,IF(YEAR(S$48)=VALUE(LEFT($L$48,4)),1,2))),
IF(YEAR($F104)&lt;VALUE(LEFT($L$48,4)),($N104+$O104)/12,0))</f>
        <v>0</v>
      </c>
      <c r="T104" s="119">
        <f ca="1">+IF($F104=T$48,SUM($N104:OFFSET($N104,0,IF(YEAR(T$48)=VALUE(LEFT($L$48,4)),1,2))),
IF(YEAR($F104)&lt;VALUE(LEFT($L$48,4)),($N104+$O104)/12,0))</f>
        <v>0</v>
      </c>
      <c r="U104" s="119">
        <f ca="1">+IF($F104=U$48,SUM($N104:OFFSET($N104,0,IF(YEAR(U$48)=VALUE(LEFT($L$48,4)),1,2))),
IF(YEAR($F104)&lt;VALUE(LEFT($L$48,4)),($N104+$O104)/12,0))</f>
        <v>0</v>
      </c>
      <c r="V104" s="119">
        <f ca="1">+IF($F104=V$48,SUM($N104:OFFSET($N104,0,IF(YEAR(V$48)=VALUE(LEFT($L$48,4)),1,2))),
IF(YEAR($F104)&lt;VALUE(LEFT($L$48,4)),($N104+$O104)/12,0))</f>
        <v>0</v>
      </c>
      <c r="W104" s="119">
        <f ca="1">+IF($F104=W$48,SUM($N104:OFFSET($N104,0,IF(YEAR(W$48)=VALUE(LEFT($L$48,4)),1,2))),
IF(YEAR($F104)&lt;VALUE(LEFT($L$48,4)),($N104+$O104)/12,0))</f>
        <v>0</v>
      </c>
      <c r="X104" s="119">
        <f ca="1">+IF($F104=X$48,SUM($N104:OFFSET($N104,0,IF(YEAR(X$48)=VALUE(LEFT($L$48,4)),1,2))),
IF(YEAR($F104)&lt;VALUE(LEFT($L$48,4)),($N104+$O104)/12,0))</f>
        <v>0</v>
      </c>
      <c r="Y104" s="119">
        <f ca="1">+IF($F104=Y$48,SUM($N104:OFFSET($N104,0,IF(YEAR(Y$48)=VALUE(LEFT($L$48,4)),1,2))),
IF(YEAR($F104)&lt;VALUE(LEFT($L$48,4)),($N104+$O104)/12,0))</f>
        <v>0</v>
      </c>
      <c r="Z104" s="119">
        <f ca="1">+IF($F104=Z$48,SUM($N104:OFFSET($N104,0,IF(YEAR(Z$48)=VALUE(LEFT($L$48,4)),1,2))),
IF(YEAR($F104)&lt;VALUE(LEFT($L$48,4)),($N104+$O104)/12,0))</f>
        <v>0</v>
      </c>
      <c r="AA104" s="119">
        <f ca="1">+IF($F104=AA$48,SUM($N104:OFFSET($N104,0,IF(YEAR(AA$48)=VALUE(LEFT($L$48,4)),1,2))),
IF(YEAR($F104)&lt;VALUE(LEFT($L$48,4)),($N104+$O104)/12,0))</f>
        <v>0</v>
      </c>
      <c r="AB104" s="119">
        <f ca="1">+IF($F104=AB$48,SUM($N104:OFFSET($N104,0,IF(YEAR(AB$48)=VALUE(LEFT($L$48,4)),1,2))),
IF(YEAR($F104)&lt;VALUE(LEFT($L$48,4)),($N104+$O104)/12,0))</f>
        <v>0</v>
      </c>
      <c r="AC104" s="120">
        <f ca="1">+IF($F104=AC$48,SUM($N104:OFFSET($N104,0,IF(YEAR(AC$48)=VALUE(LEFT($L$48,4)),1,2))),
IF(YEAR($F104)&lt;VALUE(LEFT($L$48,4)),($N104+$O104)/12,0))</f>
        <v>0</v>
      </c>
      <c r="AD104" s="122">
        <f ca="1">+IF($F104=AD$48,SUM($N104:OFFSET($N104,0,IF(YEAR(AD$48)=VALUE(LEFT($L$48,4)),1,2))),
IF(YEAR($F104)&lt;=YEAR($C$3),$P104/12,0))</f>
        <v>0</v>
      </c>
      <c r="AE104" s="119">
        <f ca="1">+IF($F104=AE$48,SUM($N104:OFFSET($N104,0,IF(YEAR(AE$48)=VALUE(LEFT($L$48,4)),1,2))),
IF(YEAR($F104)&lt;=YEAR($C$3),$P104/12,0))</f>
        <v>0</v>
      </c>
      <c r="AF104" s="119">
        <f ca="1">+IF($F104=AF$48,SUM($N104:OFFSET($N104,0,IF(YEAR(AF$48)=VALUE(LEFT($L$48,4)),1,2))),
IF(YEAR($F104)&lt;=YEAR($C$3),$P104/12,0))</f>
        <v>0</v>
      </c>
      <c r="AG104" s="119">
        <f ca="1">+IF($F104=AG$48,SUM($N104:OFFSET($N104,0,IF(YEAR(AG$48)=VALUE(LEFT($L$48,4)),1,2))),
IF(YEAR($F104)&lt;=YEAR($C$3),$P104/12,0))</f>
        <v>0</v>
      </c>
      <c r="AH104" s="119">
        <f ca="1">+IF($F104=AH$48,SUM($N104:OFFSET($N104,0,IF(YEAR(AH$48)=VALUE(LEFT($L$48,4)),1,2))),
IF(YEAR($F104)&lt;=YEAR($C$3),$P104/12,0))</f>
        <v>0</v>
      </c>
      <c r="AI104" s="119">
        <f ca="1">+IF($F104=AI$48,SUM($N104:OFFSET($N104,0,IF(YEAR(AI$48)=VALUE(LEFT($L$48,4)),1,2))),
IF(YEAR($F104)&lt;=YEAR($C$3),$P104/12,0))</f>
        <v>0</v>
      </c>
      <c r="AJ104" s="119">
        <f ca="1">+IF($F104=AJ$48,SUM($N104:OFFSET($N104,0,IF(YEAR(AJ$48)=VALUE(LEFT($L$48,4)),1,2))),
IF(YEAR($F104)&lt;=YEAR($C$3),$P104/12,0))</f>
        <v>0</v>
      </c>
      <c r="AK104" s="119">
        <f ca="1">+IF($F104=AK$48,SUM($N104:OFFSET($N104,0,IF(YEAR(AK$48)=VALUE(LEFT($L$48,4)),1,2))),
IF(YEAR($F104)&lt;=YEAR($C$3),$P104/12,0))</f>
        <v>0</v>
      </c>
      <c r="AL104" s="119">
        <f ca="1">+IF($F104=AL$48,SUM($N104:OFFSET($N104,0,IF(YEAR(AL$48)=VALUE(LEFT($L$48,4)),1,2))),
IF(YEAR($F104)&lt;=YEAR($C$3),$P104/12,0))</f>
        <v>0</v>
      </c>
      <c r="AM104" s="119">
        <f ca="1">+IF($F104=AM$48,SUM($N104:OFFSET($N104,0,IF(YEAR(AM$48)=VALUE(LEFT($L$48,4)),1,2))),
IF(YEAR($F104)&lt;=YEAR($C$3),$P104/12,0))</f>
        <v>0</v>
      </c>
      <c r="AN104" s="119">
        <f ca="1">+IF($F104=AN$48,SUM($N104:OFFSET($N104,0,IF(YEAR(AN$48)=VALUE(LEFT($L$48,4)),1,2))),
IF(YEAR($F104)&lt;=YEAR($C$3),$P104/12,0))</f>
        <v>0</v>
      </c>
      <c r="AO104" s="120">
        <f ca="1">+IF($F104=AO$48,SUM($N104:OFFSET($N104,0,IF(YEAR(AO$48)=VALUE(LEFT($L$48,4)),1,2))),
IF(YEAR($F104)&lt;=YEAR($C$3),$P104/12,0))</f>
        <v>10387.944329999998</v>
      </c>
      <c r="AP104" s="121"/>
      <c r="AR104" s="107"/>
      <c r="AS104" s="107"/>
    </row>
    <row r="105" spans="1:45" ht="15" x14ac:dyDescent="0.25">
      <c r="A105" s="298">
        <v>902072001</v>
      </c>
      <c r="B105" s="332" t="s">
        <v>268</v>
      </c>
      <c r="C105" s="347" t="s">
        <v>269</v>
      </c>
      <c r="D105" s="333">
        <v>7820</v>
      </c>
      <c r="E105" s="334" t="s">
        <v>90</v>
      </c>
      <c r="F105" s="102">
        <v>43191</v>
      </c>
      <c r="G105" s="336" t="s">
        <v>92</v>
      </c>
      <c r="H105" s="337">
        <v>0</v>
      </c>
      <c r="I105" s="338">
        <v>1</v>
      </c>
      <c r="J105" s="242"/>
      <c r="K105" s="138">
        <v>2603.5157400000021</v>
      </c>
      <c r="L105" s="137">
        <v>1091.76</v>
      </c>
      <c r="M105" s="119">
        <v>0</v>
      </c>
      <c r="N105" s="119">
        <f t="shared" si="16"/>
        <v>2603.5157400000021</v>
      </c>
      <c r="O105" s="121">
        <f t="shared" si="17"/>
        <v>1091.76</v>
      </c>
      <c r="P105" s="120">
        <f t="shared" si="18"/>
        <v>0</v>
      </c>
      <c r="Q105" s="121"/>
      <c r="R105" s="122">
        <f ca="1">+IF($F105=R$48,SUM($N105:OFFSET($N105,0,IF(YEAR(R$48)=VALUE(LEFT($L$48,4)),1,2))),
IF(YEAR($F105)&lt;VALUE(LEFT($L$48,4)),($N105+$O105)/12,0))</f>
        <v>0</v>
      </c>
      <c r="S105" s="119">
        <f ca="1">+IF($F105=S$48,SUM($N105:OFFSET($N105,0,IF(YEAR(S$48)=VALUE(LEFT($L$48,4)),1,2))),
IF(YEAR($F105)&lt;VALUE(LEFT($L$48,4)),($N105+$O105)/12,0))</f>
        <v>0</v>
      </c>
      <c r="T105" s="119">
        <f ca="1">+IF($F105=T$48,SUM($N105:OFFSET($N105,0,IF(YEAR(T$48)=VALUE(LEFT($L$48,4)),1,2))),
IF(YEAR($F105)&lt;VALUE(LEFT($L$48,4)),($N105+$O105)/12,0))</f>
        <v>0</v>
      </c>
      <c r="U105" s="119">
        <f ca="1">+IF($F105=U$48,SUM($N105:OFFSET($N105,0,IF(YEAR(U$48)=VALUE(LEFT($L$48,4)),1,2))),
IF(YEAR($F105)&lt;VALUE(LEFT($L$48,4)),($N105+$O105)/12,0))</f>
        <v>3695.2757400000019</v>
      </c>
      <c r="V105" s="119">
        <f ca="1">+IF($F105=V$48,SUM($N105:OFFSET($N105,0,IF(YEAR(V$48)=VALUE(LEFT($L$48,4)),1,2))),
IF(YEAR($F105)&lt;VALUE(LEFT($L$48,4)),($N105+$O105)/12,0))</f>
        <v>0</v>
      </c>
      <c r="W105" s="119">
        <f ca="1">+IF($F105=W$48,SUM($N105:OFFSET($N105,0,IF(YEAR(W$48)=VALUE(LEFT($L$48,4)),1,2))),
IF(YEAR($F105)&lt;VALUE(LEFT($L$48,4)),($N105+$O105)/12,0))</f>
        <v>0</v>
      </c>
      <c r="X105" s="119">
        <f ca="1">+IF($F105=X$48,SUM($N105:OFFSET($N105,0,IF(YEAR(X$48)=VALUE(LEFT($L$48,4)),1,2))),
IF(YEAR($F105)&lt;VALUE(LEFT($L$48,4)),($N105+$O105)/12,0))</f>
        <v>0</v>
      </c>
      <c r="Y105" s="119">
        <f ca="1">+IF($F105=Y$48,SUM($N105:OFFSET($N105,0,IF(YEAR(Y$48)=VALUE(LEFT($L$48,4)),1,2))),
IF(YEAR($F105)&lt;VALUE(LEFT($L$48,4)),($N105+$O105)/12,0))</f>
        <v>0</v>
      </c>
      <c r="Z105" s="119">
        <f ca="1">+IF($F105=Z$48,SUM($N105:OFFSET($N105,0,IF(YEAR(Z$48)=VALUE(LEFT($L$48,4)),1,2))),
IF(YEAR($F105)&lt;VALUE(LEFT($L$48,4)),($N105+$O105)/12,0))</f>
        <v>0</v>
      </c>
      <c r="AA105" s="119">
        <f ca="1">+IF($F105=AA$48,SUM($N105:OFFSET($N105,0,IF(YEAR(AA$48)=VALUE(LEFT($L$48,4)),1,2))),
IF(YEAR($F105)&lt;VALUE(LEFT($L$48,4)),($N105+$O105)/12,0))</f>
        <v>0</v>
      </c>
      <c r="AB105" s="119">
        <f ca="1">+IF($F105=AB$48,SUM($N105:OFFSET($N105,0,IF(YEAR(AB$48)=VALUE(LEFT($L$48,4)),1,2))),
IF(YEAR($F105)&lt;VALUE(LEFT($L$48,4)),($N105+$O105)/12,0))</f>
        <v>0</v>
      </c>
      <c r="AC105" s="120">
        <f ca="1">+IF($F105=AC$48,SUM($N105:OFFSET($N105,0,IF(YEAR(AC$48)=VALUE(LEFT($L$48,4)),1,2))),
IF(YEAR($F105)&lt;VALUE(LEFT($L$48,4)),($N105+$O105)/12,0))</f>
        <v>0</v>
      </c>
      <c r="AD105" s="122">
        <f ca="1">+IF($F105=AD$48,SUM($N105:OFFSET($N105,0,IF(YEAR(AD$48)=VALUE(LEFT($L$48,4)),1,2))),
IF(YEAR($F105)&lt;=YEAR($C$3),$P105/12,0))</f>
        <v>0</v>
      </c>
      <c r="AE105" s="119">
        <f ca="1">+IF($F105=AE$48,SUM($N105:OFFSET($N105,0,IF(YEAR(AE$48)=VALUE(LEFT($L$48,4)),1,2))),
IF(YEAR($F105)&lt;=YEAR($C$3),$P105/12,0))</f>
        <v>0</v>
      </c>
      <c r="AF105" s="119">
        <f ca="1">+IF($F105=AF$48,SUM($N105:OFFSET($N105,0,IF(YEAR(AF$48)=VALUE(LEFT($L$48,4)),1,2))),
IF(YEAR($F105)&lt;=YEAR($C$3),$P105/12,0))</f>
        <v>0</v>
      </c>
      <c r="AG105" s="119">
        <f ca="1">+IF($F105=AG$48,SUM($N105:OFFSET($N105,0,IF(YEAR(AG$48)=VALUE(LEFT($L$48,4)),1,2))),
IF(YEAR($F105)&lt;=YEAR($C$3),$P105/12,0))</f>
        <v>0</v>
      </c>
      <c r="AH105" s="119">
        <f ca="1">+IF($F105=AH$48,SUM($N105:OFFSET($N105,0,IF(YEAR(AH$48)=VALUE(LEFT($L$48,4)),1,2))),
IF(YEAR($F105)&lt;=YEAR($C$3),$P105/12,0))</f>
        <v>0</v>
      </c>
      <c r="AI105" s="119">
        <f ca="1">+IF($F105=AI$48,SUM($N105:OFFSET($N105,0,IF(YEAR(AI$48)=VALUE(LEFT($L$48,4)),1,2))),
IF(YEAR($F105)&lt;=YEAR($C$3),$P105/12,0))</f>
        <v>0</v>
      </c>
      <c r="AJ105" s="119">
        <f ca="1">+IF($F105=AJ$48,SUM($N105:OFFSET($N105,0,IF(YEAR(AJ$48)=VALUE(LEFT($L$48,4)),1,2))),
IF(YEAR($F105)&lt;=YEAR($C$3),$P105/12,0))</f>
        <v>0</v>
      </c>
      <c r="AK105" s="119">
        <f ca="1">+IF($F105=AK$48,SUM($N105:OFFSET($N105,0,IF(YEAR(AK$48)=VALUE(LEFT($L$48,4)),1,2))),
IF(YEAR($F105)&lt;=YEAR($C$3),$P105/12,0))</f>
        <v>0</v>
      </c>
      <c r="AL105" s="119">
        <f ca="1">+IF($F105=AL$48,SUM($N105:OFFSET($N105,0,IF(YEAR(AL$48)=VALUE(LEFT($L$48,4)),1,2))),
IF(YEAR($F105)&lt;=YEAR($C$3),$P105/12,0))</f>
        <v>0</v>
      </c>
      <c r="AM105" s="119">
        <f ca="1">+IF($F105=AM$48,SUM($N105:OFFSET($N105,0,IF(YEAR(AM$48)=VALUE(LEFT($L$48,4)),1,2))),
IF(YEAR($F105)&lt;=YEAR($C$3),$P105/12,0))</f>
        <v>0</v>
      </c>
      <c r="AN105" s="119">
        <f ca="1">+IF($F105=AN$48,SUM($N105:OFFSET($N105,0,IF(YEAR(AN$48)=VALUE(LEFT($L$48,4)),1,2))),
IF(YEAR($F105)&lt;=YEAR($C$3),$P105/12,0))</f>
        <v>0</v>
      </c>
      <c r="AO105" s="120">
        <f ca="1">+IF($F105=AO$48,SUM($N105:OFFSET($N105,0,IF(YEAR(AO$48)=VALUE(LEFT($L$48,4)),1,2))),
IF(YEAR($F105)&lt;=YEAR($C$3),$P105/12,0))</f>
        <v>0</v>
      </c>
      <c r="AP105" s="121"/>
      <c r="AR105" s="107"/>
      <c r="AS105" s="107"/>
    </row>
    <row r="106" spans="1:45" ht="30" x14ac:dyDescent="0.25">
      <c r="A106" s="298">
        <v>801432302</v>
      </c>
      <c r="B106" s="332" t="s">
        <v>270</v>
      </c>
      <c r="C106" s="347" t="s">
        <v>271</v>
      </c>
      <c r="D106" s="333">
        <v>7924</v>
      </c>
      <c r="E106" s="334" t="s">
        <v>90</v>
      </c>
      <c r="F106" s="102">
        <v>43800</v>
      </c>
      <c r="G106" s="336" t="s">
        <v>92</v>
      </c>
      <c r="H106" s="337">
        <v>0</v>
      </c>
      <c r="I106" s="338">
        <v>1</v>
      </c>
      <c r="J106" s="242"/>
      <c r="K106" s="138">
        <v>398.05399999999997</v>
      </c>
      <c r="L106" s="137">
        <v>569.06299999999999</v>
      </c>
      <c r="M106" s="119">
        <v>8525.9470000000001</v>
      </c>
      <c r="N106" s="119">
        <f t="shared" si="16"/>
        <v>398.05399999999997</v>
      </c>
      <c r="O106" s="121">
        <f t="shared" si="17"/>
        <v>569.06299999999999</v>
      </c>
      <c r="P106" s="120">
        <f t="shared" si="18"/>
        <v>8525.9470000000001</v>
      </c>
      <c r="Q106" s="121"/>
      <c r="R106" s="122">
        <f ca="1">+IF($F106=R$48,SUM($N106:OFFSET($N106,0,IF(YEAR(R$48)=VALUE(LEFT($L$48,4)),1,2))),
IF(YEAR($F106)&lt;VALUE(LEFT($L$48,4)),($N106+$O106)/12,0))</f>
        <v>0</v>
      </c>
      <c r="S106" s="119">
        <f ca="1">+IF($F106=S$48,SUM($N106:OFFSET($N106,0,IF(YEAR(S$48)=VALUE(LEFT($L$48,4)),1,2))),
IF(YEAR($F106)&lt;VALUE(LEFT($L$48,4)),($N106+$O106)/12,0))</f>
        <v>0</v>
      </c>
      <c r="T106" s="119">
        <f ca="1">+IF($F106=T$48,SUM($N106:OFFSET($N106,0,IF(YEAR(T$48)=VALUE(LEFT($L$48,4)),1,2))),
IF(YEAR($F106)&lt;VALUE(LEFT($L$48,4)),($N106+$O106)/12,0))</f>
        <v>0</v>
      </c>
      <c r="U106" s="119">
        <f ca="1">+IF($F106=U$48,SUM($N106:OFFSET($N106,0,IF(YEAR(U$48)=VALUE(LEFT($L$48,4)),1,2))),
IF(YEAR($F106)&lt;VALUE(LEFT($L$48,4)),($N106+$O106)/12,0))</f>
        <v>0</v>
      </c>
      <c r="V106" s="119">
        <f ca="1">+IF($F106=V$48,SUM($N106:OFFSET($N106,0,IF(YEAR(V$48)=VALUE(LEFT($L$48,4)),1,2))),
IF(YEAR($F106)&lt;VALUE(LEFT($L$48,4)),($N106+$O106)/12,0))</f>
        <v>0</v>
      </c>
      <c r="W106" s="119">
        <f ca="1">+IF($F106=W$48,SUM($N106:OFFSET($N106,0,IF(YEAR(W$48)=VALUE(LEFT($L$48,4)),1,2))),
IF(YEAR($F106)&lt;VALUE(LEFT($L$48,4)),($N106+$O106)/12,0))</f>
        <v>0</v>
      </c>
      <c r="X106" s="119">
        <f ca="1">+IF($F106=X$48,SUM($N106:OFFSET($N106,0,IF(YEAR(X$48)=VALUE(LEFT($L$48,4)),1,2))),
IF(YEAR($F106)&lt;VALUE(LEFT($L$48,4)),($N106+$O106)/12,0))</f>
        <v>0</v>
      </c>
      <c r="Y106" s="119">
        <f ca="1">+IF($F106=Y$48,SUM($N106:OFFSET($N106,0,IF(YEAR(Y$48)=VALUE(LEFT($L$48,4)),1,2))),
IF(YEAR($F106)&lt;VALUE(LEFT($L$48,4)),($N106+$O106)/12,0))</f>
        <v>0</v>
      </c>
      <c r="Z106" s="119">
        <f ca="1">+IF($F106=Z$48,SUM($N106:OFFSET($N106,0,IF(YEAR(Z$48)=VALUE(LEFT($L$48,4)),1,2))),
IF(YEAR($F106)&lt;VALUE(LEFT($L$48,4)),($N106+$O106)/12,0))</f>
        <v>0</v>
      </c>
      <c r="AA106" s="119">
        <f ca="1">+IF($F106=AA$48,SUM($N106:OFFSET($N106,0,IF(YEAR(AA$48)=VALUE(LEFT($L$48,4)),1,2))),
IF(YEAR($F106)&lt;VALUE(LEFT($L$48,4)),($N106+$O106)/12,0))</f>
        <v>0</v>
      </c>
      <c r="AB106" s="119">
        <f ca="1">+IF($F106=AB$48,SUM($N106:OFFSET($N106,0,IF(YEAR(AB$48)=VALUE(LEFT($L$48,4)),1,2))),
IF(YEAR($F106)&lt;VALUE(LEFT($L$48,4)),($N106+$O106)/12,0))</f>
        <v>0</v>
      </c>
      <c r="AC106" s="120">
        <f ca="1">+IF($F106=AC$48,SUM($N106:OFFSET($N106,0,IF(YEAR(AC$48)=VALUE(LEFT($L$48,4)),1,2))),
IF(YEAR($F106)&lt;VALUE(LEFT($L$48,4)),($N106+$O106)/12,0))</f>
        <v>0</v>
      </c>
      <c r="AD106" s="122">
        <f ca="1">+IF($F106=AD$48,SUM($N106:OFFSET($N106,0,IF(YEAR(AD$48)=VALUE(LEFT($L$48,4)),1,2))),
IF(YEAR($F106)&lt;=YEAR($C$3),$P106/12,0))</f>
        <v>0</v>
      </c>
      <c r="AE106" s="119">
        <f ca="1">+IF($F106=AE$48,SUM($N106:OFFSET($N106,0,IF(YEAR(AE$48)=VALUE(LEFT($L$48,4)),1,2))),
IF(YEAR($F106)&lt;=YEAR($C$3),$P106/12,0))</f>
        <v>0</v>
      </c>
      <c r="AF106" s="119">
        <f ca="1">+IF($F106=AF$48,SUM($N106:OFFSET($N106,0,IF(YEAR(AF$48)=VALUE(LEFT($L$48,4)),1,2))),
IF(YEAR($F106)&lt;=YEAR($C$3),$P106/12,0))</f>
        <v>0</v>
      </c>
      <c r="AG106" s="119">
        <f ca="1">+IF($F106=AG$48,SUM($N106:OFFSET($N106,0,IF(YEAR(AG$48)=VALUE(LEFT($L$48,4)),1,2))),
IF(YEAR($F106)&lt;=YEAR($C$3),$P106/12,0))</f>
        <v>0</v>
      </c>
      <c r="AH106" s="119">
        <f ca="1">+IF($F106=AH$48,SUM($N106:OFFSET($N106,0,IF(YEAR(AH$48)=VALUE(LEFT($L$48,4)),1,2))),
IF(YEAR($F106)&lt;=YEAR($C$3),$P106/12,0))</f>
        <v>0</v>
      </c>
      <c r="AI106" s="119">
        <f ca="1">+IF($F106=AI$48,SUM($N106:OFFSET($N106,0,IF(YEAR(AI$48)=VALUE(LEFT($L$48,4)),1,2))),
IF(YEAR($F106)&lt;=YEAR($C$3),$P106/12,0))</f>
        <v>0</v>
      </c>
      <c r="AJ106" s="119">
        <f ca="1">+IF($F106=AJ$48,SUM($N106:OFFSET($N106,0,IF(YEAR(AJ$48)=VALUE(LEFT($L$48,4)),1,2))),
IF(YEAR($F106)&lt;=YEAR($C$3),$P106/12,0))</f>
        <v>0</v>
      </c>
      <c r="AK106" s="119">
        <f ca="1">+IF($F106=AK$48,SUM($N106:OFFSET($N106,0,IF(YEAR(AK$48)=VALUE(LEFT($L$48,4)),1,2))),
IF(YEAR($F106)&lt;=YEAR($C$3),$P106/12,0))</f>
        <v>0</v>
      </c>
      <c r="AL106" s="119">
        <f ca="1">+IF($F106=AL$48,SUM($N106:OFFSET($N106,0,IF(YEAR(AL$48)=VALUE(LEFT($L$48,4)),1,2))),
IF(YEAR($F106)&lt;=YEAR($C$3),$P106/12,0))</f>
        <v>0</v>
      </c>
      <c r="AM106" s="119">
        <f ca="1">+IF($F106=AM$48,SUM($N106:OFFSET($N106,0,IF(YEAR(AM$48)=VALUE(LEFT($L$48,4)),1,2))),
IF(YEAR($F106)&lt;=YEAR($C$3),$P106/12,0))</f>
        <v>0</v>
      </c>
      <c r="AN106" s="119">
        <f ca="1">+IF($F106=AN$48,SUM($N106:OFFSET($N106,0,IF(YEAR(AN$48)=VALUE(LEFT($L$48,4)),1,2))),
IF(YEAR($F106)&lt;=YEAR($C$3),$P106/12,0))</f>
        <v>0</v>
      </c>
      <c r="AO106" s="120">
        <f ca="1">+IF($F106=AO$48,SUM($N106:OFFSET($N106,0,IF(YEAR(AO$48)=VALUE(LEFT($L$48,4)),1,2))),
IF(YEAR($F106)&lt;=YEAR($C$3),$P106/12,0))</f>
        <v>9493.0640000000003</v>
      </c>
      <c r="AP106" s="121"/>
      <c r="AR106" s="107"/>
      <c r="AS106" s="107"/>
    </row>
    <row r="107" spans="1:45" ht="30" x14ac:dyDescent="0.25">
      <c r="A107" s="298">
        <v>801432580</v>
      </c>
      <c r="B107" s="332" t="s">
        <v>272</v>
      </c>
      <c r="C107" s="347" t="s">
        <v>273</v>
      </c>
      <c r="D107" s="333">
        <v>7956</v>
      </c>
      <c r="E107" s="334" t="s">
        <v>90</v>
      </c>
      <c r="F107" s="102">
        <v>43800</v>
      </c>
      <c r="G107" s="336" t="s">
        <v>92</v>
      </c>
      <c r="H107" s="337">
        <v>0</v>
      </c>
      <c r="I107" s="338">
        <v>0.89095832391453411</v>
      </c>
      <c r="J107" s="242"/>
      <c r="K107" s="138">
        <v>421.46800000000002</v>
      </c>
      <c r="L107" s="137">
        <v>126.602</v>
      </c>
      <c r="M107" s="119">
        <v>8755.8490000000002</v>
      </c>
      <c r="N107" s="119">
        <f t="shared" si="16"/>
        <v>375.51042286361087</v>
      </c>
      <c r="O107" s="121">
        <f t="shared" si="17"/>
        <v>112.79710572422785</v>
      </c>
      <c r="P107" s="120">
        <f t="shared" si="18"/>
        <v>7801.0965494887496</v>
      </c>
      <c r="Q107" s="121"/>
      <c r="R107" s="122">
        <f ca="1">+IF($F107=R$48,SUM($N107:OFFSET($N107,0,IF(YEAR(R$48)=VALUE(LEFT($L$48,4)),1,2))),
IF(YEAR($F107)&lt;VALUE(LEFT($L$48,4)),($N107+$O107)/12,0))</f>
        <v>0</v>
      </c>
      <c r="S107" s="119">
        <f ca="1">+IF($F107=S$48,SUM($N107:OFFSET($N107,0,IF(YEAR(S$48)=VALUE(LEFT($L$48,4)),1,2))),
IF(YEAR($F107)&lt;VALUE(LEFT($L$48,4)),($N107+$O107)/12,0))</f>
        <v>0</v>
      </c>
      <c r="T107" s="119">
        <f ca="1">+IF($F107=T$48,SUM($N107:OFFSET($N107,0,IF(YEAR(T$48)=VALUE(LEFT($L$48,4)),1,2))),
IF(YEAR($F107)&lt;VALUE(LEFT($L$48,4)),($N107+$O107)/12,0))</f>
        <v>0</v>
      </c>
      <c r="U107" s="119">
        <f ca="1">+IF($F107=U$48,SUM($N107:OFFSET($N107,0,IF(YEAR(U$48)=VALUE(LEFT($L$48,4)),1,2))),
IF(YEAR($F107)&lt;VALUE(LEFT($L$48,4)),($N107+$O107)/12,0))</f>
        <v>0</v>
      </c>
      <c r="V107" s="119">
        <f ca="1">+IF($F107=V$48,SUM($N107:OFFSET($N107,0,IF(YEAR(V$48)=VALUE(LEFT($L$48,4)),1,2))),
IF(YEAR($F107)&lt;VALUE(LEFT($L$48,4)),($N107+$O107)/12,0))</f>
        <v>0</v>
      </c>
      <c r="W107" s="119">
        <f ca="1">+IF($F107=W$48,SUM($N107:OFFSET($N107,0,IF(YEAR(W$48)=VALUE(LEFT($L$48,4)),1,2))),
IF(YEAR($F107)&lt;VALUE(LEFT($L$48,4)),($N107+$O107)/12,0))</f>
        <v>0</v>
      </c>
      <c r="X107" s="119">
        <f ca="1">+IF($F107=X$48,SUM($N107:OFFSET($N107,0,IF(YEAR(X$48)=VALUE(LEFT($L$48,4)),1,2))),
IF(YEAR($F107)&lt;VALUE(LEFT($L$48,4)),($N107+$O107)/12,0))</f>
        <v>0</v>
      </c>
      <c r="Y107" s="119">
        <f ca="1">+IF($F107=Y$48,SUM($N107:OFFSET($N107,0,IF(YEAR(Y$48)=VALUE(LEFT($L$48,4)),1,2))),
IF(YEAR($F107)&lt;VALUE(LEFT($L$48,4)),($N107+$O107)/12,0))</f>
        <v>0</v>
      </c>
      <c r="Z107" s="119">
        <f ca="1">+IF($F107=Z$48,SUM($N107:OFFSET($N107,0,IF(YEAR(Z$48)=VALUE(LEFT($L$48,4)),1,2))),
IF(YEAR($F107)&lt;VALUE(LEFT($L$48,4)),($N107+$O107)/12,0))</f>
        <v>0</v>
      </c>
      <c r="AA107" s="119">
        <f ca="1">+IF($F107=AA$48,SUM($N107:OFFSET($N107,0,IF(YEAR(AA$48)=VALUE(LEFT($L$48,4)),1,2))),
IF(YEAR($F107)&lt;VALUE(LEFT($L$48,4)),($N107+$O107)/12,0))</f>
        <v>0</v>
      </c>
      <c r="AB107" s="119">
        <f ca="1">+IF($F107=AB$48,SUM($N107:OFFSET($N107,0,IF(YEAR(AB$48)=VALUE(LEFT($L$48,4)),1,2))),
IF(YEAR($F107)&lt;VALUE(LEFT($L$48,4)),($N107+$O107)/12,0))</f>
        <v>0</v>
      </c>
      <c r="AC107" s="120">
        <f ca="1">+IF($F107=AC$48,SUM($N107:OFFSET($N107,0,IF(YEAR(AC$48)=VALUE(LEFT($L$48,4)),1,2))),
IF(YEAR($F107)&lt;VALUE(LEFT($L$48,4)),($N107+$O107)/12,0))</f>
        <v>0</v>
      </c>
      <c r="AD107" s="122">
        <f ca="1">+IF($F107=AD$48,SUM($N107:OFFSET($N107,0,IF(YEAR(AD$48)=VALUE(LEFT($L$48,4)),1,2))),
IF(YEAR($F107)&lt;=YEAR($C$3),$P107/12,0))</f>
        <v>0</v>
      </c>
      <c r="AE107" s="119">
        <f ca="1">+IF($F107=AE$48,SUM($N107:OFFSET($N107,0,IF(YEAR(AE$48)=VALUE(LEFT($L$48,4)),1,2))),
IF(YEAR($F107)&lt;=YEAR($C$3),$P107/12,0))</f>
        <v>0</v>
      </c>
      <c r="AF107" s="119">
        <f ca="1">+IF($F107=AF$48,SUM($N107:OFFSET($N107,0,IF(YEAR(AF$48)=VALUE(LEFT($L$48,4)),1,2))),
IF(YEAR($F107)&lt;=YEAR($C$3),$P107/12,0))</f>
        <v>0</v>
      </c>
      <c r="AG107" s="119">
        <f ca="1">+IF($F107=AG$48,SUM($N107:OFFSET($N107,0,IF(YEAR(AG$48)=VALUE(LEFT($L$48,4)),1,2))),
IF(YEAR($F107)&lt;=YEAR($C$3),$P107/12,0))</f>
        <v>0</v>
      </c>
      <c r="AH107" s="119">
        <f ca="1">+IF($F107=AH$48,SUM($N107:OFFSET($N107,0,IF(YEAR(AH$48)=VALUE(LEFT($L$48,4)),1,2))),
IF(YEAR($F107)&lt;=YEAR($C$3),$P107/12,0))</f>
        <v>0</v>
      </c>
      <c r="AI107" s="119">
        <f ca="1">+IF($F107=AI$48,SUM($N107:OFFSET($N107,0,IF(YEAR(AI$48)=VALUE(LEFT($L$48,4)),1,2))),
IF(YEAR($F107)&lt;=YEAR($C$3),$P107/12,0))</f>
        <v>0</v>
      </c>
      <c r="AJ107" s="119">
        <f ca="1">+IF($F107=AJ$48,SUM($N107:OFFSET($N107,0,IF(YEAR(AJ$48)=VALUE(LEFT($L$48,4)),1,2))),
IF(YEAR($F107)&lt;=YEAR($C$3),$P107/12,0))</f>
        <v>0</v>
      </c>
      <c r="AK107" s="119">
        <f ca="1">+IF($F107=AK$48,SUM($N107:OFFSET($N107,0,IF(YEAR(AK$48)=VALUE(LEFT($L$48,4)),1,2))),
IF(YEAR($F107)&lt;=YEAR($C$3),$P107/12,0))</f>
        <v>0</v>
      </c>
      <c r="AL107" s="119">
        <f ca="1">+IF($F107=AL$48,SUM($N107:OFFSET($N107,0,IF(YEAR(AL$48)=VALUE(LEFT($L$48,4)),1,2))),
IF(YEAR($F107)&lt;=YEAR($C$3),$P107/12,0))</f>
        <v>0</v>
      </c>
      <c r="AM107" s="119">
        <f ca="1">+IF($F107=AM$48,SUM($N107:OFFSET($N107,0,IF(YEAR(AM$48)=VALUE(LEFT($L$48,4)),1,2))),
IF(YEAR($F107)&lt;=YEAR($C$3),$P107/12,0))</f>
        <v>0</v>
      </c>
      <c r="AN107" s="119">
        <f ca="1">+IF($F107=AN$48,SUM($N107:OFFSET($N107,0,IF(YEAR(AN$48)=VALUE(LEFT($L$48,4)),1,2))),
IF(YEAR($F107)&lt;=YEAR($C$3),$P107/12,0))</f>
        <v>0</v>
      </c>
      <c r="AO107" s="120">
        <f ca="1">+IF($F107=AO$48,SUM($N107:OFFSET($N107,0,IF(YEAR(AO$48)=VALUE(LEFT($L$48,4)),1,2))),
IF(YEAR($F107)&lt;=YEAR($C$3),$P107/12,0))</f>
        <v>8289.4040780765881</v>
      </c>
      <c r="AP107" s="121"/>
      <c r="AR107" s="107"/>
      <c r="AS107" s="107"/>
    </row>
    <row r="108" spans="1:45" ht="30" x14ac:dyDescent="0.25">
      <c r="A108" s="298">
        <v>801432305</v>
      </c>
      <c r="B108" s="332" t="s">
        <v>274</v>
      </c>
      <c r="C108" s="347" t="s">
        <v>275</v>
      </c>
      <c r="D108" s="333">
        <v>7957</v>
      </c>
      <c r="E108" s="334" t="s">
        <v>90</v>
      </c>
      <c r="F108" s="102">
        <v>43647</v>
      </c>
      <c r="G108" s="336" t="s">
        <v>92</v>
      </c>
      <c r="H108" s="337">
        <v>0</v>
      </c>
      <c r="I108" s="338">
        <v>0.81869999999999998</v>
      </c>
      <c r="J108" s="242"/>
      <c r="K108" s="138">
        <v>384.97699999999998</v>
      </c>
      <c r="L108" s="137">
        <v>598.64300000000003</v>
      </c>
      <c r="M108" s="119">
        <v>8207.5079999999998</v>
      </c>
      <c r="N108" s="119">
        <f t="shared" si="16"/>
        <v>315.1806699</v>
      </c>
      <c r="O108" s="121">
        <f t="shared" si="17"/>
        <v>490.1090241</v>
      </c>
      <c r="P108" s="120">
        <f t="shared" si="18"/>
        <v>6719.4867995999994</v>
      </c>
      <c r="Q108" s="121"/>
      <c r="R108" s="122">
        <f ca="1">+IF($F108=R$48,SUM($N108:OFFSET($N108,0,IF(YEAR(R$48)=VALUE(LEFT($L$48,4)),1,2))),
IF(YEAR($F108)&lt;VALUE(LEFT($L$48,4)),($N108+$O108)/12,0))</f>
        <v>0</v>
      </c>
      <c r="S108" s="119">
        <f ca="1">+IF($F108=S$48,SUM($N108:OFFSET($N108,0,IF(YEAR(S$48)=VALUE(LEFT($L$48,4)),1,2))),
IF(YEAR($F108)&lt;VALUE(LEFT($L$48,4)),($N108+$O108)/12,0))</f>
        <v>0</v>
      </c>
      <c r="T108" s="119">
        <f ca="1">+IF($F108=T$48,SUM($N108:OFFSET($N108,0,IF(YEAR(T$48)=VALUE(LEFT($L$48,4)),1,2))),
IF(YEAR($F108)&lt;VALUE(LEFT($L$48,4)),($N108+$O108)/12,0))</f>
        <v>0</v>
      </c>
      <c r="U108" s="119">
        <f ca="1">+IF($F108=U$48,SUM($N108:OFFSET($N108,0,IF(YEAR(U$48)=VALUE(LEFT($L$48,4)),1,2))),
IF(YEAR($F108)&lt;VALUE(LEFT($L$48,4)),($N108+$O108)/12,0))</f>
        <v>0</v>
      </c>
      <c r="V108" s="119">
        <f ca="1">+IF($F108=V$48,SUM($N108:OFFSET($N108,0,IF(YEAR(V$48)=VALUE(LEFT($L$48,4)),1,2))),
IF(YEAR($F108)&lt;VALUE(LEFT($L$48,4)),($N108+$O108)/12,0))</f>
        <v>0</v>
      </c>
      <c r="W108" s="119">
        <f ca="1">+IF($F108=W$48,SUM($N108:OFFSET($N108,0,IF(YEAR(W$48)=VALUE(LEFT($L$48,4)),1,2))),
IF(YEAR($F108)&lt;VALUE(LEFT($L$48,4)),($N108+$O108)/12,0))</f>
        <v>0</v>
      </c>
      <c r="X108" s="119">
        <f ca="1">+IF($F108=X$48,SUM($N108:OFFSET($N108,0,IF(YEAR(X$48)=VALUE(LEFT($L$48,4)),1,2))),
IF(YEAR($F108)&lt;VALUE(LEFT($L$48,4)),($N108+$O108)/12,0))</f>
        <v>0</v>
      </c>
      <c r="Y108" s="119">
        <f ca="1">+IF($F108=Y$48,SUM($N108:OFFSET($N108,0,IF(YEAR(Y$48)=VALUE(LEFT($L$48,4)),1,2))),
IF(YEAR($F108)&lt;VALUE(LEFT($L$48,4)),($N108+$O108)/12,0))</f>
        <v>0</v>
      </c>
      <c r="Z108" s="119">
        <f ca="1">+IF($F108=Z$48,SUM($N108:OFFSET($N108,0,IF(YEAR(Z$48)=VALUE(LEFT($L$48,4)),1,2))),
IF(YEAR($F108)&lt;VALUE(LEFT($L$48,4)),($N108+$O108)/12,0))</f>
        <v>0</v>
      </c>
      <c r="AA108" s="119">
        <f ca="1">+IF($F108=AA$48,SUM($N108:OFFSET($N108,0,IF(YEAR(AA$48)=VALUE(LEFT($L$48,4)),1,2))),
IF(YEAR($F108)&lt;VALUE(LEFT($L$48,4)),($N108+$O108)/12,0))</f>
        <v>0</v>
      </c>
      <c r="AB108" s="119">
        <f ca="1">+IF($F108=AB$48,SUM($N108:OFFSET($N108,0,IF(YEAR(AB$48)=VALUE(LEFT($L$48,4)),1,2))),
IF(YEAR($F108)&lt;VALUE(LEFT($L$48,4)),($N108+$O108)/12,0))</f>
        <v>0</v>
      </c>
      <c r="AC108" s="120">
        <f ca="1">+IF($F108=AC$48,SUM($N108:OFFSET($N108,0,IF(YEAR(AC$48)=VALUE(LEFT($L$48,4)),1,2))),
IF(YEAR($F108)&lt;VALUE(LEFT($L$48,4)),($N108+$O108)/12,0))</f>
        <v>0</v>
      </c>
      <c r="AD108" s="122">
        <f ca="1">+IF($F108=AD$48,SUM($N108:OFFSET($N108,0,IF(YEAR(AD$48)=VALUE(LEFT($L$48,4)),1,2))),
IF(YEAR($F108)&lt;=YEAR($C$3),$P108/12,0))</f>
        <v>0</v>
      </c>
      <c r="AE108" s="119">
        <f ca="1">+IF($F108=AE$48,SUM($N108:OFFSET($N108,0,IF(YEAR(AE$48)=VALUE(LEFT($L$48,4)),1,2))),
IF(YEAR($F108)&lt;=YEAR($C$3),$P108/12,0))</f>
        <v>0</v>
      </c>
      <c r="AF108" s="119">
        <f ca="1">+IF($F108=AF$48,SUM($N108:OFFSET($N108,0,IF(YEAR(AF$48)=VALUE(LEFT($L$48,4)),1,2))),
IF(YEAR($F108)&lt;=YEAR($C$3),$P108/12,0))</f>
        <v>0</v>
      </c>
      <c r="AG108" s="119">
        <f ca="1">+IF($F108=AG$48,SUM($N108:OFFSET($N108,0,IF(YEAR(AG$48)=VALUE(LEFT($L$48,4)),1,2))),
IF(YEAR($F108)&lt;=YEAR($C$3),$P108/12,0))</f>
        <v>0</v>
      </c>
      <c r="AH108" s="119">
        <f ca="1">+IF($F108=AH$48,SUM($N108:OFFSET($N108,0,IF(YEAR(AH$48)=VALUE(LEFT($L$48,4)),1,2))),
IF(YEAR($F108)&lt;=YEAR($C$3),$P108/12,0))</f>
        <v>0</v>
      </c>
      <c r="AI108" s="119">
        <f ca="1">+IF($F108=AI$48,SUM($N108:OFFSET($N108,0,IF(YEAR(AI$48)=VALUE(LEFT($L$48,4)),1,2))),
IF(YEAR($F108)&lt;=YEAR($C$3),$P108/12,0))</f>
        <v>0</v>
      </c>
      <c r="AJ108" s="119">
        <f ca="1">+IF($F108=AJ$48,SUM($N108:OFFSET($N108,0,IF(YEAR(AJ$48)=VALUE(LEFT($L$48,4)),1,2))),
IF(YEAR($F108)&lt;=YEAR($C$3),$P108/12,0))</f>
        <v>7524.7764935999994</v>
      </c>
      <c r="AK108" s="119">
        <f ca="1">+IF($F108=AK$48,SUM($N108:OFFSET($N108,0,IF(YEAR(AK$48)=VALUE(LEFT($L$48,4)),1,2))),
IF(YEAR($F108)&lt;=YEAR($C$3),$P108/12,0))</f>
        <v>0</v>
      </c>
      <c r="AL108" s="119">
        <f ca="1">+IF($F108=AL$48,SUM($N108:OFFSET($N108,0,IF(YEAR(AL$48)=VALUE(LEFT($L$48,4)),1,2))),
IF(YEAR($F108)&lt;=YEAR($C$3),$P108/12,0))</f>
        <v>0</v>
      </c>
      <c r="AM108" s="119">
        <f ca="1">+IF($F108=AM$48,SUM($N108:OFFSET($N108,0,IF(YEAR(AM$48)=VALUE(LEFT($L$48,4)),1,2))),
IF(YEAR($F108)&lt;=YEAR($C$3),$P108/12,0))</f>
        <v>0</v>
      </c>
      <c r="AN108" s="119">
        <f ca="1">+IF($F108=AN$48,SUM($N108:OFFSET($N108,0,IF(YEAR(AN$48)=VALUE(LEFT($L$48,4)),1,2))),
IF(YEAR($F108)&lt;=YEAR($C$3),$P108/12,0))</f>
        <v>0</v>
      </c>
      <c r="AO108" s="120">
        <f ca="1">+IF($F108=AO$48,SUM($N108:OFFSET($N108,0,IF(YEAR(AO$48)=VALUE(LEFT($L$48,4)),1,2))),
IF(YEAR($F108)&lt;=YEAR($C$3),$P108/12,0))</f>
        <v>0</v>
      </c>
      <c r="AP108" s="121"/>
      <c r="AR108" s="107"/>
      <c r="AS108" s="107"/>
    </row>
    <row r="109" spans="1:45" ht="30" x14ac:dyDescent="0.25">
      <c r="A109" s="298">
        <v>801432583</v>
      </c>
      <c r="B109" s="332" t="s">
        <v>276</v>
      </c>
      <c r="C109" s="347" t="s">
        <v>277</v>
      </c>
      <c r="D109" s="333">
        <v>7958</v>
      </c>
      <c r="E109" s="334" t="s">
        <v>90</v>
      </c>
      <c r="F109" s="102">
        <v>43435</v>
      </c>
      <c r="G109" s="336" t="s">
        <v>92</v>
      </c>
      <c r="H109" s="337">
        <v>0</v>
      </c>
      <c r="I109" s="338">
        <v>0.26152542129186551</v>
      </c>
      <c r="J109" s="242"/>
      <c r="K109" s="138">
        <v>540.14800000000002</v>
      </c>
      <c r="L109" s="137">
        <v>7044.9179999999997</v>
      </c>
      <c r="M109" s="119">
        <v>181.6</v>
      </c>
      <c r="N109" s="119">
        <f t="shared" si="16"/>
        <v>141.26243325995858</v>
      </c>
      <c r="O109" s="121">
        <f t="shared" si="17"/>
        <v>1842.4251479166464</v>
      </c>
      <c r="P109" s="120">
        <f t="shared" si="18"/>
        <v>47.493016506602778</v>
      </c>
      <c r="Q109" s="121"/>
      <c r="R109" s="122">
        <f ca="1">+IF($F109=R$48,SUM($N109:OFFSET($N109,0,IF(YEAR(R$48)=VALUE(LEFT($L$48,4)),1,2))),
IF(YEAR($F109)&lt;VALUE(LEFT($L$48,4)),($N109+$O109)/12,0))</f>
        <v>0</v>
      </c>
      <c r="S109" s="119">
        <f ca="1">+IF($F109=S$48,SUM($N109:OFFSET($N109,0,IF(YEAR(S$48)=VALUE(LEFT($L$48,4)),1,2))),
IF(YEAR($F109)&lt;VALUE(LEFT($L$48,4)),($N109+$O109)/12,0))</f>
        <v>0</v>
      </c>
      <c r="T109" s="119">
        <f ca="1">+IF($F109=T$48,SUM($N109:OFFSET($N109,0,IF(YEAR(T$48)=VALUE(LEFT($L$48,4)),1,2))),
IF(YEAR($F109)&lt;VALUE(LEFT($L$48,4)),($N109+$O109)/12,0))</f>
        <v>0</v>
      </c>
      <c r="U109" s="119">
        <f ca="1">+IF($F109=U$48,SUM($N109:OFFSET($N109,0,IF(YEAR(U$48)=VALUE(LEFT($L$48,4)),1,2))),
IF(YEAR($F109)&lt;VALUE(LEFT($L$48,4)),($N109+$O109)/12,0))</f>
        <v>0</v>
      </c>
      <c r="V109" s="119">
        <f ca="1">+IF($F109=V$48,SUM($N109:OFFSET($N109,0,IF(YEAR(V$48)=VALUE(LEFT($L$48,4)),1,2))),
IF(YEAR($F109)&lt;VALUE(LEFT($L$48,4)),($N109+$O109)/12,0))</f>
        <v>0</v>
      </c>
      <c r="W109" s="119">
        <f ca="1">+IF($F109=W$48,SUM($N109:OFFSET($N109,0,IF(YEAR(W$48)=VALUE(LEFT($L$48,4)),1,2))),
IF(YEAR($F109)&lt;VALUE(LEFT($L$48,4)),($N109+$O109)/12,0))</f>
        <v>0</v>
      </c>
      <c r="X109" s="119">
        <f ca="1">+IF($F109=X$48,SUM($N109:OFFSET($N109,0,IF(YEAR(X$48)=VALUE(LEFT($L$48,4)),1,2))),
IF(YEAR($F109)&lt;VALUE(LEFT($L$48,4)),($N109+$O109)/12,0))</f>
        <v>0</v>
      </c>
      <c r="Y109" s="119">
        <f ca="1">+IF($F109=Y$48,SUM($N109:OFFSET($N109,0,IF(YEAR(Y$48)=VALUE(LEFT($L$48,4)),1,2))),
IF(YEAR($F109)&lt;VALUE(LEFT($L$48,4)),($N109+$O109)/12,0))</f>
        <v>0</v>
      </c>
      <c r="Z109" s="119">
        <f ca="1">+IF($F109=Z$48,SUM($N109:OFFSET($N109,0,IF(YEAR(Z$48)=VALUE(LEFT($L$48,4)),1,2))),
IF(YEAR($F109)&lt;VALUE(LEFT($L$48,4)),($N109+$O109)/12,0))</f>
        <v>0</v>
      </c>
      <c r="AA109" s="119">
        <f ca="1">+IF($F109=AA$48,SUM($N109:OFFSET($N109,0,IF(YEAR(AA$48)=VALUE(LEFT($L$48,4)),1,2))),
IF(YEAR($F109)&lt;VALUE(LEFT($L$48,4)),($N109+$O109)/12,0))</f>
        <v>0</v>
      </c>
      <c r="AB109" s="119">
        <f ca="1">+IF($F109=AB$48,SUM($N109:OFFSET($N109,0,IF(YEAR(AB$48)=VALUE(LEFT($L$48,4)),1,2))),
IF(YEAR($F109)&lt;VALUE(LEFT($L$48,4)),($N109+$O109)/12,0))</f>
        <v>0</v>
      </c>
      <c r="AC109" s="120">
        <f ca="1">+IF($F109=AC$48,SUM($N109:OFFSET($N109,0,IF(YEAR(AC$48)=VALUE(LEFT($L$48,4)),1,2))),
IF(YEAR($F109)&lt;VALUE(LEFT($L$48,4)),($N109+$O109)/12,0))</f>
        <v>1983.6875811766049</v>
      </c>
      <c r="AD109" s="122">
        <f ca="1">+IF($F109=AD$48,SUM($N109:OFFSET($N109,0,IF(YEAR(AD$48)=VALUE(LEFT($L$48,4)),1,2))),
IF(YEAR($F109)&lt;=YEAR($C$3),$P109/12,0))</f>
        <v>3.9577513755502314</v>
      </c>
      <c r="AE109" s="119">
        <f ca="1">+IF($F109=AE$48,SUM($N109:OFFSET($N109,0,IF(YEAR(AE$48)=VALUE(LEFT($L$48,4)),1,2))),
IF(YEAR($F109)&lt;=YEAR($C$3),$P109/12,0))</f>
        <v>3.9577513755502314</v>
      </c>
      <c r="AF109" s="119">
        <f ca="1">+IF($F109=AF$48,SUM($N109:OFFSET($N109,0,IF(YEAR(AF$48)=VALUE(LEFT($L$48,4)),1,2))),
IF(YEAR($F109)&lt;=YEAR($C$3),$P109/12,0))</f>
        <v>3.9577513755502314</v>
      </c>
      <c r="AG109" s="119">
        <f ca="1">+IF($F109=AG$48,SUM($N109:OFFSET($N109,0,IF(YEAR(AG$48)=VALUE(LEFT($L$48,4)),1,2))),
IF(YEAR($F109)&lt;=YEAR($C$3),$P109/12,0))</f>
        <v>3.9577513755502314</v>
      </c>
      <c r="AH109" s="119">
        <f ca="1">+IF($F109=AH$48,SUM($N109:OFFSET($N109,0,IF(YEAR(AH$48)=VALUE(LEFT($L$48,4)),1,2))),
IF(YEAR($F109)&lt;=YEAR($C$3),$P109/12,0))</f>
        <v>3.9577513755502314</v>
      </c>
      <c r="AI109" s="119">
        <f ca="1">+IF($F109=AI$48,SUM($N109:OFFSET($N109,0,IF(YEAR(AI$48)=VALUE(LEFT($L$48,4)),1,2))),
IF(YEAR($F109)&lt;=YEAR($C$3),$P109/12,0))</f>
        <v>3.9577513755502314</v>
      </c>
      <c r="AJ109" s="119">
        <f ca="1">+IF($F109=AJ$48,SUM($N109:OFFSET($N109,0,IF(YEAR(AJ$48)=VALUE(LEFT($L$48,4)),1,2))),
IF(YEAR($F109)&lt;=YEAR($C$3),$P109/12,0))</f>
        <v>3.9577513755502314</v>
      </c>
      <c r="AK109" s="119">
        <f ca="1">+IF($F109=AK$48,SUM($N109:OFFSET($N109,0,IF(YEAR(AK$48)=VALUE(LEFT($L$48,4)),1,2))),
IF(YEAR($F109)&lt;=YEAR($C$3),$P109/12,0))</f>
        <v>3.9577513755502314</v>
      </c>
      <c r="AL109" s="119">
        <f ca="1">+IF($F109=AL$48,SUM($N109:OFFSET($N109,0,IF(YEAR(AL$48)=VALUE(LEFT($L$48,4)),1,2))),
IF(YEAR($F109)&lt;=YEAR($C$3),$P109/12,0))</f>
        <v>3.9577513755502314</v>
      </c>
      <c r="AM109" s="119">
        <f ca="1">+IF($F109=AM$48,SUM($N109:OFFSET($N109,0,IF(YEAR(AM$48)=VALUE(LEFT($L$48,4)),1,2))),
IF(YEAR($F109)&lt;=YEAR($C$3),$P109/12,0))</f>
        <v>3.9577513755502314</v>
      </c>
      <c r="AN109" s="119">
        <f ca="1">+IF($F109=AN$48,SUM($N109:OFFSET($N109,0,IF(YEAR(AN$48)=VALUE(LEFT($L$48,4)),1,2))),
IF(YEAR($F109)&lt;=YEAR($C$3),$P109/12,0))</f>
        <v>3.9577513755502314</v>
      </c>
      <c r="AO109" s="120">
        <f ca="1">+IF($F109=AO$48,SUM($N109:OFFSET($N109,0,IF(YEAR(AO$48)=VALUE(LEFT($L$48,4)),1,2))),
IF(YEAR($F109)&lt;=YEAR($C$3),$P109/12,0))</f>
        <v>3.9577513755502314</v>
      </c>
      <c r="AP109" s="121"/>
      <c r="AR109" s="107"/>
      <c r="AS109" s="107"/>
    </row>
    <row r="110" spans="1:45" ht="30" x14ac:dyDescent="0.25">
      <c r="A110" s="298">
        <v>801432582</v>
      </c>
      <c r="B110" s="332" t="s">
        <v>278</v>
      </c>
      <c r="C110" s="347" t="s">
        <v>279</v>
      </c>
      <c r="D110" s="333">
        <v>7959</v>
      </c>
      <c r="E110" s="334" t="s">
        <v>90</v>
      </c>
      <c r="F110" s="102">
        <v>43435</v>
      </c>
      <c r="G110" s="336" t="s">
        <v>92</v>
      </c>
      <c r="H110" s="337">
        <v>0</v>
      </c>
      <c r="I110" s="338">
        <v>0.5782805510010165</v>
      </c>
      <c r="J110" s="242"/>
      <c r="K110" s="138">
        <v>346.94</v>
      </c>
      <c r="L110" s="137">
        <v>10094.482</v>
      </c>
      <c r="M110" s="119">
        <v>0</v>
      </c>
      <c r="N110" s="119">
        <f t="shared" si="16"/>
        <v>200.62865436429266</v>
      </c>
      <c r="O110" s="121">
        <f t="shared" si="17"/>
        <v>5837.4426130298434</v>
      </c>
      <c r="P110" s="120">
        <f t="shared" si="18"/>
        <v>0</v>
      </c>
      <c r="Q110" s="121"/>
      <c r="R110" s="122">
        <f ca="1">+IF($F110=R$48,SUM($N110:OFFSET($N110,0,IF(YEAR(R$48)=VALUE(LEFT($L$48,4)),1,2))),
IF(YEAR($F110)&lt;VALUE(LEFT($L$48,4)),($N110+$O110)/12,0))</f>
        <v>0</v>
      </c>
      <c r="S110" s="119">
        <f ca="1">+IF($F110=S$48,SUM($N110:OFFSET($N110,0,IF(YEAR(S$48)=VALUE(LEFT($L$48,4)),1,2))),
IF(YEAR($F110)&lt;VALUE(LEFT($L$48,4)),($N110+$O110)/12,0))</f>
        <v>0</v>
      </c>
      <c r="T110" s="119">
        <f ca="1">+IF($F110=T$48,SUM($N110:OFFSET($N110,0,IF(YEAR(T$48)=VALUE(LEFT($L$48,4)),1,2))),
IF(YEAR($F110)&lt;VALUE(LEFT($L$48,4)),($N110+$O110)/12,0))</f>
        <v>0</v>
      </c>
      <c r="U110" s="119">
        <f ca="1">+IF($F110=U$48,SUM($N110:OFFSET($N110,0,IF(YEAR(U$48)=VALUE(LEFT($L$48,4)),1,2))),
IF(YEAR($F110)&lt;VALUE(LEFT($L$48,4)),($N110+$O110)/12,0))</f>
        <v>0</v>
      </c>
      <c r="V110" s="119">
        <f ca="1">+IF($F110=V$48,SUM($N110:OFFSET($N110,0,IF(YEAR(V$48)=VALUE(LEFT($L$48,4)),1,2))),
IF(YEAR($F110)&lt;VALUE(LEFT($L$48,4)),($N110+$O110)/12,0))</f>
        <v>0</v>
      </c>
      <c r="W110" s="119">
        <f ca="1">+IF($F110=W$48,SUM($N110:OFFSET($N110,0,IF(YEAR(W$48)=VALUE(LEFT($L$48,4)),1,2))),
IF(YEAR($F110)&lt;VALUE(LEFT($L$48,4)),($N110+$O110)/12,0))</f>
        <v>0</v>
      </c>
      <c r="X110" s="119">
        <f ca="1">+IF($F110=X$48,SUM($N110:OFFSET($N110,0,IF(YEAR(X$48)=VALUE(LEFT($L$48,4)),1,2))),
IF(YEAR($F110)&lt;VALUE(LEFT($L$48,4)),($N110+$O110)/12,0))</f>
        <v>0</v>
      </c>
      <c r="Y110" s="119">
        <f ca="1">+IF($F110=Y$48,SUM($N110:OFFSET($N110,0,IF(YEAR(Y$48)=VALUE(LEFT($L$48,4)),1,2))),
IF(YEAR($F110)&lt;VALUE(LEFT($L$48,4)),($N110+$O110)/12,0))</f>
        <v>0</v>
      </c>
      <c r="Z110" s="119">
        <f ca="1">+IF($F110=Z$48,SUM($N110:OFFSET($N110,0,IF(YEAR(Z$48)=VALUE(LEFT($L$48,4)),1,2))),
IF(YEAR($F110)&lt;VALUE(LEFT($L$48,4)),($N110+$O110)/12,0))</f>
        <v>0</v>
      </c>
      <c r="AA110" s="119">
        <f ca="1">+IF($F110=AA$48,SUM($N110:OFFSET($N110,0,IF(YEAR(AA$48)=VALUE(LEFT($L$48,4)),1,2))),
IF(YEAR($F110)&lt;VALUE(LEFT($L$48,4)),($N110+$O110)/12,0))</f>
        <v>0</v>
      </c>
      <c r="AB110" s="119">
        <f ca="1">+IF($F110=AB$48,SUM($N110:OFFSET($N110,0,IF(YEAR(AB$48)=VALUE(LEFT($L$48,4)),1,2))),
IF(YEAR($F110)&lt;VALUE(LEFT($L$48,4)),($N110+$O110)/12,0))</f>
        <v>0</v>
      </c>
      <c r="AC110" s="120">
        <f ca="1">+IF($F110=AC$48,SUM($N110:OFFSET($N110,0,IF(YEAR(AC$48)=VALUE(LEFT($L$48,4)),1,2))),
IF(YEAR($F110)&lt;VALUE(LEFT($L$48,4)),($N110+$O110)/12,0))</f>
        <v>6038.0712673941362</v>
      </c>
      <c r="AD110" s="122">
        <f ca="1">+IF($F110=AD$48,SUM($N110:OFFSET($N110,0,IF(YEAR(AD$48)=VALUE(LEFT($L$48,4)),1,2))),
IF(YEAR($F110)&lt;=YEAR($C$3),$P110/12,0))</f>
        <v>0</v>
      </c>
      <c r="AE110" s="119">
        <f ca="1">+IF($F110=AE$48,SUM($N110:OFFSET($N110,0,IF(YEAR(AE$48)=VALUE(LEFT($L$48,4)),1,2))),
IF(YEAR($F110)&lt;=YEAR($C$3),$P110/12,0))</f>
        <v>0</v>
      </c>
      <c r="AF110" s="119">
        <f ca="1">+IF($F110=AF$48,SUM($N110:OFFSET($N110,0,IF(YEAR(AF$48)=VALUE(LEFT($L$48,4)),1,2))),
IF(YEAR($F110)&lt;=YEAR($C$3),$P110/12,0))</f>
        <v>0</v>
      </c>
      <c r="AG110" s="119">
        <f ca="1">+IF($F110=AG$48,SUM($N110:OFFSET($N110,0,IF(YEAR(AG$48)=VALUE(LEFT($L$48,4)),1,2))),
IF(YEAR($F110)&lt;=YEAR($C$3),$P110/12,0))</f>
        <v>0</v>
      </c>
      <c r="AH110" s="119">
        <f ca="1">+IF($F110=AH$48,SUM($N110:OFFSET($N110,0,IF(YEAR(AH$48)=VALUE(LEFT($L$48,4)),1,2))),
IF(YEAR($F110)&lt;=YEAR($C$3),$P110/12,0))</f>
        <v>0</v>
      </c>
      <c r="AI110" s="119">
        <f ca="1">+IF($F110=AI$48,SUM($N110:OFFSET($N110,0,IF(YEAR(AI$48)=VALUE(LEFT($L$48,4)),1,2))),
IF(YEAR($F110)&lt;=YEAR($C$3),$P110/12,0))</f>
        <v>0</v>
      </c>
      <c r="AJ110" s="119">
        <f ca="1">+IF($F110=AJ$48,SUM($N110:OFFSET($N110,0,IF(YEAR(AJ$48)=VALUE(LEFT($L$48,4)),1,2))),
IF(YEAR($F110)&lt;=YEAR($C$3),$P110/12,0))</f>
        <v>0</v>
      </c>
      <c r="AK110" s="119">
        <f ca="1">+IF($F110=AK$48,SUM($N110:OFFSET($N110,0,IF(YEAR(AK$48)=VALUE(LEFT($L$48,4)),1,2))),
IF(YEAR($F110)&lt;=YEAR($C$3),$P110/12,0))</f>
        <v>0</v>
      </c>
      <c r="AL110" s="119">
        <f ca="1">+IF($F110=AL$48,SUM($N110:OFFSET($N110,0,IF(YEAR(AL$48)=VALUE(LEFT($L$48,4)),1,2))),
IF(YEAR($F110)&lt;=YEAR($C$3),$P110/12,0))</f>
        <v>0</v>
      </c>
      <c r="AM110" s="119">
        <f ca="1">+IF($F110=AM$48,SUM($N110:OFFSET($N110,0,IF(YEAR(AM$48)=VALUE(LEFT($L$48,4)),1,2))),
IF(YEAR($F110)&lt;=YEAR($C$3),$P110/12,0))</f>
        <v>0</v>
      </c>
      <c r="AN110" s="119">
        <f ca="1">+IF($F110=AN$48,SUM($N110:OFFSET($N110,0,IF(YEAR(AN$48)=VALUE(LEFT($L$48,4)),1,2))),
IF(YEAR($F110)&lt;=YEAR($C$3),$P110/12,0))</f>
        <v>0</v>
      </c>
      <c r="AO110" s="120">
        <f ca="1">+IF($F110=AO$48,SUM($N110:OFFSET($N110,0,IF(YEAR(AO$48)=VALUE(LEFT($L$48,4)),1,2))),
IF(YEAR($F110)&lt;=YEAR($C$3),$P110/12,0))</f>
        <v>0</v>
      </c>
      <c r="AP110" s="121"/>
      <c r="AR110" s="107"/>
      <c r="AS110" s="107"/>
    </row>
    <row r="111" spans="1:45" ht="15" hidden="1" x14ac:dyDescent="0.25">
      <c r="B111" s="98"/>
      <c r="C111" s="348"/>
      <c r="D111" s="100"/>
      <c r="E111" s="101"/>
      <c r="F111" s="102"/>
      <c r="G111" s="99"/>
      <c r="H111" s="103"/>
      <c r="I111" s="104"/>
      <c r="J111" s="242"/>
      <c r="K111" s="138"/>
      <c r="L111" s="137"/>
      <c r="M111" s="119"/>
      <c r="N111" s="119">
        <f t="shared" si="16"/>
        <v>0</v>
      </c>
      <c r="O111" s="121">
        <f t="shared" si="17"/>
        <v>0</v>
      </c>
      <c r="P111" s="120">
        <f t="shared" si="18"/>
        <v>0</v>
      </c>
      <c r="Q111" s="121"/>
      <c r="R111" s="122">
        <f ca="1">+IF($F111=R$48,SUM($N111:OFFSET($N111,0,IF(YEAR(R$48)=VALUE(LEFT($L$48,4)),1,2))),
IF(YEAR($F111)&lt;VALUE(LEFT($L$48,4)),($N111+$O111)/12,0))</f>
        <v>0</v>
      </c>
      <c r="S111" s="119">
        <f ca="1">+IF($F111=S$48,SUM($N111:OFFSET($N111,0,IF(YEAR(S$48)=VALUE(LEFT($L$48,4)),1,2))),
IF(YEAR($F111)&lt;VALUE(LEFT($L$48,4)),($N111+$O111)/12,0))</f>
        <v>0</v>
      </c>
      <c r="T111" s="119">
        <f ca="1">+IF($F111=T$48,SUM($N111:OFFSET($N111,0,IF(YEAR(T$48)=VALUE(LEFT($L$48,4)),1,2))),
IF(YEAR($F111)&lt;VALUE(LEFT($L$48,4)),($N111+$O111)/12,0))</f>
        <v>0</v>
      </c>
      <c r="U111" s="119">
        <f ca="1">+IF($F111=U$48,SUM($N111:OFFSET($N111,0,IF(YEAR(U$48)=VALUE(LEFT($L$48,4)),1,2))),
IF(YEAR($F111)&lt;VALUE(LEFT($L$48,4)),($N111+$O111)/12,0))</f>
        <v>0</v>
      </c>
      <c r="V111" s="119">
        <f ca="1">+IF($F111=V$48,SUM($N111:OFFSET($N111,0,IF(YEAR(V$48)=VALUE(LEFT($L$48,4)),1,2))),
IF(YEAR($F111)&lt;VALUE(LEFT($L$48,4)),($N111+$O111)/12,0))</f>
        <v>0</v>
      </c>
      <c r="W111" s="119">
        <f ca="1">+IF($F111=W$48,SUM($N111:OFFSET($N111,0,IF(YEAR(W$48)=VALUE(LEFT($L$48,4)),1,2))),
IF(YEAR($F111)&lt;VALUE(LEFT($L$48,4)),($N111+$O111)/12,0))</f>
        <v>0</v>
      </c>
      <c r="X111" s="119">
        <f ca="1">+IF($F111=X$48,SUM($N111:OFFSET($N111,0,IF(YEAR(X$48)=VALUE(LEFT($L$48,4)),1,2))),
IF(YEAR($F111)&lt;VALUE(LEFT($L$48,4)),($N111+$O111)/12,0))</f>
        <v>0</v>
      </c>
      <c r="Y111" s="119">
        <f ca="1">+IF($F111=Y$48,SUM($N111:OFFSET($N111,0,IF(YEAR(Y$48)=VALUE(LEFT($L$48,4)),1,2))),
IF(YEAR($F111)&lt;VALUE(LEFT($L$48,4)),($N111+$O111)/12,0))</f>
        <v>0</v>
      </c>
      <c r="Z111" s="119">
        <f ca="1">+IF($F111=Z$48,SUM($N111:OFFSET($N111,0,IF(YEAR(Z$48)=VALUE(LEFT($L$48,4)),1,2))),
IF(YEAR($F111)&lt;VALUE(LEFT($L$48,4)),($N111+$O111)/12,0))</f>
        <v>0</v>
      </c>
      <c r="AA111" s="119">
        <f ca="1">+IF($F111=AA$48,SUM($N111:OFFSET($N111,0,IF(YEAR(AA$48)=VALUE(LEFT($L$48,4)),1,2))),
IF(YEAR($F111)&lt;VALUE(LEFT($L$48,4)),($N111+$O111)/12,0))</f>
        <v>0</v>
      </c>
      <c r="AB111" s="119">
        <f ca="1">+IF($F111=AB$48,SUM($N111:OFFSET($N111,0,IF(YEAR(AB$48)=VALUE(LEFT($L$48,4)),1,2))),
IF(YEAR($F111)&lt;VALUE(LEFT($L$48,4)),($N111+$O111)/12,0))</f>
        <v>0</v>
      </c>
      <c r="AC111" s="120">
        <f ca="1">+IF($F111=AC$48,SUM($N111:OFFSET($N111,0,IF(YEAR(AC$48)=VALUE(LEFT($L$48,4)),1,2))),
IF(YEAR($F111)&lt;VALUE(LEFT($L$48,4)),($N111+$O111)/12,0))</f>
        <v>0</v>
      </c>
      <c r="AD111" s="122">
        <f ca="1">+IF($F111=AD$48,SUM($N111:OFFSET($N111,0,IF(YEAR(AD$48)=VALUE(LEFT($L$48,4)),1,2))),
IF(YEAR($F111)&lt;=YEAR($C$3),$P111/12,0))</f>
        <v>0</v>
      </c>
      <c r="AE111" s="119">
        <f ca="1">+IF($F111=AE$48,SUM($N111:OFFSET($N111,0,IF(YEAR(AE$48)=VALUE(LEFT($L$48,4)),1,2))),
IF(YEAR($F111)&lt;=YEAR($C$3),$P111/12,0))</f>
        <v>0</v>
      </c>
      <c r="AF111" s="119">
        <f ca="1">+IF($F111=AF$48,SUM($N111:OFFSET($N111,0,IF(YEAR(AF$48)=VALUE(LEFT($L$48,4)),1,2))),
IF(YEAR($F111)&lt;=YEAR($C$3),$P111/12,0))</f>
        <v>0</v>
      </c>
      <c r="AG111" s="119">
        <f ca="1">+IF($F111=AG$48,SUM($N111:OFFSET($N111,0,IF(YEAR(AG$48)=VALUE(LEFT($L$48,4)),1,2))),
IF(YEAR($F111)&lt;=YEAR($C$3),$P111/12,0))</f>
        <v>0</v>
      </c>
      <c r="AH111" s="119">
        <f ca="1">+IF($F111=AH$48,SUM($N111:OFFSET($N111,0,IF(YEAR(AH$48)=VALUE(LEFT($L$48,4)),1,2))),
IF(YEAR($F111)&lt;=YEAR($C$3),$P111/12,0))</f>
        <v>0</v>
      </c>
      <c r="AI111" s="119">
        <f ca="1">+IF($F111=AI$48,SUM($N111:OFFSET($N111,0,IF(YEAR(AI$48)=VALUE(LEFT($L$48,4)),1,2))),
IF(YEAR($F111)&lt;=YEAR($C$3),$P111/12,0))</f>
        <v>0</v>
      </c>
      <c r="AJ111" s="119">
        <f ca="1">+IF($F111=AJ$48,SUM($N111:OFFSET($N111,0,IF(YEAR(AJ$48)=VALUE(LEFT($L$48,4)),1,2))),
IF(YEAR($F111)&lt;=YEAR($C$3),$P111/12,0))</f>
        <v>0</v>
      </c>
      <c r="AK111" s="119">
        <f ca="1">+IF($F111=AK$48,SUM($N111:OFFSET($N111,0,IF(YEAR(AK$48)=VALUE(LEFT($L$48,4)),1,2))),
IF(YEAR($F111)&lt;=YEAR($C$3),$P111/12,0))</f>
        <v>0</v>
      </c>
      <c r="AL111" s="119">
        <f ca="1">+IF($F111=AL$48,SUM($N111:OFFSET($N111,0,IF(YEAR(AL$48)=VALUE(LEFT($L$48,4)),1,2))),
IF(YEAR($F111)&lt;=YEAR($C$3),$P111/12,0))</f>
        <v>0</v>
      </c>
      <c r="AM111" s="119">
        <f ca="1">+IF($F111=AM$48,SUM($N111:OFFSET($N111,0,IF(YEAR(AM$48)=VALUE(LEFT($L$48,4)),1,2))),
IF(YEAR($F111)&lt;=YEAR($C$3),$P111/12,0))</f>
        <v>0</v>
      </c>
      <c r="AN111" s="119">
        <f ca="1">+IF($F111=AN$48,SUM($N111:OFFSET($N111,0,IF(YEAR(AN$48)=VALUE(LEFT($L$48,4)),1,2))),
IF(YEAR($F111)&lt;=YEAR($C$3),$P111/12,0))</f>
        <v>0</v>
      </c>
      <c r="AO111" s="120">
        <f ca="1">+IF($F111=AO$48,SUM($N111:OFFSET($N111,0,IF(YEAR(AO$48)=VALUE(LEFT($L$48,4)),1,2))),
IF(YEAR($F111)&lt;=YEAR($C$3),$P111/12,0))</f>
        <v>0</v>
      </c>
      <c r="AP111" s="121"/>
      <c r="AR111" s="107"/>
      <c r="AS111" s="107"/>
    </row>
    <row r="112" spans="1:45" ht="15" hidden="1" x14ac:dyDescent="0.25">
      <c r="B112" s="98"/>
      <c r="C112" s="348"/>
      <c r="D112" s="100"/>
      <c r="E112" s="101"/>
      <c r="F112" s="102"/>
      <c r="G112" s="99"/>
      <c r="H112" s="103"/>
      <c r="I112" s="104"/>
      <c r="J112" s="242"/>
      <c r="K112" s="138"/>
      <c r="L112" s="137"/>
      <c r="M112" s="119"/>
      <c r="N112" s="119">
        <f t="shared" si="16"/>
        <v>0</v>
      </c>
      <c r="O112" s="121">
        <f t="shared" si="17"/>
        <v>0</v>
      </c>
      <c r="P112" s="120">
        <f t="shared" si="18"/>
        <v>0</v>
      </c>
      <c r="Q112" s="121"/>
      <c r="R112" s="122">
        <f ca="1">+IF($F112=R$48,SUM($N112:OFFSET($N112,0,IF(YEAR(R$48)=VALUE(LEFT($L$48,4)),1,2))),
IF(YEAR($F112)&lt;VALUE(LEFT($L$48,4)),($N112+$O112)/12,0))</f>
        <v>0</v>
      </c>
      <c r="S112" s="119">
        <f ca="1">+IF($F112=S$48,SUM($N112:OFFSET($N112,0,IF(YEAR(S$48)=VALUE(LEFT($L$48,4)),1,2))),
IF(YEAR($F112)&lt;VALUE(LEFT($L$48,4)),($N112+$O112)/12,0))</f>
        <v>0</v>
      </c>
      <c r="T112" s="119">
        <f ca="1">+IF($F112=T$48,SUM($N112:OFFSET($N112,0,IF(YEAR(T$48)=VALUE(LEFT($L$48,4)),1,2))),
IF(YEAR($F112)&lt;VALUE(LEFT($L$48,4)),($N112+$O112)/12,0))</f>
        <v>0</v>
      </c>
      <c r="U112" s="119">
        <f ca="1">+IF($F112=U$48,SUM($N112:OFFSET($N112,0,IF(YEAR(U$48)=VALUE(LEFT($L$48,4)),1,2))),
IF(YEAR($F112)&lt;VALUE(LEFT($L$48,4)),($N112+$O112)/12,0))</f>
        <v>0</v>
      </c>
      <c r="V112" s="119">
        <f ca="1">+IF($F112=V$48,SUM($N112:OFFSET($N112,0,IF(YEAR(V$48)=VALUE(LEFT($L$48,4)),1,2))),
IF(YEAR($F112)&lt;VALUE(LEFT($L$48,4)),($N112+$O112)/12,0))</f>
        <v>0</v>
      </c>
      <c r="W112" s="119">
        <f ca="1">+IF($F112=W$48,SUM($N112:OFFSET($N112,0,IF(YEAR(W$48)=VALUE(LEFT($L$48,4)),1,2))),
IF(YEAR($F112)&lt;VALUE(LEFT($L$48,4)),($N112+$O112)/12,0))</f>
        <v>0</v>
      </c>
      <c r="X112" s="119">
        <f ca="1">+IF($F112=X$48,SUM($N112:OFFSET($N112,0,IF(YEAR(X$48)=VALUE(LEFT($L$48,4)),1,2))),
IF(YEAR($F112)&lt;VALUE(LEFT($L$48,4)),($N112+$O112)/12,0))</f>
        <v>0</v>
      </c>
      <c r="Y112" s="119">
        <f ca="1">+IF($F112=Y$48,SUM($N112:OFFSET($N112,0,IF(YEAR(Y$48)=VALUE(LEFT($L$48,4)),1,2))),
IF(YEAR($F112)&lt;VALUE(LEFT($L$48,4)),($N112+$O112)/12,0))</f>
        <v>0</v>
      </c>
      <c r="Z112" s="119">
        <f ca="1">+IF($F112=Z$48,SUM($N112:OFFSET($N112,0,IF(YEAR(Z$48)=VALUE(LEFT($L$48,4)),1,2))),
IF(YEAR($F112)&lt;VALUE(LEFT($L$48,4)),($N112+$O112)/12,0))</f>
        <v>0</v>
      </c>
      <c r="AA112" s="119">
        <f ca="1">+IF($F112=AA$48,SUM($N112:OFFSET($N112,0,IF(YEAR(AA$48)=VALUE(LEFT($L$48,4)),1,2))),
IF(YEAR($F112)&lt;VALUE(LEFT($L$48,4)),($N112+$O112)/12,0))</f>
        <v>0</v>
      </c>
      <c r="AB112" s="119">
        <f ca="1">+IF($F112=AB$48,SUM($N112:OFFSET($N112,0,IF(YEAR(AB$48)=VALUE(LEFT($L$48,4)),1,2))),
IF(YEAR($F112)&lt;VALUE(LEFT($L$48,4)),($N112+$O112)/12,0))</f>
        <v>0</v>
      </c>
      <c r="AC112" s="120">
        <f ca="1">+IF($F112=AC$48,SUM($N112:OFFSET($N112,0,IF(YEAR(AC$48)=VALUE(LEFT($L$48,4)),1,2))),
IF(YEAR($F112)&lt;VALUE(LEFT($L$48,4)),($N112+$O112)/12,0))</f>
        <v>0</v>
      </c>
      <c r="AD112" s="122">
        <f ca="1">+IF($F112=AD$48,SUM($N112:OFFSET($N112,0,IF(YEAR(AD$48)=VALUE(LEFT($L$48,4)),1,2))),
IF(YEAR($F112)&lt;=YEAR($C$3),$P112/12,0))</f>
        <v>0</v>
      </c>
      <c r="AE112" s="119">
        <f ca="1">+IF($F112=AE$48,SUM($N112:OFFSET($N112,0,IF(YEAR(AE$48)=VALUE(LEFT($L$48,4)),1,2))),
IF(YEAR($F112)&lt;=YEAR($C$3),$P112/12,0))</f>
        <v>0</v>
      </c>
      <c r="AF112" s="119">
        <f ca="1">+IF($F112=AF$48,SUM($N112:OFFSET($N112,0,IF(YEAR(AF$48)=VALUE(LEFT($L$48,4)),1,2))),
IF(YEAR($F112)&lt;=YEAR($C$3),$P112/12,0))</f>
        <v>0</v>
      </c>
      <c r="AG112" s="119">
        <f ca="1">+IF($F112=AG$48,SUM($N112:OFFSET($N112,0,IF(YEAR(AG$48)=VALUE(LEFT($L$48,4)),1,2))),
IF(YEAR($F112)&lt;=YEAR($C$3),$P112/12,0))</f>
        <v>0</v>
      </c>
      <c r="AH112" s="119">
        <f ca="1">+IF($F112=AH$48,SUM($N112:OFFSET($N112,0,IF(YEAR(AH$48)=VALUE(LEFT($L$48,4)),1,2))),
IF(YEAR($F112)&lt;=YEAR($C$3),$P112/12,0))</f>
        <v>0</v>
      </c>
      <c r="AI112" s="119">
        <f ca="1">+IF($F112=AI$48,SUM($N112:OFFSET($N112,0,IF(YEAR(AI$48)=VALUE(LEFT($L$48,4)),1,2))),
IF(YEAR($F112)&lt;=YEAR($C$3),$P112/12,0))</f>
        <v>0</v>
      </c>
      <c r="AJ112" s="119">
        <f ca="1">+IF($F112=AJ$48,SUM($N112:OFFSET($N112,0,IF(YEAR(AJ$48)=VALUE(LEFT($L$48,4)),1,2))),
IF(YEAR($F112)&lt;=YEAR($C$3),$P112/12,0))</f>
        <v>0</v>
      </c>
      <c r="AK112" s="119">
        <f ca="1">+IF($F112=AK$48,SUM($N112:OFFSET($N112,0,IF(YEAR(AK$48)=VALUE(LEFT($L$48,4)),1,2))),
IF(YEAR($F112)&lt;=YEAR($C$3),$P112/12,0))</f>
        <v>0</v>
      </c>
      <c r="AL112" s="119">
        <f ca="1">+IF($F112=AL$48,SUM($N112:OFFSET($N112,0,IF(YEAR(AL$48)=VALUE(LEFT($L$48,4)),1,2))),
IF(YEAR($F112)&lt;=YEAR($C$3),$P112/12,0))</f>
        <v>0</v>
      </c>
      <c r="AM112" s="119">
        <f ca="1">+IF($F112=AM$48,SUM($N112:OFFSET($N112,0,IF(YEAR(AM$48)=VALUE(LEFT($L$48,4)),1,2))),
IF(YEAR($F112)&lt;=YEAR($C$3),$P112/12,0))</f>
        <v>0</v>
      </c>
      <c r="AN112" s="119">
        <f ca="1">+IF($F112=AN$48,SUM($N112:OFFSET($N112,0,IF(YEAR(AN$48)=VALUE(LEFT($L$48,4)),1,2))),
IF(YEAR($F112)&lt;=YEAR($C$3),$P112/12,0))</f>
        <v>0</v>
      </c>
      <c r="AO112" s="120">
        <f ca="1">+IF($F112=AO$48,SUM($N112:OFFSET($N112,0,IF(YEAR(AO$48)=VALUE(LEFT($L$48,4)),1,2))),
IF(YEAR($F112)&lt;=YEAR($C$3),$P112/12,0))</f>
        <v>0</v>
      </c>
      <c r="AP112" s="121"/>
      <c r="AR112" s="107"/>
      <c r="AS112" s="107"/>
    </row>
    <row r="113" spans="2:45" ht="15" hidden="1" x14ac:dyDescent="0.25">
      <c r="B113" s="140"/>
      <c r="C113" s="349"/>
      <c r="D113" s="142"/>
      <c r="E113" s="143"/>
      <c r="F113" s="139"/>
      <c r="G113" s="141"/>
      <c r="H113" s="144"/>
      <c r="I113" s="145"/>
      <c r="J113" s="242"/>
      <c r="K113" s="138"/>
      <c r="L113" s="137"/>
      <c r="M113" s="119"/>
      <c r="N113" s="119">
        <f t="shared" si="16"/>
        <v>0</v>
      </c>
      <c r="O113" s="121">
        <f t="shared" si="17"/>
        <v>0</v>
      </c>
      <c r="P113" s="120">
        <f t="shared" si="18"/>
        <v>0</v>
      </c>
      <c r="Q113" s="121"/>
      <c r="R113" s="122">
        <f ca="1">+IF($F113=R$48,SUM($N113:OFFSET($N113,0,IF(YEAR(R$48)=VALUE(LEFT($L$48,4)),1,2))),
IF(YEAR($F113)&lt;VALUE(LEFT($L$48,4)),($N113+$O113)/12,0))</f>
        <v>0</v>
      </c>
      <c r="S113" s="119">
        <f ca="1">+IF($F113=S$48,SUM($N113:OFFSET($N113,0,IF(YEAR(S$48)=VALUE(LEFT($L$48,4)),1,2))),
IF(YEAR($F113)&lt;VALUE(LEFT($L$48,4)),($N113+$O113)/12,0))</f>
        <v>0</v>
      </c>
      <c r="T113" s="119">
        <f ca="1">+IF($F113=T$48,SUM($N113:OFFSET($N113,0,IF(YEAR(T$48)=VALUE(LEFT($L$48,4)),1,2))),
IF(YEAR($F113)&lt;VALUE(LEFT($L$48,4)),($N113+$O113)/12,0))</f>
        <v>0</v>
      </c>
      <c r="U113" s="119">
        <f ca="1">+IF($F113=U$48,SUM($N113:OFFSET($N113,0,IF(YEAR(U$48)=VALUE(LEFT($L$48,4)),1,2))),
IF(YEAR($F113)&lt;VALUE(LEFT($L$48,4)),($N113+$O113)/12,0))</f>
        <v>0</v>
      </c>
      <c r="V113" s="119">
        <f ca="1">+IF($F113=V$48,SUM($N113:OFFSET($N113,0,IF(YEAR(V$48)=VALUE(LEFT($L$48,4)),1,2))),
IF(YEAR($F113)&lt;VALUE(LEFT($L$48,4)),($N113+$O113)/12,0))</f>
        <v>0</v>
      </c>
      <c r="W113" s="119">
        <f ca="1">+IF($F113=W$48,SUM($N113:OFFSET($N113,0,IF(YEAR(W$48)=VALUE(LEFT($L$48,4)),1,2))),
IF(YEAR($F113)&lt;VALUE(LEFT($L$48,4)),($N113+$O113)/12,0))</f>
        <v>0</v>
      </c>
      <c r="X113" s="119">
        <f ca="1">+IF($F113=X$48,SUM($N113:OFFSET($N113,0,IF(YEAR(X$48)=VALUE(LEFT($L$48,4)),1,2))),
IF(YEAR($F113)&lt;VALUE(LEFT($L$48,4)),($N113+$O113)/12,0))</f>
        <v>0</v>
      </c>
      <c r="Y113" s="119">
        <f ca="1">+IF($F113=Y$48,SUM($N113:OFFSET($N113,0,IF(YEAR(Y$48)=VALUE(LEFT($L$48,4)),1,2))),
IF(YEAR($F113)&lt;VALUE(LEFT($L$48,4)),($N113+$O113)/12,0))</f>
        <v>0</v>
      </c>
      <c r="Z113" s="119">
        <f ca="1">+IF($F113=Z$48,SUM($N113:OFFSET($N113,0,IF(YEAR(Z$48)=VALUE(LEFT($L$48,4)),1,2))),
IF(YEAR($F113)&lt;VALUE(LEFT($L$48,4)),($N113+$O113)/12,0))</f>
        <v>0</v>
      </c>
      <c r="AA113" s="119">
        <f ca="1">+IF($F113=AA$48,SUM($N113:OFFSET($N113,0,IF(YEAR(AA$48)=VALUE(LEFT($L$48,4)),1,2))),
IF(YEAR($F113)&lt;VALUE(LEFT($L$48,4)),($N113+$O113)/12,0))</f>
        <v>0</v>
      </c>
      <c r="AB113" s="119">
        <f ca="1">+IF($F113=AB$48,SUM($N113:OFFSET($N113,0,IF(YEAR(AB$48)=VALUE(LEFT($L$48,4)),1,2))),
IF(YEAR($F113)&lt;VALUE(LEFT($L$48,4)),($N113+$O113)/12,0))</f>
        <v>0</v>
      </c>
      <c r="AC113" s="120">
        <f ca="1">+IF($F113=AC$48,SUM($N113:OFFSET($N113,0,IF(YEAR(AC$48)=VALUE(LEFT($L$48,4)),1,2))),
IF(YEAR($F113)&lt;VALUE(LEFT($L$48,4)),($N113+$O113)/12,0))</f>
        <v>0</v>
      </c>
      <c r="AD113" s="122">
        <f ca="1">+IF($F113=AD$48,SUM($N113:OFFSET($N113,0,IF(YEAR(AD$48)=VALUE(LEFT($L$48,4)),1,2))),
IF(YEAR($F113)&lt;=YEAR($C$3),$P113/12,0))</f>
        <v>0</v>
      </c>
      <c r="AE113" s="119">
        <f ca="1">+IF($F113=AE$48,SUM($N113:OFFSET($N113,0,IF(YEAR(AE$48)=VALUE(LEFT($L$48,4)),1,2))),
IF(YEAR($F113)&lt;=YEAR($C$3),$P113/12,0))</f>
        <v>0</v>
      </c>
      <c r="AF113" s="119">
        <f ca="1">+IF($F113=AF$48,SUM($N113:OFFSET($N113,0,IF(YEAR(AF$48)=VALUE(LEFT($L$48,4)),1,2))),
IF(YEAR($F113)&lt;=YEAR($C$3),$P113/12,0))</f>
        <v>0</v>
      </c>
      <c r="AG113" s="119">
        <f ca="1">+IF($F113=AG$48,SUM($N113:OFFSET($N113,0,IF(YEAR(AG$48)=VALUE(LEFT($L$48,4)),1,2))),
IF(YEAR($F113)&lt;=YEAR($C$3),$P113/12,0))</f>
        <v>0</v>
      </c>
      <c r="AH113" s="119">
        <f ca="1">+IF($F113=AH$48,SUM($N113:OFFSET($N113,0,IF(YEAR(AH$48)=VALUE(LEFT($L$48,4)),1,2))),
IF(YEAR($F113)&lt;=YEAR($C$3),$P113/12,0))</f>
        <v>0</v>
      </c>
      <c r="AI113" s="119">
        <f ca="1">+IF($F113=AI$48,SUM($N113:OFFSET($N113,0,IF(YEAR(AI$48)=VALUE(LEFT($L$48,4)),1,2))),
IF(YEAR($F113)&lt;=YEAR($C$3),$P113/12,0))</f>
        <v>0</v>
      </c>
      <c r="AJ113" s="119">
        <f ca="1">+IF($F113=AJ$48,SUM($N113:OFFSET($N113,0,IF(YEAR(AJ$48)=VALUE(LEFT($L$48,4)),1,2))),
IF(YEAR($F113)&lt;=YEAR($C$3),$P113/12,0))</f>
        <v>0</v>
      </c>
      <c r="AK113" s="119">
        <f ca="1">+IF($F113=AK$48,SUM($N113:OFFSET($N113,0,IF(YEAR(AK$48)=VALUE(LEFT($L$48,4)),1,2))),
IF(YEAR($F113)&lt;=YEAR($C$3),$P113/12,0))</f>
        <v>0</v>
      </c>
      <c r="AL113" s="119">
        <f ca="1">+IF($F113=AL$48,SUM($N113:OFFSET($N113,0,IF(YEAR(AL$48)=VALUE(LEFT($L$48,4)),1,2))),
IF(YEAR($F113)&lt;=YEAR($C$3),$P113/12,0))</f>
        <v>0</v>
      </c>
      <c r="AM113" s="119">
        <f ca="1">+IF($F113=AM$48,SUM($N113:OFFSET($N113,0,IF(YEAR(AM$48)=VALUE(LEFT($L$48,4)),1,2))),
IF(YEAR($F113)&lt;=YEAR($C$3),$P113/12,0))</f>
        <v>0</v>
      </c>
      <c r="AN113" s="119">
        <f ca="1">+IF($F113=AN$48,SUM($N113:OFFSET($N113,0,IF(YEAR(AN$48)=VALUE(LEFT($L$48,4)),1,2))),
IF(YEAR($F113)&lt;=YEAR($C$3),$P113/12,0))</f>
        <v>0</v>
      </c>
      <c r="AO113" s="120">
        <f ca="1">+IF($F113=AO$48,SUM($N113:OFFSET($N113,0,IF(YEAR(AO$48)=VALUE(LEFT($L$48,4)),1,2))),
IF(YEAR($F113)&lt;=YEAR($C$3),$P113/12,0))</f>
        <v>0</v>
      </c>
      <c r="AP113" s="121"/>
      <c r="AR113" s="107"/>
      <c r="AS113" s="107"/>
    </row>
    <row r="114" spans="2:45" ht="15" hidden="1" x14ac:dyDescent="0.25">
      <c r="B114" s="140"/>
      <c r="C114" s="349"/>
      <c r="D114" s="142"/>
      <c r="E114" s="143"/>
      <c r="F114" s="139"/>
      <c r="G114" s="141"/>
      <c r="H114" s="144"/>
      <c r="I114" s="145"/>
      <c r="J114" s="242"/>
      <c r="K114" s="138"/>
      <c r="L114" s="137"/>
      <c r="M114" s="119"/>
      <c r="N114" s="119">
        <f t="shared" si="16"/>
        <v>0</v>
      </c>
      <c r="O114" s="121">
        <f t="shared" si="17"/>
        <v>0</v>
      </c>
      <c r="P114" s="120">
        <f t="shared" si="18"/>
        <v>0</v>
      </c>
      <c r="Q114" s="121"/>
      <c r="R114" s="122">
        <f ca="1">+IF($F114=R$48,SUM($N114:OFFSET($N114,0,IF(YEAR(R$48)=VALUE(LEFT($L$48,4)),1,2))),
IF(YEAR($F114)&lt;VALUE(LEFT($L$48,4)),($N114+$O114)/12,0))</f>
        <v>0</v>
      </c>
      <c r="S114" s="119">
        <f ca="1">+IF($F114=S$48,SUM($N114:OFFSET($N114,0,IF(YEAR(S$48)=VALUE(LEFT($L$48,4)),1,2))),
IF(YEAR($F114)&lt;VALUE(LEFT($L$48,4)),($N114+$O114)/12,0))</f>
        <v>0</v>
      </c>
      <c r="T114" s="119">
        <f ca="1">+IF($F114=T$48,SUM($N114:OFFSET($N114,0,IF(YEAR(T$48)=VALUE(LEFT($L$48,4)),1,2))),
IF(YEAR($F114)&lt;VALUE(LEFT($L$48,4)),($N114+$O114)/12,0))</f>
        <v>0</v>
      </c>
      <c r="U114" s="119">
        <f ca="1">+IF($F114=U$48,SUM($N114:OFFSET($N114,0,IF(YEAR(U$48)=VALUE(LEFT($L$48,4)),1,2))),
IF(YEAR($F114)&lt;VALUE(LEFT($L$48,4)),($N114+$O114)/12,0))</f>
        <v>0</v>
      </c>
      <c r="V114" s="119">
        <f ca="1">+IF($F114=V$48,SUM($N114:OFFSET($N114,0,IF(YEAR(V$48)=VALUE(LEFT($L$48,4)),1,2))),
IF(YEAR($F114)&lt;VALUE(LEFT($L$48,4)),($N114+$O114)/12,0))</f>
        <v>0</v>
      </c>
      <c r="W114" s="119">
        <f ca="1">+IF($F114=W$48,SUM($N114:OFFSET($N114,0,IF(YEAR(W$48)=VALUE(LEFT($L$48,4)),1,2))),
IF(YEAR($F114)&lt;VALUE(LEFT($L$48,4)),($N114+$O114)/12,0))</f>
        <v>0</v>
      </c>
      <c r="X114" s="119">
        <f ca="1">+IF($F114=X$48,SUM($N114:OFFSET($N114,0,IF(YEAR(X$48)=VALUE(LEFT($L$48,4)),1,2))),
IF(YEAR($F114)&lt;VALUE(LEFT($L$48,4)),($N114+$O114)/12,0))</f>
        <v>0</v>
      </c>
      <c r="Y114" s="119">
        <f ca="1">+IF($F114=Y$48,SUM($N114:OFFSET($N114,0,IF(YEAR(Y$48)=VALUE(LEFT($L$48,4)),1,2))),
IF(YEAR($F114)&lt;VALUE(LEFT($L$48,4)),($N114+$O114)/12,0))</f>
        <v>0</v>
      </c>
      <c r="Z114" s="119">
        <f ca="1">+IF($F114=Z$48,SUM($N114:OFFSET($N114,0,IF(YEAR(Z$48)=VALUE(LEFT($L$48,4)),1,2))),
IF(YEAR($F114)&lt;VALUE(LEFT($L$48,4)),($N114+$O114)/12,0))</f>
        <v>0</v>
      </c>
      <c r="AA114" s="119">
        <f ca="1">+IF($F114=AA$48,SUM($N114:OFFSET($N114,0,IF(YEAR(AA$48)=VALUE(LEFT($L$48,4)),1,2))),
IF(YEAR($F114)&lt;VALUE(LEFT($L$48,4)),($N114+$O114)/12,0))</f>
        <v>0</v>
      </c>
      <c r="AB114" s="119">
        <f ca="1">+IF($F114=AB$48,SUM($N114:OFFSET($N114,0,IF(YEAR(AB$48)=VALUE(LEFT($L$48,4)),1,2))),
IF(YEAR($F114)&lt;VALUE(LEFT($L$48,4)),($N114+$O114)/12,0))</f>
        <v>0</v>
      </c>
      <c r="AC114" s="120">
        <f ca="1">+IF($F114=AC$48,SUM($N114:OFFSET($N114,0,IF(YEAR(AC$48)=VALUE(LEFT($L$48,4)),1,2))),
IF(YEAR($F114)&lt;VALUE(LEFT($L$48,4)),($N114+$O114)/12,0))</f>
        <v>0</v>
      </c>
      <c r="AD114" s="122">
        <f ca="1">+IF($F114=AD$48,SUM($N114:OFFSET($N114,0,IF(YEAR(AD$48)=VALUE(LEFT($L$48,4)),1,2))),
IF(YEAR($F114)&lt;=YEAR($C$3),$P114/12,0))</f>
        <v>0</v>
      </c>
      <c r="AE114" s="119">
        <f ca="1">+IF($F114=AE$48,SUM($N114:OFFSET($N114,0,IF(YEAR(AE$48)=VALUE(LEFT($L$48,4)),1,2))),
IF(YEAR($F114)&lt;=YEAR($C$3),$P114/12,0))</f>
        <v>0</v>
      </c>
      <c r="AF114" s="119">
        <f ca="1">+IF($F114=AF$48,SUM($N114:OFFSET($N114,0,IF(YEAR(AF$48)=VALUE(LEFT($L$48,4)),1,2))),
IF(YEAR($F114)&lt;=YEAR($C$3),$P114/12,0))</f>
        <v>0</v>
      </c>
      <c r="AG114" s="119">
        <f ca="1">+IF($F114=AG$48,SUM($N114:OFFSET($N114,0,IF(YEAR(AG$48)=VALUE(LEFT($L$48,4)),1,2))),
IF(YEAR($F114)&lt;=YEAR($C$3),$P114/12,0))</f>
        <v>0</v>
      </c>
      <c r="AH114" s="119">
        <f ca="1">+IF($F114=AH$48,SUM($N114:OFFSET($N114,0,IF(YEAR(AH$48)=VALUE(LEFT($L$48,4)),1,2))),
IF(YEAR($F114)&lt;=YEAR($C$3),$P114/12,0))</f>
        <v>0</v>
      </c>
      <c r="AI114" s="119">
        <f ca="1">+IF($F114=AI$48,SUM($N114:OFFSET($N114,0,IF(YEAR(AI$48)=VALUE(LEFT($L$48,4)),1,2))),
IF(YEAR($F114)&lt;=YEAR($C$3),$P114/12,0))</f>
        <v>0</v>
      </c>
      <c r="AJ114" s="119">
        <f ca="1">+IF($F114=AJ$48,SUM($N114:OFFSET($N114,0,IF(YEAR(AJ$48)=VALUE(LEFT($L$48,4)),1,2))),
IF(YEAR($F114)&lt;=YEAR($C$3),$P114/12,0))</f>
        <v>0</v>
      </c>
      <c r="AK114" s="119">
        <f ca="1">+IF($F114=AK$48,SUM($N114:OFFSET($N114,0,IF(YEAR(AK$48)=VALUE(LEFT($L$48,4)),1,2))),
IF(YEAR($F114)&lt;=YEAR($C$3),$P114/12,0))</f>
        <v>0</v>
      </c>
      <c r="AL114" s="119">
        <f ca="1">+IF($F114=AL$48,SUM($N114:OFFSET($N114,0,IF(YEAR(AL$48)=VALUE(LEFT($L$48,4)),1,2))),
IF(YEAR($F114)&lt;=YEAR($C$3),$P114/12,0))</f>
        <v>0</v>
      </c>
      <c r="AM114" s="119">
        <f ca="1">+IF($F114=AM$48,SUM($N114:OFFSET($N114,0,IF(YEAR(AM$48)=VALUE(LEFT($L$48,4)),1,2))),
IF(YEAR($F114)&lt;=YEAR($C$3),$P114/12,0))</f>
        <v>0</v>
      </c>
      <c r="AN114" s="119">
        <f ca="1">+IF($F114=AN$48,SUM($N114:OFFSET($N114,0,IF(YEAR(AN$48)=VALUE(LEFT($L$48,4)),1,2))),
IF(YEAR($F114)&lt;=YEAR($C$3),$P114/12,0))</f>
        <v>0</v>
      </c>
      <c r="AO114" s="120">
        <f ca="1">+IF($F114=AO$48,SUM($N114:OFFSET($N114,0,IF(YEAR(AO$48)=VALUE(LEFT($L$48,4)),1,2))),
IF(YEAR($F114)&lt;=YEAR($C$3),$P114/12,0))</f>
        <v>0</v>
      </c>
      <c r="AP114" s="121"/>
      <c r="AR114" s="107"/>
      <c r="AS114" s="107"/>
    </row>
    <row r="115" spans="2:45" ht="15" hidden="1" x14ac:dyDescent="0.25">
      <c r="B115" s="140"/>
      <c r="C115" s="349"/>
      <c r="D115" s="142"/>
      <c r="E115" s="143"/>
      <c r="F115" s="139"/>
      <c r="G115" s="141"/>
      <c r="H115" s="144"/>
      <c r="I115" s="145"/>
      <c r="J115" s="242"/>
      <c r="K115" s="138"/>
      <c r="L115" s="137"/>
      <c r="M115" s="119"/>
      <c r="N115" s="119">
        <f t="shared" si="16"/>
        <v>0</v>
      </c>
      <c r="O115" s="121">
        <f t="shared" si="17"/>
        <v>0</v>
      </c>
      <c r="P115" s="120">
        <f t="shared" si="18"/>
        <v>0</v>
      </c>
      <c r="Q115" s="121"/>
      <c r="R115" s="122">
        <f ca="1">+IF($F115=R$48,SUM($N115:OFFSET($N115,0,IF(YEAR(R$48)=VALUE(LEFT($L$48,4)),1,2))),
IF(YEAR($F115)&lt;VALUE(LEFT($L$48,4)),($N115+$O115)/12,0))</f>
        <v>0</v>
      </c>
      <c r="S115" s="119">
        <f ca="1">+IF($F115=S$48,SUM($N115:OFFSET($N115,0,IF(YEAR(S$48)=VALUE(LEFT($L$48,4)),1,2))),
IF(YEAR($F115)&lt;VALUE(LEFT($L$48,4)),($N115+$O115)/12,0))</f>
        <v>0</v>
      </c>
      <c r="T115" s="119">
        <f ca="1">+IF($F115=T$48,SUM($N115:OFFSET($N115,0,IF(YEAR(T$48)=VALUE(LEFT($L$48,4)),1,2))),
IF(YEAR($F115)&lt;VALUE(LEFT($L$48,4)),($N115+$O115)/12,0))</f>
        <v>0</v>
      </c>
      <c r="U115" s="119">
        <f ca="1">+IF($F115=U$48,SUM($N115:OFFSET($N115,0,IF(YEAR(U$48)=VALUE(LEFT($L$48,4)),1,2))),
IF(YEAR($F115)&lt;VALUE(LEFT($L$48,4)),($N115+$O115)/12,0))</f>
        <v>0</v>
      </c>
      <c r="V115" s="119">
        <f ca="1">+IF($F115=V$48,SUM($N115:OFFSET($N115,0,IF(YEAR(V$48)=VALUE(LEFT($L$48,4)),1,2))),
IF(YEAR($F115)&lt;VALUE(LEFT($L$48,4)),($N115+$O115)/12,0))</f>
        <v>0</v>
      </c>
      <c r="W115" s="119">
        <f ca="1">+IF($F115=W$48,SUM($N115:OFFSET($N115,0,IF(YEAR(W$48)=VALUE(LEFT($L$48,4)),1,2))),
IF(YEAR($F115)&lt;VALUE(LEFT($L$48,4)),($N115+$O115)/12,0))</f>
        <v>0</v>
      </c>
      <c r="X115" s="119">
        <f ca="1">+IF($F115=X$48,SUM($N115:OFFSET($N115,0,IF(YEAR(X$48)=VALUE(LEFT($L$48,4)),1,2))),
IF(YEAR($F115)&lt;VALUE(LEFT($L$48,4)),($N115+$O115)/12,0))</f>
        <v>0</v>
      </c>
      <c r="Y115" s="119">
        <f ca="1">+IF($F115=Y$48,SUM($N115:OFFSET($N115,0,IF(YEAR(Y$48)=VALUE(LEFT($L$48,4)),1,2))),
IF(YEAR($F115)&lt;VALUE(LEFT($L$48,4)),($N115+$O115)/12,0))</f>
        <v>0</v>
      </c>
      <c r="Z115" s="119">
        <f ca="1">+IF($F115=Z$48,SUM($N115:OFFSET($N115,0,IF(YEAR(Z$48)=VALUE(LEFT($L$48,4)),1,2))),
IF(YEAR($F115)&lt;VALUE(LEFT($L$48,4)),($N115+$O115)/12,0))</f>
        <v>0</v>
      </c>
      <c r="AA115" s="119">
        <f ca="1">+IF($F115=AA$48,SUM($N115:OFFSET($N115,0,IF(YEAR(AA$48)=VALUE(LEFT($L$48,4)),1,2))),
IF(YEAR($F115)&lt;VALUE(LEFT($L$48,4)),($N115+$O115)/12,0))</f>
        <v>0</v>
      </c>
      <c r="AB115" s="119">
        <f ca="1">+IF($F115=AB$48,SUM($N115:OFFSET($N115,0,IF(YEAR(AB$48)=VALUE(LEFT($L$48,4)),1,2))),
IF(YEAR($F115)&lt;VALUE(LEFT($L$48,4)),($N115+$O115)/12,0))</f>
        <v>0</v>
      </c>
      <c r="AC115" s="120">
        <f ca="1">+IF($F115=AC$48,SUM($N115:OFFSET($N115,0,IF(YEAR(AC$48)=VALUE(LEFT($L$48,4)),1,2))),
IF(YEAR($F115)&lt;VALUE(LEFT($L$48,4)),($N115+$O115)/12,0))</f>
        <v>0</v>
      </c>
      <c r="AD115" s="122">
        <f ca="1">+IF($F115=AD$48,SUM($N115:OFFSET($N115,0,IF(YEAR(AD$48)=VALUE(LEFT($L$48,4)),1,2))),
IF(YEAR($F115)&lt;=YEAR($C$3),$P115/12,0))</f>
        <v>0</v>
      </c>
      <c r="AE115" s="119">
        <f ca="1">+IF($F115=AE$48,SUM($N115:OFFSET($N115,0,IF(YEAR(AE$48)=VALUE(LEFT($L$48,4)),1,2))),
IF(YEAR($F115)&lt;=YEAR($C$3),$P115/12,0))</f>
        <v>0</v>
      </c>
      <c r="AF115" s="119">
        <f ca="1">+IF($F115=AF$48,SUM($N115:OFFSET($N115,0,IF(YEAR(AF$48)=VALUE(LEFT($L$48,4)),1,2))),
IF(YEAR($F115)&lt;=YEAR($C$3),$P115/12,0))</f>
        <v>0</v>
      </c>
      <c r="AG115" s="119">
        <f ca="1">+IF($F115=AG$48,SUM($N115:OFFSET($N115,0,IF(YEAR(AG$48)=VALUE(LEFT($L$48,4)),1,2))),
IF(YEAR($F115)&lt;=YEAR($C$3),$P115/12,0))</f>
        <v>0</v>
      </c>
      <c r="AH115" s="119">
        <f ca="1">+IF($F115=AH$48,SUM($N115:OFFSET($N115,0,IF(YEAR(AH$48)=VALUE(LEFT($L$48,4)),1,2))),
IF(YEAR($F115)&lt;=YEAR($C$3),$P115/12,0))</f>
        <v>0</v>
      </c>
      <c r="AI115" s="119">
        <f ca="1">+IF($F115=AI$48,SUM($N115:OFFSET($N115,0,IF(YEAR(AI$48)=VALUE(LEFT($L$48,4)),1,2))),
IF(YEAR($F115)&lt;=YEAR($C$3),$P115/12,0))</f>
        <v>0</v>
      </c>
      <c r="AJ115" s="119">
        <f ca="1">+IF($F115=AJ$48,SUM($N115:OFFSET($N115,0,IF(YEAR(AJ$48)=VALUE(LEFT($L$48,4)),1,2))),
IF(YEAR($F115)&lt;=YEAR($C$3),$P115/12,0))</f>
        <v>0</v>
      </c>
      <c r="AK115" s="119">
        <f ca="1">+IF($F115=AK$48,SUM($N115:OFFSET($N115,0,IF(YEAR(AK$48)=VALUE(LEFT($L$48,4)),1,2))),
IF(YEAR($F115)&lt;=YEAR($C$3),$P115/12,0))</f>
        <v>0</v>
      </c>
      <c r="AL115" s="119">
        <f ca="1">+IF($F115=AL$48,SUM($N115:OFFSET($N115,0,IF(YEAR(AL$48)=VALUE(LEFT($L$48,4)),1,2))),
IF(YEAR($F115)&lt;=YEAR($C$3),$P115/12,0))</f>
        <v>0</v>
      </c>
      <c r="AM115" s="119">
        <f ca="1">+IF($F115=AM$48,SUM($N115:OFFSET($N115,0,IF(YEAR(AM$48)=VALUE(LEFT($L$48,4)),1,2))),
IF(YEAR($F115)&lt;=YEAR($C$3),$P115/12,0))</f>
        <v>0</v>
      </c>
      <c r="AN115" s="119">
        <f ca="1">+IF($F115=AN$48,SUM($N115:OFFSET($N115,0,IF(YEAR(AN$48)=VALUE(LEFT($L$48,4)),1,2))),
IF(YEAR($F115)&lt;=YEAR($C$3),$P115/12,0))</f>
        <v>0</v>
      </c>
      <c r="AO115" s="120">
        <f ca="1">+IF($F115=AO$48,SUM($N115:OFFSET($N115,0,IF(YEAR(AO$48)=VALUE(LEFT($L$48,4)),1,2))),
IF(YEAR($F115)&lt;=YEAR($C$3),$P115/12,0))</f>
        <v>0</v>
      </c>
      <c r="AP115" s="121"/>
      <c r="AR115" s="107"/>
      <c r="AS115" s="107"/>
    </row>
    <row r="116" spans="2:45" ht="15" hidden="1" x14ac:dyDescent="0.25">
      <c r="B116" s="140"/>
      <c r="C116" s="349"/>
      <c r="D116" s="142"/>
      <c r="E116" s="143"/>
      <c r="F116" s="139"/>
      <c r="G116" s="141"/>
      <c r="H116" s="144"/>
      <c r="I116" s="145"/>
      <c r="J116" s="242"/>
      <c r="K116" s="138"/>
      <c r="L116" s="137"/>
      <c r="M116" s="119"/>
      <c r="N116" s="119">
        <f t="shared" si="16"/>
        <v>0</v>
      </c>
      <c r="O116" s="121">
        <f t="shared" si="17"/>
        <v>0</v>
      </c>
      <c r="P116" s="120">
        <f t="shared" si="18"/>
        <v>0</v>
      </c>
      <c r="Q116" s="121"/>
      <c r="R116" s="122">
        <f ca="1">+IF($F116=R$48,SUM($N116:OFFSET($N116,0,IF(YEAR(R$48)=VALUE(LEFT($L$48,4)),1,2))),
IF(YEAR($F116)&lt;VALUE(LEFT($L$48,4)),($N116+$O116)/12,0))</f>
        <v>0</v>
      </c>
      <c r="S116" s="119">
        <f ca="1">+IF($F116=S$48,SUM($N116:OFFSET($N116,0,IF(YEAR(S$48)=VALUE(LEFT($L$48,4)),1,2))),
IF(YEAR($F116)&lt;VALUE(LEFT($L$48,4)),($N116+$O116)/12,0))</f>
        <v>0</v>
      </c>
      <c r="T116" s="119">
        <f ca="1">+IF($F116=T$48,SUM($N116:OFFSET($N116,0,IF(YEAR(T$48)=VALUE(LEFT($L$48,4)),1,2))),
IF(YEAR($F116)&lt;VALUE(LEFT($L$48,4)),($N116+$O116)/12,0))</f>
        <v>0</v>
      </c>
      <c r="U116" s="119">
        <f ca="1">+IF($F116=U$48,SUM($N116:OFFSET($N116,0,IF(YEAR(U$48)=VALUE(LEFT($L$48,4)),1,2))),
IF(YEAR($F116)&lt;VALUE(LEFT($L$48,4)),($N116+$O116)/12,0))</f>
        <v>0</v>
      </c>
      <c r="V116" s="119">
        <f ca="1">+IF($F116=V$48,SUM($N116:OFFSET($N116,0,IF(YEAR(V$48)=VALUE(LEFT($L$48,4)),1,2))),
IF(YEAR($F116)&lt;VALUE(LEFT($L$48,4)),($N116+$O116)/12,0))</f>
        <v>0</v>
      </c>
      <c r="W116" s="119">
        <f ca="1">+IF($F116=W$48,SUM($N116:OFFSET($N116,0,IF(YEAR(W$48)=VALUE(LEFT($L$48,4)),1,2))),
IF(YEAR($F116)&lt;VALUE(LEFT($L$48,4)),($N116+$O116)/12,0))</f>
        <v>0</v>
      </c>
      <c r="X116" s="119">
        <f ca="1">+IF($F116=X$48,SUM($N116:OFFSET($N116,0,IF(YEAR(X$48)=VALUE(LEFT($L$48,4)),1,2))),
IF(YEAR($F116)&lt;VALUE(LEFT($L$48,4)),($N116+$O116)/12,0))</f>
        <v>0</v>
      </c>
      <c r="Y116" s="119">
        <f ca="1">+IF($F116=Y$48,SUM($N116:OFFSET($N116,0,IF(YEAR(Y$48)=VALUE(LEFT($L$48,4)),1,2))),
IF(YEAR($F116)&lt;VALUE(LEFT($L$48,4)),($N116+$O116)/12,0))</f>
        <v>0</v>
      </c>
      <c r="Z116" s="119">
        <f ca="1">+IF($F116=Z$48,SUM($N116:OFFSET($N116,0,IF(YEAR(Z$48)=VALUE(LEFT($L$48,4)),1,2))),
IF(YEAR($F116)&lt;VALUE(LEFT($L$48,4)),($N116+$O116)/12,0))</f>
        <v>0</v>
      </c>
      <c r="AA116" s="119">
        <f ca="1">+IF($F116=AA$48,SUM($N116:OFFSET($N116,0,IF(YEAR(AA$48)=VALUE(LEFT($L$48,4)),1,2))),
IF(YEAR($F116)&lt;VALUE(LEFT($L$48,4)),($N116+$O116)/12,0))</f>
        <v>0</v>
      </c>
      <c r="AB116" s="119">
        <f ca="1">+IF($F116=AB$48,SUM($N116:OFFSET($N116,0,IF(YEAR(AB$48)=VALUE(LEFT($L$48,4)),1,2))),
IF(YEAR($F116)&lt;VALUE(LEFT($L$48,4)),($N116+$O116)/12,0))</f>
        <v>0</v>
      </c>
      <c r="AC116" s="120">
        <f ca="1">+IF($F116=AC$48,SUM($N116:OFFSET($N116,0,IF(YEAR(AC$48)=VALUE(LEFT($L$48,4)),1,2))),
IF(YEAR($F116)&lt;VALUE(LEFT($L$48,4)),($N116+$O116)/12,0))</f>
        <v>0</v>
      </c>
      <c r="AD116" s="122">
        <f ca="1">+IF($F116=AD$48,SUM($N116:OFFSET($N116,0,IF(YEAR(AD$48)=VALUE(LEFT($L$48,4)),1,2))),
IF(YEAR($F116)&lt;=YEAR($C$3),$P116/12,0))</f>
        <v>0</v>
      </c>
      <c r="AE116" s="119">
        <f ca="1">+IF($F116=AE$48,SUM($N116:OFFSET($N116,0,IF(YEAR(AE$48)=VALUE(LEFT($L$48,4)),1,2))),
IF(YEAR($F116)&lt;=YEAR($C$3),$P116/12,0))</f>
        <v>0</v>
      </c>
      <c r="AF116" s="119">
        <f ca="1">+IF($F116=AF$48,SUM($N116:OFFSET($N116,0,IF(YEAR(AF$48)=VALUE(LEFT($L$48,4)),1,2))),
IF(YEAR($F116)&lt;=YEAR($C$3),$P116/12,0))</f>
        <v>0</v>
      </c>
      <c r="AG116" s="119">
        <f ca="1">+IF($F116=AG$48,SUM($N116:OFFSET($N116,0,IF(YEAR(AG$48)=VALUE(LEFT($L$48,4)),1,2))),
IF(YEAR($F116)&lt;=YEAR($C$3),$P116/12,0))</f>
        <v>0</v>
      </c>
      <c r="AH116" s="119">
        <f ca="1">+IF($F116=AH$48,SUM($N116:OFFSET($N116,0,IF(YEAR(AH$48)=VALUE(LEFT($L$48,4)),1,2))),
IF(YEAR($F116)&lt;=YEAR($C$3),$P116/12,0))</f>
        <v>0</v>
      </c>
      <c r="AI116" s="119">
        <f ca="1">+IF($F116=AI$48,SUM($N116:OFFSET($N116,0,IF(YEAR(AI$48)=VALUE(LEFT($L$48,4)),1,2))),
IF(YEAR($F116)&lt;=YEAR($C$3),$P116/12,0))</f>
        <v>0</v>
      </c>
      <c r="AJ116" s="119">
        <f ca="1">+IF($F116=AJ$48,SUM($N116:OFFSET($N116,0,IF(YEAR(AJ$48)=VALUE(LEFT($L$48,4)),1,2))),
IF(YEAR($F116)&lt;=YEAR($C$3),$P116/12,0))</f>
        <v>0</v>
      </c>
      <c r="AK116" s="119">
        <f ca="1">+IF($F116=AK$48,SUM($N116:OFFSET($N116,0,IF(YEAR(AK$48)=VALUE(LEFT($L$48,4)),1,2))),
IF(YEAR($F116)&lt;=YEAR($C$3),$P116/12,0))</f>
        <v>0</v>
      </c>
      <c r="AL116" s="119">
        <f ca="1">+IF($F116=AL$48,SUM($N116:OFFSET($N116,0,IF(YEAR(AL$48)=VALUE(LEFT($L$48,4)),1,2))),
IF(YEAR($F116)&lt;=YEAR($C$3),$P116/12,0))</f>
        <v>0</v>
      </c>
      <c r="AM116" s="119">
        <f ca="1">+IF($F116=AM$48,SUM($N116:OFFSET($N116,0,IF(YEAR(AM$48)=VALUE(LEFT($L$48,4)),1,2))),
IF(YEAR($F116)&lt;=YEAR($C$3),$P116/12,0))</f>
        <v>0</v>
      </c>
      <c r="AN116" s="119">
        <f ca="1">+IF($F116=AN$48,SUM($N116:OFFSET($N116,0,IF(YEAR(AN$48)=VALUE(LEFT($L$48,4)),1,2))),
IF(YEAR($F116)&lt;=YEAR($C$3),$P116/12,0))</f>
        <v>0</v>
      </c>
      <c r="AO116" s="120">
        <f ca="1">+IF($F116=AO$48,SUM($N116:OFFSET($N116,0,IF(YEAR(AO$48)=VALUE(LEFT($L$48,4)),1,2))),
IF(YEAR($F116)&lt;=YEAR($C$3),$P116/12,0))</f>
        <v>0</v>
      </c>
      <c r="AP116" s="121"/>
      <c r="AR116" s="107"/>
      <c r="AS116" s="107"/>
    </row>
    <row r="117" spans="2:45" ht="15" hidden="1" x14ac:dyDescent="0.25">
      <c r="B117" s="140"/>
      <c r="C117" s="349"/>
      <c r="D117" s="142"/>
      <c r="E117" s="143"/>
      <c r="F117" s="139"/>
      <c r="G117" s="141"/>
      <c r="H117" s="144"/>
      <c r="I117" s="145"/>
      <c r="J117" s="242"/>
      <c r="K117" s="138"/>
      <c r="L117" s="137"/>
      <c r="M117" s="119"/>
      <c r="N117" s="119">
        <f t="shared" si="16"/>
        <v>0</v>
      </c>
      <c r="O117" s="121">
        <f t="shared" si="17"/>
        <v>0</v>
      </c>
      <c r="P117" s="120">
        <f t="shared" si="18"/>
        <v>0</v>
      </c>
      <c r="Q117" s="121"/>
      <c r="R117" s="122">
        <f ca="1">+IF($F117=R$48,SUM($N117:OFFSET($N117,0,IF(YEAR(R$48)=VALUE(LEFT($L$48,4)),1,2))),
IF(YEAR($F117)&lt;VALUE(LEFT($L$48,4)),($N117+$O117)/12,0))</f>
        <v>0</v>
      </c>
      <c r="S117" s="119">
        <f ca="1">+IF($F117=S$48,SUM($N117:OFFSET($N117,0,IF(YEAR(S$48)=VALUE(LEFT($L$48,4)),1,2))),
IF(YEAR($F117)&lt;VALUE(LEFT($L$48,4)),($N117+$O117)/12,0))</f>
        <v>0</v>
      </c>
      <c r="T117" s="119">
        <f ca="1">+IF($F117=T$48,SUM($N117:OFFSET($N117,0,IF(YEAR(T$48)=VALUE(LEFT($L$48,4)),1,2))),
IF(YEAR($F117)&lt;VALUE(LEFT($L$48,4)),($N117+$O117)/12,0))</f>
        <v>0</v>
      </c>
      <c r="U117" s="119">
        <f ca="1">+IF($F117=U$48,SUM($N117:OFFSET($N117,0,IF(YEAR(U$48)=VALUE(LEFT($L$48,4)),1,2))),
IF(YEAR($F117)&lt;VALUE(LEFT($L$48,4)),($N117+$O117)/12,0))</f>
        <v>0</v>
      </c>
      <c r="V117" s="119">
        <f ca="1">+IF($F117=V$48,SUM($N117:OFFSET($N117,0,IF(YEAR(V$48)=VALUE(LEFT($L$48,4)),1,2))),
IF(YEAR($F117)&lt;VALUE(LEFT($L$48,4)),($N117+$O117)/12,0))</f>
        <v>0</v>
      </c>
      <c r="W117" s="119">
        <f ca="1">+IF($F117=W$48,SUM($N117:OFFSET($N117,0,IF(YEAR(W$48)=VALUE(LEFT($L$48,4)),1,2))),
IF(YEAR($F117)&lt;VALUE(LEFT($L$48,4)),($N117+$O117)/12,0))</f>
        <v>0</v>
      </c>
      <c r="X117" s="119">
        <f ca="1">+IF($F117=X$48,SUM($N117:OFFSET($N117,0,IF(YEAR(X$48)=VALUE(LEFT($L$48,4)),1,2))),
IF(YEAR($F117)&lt;VALUE(LEFT($L$48,4)),($N117+$O117)/12,0))</f>
        <v>0</v>
      </c>
      <c r="Y117" s="119">
        <f ca="1">+IF($F117=Y$48,SUM($N117:OFFSET($N117,0,IF(YEAR(Y$48)=VALUE(LEFT($L$48,4)),1,2))),
IF(YEAR($F117)&lt;VALUE(LEFT($L$48,4)),($N117+$O117)/12,0))</f>
        <v>0</v>
      </c>
      <c r="Z117" s="119">
        <f ca="1">+IF($F117=Z$48,SUM($N117:OFFSET($N117,0,IF(YEAR(Z$48)=VALUE(LEFT($L$48,4)),1,2))),
IF(YEAR($F117)&lt;VALUE(LEFT($L$48,4)),($N117+$O117)/12,0))</f>
        <v>0</v>
      </c>
      <c r="AA117" s="119">
        <f ca="1">+IF($F117=AA$48,SUM($N117:OFFSET($N117,0,IF(YEAR(AA$48)=VALUE(LEFT($L$48,4)),1,2))),
IF(YEAR($F117)&lt;VALUE(LEFT($L$48,4)),($N117+$O117)/12,0))</f>
        <v>0</v>
      </c>
      <c r="AB117" s="119">
        <f ca="1">+IF($F117=AB$48,SUM($N117:OFFSET($N117,0,IF(YEAR(AB$48)=VALUE(LEFT($L$48,4)),1,2))),
IF(YEAR($F117)&lt;VALUE(LEFT($L$48,4)),($N117+$O117)/12,0))</f>
        <v>0</v>
      </c>
      <c r="AC117" s="120">
        <f ca="1">+IF($F117=AC$48,SUM($N117:OFFSET($N117,0,IF(YEAR(AC$48)=VALUE(LEFT($L$48,4)),1,2))),
IF(YEAR($F117)&lt;VALUE(LEFT($L$48,4)),($N117+$O117)/12,0))</f>
        <v>0</v>
      </c>
      <c r="AD117" s="122">
        <f ca="1">+IF($F117=AD$48,SUM($N117:OFFSET($N117,0,IF(YEAR(AD$48)=VALUE(LEFT($L$48,4)),1,2))),
IF(YEAR($F117)&lt;=YEAR($C$3),$P117/12,0))</f>
        <v>0</v>
      </c>
      <c r="AE117" s="119">
        <f ca="1">+IF($F117=AE$48,SUM($N117:OFFSET($N117,0,IF(YEAR(AE$48)=VALUE(LEFT($L$48,4)),1,2))),
IF(YEAR($F117)&lt;=YEAR($C$3),$P117/12,0))</f>
        <v>0</v>
      </c>
      <c r="AF117" s="119">
        <f ca="1">+IF($F117=AF$48,SUM($N117:OFFSET($N117,0,IF(YEAR(AF$48)=VALUE(LEFT($L$48,4)),1,2))),
IF(YEAR($F117)&lt;=YEAR($C$3),$P117/12,0))</f>
        <v>0</v>
      </c>
      <c r="AG117" s="119">
        <f ca="1">+IF($F117=AG$48,SUM($N117:OFFSET($N117,0,IF(YEAR(AG$48)=VALUE(LEFT($L$48,4)),1,2))),
IF(YEAR($F117)&lt;=YEAR($C$3),$P117/12,0))</f>
        <v>0</v>
      </c>
      <c r="AH117" s="119">
        <f ca="1">+IF($F117=AH$48,SUM($N117:OFFSET($N117,0,IF(YEAR(AH$48)=VALUE(LEFT($L$48,4)),1,2))),
IF(YEAR($F117)&lt;=YEAR($C$3),$P117/12,0))</f>
        <v>0</v>
      </c>
      <c r="AI117" s="119">
        <f ca="1">+IF($F117=AI$48,SUM($N117:OFFSET($N117,0,IF(YEAR(AI$48)=VALUE(LEFT($L$48,4)),1,2))),
IF(YEAR($F117)&lt;=YEAR($C$3),$P117/12,0))</f>
        <v>0</v>
      </c>
      <c r="AJ117" s="119">
        <f ca="1">+IF($F117=AJ$48,SUM($N117:OFFSET($N117,0,IF(YEAR(AJ$48)=VALUE(LEFT($L$48,4)),1,2))),
IF(YEAR($F117)&lt;=YEAR($C$3),$P117/12,0))</f>
        <v>0</v>
      </c>
      <c r="AK117" s="119">
        <f ca="1">+IF($F117=AK$48,SUM($N117:OFFSET($N117,0,IF(YEAR(AK$48)=VALUE(LEFT($L$48,4)),1,2))),
IF(YEAR($F117)&lt;=YEAR($C$3),$P117/12,0))</f>
        <v>0</v>
      </c>
      <c r="AL117" s="119">
        <f ca="1">+IF($F117=AL$48,SUM($N117:OFFSET($N117,0,IF(YEAR(AL$48)=VALUE(LEFT($L$48,4)),1,2))),
IF(YEAR($F117)&lt;=YEAR($C$3),$P117/12,0))</f>
        <v>0</v>
      </c>
      <c r="AM117" s="119">
        <f ca="1">+IF($F117=AM$48,SUM($N117:OFFSET($N117,0,IF(YEAR(AM$48)=VALUE(LEFT($L$48,4)),1,2))),
IF(YEAR($F117)&lt;=YEAR($C$3),$P117/12,0))</f>
        <v>0</v>
      </c>
      <c r="AN117" s="119">
        <f ca="1">+IF($F117=AN$48,SUM($N117:OFFSET($N117,0,IF(YEAR(AN$48)=VALUE(LEFT($L$48,4)),1,2))),
IF(YEAR($F117)&lt;=YEAR($C$3),$P117/12,0))</f>
        <v>0</v>
      </c>
      <c r="AO117" s="120">
        <f ca="1">+IF($F117=AO$48,SUM($N117:OFFSET($N117,0,IF(YEAR(AO$48)=VALUE(LEFT($L$48,4)),1,2))),
IF(YEAR($F117)&lt;=YEAR($C$3),$P117/12,0))</f>
        <v>0</v>
      </c>
      <c r="AP117" s="121"/>
      <c r="AR117" s="107"/>
      <c r="AS117" s="107"/>
    </row>
    <row r="118" spans="2:45" ht="15" hidden="1" x14ac:dyDescent="0.25">
      <c r="B118" s="140"/>
      <c r="C118" s="349"/>
      <c r="D118" s="142"/>
      <c r="E118" s="143"/>
      <c r="F118" s="139"/>
      <c r="G118" s="141"/>
      <c r="H118" s="144"/>
      <c r="I118" s="145"/>
      <c r="J118" s="242"/>
      <c r="K118" s="138"/>
      <c r="L118" s="137"/>
      <c r="M118" s="119"/>
      <c r="N118" s="119">
        <f t="shared" si="16"/>
        <v>0</v>
      </c>
      <c r="O118" s="121">
        <f t="shared" si="17"/>
        <v>0</v>
      </c>
      <c r="P118" s="120">
        <f t="shared" si="18"/>
        <v>0</v>
      </c>
      <c r="Q118" s="121"/>
      <c r="R118" s="122">
        <f ca="1">+IF($F118=R$48,SUM($N118:OFFSET($N118,0,IF(YEAR(R$48)=VALUE(LEFT($L$48,4)),1,2))),
IF(YEAR($F118)&lt;VALUE(LEFT($L$48,4)),($N118+$O118)/12,0))</f>
        <v>0</v>
      </c>
      <c r="S118" s="119">
        <f ca="1">+IF($F118=S$48,SUM($N118:OFFSET($N118,0,IF(YEAR(S$48)=VALUE(LEFT($L$48,4)),1,2))),
IF(YEAR($F118)&lt;VALUE(LEFT($L$48,4)),($N118+$O118)/12,0))</f>
        <v>0</v>
      </c>
      <c r="T118" s="119">
        <f ca="1">+IF($F118=T$48,SUM($N118:OFFSET($N118,0,IF(YEAR(T$48)=VALUE(LEFT($L$48,4)),1,2))),
IF(YEAR($F118)&lt;VALUE(LEFT($L$48,4)),($N118+$O118)/12,0))</f>
        <v>0</v>
      </c>
      <c r="U118" s="119">
        <f ca="1">+IF($F118=U$48,SUM($N118:OFFSET($N118,0,IF(YEAR(U$48)=VALUE(LEFT($L$48,4)),1,2))),
IF(YEAR($F118)&lt;VALUE(LEFT($L$48,4)),($N118+$O118)/12,0))</f>
        <v>0</v>
      </c>
      <c r="V118" s="119">
        <f ca="1">+IF($F118=V$48,SUM($N118:OFFSET($N118,0,IF(YEAR(V$48)=VALUE(LEFT($L$48,4)),1,2))),
IF(YEAR($F118)&lt;VALUE(LEFT($L$48,4)),($N118+$O118)/12,0))</f>
        <v>0</v>
      </c>
      <c r="W118" s="119">
        <f ca="1">+IF($F118=W$48,SUM($N118:OFFSET($N118,0,IF(YEAR(W$48)=VALUE(LEFT($L$48,4)),1,2))),
IF(YEAR($F118)&lt;VALUE(LEFT($L$48,4)),($N118+$O118)/12,0))</f>
        <v>0</v>
      </c>
      <c r="X118" s="119">
        <f ca="1">+IF($F118=X$48,SUM($N118:OFFSET($N118,0,IF(YEAR(X$48)=VALUE(LEFT($L$48,4)),1,2))),
IF(YEAR($F118)&lt;VALUE(LEFT($L$48,4)),($N118+$O118)/12,0))</f>
        <v>0</v>
      </c>
      <c r="Y118" s="119">
        <f ca="1">+IF($F118=Y$48,SUM($N118:OFFSET($N118,0,IF(YEAR(Y$48)=VALUE(LEFT($L$48,4)),1,2))),
IF(YEAR($F118)&lt;VALUE(LEFT($L$48,4)),($N118+$O118)/12,0))</f>
        <v>0</v>
      </c>
      <c r="Z118" s="119">
        <f ca="1">+IF($F118=Z$48,SUM($N118:OFFSET($N118,0,IF(YEAR(Z$48)=VALUE(LEFT($L$48,4)),1,2))),
IF(YEAR($F118)&lt;VALUE(LEFT($L$48,4)),($N118+$O118)/12,0))</f>
        <v>0</v>
      </c>
      <c r="AA118" s="119">
        <f ca="1">+IF($F118=AA$48,SUM($N118:OFFSET($N118,0,IF(YEAR(AA$48)=VALUE(LEFT($L$48,4)),1,2))),
IF(YEAR($F118)&lt;VALUE(LEFT($L$48,4)),($N118+$O118)/12,0))</f>
        <v>0</v>
      </c>
      <c r="AB118" s="119">
        <f ca="1">+IF($F118=AB$48,SUM($N118:OFFSET($N118,0,IF(YEAR(AB$48)=VALUE(LEFT($L$48,4)),1,2))),
IF(YEAR($F118)&lt;VALUE(LEFT($L$48,4)),($N118+$O118)/12,0))</f>
        <v>0</v>
      </c>
      <c r="AC118" s="120">
        <f ca="1">+IF($F118=AC$48,SUM($N118:OFFSET($N118,0,IF(YEAR(AC$48)=VALUE(LEFT($L$48,4)),1,2))),
IF(YEAR($F118)&lt;VALUE(LEFT($L$48,4)),($N118+$O118)/12,0))</f>
        <v>0</v>
      </c>
      <c r="AD118" s="122">
        <f ca="1">+IF($F118=AD$48,SUM($N118:OFFSET($N118,0,IF(YEAR(AD$48)=VALUE(LEFT($L$48,4)),1,2))),
IF(YEAR($F118)&lt;=YEAR($C$3),$P118/12,0))</f>
        <v>0</v>
      </c>
      <c r="AE118" s="119">
        <f ca="1">+IF($F118=AE$48,SUM($N118:OFFSET($N118,0,IF(YEAR(AE$48)=VALUE(LEFT($L$48,4)),1,2))),
IF(YEAR($F118)&lt;=YEAR($C$3),$P118/12,0))</f>
        <v>0</v>
      </c>
      <c r="AF118" s="119">
        <f ca="1">+IF($F118=AF$48,SUM($N118:OFFSET($N118,0,IF(YEAR(AF$48)=VALUE(LEFT($L$48,4)),1,2))),
IF(YEAR($F118)&lt;=YEAR($C$3),$P118/12,0))</f>
        <v>0</v>
      </c>
      <c r="AG118" s="119">
        <f ca="1">+IF($F118=AG$48,SUM($N118:OFFSET($N118,0,IF(YEAR(AG$48)=VALUE(LEFT($L$48,4)),1,2))),
IF(YEAR($F118)&lt;=YEAR($C$3),$P118/12,0))</f>
        <v>0</v>
      </c>
      <c r="AH118" s="119">
        <f ca="1">+IF($F118=AH$48,SUM($N118:OFFSET($N118,0,IF(YEAR(AH$48)=VALUE(LEFT($L$48,4)),1,2))),
IF(YEAR($F118)&lt;=YEAR($C$3),$P118/12,0))</f>
        <v>0</v>
      </c>
      <c r="AI118" s="119">
        <f ca="1">+IF($F118=AI$48,SUM($N118:OFFSET($N118,0,IF(YEAR(AI$48)=VALUE(LEFT($L$48,4)),1,2))),
IF(YEAR($F118)&lt;=YEAR($C$3),$P118/12,0))</f>
        <v>0</v>
      </c>
      <c r="AJ118" s="119">
        <f ca="1">+IF($F118=AJ$48,SUM($N118:OFFSET($N118,0,IF(YEAR(AJ$48)=VALUE(LEFT($L$48,4)),1,2))),
IF(YEAR($F118)&lt;=YEAR($C$3),$P118/12,0))</f>
        <v>0</v>
      </c>
      <c r="AK118" s="119">
        <f ca="1">+IF($F118=AK$48,SUM($N118:OFFSET($N118,0,IF(YEAR(AK$48)=VALUE(LEFT($L$48,4)),1,2))),
IF(YEAR($F118)&lt;=YEAR($C$3),$P118/12,0))</f>
        <v>0</v>
      </c>
      <c r="AL118" s="119">
        <f ca="1">+IF($F118=AL$48,SUM($N118:OFFSET($N118,0,IF(YEAR(AL$48)=VALUE(LEFT($L$48,4)),1,2))),
IF(YEAR($F118)&lt;=YEAR($C$3),$P118/12,0))</f>
        <v>0</v>
      </c>
      <c r="AM118" s="119">
        <f ca="1">+IF($F118=AM$48,SUM($N118:OFFSET($N118,0,IF(YEAR(AM$48)=VALUE(LEFT($L$48,4)),1,2))),
IF(YEAR($F118)&lt;=YEAR($C$3),$P118/12,0))</f>
        <v>0</v>
      </c>
      <c r="AN118" s="119">
        <f ca="1">+IF($F118=AN$48,SUM($N118:OFFSET($N118,0,IF(YEAR(AN$48)=VALUE(LEFT($L$48,4)),1,2))),
IF(YEAR($F118)&lt;=YEAR($C$3),$P118/12,0))</f>
        <v>0</v>
      </c>
      <c r="AO118" s="120">
        <f ca="1">+IF($F118=AO$48,SUM($N118:OFFSET($N118,0,IF(YEAR(AO$48)=VALUE(LEFT($L$48,4)),1,2))),
IF(YEAR($F118)&lt;=YEAR($C$3),$P118/12,0))</f>
        <v>0</v>
      </c>
      <c r="AP118" s="121"/>
      <c r="AR118" s="107"/>
      <c r="AS118" s="107"/>
    </row>
    <row r="119" spans="2:45" ht="15" hidden="1" x14ac:dyDescent="0.25">
      <c r="B119" s="140"/>
      <c r="C119" s="349"/>
      <c r="D119" s="142"/>
      <c r="E119" s="143"/>
      <c r="F119" s="139"/>
      <c r="G119" s="141"/>
      <c r="H119" s="144"/>
      <c r="I119" s="145"/>
      <c r="J119" s="242"/>
      <c r="K119" s="138"/>
      <c r="L119" s="137"/>
      <c r="M119" s="119"/>
      <c r="N119" s="119">
        <f t="shared" si="16"/>
        <v>0</v>
      </c>
      <c r="O119" s="121">
        <f t="shared" si="17"/>
        <v>0</v>
      </c>
      <c r="P119" s="120">
        <f t="shared" si="18"/>
        <v>0</v>
      </c>
      <c r="Q119" s="121"/>
      <c r="R119" s="122">
        <f ca="1">+IF($F119=R$48,SUM($N119:OFFSET($N119,0,IF(YEAR(R$48)=VALUE(LEFT($L$48,4)),1,2))),
IF(YEAR($F119)&lt;VALUE(LEFT($L$48,4)),($N119+$O119)/12,0))</f>
        <v>0</v>
      </c>
      <c r="S119" s="119">
        <f ca="1">+IF($F119=S$48,SUM($N119:OFFSET($N119,0,IF(YEAR(S$48)=VALUE(LEFT($L$48,4)),1,2))),
IF(YEAR($F119)&lt;VALUE(LEFT($L$48,4)),($N119+$O119)/12,0))</f>
        <v>0</v>
      </c>
      <c r="T119" s="119">
        <f ca="1">+IF($F119=T$48,SUM($N119:OFFSET($N119,0,IF(YEAR(T$48)=VALUE(LEFT($L$48,4)),1,2))),
IF(YEAR($F119)&lt;VALUE(LEFT($L$48,4)),($N119+$O119)/12,0))</f>
        <v>0</v>
      </c>
      <c r="U119" s="119">
        <f ca="1">+IF($F119=U$48,SUM($N119:OFFSET($N119,0,IF(YEAR(U$48)=VALUE(LEFT($L$48,4)),1,2))),
IF(YEAR($F119)&lt;VALUE(LEFT($L$48,4)),($N119+$O119)/12,0))</f>
        <v>0</v>
      </c>
      <c r="V119" s="119">
        <f ca="1">+IF($F119=V$48,SUM($N119:OFFSET($N119,0,IF(YEAR(V$48)=VALUE(LEFT($L$48,4)),1,2))),
IF(YEAR($F119)&lt;VALUE(LEFT($L$48,4)),($N119+$O119)/12,0))</f>
        <v>0</v>
      </c>
      <c r="W119" s="119">
        <f ca="1">+IF($F119=W$48,SUM($N119:OFFSET($N119,0,IF(YEAR(W$48)=VALUE(LEFT($L$48,4)),1,2))),
IF(YEAR($F119)&lt;VALUE(LEFT($L$48,4)),($N119+$O119)/12,0))</f>
        <v>0</v>
      </c>
      <c r="X119" s="119">
        <f ca="1">+IF($F119=X$48,SUM($N119:OFFSET($N119,0,IF(YEAR(X$48)=VALUE(LEFT($L$48,4)),1,2))),
IF(YEAR($F119)&lt;VALUE(LEFT($L$48,4)),($N119+$O119)/12,0))</f>
        <v>0</v>
      </c>
      <c r="Y119" s="119">
        <f ca="1">+IF($F119=Y$48,SUM($N119:OFFSET($N119,0,IF(YEAR(Y$48)=VALUE(LEFT($L$48,4)),1,2))),
IF(YEAR($F119)&lt;VALUE(LEFT($L$48,4)),($N119+$O119)/12,0))</f>
        <v>0</v>
      </c>
      <c r="Z119" s="119">
        <f ca="1">+IF($F119=Z$48,SUM($N119:OFFSET($N119,0,IF(YEAR(Z$48)=VALUE(LEFT($L$48,4)),1,2))),
IF(YEAR($F119)&lt;VALUE(LEFT($L$48,4)),($N119+$O119)/12,0))</f>
        <v>0</v>
      </c>
      <c r="AA119" s="119">
        <f ca="1">+IF($F119=AA$48,SUM($N119:OFFSET($N119,0,IF(YEAR(AA$48)=VALUE(LEFT($L$48,4)),1,2))),
IF(YEAR($F119)&lt;VALUE(LEFT($L$48,4)),($N119+$O119)/12,0))</f>
        <v>0</v>
      </c>
      <c r="AB119" s="119">
        <f ca="1">+IF($F119=AB$48,SUM($N119:OFFSET($N119,0,IF(YEAR(AB$48)=VALUE(LEFT($L$48,4)),1,2))),
IF(YEAR($F119)&lt;VALUE(LEFT($L$48,4)),($N119+$O119)/12,0))</f>
        <v>0</v>
      </c>
      <c r="AC119" s="120">
        <f ca="1">+IF($F119=AC$48,SUM($N119:OFFSET($N119,0,IF(YEAR(AC$48)=VALUE(LEFT($L$48,4)),1,2))),
IF(YEAR($F119)&lt;VALUE(LEFT($L$48,4)),($N119+$O119)/12,0))</f>
        <v>0</v>
      </c>
      <c r="AD119" s="122">
        <f ca="1">+IF($F119=AD$48,SUM($N119:OFFSET($N119,0,IF(YEAR(AD$48)=VALUE(LEFT($L$48,4)),1,2))),
IF(YEAR($F119)&lt;=YEAR($C$3),$P119/12,0))</f>
        <v>0</v>
      </c>
      <c r="AE119" s="119">
        <f ca="1">+IF($F119=AE$48,SUM($N119:OFFSET($N119,0,IF(YEAR(AE$48)=VALUE(LEFT($L$48,4)),1,2))),
IF(YEAR($F119)&lt;=YEAR($C$3),$P119/12,0))</f>
        <v>0</v>
      </c>
      <c r="AF119" s="119">
        <f ca="1">+IF($F119=AF$48,SUM($N119:OFFSET($N119,0,IF(YEAR(AF$48)=VALUE(LEFT($L$48,4)),1,2))),
IF(YEAR($F119)&lt;=YEAR($C$3),$P119/12,0))</f>
        <v>0</v>
      </c>
      <c r="AG119" s="119">
        <f ca="1">+IF($F119=AG$48,SUM($N119:OFFSET($N119,0,IF(YEAR(AG$48)=VALUE(LEFT($L$48,4)),1,2))),
IF(YEAR($F119)&lt;=YEAR($C$3),$P119/12,0))</f>
        <v>0</v>
      </c>
      <c r="AH119" s="119">
        <f ca="1">+IF($F119=AH$48,SUM($N119:OFFSET($N119,0,IF(YEAR(AH$48)=VALUE(LEFT($L$48,4)),1,2))),
IF(YEAR($F119)&lt;=YEAR($C$3),$P119/12,0))</f>
        <v>0</v>
      </c>
      <c r="AI119" s="119">
        <f ca="1">+IF($F119=AI$48,SUM($N119:OFFSET($N119,0,IF(YEAR(AI$48)=VALUE(LEFT($L$48,4)),1,2))),
IF(YEAR($F119)&lt;=YEAR($C$3),$P119/12,0))</f>
        <v>0</v>
      </c>
      <c r="AJ119" s="119">
        <f ca="1">+IF($F119=AJ$48,SUM($N119:OFFSET($N119,0,IF(YEAR(AJ$48)=VALUE(LEFT($L$48,4)),1,2))),
IF(YEAR($F119)&lt;=YEAR($C$3),$P119/12,0))</f>
        <v>0</v>
      </c>
      <c r="AK119" s="119">
        <f ca="1">+IF($F119=AK$48,SUM($N119:OFFSET($N119,0,IF(YEAR(AK$48)=VALUE(LEFT($L$48,4)),1,2))),
IF(YEAR($F119)&lt;=YEAR($C$3),$P119/12,0))</f>
        <v>0</v>
      </c>
      <c r="AL119" s="119">
        <f ca="1">+IF($F119=AL$48,SUM($N119:OFFSET($N119,0,IF(YEAR(AL$48)=VALUE(LEFT($L$48,4)),1,2))),
IF(YEAR($F119)&lt;=YEAR($C$3),$P119/12,0))</f>
        <v>0</v>
      </c>
      <c r="AM119" s="119">
        <f ca="1">+IF($F119=AM$48,SUM($N119:OFFSET($N119,0,IF(YEAR(AM$48)=VALUE(LEFT($L$48,4)),1,2))),
IF(YEAR($F119)&lt;=YEAR($C$3),$P119/12,0))</f>
        <v>0</v>
      </c>
      <c r="AN119" s="119">
        <f ca="1">+IF($F119=AN$48,SUM($N119:OFFSET($N119,0,IF(YEAR(AN$48)=VALUE(LEFT($L$48,4)),1,2))),
IF(YEAR($F119)&lt;=YEAR($C$3),$P119/12,0))</f>
        <v>0</v>
      </c>
      <c r="AO119" s="120">
        <f ca="1">+IF($F119=AO$48,SUM($N119:OFFSET($N119,0,IF(YEAR(AO$48)=VALUE(LEFT($L$48,4)),1,2))),
IF(YEAR($F119)&lt;=YEAR($C$3),$P119/12,0))</f>
        <v>0</v>
      </c>
      <c r="AP119" s="121"/>
      <c r="AR119" s="107"/>
      <c r="AS119" s="107"/>
    </row>
    <row r="120" spans="2:45" ht="15" hidden="1" x14ac:dyDescent="0.25">
      <c r="B120" s="140"/>
      <c r="C120" s="349"/>
      <c r="D120" s="142"/>
      <c r="E120" s="143"/>
      <c r="F120" s="139"/>
      <c r="G120" s="141"/>
      <c r="H120" s="144"/>
      <c r="I120" s="145"/>
      <c r="J120" s="242"/>
      <c r="K120" s="146"/>
      <c r="L120" s="147"/>
      <c r="M120" s="148"/>
      <c r="N120" s="148">
        <f t="shared" si="16"/>
        <v>0</v>
      </c>
      <c r="O120" s="149">
        <f t="shared" si="17"/>
        <v>0</v>
      </c>
      <c r="P120" s="150">
        <f t="shared" si="18"/>
        <v>0</v>
      </c>
      <c r="Q120" s="121"/>
      <c r="R120" s="122">
        <f ca="1">+IF($F120=R$48,SUM($N120:OFFSET($N120,0,IF(YEAR(R$48)=VALUE(LEFT($L$48,4)),1,2))),
IF(YEAR($F120)&lt;VALUE(LEFT($L$48,4)),($N120+$O120)/12,0))</f>
        <v>0</v>
      </c>
      <c r="S120" s="119">
        <f ca="1">+IF($F120=S$48,SUM($N120:OFFSET($N120,0,IF(YEAR(S$48)=VALUE(LEFT($L$48,4)),1,2))),
IF(YEAR($F120)&lt;VALUE(LEFT($L$48,4)),($N120+$O120)/12,0))</f>
        <v>0</v>
      </c>
      <c r="T120" s="119">
        <f ca="1">+IF($F120=T$48,SUM($N120:OFFSET($N120,0,IF(YEAR(T$48)=VALUE(LEFT($L$48,4)),1,2))),
IF(YEAR($F120)&lt;VALUE(LEFT($L$48,4)),($N120+$O120)/12,0))</f>
        <v>0</v>
      </c>
      <c r="U120" s="119">
        <f ca="1">+IF($F120=U$48,SUM($N120:OFFSET($N120,0,IF(YEAR(U$48)=VALUE(LEFT($L$48,4)),1,2))),
IF(YEAR($F120)&lt;VALUE(LEFT($L$48,4)),($N120+$O120)/12,0))</f>
        <v>0</v>
      </c>
      <c r="V120" s="119">
        <f ca="1">+IF($F120=V$48,SUM($N120:OFFSET($N120,0,IF(YEAR(V$48)=VALUE(LEFT($L$48,4)),1,2))),
IF(YEAR($F120)&lt;VALUE(LEFT($L$48,4)),($N120+$O120)/12,0))</f>
        <v>0</v>
      </c>
      <c r="W120" s="119">
        <f ca="1">+IF($F120=W$48,SUM($N120:OFFSET($N120,0,IF(YEAR(W$48)=VALUE(LEFT($L$48,4)),1,2))),
IF(YEAR($F120)&lt;VALUE(LEFT($L$48,4)),($N120+$O120)/12,0))</f>
        <v>0</v>
      </c>
      <c r="X120" s="119">
        <f ca="1">+IF($F120=X$48,SUM($N120:OFFSET($N120,0,IF(YEAR(X$48)=VALUE(LEFT($L$48,4)),1,2))),
IF(YEAR($F120)&lt;VALUE(LEFT($L$48,4)),($N120+$O120)/12,0))</f>
        <v>0</v>
      </c>
      <c r="Y120" s="119">
        <f ca="1">+IF($F120=Y$48,SUM($N120:OFFSET($N120,0,IF(YEAR(Y$48)=VALUE(LEFT($L$48,4)),1,2))),
IF(YEAR($F120)&lt;VALUE(LEFT($L$48,4)),($N120+$O120)/12,0))</f>
        <v>0</v>
      </c>
      <c r="Z120" s="119">
        <f ca="1">+IF($F120=Z$48,SUM($N120:OFFSET($N120,0,IF(YEAR(Z$48)=VALUE(LEFT($L$48,4)),1,2))),
IF(YEAR($F120)&lt;VALUE(LEFT($L$48,4)),($N120+$O120)/12,0))</f>
        <v>0</v>
      </c>
      <c r="AA120" s="119">
        <f ca="1">+IF($F120=AA$48,SUM($N120:OFFSET($N120,0,IF(YEAR(AA$48)=VALUE(LEFT($L$48,4)),1,2))),
IF(YEAR($F120)&lt;VALUE(LEFT($L$48,4)),($N120+$O120)/12,0))</f>
        <v>0</v>
      </c>
      <c r="AB120" s="119">
        <f ca="1">+IF($F120=AB$48,SUM($N120:OFFSET($N120,0,IF(YEAR(AB$48)=VALUE(LEFT($L$48,4)),1,2))),
IF(YEAR($F120)&lt;VALUE(LEFT($L$48,4)),($N120+$O120)/12,0))</f>
        <v>0</v>
      </c>
      <c r="AC120" s="120">
        <f ca="1">+IF($F120=AC$48,SUM($N120:OFFSET($N120,0,IF(YEAR(AC$48)=VALUE(LEFT($L$48,4)),1,2))),
IF(YEAR($F120)&lt;VALUE(LEFT($L$48,4)),($N120+$O120)/12,0))</f>
        <v>0</v>
      </c>
      <c r="AD120" s="122">
        <f ca="1">+IF($F120=AD$48,SUM($N120:OFFSET($N120,0,IF(YEAR(AD$48)=VALUE(LEFT($L$48,4)),1,2))),
IF(YEAR($F120)&lt;=YEAR($C$3),$P120/12,0))</f>
        <v>0</v>
      </c>
      <c r="AE120" s="119">
        <f ca="1">+IF($F120=AE$48,SUM($N120:OFFSET($N120,0,IF(YEAR(AE$48)=VALUE(LEFT($L$48,4)),1,2))),
IF(YEAR($F120)&lt;=YEAR($C$3),$P120/12,0))</f>
        <v>0</v>
      </c>
      <c r="AF120" s="119">
        <f ca="1">+IF($F120=AF$48,SUM($N120:OFFSET($N120,0,IF(YEAR(AF$48)=VALUE(LEFT($L$48,4)),1,2))),
IF(YEAR($F120)&lt;=YEAR($C$3),$P120/12,0))</f>
        <v>0</v>
      </c>
      <c r="AG120" s="119">
        <f ca="1">+IF($F120=AG$48,SUM($N120:OFFSET($N120,0,IF(YEAR(AG$48)=VALUE(LEFT($L$48,4)),1,2))),
IF(YEAR($F120)&lt;=YEAR($C$3),$P120/12,0))</f>
        <v>0</v>
      </c>
      <c r="AH120" s="119">
        <f ca="1">+IF($F120=AH$48,SUM($N120:OFFSET($N120,0,IF(YEAR(AH$48)=VALUE(LEFT($L$48,4)),1,2))),
IF(YEAR($F120)&lt;=YEAR($C$3),$P120/12,0))</f>
        <v>0</v>
      </c>
      <c r="AI120" s="119">
        <f ca="1">+IF($F120=AI$48,SUM($N120:OFFSET($N120,0,IF(YEAR(AI$48)=VALUE(LEFT($L$48,4)),1,2))),
IF(YEAR($F120)&lt;=YEAR($C$3),$P120/12,0))</f>
        <v>0</v>
      </c>
      <c r="AJ120" s="119">
        <f ca="1">+IF($F120=AJ$48,SUM($N120:OFFSET($N120,0,IF(YEAR(AJ$48)=VALUE(LEFT($L$48,4)),1,2))),
IF(YEAR($F120)&lt;=YEAR($C$3),$P120/12,0))</f>
        <v>0</v>
      </c>
      <c r="AK120" s="119">
        <f ca="1">+IF($F120=AK$48,SUM($N120:OFFSET($N120,0,IF(YEAR(AK$48)=VALUE(LEFT($L$48,4)),1,2))),
IF(YEAR($F120)&lt;=YEAR($C$3),$P120/12,0))</f>
        <v>0</v>
      </c>
      <c r="AL120" s="119">
        <f ca="1">+IF($F120=AL$48,SUM($N120:OFFSET($N120,0,IF(YEAR(AL$48)=VALUE(LEFT($L$48,4)),1,2))),
IF(YEAR($F120)&lt;=YEAR($C$3),$P120/12,0))</f>
        <v>0</v>
      </c>
      <c r="AM120" s="119">
        <f ca="1">+IF($F120=AM$48,SUM($N120:OFFSET($N120,0,IF(YEAR(AM$48)=VALUE(LEFT($L$48,4)),1,2))),
IF(YEAR($F120)&lt;=YEAR($C$3),$P120/12,0))</f>
        <v>0</v>
      </c>
      <c r="AN120" s="119">
        <f ca="1">+IF($F120=AN$48,SUM($N120:OFFSET($N120,0,IF(YEAR(AN$48)=VALUE(LEFT($L$48,4)),1,2))),
IF(YEAR($F120)&lt;=YEAR($C$3),$P120/12,0))</f>
        <v>0</v>
      </c>
      <c r="AO120" s="120">
        <f ca="1">+IF($F120=AO$48,SUM($N120:OFFSET($N120,0,IF(YEAR(AO$48)=VALUE(LEFT($L$48,4)),1,2))),
IF(YEAR($F120)&lt;=YEAR($C$3),$P120/12,0))</f>
        <v>0</v>
      </c>
      <c r="AP120" s="121"/>
      <c r="AR120" s="107"/>
      <c r="AS120" s="107"/>
    </row>
    <row r="121" spans="2:45" ht="15" hidden="1" x14ac:dyDescent="0.25">
      <c r="B121" s="140"/>
      <c r="C121" s="349"/>
      <c r="D121" s="142"/>
      <c r="E121" s="143"/>
      <c r="F121" s="139"/>
      <c r="G121" s="141"/>
      <c r="H121" s="144"/>
      <c r="I121" s="145"/>
      <c r="J121" s="242"/>
      <c r="K121" s="146"/>
      <c r="L121" s="147"/>
      <c r="M121" s="148"/>
      <c r="N121" s="148">
        <f t="shared" si="16"/>
        <v>0</v>
      </c>
      <c r="O121" s="149">
        <f t="shared" si="17"/>
        <v>0</v>
      </c>
      <c r="P121" s="150">
        <f t="shared" si="18"/>
        <v>0</v>
      </c>
      <c r="Q121" s="121"/>
      <c r="R121" s="122">
        <f ca="1">+IF($F121=R$48,SUM($N121:OFFSET($N121,0,IF(YEAR(R$48)=VALUE(LEFT($L$48,4)),1,2))),
IF(YEAR($F121)&lt;VALUE(LEFT($L$48,4)),($N121+$O121)/12,0))</f>
        <v>0</v>
      </c>
      <c r="S121" s="119">
        <f ca="1">+IF($F121=S$48,SUM($N121:OFFSET($N121,0,IF(YEAR(S$48)=VALUE(LEFT($L$48,4)),1,2))),
IF(YEAR($F121)&lt;VALUE(LEFT($L$48,4)),($N121+$O121)/12,0))</f>
        <v>0</v>
      </c>
      <c r="T121" s="119">
        <f ca="1">+IF($F121=T$48,SUM($N121:OFFSET($N121,0,IF(YEAR(T$48)=VALUE(LEFT($L$48,4)),1,2))),
IF(YEAR($F121)&lt;VALUE(LEFT($L$48,4)),($N121+$O121)/12,0))</f>
        <v>0</v>
      </c>
      <c r="U121" s="119">
        <f ca="1">+IF($F121=U$48,SUM($N121:OFFSET($N121,0,IF(YEAR(U$48)=VALUE(LEFT($L$48,4)),1,2))),
IF(YEAR($F121)&lt;VALUE(LEFT($L$48,4)),($N121+$O121)/12,0))</f>
        <v>0</v>
      </c>
      <c r="V121" s="119">
        <f ca="1">+IF($F121=V$48,SUM($N121:OFFSET($N121,0,IF(YEAR(V$48)=VALUE(LEFT($L$48,4)),1,2))),
IF(YEAR($F121)&lt;VALUE(LEFT($L$48,4)),($N121+$O121)/12,0))</f>
        <v>0</v>
      </c>
      <c r="W121" s="119">
        <f ca="1">+IF($F121=W$48,SUM($N121:OFFSET($N121,0,IF(YEAR(W$48)=VALUE(LEFT($L$48,4)),1,2))),
IF(YEAR($F121)&lt;VALUE(LEFT($L$48,4)),($N121+$O121)/12,0))</f>
        <v>0</v>
      </c>
      <c r="X121" s="119">
        <f ca="1">+IF($F121=X$48,SUM($N121:OFFSET($N121,0,IF(YEAR(X$48)=VALUE(LEFT($L$48,4)),1,2))),
IF(YEAR($F121)&lt;VALUE(LEFT($L$48,4)),($N121+$O121)/12,0))</f>
        <v>0</v>
      </c>
      <c r="Y121" s="119">
        <f ca="1">+IF($F121=Y$48,SUM($N121:OFFSET($N121,0,IF(YEAR(Y$48)=VALUE(LEFT($L$48,4)),1,2))),
IF(YEAR($F121)&lt;VALUE(LEFT($L$48,4)),($N121+$O121)/12,0))</f>
        <v>0</v>
      </c>
      <c r="Z121" s="119">
        <f ca="1">+IF($F121=Z$48,SUM($N121:OFFSET($N121,0,IF(YEAR(Z$48)=VALUE(LEFT($L$48,4)),1,2))),
IF(YEAR($F121)&lt;VALUE(LEFT($L$48,4)),($N121+$O121)/12,0))</f>
        <v>0</v>
      </c>
      <c r="AA121" s="119">
        <f ca="1">+IF($F121=AA$48,SUM($N121:OFFSET($N121,0,IF(YEAR(AA$48)=VALUE(LEFT($L$48,4)),1,2))),
IF(YEAR($F121)&lt;VALUE(LEFT($L$48,4)),($N121+$O121)/12,0))</f>
        <v>0</v>
      </c>
      <c r="AB121" s="119">
        <f ca="1">+IF($F121=AB$48,SUM($N121:OFFSET($N121,0,IF(YEAR(AB$48)=VALUE(LEFT($L$48,4)),1,2))),
IF(YEAR($F121)&lt;VALUE(LEFT($L$48,4)),($N121+$O121)/12,0))</f>
        <v>0</v>
      </c>
      <c r="AC121" s="120">
        <f ca="1">+IF($F121=AC$48,SUM($N121:OFFSET($N121,0,IF(YEAR(AC$48)=VALUE(LEFT($L$48,4)),1,2))),
IF(YEAR($F121)&lt;VALUE(LEFT($L$48,4)),($N121+$O121)/12,0))</f>
        <v>0</v>
      </c>
      <c r="AD121" s="122">
        <f ca="1">+IF($F121=AD$48,SUM($N121:OFFSET($N121,0,IF(YEAR(AD$48)=VALUE(LEFT($L$48,4)),1,2))),
IF(YEAR($F121)&lt;=YEAR($C$3),$P121/12,0))</f>
        <v>0</v>
      </c>
      <c r="AE121" s="119">
        <f ca="1">+IF($F121=AE$48,SUM($N121:OFFSET($N121,0,IF(YEAR(AE$48)=VALUE(LEFT($L$48,4)),1,2))),
IF(YEAR($F121)&lt;=YEAR($C$3),$P121/12,0))</f>
        <v>0</v>
      </c>
      <c r="AF121" s="119">
        <f ca="1">+IF($F121=AF$48,SUM($N121:OFFSET($N121,0,IF(YEAR(AF$48)=VALUE(LEFT($L$48,4)),1,2))),
IF(YEAR($F121)&lt;=YEAR($C$3),$P121/12,0))</f>
        <v>0</v>
      </c>
      <c r="AG121" s="119">
        <f ca="1">+IF($F121=AG$48,SUM($N121:OFFSET($N121,0,IF(YEAR(AG$48)=VALUE(LEFT($L$48,4)),1,2))),
IF(YEAR($F121)&lt;=YEAR($C$3),$P121/12,0))</f>
        <v>0</v>
      </c>
      <c r="AH121" s="119">
        <f ca="1">+IF($F121=AH$48,SUM($N121:OFFSET($N121,0,IF(YEAR(AH$48)=VALUE(LEFT($L$48,4)),1,2))),
IF(YEAR($F121)&lt;=YEAR($C$3),$P121/12,0))</f>
        <v>0</v>
      </c>
      <c r="AI121" s="119">
        <f ca="1">+IF($F121=AI$48,SUM($N121:OFFSET($N121,0,IF(YEAR(AI$48)=VALUE(LEFT($L$48,4)),1,2))),
IF(YEAR($F121)&lt;=YEAR($C$3),$P121/12,0))</f>
        <v>0</v>
      </c>
      <c r="AJ121" s="119">
        <f ca="1">+IF($F121=AJ$48,SUM($N121:OFFSET($N121,0,IF(YEAR(AJ$48)=VALUE(LEFT($L$48,4)),1,2))),
IF(YEAR($F121)&lt;=YEAR($C$3),$P121/12,0))</f>
        <v>0</v>
      </c>
      <c r="AK121" s="119">
        <f ca="1">+IF($F121=AK$48,SUM($N121:OFFSET($N121,0,IF(YEAR(AK$48)=VALUE(LEFT($L$48,4)),1,2))),
IF(YEAR($F121)&lt;=YEAR($C$3),$P121/12,0))</f>
        <v>0</v>
      </c>
      <c r="AL121" s="119">
        <f ca="1">+IF($F121=AL$48,SUM($N121:OFFSET($N121,0,IF(YEAR(AL$48)=VALUE(LEFT($L$48,4)),1,2))),
IF(YEAR($F121)&lt;=YEAR($C$3),$P121/12,0))</f>
        <v>0</v>
      </c>
      <c r="AM121" s="119">
        <f ca="1">+IF($F121=AM$48,SUM($N121:OFFSET($N121,0,IF(YEAR(AM$48)=VALUE(LEFT($L$48,4)),1,2))),
IF(YEAR($F121)&lt;=YEAR($C$3),$P121/12,0))</f>
        <v>0</v>
      </c>
      <c r="AN121" s="119">
        <f ca="1">+IF($F121=AN$48,SUM($N121:OFFSET($N121,0,IF(YEAR(AN$48)=VALUE(LEFT($L$48,4)),1,2))),
IF(YEAR($F121)&lt;=YEAR($C$3),$P121/12,0))</f>
        <v>0</v>
      </c>
      <c r="AO121" s="120">
        <f ca="1">+IF($F121=AO$48,SUM($N121:OFFSET($N121,0,IF(YEAR(AO$48)=VALUE(LEFT($L$48,4)),1,2))),
IF(YEAR($F121)&lt;=YEAR($C$3),$P121/12,0))</f>
        <v>0</v>
      </c>
      <c r="AP121" s="121"/>
      <c r="AR121" s="107"/>
      <c r="AS121" s="107"/>
    </row>
    <row r="122" spans="2:45" ht="15.75" thickBot="1" x14ac:dyDescent="0.3">
      <c r="B122" s="389" t="s">
        <v>26</v>
      </c>
      <c r="C122" s="390"/>
      <c r="D122" s="390"/>
      <c r="E122" s="390"/>
      <c r="F122" s="390"/>
      <c r="G122" s="390"/>
      <c r="H122" s="390"/>
      <c r="I122" s="391"/>
      <c r="J122" s="111"/>
      <c r="K122" s="124">
        <f t="shared" ref="K122:P122" si="19">SUM(K49:K121)</f>
        <v>183358.82749000064</v>
      </c>
      <c r="L122" s="125">
        <f t="shared" si="19"/>
        <v>91606.508999999991</v>
      </c>
      <c r="M122" s="125">
        <f t="shared" si="19"/>
        <v>73090.70223000001</v>
      </c>
      <c r="N122" s="125">
        <f t="shared" si="19"/>
        <v>141386.9485632201</v>
      </c>
      <c r="O122" s="125">
        <f t="shared" si="19"/>
        <v>76765.377106300351</v>
      </c>
      <c r="P122" s="126">
        <f t="shared" si="19"/>
        <v>68579.531595595341</v>
      </c>
      <c r="Q122" s="127"/>
      <c r="R122" s="124">
        <f t="shared" ref="R122:AO122" ca="1" si="20">SUM(R49:R121)</f>
        <v>309.05383333336647</v>
      </c>
      <c r="S122" s="125">
        <f t="shared" ca="1" si="20"/>
        <v>309.05383333336647</v>
      </c>
      <c r="T122" s="125">
        <f t="shared" ca="1" si="20"/>
        <v>309.05383333336647</v>
      </c>
      <c r="U122" s="125">
        <f t="shared" ca="1" si="20"/>
        <v>4016.3295733333684</v>
      </c>
      <c r="V122" s="125">
        <f t="shared" ca="1" si="20"/>
        <v>309.05383333336647</v>
      </c>
      <c r="W122" s="125">
        <f t="shared" ca="1" si="20"/>
        <v>77994.728056833323</v>
      </c>
      <c r="X122" s="125">
        <f t="shared" ca="1" si="20"/>
        <v>395.48178333336642</v>
      </c>
      <c r="Y122" s="125">
        <f t="shared" ca="1" si="20"/>
        <v>309.05383333336647</v>
      </c>
      <c r="Z122" s="125">
        <f t="shared" ca="1" si="20"/>
        <v>309.05383333336647</v>
      </c>
      <c r="AA122" s="125">
        <f t="shared" ca="1" si="20"/>
        <v>880.78141333336657</v>
      </c>
      <c r="AB122" s="125">
        <f t="shared" ca="1" si="20"/>
        <v>309.05383333336647</v>
      </c>
      <c r="AC122" s="126">
        <f t="shared" ca="1" si="20"/>
        <v>105176.3098003655</v>
      </c>
      <c r="AD122" s="125">
        <f t="shared" ca="1" si="20"/>
        <v>1441.8166680422171</v>
      </c>
      <c r="AE122" s="125">
        <f t="shared" ca="1" si="20"/>
        <v>441.81666804221692</v>
      </c>
      <c r="AF122" s="125">
        <f t="shared" ca="1" si="20"/>
        <v>441.81666804221692</v>
      </c>
      <c r="AG122" s="125">
        <f t="shared" ca="1" si="20"/>
        <v>623.64885884221678</v>
      </c>
      <c r="AH122" s="125">
        <f t="shared" ca="1" si="20"/>
        <v>6609.4755980422178</v>
      </c>
      <c r="AI122" s="125">
        <f t="shared" ca="1" si="20"/>
        <v>6675.7119180422178</v>
      </c>
      <c r="AJ122" s="125">
        <f t="shared" ca="1" si="20"/>
        <v>34794.501460442225</v>
      </c>
      <c r="AK122" s="125">
        <f t="shared" ca="1" si="20"/>
        <v>557.231041842217</v>
      </c>
      <c r="AL122" s="125">
        <f t="shared" ca="1" si="20"/>
        <v>441.81666804221692</v>
      </c>
      <c r="AM122" s="125">
        <f t="shared" ca="1" si="20"/>
        <v>12376.466388042216</v>
      </c>
      <c r="AN122" s="125">
        <f t="shared" ca="1" si="20"/>
        <v>2479.5941510422149</v>
      </c>
      <c r="AO122" s="126">
        <f t="shared" ca="1" si="20"/>
        <v>29220.953716118805</v>
      </c>
    </row>
    <row r="123" spans="2:45" ht="15.75" thickTop="1" x14ac:dyDescent="0.25">
      <c r="B123" s="89"/>
      <c r="C123" s="350"/>
      <c r="D123" s="89"/>
      <c r="E123" s="89"/>
      <c r="F123" s="89"/>
      <c r="G123" s="89"/>
      <c r="H123" s="89"/>
      <c r="I123" s="89"/>
      <c r="J123" s="111"/>
      <c r="K123" s="128"/>
      <c r="L123" s="128"/>
      <c r="M123" s="128"/>
      <c r="N123" s="128"/>
      <c r="O123" s="128"/>
      <c r="P123" s="128"/>
      <c r="Q123" s="127"/>
      <c r="R123" s="128"/>
      <c r="S123" s="128"/>
      <c r="T123" s="128"/>
      <c r="U123" s="128"/>
      <c r="V123" s="128"/>
      <c r="W123" s="128"/>
      <c r="X123" s="128"/>
      <c r="Y123" s="128"/>
      <c r="Z123" s="128"/>
      <c r="AA123" s="128"/>
      <c r="AB123" s="128"/>
      <c r="AC123" s="128"/>
      <c r="AD123" s="128"/>
      <c r="AE123" s="128"/>
      <c r="AF123" s="128"/>
      <c r="AG123" s="128"/>
      <c r="AH123" s="128"/>
      <c r="AI123" s="128"/>
      <c r="AJ123" s="128"/>
      <c r="AK123" s="121"/>
      <c r="AL123" s="121"/>
      <c r="AM123" s="121"/>
      <c r="AN123" s="121"/>
      <c r="AO123" s="119"/>
    </row>
    <row r="124" spans="2:45" ht="15.75" thickBot="1" x14ac:dyDescent="0.3">
      <c r="B124" s="389" t="s">
        <v>27</v>
      </c>
      <c r="C124" s="390"/>
      <c r="D124" s="390"/>
      <c r="E124" s="390"/>
      <c r="F124" s="390"/>
      <c r="G124" s="390"/>
      <c r="H124" s="390"/>
      <c r="I124" s="391"/>
      <c r="J124" s="111"/>
      <c r="K124" s="124"/>
      <c r="L124" s="125"/>
      <c r="M124" s="125"/>
      <c r="N124" s="125"/>
      <c r="O124" s="125"/>
      <c r="P124" s="126"/>
      <c r="Q124" s="127"/>
      <c r="R124" s="124">
        <f ca="1">R122</f>
        <v>309.05383333336647</v>
      </c>
      <c r="S124" s="125">
        <f t="shared" ref="S124:AK124" ca="1" si="21">S122+R124</f>
        <v>618.10766666673294</v>
      </c>
      <c r="T124" s="125">
        <f t="shared" ca="1" si="21"/>
        <v>927.16150000009941</v>
      </c>
      <c r="U124" s="125">
        <f t="shared" ca="1" si="21"/>
        <v>4943.4910733334682</v>
      </c>
      <c r="V124" s="125">
        <f t="shared" ca="1" si="21"/>
        <v>5252.5449066668343</v>
      </c>
      <c r="W124" s="125">
        <f t="shared" ca="1" si="21"/>
        <v>83247.27296350016</v>
      </c>
      <c r="X124" s="125">
        <f t="shared" ca="1" si="21"/>
        <v>83642.754746833525</v>
      </c>
      <c r="Y124" s="125">
        <f t="shared" ca="1" si="21"/>
        <v>83951.808580166893</v>
      </c>
      <c r="Z124" s="125">
        <f t="shared" ca="1" si="21"/>
        <v>84260.862413500261</v>
      </c>
      <c r="AA124" s="125">
        <f t="shared" ca="1" si="21"/>
        <v>85141.643826833621</v>
      </c>
      <c r="AB124" s="125">
        <f t="shared" ca="1" si="21"/>
        <v>85450.697660166988</v>
      </c>
      <c r="AC124" s="126">
        <f t="shared" ca="1" si="21"/>
        <v>190627.00746053248</v>
      </c>
      <c r="AD124" s="125">
        <f t="shared" ca="1" si="21"/>
        <v>192068.82412857469</v>
      </c>
      <c r="AE124" s="125">
        <f t="shared" ca="1" si="21"/>
        <v>192510.64079661691</v>
      </c>
      <c r="AF124" s="125">
        <f t="shared" ca="1" si="21"/>
        <v>192952.45746465912</v>
      </c>
      <c r="AG124" s="125">
        <f t="shared" ca="1" si="21"/>
        <v>193576.10632350133</v>
      </c>
      <c r="AH124" s="125">
        <f t="shared" ca="1" si="21"/>
        <v>200185.58192154355</v>
      </c>
      <c r="AI124" s="125">
        <f t="shared" ca="1" si="21"/>
        <v>206861.29383958576</v>
      </c>
      <c r="AJ124" s="125">
        <f t="shared" ca="1" si="21"/>
        <v>241655.795300028</v>
      </c>
      <c r="AK124" s="125">
        <f t="shared" ca="1" si="21"/>
        <v>242213.02634187022</v>
      </c>
      <c r="AL124" s="125">
        <f ca="1">AL122+AK124</f>
        <v>242654.84300991244</v>
      </c>
      <c r="AM124" s="125">
        <f ca="1">AM122+AL124</f>
        <v>255031.30939795467</v>
      </c>
      <c r="AN124" s="125">
        <f ca="1">AN122+AM124</f>
        <v>257510.9035489969</v>
      </c>
      <c r="AO124" s="126">
        <f ca="1">AO122+AN124</f>
        <v>286731.85726511572</v>
      </c>
    </row>
    <row r="125" spans="2:45" ht="15.75" thickTop="1" x14ac:dyDescent="0.25">
      <c r="B125" s="89"/>
      <c r="C125" s="350"/>
      <c r="D125" s="89"/>
      <c r="E125" s="89"/>
      <c r="F125" s="89"/>
      <c r="G125" s="89"/>
      <c r="H125" s="89"/>
      <c r="I125" s="89"/>
      <c r="J125" s="111"/>
      <c r="K125" s="128"/>
      <c r="L125" s="128"/>
      <c r="M125" s="128"/>
      <c r="N125" s="128"/>
      <c r="O125" s="128"/>
      <c r="P125" s="128"/>
      <c r="Q125" s="127"/>
      <c r="R125" s="128"/>
      <c r="S125" s="128"/>
      <c r="T125" s="128"/>
      <c r="U125" s="128"/>
      <c r="V125" s="128"/>
      <c r="W125" s="128"/>
      <c r="X125" s="128"/>
      <c r="Y125" s="128"/>
      <c r="Z125" s="128"/>
      <c r="AA125" s="128"/>
      <c r="AB125" s="128"/>
      <c r="AC125" s="128"/>
      <c r="AD125" s="128"/>
      <c r="AE125" s="128"/>
      <c r="AF125" s="128"/>
      <c r="AG125" s="128"/>
      <c r="AH125" s="128"/>
      <c r="AI125" s="128"/>
      <c r="AJ125" s="128"/>
      <c r="AK125" s="128"/>
      <c r="AL125" s="128"/>
      <c r="AM125" s="128"/>
      <c r="AN125" s="128"/>
      <c r="AO125" s="128"/>
    </row>
    <row r="126" spans="2:45" s="109" customFormat="1" ht="15" x14ac:dyDescent="0.25">
      <c r="B126" s="388"/>
      <c r="C126" s="388"/>
      <c r="D126" s="388"/>
      <c r="E126" s="388"/>
      <c r="F126" s="388"/>
      <c r="G126" s="388"/>
      <c r="H126" s="388"/>
      <c r="I126" s="388"/>
      <c r="J126" s="151"/>
      <c r="K126" s="128"/>
      <c r="L126" s="128"/>
      <c r="M126" s="128"/>
      <c r="N126" s="128"/>
      <c r="O126" s="128"/>
      <c r="P126" s="128"/>
      <c r="Q126" s="128"/>
      <c r="R126" s="128"/>
      <c r="S126" s="128"/>
      <c r="T126" s="128"/>
      <c r="U126" s="128"/>
      <c r="V126" s="128"/>
      <c r="W126" s="128"/>
      <c r="X126" s="128"/>
      <c r="Y126" s="128"/>
      <c r="Z126" s="128"/>
      <c r="AA126" s="128"/>
      <c r="AB126" s="128"/>
      <c r="AC126" s="128"/>
      <c r="AD126" s="128"/>
      <c r="AE126" s="128"/>
      <c r="AF126" s="128"/>
      <c r="AG126" s="128"/>
      <c r="AH126" s="128"/>
      <c r="AI126" s="128"/>
      <c r="AJ126" s="128"/>
      <c r="AK126" s="128"/>
      <c r="AL126" s="128"/>
      <c r="AM126" s="128"/>
      <c r="AN126" s="128"/>
      <c r="AO126" s="128"/>
    </row>
    <row r="127" spans="2:45" ht="15.75" thickBot="1" x14ac:dyDescent="0.3">
      <c r="B127" s="389" t="s">
        <v>28</v>
      </c>
      <c r="C127" s="390"/>
      <c r="D127" s="390"/>
      <c r="E127" s="390"/>
      <c r="F127" s="390"/>
      <c r="G127" s="390"/>
      <c r="H127" s="390"/>
      <c r="I127" s="391"/>
      <c r="J127" s="111"/>
      <c r="K127" s="124"/>
      <c r="L127" s="125"/>
      <c r="M127" s="125"/>
      <c r="N127" s="125"/>
      <c r="O127" s="125"/>
      <c r="P127" s="126"/>
      <c r="Q127" s="127"/>
      <c r="R127" s="124">
        <f t="shared" ref="R127:AO127" ca="1" si="22">R124+R42</f>
        <v>14078.406481748167</v>
      </c>
      <c r="S127" s="125">
        <f t="shared" ca="1" si="22"/>
        <v>28156.812963496333</v>
      </c>
      <c r="T127" s="125">
        <f t="shared" ca="1" si="22"/>
        <v>42235.219445244496</v>
      </c>
      <c r="U127" s="125">
        <f t="shared" ca="1" si="22"/>
        <v>60020.901666992671</v>
      </c>
      <c r="V127" s="125">
        <f t="shared" ca="1" si="22"/>
        <v>74099.308148740834</v>
      </c>
      <c r="W127" s="125">
        <f t="shared" ca="1" si="22"/>
        <v>165863.38885398896</v>
      </c>
      <c r="X127" s="125">
        <f t="shared" ca="1" si="22"/>
        <v>180028.22328573713</v>
      </c>
      <c r="Y127" s="125">
        <f t="shared" ca="1" si="22"/>
        <v>194106.62976748531</v>
      </c>
      <c r="Z127" s="125">
        <f t="shared" ca="1" si="22"/>
        <v>208185.03624923347</v>
      </c>
      <c r="AA127" s="125">
        <f t="shared" ca="1" si="22"/>
        <v>222835.17031098163</v>
      </c>
      <c r="AB127" s="125">
        <f t="shared" ca="1" si="22"/>
        <v>236913.57679272979</v>
      </c>
      <c r="AC127" s="126">
        <f t="shared" ca="1" si="22"/>
        <v>355859.23924151005</v>
      </c>
      <c r="AD127" s="125">
        <f t="shared" ca="1" si="22"/>
        <v>370018.87651321304</v>
      </c>
      <c r="AE127" s="125">
        <f t="shared" ca="1" si="22"/>
        <v>383178.51378491608</v>
      </c>
      <c r="AF127" s="125">
        <f t="shared" ca="1" si="22"/>
        <v>396338.15105661913</v>
      </c>
      <c r="AG127" s="125">
        <f t="shared" ca="1" si="22"/>
        <v>409679.62051912211</v>
      </c>
      <c r="AH127" s="125">
        <f t="shared" ca="1" si="22"/>
        <v>429006.91672082513</v>
      </c>
      <c r="AI127" s="125">
        <f t="shared" ca="1" si="22"/>
        <v>448400.44924252818</v>
      </c>
      <c r="AJ127" s="125">
        <f t="shared" ca="1" si="22"/>
        <v>495912.77130663116</v>
      </c>
      <c r="AK127" s="125">
        <f t="shared" ca="1" si="22"/>
        <v>509187.82295213419</v>
      </c>
      <c r="AL127" s="125">
        <f t="shared" ca="1" si="22"/>
        <v>522347.46022383729</v>
      </c>
      <c r="AM127" s="125">
        <f t="shared" ca="1" si="22"/>
        <v>547441.74721554038</v>
      </c>
      <c r="AN127" s="125">
        <f t="shared" ca="1" si="22"/>
        <v>562639.16197024332</v>
      </c>
      <c r="AO127" s="126">
        <f t="shared" ca="1" si="22"/>
        <v>604577.93629002303</v>
      </c>
    </row>
    <row r="128" spans="2:45" ht="15.75" thickTop="1" x14ac:dyDescent="0.25">
      <c r="R128" s="121"/>
      <c r="S128" s="121"/>
      <c r="T128" s="121"/>
      <c r="U128" s="121"/>
      <c r="V128" s="121"/>
      <c r="W128" s="121"/>
      <c r="X128" s="121"/>
      <c r="Y128" s="121"/>
      <c r="Z128" s="121"/>
      <c r="AA128" s="121"/>
      <c r="AB128" s="121"/>
      <c r="AC128" s="121"/>
      <c r="AD128" s="121"/>
      <c r="AE128" s="121"/>
      <c r="AF128" s="121"/>
      <c r="AG128" s="121"/>
      <c r="AH128" s="121"/>
      <c r="AI128" s="121"/>
      <c r="AJ128" s="121"/>
      <c r="AK128" s="121"/>
      <c r="AL128" s="121"/>
      <c r="AM128" s="121"/>
      <c r="AN128" s="121"/>
      <c r="AO128" s="121"/>
    </row>
    <row r="129" spans="4:45" ht="15" x14ac:dyDescent="0.25">
      <c r="R129" s="121"/>
    </row>
    <row r="130" spans="4:45" ht="15" x14ac:dyDescent="0.25">
      <c r="O130" s="243"/>
      <c r="R130" s="121"/>
    </row>
    <row r="131" spans="4:45" ht="12" customHeight="1" x14ac:dyDescent="0.25">
      <c r="O131" s="212"/>
    </row>
    <row r="132" spans="4:45" ht="14.25" customHeight="1" x14ac:dyDescent="0.25">
      <c r="D132" s="107"/>
      <c r="F132" s="107"/>
      <c r="O132" s="121"/>
      <c r="R132" s="121"/>
      <c r="AF132" s="121"/>
      <c r="AR132" s="107"/>
      <c r="AS132" s="107"/>
    </row>
    <row r="133" spans="4:45" ht="14.25" customHeight="1" x14ac:dyDescent="0.25">
      <c r="D133" s="107"/>
      <c r="F133" s="107"/>
      <c r="R133" s="121"/>
      <c r="AR133" s="107"/>
      <c r="AS133" s="107"/>
    </row>
    <row r="134" spans="4:45" ht="14.25" customHeight="1" x14ac:dyDescent="0.25">
      <c r="D134" s="107"/>
      <c r="F134" s="107"/>
      <c r="AR134" s="107"/>
      <c r="AS134" s="107"/>
    </row>
    <row r="135" spans="4:45" ht="14.25" customHeight="1" x14ac:dyDescent="0.25">
      <c r="D135" s="107"/>
      <c r="F135" s="107"/>
      <c r="AR135" s="107"/>
      <c r="AS135" s="107"/>
    </row>
    <row r="136" spans="4:45" ht="14.25" customHeight="1" x14ac:dyDescent="0.25">
      <c r="D136" s="107"/>
      <c r="F136" s="107"/>
      <c r="AR136" s="107"/>
      <c r="AS136" s="107"/>
    </row>
    <row r="137" spans="4:45" ht="14.25" customHeight="1" x14ac:dyDescent="0.25">
      <c r="D137" s="107"/>
      <c r="F137" s="107"/>
      <c r="AR137" s="107"/>
      <c r="AS137" s="107"/>
    </row>
    <row r="138" spans="4:45" ht="14.25" customHeight="1" x14ac:dyDescent="0.25">
      <c r="D138" s="107"/>
      <c r="F138" s="107"/>
      <c r="AR138" s="107"/>
      <c r="AS138" s="107"/>
    </row>
    <row r="139" spans="4:45" ht="14.25" customHeight="1" x14ac:dyDescent="0.25">
      <c r="D139" s="107"/>
      <c r="F139" s="107"/>
      <c r="AR139" s="107"/>
      <c r="AS139" s="107"/>
    </row>
    <row r="140" spans="4:45" ht="14.25" customHeight="1" x14ac:dyDescent="0.25">
      <c r="D140" s="107"/>
      <c r="F140" s="107"/>
      <c r="AR140" s="107"/>
      <c r="AS140" s="107"/>
    </row>
    <row r="141" spans="4:45" ht="14.25" customHeight="1" x14ac:dyDescent="0.25">
      <c r="D141" s="107"/>
      <c r="F141" s="107"/>
      <c r="AR141" s="107"/>
      <c r="AS141" s="107"/>
    </row>
    <row r="142" spans="4:45" ht="14.25" customHeight="1" x14ac:dyDescent="0.25">
      <c r="D142" s="107"/>
      <c r="F142" s="107"/>
      <c r="AR142" s="107"/>
      <c r="AS142" s="107"/>
    </row>
    <row r="143" spans="4:45" ht="14.25" customHeight="1" x14ac:dyDescent="0.25">
      <c r="D143" s="107"/>
      <c r="F143" s="107"/>
      <c r="AR143" s="107"/>
      <c r="AS143" s="107"/>
    </row>
    <row r="144" spans="4:45" ht="14.25" customHeight="1" x14ac:dyDescent="0.25">
      <c r="D144" s="107"/>
      <c r="F144" s="107"/>
      <c r="AR144" s="107"/>
      <c r="AS144" s="107"/>
    </row>
    <row r="145" spans="4:45" ht="14.25" customHeight="1" x14ac:dyDescent="0.25">
      <c r="D145" s="107"/>
      <c r="F145" s="107"/>
      <c r="AR145" s="107"/>
      <c r="AS145" s="107"/>
    </row>
    <row r="146" spans="4:45" ht="14.25" customHeight="1" x14ac:dyDescent="0.25">
      <c r="D146" s="107"/>
      <c r="F146" s="107"/>
      <c r="AR146" s="107"/>
      <c r="AS146" s="107"/>
    </row>
    <row r="147" spans="4:45" ht="14.25" customHeight="1" x14ac:dyDescent="0.25">
      <c r="D147" s="107"/>
      <c r="F147" s="107"/>
      <c r="AR147" s="107"/>
      <c r="AS147" s="107"/>
    </row>
    <row r="148" spans="4:45" ht="14.25" customHeight="1" x14ac:dyDescent="0.25">
      <c r="D148" s="107"/>
      <c r="F148" s="107"/>
      <c r="AR148" s="107"/>
      <c r="AS148" s="107"/>
    </row>
    <row r="149" spans="4:45" ht="14.25" customHeight="1" x14ac:dyDescent="0.25">
      <c r="D149" s="107"/>
      <c r="F149" s="107"/>
      <c r="AR149" s="107"/>
      <c r="AS149" s="107"/>
    </row>
    <row r="150" spans="4:45" ht="14.25" customHeight="1" x14ac:dyDescent="0.25">
      <c r="D150" s="107"/>
      <c r="F150" s="107"/>
      <c r="AR150" s="107"/>
      <c r="AS150" s="107"/>
    </row>
  </sheetData>
  <mergeCells count="6">
    <mergeCell ref="B126:I126"/>
    <mergeCell ref="B127:I127"/>
    <mergeCell ref="B40:I40"/>
    <mergeCell ref="B42:I42"/>
    <mergeCell ref="B122:I122"/>
    <mergeCell ref="B124:I124"/>
  </mergeCells>
  <printOptions horizontalCentered="1"/>
  <pageMargins left="0.25" right="0.25" top="0.75" bottom="0.75" header="0.3" footer="0.3"/>
  <pageSetup paperSize="5" scale="49" fitToWidth="3" fitToHeight="2" orientation="landscape" r:id="rId1"/>
  <headerFooter alignWithMargins="0">
    <oddHeader xml:space="preserve">&amp;R&amp;10TO2019 Draft Annual Update
Attachment 4
WP-Schedule 10 and 16 
Page &amp;P of &amp;N
</oddHeader>
  </headerFooter>
  <rowBreaks count="1" manualBreakCount="1">
    <brk id="44" max="16383" man="1"/>
  </rowBreaks>
  <colBreaks count="2" manualBreakCount="2">
    <brk id="16" max="1048575" man="1"/>
    <brk id="29" max="1048575" man="1"/>
  </colBreaks>
  <customProperties>
    <customPr name="_pios_i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AR466"/>
  <sheetViews>
    <sheetView topLeftCell="D1" zoomScaleNormal="100" workbookViewId="0">
      <selection activeCell="D1" sqref="D1"/>
    </sheetView>
  </sheetViews>
  <sheetFormatPr defaultColWidth="9.140625" defaultRowHeight="15" outlineLevelCol="1" x14ac:dyDescent="0.25"/>
  <cols>
    <col min="1" max="1" width="12.42578125" style="107" hidden="1" customWidth="1"/>
    <col min="2" max="2" width="47.42578125" style="163" hidden="1" customWidth="1" outlineLevel="1"/>
    <col min="3" max="3" width="13.85546875" style="164" hidden="1" customWidth="1" outlineLevel="1"/>
    <col min="4" max="4" width="25.7109375" style="167" customWidth="1" collapsed="1"/>
    <col min="5" max="5" width="66" style="166" customWidth="1"/>
    <col min="6" max="6" width="7.42578125" style="167" bestFit="1" customWidth="1"/>
    <col min="7" max="7" width="10.85546875" style="108" customWidth="1"/>
    <col min="8" max="8" width="13.85546875" style="108" bestFit="1" customWidth="1"/>
    <col min="9" max="9" width="21.28515625" style="107" customWidth="1"/>
    <col min="10" max="10" width="11.140625" style="108" customWidth="1"/>
    <col min="11" max="11" width="10.28515625" style="108" customWidth="1"/>
    <col min="12" max="12" width="1.28515625" style="50" customWidth="1"/>
    <col min="13" max="13" width="21.85546875" style="107" customWidth="1"/>
    <col min="14" max="15" width="16.7109375" style="107" bestFit="1" customWidth="1"/>
    <col min="16" max="16" width="20" style="107" bestFit="1" customWidth="1"/>
    <col min="17" max="18" width="27.7109375" style="107" bestFit="1" customWidth="1"/>
    <col min="19" max="19" width="1.28515625" style="167" customWidth="1"/>
    <col min="20" max="21" width="16.7109375" style="108" bestFit="1" customWidth="1"/>
    <col min="22" max="22" width="15.7109375" style="108" bestFit="1" customWidth="1"/>
    <col min="23" max="23" width="17.140625" style="108" bestFit="1" customWidth="1"/>
    <col min="24" max="26" width="15.7109375" style="108" bestFit="1" customWidth="1"/>
    <col min="27" max="27" width="15" style="108" bestFit="1" customWidth="1"/>
    <col min="28" max="28" width="15.7109375" style="108" bestFit="1" customWidth="1"/>
    <col min="29" max="29" width="16.28515625" style="108" bestFit="1" customWidth="1"/>
    <col min="30" max="30" width="14.85546875" style="108" bestFit="1" customWidth="1"/>
    <col min="31" max="33" width="15.7109375" style="108" bestFit="1" customWidth="1"/>
    <col min="34" max="35" width="16.28515625" style="108" bestFit="1" customWidth="1"/>
    <col min="36" max="43" width="17.140625" style="108" bestFit="1" customWidth="1"/>
    <col min="44" max="16384" width="9.140625" style="107"/>
  </cols>
  <sheetData>
    <row r="1" spans="1:43" ht="21" x14ac:dyDescent="0.35">
      <c r="D1" s="165" t="s">
        <v>29</v>
      </c>
    </row>
    <row r="2" spans="1:43" ht="18.75" x14ac:dyDescent="0.3">
      <c r="D2" s="168"/>
    </row>
    <row r="3" spans="1:43" x14ac:dyDescent="0.25">
      <c r="D3" s="169" t="s">
        <v>13</v>
      </c>
      <c r="E3" s="351">
        <v>43101</v>
      </c>
    </row>
    <row r="6" spans="1:43" ht="18.75" x14ac:dyDescent="0.25">
      <c r="D6" s="352" t="s">
        <v>30</v>
      </c>
      <c r="E6" s="353"/>
      <c r="F6" s="353"/>
      <c r="G6" s="354"/>
      <c r="H6" s="354"/>
      <c r="I6" s="354"/>
      <c r="J6" s="354"/>
      <c r="K6" s="354"/>
      <c r="M6" s="48"/>
      <c r="N6" s="48"/>
      <c r="O6" s="48"/>
      <c r="P6" s="48"/>
      <c r="Q6" s="48"/>
      <c r="R6" s="48"/>
    </row>
    <row r="8" spans="1:43" x14ac:dyDescent="0.25">
      <c r="D8" s="170" t="s">
        <v>31</v>
      </c>
    </row>
    <row r="9" spans="1:43" ht="15" customHeight="1" x14ac:dyDescent="0.25">
      <c r="D9" s="216" t="s">
        <v>32</v>
      </c>
      <c r="E9" s="216"/>
      <c r="F9" s="216"/>
      <c r="G9" s="216"/>
      <c r="H9" s="216"/>
      <c r="I9" s="216"/>
      <c r="J9" s="216"/>
      <c r="K9" s="216"/>
    </row>
    <row r="10" spans="1:43" ht="15.75" thickBot="1" x14ac:dyDescent="0.3"/>
    <row r="11" spans="1:43" s="117" customFormat="1" ht="30.75" thickBot="1" x14ac:dyDescent="0.3">
      <c r="A11" s="277" t="s">
        <v>73</v>
      </c>
      <c r="B11" s="163" t="s">
        <v>66</v>
      </c>
      <c r="C11" s="164" t="s">
        <v>67</v>
      </c>
      <c r="D11" s="51" t="s">
        <v>15</v>
      </c>
      <c r="E11" s="52" t="s">
        <v>16</v>
      </c>
      <c r="F11" s="53" t="s">
        <v>17</v>
      </c>
      <c r="G11" s="54" t="s">
        <v>18</v>
      </c>
      <c r="H11" s="45" t="s">
        <v>19</v>
      </c>
      <c r="I11" s="45" t="s">
        <v>20</v>
      </c>
      <c r="J11" s="45" t="s">
        <v>21</v>
      </c>
      <c r="K11" s="46" t="s">
        <v>22</v>
      </c>
      <c r="L11" s="55"/>
      <c r="M11" s="44" t="s">
        <v>84</v>
      </c>
      <c r="N11" s="45" t="s">
        <v>74</v>
      </c>
      <c r="O11" s="45" t="s">
        <v>85</v>
      </c>
      <c r="P11" s="45" t="s">
        <v>86</v>
      </c>
      <c r="Q11" s="45" t="s">
        <v>75</v>
      </c>
      <c r="R11" s="46" t="s">
        <v>87</v>
      </c>
      <c r="S11" s="248"/>
      <c r="T11" s="69">
        <f>$E$3</f>
        <v>43101</v>
      </c>
      <c r="U11" s="54">
        <f>DATE(YEAR(T11),MONTH(T11)+1,DAY(T11))</f>
        <v>43132</v>
      </c>
      <c r="V11" s="54">
        <f t="shared" ref="V11:AM11" si="0">DATE(YEAR(U11),MONTH(U11)+1,DAY(U11))</f>
        <v>43160</v>
      </c>
      <c r="W11" s="54">
        <f t="shared" si="0"/>
        <v>43191</v>
      </c>
      <c r="X11" s="54">
        <f t="shared" si="0"/>
        <v>43221</v>
      </c>
      <c r="Y11" s="54">
        <f t="shared" si="0"/>
        <v>43252</v>
      </c>
      <c r="Z11" s="54">
        <f t="shared" si="0"/>
        <v>43282</v>
      </c>
      <c r="AA11" s="54">
        <f t="shared" si="0"/>
        <v>43313</v>
      </c>
      <c r="AB11" s="54">
        <f t="shared" si="0"/>
        <v>43344</v>
      </c>
      <c r="AC11" s="54">
        <f t="shared" si="0"/>
        <v>43374</v>
      </c>
      <c r="AD11" s="54">
        <f t="shared" si="0"/>
        <v>43405</v>
      </c>
      <c r="AE11" s="171">
        <f t="shared" si="0"/>
        <v>43435</v>
      </c>
      <c r="AF11" s="54">
        <f>DATE(YEAR(AE11),MONTH(AE11)+1,DAY(AE11))</f>
        <v>43466</v>
      </c>
      <c r="AG11" s="54">
        <f t="shared" si="0"/>
        <v>43497</v>
      </c>
      <c r="AH11" s="54">
        <f t="shared" si="0"/>
        <v>43525</v>
      </c>
      <c r="AI11" s="54">
        <f t="shared" si="0"/>
        <v>43556</v>
      </c>
      <c r="AJ11" s="54">
        <f t="shared" si="0"/>
        <v>43586</v>
      </c>
      <c r="AK11" s="54">
        <f t="shared" si="0"/>
        <v>43617</v>
      </c>
      <c r="AL11" s="54">
        <f t="shared" si="0"/>
        <v>43647</v>
      </c>
      <c r="AM11" s="54">
        <f t="shared" si="0"/>
        <v>43678</v>
      </c>
      <c r="AN11" s="54">
        <f>DATE(YEAR(AM11),MONTH(AM11)+1,DAY(AM11))</f>
        <v>43709</v>
      </c>
      <c r="AO11" s="54">
        <f>DATE(YEAR(AN11),MONTH(AN11)+1,DAY(AN11))</f>
        <v>43739</v>
      </c>
      <c r="AP11" s="54">
        <f>DATE(YEAR(AO11),MONTH(AO11)+1,DAY(AO11))</f>
        <v>43770</v>
      </c>
      <c r="AQ11" s="171">
        <f>DATE(YEAR(AP11),MONTH(AP11)+1,DAY(AP11))</f>
        <v>43800</v>
      </c>
    </row>
    <row r="12" spans="1:43" s="177" customFormat="1" x14ac:dyDescent="0.25">
      <c r="A12" s="278"/>
      <c r="B12" s="172" t="str">
        <f>+$D$6</f>
        <v>Devers Colorado River (DCR)</v>
      </c>
      <c r="C12" s="173" t="s">
        <v>33</v>
      </c>
      <c r="D12" s="279"/>
      <c r="E12" s="355"/>
      <c r="F12" s="355"/>
      <c r="G12" s="356"/>
      <c r="H12" s="355"/>
      <c r="I12" s="355"/>
      <c r="J12" s="355"/>
      <c r="K12" s="355"/>
      <c r="L12" s="322"/>
      <c r="M12" s="356"/>
      <c r="N12" s="64">
        <f>SUM(T33:AE33)</f>
        <v>0</v>
      </c>
      <c r="O12" s="64">
        <f t="shared" ref="O12:O21" si="1">SUM(AF33:AQ33)</f>
        <v>0</v>
      </c>
      <c r="P12" s="64">
        <f t="shared" ref="P12:P23" si="2">$M12*$K12*(1-$J12)</f>
        <v>0</v>
      </c>
      <c r="Q12" s="64">
        <f t="shared" ref="Q12:Q23" si="3">$N12*$K12*(1-$J12)</f>
        <v>0</v>
      </c>
      <c r="R12" s="65">
        <f t="shared" ref="R12:R23" si="4">$O12*$K12*(1-$J12)</f>
        <v>0</v>
      </c>
      <c r="S12" s="59"/>
      <c r="T12" s="174">
        <f>IF(OR(RIGHT($I12,3)="RGT",RIGHT($I12,3)="INC"),IF($H12=T$11,SUM($T33:T33)+$P12,IF(T$11&gt;$H12,T33,0)),0)</f>
        <v>0</v>
      </c>
      <c r="U12" s="175">
        <f>IF(OR(RIGHT($I12,3)="RGT",RIGHT($I12,3)="INC"),IF($H12=U$11,SUM($T33:U33)+$P12,IF(U$11&gt;$H12,U33,0)),0)</f>
        <v>0</v>
      </c>
      <c r="V12" s="175">
        <f>IF(OR(RIGHT($I12,3)="RGT",RIGHT($I12,3)="INC"),IF($H12=V$11,SUM($T33:V33)+$P12,IF(V$11&gt;$H12,V33,0)),0)</f>
        <v>0</v>
      </c>
      <c r="W12" s="175">
        <f>IF(OR(RIGHT($I12,3)="RGT",RIGHT($I12,3)="INC"),IF($H12=W$11,SUM($T33:W33)+$P12,IF(W$11&gt;$H12,W33,0)),0)</f>
        <v>0</v>
      </c>
      <c r="X12" s="175">
        <f>IF(OR(RIGHT($I12,3)="RGT",RIGHT($I12,3)="INC"),IF($H12=X$11,SUM($T33:X33)+$P12,IF(X$11&gt;$H12,X33,0)),0)</f>
        <v>0</v>
      </c>
      <c r="Y12" s="175">
        <f>IF(OR(RIGHT($I12,3)="RGT",RIGHT($I12,3)="INC"),IF($H12=Y$11,SUM($T33:Y33)+$P12,IF(Y$11&gt;$H12,Y33,0)),0)</f>
        <v>0</v>
      </c>
      <c r="Z12" s="175">
        <f>IF(OR(RIGHT($I12,3)="RGT",RIGHT($I12,3)="INC"),IF($H12=Z$11,SUM($T33:Z33)+$P12,IF(Z$11&gt;$H12,Z33,0)),0)</f>
        <v>0</v>
      </c>
      <c r="AA12" s="175">
        <f>IF(OR(RIGHT($I12,3)="RGT",RIGHT($I12,3)="INC"),IF($H12=AA$11,SUM($T33:AA33)+$P12,IF(AA$11&gt;$H12,AA33,0)),0)</f>
        <v>0</v>
      </c>
      <c r="AB12" s="175">
        <f>IF(OR(RIGHT($I12,3)="RGT",RIGHT($I12,3)="INC"),IF($H12=AB$11,SUM($T33:AB33)+$P12,IF(AB$11&gt;$H12,AB33,0)),0)</f>
        <v>0</v>
      </c>
      <c r="AC12" s="175">
        <f>IF(OR(RIGHT($I12,3)="RGT",RIGHT($I12,3)="INC"),IF($H12=AC$11,SUM($T33:AC33)+$P12,IF(AC$11&gt;$H12,AC33,0)),0)</f>
        <v>0</v>
      </c>
      <c r="AD12" s="175">
        <f>IF(OR(RIGHT($I12,3)="RGT",RIGHT($I12,3)="INC"),IF($H12=AD$11,SUM($T33:AD33)+$P12,IF(AD$11&gt;$H12,AD33,0)),0)</f>
        <v>0</v>
      </c>
      <c r="AE12" s="176">
        <f>IF(OR(RIGHT($I12,3)="RGT",RIGHT($I12,3)="INC"),IF($H12=AE$11,SUM($T33:AE33)+$P12,IF(AE$11&gt;$H12,AE33,0)),0)</f>
        <v>0</v>
      </c>
      <c r="AF12" s="175">
        <f>IF(OR(RIGHT($I12,3)="RGT",RIGHT($I12,3)="INC"),IF($H12=AF$11,SUM($T33:AF33)+$P12,IF(AF$11&gt;$H12,AF33,0)),0)</f>
        <v>0</v>
      </c>
      <c r="AG12" s="175">
        <f>IF(OR(RIGHT($I12,3)="RGT",RIGHT($I12,3)="INC"),IF($H12=AG$11,SUM($T33:AG33)+$P12,IF(AG$11&gt;$H12,AG33,0)),0)</f>
        <v>0</v>
      </c>
      <c r="AH12" s="175">
        <f>IF(OR(RIGHT($I12,3)="RGT",RIGHT($I12,3)="INC"),IF($H12=AH$11,SUM($T33:AH33)+$P12,IF(AH$11&gt;$H12,AH33,0)),0)</f>
        <v>0</v>
      </c>
      <c r="AI12" s="175">
        <f>IF(OR(RIGHT($I12,3)="RGT",RIGHT($I12,3)="INC"),IF($H12=AI$11,SUM($T33:AI33)+$P12,IF(AI$11&gt;$H12,AI33,0)),0)</f>
        <v>0</v>
      </c>
      <c r="AJ12" s="175">
        <f>IF(OR(RIGHT($I12,3)="RGT",RIGHT($I12,3)="INC"),IF($H12=AJ$11,SUM($T33:AJ33)+$P12,IF(AJ$11&gt;$H12,AJ33,0)),0)</f>
        <v>0</v>
      </c>
      <c r="AK12" s="175">
        <f>IF(OR(RIGHT($I12,3)="RGT",RIGHT($I12,3)="INC"),IF($H12=AK$11,SUM($T33:AK33)+$P12,IF(AK$11&gt;$H12,AK33,0)),0)</f>
        <v>0</v>
      </c>
      <c r="AL12" s="175">
        <f>IF(OR(RIGHT($I12,3)="RGT",RIGHT($I12,3)="INC"),IF($H12=AL$11,SUM($T33:AL33)+$P12,IF(AL$11&gt;$H12,AL33,0)),0)</f>
        <v>0</v>
      </c>
      <c r="AM12" s="175">
        <f>IF(OR(RIGHT($I12,3)="RGT",RIGHT($I12,3)="INC"),IF($H12=AM$11,SUM($T33:AM33)+$P12,IF(AM$11&gt;$H12,AM33,0)),0)</f>
        <v>0</v>
      </c>
      <c r="AN12" s="175">
        <f>IF(OR(RIGHT($I12,3)="RGT",RIGHT($I12,3)="INC"),IF($H12=AN$11,SUM($T33:AN33)+$P12,IF(AN$11&gt;$H12,AN33,0)),0)</f>
        <v>0</v>
      </c>
      <c r="AO12" s="175">
        <f>IF(OR(RIGHT($I12,3)="RGT",RIGHT($I12,3)="INC"),IF($H12=AO$11,SUM($T33:AO33)+$P12,IF(AO$11&gt;$H12,AO33,0)),0)</f>
        <v>0</v>
      </c>
      <c r="AP12" s="175">
        <f>IF(OR(RIGHT($I12,3)="RGT",RIGHT($I12,3)="INC"),IF($H12=AP$11,SUM($T33:AP33)+$P12,IF(AP$11&gt;$H12,AP33,0)),0)</f>
        <v>0</v>
      </c>
      <c r="AQ12" s="176">
        <f>IF(OR(RIGHT($I12,3)="RGT",RIGHT($I12,3)="INC"),IF($H12=AQ$11,SUM($T33:AQ33)+$P12,IF(AQ$11&gt;$H12,AQ33,0)),0)</f>
        <v>0</v>
      </c>
    </row>
    <row r="13" spans="1:43" s="177" customFormat="1" hidden="1" x14ac:dyDescent="0.25">
      <c r="B13" s="172" t="str">
        <f t="shared" ref="B13:B23" si="5">+$D$6</f>
        <v>Devers Colorado River (DCR)</v>
      </c>
      <c r="C13" s="173" t="s">
        <v>33</v>
      </c>
      <c r="D13" s="279"/>
      <c r="E13" s="280"/>
      <c r="F13" s="58"/>
      <c r="G13" s="153"/>
      <c r="H13" s="281"/>
      <c r="I13" s="60"/>
      <c r="J13" s="61"/>
      <c r="K13" s="62"/>
      <c r="L13" s="63"/>
      <c r="M13" s="122"/>
      <c r="N13" s="64">
        <f t="shared" ref="N13:N21" si="6">SUM(T34:AE34)</f>
        <v>0</v>
      </c>
      <c r="O13" s="64">
        <f t="shared" si="1"/>
        <v>0</v>
      </c>
      <c r="P13" s="64">
        <f t="shared" si="2"/>
        <v>0</v>
      </c>
      <c r="Q13" s="64">
        <f t="shared" si="3"/>
        <v>0</v>
      </c>
      <c r="R13" s="65">
        <f t="shared" si="4"/>
        <v>0</v>
      </c>
      <c r="S13" s="59"/>
      <c r="T13" s="174">
        <f>IF(OR(RIGHT($I13,3)="RGT",RIGHT($I13,3)="INC"),IF($H13=T$11,SUM($T34:T34)+$P13,IF(T$11&gt;$H13,T34,0)),0)</f>
        <v>0</v>
      </c>
      <c r="U13" s="175">
        <f>IF(OR(RIGHT($I13,3)="RGT",RIGHT($I13,3)="INC"),IF($H13=U$11,SUM($T34:U34)+$P13,IF(U$11&gt;$H13,U34,0)),0)</f>
        <v>0</v>
      </c>
      <c r="V13" s="175">
        <f>IF(OR(RIGHT($I13,3)="RGT",RIGHT($I13,3)="INC"),IF($H13=V$11,SUM($T34:V34)+$P13,IF(V$11&gt;$H13,V34,0)),0)</f>
        <v>0</v>
      </c>
      <c r="W13" s="175">
        <f>IF(OR(RIGHT($I13,3)="RGT",RIGHT($I13,3)="INC"),IF($H13=W$11,SUM($T34:W34)+$P13,IF(W$11&gt;$H13,W34,0)),0)</f>
        <v>0</v>
      </c>
      <c r="X13" s="175">
        <f>IF(OR(RIGHT($I13,3)="RGT",RIGHT($I13,3)="INC"),IF($H13=X$11,SUM($T34:X34)+$P13,IF(X$11&gt;$H13,X34,0)),0)</f>
        <v>0</v>
      </c>
      <c r="Y13" s="175">
        <f>IF(OR(RIGHT($I13,3)="RGT",RIGHT($I13,3)="INC"),IF($H13=Y$11,SUM($T34:Y34)+$P13,IF(Y$11&gt;$H13,Y34,0)),0)</f>
        <v>0</v>
      </c>
      <c r="Z13" s="175">
        <f>IF(OR(RIGHT($I13,3)="RGT",RIGHT($I13,3)="INC"),IF($H13=Z$11,SUM($T34:Z34)+$P13,IF(Z$11&gt;$H13,Z34,0)),0)</f>
        <v>0</v>
      </c>
      <c r="AA13" s="175">
        <f>IF(OR(RIGHT($I13,3)="RGT",RIGHT($I13,3)="INC"),IF($H13=AA$11,SUM($T34:AA34)+$P13,IF(AA$11&gt;$H13,AA34,0)),0)</f>
        <v>0</v>
      </c>
      <c r="AB13" s="175">
        <f>IF(OR(RIGHT($I13,3)="RGT",RIGHT($I13,3)="INC"),IF($H13=AB$11,SUM($T34:AB34)+$P13,IF(AB$11&gt;$H13,AB34,0)),0)</f>
        <v>0</v>
      </c>
      <c r="AC13" s="175">
        <f>IF(OR(RIGHT($I13,3)="RGT",RIGHT($I13,3)="INC"),IF($H13=AC$11,SUM($T34:AC34)+$P13,IF(AC$11&gt;$H13,AC34,0)),0)</f>
        <v>0</v>
      </c>
      <c r="AD13" s="175">
        <f>IF(OR(RIGHT($I13,3)="RGT",RIGHT($I13,3)="INC"),IF($H13=AD$11,SUM($T34:AD34)+$P13,IF(AD$11&gt;$H13,AD34,0)),0)</f>
        <v>0</v>
      </c>
      <c r="AE13" s="176">
        <f>IF(OR(RIGHT($I13,3)="RGT",RIGHT($I13,3)="INC"),IF($H13=AE$11,SUM($T34:AE34)+$P13,IF(AE$11&gt;$H13,AE34,0)),0)</f>
        <v>0</v>
      </c>
      <c r="AF13" s="175">
        <f>IF(OR(RIGHT($I13,3)="RGT",RIGHT($I13,3)="INC"),IF($H13=AF$11,SUM($T34:AF34)+$P13,IF(AF$11&gt;$H13,AF34,0)),0)</f>
        <v>0</v>
      </c>
      <c r="AG13" s="175">
        <f>IF(OR(RIGHT($I13,3)="RGT",RIGHT($I13,3)="INC"),IF($H13=AG$11,SUM($T34:AG34)+$P13,IF(AG$11&gt;$H13,AG34,0)),0)</f>
        <v>0</v>
      </c>
      <c r="AH13" s="175">
        <f>IF(OR(RIGHT($I13,3)="RGT",RIGHT($I13,3)="INC"),IF($H13=AH$11,SUM($T34:AH34)+$P13,IF(AH$11&gt;$H13,AH34,0)),0)</f>
        <v>0</v>
      </c>
      <c r="AI13" s="175">
        <f>IF(OR(RIGHT($I13,3)="RGT",RIGHT($I13,3)="INC"),IF($H13=AI$11,SUM($T34:AI34)+$P13,IF(AI$11&gt;$H13,AI34,0)),0)</f>
        <v>0</v>
      </c>
      <c r="AJ13" s="175">
        <f>IF(OR(RIGHT($I13,3)="RGT",RIGHT($I13,3)="INC"),IF($H13=AJ$11,SUM($T34:AJ34)+$P13,IF(AJ$11&gt;$H13,AJ34,0)),0)</f>
        <v>0</v>
      </c>
      <c r="AK13" s="175">
        <f>IF(OR(RIGHT($I13,3)="RGT",RIGHT($I13,3)="INC"),IF($H13=AK$11,SUM($T34:AK34)+$P13,IF(AK$11&gt;$H13,AK34,0)),0)</f>
        <v>0</v>
      </c>
      <c r="AL13" s="175">
        <f>IF(OR(RIGHT($I13,3)="RGT",RIGHT($I13,3)="INC"),IF($H13=AL$11,SUM($T34:AL34)+$P13,IF(AL$11&gt;$H13,AL34,0)),0)</f>
        <v>0</v>
      </c>
      <c r="AM13" s="175">
        <f>IF(OR(RIGHT($I13,3)="RGT",RIGHT($I13,3)="INC"),IF($H13=AM$11,SUM($T34:AM34)+$P13,IF(AM$11&gt;$H13,AM34,0)),0)</f>
        <v>0</v>
      </c>
      <c r="AN13" s="175">
        <f>IF(OR(RIGHT($I13,3)="RGT",RIGHT($I13,3)="INC"),IF($H13=AN$11,SUM($T34:AN34)+$P13,IF(AN$11&gt;$H13,AN34,0)),0)</f>
        <v>0</v>
      </c>
      <c r="AO13" s="175">
        <f>IF(OR(RIGHT($I13,3)="RGT",RIGHT($I13,3)="INC"),IF($H13=AO$11,SUM($T34:AO34)+$P13,IF(AO$11&gt;$H13,AO34,0)),0)</f>
        <v>0</v>
      </c>
      <c r="AP13" s="175">
        <f>IF(OR(RIGHT($I13,3)="RGT",RIGHT($I13,3)="INC"),IF($H13=AP$11,SUM($T34:AP34)+$P13,IF(AP$11&gt;$H13,AP34,0)),0)</f>
        <v>0</v>
      </c>
      <c r="AQ13" s="176">
        <f>IF(OR(RIGHT($I13,3)="RGT",RIGHT($I13,3)="INC"),IF($H13=AQ$11,SUM($T34:AQ34)+$P13,IF(AQ$11&gt;$H13,AQ34,0)),0)</f>
        <v>0</v>
      </c>
    </row>
    <row r="14" spans="1:43" s="177" customFormat="1" hidden="1" x14ac:dyDescent="0.25">
      <c r="B14" s="172" t="str">
        <f t="shared" si="5"/>
        <v>Devers Colorado River (DCR)</v>
      </c>
      <c r="C14" s="173" t="s">
        <v>33</v>
      </c>
      <c r="D14" s="279"/>
      <c r="E14" s="280"/>
      <c r="F14" s="58"/>
      <c r="G14" s="153"/>
      <c r="H14" s="281"/>
      <c r="I14" s="60"/>
      <c r="J14" s="61"/>
      <c r="K14" s="62"/>
      <c r="L14" s="63"/>
      <c r="M14" s="122"/>
      <c r="N14" s="64">
        <f t="shared" si="6"/>
        <v>0</v>
      </c>
      <c r="O14" s="64">
        <f t="shared" si="1"/>
        <v>0</v>
      </c>
      <c r="P14" s="64">
        <f t="shared" si="2"/>
        <v>0</v>
      </c>
      <c r="Q14" s="64">
        <f t="shared" si="3"/>
        <v>0</v>
      </c>
      <c r="R14" s="65">
        <f t="shared" si="4"/>
        <v>0</v>
      </c>
      <c r="S14" s="59"/>
      <c r="T14" s="174">
        <f>IF(OR(RIGHT($I14,3)="RGT",RIGHT($I14,3)="INC"),IF($H14=T$11,SUM($T35:T35)+$P14,IF(T$11&gt;$H14,T35,0)),0)</f>
        <v>0</v>
      </c>
      <c r="U14" s="175">
        <f>IF(OR(RIGHT($I14,3)="RGT",RIGHT($I14,3)="INC"),IF($H14=U$11,SUM($T35:U35)+$P14,IF(U$11&gt;$H14,U35,0)),0)</f>
        <v>0</v>
      </c>
      <c r="V14" s="175">
        <f>IF(OR(RIGHT($I14,3)="RGT",RIGHT($I14,3)="INC"),IF($H14=V$11,SUM($T35:V35)+$P14,IF(V$11&gt;$H14,V35,0)),0)</f>
        <v>0</v>
      </c>
      <c r="W14" s="175">
        <f>IF(OR(RIGHT($I14,3)="RGT",RIGHT($I14,3)="INC"),IF($H14=W$11,SUM($T35:W35)+$P14,IF(W$11&gt;$H14,W35,0)),0)</f>
        <v>0</v>
      </c>
      <c r="X14" s="175">
        <f>IF(OR(RIGHT($I14,3)="RGT",RIGHT($I14,3)="INC"),IF($H14=X$11,SUM($T35:X35)+$P14,IF(X$11&gt;$H14,X35,0)),0)</f>
        <v>0</v>
      </c>
      <c r="Y14" s="175">
        <f>IF(OR(RIGHT($I14,3)="RGT",RIGHT($I14,3)="INC"),IF($H14=Y$11,SUM($T35:Y35)+$P14,IF(Y$11&gt;$H14,Y35,0)),0)</f>
        <v>0</v>
      </c>
      <c r="Z14" s="175">
        <f>IF(OR(RIGHT($I14,3)="RGT",RIGHT($I14,3)="INC"),IF($H14=Z$11,SUM($T35:Z35)+$P14,IF(Z$11&gt;$H14,Z35,0)),0)</f>
        <v>0</v>
      </c>
      <c r="AA14" s="175">
        <f>IF(OR(RIGHT($I14,3)="RGT",RIGHT($I14,3)="INC"),IF($H14=AA$11,SUM($T35:AA35)+$P14,IF(AA$11&gt;$H14,AA35,0)),0)</f>
        <v>0</v>
      </c>
      <c r="AB14" s="175">
        <f>IF(OR(RIGHT($I14,3)="RGT",RIGHT($I14,3)="INC"),IF($H14=AB$11,SUM($T35:AB35)+$P14,IF(AB$11&gt;$H14,AB35,0)),0)</f>
        <v>0</v>
      </c>
      <c r="AC14" s="175">
        <f>IF(OR(RIGHT($I14,3)="RGT",RIGHT($I14,3)="INC"),IF($H14=AC$11,SUM($T35:AC35)+$P14,IF(AC$11&gt;$H14,AC35,0)),0)</f>
        <v>0</v>
      </c>
      <c r="AD14" s="175">
        <f>IF(OR(RIGHT($I14,3)="RGT",RIGHT($I14,3)="INC"),IF($H14=AD$11,SUM($T35:AD35)+$P14,IF(AD$11&gt;$H14,AD35,0)),0)</f>
        <v>0</v>
      </c>
      <c r="AE14" s="176">
        <f>IF(OR(RIGHT($I14,3)="RGT",RIGHT($I14,3)="INC"),IF($H14=AE$11,SUM($T35:AE35)+$P14,IF(AE$11&gt;$H14,AE35,0)),0)</f>
        <v>0</v>
      </c>
      <c r="AF14" s="175">
        <f>IF(OR(RIGHT($I14,3)="RGT",RIGHT($I14,3)="INC"),IF($H14=AF$11,SUM($T35:AF35)+$P14,IF(AF$11&gt;$H14,AF35,0)),0)</f>
        <v>0</v>
      </c>
      <c r="AG14" s="175">
        <f>IF(OR(RIGHT($I14,3)="RGT",RIGHT($I14,3)="INC"),IF($H14=AG$11,SUM($T35:AG35)+$P14,IF(AG$11&gt;$H14,AG35,0)),0)</f>
        <v>0</v>
      </c>
      <c r="AH14" s="175">
        <f>IF(OR(RIGHT($I14,3)="RGT",RIGHT($I14,3)="INC"),IF($H14=AH$11,SUM($T35:AH35)+$P14,IF(AH$11&gt;$H14,AH35,0)),0)</f>
        <v>0</v>
      </c>
      <c r="AI14" s="175">
        <f>IF(OR(RIGHT($I14,3)="RGT",RIGHT($I14,3)="INC"),IF($H14=AI$11,SUM($T35:AI35)+$P14,IF(AI$11&gt;$H14,AI35,0)),0)</f>
        <v>0</v>
      </c>
      <c r="AJ14" s="175">
        <f>IF(OR(RIGHT($I14,3)="RGT",RIGHT($I14,3)="INC"),IF($H14=AJ$11,SUM($T35:AJ35)+$P14,IF(AJ$11&gt;$H14,AJ35,0)),0)</f>
        <v>0</v>
      </c>
      <c r="AK14" s="175">
        <f>IF(OR(RIGHT($I14,3)="RGT",RIGHT($I14,3)="INC"),IF($H14=AK$11,SUM($T35:AK35)+$P14,IF(AK$11&gt;$H14,AK35,0)),0)</f>
        <v>0</v>
      </c>
      <c r="AL14" s="175">
        <f>IF(OR(RIGHT($I14,3)="RGT",RIGHT($I14,3)="INC"),IF($H14=AL$11,SUM($T35:AL35)+$P14,IF(AL$11&gt;$H14,AL35,0)),0)</f>
        <v>0</v>
      </c>
      <c r="AM14" s="175">
        <f>IF(OR(RIGHT($I14,3)="RGT",RIGHT($I14,3)="INC"),IF($H14=AM$11,SUM($T35:AM35)+$P14,IF(AM$11&gt;$H14,AM35,0)),0)</f>
        <v>0</v>
      </c>
      <c r="AN14" s="175">
        <f>IF(OR(RIGHT($I14,3)="RGT",RIGHT($I14,3)="INC"),IF($H14=AN$11,SUM($T35:AN35)+$P14,IF(AN$11&gt;$H14,AN35,0)),0)</f>
        <v>0</v>
      </c>
      <c r="AO14" s="175">
        <f>IF(OR(RIGHT($I14,3)="RGT",RIGHT($I14,3)="INC"),IF($H14=AO$11,SUM($T35:AO35)+$P14,IF(AO$11&gt;$H14,AO35,0)),0)</f>
        <v>0</v>
      </c>
      <c r="AP14" s="175">
        <f>IF(OR(RIGHT($I14,3)="RGT",RIGHT($I14,3)="INC"),IF($H14=AP$11,SUM($T35:AP35)+$P14,IF(AP$11&gt;$H14,AP35,0)),0)</f>
        <v>0</v>
      </c>
      <c r="AQ14" s="176">
        <f>IF(OR(RIGHT($I14,3)="RGT",RIGHT($I14,3)="INC"),IF($H14=AQ$11,SUM($T35:AQ35)+$P14,IF(AQ$11&gt;$H14,AQ35,0)),0)</f>
        <v>0</v>
      </c>
    </row>
    <row r="15" spans="1:43" s="177" customFormat="1" hidden="1" x14ac:dyDescent="0.25">
      <c r="B15" s="172" t="str">
        <f t="shared" si="5"/>
        <v>Devers Colorado River (DCR)</v>
      </c>
      <c r="C15" s="173" t="s">
        <v>33</v>
      </c>
      <c r="D15" s="279"/>
      <c r="E15" s="280"/>
      <c r="F15" s="58"/>
      <c r="G15" s="153"/>
      <c r="H15" s="281"/>
      <c r="I15" s="60"/>
      <c r="J15" s="61"/>
      <c r="K15" s="62"/>
      <c r="L15" s="63"/>
      <c r="M15" s="122"/>
      <c r="N15" s="64">
        <f t="shared" si="6"/>
        <v>0</v>
      </c>
      <c r="O15" s="64">
        <f t="shared" si="1"/>
        <v>0</v>
      </c>
      <c r="P15" s="64">
        <f>$M15*$K15*(1-$J15)</f>
        <v>0</v>
      </c>
      <c r="Q15" s="64">
        <f t="shared" si="3"/>
        <v>0</v>
      </c>
      <c r="R15" s="65">
        <f t="shared" si="4"/>
        <v>0</v>
      </c>
      <c r="S15" s="59"/>
      <c r="T15" s="174">
        <f>IF(OR(RIGHT($I15,3)="RGT",RIGHT($I15,3)="INC"),IF($H15=T$11,SUM($T36:T36)+$P15,IF(T$11&gt;$H15,T36,0)),0)</f>
        <v>0</v>
      </c>
      <c r="U15" s="175">
        <f>IF(OR(RIGHT($I15,3)="RGT",RIGHT($I15,3)="INC"),IF($H15=U$11,SUM($T36:U36)+$P15,IF(U$11&gt;$H15,U36,0)),0)</f>
        <v>0</v>
      </c>
      <c r="V15" s="175">
        <f>IF(OR(RIGHT($I15,3)="RGT",RIGHT($I15,3)="INC"),IF($H15=V$11,SUM($T36:V36)+$P15,IF(V$11&gt;$H15,V36,0)),0)</f>
        <v>0</v>
      </c>
      <c r="W15" s="175">
        <f>IF(OR(RIGHT($I15,3)="RGT",RIGHT($I15,3)="INC"),IF($H15=W$11,SUM($T36:W36)+$P15,IF(W$11&gt;$H15,W36,0)),0)</f>
        <v>0</v>
      </c>
      <c r="X15" s="175">
        <f>IF(OR(RIGHT($I15,3)="RGT",RIGHT($I15,3)="INC"),IF($H15=X$11,SUM($T36:X36)+$P15,IF(X$11&gt;$H15,X36,0)),0)</f>
        <v>0</v>
      </c>
      <c r="Y15" s="175">
        <f>IF(OR(RIGHT($I15,3)="RGT",RIGHT($I15,3)="INC"),IF($H15=Y$11,SUM($T36:Y36)+$P15,IF(Y$11&gt;$H15,Y36,0)),0)</f>
        <v>0</v>
      </c>
      <c r="Z15" s="175">
        <f>IF(OR(RIGHT($I15,3)="RGT",RIGHT($I15,3)="INC"),IF($H15=Z$11,SUM($T36:Z36)+$P15,IF(Z$11&gt;$H15,Z36,0)),0)</f>
        <v>0</v>
      </c>
      <c r="AA15" s="175">
        <f>IF(OR(RIGHT($I15,3)="RGT",RIGHT($I15,3)="INC"),IF($H15=AA$11,SUM($T36:AA36)+$P15,IF(AA$11&gt;$H15,AA36,0)),0)</f>
        <v>0</v>
      </c>
      <c r="AB15" s="175">
        <f>IF(OR(RIGHT($I15,3)="RGT",RIGHT($I15,3)="INC"),IF($H15=AB$11,SUM($T36:AB36)+$P15,IF(AB$11&gt;$H15,AB36,0)),0)</f>
        <v>0</v>
      </c>
      <c r="AC15" s="175">
        <f>IF(OR(RIGHT($I15,3)="RGT",RIGHT($I15,3)="INC"),IF($H15=AC$11,SUM($T36:AC36)+$P15,IF(AC$11&gt;$H15,AC36,0)),0)</f>
        <v>0</v>
      </c>
      <c r="AD15" s="175">
        <f>IF(OR(RIGHT($I15,3)="RGT",RIGHT($I15,3)="INC"),IF($H15=AD$11,SUM($T36:AD36)+$P15,IF(AD$11&gt;$H15,AD36,0)),0)</f>
        <v>0</v>
      </c>
      <c r="AE15" s="176">
        <f>IF(OR(RIGHT($I15,3)="RGT",RIGHT($I15,3)="INC"),IF($H15=AE$11,SUM($T36:AE36)+$P15,IF(AE$11&gt;$H15,AE36,0)),0)</f>
        <v>0</v>
      </c>
      <c r="AF15" s="175">
        <f>IF(OR(RIGHT($I15,3)="RGT",RIGHT($I15,3)="INC"),IF($H15=AF$11,SUM($T36:AF36)+$P15,IF(AF$11&gt;$H15,AF36,0)),0)</f>
        <v>0</v>
      </c>
      <c r="AG15" s="175">
        <f>IF(OR(RIGHT($I15,3)="RGT",RIGHT($I15,3)="INC"),IF($H15=AG$11,SUM($T36:AG36)+$P15,IF(AG$11&gt;$H15,AG36,0)),0)</f>
        <v>0</v>
      </c>
      <c r="AH15" s="175">
        <f>IF(OR(RIGHT($I15,3)="RGT",RIGHT($I15,3)="INC"),IF($H15=AH$11,SUM($T36:AH36)+$P15,IF(AH$11&gt;$H15,AH36,0)),0)</f>
        <v>0</v>
      </c>
      <c r="AI15" s="175">
        <f>IF(OR(RIGHT($I15,3)="RGT",RIGHT($I15,3)="INC"),IF($H15=AI$11,SUM($T36:AI36)+$P15,IF(AI$11&gt;$H15,AI36,0)),0)</f>
        <v>0</v>
      </c>
      <c r="AJ15" s="175">
        <f>IF(OR(RIGHT($I15,3)="RGT",RIGHT($I15,3)="INC"),IF($H15=AJ$11,SUM($T36:AJ36)+$P15,IF(AJ$11&gt;$H15,AJ36,0)),0)</f>
        <v>0</v>
      </c>
      <c r="AK15" s="175">
        <f>IF(OR(RIGHT($I15,3)="RGT",RIGHT($I15,3)="INC"),IF($H15=AK$11,SUM($T36:AK36)+$P15,IF(AK$11&gt;$H15,AK36,0)),0)</f>
        <v>0</v>
      </c>
      <c r="AL15" s="175">
        <f>IF(OR(RIGHT($I15,3)="RGT",RIGHT($I15,3)="INC"),IF($H15=AL$11,SUM($T36:AL36)+$P15,IF(AL$11&gt;$H15,AL36,0)),0)</f>
        <v>0</v>
      </c>
      <c r="AM15" s="175">
        <f>IF(OR(RIGHT($I15,3)="RGT",RIGHT($I15,3)="INC"),IF($H15=AM$11,SUM($T36:AM36)+$P15,IF(AM$11&gt;$H15,AM36,0)),0)</f>
        <v>0</v>
      </c>
      <c r="AN15" s="175">
        <f>IF(OR(RIGHT($I15,3)="RGT",RIGHT($I15,3)="INC"),IF($H15=AN$11,SUM($T36:AN36)+$P15,IF(AN$11&gt;$H15,AN36,0)),0)</f>
        <v>0</v>
      </c>
      <c r="AO15" s="175">
        <f>IF(OR(RIGHT($I15,3)="RGT",RIGHT($I15,3)="INC"),IF($H15=AO$11,SUM($T36:AO36)+$P15,IF(AO$11&gt;$H15,AO36,0)),0)</f>
        <v>0</v>
      </c>
      <c r="AP15" s="175">
        <f>IF(OR(RIGHT($I15,3)="RGT",RIGHT($I15,3)="INC"),IF($H15=AP$11,SUM($T36:AP36)+$P15,IF(AP$11&gt;$H15,AP36,0)),0)</f>
        <v>0</v>
      </c>
      <c r="AQ15" s="176">
        <f>IF(OR(RIGHT($I15,3)="RGT",RIGHT($I15,3)="INC"),IF($H15=AQ$11,SUM($T36:AQ36)+$P15,IF(AQ$11&gt;$H15,AQ36,0)),0)</f>
        <v>0</v>
      </c>
    </row>
    <row r="16" spans="1:43" s="177" customFormat="1" hidden="1" x14ac:dyDescent="0.25">
      <c r="B16" s="172" t="str">
        <f t="shared" si="5"/>
        <v>Devers Colorado River (DCR)</v>
      </c>
      <c r="C16" s="173" t="s">
        <v>33</v>
      </c>
      <c r="D16" s="279"/>
      <c r="E16" s="280"/>
      <c r="F16" s="58"/>
      <c r="G16" s="153"/>
      <c r="H16" s="281"/>
      <c r="I16" s="60"/>
      <c r="J16" s="61"/>
      <c r="K16" s="62"/>
      <c r="L16" s="63"/>
      <c r="M16" s="122"/>
      <c r="N16" s="64">
        <f t="shared" si="6"/>
        <v>0</v>
      </c>
      <c r="O16" s="64">
        <f t="shared" si="1"/>
        <v>0</v>
      </c>
      <c r="P16" s="64">
        <f t="shared" si="2"/>
        <v>0</v>
      </c>
      <c r="Q16" s="64">
        <f t="shared" si="3"/>
        <v>0</v>
      </c>
      <c r="R16" s="65">
        <f t="shared" si="4"/>
        <v>0</v>
      </c>
      <c r="S16" s="59"/>
      <c r="T16" s="174">
        <f>IF(OR(RIGHT($I16,3)="RGT",RIGHT($I16,3)="INC"),IF($H16=T$11,SUM($T37:T37)+$P16,IF(T$11&gt;$H16,T37,0)),0)</f>
        <v>0</v>
      </c>
      <c r="U16" s="175">
        <f>IF(OR(RIGHT($I16,3)="RGT",RIGHT($I16,3)="INC"),IF($H16=U$11,SUM($T37:U37)+$P16,IF(U$11&gt;$H16,U37,0)),0)</f>
        <v>0</v>
      </c>
      <c r="V16" s="175">
        <f>IF(OR(RIGHT($I16,3)="RGT",RIGHT($I16,3)="INC"),IF($H16=V$11,SUM($T37:V37)+$P16,IF(V$11&gt;$H16,V37,0)),0)</f>
        <v>0</v>
      </c>
      <c r="W16" s="175">
        <f>IF(OR(RIGHT($I16,3)="RGT",RIGHT($I16,3)="INC"),IF($H16=W$11,SUM($T37:W37)+$P16,IF(W$11&gt;$H16,W37,0)),0)</f>
        <v>0</v>
      </c>
      <c r="X16" s="175">
        <f>IF(OR(RIGHT($I16,3)="RGT",RIGHT($I16,3)="INC"),IF($H16=X$11,SUM($T37:X37)+$P16,IF(X$11&gt;$H16,X37,0)),0)</f>
        <v>0</v>
      </c>
      <c r="Y16" s="175">
        <f>IF(OR(RIGHT($I16,3)="RGT",RIGHT($I16,3)="INC"),IF($H16=Y$11,SUM($T37:Y37)+$P16,IF(Y$11&gt;$H16,Y37,0)),0)</f>
        <v>0</v>
      </c>
      <c r="Z16" s="175">
        <f>IF(OR(RIGHT($I16,3)="RGT",RIGHT($I16,3)="INC"),IF($H16=Z$11,SUM($T37:Z37)+$P16,IF(Z$11&gt;$H16,Z37,0)),0)</f>
        <v>0</v>
      </c>
      <c r="AA16" s="175">
        <f>IF(OR(RIGHT($I16,3)="RGT",RIGHT($I16,3)="INC"),IF($H16=AA$11,SUM($T37:AA37)+$P16,IF(AA$11&gt;$H16,AA37,0)),0)</f>
        <v>0</v>
      </c>
      <c r="AB16" s="175">
        <f>IF(OR(RIGHT($I16,3)="RGT",RIGHT($I16,3)="INC"),IF($H16=AB$11,SUM($T37:AB37)+$P16,IF(AB$11&gt;$H16,AB37,0)),0)</f>
        <v>0</v>
      </c>
      <c r="AC16" s="175">
        <f>IF(OR(RIGHT($I16,3)="RGT",RIGHT($I16,3)="INC"),IF($H16=AC$11,SUM($T37:AC37)+$P16,IF(AC$11&gt;$H16,AC37,0)),0)</f>
        <v>0</v>
      </c>
      <c r="AD16" s="175">
        <f>IF(OR(RIGHT($I16,3)="RGT",RIGHT($I16,3)="INC"),IF($H16=AD$11,SUM($T37:AD37)+$P16,IF(AD$11&gt;$H16,AD37,0)),0)</f>
        <v>0</v>
      </c>
      <c r="AE16" s="176">
        <f>IF(OR(RIGHT($I16,3)="RGT",RIGHT($I16,3)="INC"),IF($H16=AE$11,SUM($T37:AE37)+$P16,IF(AE$11&gt;$H16,AE37,0)),0)</f>
        <v>0</v>
      </c>
      <c r="AF16" s="175">
        <f>IF(OR(RIGHT($I16,3)="RGT",RIGHT($I16,3)="INC"),IF($H16=AF$11,SUM($T37:AF37)+$P16,IF(AF$11&gt;$H16,AF37,0)),0)</f>
        <v>0</v>
      </c>
      <c r="AG16" s="175">
        <f>IF(OR(RIGHT($I16,3)="RGT",RIGHT($I16,3)="INC"),IF($H16=AG$11,SUM($T37:AG37)+$P16,IF(AG$11&gt;$H16,AG37,0)),0)</f>
        <v>0</v>
      </c>
      <c r="AH16" s="175">
        <f>IF(OR(RIGHT($I16,3)="RGT",RIGHT($I16,3)="INC"),IF($H16=AH$11,SUM($T37:AH37)+$P16,IF(AH$11&gt;$H16,AH37,0)),0)</f>
        <v>0</v>
      </c>
      <c r="AI16" s="175">
        <f>IF(OR(RIGHT($I16,3)="RGT",RIGHT($I16,3)="INC"),IF($H16=AI$11,SUM($T37:AI37)+$P16,IF(AI$11&gt;$H16,AI37,0)),0)</f>
        <v>0</v>
      </c>
      <c r="AJ16" s="175">
        <f>IF(OR(RIGHT($I16,3)="RGT",RIGHT($I16,3)="INC"),IF($H16=AJ$11,SUM($T37:AJ37)+$P16,IF(AJ$11&gt;$H16,AJ37,0)),0)</f>
        <v>0</v>
      </c>
      <c r="AK16" s="175">
        <f>IF(OR(RIGHT($I16,3)="RGT",RIGHT($I16,3)="INC"),IF($H16=AK$11,SUM($T37:AK37)+$P16,IF(AK$11&gt;$H16,AK37,0)),0)</f>
        <v>0</v>
      </c>
      <c r="AL16" s="175">
        <f>IF(OR(RIGHT($I16,3)="RGT",RIGHT($I16,3)="INC"),IF($H16=AL$11,SUM($T37:AL37)+$P16,IF(AL$11&gt;$H16,AL37,0)),0)</f>
        <v>0</v>
      </c>
      <c r="AM16" s="175">
        <f>IF(OR(RIGHT($I16,3)="RGT",RIGHT($I16,3)="INC"),IF($H16=AM$11,SUM($T37:AM37)+$P16,IF(AM$11&gt;$H16,AM37,0)),0)</f>
        <v>0</v>
      </c>
      <c r="AN16" s="175">
        <f>IF(OR(RIGHT($I16,3)="RGT",RIGHT($I16,3)="INC"),IF($H16=AN$11,SUM($T37:AN37)+$P16,IF(AN$11&gt;$H16,AN37,0)),0)</f>
        <v>0</v>
      </c>
      <c r="AO16" s="175">
        <f>IF(OR(RIGHT($I16,3)="RGT",RIGHT($I16,3)="INC"),IF($H16=AO$11,SUM($T37:AO37)+$P16,IF(AO$11&gt;$H16,AO37,0)),0)</f>
        <v>0</v>
      </c>
      <c r="AP16" s="175">
        <f>IF(OR(RIGHT($I16,3)="RGT",RIGHT($I16,3)="INC"),IF($H16=AP$11,SUM($T37:AP37)+$P16,IF(AP$11&gt;$H16,AP37,0)),0)</f>
        <v>0</v>
      </c>
      <c r="AQ16" s="176">
        <f>IF(OR(RIGHT($I16,3)="RGT",RIGHT($I16,3)="INC"),IF($H16=AQ$11,SUM($T37:AQ37)+$P16,IF(AQ$11&gt;$H16,AQ37,0)),0)</f>
        <v>0</v>
      </c>
    </row>
    <row r="17" spans="2:44" s="177" customFormat="1" hidden="1" x14ac:dyDescent="0.25">
      <c r="B17" s="172" t="str">
        <f t="shared" si="5"/>
        <v>Devers Colorado River (DCR)</v>
      </c>
      <c r="C17" s="173" t="s">
        <v>33</v>
      </c>
      <c r="D17" s="279"/>
      <c r="E17" s="280"/>
      <c r="F17" s="58"/>
      <c r="G17" s="153"/>
      <c r="H17" s="281"/>
      <c r="I17" s="60"/>
      <c r="J17" s="61"/>
      <c r="K17" s="62"/>
      <c r="L17" s="63"/>
      <c r="M17" s="122"/>
      <c r="N17" s="64">
        <f t="shared" si="6"/>
        <v>0</v>
      </c>
      <c r="O17" s="64">
        <f t="shared" si="1"/>
        <v>0</v>
      </c>
      <c r="P17" s="64">
        <f t="shared" si="2"/>
        <v>0</v>
      </c>
      <c r="Q17" s="64">
        <f t="shared" si="3"/>
        <v>0</v>
      </c>
      <c r="R17" s="65">
        <f t="shared" si="4"/>
        <v>0</v>
      </c>
      <c r="S17" s="59"/>
      <c r="T17" s="174">
        <f>IF(OR(RIGHT($I17,3)="RGT",RIGHT($I17,3)="INC"),IF($H17=T$11,SUM($T38:T38)+$P17,IF(T$11&gt;$H17,T38,0)),0)</f>
        <v>0</v>
      </c>
      <c r="U17" s="175">
        <f>IF(OR(RIGHT($I17,3)="RGT",RIGHT($I17,3)="INC"),IF($H17=U$11,SUM($T38:U38)+$P17,IF(U$11&gt;$H17,U38,0)),0)</f>
        <v>0</v>
      </c>
      <c r="V17" s="175">
        <f>IF(OR(RIGHT($I17,3)="RGT",RIGHT($I17,3)="INC"),IF($H17=V$11,SUM($T38:V38)+$P17,IF(V$11&gt;$H17,V38,0)),0)</f>
        <v>0</v>
      </c>
      <c r="W17" s="175">
        <f>IF(OR(RIGHT($I17,3)="RGT",RIGHT($I17,3)="INC"),IF($H17=W$11,SUM($T38:W38)+$P17,IF(W$11&gt;$H17,W38,0)),0)</f>
        <v>0</v>
      </c>
      <c r="X17" s="175">
        <f>IF(OR(RIGHT($I17,3)="RGT",RIGHT($I17,3)="INC"),IF($H17=X$11,SUM($T38:X38)+$P17,IF(X$11&gt;$H17,X38,0)),0)</f>
        <v>0</v>
      </c>
      <c r="Y17" s="175">
        <f>IF(OR(RIGHT($I17,3)="RGT",RIGHT($I17,3)="INC"),IF($H17=Y$11,SUM($T38:Y38)+$P17,IF(Y$11&gt;$H17,Y38,0)),0)</f>
        <v>0</v>
      </c>
      <c r="Z17" s="175">
        <f>IF(OR(RIGHT($I17,3)="RGT",RIGHT($I17,3)="INC"),IF($H17=Z$11,SUM($T38:Z38)+$P17,IF(Z$11&gt;$H17,Z38,0)),0)</f>
        <v>0</v>
      </c>
      <c r="AA17" s="175">
        <f>IF(OR(RIGHT($I17,3)="RGT",RIGHT($I17,3)="INC"),IF($H17=AA$11,SUM($T38:AA38)+$P17,IF(AA$11&gt;$H17,AA38,0)),0)</f>
        <v>0</v>
      </c>
      <c r="AB17" s="175">
        <f>IF(OR(RIGHT($I17,3)="RGT",RIGHT($I17,3)="INC"),IF($H17=AB$11,SUM($T38:AB38)+$P17,IF(AB$11&gt;$H17,AB38,0)),0)</f>
        <v>0</v>
      </c>
      <c r="AC17" s="175">
        <f>IF(OR(RIGHT($I17,3)="RGT",RIGHT($I17,3)="INC"),IF($H17=AC$11,SUM($T38:AC38)+$P17,IF(AC$11&gt;$H17,AC38,0)),0)</f>
        <v>0</v>
      </c>
      <c r="AD17" s="175">
        <f>IF(OR(RIGHT($I17,3)="RGT",RIGHT($I17,3)="INC"),IF($H17=AD$11,SUM($T38:AD38)+$P17,IF(AD$11&gt;$H17,AD38,0)),0)</f>
        <v>0</v>
      </c>
      <c r="AE17" s="176">
        <f>IF(OR(RIGHT($I17,3)="RGT",RIGHT($I17,3)="INC"),IF($H17=AE$11,SUM($T38:AE38)+$P17,IF(AE$11&gt;$H17,AE38,0)),0)</f>
        <v>0</v>
      </c>
      <c r="AF17" s="175">
        <f>IF(OR(RIGHT($I17,3)="RGT",RIGHT($I17,3)="INC"),IF($H17=AF$11,SUM($T38:AF38)+$P17,IF(AF$11&gt;$H17,AF38,0)),0)</f>
        <v>0</v>
      </c>
      <c r="AG17" s="175">
        <f>IF(OR(RIGHT($I17,3)="RGT",RIGHT($I17,3)="INC"),IF($H17=AG$11,SUM($T38:AG38)+$P17,IF(AG$11&gt;$H17,AG38,0)),0)</f>
        <v>0</v>
      </c>
      <c r="AH17" s="175">
        <f>IF(OR(RIGHT($I17,3)="RGT",RIGHT($I17,3)="INC"),IF($H17=AH$11,SUM($T38:AH38)+$P17,IF(AH$11&gt;$H17,AH38,0)),0)</f>
        <v>0</v>
      </c>
      <c r="AI17" s="175">
        <f>IF(OR(RIGHT($I17,3)="RGT",RIGHT($I17,3)="INC"),IF($H17=AI$11,SUM($T38:AI38)+$P17,IF(AI$11&gt;$H17,AI38,0)),0)</f>
        <v>0</v>
      </c>
      <c r="AJ17" s="175">
        <f>IF(OR(RIGHT($I17,3)="RGT",RIGHT($I17,3)="INC"),IF($H17=AJ$11,SUM($T38:AJ38)+$P17,IF(AJ$11&gt;$H17,AJ38,0)),0)</f>
        <v>0</v>
      </c>
      <c r="AK17" s="175">
        <f>IF(OR(RIGHT($I17,3)="RGT",RIGHT($I17,3)="INC"),IF($H17=AK$11,SUM($T38:AK38)+$P17,IF(AK$11&gt;$H17,AK38,0)),0)</f>
        <v>0</v>
      </c>
      <c r="AL17" s="175">
        <f>IF(OR(RIGHT($I17,3)="RGT",RIGHT($I17,3)="INC"),IF($H17=AL$11,SUM($T38:AL38)+$P17,IF(AL$11&gt;$H17,AL38,0)),0)</f>
        <v>0</v>
      </c>
      <c r="AM17" s="175">
        <f>IF(OR(RIGHT($I17,3)="RGT",RIGHT($I17,3)="INC"),IF($H17=AM$11,SUM($T38:AM38)+$P17,IF(AM$11&gt;$H17,AM38,0)),0)</f>
        <v>0</v>
      </c>
      <c r="AN17" s="175">
        <f>IF(OR(RIGHT($I17,3)="RGT",RIGHT($I17,3)="INC"),IF($H17=AN$11,SUM($T38:AN38)+$P17,IF(AN$11&gt;$H17,AN38,0)),0)</f>
        <v>0</v>
      </c>
      <c r="AO17" s="175">
        <f>IF(OR(RIGHT($I17,3)="RGT",RIGHT($I17,3)="INC"),IF($H17=AO$11,SUM($T38:AO38)+$P17,IF(AO$11&gt;$H17,AO38,0)),0)</f>
        <v>0</v>
      </c>
      <c r="AP17" s="175">
        <f>IF(OR(RIGHT($I17,3)="RGT",RIGHT($I17,3)="INC"),IF($H17=AP$11,SUM($T38:AP38)+$P17,IF(AP$11&gt;$H17,AP38,0)),0)</f>
        <v>0</v>
      </c>
      <c r="AQ17" s="176">
        <f>IF(OR(RIGHT($I17,3)="RGT",RIGHT($I17,3)="INC"),IF($H17=AQ$11,SUM($T38:AQ38)+$P17,IF(AQ$11&gt;$H17,AQ38,0)),0)</f>
        <v>0</v>
      </c>
    </row>
    <row r="18" spans="2:44" s="177" customFormat="1" hidden="1" x14ac:dyDescent="0.25">
      <c r="B18" s="172" t="str">
        <f t="shared" si="5"/>
        <v>Devers Colorado River (DCR)</v>
      </c>
      <c r="C18" s="173" t="s">
        <v>33</v>
      </c>
      <c r="D18" s="152"/>
      <c r="E18" s="66"/>
      <c r="F18" s="58"/>
      <c r="G18" s="153"/>
      <c r="H18" s="59"/>
      <c r="I18" s="60"/>
      <c r="J18" s="61"/>
      <c r="K18" s="62"/>
      <c r="L18" s="63"/>
      <c r="M18" s="122"/>
      <c r="N18" s="64">
        <f t="shared" si="6"/>
        <v>0</v>
      </c>
      <c r="O18" s="64">
        <f t="shared" si="1"/>
        <v>0</v>
      </c>
      <c r="P18" s="64">
        <f t="shared" si="2"/>
        <v>0</v>
      </c>
      <c r="Q18" s="64">
        <f t="shared" si="3"/>
        <v>0</v>
      </c>
      <c r="R18" s="65">
        <f t="shared" si="4"/>
        <v>0</v>
      </c>
      <c r="S18" s="59"/>
      <c r="T18" s="174">
        <f>IF(OR(RIGHT($I18,3)="RGT",RIGHT($I18,3)="INC"),IF($H18=T$11,SUM($T39:T39)+$P18,IF(T$11&gt;$H18,T39,0)),0)</f>
        <v>0</v>
      </c>
      <c r="U18" s="175">
        <f>IF(OR(RIGHT($I18,3)="RGT",RIGHT($I18,3)="INC"),IF($H18=U$11,SUM($T39:U39)+$P18,IF(U$11&gt;$H18,U39,0)),0)</f>
        <v>0</v>
      </c>
      <c r="V18" s="175">
        <f>IF(OR(RIGHT($I18,3)="RGT",RIGHT($I18,3)="INC"),IF($H18=V$11,SUM($T39:V39)+$P18,IF(V$11&gt;$H18,V39,0)),0)</f>
        <v>0</v>
      </c>
      <c r="W18" s="175">
        <f>IF(OR(RIGHT($I18,3)="RGT",RIGHT($I18,3)="INC"),IF($H18=W$11,SUM($T39:W39)+$P18,IF(W$11&gt;$H18,W39,0)),0)</f>
        <v>0</v>
      </c>
      <c r="X18" s="175">
        <f>IF(OR(RIGHT($I18,3)="RGT",RIGHT($I18,3)="INC"),IF($H18=X$11,SUM($T39:X39)+$P18,IF(X$11&gt;$H18,X39,0)),0)</f>
        <v>0</v>
      </c>
      <c r="Y18" s="175">
        <f>IF(OR(RIGHT($I18,3)="RGT",RIGHT($I18,3)="INC"),IF($H18=Y$11,SUM($T39:Y39)+$P18,IF(Y$11&gt;$H18,Y39,0)),0)</f>
        <v>0</v>
      </c>
      <c r="Z18" s="175">
        <f>IF(OR(RIGHT($I18,3)="RGT",RIGHT($I18,3)="INC"),IF($H18=Z$11,SUM($T39:Z39)+$P18,IF(Z$11&gt;$H18,Z39,0)),0)</f>
        <v>0</v>
      </c>
      <c r="AA18" s="175">
        <f>IF(OR(RIGHT($I18,3)="RGT",RIGHT($I18,3)="INC"),IF($H18=AA$11,SUM($T39:AA39)+$P18,IF(AA$11&gt;$H18,AA39,0)),0)</f>
        <v>0</v>
      </c>
      <c r="AB18" s="175">
        <f>IF(OR(RIGHT($I18,3)="RGT",RIGHT($I18,3)="INC"),IF($H18=AB$11,SUM($T39:AB39)+$P18,IF(AB$11&gt;$H18,AB39,0)),0)</f>
        <v>0</v>
      </c>
      <c r="AC18" s="175">
        <f>IF(OR(RIGHT($I18,3)="RGT",RIGHT($I18,3)="INC"),IF($H18=AC$11,SUM($T39:AC39)+$P18,IF(AC$11&gt;$H18,AC39,0)),0)</f>
        <v>0</v>
      </c>
      <c r="AD18" s="175">
        <f>IF(OR(RIGHT($I18,3)="RGT",RIGHT($I18,3)="INC"),IF($H18=AD$11,SUM($T39:AD39)+$P18,IF(AD$11&gt;$H18,AD39,0)),0)</f>
        <v>0</v>
      </c>
      <c r="AE18" s="176">
        <f>IF(OR(RIGHT($I18,3)="RGT",RIGHT($I18,3)="INC"),IF($H18=AE$11,SUM($T39:AE39)+$P18,IF(AE$11&gt;$H18,AE39,0)),0)</f>
        <v>0</v>
      </c>
      <c r="AF18" s="175">
        <f>IF(OR(RIGHT($I18,3)="RGT",RIGHT($I18,3)="INC"),IF($H18=AF$11,SUM($T39:AF39)+$P18,IF(AF$11&gt;$H18,AF39,0)),0)</f>
        <v>0</v>
      </c>
      <c r="AG18" s="175">
        <f>IF(OR(RIGHT($I18,3)="RGT",RIGHT($I18,3)="INC"),IF($H18=AG$11,SUM($T39:AG39)+$P18,IF(AG$11&gt;$H18,AG39,0)),0)</f>
        <v>0</v>
      </c>
      <c r="AH18" s="175">
        <f>IF(OR(RIGHT($I18,3)="RGT",RIGHT($I18,3)="INC"),IF($H18=AH$11,SUM($T39:AH39)+$P18,IF(AH$11&gt;$H18,AH39,0)),0)</f>
        <v>0</v>
      </c>
      <c r="AI18" s="175">
        <f>IF(OR(RIGHT($I18,3)="RGT",RIGHT($I18,3)="INC"),IF($H18=AI$11,SUM($T39:AI39)+$P18,IF(AI$11&gt;$H18,AI39,0)),0)</f>
        <v>0</v>
      </c>
      <c r="AJ18" s="175">
        <f>IF(OR(RIGHT($I18,3)="RGT",RIGHT($I18,3)="INC"),IF($H18=AJ$11,SUM($T39:AJ39)+$P18,IF(AJ$11&gt;$H18,AJ39,0)),0)</f>
        <v>0</v>
      </c>
      <c r="AK18" s="175">
        <f>IF(OR(RIGHT($I18,3)="RGT",RIGHT($I18,3)="INC"),IF($H18=AK$11,SUM($T39:AK39)+$P18,IF(AK$11&gt;$H18,AK39,0)),0)</f>
        <v>0</v>
      </c>
      <c r="AL18" s="175">
        <f>IF(OR(RIGHT($I18,3)="RGT",RIGHT($I18,3)="INC"),IF($H18=AL$11,SUM($T39:AL39)+$P18,IF(AL$11&gt;$H18,AL39,0)),0)</f>
        <v>0</v>
      </c>
      <c r="AM18" s="175">
        <f>IF(OR(RIGHT($I18,3)="RGT",RIGHT($I18,3)="INC"),IF($H18=AM$11,SUM($T39:AM39)+$P18,IF(AM$11&gt;$H18,AM39,0)),0)</f>
        <v>0</v>
      </c>
      <c r="AN18" s="175">
        <f>IF(OR(RIGHT($I18,3)="RGT",RIGHT($I18,3)="INC"),IF($H18=AN$11,SUM($T39:AN39)+$P18,IF(AN$11&gt;$H18,AN39,0)),0)</f>
        <v>0</v>
      </c>
      <c r="AO18" s="175">
        <f>IF(OR(RIGHT($I18,3)="RGT",RIGHT($I18,3)="INC"),IF($H18=AO$11,SUM($T39:AO39)+$P18,IF(AO$11&gt;$H18,AO39,0)),0)</f>
        <v>0</v>
      </c>
      <c r="AP18" s="175">
        <f>IF(OR(RIGHT($I18,3)="RGT",RIGHT($I18,3)="INC"),IF($H18=AP$11,SUM($T39:AP39)+$P18,IF(AP$11&gt;$H18,AP39,0)),0)</f>
        <v>0</v>
      </c>
      <c r="AQ18" s="176">
        <f>IF(OR(RIGHT($I18,3)="RGT",RIGHT($I18,3)="INC"),IF($H18=AQ$11,SUM($T39:AQ39)+$P18,IF(AQ$11&gt;$H18,AQ39,0)),0)</f>
        <v>0</v>
      </c>
    </row>
    <row r="19" spans="2:44" s="177" customFormat="1" hidden="1" x14ac:dyDescent="0.25">
      <c r="B19" s="172" t="str">
        <f t="shared" si="5"/>
        <v>Devers Colorado River (DCR)</v>
      </c>
      <c r="C19" s="173" t="s">
        <v>33</v>
      </c>
      <c r="D19" s="152"/>
      <c r="E19" s="66"/>
      <c r="F19" s="58"/>
      <c r="G19" s="153"/>
      <c r="H19" s="59"/>
      <c r="I19" s="60"/>
      <c r="J19" s="61"/>
      <c r="K19" s="62"/>
      <c r="L19" s="63"/>
      <c r="M19" s="122"/>
      <c r="N19" s="64">
        <f t="shared" si="6"/>
        <v>0</v>
      </c>
      <c r="O19" s="64">
        <f t="shared" si="1"/>
        <v>0</v>
      </c>
      <c r="P19" s="64">
        <f t="shared" si="2"/>
        <v>0</v>
      </c>
      <c r="Q19" s="64">
        <f t="shared" si="3"/>
        <v>0</v>
      </c>
      <c r="R19" s="65">
        <f t="shared" si="4"/>
        <v>0</v>
      </c>
      <c r="S19" s="59"/>
      <c r="T19" s="174">
        <f>IF(OR(RIGHT($I19,3)="RGT",RIGHT($I19,3)="INC"),IF($H19=T$11,SUM($T40:T40)+$P19,IF(T$11&gt;$H19,T40,0)),0)</f>
        <v>0</v>
      </c>
      <c r="U19" s="175">
        <f>IF(OR(RIGHT($I19,3)="RGT",RIGHT($I19,3)="INC"),IF($H19=U$11,SUM($T40:U40)+$P19,IF(U$11&gt;$H19,U40,0)),0)</f>
        <v>0</v>
      </c>
      <c r="V19" s="175">
        <f>IF(OR(RIGHT($I19,3)="RGT",RIGHT($I19,3)="INC"),IF($H19=V$11,SUM($T40:V40)+$P19,IF(V$11&gt;$H19,V40,0)),0)</f>
        <v>0</v>
      </c>
      <c r="W19" s="175">
        <f>IF(OR(RIGHT($I19,3)="RGT",RIGHT($I19,3)="INC"),IF($H19=W$11,SUM($T40:W40)+$P19,IF(W$11&gt;$H19,W40,0)),0)</f>
        <v>0</v>
      </c>
      <c r="X19" s="175">
        <f>IF(OR(RIGHT($I19,3)="RGT",RIGHT($I19,3)="INC"),IF($H19=X$11,SUM($T40:X40)+$P19,IF(X$11&gt;$H19,X40,0)),0)</f>
        <v>0</v>
      </c>
      <c r="Y19" s="175">
        <f>IF(OR(RIGHT($I19,3)="RGT",RIGHT($I19,3)="INC"),IF($H19=Y$11,SUM($T40:Y40)+$P19,IF(Y$11&gt;$H19,Y40,0)),0)</f>
        <v>0</v>
      </c>
      <c r="Z19" s="175">
        <f>IF(OR(RIGHT($I19,3)="RGT",RIGHT($I19,3)="INC"),IF($H19=Z$11,SUM($T40:Z40)+$P19,IF(Z$11&gt;$H19,Z40,0)),0)</f>
        <v>0</v>
      </c>
      <c r="AA19" s="175">
        <f>IF(OR(RIGHT($I19,3)="RGT",RIGHT($I19,3)="INC"),IF($H19=AA$11,SUM($T40:AA40)+$P19,IF(AA$11&gt;$H19,AA40,0)),0)</f>
        <v>0</v>
      </c>
      <c r="AB19" s="175">
        <f>IF(OR(RIGHT($I19,3)="RGT",RIGHT($I19,3)="INC"),IF($H19=AB$11,SUM($T40:AB40)+$P19,IF(AB$11&gt;$H19,AB40,0)),0)</f>
        <v>0</v>
      </c>
      <c r="AC19" s="175">
        <f>IF(OR(RIGHT($I19,3)="RGT",RIGHT($I19,3)="INC"),IF($H19=AC$11,SUM($T40:AC40)+$P19,IF(AC$11&gt;$H19,AC40,0)),0)</f>
        <v>0</v>
      </c>
      <c r="AD19" s="175">
        <f>IF(OR(RIGHT($I19,3)="RGT",RIGHT($I19,3)="INC"),IF($H19=AD$11,SUM($T40:AD40)+$P19,IF(AD$11&gt;$H19,AD40,0)),0)</f>
        <v>0</v>
      </c>
      <c r="AE19" s="176">
        <f>IF(OR(RIGHT($I19,3)="RGT",RIGHT($I19,3)="INC"),IF($H19=AE$11,SUM($T40:AE40)+$P19,IF(AE$11&gt;$H19,AE40,0)),0)</f>
        <v>0</v>
      </c>
      <c r="AF19" s="175">
        <f>IF(OR(RIGHT($I19,3)="RGT",RIGHT($I19,3)="INC"),IF($H19=AF$11,SUM($T40:AF40)+$P19,IF(AF$11&gt;$H19,AF40,0)),0)</f>
        <v>0</v>
      </c>
      <c r="AG19" s="175">
        <f>IF(OR(RIGHT($I19,3)="RGT",RIGHT($I19,3)="INC"),IF($H19=AG$11,SUM($T40:AG40)+$P19,IF(AG$11&gt;$H19,AG40,0)),0)</f>
        <v>0</v>
      </c>
      <c r="AH19" s="175">
        <f>IF(OR(RIGHT($I19,3)="RGT",RIGHT($I19,3)="INC"),IF($H19=AH$11,SUM($T40:AH40)+$P19,IF(AH$11&gt;$H19,AH40,0)),0)</f>
        <v>0</v>
      </c>
      <c r="AI19" s="175">
        <f>IF(OR(RIGHT($I19,3)="RGT",RIGHT($I19,3)="INC"),IF($H19=AI$11,SUM($T40:AI40)+$P19,IF(AI$11&gt;$H19,AI40,0)),0)</f>
        <v>0</v>
      </c>
      <c r="AJ19" s="175">
        <f>IF(OR(RIGHT($I19,3)="RGT",RIGHT($I19,3)="INC"),IF($H19=AJ$11,SUM($T40:AJ40)+$P19,IF(AJ$11&gt;$H19,AJ40,0)),0)</f>
        <v>0</v>
      </c>
      <c r="AK19" s="175">
        <f>IF(OR(RIGHT($I19,3)="RGT",RIGHT($I19,3)="INC"),IF($H19=AK$11,SUM($T40:AK40)+$P19,IF(AK$11&gt;$H19,AK40,0)),0)</f>
        <v>0</v>
      </c>
      <c r="AL19" s="175">
        <f>IF(OR(RIGHT($I19,3)="RGT",RIGHT($I19,3)="INC"),IF($H19=AL$11,SUM($T40:AL40)+$P19,IF(AL$11&gt;$H19,AL40,0)),0)</f>
        <v>0</v>
      </c>
      <c r="AM19" s="175">
        <f>IF(OR(RIGHT($I19,3)="RGT",RIGHT($I19,3)="INC"),IF($H19=AM$11,SUM($T40:AM40)+$P19,IF(AM$11&gt;$H19,AM40,0)),0)</f>
        <v>0</v>
      </c>
      <c r="AN19" s="175">
        <f>IF(OR(RIGHT($I19,3)="RGT",RIGHT($I19,3)="INC"),IF($H19=AN$11,SUM($T40:AN40)+$P19,IF(AN$11&gt;$H19,AN40,0)),0)</f>
        <v>0</v>
      </c>
      <c r="AO19" s="175">
        <f>IF(OR(RIGHT($I19,3)="RGT",RIGHT($I19,3)="INC"),IF($H19=AO$11,SUM($T40:AO40)+$P19,IF(AO$11&gt;$H19,AO40,0)),0)</f>
        <v>0</v>
      </c>
      <c r="AP19" s="175">
        <f>IF(OR(RIGHT($I19,3)="RGT",RIGHT($I19,3)="INC"),IF($H19=AP$11,SUM($T40:AP40)+$P19,IF(AP$11&gt;$H19,AP40,0)),0)</f>
        <v>0</v>
      </c>
      <c r="AQ19" s="176">
        <f>IF(OR(RIGHT($I19,3)="RGT",RIGHT($I19,3)="INC"),IF($H19=AQ$11,SUM($T40:AQ40)+$P19,IF(AQ$11&gt;$H19,AQ40,0)),0)</f>
        <v>0</v>
      </c>
    </row>
    <row r="20" spans="2:44" s="177" customFormat="1" hidden="1" x14ac:dyDescent="0.25">
      <c r="B20" s="172" t="str">
        <f t="shared" si="5"/>
        <v>Devers Colorado River (DCR)</v>
      </c>
      <c r="C20" s="173" t="s">
        <v>33</v>
      </c>
      <c r="D20" s="152"/>
      <c r="E20" s="66"/>
      <c r="F20" s="58"/>
      <c r="G20" s="153"/>
      <c r="H20" s="253"/>
      <c r="I20" s="60"/>
      <c r="J20" s="61"/>
      <c r="K20" s="62"/>
      <c r="L20" s="63"/>
      <c r="M20" s="122"/>
      <c r="N20" s="64">
        <f t="shared" si="6"/>
        <v>0</v>
      </c>
      <c r="O20" s="64">
        <f t="shared" si="1"/>
        <v>0</v>
      </c>
      <c r="P20" s="64">
        <f>$M20*$K20*(1-$J20)</f>
        <v>0</v>
      </c>
      <c r="Q20" s="64">
        <f>$N20*$K20*(1-$J20)</f>
        <v>0</v>
      </c>
      <c r="R20" s="65">
        <f t="shared" si="4"/>
        <v>0</v>
      </c>
      <c r="S20" s="59"/>
      <c r="T20" s="174">
        <f>IF(OR(RIGHT($I20,3)="RGT",RIGHT($I20,3)="INC"),IF($H20=T$11,SUM($T41:T41)+$P20,IF(T$11&gt;$H20,T41,0)),0)</f>
        <v>0</v>
      </c>
      <c r="U20" s="175">
        <f>IF(OR(RIGHT($I20,3)="RGT",RIGHT($I20,3)="INC"),IF($H20=U$11,SUM($T41:U41)+$P20,IF(U$11&gt;$H20,U41,0)),0)</f>
        <v>0</v>
      </c>
      <c r="V20" s="175">
        <f>IF(OR(RIGHT($I20,3)="RGT",RIGHT($I20,3)="INC"),IF($H20=V$11,SUM($T41:V41)+$P20,IF(V$11&gt;$H20,V41,0)),0)</f>
        <v>0</v>
      </c>
      <c r="W20" s="175">
        <f>IF(OR(RIGHT($I20,3)="RGT",RIGHT($I20,3)="INC"),IF($H20=W$11,SUM($T41:W41)+$P20,IF(W$11&gt;$H20,W41,0)),0)</f>
        <v>0</v>
      </c>
      <c r="X20" s="175">
        <f>IF(OR(RIGHT($I20,3)="RGT",RIGHT($I20,3)="INC"),IF($H20=X$11,SUM($T41:X41)+$P20,IF(X$11&gt;$H20,X41,0)),0)</f>
        <v>0</v>
      </c>
      <c r="Y20" s="175">
        <f>IF(OR(RIGHT($I20,3)="RGT",RIGHT($I20,3)="INC"),IF($H20=Y$11,SUM($T41:Y41)+$P20,IF(Y$11&gt;$H20,Y41,0)),0)</f>
        <v>0</v>
      </c>
      <c r="Z20" s="175">
        <f>IF(OR(RIGHT($I20,3)="RGT",RIGHT($I20,3)="INC"),IF($H20=Z$11,SUM($T41:Z41)+$P20,IF(Z$11&gt;$H20,Z41,0)),0)</f>
        <v>0</v>
      </c>
      <c r="AA20" s="175">
        <f>IF(OR(RIGHT($I20,3)="RGT",RIGHT($I20,3)="INC"),IF($H20=AA$11,SUM($T41:AA41)+$P20,IF(AA$11&gt;$H20,AA41,0)),0)</f>
        <v>0</v>
      </c>
      <c r="AB20" s="175">
        <f>IF(OR(RIGHT($I20,3)="RGT",RIGHT($I20,3)="INC"),IF($H20=AB$11,SUM($T41:AB41)+$P20,IF(AB$11&gt;$H20,AB41,0)),0)</f>
        <v>0</v>
      </c>
      <c r="AC20" s="175">
        <f>IF(OR(RIGHT($I20,3)="RGT",RIGHT($I20,3)="INC"),IF($H20=AC$11,SUM($T41:AC41)+$P20,IF(AC$11&gt;$H20,AC41,0)),0)</f>
        <v>0</v>
      </c>
      <c r="AD20" s="175">
        <f>IF(OR(RIGHT($I20,3)="RGT",RIGHT($I20,3)="INC"),IF($H20=AD$11,SUM($T41:AD41)+$P20,IF(AD$11&gt;$H20,AD41,0)),0)</f>
        <v>0</v>
      </c>
      <c r="AE20" s="176">
        <f>IF(OR(RIGHT($I20,3)="RGT",RIGHT($I20,3)="INC"),IF($H20=AE$11,SUM($T41:AE41)+$P20,IF(AE$11&gt;$H20,AE41,0)),0)</f>
        <v>0</v>
      </c>
      <c r="AF20" s="175">
        <f>IF(OR(RIGHT($I20,3)="RGT",RIGHT($I20,3)="INC"),IF($H20=AF$11,SUM($T41:AF41)+$P20,IF(AF$11&gt;$H20,AF41,0)),0)</f>
        <v>0</v>
      </c>
      <c r="AG20" s="175">
        <f>IF(OR(RIGHT($I20,3)="RGT",RIGHT($I20,3)="INC"),IF($H20=AG$11,SUM($T41:AG41)+$P20,IF(AG$11&gt;$H20,AG41,0)),0)</f>
        <v>0</v>
      </c>
      <c r="AH20" s="175">
        <f>IF(OR(RIGHT($I20,3)="RGT",RIGHT($I20,3)="INC"),IF($H20=AH$11,SUM($T41:AH41)+$P20,IF(AH$11&gt;$H20,AH41,0)),0)</f>
        <v>0</v>
      </c>
      <c r="AI20" s="175">
        <f>IF(OR(RIGHT($I20,3)="RGT",RIGHT($I20,3)="INC"),IF($H20=AI$11,SUM($T41:AI41)+$P20,IF(AI$11&gt;$H20,AI41,0)),0)</f>
        <v>0</v>
      </c>
      <c r="AJ20" s="175">
        <f>IF(OR(RIGHT($I20,3)="RGT",RIGHT($I20,3)="INC"),IF($H20=AJ$11,SUM($T41:AJ41)+$P20,IF(AJ$11&gt;$H20,AJ41,0)),0)</f>
        <v>0</v>
      </c>
      <c r="AK20" s="175">
        <f>IF(OR(RIGHT($I20,3)="RGT",RIGHT($I20,3)="INC"),IF($H20=AK$11,SUM($T41:AK41)+$P20,IF(AK$11&gt;$H20,AK41,0)),0)</f>
        <v>0</v>
      </c>
      <c r="AL20" s="175">
        <f>IF(OR(RIGHT($I20,3)="RGT",RIGHT($I20,3)="INC"),IF($H20=AL$11,SUM($T41:AL41)+$P20,IF(AL$11&gt;$H20,AL41,0)),0)</f>
        <v>0</v>
      </c>
      <c r="AM20" s="175">
        <f>IF(OR(RIGHT($I20,3)="RGT",RIGHT($I20,3)="INC"),IF($H20=AM$11,SUM($T41:AM41)+$P20,IF(AM$11&gt;$H20,AM41,0)),0)</f>
        <v>0</v>
      </c>
      <c r="AN20" s="175">
        <f>IF(OR(RIGHT($I20,3)="RGT",RIGHT($I20,3)="INC"),IF($H20=AN$11,SUM($T41:AN41)+$P20,IF(AN$11&gt;$H20,AN41,0)),0)</f>
        <v>0</v>
      </c>
      <c r="AO20" s="175">
        <f>IF(OR(RIGHT($I20,3)="RGT",RIGHT($I20,3)="INC"),IF($H20=AO$11,SUM($T41:AO41)+$P20,IF(AO$11&gt;$H20,AO41,0)),0)</f>
        <v>0</v>
      </c>
      <c r="AP20" s="175">
        <f>IF(OR(RIGHT($I20,3)="RGT",RIGHT($I20,3)="INC"),IF($H20=AP$11,SUM($T41:AP41)+$P20,IF(AP$11&gt;$H20,AP41,0)),0)</f>
        <v>0</v>
      </c>
      <c r="AQ20" s="176">
        <f>IF(OR(RIGHT($I20,3)="RGT",RIGHT($I20,3)="INC"),IF($H20=AQ$11,SUM($T41:AQ41)+$P20,IF(AQ$11&gt;$H20,AQ41,0)),0)</f>
        <v>0</v>
      </c>
    </row>
    <row r="21" spans="2:44" s="177" customFormat="1" hidden="1" x14ac:dyDescent="0.25">
      <c r="B21" s="172" t="str">
        <f t="shared" si="5"/>
        <v>Devers Colorado River (DCR)</v>
      </c>
      <c r="C21" s="173" t="s">
        <v>33</v>
      </c>
      <c r="D21" s="152"/>
      <c r="E21" s="66"/>
      <c r="F21" s="58"/>
      <c r="G21" s="153"/>
      <c r="H21" s="59"/>
      <c r="I21" s="60"/>
      <c r="J21" s="61"/>
      <c r="K21" s="62"/>
      <c r="L21" s="63"/>
      <c r="M21" s="122"/>
      <c r="N21" s="64">
        <f t="shared" si="6"/>
        <v>0</v>
      </c>
      <c r="O21" s="64">
        <f t="shared" si="1"/>
        <v>0</v>
      </c>
      <c r="P21" s="64">
        <f t="shared" si="2"/>
        <v>0</v>
      </c>
      <c r="Q21" s="64">
        <f t="shared" si="3"/>
        <v>0</v>
      </c>
      <c r="R21" s="65">
        <f t="shared" si="4"/>
        <v>0</v>
      </c>
      <c r="S21" s="59"/>
      <c r="T21" s="174">
        <f>IF(OR(RIGHT($I21,3)="RGT",RIGHT($I21,3)="INC"),IF($H21=T$11,SUM($T42:T42)+$P21,IF(T$11&gt;$H21,T42,0)),0)</f>
        <v>0</v>
      </c>
      <c r="U21" s="175">
        <f>IF(OR(RIGHT($I21,3)="RGT",RIGHT($I21,3)="INC"),IF($H21=U$11,SUM($T42:U42)+$P21,IF(U$11&gt;$H21,U42,0)),0)</f>
        <v>0</v>
      </c>
      <c r="V21" s="175">
        <f>IF(OR(RIGHT($I21,3)="RGT",RIGHT($I21,3)="INC"),IF($H21=V$11,SUM($T42:V42)+$P21,IF(V$11&gt;$H21,V42,0)),0)</f>
        <v>0</v>
      </c>
      <c r="W21" s="175">
        <f>IF(OR(RIGHT($I21,3)="RGT",RIGHT($I21,3)="INC"),IF($H21=W$11,SUM($T42:W42)+$P21,IF(W$11&gt;$H21,W42,0)),0)</f>
        <v>0</v>
      </c>
      <c r="X21" s="175">
        <f>IF(OR(RIGHT($I21,3)="RGT",RIGHT($I21,3)="INC"),IF($H21=X$11,SUM($T42:X42)+$P21,IF(X$11&gt;$H21,X42,0)),0)</f>
        <v>0</v>
      </c>
      <c r="Y21" s="175">
        <f>IF(OR(RIGHT($I21,3)="RGT",RIGHT($I21,3)="INC"),IF($H21=Y$11,SUM($T42:Y42)+$P21,IF(Y$11&gt;$H21,Y42,0)),0)</f>
        <v>0</v>
      </c>
      <c r="Z21" s="175">
        <f>IF(OR(RIGHT($I21,3)="RGT",RIGHT($I21,3)="INC"),IF($H21=Z$11,SUM($T42:Z42)+$P21,IF(Z$11&gt;$H21,Z42,0)),0)</f>
        <v>0</v>
      </c>
      <c r="AA21" s="175">
        <f>IF(OR(RIGHT($I21,3)="RGT",RIGHT($I21,3)="INC"),IF($H21=AA$11,SUM($T42:AA42)+$P21,IF(AA$11&gt;$H21,AA42,0)),0)</f>
        <v>0</v>
      </c>
      <c r="AB21" s="175">
        <f>IF(OR(RIGHT($I21,3)="RGT",RIGHT($I21,3)="INC"),IF($H21=AB$11,SUM($T42:AB42)+$P21,IF(AB$11&gt;$H21,AB42,0)),0)</f>
        <v>0</v>
      </c>
      <c r="AC21" s="175">
        <f>IF(OR(RIGHT($I21,3)="RGT",RIGHT($I21,3)="INC"),IF($H21=AC$11,SUM($T42:AC42)+$P21,IF(AC$11&gt;$H21,AC42,0)),0)</f>
        <v>0</v>
      </c>
      <c r="AD21" s="175">
        <f>IF(OR(RIGHT($I21,3)="RGT",RIGHT($I21,3)="INC"),IF($H21=AD$11,SUM($T42:AD42)+$P21,IF(AD$11&gt;$H21,AD42,0)),0)</f>
        <v>0</v>
      </c>
      <c r="AE21" s="176">
        <f>IF(OR(RIGHT($I21,3)="RGT",RIGHT($I21,3)="INC"),IF($H21=AE$11,SUM($T42:AE42)+$P21,IF(AE$11&gt;$H21,AE42,0)),0)</f>
        <v>0</v>
      </c>
      <c r="AF21" s="175">
        <f>IF(OR(RIGHT($I21,3)="RGT",RIGHT($I21,3)="INC"),IF($H21=AF$11,SUM($T42:AF42)+$P21,IF(AF$11&gt;$H21,AF42,0)),0)</f>
        <v>0</v>
      </c>
      <c r="AG21" s="175">
        <f>IF(OR(RIGHT($I21,3)="RGT",RIGHT($I21,3)="INC"),IF($H21=AG$11,SUM($T42:AG42)+$P21,IF(AG$11&gt;$H21,AG42,0)),0)</f>
        <v>0</v>
      </c>
      <c r="AH21" s="175">
        <f>IF(OR(RIGHT($I21,3)="RGT",RIGHT($I21,3)="INC"),IF($H21=AH$11,SUM($T42:AH42)+$P21,IF(AH$11&gt;$H21,AH42,0)),0)</f>
        <v>0</v>
      </c>
      <c r="AI21" s="175">
        <f>IF(OR(RIGHT($I21,3)="RGT",RIGHT($I21,3)="INC"),IF($H21=AI$11,SUM($T42:AI42)+$P21,IF(AI$11&gt;$H21,AI42,0)),0)</f>
        <v>0</v>
      </c>
      <c r="AJ21" s="175">
        <f>IF(OR(RIGHT($I21,3)="RGT",RIGHT($I21,3)="INC"),IF($H21=AJ$11,SUM($T42:AJ42)+$P21,IF(AJ$11&gt;$H21,AJ42,0)),0)</f>
        <v>0</v>
      </c>
      <c r="AK21" s="175">
        <f>IF(OR(RIGHT($I21,3)="RGT",RIGHT($I21,3)="INC"),IF($H21=AK$11,SUM($T42:AK42)+$P21,IF(AK$11&gt;$H21,AK42,0)),0)</f>
        <v>0</v>
      </c>
      <c r="AL21" s="175">
        <f>IF(OR(RIGHT($I21,3)="RGT",RIGHT($I21,3)="INC"),IF($H21=AL$11,SUM($T42:AL42)+$P21,IF(AL$11&gt;$H21,AL42,0)),0)</f>
        <v>0</v>
      </c>
      <c r="AM21" s="175">
        <f>IF(OR(RIGHT($I21,3)="RGT",RIGHT($I21,3)="INC"),IF($H21=AM$11,SUM($T42:AM42)+$P21,IF(AM$11&gt;$H21,AM42,0)),0)</f>
        <v>0</v>
      </c>
      <c r="AN21" s="175">
        <f>IF(OR(RIGHT($I21,3)="RGT",RIGHT($I21,3)="INC"),IF($H21=AN$11,SUM($T42:AN42)+$P21,IF(AN$11&gt;$H21,AN42,0)),0)</f>
        <v>0</v>
      </c>
      <c r="AO21" s="175">
        <f>IF(OR(RIGHT($I21,3)="RGT",RIGHT($I21,3)="INC"),IF($H21=AO$11,SUM($T42:AO42)+$P21,IF(AO$11&gt;$H21,AO42,0)),0)</f>
        <v>0</v>
      </c>
      <c r="AP21" s="175">
        <f>IF(OR(RIGHT($I21,3)="RGT",RIGHT($I21,3)="INC"),IF($H21=AP$11,SUM($T42:AP42)+$P21,IF(AP$11&gt;$H21,AP42,0)),0)</f>
        <v>0</v>
      </c>
      <c r="AQ21" s="176">
        <f>IF(OR(RIGHT($I21,3)="RGT",RIGHT($I21,3)="INC"),IF($H21=AQ$11,SUM($T42:AQ42)+$P21,IF(AQ$11&gt;$H21,AQ42,0)),0)</f>
        <v>0</v>
      </c>
    </row>
    <row r="22" spans="2:44" s="177" customFormat="1" hidden="1" x14ac:dyDescent="0.25">
      <c r="B22" s="172" t="str">
        <f t="shared" si="5"/>
        <v>Devers Colorado River (DCR)</v>
      </c>
      <c r="C22" s="173" t="s">
        <v>33</v>
      </c>
      <c r="D22" s="254"/>
      <c r="E22" s="255"/>
      <c r="F22" s="58"/>
      <c r="G22" s="153"/>
      <c r="H22" s="256"/>
      <c r="I22" s="60"/>
      <c r="J22" s="61"/>
      <c r="K22" s="62"/>
      <c r="L22" s="63"/>
      <c r="M22" s="257"/>
      <c r="N22" s="259">
        <f t="shared" ref="N22:N23" si="7">SUM(T43:AE43)</f>
        <v>0</v>
      </c>
      <c r="O22" s="64">
        <f t="shared" ref="O22:O23" si="8">SUM(AF43:AQ43)</f>
        <v>0</v>
      </c>
      <c r="P22" s="64">
        <f t="shared" si="2"/>
        <v>0</v>
      </c>
      <c r="Q22" s="64">
        <f t="shared" si="3"/>
        <v>0</v>
      </c>
      <c r="R22" s="65">
        <f t="shared" si="4"/>
        <v>0</v>
      </c>
      <c r="S22" s="59"/>
      <c r="T22" s="174">
        <f>IF(OR(RIGHT($I22,3)="RGT",RIGHT($I22,3)="INC"),IF($H22=T$11,SUM($T43:T43)+$P22,IF(T$11&gt;$H22,T43,0)),0)</f>
        <v>0</v>
      </c>
      <c r="U22" s="175">
        <f>IF(OR(RIGHT($I22,3)="RGT",RIGHT($I22,3)="INC"),IF($H22=U$11,SUM($T43:U43)+$P22,IF(U$11&gt;$H22,U43,0)),0)</f>
        <v>0</v>
      </c>
      <c r="V22" s="175">
        <f>IF(OR(RIGHT($I22,3)="RGT",RIGHT($I22,3)="INC"),IF($H22=V$11,SUM($T43:V43)+$P22,IF(V$11&gt;$H22,V43,0)),0)</f>
        <v>0</v>
      </c>
      <c r="W22" s="175">
        <f>IF(OR(RIGHT($I22,3)="RGT",RIGHT($I22,3)="INC"),IF($H22=W$11,SUM($T43:W43)+$P22,IF(W$11&gt;$H22,W43,0)),0)</f>
        <v>0</v>
      </c>
      <c r="X22" s="175">
        <f>IF(OR(RIGHT($I22,3)="RGT",RIGHT($I22,3)="INC"),IF($H22=X$11,SUM($T43:X43)+$P22,IF(X$11&gt;$H22,X43,0)),0)</f>
        <v>0</v>
      </c>
      <c r="Y22" s="175">
        <f>IF(OR(RIGHT($I22,3)="RGT",RIGHT($I22,3)="INC"),IF($H22=Y$11,SUM($T43:Y43)+$P22,IF(Y$11&gt;$H22,Y43,0)),0)</f>
        <v>0</v>
      </c>
      <c r="Z22" s="175">
        <f>IF(OR(RIGHT($I22,3)="RGT",RIGHT($I22,3)="INC"),IF($H22=Z$11,SUM($T43:Z43)+$P22,IF(Z$11&gt;$H22,Z43,0)),0)</f>
        <v>0</v>
      </c>
      <c r="AA22" s="175">
        <f>IF(OR(RIGHT($I22,3)="RGT",RIGHT($I22,3)="INC"),IF($H22=AA$11,SUM($T43:AA43)+$P22,IF(AA$11&gt;$H22,AA43,0)),0)</f>
        <v>0</v>
      </c>
      <c r="AB22" s="175">
        <f>IF(OR(RIGHT($I22,3)="RGT",RIGHT($I22,3)="INC"),IF($H22=AB$11,SUM($T43:AB43)+$P22,IF(AB$11&gt;$H22,AB43,0)),0)</f>
        <v>0</v>
      </c>
      <c r="AC22" s="175">
        <f>IF(OR(RIGHT($I22,3)="RGT",RIGHT($I22,3)="INC"),IF($H22=AC$11,SUM($T43:AC43)+$P22,IF(AC$11&gt;$H22,AC43,0)),0)</f>
        <v>0</v>
      </c>
      <c r="AD22" s="175">
        <f>IF(OR(RIGHT($I22,3)="RGT",RIGHT($I22,3)="INC"),IF($H22=AD$11,SUM($T43:AD43)+$P22,IF(AD$11&gt;$H22,AD43,0)),0)</f>
        <v>0</v>
      </c>
      <c r="AE22" s="176">
        <f>IF(OR(RIGHT($I22,3)="RGT",RIGHT($I22,3)="INC"),IF($H22=AE$11,SUM($T43:AE43)+$P22,IF(AE$11&gt;$H22,AE43,0)),0)</f>
        <v>0</v>
      </c>
      <c r="AF22" s="175">
        <f>IF(OR(RIGHT($I22,3)="RGT",RIGHT($I22,3)="INC"),IF($H22=AF$11,SUM($T43:AF43)+$P22,IF(AF$11&gt;$H22,AF43,0)),0)</f>
        <v>0</v>
      </c>
      <c r="AG22" s="175">
        <f>IF(OR(RIGHT($I22,3)="RGT",RIGHT($I22,3)="INC"),IF($H22=AG$11,SUM($T43:AG43)+$P22,IF(AG$11&gt;$H22,AG43,0)),0)</f>
        <v>0</v>
      </c>
      <c r="AH22" s="175">
        <f>IF(OR(RIGHT($I22,3)="RGT",RIGHT($I22,3)="INC"),IF($H22=AH$11,SUM($T43:AH43)+$P22,IF(AH$11&gt;$H22,AH43,0)),0)</f>
        <v>0</v>
      </c>
      <c r="AI22" s="175">
        <f>IF(OR(RIGHT($I22,3)="RGT",RIGHT($I22,3)="INC"),IF($H22=AI$11,SUM($T43:AI43)+$P22,IF(AI$11&gt;$H22,AI43,0)),0)</f>
        <v>0</v>
      </c>
      <c r="AJ22" s="175">
        <f>IF(OR(RIGHT($I22,3)="RGT",RIGHT($I22,3)="INC"),IF($H22=AJ$11,SUM($T43:AJ43)+$P22,IF(AJ$11&gt;$H22,AJ43,0)),0)</f>
        <v>0</v>
      </c>
      <c r="AK22" s="175">
        <f>IF(OR(RIGHT($I22,3)="RGT",RIGHT($I22,3)="INC"),IF($H22=AK$11,SUM($T43:AK43)+$P22,IF(AK$11&gt;$H22,AK43,0)),0)</f>
        <v>0</v>
      </c>
      <c r="AL22" s="175">
        <f>IF(OR(RIGHT($I22,3)="RGT",RIGHT($I22,3)="INC"),IF($H22=AL$11,SUM($T43:AL43)+$P22,IF(AL$11&gt;$H22,AL43,0)),0)</f>
        <v>0</v>
      </c>
      <c r="AM22" s="175">
        <f>IF(OR(RIGHT($I22,3)="RGT",RIGHT($I22,3)="INC"),IF($H22=AM$11,SUM($T43:AM43)+$P22,IF(AM$11&gt;$H22,AM43,0)),0)</f>
        <v>0</v>
      </c>
      <c r="AN22" s="175">
        <f>IF(OR(RIGHT($I22,3)="RGT",RIGHT($I22,3)="INC"),IF($H22=AN$11,SUM($T43:AN43)+$P22,IF(AN$11&gt;$H22,AN43,0)),0)</f>
        <v>0</v>
      </c>
      <c r="AO22" s="175">
        <f>IF(OR(RIGHT($I22,3)="RGT",RIGHT($I22,3)="INC"),IF($H22=AO$11,SUM($T43:AO43)+$P22,IF(AO$11&gt;$H22,AO43,0)),0)</f>
        <v>0</v>
      </c>
      <c r="AP22" s="175">
        <f>IF(OR(RIGHT($I22,3)="RGT",RIGHT($I22,3)="INC"),IF($H22=AP$11,SUM($T43:AP43)+$P22,IF(AP$11&gt;$H22,AP43,0)),0)</f>
        <v>0</v>
      </c>
      <c r="AQ22" s="176">
        <f>IF(OR(RIGHT($I22,3)="RGT",RIGHT($I22,3)="INC"),IF($H22=AQ$11,SUM($T43:AQ43)+$P22,IF(AQ$11&gt;$H22,AQ43,0)),0)</f>
        <v>0</v>
      </c>
    </row>
    <row r="23" spans="2:44" s="177" customFormat="1" hidden="1" x14ac:dyDescent="0.25">
      <c r="B23" s="172" t="str">
        <f t="shared" si="5"/>
        <v>Devers Colorado River (DCR)</v>
      </c>
      <c r="C23" s="173" t="s">
        <v>33</v>
      </c>
      <c r="D23" s="152"/>
      <c r="E23" s="66"/>
      <c r="F23" s="58"/>
      <c r="G23" s="153"/>
      <c r="H23" s="59"/>
      <c r="I23" s="60"/>
      <c r="J23" s="61"/>
      <c r="K23" s="62"/>
      <c r="L23" s="63"/>
      <c r="M23" s="122"/>
      <c r="N23" s="64">
        <f t="shared" si="7"/>
        <v>0</v>
      </c>
      <c r="O23" s="64">
        <f t="shared" si="8"/>
        <v>0</v>
      </c>
      <c r="P23" s="64">
        <f t="shared" si="2"/>
        <v>0</v>
      </c>
      <c r="Q23" s="64">
        <f t="shared" si="3"/>
        <v>0</v>
      </c>
      <c r="R23" s="65">
        <f t="shared" si="4"/>
        <v>0</v>
      </c>
      <c r="S23" s="59"/>
      <c r="T23" s="174">
        <f>IF(OR(RIGHT($I23,3)="RGT",RIGHT($I23,3)="INC"),IF($H23=T$11,SUM($T44:T44)+$P23,IF(T$11&gt;$H23,T44,0)),0)</f>
        <v>0</v>
      </c>
      <c r="U23" s="175">
        <f>IF(OR(RIGHT($I23,3)="RGT",RIGHT($I23,3)="INC"),IF($H23=U$11,SUM($T44:U44)+$P23,IF(U$11&gt;$H23,U44,0)),0)</f>
        <v>0</v>
      </c>
      <c r="V23" s="175">
        <f>IF(OR(RIGHT($I23,3)="RGT",RIGHT($I23,3)="INC"),IF($H23=V$11,SUM($T44:V44)+$P23,IF(V$11&gt;$H23,V44,0)),0)</f>
        <v>0</v>
      </c>
      <c r="W23" s="175">
        <f>IF(OR(RIGHT($I23,3)="RGT",RIGHT($I23,3)="INC"),IF($H23=W$11,SUM($T44:W44)+$P23,IF(W$11&gt;$H23,W44,0)),0)</f>
        <v>0</v>
      </c>
      <c r="X23" s="175">
        <f>IF(OR(RIGHT($I23,3)="RGT",RIGHT($I23,3)="INC"),IF($H23=X$11,SUM($T44:X44)+$P23,IF(X$11&gt;$H23,X44,0)),0)</f>
        <v>0</v>
      </c>
      <c r="Y23" s="175">
        <f>IF(OR(RIGHT($I23,3)="RGT",RIGHT($I23,3)="INC"),IF($H23=Y$11,SUM($T44:Y44)+$P23,IF(Y$11&gt;$H23,Y44,0)),0)</f>
        <v>0</v>
      </c>
      <c r="Z23" s="175">
        <f>IF(OR(RIGHT($I23,3)="RGT",RIGHT($I23,3)="INC"),IF($H23=Z$11,SUM($T44:Z44)+$P23,IF(Z$11&gt;$H23,Z44,0)),0)</f>
        <v>0</v>
      </c>
      <c r="AA23" s="175">
        <f>IF(OR(RIGHT($I23,3)="RGT",RIGHT($I23,3)="INC"),IF($H23=AA$11,SUM($T44:AA44)+$P23,IF(AA$11&gt;$H23,AA44,0)),0)</f>
        <v>0</v>
      </c>
      <c r="AB23" s="175">
        <f>IF(OR(RIGHT($I23,3)="RGT",RIGHT($I23,3)="INC"),IF($H23=AB$11,SUM($T44:AB44)+$P23,IF(AB$11&gt;$H23,AB44,0)),0)</f>
        <v>0</v>
      </c>
      <c r="AC23" s="175">
        <f>IF(OR(RIGHT($I23,3)="RGT",RIGHT($I23,3)="INC"),IF($H23=AC$11,SUM($T44:AC44)+$P23,IF(AC$11&gt;$H23,AC44,0)),0)</f>
        <v>0</v>
      </c>
      <c r="AD23" s="175">
        <f>IF(OR(RIGHT($I23,3)="RGT",RIGHT($I23,3)="INC"),IF($H23=AD$11,SUM($T44:AD44)+$P23,IF(AD$11&gt;$H23,AD44,0)),0)</f>
        <v>0</v>
      </c>
      <c r="AE23" s="176">
        <f>IF(OR(RIGHT($I23,3)="RGT",RIGHT($I23,3)="INC"),IF($H23=AE$11,SUM($T44:AE44)+$P23,IF(AE$11&gt;$H23,AE44,0)),0)</f>
        <v>0</v>
      </c>
      <c r="AF23" s="175">
        <f>IF(OR(RIGHT($I23,3)="RGT",RIGHT($I23,3)="INC"),IF($H23=AF$11,SUM($T44:AF44)+$P23,IF(AF$11&gt;$H23,AF44,0)),0)</f>
        <v>0</v>
      </c>
      <c r="AG23" s="175">
        <f>IF(OR(RIGHT($I23,3)="RGT",RIGHT($I23,3)="INC"),IF($H23=AG$11,SUM($T44:AG44)+$P23,IF(AG$11&gt;$H23,AG44,0)),0)</f>
        <v>0</v>
      </c>
      <c r="AH23" s="175">
        <f>IF(OR(RIGHT($I23,3)="RGT",RIGHT($I23,3)="INC"),IF($H23=AH$11,SUM($T44:AH44)+$P23,IF(AH$11&gt;$H23,AH44,0)),0)</f>
        <v>0</v>
      </c>
      <c r="AI23" s="175">
        <f>IF(OR(RIGHT($I23,3)="RGT",RIGHT($I23,3)="INC"),IF($H23=AI$11,SUM($T44:AI44)+$P23,IF(AI$11&gt;$H23,AI44,0)),0)</f>
        <v>0</v>
      </c>
      <c r="AJ23" s="175">
        <f>IF(OR(RIGHT($I23,3)="RGT",RIGHT($I23,3)="INC"),IF($H23=AJ$11,SUM($T44:AJ44)+$P23,IF(AJ$11&gt;$H23,AJ44,0)),0)</f>
        <v>0</v>
      </c>
      <c r="AK23" s="175">
        <f>IF(OR(RIGHT($I23,3)="RGT",RIGHT($I23,3)="INC"),IF($H23=AK$11,SUM($T44:AK44)+$P23,IF(AK$11&gt;$H23,AK44,0)),0)</f>
        <v>0</v>
      </c>
      <c r="AL23" s="175">
        <f>IF(OR(RIGHT($I23,3)="RGT",RIGHT($I23,3)="INC"),IF($H23=AL$11,SUM($T44:AL44)+$P23,IF(AL$11&gt;$H23,AL44,0)),0)</f>
        <v>0</v>
      </c>
      <c r="AM23" s="175">
        <f>IF(OR(RIGHT($I23,3)="RGT",RIGHT($I23,3)="INC"),IF($H23=AM$11,SUM($T44:AM44)+$P23,IF(AM$11&gt;$H23,AM44,0)),0)</f>
        <v>0</v>
      </c>
      <c r="AN23" s="175">
        <f>IF(OR(RIGHT($I23,3)="RGT",RIGHT($I23,3)="INC"),IF($H23=AN$11,SUM($T44:AN44)+$P23,IF(AN$11&gt;$H23,AN44,0)),0)</f>
        <v>0</v>
      </c>
      <c r="AO23" s="175">
        <f>IF(OR(RIGHT($I23,3)="RGT",RIGHT($I23,3)="INC"),IF($H23=AO$11,SUM($T44:AO44)+$P23,IF(AO$11&gt;$H23,AO44,0)),0)</f>
        <v>0</v>
      </c>
      <c r="AP23" s="175">
        <f>IF(OR(RIGHT($I23,3)="RGT",RIGHT($I23,3)="INC"),IF($H23=AP$11,SUM($T44:AP44)+$P23,IF(AP$11&gt;$H23,AP44,0)),0)</f>
        <v>0</v>
      </c>
      <c r="AQ23" s="176">
        <f>IF(OR(RIGHT($I23,3)="RGT",RIGHT($I23,3)="INC"),IF($H23=AQ$11,SUM($T44:AQ44)+$P23,IF(AQ$11&gt;$H23,AQ44,0)),0)</f>
        <v>0</v>
      </c>
    </row>
    <row r="24" spans="2:44" ht="15.75" thickBot="1" x14ac:dyDescent="0.3">
      <c r="C24" s="164" t="s">
        <v>59</v>
      </c>
      <c r="D24" s="218" t="s">
        <v>26</v>
      </c>
      <c r="E24" s="219"/>
      <c r="F24" s="219"/>
      <c r="G24" s="219"/>
      <c r="H24" s="219"/>
      <c r="I24" s="219"/>
      <c r="J24" s="219"/>
      <c r="K24" s="220"/>
      <c r="L24" s="63"/>
      <c r="M24" s="124">
        <f t="shared" ref="M24:R24" si="9">SUM(M12:M23)</f>
        <v>0</v>
      </c>
      <c r="N24" s="125">
        <f t="shared" si="9"/>
        <v>0</v>
      </c>
      <c r="O24" s="125">
        <f t="shared" si="9"/>
        <v>0</v>
      </c>
      <c r="P24" s="125">
        <f t="shared" si="9"/>
        <v>0</v>
      </c>
      <c r="Q24" s="125">
        <f t="shared" si="9"/>
        <v>0</v>
      </c>
      <c r="R24" s="126">
        <f t="shared" si="9"/>
        <v>0</v>
      </c>
      <c r="S24" s="58"/>
      <c r="T24" s="178">
        <f t="shared" ref="T24:AQ24" si="10">SUM(T12:T23)</f>
        <v>0</v>
      </c>
      <c r="U24" s="179">
        <f t="shared" si="10"/>
        <v>0</v>
      </c>
      <c r="V24" s="179">
        <f t="shared" si="10"/>
        <v>0</v>
      </c>
      <c r="W24" s="179">
        <f t="shared" si="10"/>
        <v>0</v>
      </c>
      <c r="X24" s="179">
        <f t="shared" si="10"/>
        <v>0</v>
      </c>
      <c r="Y24" s="179">
        <f t="shared" si="10"/>
        <v>0</v>
      </c>
      <c r="Z24" s="179">
        <f t="shared" si="10"/>
        <v>0</v>
      </c>
      <c r="AA24" s="179">
        <f t="shared" si="10"/>
        <v>0</v>
      </c>
      <c r="AB24" s="179">
        <f t="shared" si="10"/>
        <v>0</v>
      </c>
      <c r="AC24" s="179">
        <f t="shared" si="10"/>
        <v>0</v>
      </c>
      <c r="AD24" s="179">
        <f t="shared" si="10"/>
        <v>0</v>
      </c>
      <c r="AE24" s="180">
        <f t="shared" si="10"/>
        <v>0</v>
      </c>
      <c r="AF24" s="179">
        <f t="shared" si="10"/>
        <v>0</v>
      </c>
      <c r="AG24" s="179">
        <f t="shared" si="10"/>
        <v>0</v>
      </c>
      <c r="AH24" s="179">
        <f t="shared" si="10"/>
        <v>0</v>
      </c>
      <c r="AI24" s="179">
        <f t="shared" si="10"/>
        <v>0</v>
      </c>
      <c r="AJ24" s="179">
        <f t="shared" si="10"/>
        <v>0</v>
      </c>
      <c r="AK24" s="179">
        <f t="shared" si="10"/>
        <v>0</v>
      </c>
      <c r="AL24" s="179">
        <f t="shared" si="10"/>
        <v>0</v>
      </c>
      <c r="AM24" s="179">
        <f t="shared" si="10"/>
        <v>0</v>
      </c>
      <c r="AN24" s="179">
        <f t="shared" si="10"/>
        <v>0</v>
      </c>
      <c r="AO24" s="179">
        <f t="shared" si="10"/>
        <v>0</v>
      </c>
      <c r="AP24" s="179">
        <f t="shared" si="10"/>
        <v>0</v>
      </c>
      <c r="AQ24" s="180">
        <f t="shared" si="10"/>
        <v>0</v>
      </c>
      <c r="AR24" s="177"/>
    </row>
    <row r="25" spans="2:44" s="109" customFormat="1" ht="15.75" thickTop="1" x14ac:dyDescent="0.25">
      <c r="B25" s="181"/>
      <c r="C25" s="182"/>
      <c r="D25" s="183"/>
      <c r="E25" s="184"/>
      <c r="F25" s="185"/>
      <c r="G25" s="186"/>
      <c r="H25" s="186"/>
      <c r="J25" s="186"/>
      <c r="K25" s="186"/>
      <c r="L25" s="63"/>
      <c r="S25" s="58"/>
      <c r="T25" s="186"/>
      <c r="U25" s="186"/>
      <c r="V25" s="186"/>
      <c r="W25" s="186"/>
      <c r="X25" s="186"/>
      <c r="Y25" s="186"/>
      <c r="Z25" s="186"/>
      <c r="AA25" s="186"/>
      <c r="AB25" s="186"/>
      <c r="AC25" s="186"/>
      <c r="AD25" s="186"/>
      <c r="AE25" s="186"/>
      <c r="AF25" s="186"/>
      <c r="AG25" s="186"/>
      <c r="AH25" s="186"/>
      <c r="AI25" s="186"/>
      <c r="AJ25" s="186"/>
      <c r="AK25" s="186"/>
      <c r="AL25" s="186"/>
      <c r="AM25" s="186"/>
      <c r="AN25" s="186"/>
      <c r="AO25" s="186"/>
      <c r="AP25" s="186"/>
      <c r="AQ25" s="186"/>
      <c r="AR25" s="177"/>
    </row>
    <row r="26" spans="2:44" ht="15.75" thickBot="1" x14ac:dyDescent="0.3">
      <c r="D26" s="218" t="str">
        <f>"Total Incremental Plant Balance - "&amp;D6</f>
        <v>Total Incremental Plant Balance - Devers Colorado River (DCR)</v>
      </c>
      <c r="E26" s="219"/>
      <c r="F26" s="219"/>
      <c r="G26" s="219"/>
      <c r="H26" s="219"/>
      <c r="I26" s="219"/>
      <c r="J26" s="219"/>
      <c r="K26" s="220"/>
      <c r="L26" s="63"/>
      <c r="M26" s="124"/>
      <c r="N26" s="125"/>
      <c r="O26" s="125"/>
      <c r="P26" s="125"/>
      <c r="Q26" s="125"/>
      <c r="R26" s="126"/>
      <c r="S26" s="58"/>
      <c r="T26" s="178">
        <f>T24</f>
        <v>0</v>
      </c>
      <c r="U26" s="179">
        <f>U24+T26</f>
        <v>0</v>
      </c>
      <c r="V26" s="179">
        <f>V24+U26</f>
        <v>0</v>
      </c>
      <c r="W26" s="179">
        <f t="shared" ref="W26:AM26" si="11">W24+V26</f>
        <v>0</v>
      </c>
      <c r="X26" s="179">
        <f t="shared" si="11"/>
        <v>0</v>
      </c>
      <c r="Y26" s="179">
        <f t="shared" si="11"/>
        <v>0</v>
      </c>
      <c r="Z26" s="179">
        <f t="shared" si="11"/>
        <v>0</v>
      </c>
      <c r="AA26" s="179">
        <f t="shared" si="11"/>
        <v>0</v>
      </c>
      <c r="AB26" s="179">
        <f t="shared" si="11"/>
        <v>0</v>
      </c>
      <c r="AC26" s="179">
        <f t="shared" si="11"/>
        <v>0</v>
      </c>
      <c r="AD26" s="179">
        <f t="shared" si="11"/>
        <v>0</v>
      </c>
      <c r="AE26" s="180">
        <f t="shared" si="11"/>
        <v>0</v>
      </c>
      <c r="AF26" s="179">
        <f>AF24+AE26</f>
        <v>0</v>
      </c>
      <c r="AG26" s="179">
        <f t="shared" si="11"/>
        <v>0</v>
      </c>
      <c r="AH26" s="179">
        <f t="shared" si="11"/>
        <v>0</v>
      </c>
      <c r="AI26" s="179">
        <f t="shared" si="11"/>
        <v>0</v>
      </c>
      <c r="AJ26" s="179">
        <f t="shared" si="11"/>
        <v>0</v>
      </c>
      <c r="AK26" s="179">
        <f t="shared" si="11"/>
        <v>0</v>
      </c>
      <c r="AL26" s="179">
        <f t="shared" si="11"/>
        <v>0</v>
      </c>
      <c r="AM26" s="179">
        <f t="shared" si="11"/>
        <v>0</v>
      </c>
      <c r="AN26" s="179">
        <f>AN24+AM26</f>
        <v>0</v>
      </c>
      <c r="AO26" s="179">
        <f>AO24+AN26</f>
        <v>0</v>
      </c>
      <c r="AP26" s="179">
        <f>AP24+AO26</f>
        <v>0</v>
      </c>
      <c r="AQ26" s="180">
        <f>AQ24+AP26</f>
        <v>0</v>
      </c>
      <c r="AR26" s="177"/>
    </row>
    <row r="27" spans="2:44" ht="15.75" thickTop="1" x14ac:dyDescent="0.25">
      <c r="D27" s="67"/>
      <c r="E27" s="68"/>
      <c r="F27" s="67"/>
      <c r="G27" s="217"/>
      <c r="H27" s="217"/>
      <c r="I27" s="217"/>
      <c r="J27" s="217"/>
      <c r="K27" s="217"/>
      <c r="L27" s="63"/>
      <c r="M27" s="128"/>
      <c r="N27" s="128"/>
      <c r="O27" s="128"/>
      <c r="P27" s="128"/>
      <c r="Q27" s="128"/>
      <c r="R27" s="128"/>
      <c r="S27" s="58"/>
      <c r="T27" s="187"/>
      <c r="U27" s="187"/>
      <c r="V27" s="187"/>
      <c r="W27" s="187"/>
      <c r="X27" s="187"/>
      <c r="Y27" s="187"/>
      <c r="Z27" s="187"/>
      <c r="AA27" s="187"/>
      <c r="AB27" s="187"/>
      <c r="AC27" s="187"/>
      <c r="AD27" s="187"/>
      <c r="AE27" s="187"/>
      <c r="AF27" s="187"/>
      <c r="AG27" s="187"/>
      <c r="AH27" s="187"/>
      <c r="AI27" s="187"/>
      <c r="AJ27" s="187"/>
      <c r="AK27" s="187"/>
      <c r="AL27" s="187"/>
      <c r="AM27" s="187"/>
      <c r="AN27" s="187"/>
      <c r="AO27" s="187"/>
      <c r="AP27" s="187"/>
      <c r="AQ27" s="187"/>
      <c r="AR27" s="177"/>
    </row>
    <row r="28" spans="2:44" s="109" customFormat="1" x14ac:dyDescent="0.25">
      <c r="B28" s="181"/>
      <c r="C28" s="182"/>
      <c r="D28" s="183"/>
      <c r="E28" s="184"/>
      <c r="F28" s="185"/>
      <c r="G28" s="186"/>
      <c r="H28" s="186"/>
      <c r="J28" s="186"/>
      <c r="K28" s="186"/>
      <c r="L28" s="63"/>
      <c r="M28" s="119"/>
      <c r="N28" s="119"/>
      <c r="O28" s="119"/>
      <c r="P28" s="119"/>
      <c r="Q28" s="119"/>
      <c r="R28" s="119"/>
      <c r="S28" s="58"/>
      <c r="T28" s="188"/>
      <c r="U28" s="188"/>
      <c r="V28" s="188"/>
      <c r="W28" s="188"/>
      <c r="X28" s="188"/>
      <c r="Y28" s="188"/>
      <c r="Z28" s="188"/>
      <c r="AA28" s="188"/>
      <c r="AB28" s="188"/>
      <c r="AC28" s="188"/>
      <c r="AD28" s="188"/>
      <c r="AE28" s="188"/>
      <c r="AF28" s="188"/>
      <c r="AG28" s="188"/>
      <c r="AH28" s="188"/>
      <c r="AI28" s="188"/>
      <c r="AJ28" s="188"/>
      <c r="AK28" s="188"/>
      <c r="AL28" s="188"/>
      <c r="AM28" s="188"/>
      <c r="AN28" s="188"/>
      <c r="AO28" s="188"/>
      <c r="AP28" s="188"/>
      <c r="AQ28" s="188"/>
      <c r="AR28" s="177"/>
    </row>
    <row r="29" spans="2:44" s="109" customFormat="1" x14ac:dyDescent="0.25">
      <c r="B29" s="181"/>
      <c r="C29" s="182"/>
      <c r="D29" s="170" t="s">
        <v>34</v>
      </c>
      <c r="E29" s="166"/>
      <c r="F29" s="167"/>
      <c r="G29" s="108"/>
      <c r="H29" s="108"/>
      <c r="I29" s="107"/>
      <c r="J29" s="108"/>
      <c r="K29" s="108"/>
      <c r="L29" s="63"/>
      <c r="M29" s="107"/>
      <c r="N29" s="107"/>
      <c r="O29" s="107"/>
      <c r="P29" s="107"/>
      <c r="Q29" s="107"/>
      <c r="R29" s="107"/>
      <c r="S29" s="58"/>
      <c r="T29" s="108"/>
      <c r="U29" s="108"/>
      <c r="V29" s="108"/>
      <c r="W29" s="108"/>
      <c r="X29" s="108"/>
      <c r="Y29" s="108"/>
      <c r="Z29" s="108"/>
      <c r="AA29" s="108"/>
      <c r="AB29" s="108"/>
      <c r="AC29" s="108"/>
      <c r="AD29" s="108"/>
      <c r="AE29" s="108"/>
      <c r="AF29" s="108"/>
      <c r="AG29" s="108"/>
      <c r="AH29" s="108"/>
      <c r="AI29" s="108"/>
      <c r="AJ29" s="108"/>
      <c r="AK29" s="108"/>
      <c r="AL29" s="108"/>
      <c r="AM29" s="108"/>
      <c r="AN29" s="108"/>
      <c r="AO29" s="108"/>
      <c r="AP29" s="108"/>
      <c r="AQ29" s="108"/>
      <c r="AR29" s="177"/>
    </row>
    <row r="30" spans="2:44" s="109" customFormat="1" x14ac:dyDescent="0.25">
      <c r="B30" s="181"/>
      <c r="C30" s="182"/>
      <c r="D30" s="167" t="s">
        <v>35</v>
      </c>
      <c r="E30" s="166"/>
      <c r="F30" s="167"/>
      <c r="G30" s="108"/>
      <c r="H30" s="108"/>
      <c r="I30" s="107"/>
      <c r="J30" s="108"/>
      <c r="K30" s="108"/>
      <c r="L30" s="63"/>
      <c r="M30" s="107"/>
      <c r="N30" s="107"/>
      <c r="O30" s="107"/>
      <c r="P30" s="107"/>
      <c r="Q30" s="107"/>
      <c r="R30" s="107"/>
      <c r="S30" s="58"/>
      <c r="T30" s="189"/>
      <c r="U30" s="189"/>
      <c r="V30" s="189"/>
      <c r="W30" s="189"/>
      <c r="X30" s="189"/>
      <c r="Y30" s="189"/>
      <c r="Z30" s="189"/>
      <c r="AA30" s="189"/>
      <c r="AB30" s="189"/>
      <c r="AC30" s="189"/>
      <c r="AD30" s="189"/>
      <c r="AE30" s="189"/>
      <c r="AF30" s="108"/>
      <c r="AG30" s="108"/>
      <c r="AH30" s="108"/>
      <c r="AI30" s="108"/>
      <c r="AJ30" s="108"/>
      <c r="AK30" s="108"/>
      <c r="AL30" s="108"/>
      <c r="AM30" s="108"/>
      <c r="AN30" s="108"/>
      <c r="AO30" s="108"/>
      <c r="AP30" s="108"/>
      <c r="AQ30" s="108"/>
      <c r="AR30" s="177"/>
    </row>
    <row r="31" spans="2:44" s="109" customFormat="1" ht="15.75" thickBot="1" x14ac:dyDescent="0.3">
      <c r="B31" s="181"/>
      <c r="C31" s="182"/>
      <c r="D31" s="167"/>
      <c r="E31" s="166"/>
      <c r="F31" s="167"/>
      <c r="G31" s="108"/>
      <c r="H31" s="108"/>
      <c r="I31" s="107"/>
      <c r="J31" s="108"/>
      <c r="K31" s="108"/>
      <c r="L31" s="63"/>
      <c r="M31" s="107"/>
      <c r="N31" s="107"/>
      <c r="O31" s="107"/>
      <c r="P31" s="107"/>
      <c r="Q31" s="107"/>
      <c r="R31" s="107"/>
      <c r="S31" s="58"/>
      <c r="T31" s="108"/>
      <c r="U31" s="108"/>
      <c r="V31" s="108"/>
      <c r="W31" s="108"/>
      <c r="X31" s="108"/>
      <c r="Y31" s="108"/>
      <c r="Z31" s="108"/>
      <c r="AA31" s="108"/>
      <c r="AB31" s="108"/>
      <c r="AC31" s="108"/>
      <c r="AD31" s="108"/>
      <c r="AE31" s="108"/>
      <c r="AF31" s="108"/>
      <c r="AG31" s="108"/>
      <c r="AH31" s="108"/>
      <c r="AI31" s="108"/>
      <c r="AJ31" s="108"/>
      <c r="AK31" s="108"/>
      <c r="AL31" s="108"/>
      <c r="AM31" s="108"/>
      <c r="AN31" s="108"/>
      <c r="AO31" s="108"/>
      <c r="AP31" s="108"/>
      <c r="AQ31" s="108"/>
      <c r="AR31" s="177"/>
    </row>
    <row r="32" spans="2:44" s="117" customFormat="1" ht="30.75" thickBot="1" x14ac:dyDescent="0.3">
      <c r="B32" s="163"/>
      <c r="C32" s="164"/>
      <c r="D32" s="51" t="s">
        <v>15</v>
      </c>
      <c r="E32" s="52" t="s">
        <v>16</v>
      </c>
      <c r="F32" s="53" t="s">
        <v>17</v>
      </c>
      <c r="G32" s="54" t="s">
        <v>18</v>
      </c>
      <c r="H32" s="45" t="s">
        <v>19</v>
      </c>
      <c r="I32" s="45" t="s">
        <v>20</v>
      </c>
      <c r="J32" s="45" t="s">
        <v>21</v>
      </c>
      <c r="K32" s="46" t="s">
        <v>22</v>
      </c>
      <c r="L32" s="63"/>
      <c r="M32" s="44" t="str">
        <f>M$11</f>
        <v>2017 CWIP</v>
      </c>
      <c r="N32" s="45" t="str">
        <f>N$11</f>
        <v>2018 Total Expenditures</v>
      </c>
      <c r="O32" s="45" t="str">
        <f t="shared" ref="O32:R32" si="12">O$11</f>
        <v>2019 Total Expenditures</v>
      </c>
      <c r="P32" s="45" t="str">
        <f t="shared" si="12"/>
        <v>2017 ISO CWIP Less Collectible</v>
      </c>
      <c r="Q32" s="45" t="str">
        <f t="shared" si="12"/>
        <v>2018 ISO Expenditures Less Collectible</v>
      </c>
      <c r="R32" s="46" t="str">
        <f t="shared" si="12"/>
        <v>2019 ISO Expenditures Less Collectible</v>
      </c>
      <c r="S32" s="58"/>
      <c r="T32" s="198">
        <f>$E$3</f>
        <v>43101</v>
      </c>
      <c r="U32" s="85">
        <f t="shared" ref="U32:AM32" si="13">DATE(YEAR(T32),MONTH(T32)+1,DAY(T32))</f>
        <v>43132</v>
      </c>
      <c r="V32" s="85">
        <f t="shared" si="13"/>
        <v>43160</v>
      </c>
      <c r="W32" s="85">
        <f t="shared" si="13"/>
        <v>43191</v>
      </c>
      <c r="X32" s="85">
        <f t="shared" si="13"/>
        <v>43221</v>
      </c>
      <c r="Y32" s="85">
        <f t="shared" si="13"/>
        <v>43252</v>
      </c>
      <c r="Z32" s="85">
        <f t="shared" si="13"/>
        <v>43282</v>
      </c>
      <c r="AA32" s="85">
        <f t="shared" si="13"/>
        <v>43313</v>
      </c>
      <c r="AB32" s="85">
        <f t="shared" si="13"/>
        <v>43344</v>
      </c>
      <c r="AC32" s="85">
        <f t="shared" si="13"/>
        <v>43374</v>
      </c>
      <c r="AD32" s="85">
        <f t="shared" si="13"/>
        <v>43405</v>
      </c>
      <c r="AE32" s="199">
        <f t="shared" si="13"/>
        <v>43435</v>
      </c>
      <c r="AF32" s="85">
        <f>DATE(YEAR(AE32),MONTH(AE32)+1,DAY(AE32))</f>
        <v>43466</v>
      </c>
      <c r="AG32" s="85">
        <f t="shared" si="13"/>
        <v>43497</v>
      </c>
      <c r="AH32" s="85">
        <f t="shared" si="13"/>
        <v>43525</v>
      </c>
      <c r="AI32" s="85">
        <f t="shared" si="13"/>
        <v>43556</v>
      </c>
      <c r="AJ32" s="85">
        <f t="shared" si="13"/>
        <v>43586</v>
      </c>
      <c r="AK32" s="85">
        <f t="shared" si="13"/>
        <v>43617</v>
      </c>
      <c r="AL32" s="85">
        <f t="shared" si="13"/>
        <v>43647</v>
      </c>
      <c r="AM32" s="85">
        <f t="shared" si="13"/>
        <v>43678</v>
      </c>
      <c r="AN32" s="85">
        <f>DATE(YEAR(AM32),MONTH(AM32)+1,DAY(AM32))</f>
        <v>43709</v>
      </c>
      <c r="AO32" s="85">
        <f>DATE(YEAR(AN32),MONTH(AN32)+1,DAY(AN32))</f>
        <v>43739</v>
      </c>
      <c r="AP32" s="85">
        <f>DATE(YEAR(AO32),MONTH(AO32)+1,DAY(AO32))</f>
        <v>43770</v>
      </c>
      <c r="AQ32" s="85">
        <f>DATE(YEAR(AP32),MONTH(AP32)+1,DAY(AP32))</f>
        <v>43800</v>
      </c>
      <c r="AR32" s="190"/>
    </row>
    <row r="33" spans="2:44" s="177" customFormat="1" x14ac:dyDescent="0.25">
      <c r="B33" s="172" t="str">
        <f t="shared" ref="B33:B44" si="14">+$D$6</f>
        <v>Devers Colorado River (DCR)</v>
      </c>
      <c r="C33" s="173" t="s">
        <v>36</v>
      </c>
      <c r="D33" s="56">
        <f t="shared" ref="D33:K43" si="15">D12</f>
        <v>0</v>
      </c>
      <c r="E33" s="57">
        <f t="shared" si="15"/>
        <v>0</v>
      </c>
      <c r="F33" s="58">
        <f t="shared" si="15"/>
        <v>0</v>
      </c>
      <c r="G33" s="60">
        <f t="shared" si="15"/>
        <v>0</v>
      </c>
      <c r="H33" s="59">
        <f t="shared" si="15"/>
        <v>0</v>
      </c>
      <c r="I33" s="60">
        <f>I12</f>
        <v>0</v>
      </c>
      <c r="J33" s="61">
        <f t="shared" si="15"/>
        <v>0</v>
      </c>
      <c r="K33" s="62">
        <f t="shared" si="15"/>
        <v>0</v>
      </c>
      <c r="L33" s="63"/>
      <c r="M33" s="223">
        <f t="shared" ref="M33:O43" si="16">M12</f>
        <v>0</v>
      </c>
      <c r="N33" s="64">
        <f t="shared" si="16"/>
        <v>0</v>
      </c>
      <c r="O33" s="64">
        <f t="shared" si="16"/>
        <v>0</v>
      </c>
      <c r="P33" s="64">
        <f t="shared" ref="P33:P44" si="17">$M33*$K33*(1-$J33)</f>
        <v>0</v>
      </c>
      <c r="Q33" s="64">
        <f t="shared" ref="Q33:Q44" si="18">$N33*$K33*(1-$J33)</f>
        <v>0</v>
      </c>
      <c r="R33" s="65">
        <f t="shared" ref="R33:R44" si="19">$O33*$K33*(1-$J33)</f>
        <v>0</v>
      </c>
      <c r="S33" s="59"/>
      <c r="T33" s="370"/>
      <c r="U33" s="371"/>
      <c r="V33" s="371"/>
      <c r="W33" s="371"/>
      <c r="X33" s="371"/>
      <c r="Y33" s="371"/>
      <c r="Z33" s="371"/>
      <c r="AA33" s="371"/>
      <c r="AB33" s="371"/>
      <c r="AC33" s="371"/>
      <c r="AD33" s="371"/>
      <c r="AE33" s="372"/>
      <c r="AF33" s="371"/>
      <c r="AG33" s="371"/>
      <c r="AH33" s="371"/>
      <c r="AI33" s="371"/>
      <c r="AJ33" s="371"/>
      <c r="AK33" s="371"/>
      <c r="AL33" s="371"/>
      <c r="AM33" s="371"/>
      <c r="AN33" s="371"/>
      <c r="AO33" s="371"/>
      <c r="AP33" s="371"/>
      <c r="AQ33" s="372"/>
    </row>
    <row r="34" spans="2:44" s="177" customFormat="1" hidden="1" x14ac:dyDescent="0.25">
      <c r="B34" s="172" t="str">
        <f t="shared" si="14"/>
        <v>Devers Colorado River (DCR)</v>
      </c>
      <c r="C34" s="173" t="s">
        <v>36</v>
      </c>
      <c r="D34" s="56">
        <f t="shared" si="15"/>
        <v>0</v>
      </c>
      <c r="E34" s="66">
        <f t="shared" si="15"/>
        <v>0</v>
      </c>
      <c r="F34" s="58">
        <f t="shared" si="15"/>
        <v>0</v>
      </c>
      <c r="G34" s="60">
        <f t="shared" si="15"/>
        <v>0</v>
      </c>
      <c r="H34" s="59">
        <f t="shared" si="15"/>
        <v>0</v>
      </c>
      <c r="I34" s="60">
        <f t="shared" si="15"/>
        <v>0</v>
      </c>
      <c r="J34" s="61">
        <f t="shared" si="15"/>
        <v>0</v>
      </c>
      <c r="K34" s="62">
        <f t="shared" si="15"/>
        <v>0</v>
      </c>
      <c r="L34" s="63"/>
      <c r="M34" s="223">
        <f t="shared" si="16"/>
        <v>0</v>
      </c>
      <c r="N34" s="64">
        <f t="shared" si="16"/>
        <v>0</v>
      </c>
      <c r="O34" s="64">
        <f t="shared" si="16"/>
        <v>0</v>
      </c>
      <c r="P34" s="64">
        <f t="shared" si="17"/>
        <v>0</v>
      </c>
      <c r="Q34" s="64">
        <f t="shared" si="18"/>
        <v>0</v>
      </c>
      <c r="R34" s="65">
        <f t="shared" si="19"/>
        <v>0</v>
      </c>
      <c r="S34" s="59"/>
      <c r="T34" s="291"/>
      <c r="U34" s="292"/>
      <c r="V34" s="292"/>
      <c r="W34" s="292"/>
      <c r="X34" s="292"/>
      <c r="Y34" s="292"/>
      <c r="Z34" s="292"/>
      <c r="AA34" s="292"/>
      <c r="AB34" s="292"/>
      <c r="AC34" s="292"/>
      <c r="AD34" s="292"/>
      <c r="AE34" s="293"/>
      <c r="AF34" s="292"/>
      <c r="AG34" s="292"/>
      <c r="AH34" s="292"/>
      <c r="AI34" s="292"/>
      <c r="AJ34" s="292"/>
      <c r="AK34" s="292"/>
      <c r="AL34" s="292"/>
      <c r="AM34" s="292"/>
      <c r="AN34" s="292"/>
      <c r="AO34" s="292"/>
      <c r="AP34" s="292"/>
      <c r="AQ34" s="293"/>
    </row>
    <row r="35" spans="2:44" s="177" customFormat="1" hidden="1" x14ac:dyDescent="0.25">
      <c r="B35" s="172" t="str">
        <f t="shared" si="14"/>
        <v>Devers Colorado River (DCR)</v>
      </c>
      <c r="C35" s="173" t="s">
        <v>36</v>
      </c>
      <c r="D35" s="56">
        <f t="shared" si="15"/>
        <v>0</v>
      </c>
      <c r="E35" s="66">
        <f t="shared" si="15"/>
        <v>0</v>
      </c>
      <c r="F35" s="58">
        <f t="shared" si="15"/>
        <v>0</v>
      </c>
      <c r="G35" s="60">
        <f t="shared" si="15"/>
        <v>0</v>
      </c>
      <c r="H35" s="59">
        <f t="shared" si="15"/>
        <v>0</v>
      </c>
      <c r="I35" s="60">
        <f t="shared" si="15"/>
        <v>0</v>
      </c>
      <c r="J35" s="61">
        <f t="shared" si="15"/>
        <v>0</v>
      </c>
      <c r="K35" s="62">
        <f t="shared" si="15"/>
        <v>0</v>
      </c>
      <c r="L35" s="63"/>
      <c r="M35" s="223">
        <f t="shared" si="16"/>
        <v>0</v>
      </c>
      <c r="N35" s="64">
        <f t="shared" si="16"/>
        <v>0</v>
      </c>
      <c r="O35" s="64">
        <f t="shared" si="16"/>
        <v>0</v>
      </c>
      <c r="P35" s="64">
        <f t="shared" si="17"/>
        <v>0</v>
      </c>
      <c r="Q35" s="64">
        <f t="shared" si="18"/>
        <v>0</v>
      </c>
      <c r="R35" s="65">
        <f t="shared" si="19"/>
        <v>0</v>
      </c>
      <c r="S35" s="59"/>
      <c r="T35" s="291"/>
      <c r="U35" s="292"/>
      <c r="V35" s="292"/>
      <c r="W35" s="292"/>
      <c r="X35" s="292"/>
      <c r="Y35" s="292"/>
      <c r="Z35" s="292"/>
      <c r="AA35" s="292"/>
      <c r="AB35" s="292"/>
      <c r="AC35" s="292"/>
      <c r="AD35" s="292"/>
      <c r="AE35" s="293"/>
      <c r="AF35" s="292"/>
      <c r="AG35" s="292"/>
      <c r="AH35" s="292"/>
      <c r="AI35" s="292"/>
      <c r="AJ35" s="292"/>
      <c r="AK35" s="292"/>
      <c r="AL35" s="292"/>
      <c r="AM35" s="292"/>
      <c r="AN35" s="292"/>
      <c r="AO35" s="292"/>
      <c r="AP35" s="292"/>
      <c r="AQ35" s="293"/>
    </row>
    <row r="36" spans="2:44" s="177" customFormat="1" hidden="1" x14ac:dyDescent="0.25">
      <c r="B36" s="172" t="str">
        <f t="shared" si="14"/>
        <v>Devers Colorado River (DCR)</v>
      </c>
      <c r="C36" s="173" t="s">
        <v>36</v>
      </c>
      <c r="D36" s="56">
        <f t="shared" si="15"/>
        <v>0</v>
      </c>
      <c r="E36" s="66">
        <f t="shared" si="15"/>
        <v>0</v>
      </c>
      <c r="F36" s="58">
        <f t="shared" si="15"/>
        <v>0</v>
      </c>
      <c r="G36" s="60">
        <f t="shared" si="15"/>
        <v>0</v>
      </c>
      <c r="H36" s="59">
        <f t="shared" si="15"/>
        <v>0</v>
      </c>
      <c r="I36" s="60">
        <f t="shared" si="15"/>
        <v>0</v>
      </c>
      <c r="J36" s="61">
        <f t="shared" si="15"/>
        <v>0</v>
      </c>
      <c r="K36" s="62">
        <f t="shared" si="15"/>
        <v>0</v>
      </c>
      <c r="L36" s="63"/>
      <c r="M36" s="223">
        <f t="shared" si="16"/>
        <v>0</v>
      </c>
      <c r="N36" s="64">
        <f t="shared" si="16"/>
        <v>0</v>
      </c>
      <c r="O36" s="64">
        <f t="shared" si="16"/>
        <v>0</v>
      </c>
      <c r="P36" s="64">
        <f t="shared" si="17"/>
        <v>0</v>
      </c>
      <c r="Q36" s="64">
        <f t="shared" si="18"/>
        <v>0</v>
      </c>
      <c r="R36" s="65">
        <f t="shared" si="19"/>
        <v>0</v>
      </c>
      <c r="S36" s="59"/>
      <c r="T36" s="291"/>
      <c r="U36" s="292"/>
      <c r="V36" s="292"/>
      <c r="W36" s="292"/>
      <c r="X36" s="292"/>
      <c r="Y36" s="292"/>
      <c r="Z36" s="292"/>
      <c r="AA36" s="292"/>
      <c r="AB36" s="292"/>
      <c r="AC36" s="292"/>
      <c r="AD36" s="292"/>
      <c r="AE36" s="293"/>
      <c r="AF36" s="292"/>
      <c r="AG36" s="292"/>
      <c r="AH36" s="292"/>
      <c r="AI36" s="292"/>
      <c r="AJ36" s="292"/>
      <c r="AK36" s="292"/>
      <c r="AL36" s="292"/>
      <c r="AM36" s="292"/>
      <c r="AN36" s="292"/>
      <c r="AO36" s="292"/>
      <c r="AP36" s="292"/>
      <c r="AQ36" s="293"/>
    </row>
    <row r="37" spans="2:44" s="177" customFormat="1" hidden="1" x14ac:dyDescent="0.25">
      <c r="B37" s="172" t="str">
        <f t="shared" si="14"/>
        <v>Devers Colorado River (DCR)</v>
      </c>
      <c r="C37" s="173" t="s">
        <v>36</v>
      </c>
      <c r="D37" s="56">
        <f t="shared" si="15"/>
        <v>0</v>
      </c>
      <c r="E37" s="66">
        <f t="shared" si="15"/>
        <v>0</v>
      </c>
      <c r="F37" s="58">
        <f t="shared" si="15"/>
        <v>0</v>
      </c>
      <c r="G37" s="60">
        <f t="shared" si="15"/>
        <v>0</v>
      </c>
      <c r="H37" s="59">
        <f t="shared" si="15"/>
        <v>0</v>
      </c>
      <c r="I37" s="60">
        <f t="shared" si="15"/>
        <v>0</v>
      </c>
      <c r="J37" s="61">
        <f t="shared" si="15"/>
        <v>0</v>
      </c>
      <c r="K37" s="62">
        <f t="shared" si="15"/>
        <v>0</v>
      </c>
      <c r="L37" s="63"/>
      <c r="M37" s="223">
        <f t="shared" si="16"/>
        <v>0</v>
      </c>
      <c r="N37" s="64">
        <f t="shared" si="16"/>
        <v>0</v>
      </c>
      <c r="O37" s="64">
        <f t="shared" si="16"/>
        <v>0</v>
      </c>
      <c r="P37" s="64">
        <f t="shared" si="17"/>
        <v>0</v>
      </c>
      <c r="Q37" s="64">
        <f t="shared" si="18"/>
        <v>0</v>
      </c>
      <c r="R37" s="65">
        <f t="shared" si="19"/>
        <v>0</v>
      </c>
      <c r="S37" s="59"/>
      <c r="T37" s="291"/>
      <c r="U37" s="292"/>
      <c r="V37" s="292"/>
      <c r="W37" s="292"/>
      <c r="X37" s="292"/>
      <c r="Y37" s="292"/>
      <c r="Z37" s="292"/>
      <c r="AA37" s="292"/>
      <c r="AB37" s="292"/>
      <c r="AC37" s="292"/>
      <c r="AD37" s="292"/>
      <c r="AE37" s="293"/>
      <c r="AF37" s="292"/>
      <c r="AG37" s="292"/>
      <c r="AH37" s="292"/>
      <c r="AI37" s="292"/>
      <c r="AJ37" s="292"/>
      <c r="AK37" s="292"/>
      <c r="AL37" s="292"/>
      <c r="AM37" s="292"/>
      <c r="AN37" s="292"/>
      <c r="AO37" s="292"/>
      <c r="AP37" s="292"/>
      <c r="AQ37" s="293"/>
    </row>
    <row r="38" spans="2:44" s="177" customFormat="1" hidden="1" x14ac:dyDescent="0.25">
      <c r="B38" s="172" t="str">
        <f t="shared" si="14"/>
        <v>Devers Colorado River (DCR)</v>
      </c>
      <c r="C38" s="173" t="s">
        <v>36</v>
      </c>
      <c r="D38" s="56">
        <f t="shared" si="15"/>
        <v>0</v>
      </c>
      <c r="E38" s="66">
        <f t="shared" si="15"/>
        <v>0</v>
      </c>
      <c r="F38" s="58">
        <f t="shared" si="15"/>
        <v>0</v>
      </c>
      <c r="G38" s="60">
        <f t="shared" si="15"/>
        <v>0</v>
      </c>
      <c r="H38" s="59">
        <f t="shared" si="15"/>
        <v>0</v>
      </c>
      <c r="I38" s="60">
        <f t="shared" si="15"/>
        <v>0</v>
      </c>
      <c r="J38" s="61">
        <f t="shared" si="15"/>
        <v>0</v>
      </c>
      <c r="K38" s="62">
        <f t="shared" si="15"/>
        <v>0</v>
      </c>
      <c r="L38" s="63"/>
      <c r="M38" s="223">
        <f t="shared" si="16"/>
        <v>0</v>
      </c>
      <c r="N38" s="64">
        <f t="shared" si="16"/>
        <v>0</v>
      </c>
      <c r="O38" s="64">
        <f t="shared" si="16"/>
        <v>0</v>
      </c>
      <c r="P38" s="64">
        <f t="shared" si="17"/>
        <v>0</v>
      </c>
      <c r="Q38" s="64">
        <f t="shared" si="18"/>
        <v>0</v>
      </c>
      <c r="R38" s="65">
        <f t="shared" si="19"/>
        <v>0</v>
      </c>
      <c r="S38" s="59"/>
      <c r="T38" s="291"/>
      <c r="U38" s="292"/>
      <c r="V38" s="292"/>
      <c r="W38" s="292"/>
      <c r="X38" s="292"/>
      <c r="Y38" s="292"/>
      <c r="Z38" s="292"/>
      <c r="AA38" s="292"/>
      <c r="AB38" s="292"/>
      <c r="AC38" s="292"/>
      <c r="AD38" s="292"/>
      <c r="AE38" s="293"/>
      <c r="AF38" s="292"/>
      <c r="AG38" s="292"/>
      <c r="AH38" s="292"/>
      <c r="AI38" s="292"/>
      <c r="AJ38" s="292"/>
      <c r="AK38" s="292"/>
      <c r="AL38" s="292"/>
      <c r="AM38" s="292"/>
      <c r="AN38" s="292"/>
      <c r="AO38" s="292"/>
      <c r="AP38" s="292"/>
      <c r="AQ38" s="293"/>
    </row>
    <row r="39" spans="2:44" s="177" customFormat="1" hidden="1" x14ac:dyDescent="0.25">
      <c r="B39" s="172" t="str">
        <f t="shared" si="14"/>
        <v>Devers Colorado River (DCR)</v>
      </c>
      <c r="C39" s="173" t="s">
        <v>36</v>
      </c>
      <c r="D39" s="56">
        <f t="shared" si="15"/>
        <v>0</v>
      </c>
      <c r="E39" s="66">
        <f t="shared" si="15"/>
        <v>0</v>
      </c>
      <c r="F39" s="58">
        <f t="shared" si="15"/>
        <v>0</v>
      </c>
      <c r="G39" s="60">
        <f t="shared" si="15"/>
        <v>0</v>
      </c>
      <c r="H39" s="59">
        <f t="shared" si="15"/>
        <v>0</v>
      </c>
      <c r="I39" s="60">
        <f t="shared" si="15"/>
        <v>0</v>
      </c>
      <c r="J39" s="61">
        <f t="shared" si="15"/>
        <v>0</v>
      </c>
      <c r="K39" s="62">
        <f t="shared" si="15"/>
        <v>0</v>
      </c>
      <c r="L39" s="63"/>
      <c r="M39" s="223">
        <f t="shared" si="16"/>
        <v>0</v>
      </c>
      <c r="N39" s="64">
        <f t="shared" si="16"/>
        <v>0</v>
      </c>
      <c r="O39" s="64">
        <f t="shared" si="16"/>
        <v>0</v>
      </c>
      <c r="P39" s="64">
        <f t="shared" si="17"/>
        <v>0</v>
      </c>
      <c r="Q39" s="64">
        <f t="shared" si="18"/>
        <v>0</v>
      </c>
      <c r="R39" s="65">
        <f t="shared" si="19"/>
        <v>0</v>
      </c>
      <c r="S39" s="59"/>
      <c r="T39" s="174"/>
      <c r="U39" s="175"/>
      <c r="V39" s="175"/>
      <c r="W39" s="175"/>
      <c r="X39" s="175"/>
      <c r="Y39" s="175"/>
      <c r="Z39" s="175"/>
      <c r="AA39" s="175"/>
      <c r="AB39" s="175"/>
      <c r="AC39" s="175"/>
      <c r="AD39" s="175"/>
      <c r="AE39" s="176"/>
      <c r="AF39" s="175"/>
      <c r="AG39" s="175"/>
      <c r="AH39" s="175"/>
      <c r="AI39" s="175"/>
      <c r="AJ39" s="175"/>
      <c r="AK39" s="175"/>
      <c r="AL39" s="175"/>
      <c r="AM39" s="175"/>
      <c r="AN39" s="175"/>
      <c r="AO39" s="175"/>
      <c r="AP39" s="175"/>
      <c r="AQ39" s="176"/>
    </row>
    <row r="40" spans="2:44" s="177" customFormat="1" hidden="1" x14ac:dyDescent="0.25">
      <c r="B40" s="172" t="str">
        <f t="shared" si="14"/>
        <v>Devers Colorado River (DCR)</v>
      </c>
      <c r="C40" s="173" t="s">
        <v>36</v>
      </c>
      <c r="D40" s="56">
        <f t="shared" si="15"/>
        <v>0</v>
      </c>
      <c r="E40" s="66">
        <f t="shared" si="15"/>
        <v>0</v>
      </c>
      <c r="F40" s="58">
        <f t="shared" si="15"/>
        <v>0</v>
      </c>
      <c r="G40" s="60">
        <f t="shared" si="15"/>
        <v>0</v>
      </c>
      <c r="H40" s="59">
        <f t="shared" si="15"/>
        <v>0</v>
      </c>
      <c r="I40" s="60">
        <f t="shared" si="15"/>
        <v>0</v>
      </c>
      <c r="J40" s="61">
        <f t="shared" si="15"/>
        <v>0</v>
      </c>
      <c r="K40" s="62">
        <f t="shared" si="15"/>
        <v>0</v>
      </c>
      <c r="L40" s="63"/>
      <c r="M40" s="223">
        <f t="shared" si="16"/>
        <v>0</v>
      </c>
      <c r="N40" s="64">
        <f t="shared" si="16"/>
        <v>0</v>
      </c>
      <c r="O40" s="64">
        <f t="shared" si="16"/>
        <v>0</v>
      </c>
      <c r="P40" s="64">
        <f t="shared" si="17"/>
        <v>0</v>
      </c>
      <c r="Q40" s="64">
        <f t="shared" si="18"/>
        <v>0</v>
      </c>
      <c r="R40" s="65">
        <f t="shared" si="19"/>
        <v>0</v>
      </c>
      <c r="S40" s="59"/>
      <c r="T40" s="174"/>
      <c r="U40" s="175"/>
      <c r="V40" s="175"/>
      <c r="W40" s="175"/>
      <c r="X40" s="175"/>
      <c r="Y40" s="175"/>
      <c r="Z40" s="175"/>
      <c r="AA40" s="175"/>
      <c r="AB40" s="175"/>
      <c r="AC40" s="175"/>
      <c r="AD40" s="175"/>
      <c r="AE40" s="176"/>
      <c r="AF40" s="175"/>
      <c r="AG40" s="175"/>
      <c r="AH40" s="175"/>
      <c r="AI40" s="175"/>
      <c r="AJ40" s="175"/>
      <c r="AK40" s="175"/>
      <c r="AL40" s="175"/>
      <c r="AM40" s="175"/>
      <c r="AN40" s="175"/>
      <c r="AO40" s="175"/>
      <c r="AP40" s="175"/>
      <c r="AQ40" s="176"/>
    </row>
    <row r="41" spans="2:44" s="177" customFormat="1" hidden="1" x14ac:dyDescent="0.25">
      <c r="B41" s="172" t="str">
        <f t="shared" si="14"/>
        <v>Devers Colorado River (DCR)</v>
      </c>
      <c r="C41" s="173" t="s">
        <v>36</v>
      </c>
      <c r="D41" s="56">
        <f t="shared" si="15"/>
        <v>0</v>
      </c>
      <c r="E41" s="66">
        <f t="shared" si="15"/>
        <v>0</v>
      </c>
      <c r="F41" s="58">
        <f t="shared" si="15"/>
        <v>0</v>
      </c>
      <c r="G41" s="60">
        <f t="shared" si="15"/>
        <v>0</v>
      </c>
      <c r="H41" s="258">
        <f t="shared" si="15"/>
        <v>0</v>
      </c>
      <c r="I41" s="60">
        <f t="shared" si="15"/>
        <v>0</v>
      </c>
      <c r="J41" s="61">
        <f t="shared" si="15"/>
        <v>0</v>
      </c>
      <c r="K41" s="62">
        <f t="shared" si="15"/>
        <v>0</v>
      </c>
      <c r="L41" s="63"/>
      <c r="M41" s="223">
        <f t="shared" si="16"/>
        <v>0</v>
      </c>
      <c r="N41" s="64">
        <f t="shared" si="16"/>
        <v>0</v>
      </c>
      <c r="O41" s="64">
        <f t="shared" si="16"/>
        <v>0</v>
      </c>
      <c r="P41" s="64">
        <f t="shared" si="17"/>
        <v>0</v>
      </c>
      <c r="Q41" s="64">
        <f t="shared" si="18"/>
        <v>0</v>
      </c>
      <c r="R41" s="65">
        <f t="shared" si="19"/>
        <v>0</v>
      </c>
      <c r="S41" s="59"/>
      <c r="T41" s="174"/>
      <c r="U41" s="175"/>
      <c r="V41" s="175"/>
      <c r="W41" s="175"/>
      <c r="X41" s="175"/>
      <c r="Y41" s="175"/>
      <c r="Z41" s="175"/>
      <c r="AA41" s="175"/>
      <c r="AB41" s="175"/>
      <c r="AC41" s="175"/>
      <c r="AD41" s="175"/>
      <c r="AE41" s="176"/>
      <c r="AF41" s="175"/>
      <c r="AG41" s="175"/>
      <c r="AH41" s="175"/>
      <c r="AI41" s="175"/>
      <c r="AJ41" s="175"/>
      <c r="AK41" s="175"/>
      <c r="AL41" s="175"/>
      <c r="AM41" s="175"/>
      <c r="AN41" s="175"/>
      <c r="AO41" s="175"/>
      <c r="AP41" s="175"/>
      <c r="AQ41" s="176"/>
    </row>
    <row r="42" spans="2:44" s="177" customFormat="1" hidden="1" x14ac:dyDescent="0.25">
      <c r="B42" s="172" t="str">
        <f t="shared" si="14"/>
        <v>Devers Colorado River (DCR)</v>
      </c>
      <c r="C42" s="173" t="s">
        <v>36</v>
      </c>
      <c r="D42" s="56">
        <f t="shared" si="15"/>
        <v>0</v>
      </c>
      <c r="E42" s="66">
        <f t="shared" si="15"/>
        <v>0</v>
      </c>
      <c r="F42" s="58">
        <f t="shared" si="15"/>
        <v>0</v>
      </c>
      <c r="G42" s="60">
        <f t="shared" si="15"/>
        <v>0</v>
      </c>
      <c r="H42" s="59">
        <f t="shared" si="15"/>
        <v>0</v>
      </c>
      <c r="I42" s="60">
        <f t="shared" si="15"/>
        <v>0</v>
      </c>
      <c r="J42" s="61">
        <f t="shared" si="15"/>
        <v>0</v>
      </c>
      <c r="K42" s="62">
        <f t="shared" si="15"/>
        <v>0</v>
      </c>
      <c r="L42" s="63"/>
      <c r="M42" s="223">
        <f t="shared" si="16"/>
        <v>0</v>
      </c>
      <c r="N42" s="64">
        <f t="shared" si="16"/>
        <v>0</v>
      </c>
      <c r="O42" s="64">
        <f t="shared" si="16"/>
        <v>0</v>
      </c>
      <c r="P42" s="64">
        <f t="shared" si="17"/>
        <v>0</v>
      </c>
      <c r="Q42" s="64">
        <f t="shared" si="18"/>
        <v>0</v>
      </c>
      <c r="R42" s="65">
        <f t="shared" si="19"/>
        <v>0</v>
      </c>
      <c r="S42" s="59"/>
      <c r="T42" s="174"/>
      <c r="U42" s="175"/>
      <c r="V42" s="175"/>
      <c r="W42" s="175"/>
      <c r="X42" s="175"/>
      <c r="Y42" s="175"/>
      <c r="Z42" s="175"/>
      <c r="AA42" s="175"/>
      <c r="AB42" s="175"/>
      <c r="AC42" s="175"/>
      <c r="AD42" s="175"/>
      <c r="AE42" s="176"/>
      <c r="AF42" s="175"/>
      <c r="AG42" s="175"/>
      <c r="AH42" s="175"/>
      <c r="AI42" s="175"/>
      <c r="AJ42" s="175"/>
      <c r="AK42" s="175"/>
      <c r="AL42" s="175"/>
      <c r="AM42" s="175"/>
      <c r="AN42" s="175"/>
      <c r="AO42" s="175"/>
      <c r="AP42" s="175"/>
      <c r="AQ42" s="176"/>
    </row>
    <row r="43" spans="2:44" s="177" customFormat="1" hidden="1" x14ac:dyDescent="0.25">
      <c r="B43" s="172" t="str">
        <f t="shared" si="14"/>
        <v>Devers Colorado River (DCR)</v>
      </c>
      <c r="C43" s="173" t="s">
        <v>36</v>
      </c>
      <c r="D43" s="56">
        <f t="shared" si="15"/>
        <v>0</v>
      </c>
      <c r="E43" s="66">
        <f t="shared" si="15"/>
        <v>0</v>
      </c>
      <c r="F43" s="58">
        <f t="shared" si="15"/>
        <v>0</v>
      </c>
      <c r="G43" s="60">
        <f t="shared" si="15"/>
        <v>0</v>
      </c>
      <c r="H43" s="258">
        <f t="shared" si="15"/>
        <v>0</v>
      </c>
      <c r="I43" s="60">
        <f t="shared" si="15"/>
        <v>0</v>
      </c>
      <c r="J43" s="61">
        <f t="shared" si="15"/>
        <v>0</v>
      </c>
      <c r="K43" s="62">
        <f t="shared" si="15"/>
        <v>0</v>
      </c>
      <c r="L43" s="63"/>
      <c r="M43" s="261">
        <f t="shared" si="16"/>
        <v>0</v>
      </c>
      <c r="N43" s="64">
        <f t="shared" si="16"/>
        <v>0</v>
      </c>
      <c r="O43" s="64">
        <f t="shared" si="16"/>
        <v>0</v>
      </c>
      <c r="P43" s="64">
        <f t="shared" si="17"/>
        <v>0</v>
      </c>
      <c r="Q43" s="64">
        <f t="shared" si="18"/>
        <v>0</v>
      </c>
      <c r="R43" s="65">
        <f t="shared" si="19"/>
        <v>0</v>
      </c>
      <c r="S43" s="59"/>
      <c r="T43" s="174"/>
      <c r="U43" s="175"/>
      <c r="V43" s="175"/>
      <c r="W43" s="175"/>
      <c r="X43" s="175"/>
      <c r="Y43" s="175"/>
      <c r="Z43" s="175"/>
      <c r="AA43" s="175"/>
      <c r="AB43" s="175"/>
      <c r="AC43" s="175"/>
      <c r="AD43" s="175"/>
      <c r="AE43" s="176"/>
      <c r="AF43" s="175"/>
      <c r="AG43" s="175"/>
      <c r="AH43" s="175"/>
      <c r="AI43" s="175"/>
      <c r="AJ43" s="175"/>
      <c r="AK43" s="175"/>
      <c r="AL43" s="175"/>
      <c r="AM43" s="175"/>
      <c r="AN43" s="175"/>
      <c r="AO43" s="175"/>
      <c r="AP43" s="175"/>
      <c r="AQ43" s="176"/>
    </row>
    <row r="44" spans="2:44" s="177" customFormat="1" hidden="1" x14ac:dyDescent="0.25">
      <c r="B44" s="172" t="str">
        <f t="shared" si="14"/>
        <v>Devers Colorado River (DCR)</v>
      </c>
      <c r="C44" s="173" t="s">
        <v>36</v>
      </c>
      <c r="D44" s="56">
        <f t="shared" ref="D44:K44" si="20">D23</f>
        <v>0</v>
      </c>
      <c r="E44" s="66">
        <f t="shared" si="20"/>
        <v>0</v>
      </c>
      <c r="F44" s="58">
        <f t="shared" si="20"/>
        <v>0</v>
      </c>
      <c r="G44" s="60">
        <f t="shared" si="20"/>
        <v>0</v>
      </c>
      <c r="H44" s="59">
        <f t="shared" si="20"/>
        <v>0</v>
      </c>
      <c r="I44" s="60">
        <f t="shared" si="20"/>
        <v>0</v>
      </c>
      <c r="J44" s="61">
        <f t="shared" si="20"/>
        <v>0</v>
      </c>
      <c r="K44" s="62">
        <f t="shared" si="20"/>
        <v>0</v>
      </c>
      <c r="L44" s="63"/>
      <c r="M44" s="223">
        <f t="shared" ref="M44:O44" si="21">M23</f>
        <v>0</v>
      </c>
      <c r="N44" s="64">
        <f t="shared" si="21"/>
        <v>0</v>
      </c>
      <c r="O44" s="64">
        <f t="shared" si="21"/>
        <v>0</v>
      </c>
      <c r="P44" s="64">
        <f t="shared" si="17"/>
        <v>0</v>
      </c>
      <c r="Q44" s="64">
        <f t="shared" si="18"/>
        <v>0</v>
      </c>
      <c r="R44" s="65">
        <f t="shared" si="19"/>
        <v>0</v>
      </c>
      <c r="S44" s="59"/>
      <c r="T44" s="373"/>
      <c r="U44" s="374"/>
      <c r="V44" s="374"/>
      <c r="W44" s="374"/>
      <c r="X44" s="374"/>
      <c r="Y44" s="374"/>
      <c r="Z44" s="374"/>
      <c r="AA44" s="374"/>
      <c r="AB44" s="374"/>
      <c r="AC44" s="374"/>
      <c r="AD44" s="374"/>
      <c r="AE44" s="375"/>
      <c r="AF44" s="374"/>
      <c r="AG44" s="374"/>
      <c r="AH44" s="374"/>
      <c r="AI44" s="374"/>
      <c r="AJ44" s="374"/>
      <c r="AK44" s="374"/>
      <c r="AL44" s="374"/>
      <c r="AM44" s="374"/>
      <c r="AN44" s="374"/>
      <c r="AO44" s="374"/>
      <c r="AP44" s="374"/>
      <c r="AQ44" s="375"/>
    </row>
    <row r="45" spans="2:44" ht="15.75" thickBot="1" x14ac:dyDescent="0.3">
      <c r="D45" s="218" t="s">
        <v>37</v>
      </c>
      <c r="E45" s="219"/>
      <c r="F45" s="219"/>
      <c r="G45" s="219"/>
      <c r="H45" s="219"/>
      <c r="I45" s="219"/>
      <c r="J45" s="219"/>
      <c r="K45" s="220"/>
      <c r="L45" s="63"/>
      <c r="M45" s="124">
        <f t="shared" ref="M45:R45" si="22">SUM(M33:M44)</f>
        <v>0</v>
      </c>
      <c r="N45" s="125">
        <f t="shared" si="22"/>
        <v>0</v>
      </c>
      <c r="O45" s="125">
        <f t="shared" si="22"/>
        <v>0</v>
      </c>
      <c r="P45" s="125">
        <f t="shared" si="22"/>
        <v>0</v>
      </c>
      <c r="Q45" s="125">
        <f t="shared" si="22"/>
        <v>0</v>
      </c>
      <c r="R45" s="126">
        <f t="shared" si="22"/>
        <v>0</v>
      </c>
      <c r="S45" s="58"/>
      <c r="T45" s="202">
        <f t="shared" ref="T45:AQ45" si="23">SUM(T33:T44)</f>
        <v>0</v>
      </c>
      <c r="U45" s="203">
        <f t="shared" si="23"/>
        <v>0</v>
      </c>
      <c r="V45" s="203">
        <f t="shared" si="23"/>
        <v>0</v>
      </c>
      <c r="W45" s="203">
        <f t="shared" si="23"/>
        <v>0</v>
      </c>
      <c r="X45" s="203">
        <f t="shared" si="23"/>
        <v>0</v>
      </c>
      <c r="Y45" s="203">
        <f t="shared" si="23"/>
        <v>0</v>
      </c>
      <c r="Z45" s="203">
        <f t="shared" si="23"/>
        <v>0</v>
      </c>
      <c r="AA45" s="203">
        <f t="shared" si="23"/>
        <v>0</v>
      </c>
      <c r="AB45" s="203">
        <f t="shared" si="23"/>
        <v>0</v>
      </c>
      <c r="AC45" s="203">
        <f t="shared" si="23"/>
        <v>0</v>
      </c>
      <c r="AD45" s="203">
        <f t="shared" si="23"/>
        <v>0</v>
      </c>
      <c r="AE45" s="204">
        <f t="shared" si="23"/>
        <v>0</v>
      </c>
      <c r="AF45" s="203">
        <f t="shared" si="23"/>
        <v>0</v>
      </c>
      <c r="AG45" s="203">
        <f t="shared" si="23"/>
        <v>0</v>
      </c>
      <c r="AH45" s="203">
        <f t="shared" si="23"/>
        <v>0</v>
      </c>
      <c r="AI45" s="203">
        <f t="shared" si="23"/>
        <v>0</v>
      </c>
      <c r="AJ45" s="203">
        <f t="shared" si="23"/>
        <v>0</v>
      </c>
      <c r="AK45" s="203">
        <f t="shared" si="23"/>
        <v>0</v>
      </c>
      <c r="AL45" s="203">
        <f t="shared" si="23"/>
        <v>0</v>
      </c>
      <c r="AM45" s="203">
        <f t="shared" si="23"/>
        <v>0</v>
      </c>
      <c r="AN45" s="203">
        <f t="shared" si="23"/>
        <v>0</v>
      </c>
      <c r="AO45" s="203">
        <f t="shared" si="23"/>
        <v>0</v>
      </c>
      <c r="AP45" s="203">
        <f t="shared" si="23"/>
        <v>0</v>
      </c>
      <c r="AQ45" s="203">
        <f t="shared" si="23"/>
        <v>0</v>
      </c>
      <c r="AR45" s="190"/>
    </row>
    <row r="46" spans="2:44" s="118" customFormat="1" ht="15.75" thickTop="1" x14ac:dyDescent="0.25">
      <c r="B46" s="181"/>
      <c r="C46" s="182"/>
      <c r="D46" s="167"/>
      <c r="E46" s="166"/>
      <c r="F46" s="167"/>
      <c r="G46" s="108"/>
      <c r="H46" s="108"/>
      <c r="I46" s="107"/>
      <c r="J46" s="108"/>
      <c r="K46" s="108"/>
      <c r="L46" s="63"/>
      <c r="M46" s="107"/>
      <c r="N46" s="107"/>
      <c r="O46" s="107"/>
      <c r="P46" s="107"/>
      <c r="Q46" s="107"/>
      <c r="R46" s="107"/>
      <c r="S46" s="58"/>
      <c r="T46" s="206"/>
      <c r="U46" s="206"/>
      <c r="V46" s="206"/>
      <c r="W46" s="206"/>
      <c r="X46" s="206"/>
      <c r="Y46" s="206"/>
      <c r="Z46" s="206"/>
      <c r="AA46" s="206"/>
      <c r="AB46" s="206"/>
      <c r="AC46" s="206"/>
      <c r="AD46" s="206"/>
      <c r="AE46" s="206"/>
      <c r="AF46" s="206"/>
      <c r="AG46" s="206"/>
      <c r="AH46" s="206"/>
      <c r="AI46" s="206"/>
      <c r="AJ46" s="206"/>
      <c r="AK46" s="206"/>
      <c r="AL46" s="206"/>
      <c r="AM46" s="206"/>
      <c r="AN46" s="206"/>
      <c r="AO46" s="206"/>
      <c r="AP46" s="206"/>
      <c r="AQ46" s="206"/>
      <c r="AR46" s="177"/>
    </row>
    <row r="47" spans="2:44" x14ac:dyDescent="0.25">
      <c r="D47" s="67"/>
      <c r="E47" s="68"/>
      <c r="F47" s="67"/>
      <c r="G47" s="217"/>
      <c r="H47" s="217"/>
      <c r="I47" s="217"/>
      <c r="J47" s="217"/>
      <c r="K47" s="217"/>
      <c r="L47" s="63"/>
      <c r="M47" s="128"/>
      <c r="N47" s="128"/>
      <c r="O47" s="128"/>
      <c r="P47" s="128"/>
      <c r="Q47" s="128"/>
      <c r="R47" s="128"/>
      <c r="S47" s="58"/>
      <c r="T47" s="245"/>
      <c r="U47" s="245"/>
      <c r="V47" s="245"/>
      <c r="W47" s="245"/>
      <c r="X47" s="245"/>
      <c r="Y47" s="245"/>
      <c r="Z47" s="245"/>
      <c r="AA47" s="245"/>
      <c r="AB47" s="245"/>
      <c r="AC47" s="245"/>
      <c r="AD47" s="245"/>
      <c r="AE47" s="245"/>
      <c r="AF47" s="187"/>
      <c r="AG47" s="187"/>
      <c r="AH47" s="187"/>
      <c r="AI47" s="187"/>
      <c r="AJ47" s="187"/>
      <c r="AK47" s="187"/>
      <c r="AL47" s="187"/>
      <c r="AM47" s="187"/>
      <c r="AN47" s="187"/>
      <c r="AO47" s="187"/>
      <c r="AP47" s="187"/>
      <c r="AQ47" s="187"/>
      <c r="AR47" s="177"/>
    </row>
    <row r="48" spans="2:44" s="109" customFormat="1" x14ac:dyDescent="0.25">
      <c r="B48" s="181"/>
      <c r="C48" s="182"/>
      <c r="D48" s="221"/>
      <c r="E48" s="221"/>
      <c r="F48" s="221"/>
      <c r="G48" s="221"/>
      <c r="H48" s="221"/>
      <c r="I48" s="221"/>
      <c r="J48" s="221"/>
      <c r="K48" s="221"/>
      <c r="L48" s="63"/>
      <c r="M48" s="128"/>
      <c r="N48" s="128"/>
      <c r="O48" s="128"/>
      <c r="P48" s="128"/>
      <c r="Q48" s="128"/>
      <c r="R48" s="128"/>
      <c r="S48" s="58"/>
      <c r="T48" s="246"/>
      <c r="U48" s="246"/>
      <c r="V48" s="246"/>
      <c r="W48" s="246"/>
      <c r="X48" s="246"/>
      <c r="Y48" s="246"/>
      <c r="Z48" s="246"/>
      <c r="AA48" s="246"/>
      <c r="AB48" s="246"/>
      <c r="AC48" s="246"/>
      <c r="AD48" s="246"/>
      <c r="AE48" s="187"/>
      <c r="AF48" s="187"/>
      <c r="AG48" s="187"/>
      <c r="AH48" s="187"/>
      <c r="AI48" s="187"/>
      <c r="AJ48" s="187"/>
      <c r="AK48" s="187"/>
      <c r="AL48" s="187"/>
      <c r="AM48" s="187"/>
      <c r="AN48" s="187"/>
      <c r="AO48" s="187"/>
      <c r="AP48" s="187"/>
      <c r="AQ48" s="187"/>
      <c r="AR48" s="177"/>
    </row>
    <row r="49" spans="1:44" ht="18.75" x14ac:dyDescent="0.25">
      <c r="D49" s="352" t="s">
        <v>38</v>
      </c>
      <c r="E49" s="353"/>
      <c r="F49" s="353"/>
      <c r="G49" s="354"/>
      <c r="H49" s="354"/>
      <c r="I49" s="354"/>
      <c r="J49" s="354"/>
      <c r="K49" s="354"/>
      <c r="L49" s="63"/>
      <c r="S49" s="58"/>
      <c r="AR49" s="177"/>
    </row>
    <row r="50" spans="1:44" x14ac:dyDescent="0.25">
      <c r="L50" s="63"/>
      <c r="S50" s="58"/>
      <c r="AR50" s="177"/>
    </row>
    <row r="51" spans="1:44" x14ac:dyDescent="0.25">
      <c r="D51" s="170" t="s">
        <v>31</v>
      </c>
      <c r="L51" s="63"/>
      <c r="S51" s="58"/>
      <c r="AR51" s="177"/>
    </row>
    <row r="52" spans="1:44" ht="15" customHeight="1" x14ac:dyDescent="0.25">
      <c r="D52" s="216" t="s">
        <v>32</v>
      </c>
      <c r="E52" s="216"/>
      <c r="F52" s="216"/>
      <c r="G52" s="216"/>
      <c r="H52" s="216"/>
      <c r="I52" s="216"/>
      <c r="J52" s="216"/>
      <c r="K52" s="216"/>
      <c r="L52" s="63"/>
      <c r="S52" s="58"/>
      <c r="AR52" s="177"/>
    </row>
    <row r="53" spans="1:44" ht="15.75" thickBot="1" x14ac:dyDescent="0.3">
      <c r="L53" s="63"/>
      <c r="S53" s="58"/>
      <c r="AR53" s="177"/>
    </row>
    <row r="54" spans="1:44" s="117" customFormat="1" ht="30.75" thickBot="1" x14ac:dyDescent="0.3">
      <c r="B54" s="163"/>
      <c r="C54" s="164"/>
      <c r="D54" s="51" t="s">
        <v>15</v>
      </c>
      <c r="E54" s="52" t="s">
        <v>16</v>
      </c>
      <c r="F54" s="53" t="s">
        <v>17</v>
      </c>
      <c r="G54" s="54" t="s">
        <v>18</v>
      </c>
      <c r="H54" s="45" t="s">
        <v>19</v>
      </c>
      <c r="I54" s="45" t="s">
        <v>20</v>
      </c>
      <c r="J54" s="45" t="s">
        <v>21</v>
      </c>
      <c r="K54" s="46" t="s">
        <v>22</v>
      </c>
      <c r="L54" s="63"/>
      <c r="M54" s="44" t="str">
        <f t="shared" ref="M54:R54" si="24">M$11</f>
        <v>2017 CWIP</v>
      </c>
      <c r="N54" s="45" t="str">
        <f t="shared" si="24"/>
        <v>2018 Total Expenditures</v>
      </c>
      <c r="O54" s="45" t="str">
        <f t="shared" si="24"/>
        <v>2019 Total Expenditures</v>
      </c>
      <c r="P54" s="45" t="str">
        <f t="shared" si="24"/>
        <v>2017 ISO CWIP Less Collectible</v>
      </c>
      <c r="Q54" s="45" t="str">
        <f t="shared" si="24"/>
        <v>2018 ISO Expenditures Less Collectible</v>
      </c>
      <c r="R54" s="46" t="str">
        <f t="shared" si="24"/>
        <v>2019 ISO Expenditures Less Collectible</v>
      </c>
      <c r="S54" s="58"/>
      <c r="T54" s="69">
        <f>$E$3</f>
        <v>43101</v>
      </c>
      <c r="U54" s="54">
        <f t="shared" ref="U54:AM54" si="25">DATE(YEAR(T54),MONTH(T54)+1,DAY(T54))</f>
        <v>43132</v>
      </c>
      <c r="V54" s="54">
        <f t="shared" si="25"/>
        <v>43160</v>
      </c>
      <c r="W54" s="54">
        <f t="shared" si="25"/>
        <v>43191</v>
      </c>
      <c r="X54" s="54">
        <f t="shared" si="25"/>
        <v>43221</v>
      </c>
      <c r="Y54" s="54">
        <f t="shared" si="25"/>
        <v>43252</v>
      </c>
      <c r="Z54" s="54">
        <f t="shared" si="25"/>
        <v>43282</v>
      </c>
      <c r="AA54" s="54">
        <f t="shared" si="25"/>
        <v>43313</v>
      </c>
      <c r="AB54" s="54">
        <f t="shared" si="25"/>
        <v>43344</v>
      </c>
      <c r="AC54" s="54">
        <f t="shared" si="25"/>
        <v>43374</v>
      </c>
      <c r="AD54" s="54">
        <f t="shared" si="25"/>
        <v>43405</v>
      </c>
      <c r="AE54" s="171">
        <f t="shared" si="25"/>
        <v>43435</v>
      </c>
      <c r="AF54" s="54">
        <f>DATE(YEAR(AE54),MONTH(AE54)+1,DAY(AE54))</f>
        <v>43466</v>
      </c>
      <c r="AG54" s="54">
        <f t="shared" si="25"/>
        <v>43497</v>
      </c>
      <c r="AH54" s="54">
        <f t="shared" si="25"/>
        <v>43525</v>
      </c>
      <c r="AI54" s="54">
        <f t="shared" si="25"/>
        <v>43556</v>
      </c>
      <c r="AJ54" s="54">
        <f t="shared" si="25"/>
        <v>43586</v>
      </c>
      <c r="AK54" s="54">
        <f t="shared" si="25"/>
        <v>43617</v>
      </c>
      <c r="AL54" s="54">
        <f t="shared" si="25"/>
        <v>43647</v>
      </c>
      <c r="AM54" s="54">
        <f t="shared" si="25"/>
        <v>43678</v>
      </c>
      <c r="AN54" s="54">
        <f>DATE(YEAR(AM54),MONTH(AM54)+1,DAY(AM54))</f>
        <v>43709</v>
      </c>
      <c r="AO54" s="54">
        <f>DATE(YEAR(AN54),MONTH(AN54)+1,DAY(AN54))</f>
        <v>43739</v>
      </c>
      <c r="AP54" s="54">
        <f>DATE(YEAR(AO54),MONTH(AO54)+1,DAY(AO54))</f>
        <v>43770</v>
      </c>
      <c r="AQ54" s="171">
        <f>DATE(YEAR(AP54),MONTH(AP54)+1,DAY(AP54))</f>
        <v>43800</v>
      </c>
      <c r="AR54" s="177"/>
    </row>
    <row r="55" spans="1:44" s="196" customFormat="1" x14ac:dyDescent="0.25">
      <c r="A55" s="282">
        <v>800062547</v>
      </c>
      <c r="B55" s="192" t="str">
        <f>+$D$49</f>
        <v>Tehachapi Segments 3B &amp; 3C</v>
      </c>
      <c r="C55" s="173" t="s">
        <v>33</v>
      </c>
      <c r="D55" s="154" t="s">
        <v>282</v>
      </c>
      <c r="E55" s="357" t="s">
        <v>280</v>
      </c>
      <c r="F55" s="155">
        <v>7183</v>
      </c>
      <c r="G55" s="156" t="s">
        <v>90</v>
      </c>
      <c r="H55" s="283">
        <v>41244</v>
      </c>
      <c r="I55" s="155" t="s">
        <v>281</v>
      </c>
      <c r="J55" s="158">
        <v>0</v>
      </c>
      <c r="K55" s="159">
        <v>1</v>
      </c>
      <c r="L55" s="63"/>
      <c r="M55" s="358">
        <v>0</v>
      </c>
      <c r="N55" s="71">
        <f>SUM(T71:AE71)</f>
        <v>10.340999999999999</v>
      </c>
      <c r="O55" s="71">
        <f>SUM(AF71:AQ71)</f>
        <v>0</v>
      </c>
      <c r="P55" s="71">
        <f t="shared" ref="P55:P61" si="26">$M55*$K55*(1-$J55)</f>
        <v>0</v>
      </c>
      <c r="Q55" s="64">
        <f t="shared" ref="Q55:Q61" si="27">$N55*$K55*(1-$J55)</f>
        <v>10.340999999999999</v>
      </c>
      <c r="R55" s="65">
        <f t="shared" ref="R55:R61" si="28">$O55*$K55*(1-$J55)</f>
        <v>0</v>
      </c>
      <c r="S55" s="59"/>
      <c r="T55" s="193">
        <f>IF(OR(RIGHT($I55,3)="RGT",RIGHT($I55,3)="INC"),IF($H55=T$54,SUM($T71:T71)+$P55,IF(T$54&gt;$H55,T71,0)),0)</f>
        <v>3.6549999999999998</v>
      </c>
      <c r="U55" s="194">
        <f>IF(OR(RIGHT($I55,3)="RGT",RIGHT($I55,3)="INC"),IF($H55=U$54,SUM($T71:U71)+$P55,IF(U$54&gt;$H55,U71,0)),0)</f>
        <v>3.3879999999999999</v>
      </c>
      <c r="V55" s="194">
        <f>IF(OR(RIGHT($I55,3)="RGT",RIGHT($I55,3)="INC"),IF($H55=V$54,SUM($T71:V71)+$P55,IF(V$54&gt;$H55,V71,0)),0)</f>
        <v>3.298</v>
      </c>
      <c r="W55" s="194">
        <f>IF(OR(RIGHT($I55,3)="RGT",RIGHT($I55,3)="INC"),IF($H55=W$54,SUM($T71:W71)+$P55,IF(W$54&gt;$H55,W71,0)),0)</f>
        <v>0</v>
      </c>
      <c r="X55" s="194">
        <f>IF(OR(RIGHT($I55,3)="RGT",RIGHT($I55,3)="INC"),IF($H55=X$54,SUM($T71:X71)+$P55,IF(X$54&gt;$H55,X71,0)),0)</f>
        <v>0</v>
      </c>
      <c r="Y55" s="194">
        <f>IF(OR(RIGHT($I55,3)="RGT",RIGHT($I55,3)="INC"),IF($H55=Y$54,SUM($T71:Y71)+$P55,IF(Y$54&gt;$H55,Y71,0)),0)</f>
        <v>0</v>
      </c>
      <c r="Z55" s="194">
        <f>IF(OR(RIGHT($I55,3)="RGT",RIGHT($I55,3)="INC"),IF($H55=Z$54,SUM($T71:Z71)+$P55,IF(Z$54&gt;$H55,Z71,0)),0)</f>
        <v>0</v>
      </c>
      <c r="AA55" s="194">
        <f>IF(OR(RIGHT($I55,3)="RGT",RIGHT($I55,3)="INC"),IF($H55=AA$54,SUM($T71:AA71)+$P55,IF(AA$54&gt;$H55,AA71,0)),0)</f>
        <v>0</v>
      </c>
      <c r="AB55" s="194">
        <f>IF(OR(RIGHT($I55,3)="RGT",RIGHT($I55,3)="INC"),IF($H55=AB$54,SUM($T71:AB71)+$P55,IF(AB$54&gt;$H55,AB71,0)),0)</f>
        <v>0</v>
      </c>
      <c r="AC55" s="194">
        <f>IF(OR(RIGHT($I55,3)="RGT",RIGHT($I55,3)="INC"),IF($H55=AC$54,SUM($T71:AC71)+$P55,IF(AC$54&gt;$H55,AC71,0)),0)</f>
        <v>0</v>
      </c>
      <c r="AD55" s="194">
        <f>IF(OR(RIGHT($I55,3)="RGT",RIGHT($I55,3)="INC"),IF($H55=AD$54,SUM($T71:AD71)+$P55,IF(AD$54&gt;$H55,AD71,0)),0)</f>
        <v>0</v>
      </c>
      <c r="AE55" s="195">
        <f>IF(OR(RIGHT($I55,3)="RGT",RIGHT($I55,3)="INC"),IF($H55=AE$54,SUM($T71:AE71)+$P55,IF(AE$54&gt;$H55,AE71,0)),0)</f>
        <v>0</v>
      </c>
      <c r="AF55" s="194">
        <f>IF(OR(RIGHT($I55,3)="RGT",RIGHT($I55,3)="INC"),IF($H55=AF$54,SUM($T71:AF71)+$P55,IF(AF$54&gt;$H55,AF71,0)),0)</f>
        <v>0</v>
      </c>
      <c r="AG55" s="194">
        <f>IF(OR(RIGHT($I55,3)="RGT",RIGHT($I55,3)="INC"),IF($H55=AG$54,SUM($T71:AG71)+$P55,IF(AG$54&gt;$H55,AG71,0)),0)</f>
        <v>0</v>
      </c>
      <c r="AH55" s="194">
        <f>IF(OR(RIGHT($I55,3)="RGT",RIGHT($I55,3)="INC"),IF($H55=AH$54,SUM($T71:AH71)+$P55,IF(AH$54&gt;$H55,AH71,0)),0)</f>
        <v>0</v>
      </c>
      <c r="AI55" s="194">
        <f>IF(OR(RIGHT($I55,3)="RGT",RIGHT($I55,3)="INC"),IF($H55=AI$54,SUM($T71:AI71)+$P55,IF(AI$54&gt;$H55,AI71,0)),0)</f>
        <v>0</v>
      </c>
      <c r="AJ55" s="194">
        <f>IF(OR(RIGHT($I55,3)="RGT",RIGHT($I55,3)="INC"),IF($H55=AJ$54,SUM($T71:AJ71)+$P55,IF(AJ$54&gt;$H55,AJ71,0)),0)</f>
        <v>0</v>
      </c>
      <c r="AK55" s="194">
        <f>IF(OR(RIGHT($I55,3)="RGT",RIGHT($I55,3)="INC"),IF($H55=AK$54,SUM($T71:AK71)+$P55,IF(AK$54&gt;$H55,AK71,0)),0)</f>
        <v>0</v>
      </c>
      <c r="AL55" s="194">
        <f>IF(OR(RIGHT($I55,3)="RGT",RIGHT($I55,3)="INC"),IF($H55=AL$54,SUM($T71:AL71)+$P55,IF(AL$54&gt;$H55,AL71,0)),0)</f>
        <v>0</v>
      </c>
      <c r="AM55" s="194">
        <f>IF(OR(RIGHT($I55,3)="RGT",RIGHT($I55,3)="INC"),IF($H55=AM$54,SUM($T71:AM71)+$P55,IF(AM$54&gt;$H55,AM71,0)),0)</f>
        <v>0</v>
      </c>
      <c r="AN55" s="194">
        <f>IF(OR(RIGHT($I55,3)="RGT",RIGHT($I55,3)="INC"),IF($H55=AN$54,SUM($T71:AN71)+$P55,IF(AN$54&gt;$H55,AN71,0)),0)</f>
        <v>0</v>
      </c>
      <c r="AO55" s="194">
        <f>IF(OR(RIGHT($I55,3)="RGT",RIGHT($I55,3)="INC"),IF($H55=AO$54,SUM($T71:AO71)+$P55,IF(AO$54&gt;$H55,AO71,0)),0)</f>
        <v>0</v>
      </c>
      <c r="AP55" s="194">
        <f>IF(OR(RIGHT($I55,3)="RGT",RIGHT($I55,3)="INC"),IF($H55=AP$54,SUM($T71:AP71)+$P55,IF(AP$54&gt;$H55,AP71,0)),0)</f>
        <v>0</v>
      </c>
      <c r="AQ55" s="195">
        <f>IF(OR(RIGHT($I55,3)="RGT",RIGHT($I55,3)="INC"),IF($H55=AQ$54,SUM($T71:AQ71)+$P55,IF(AQ$54&gt;$H55,AQ71,0)),0)</f>
        <v>0</v>
      </c>
      <c r="AR55" s="177"/>
    </row>
    <row r="56" spans="1:44" s="196" customFormat="1" hidden="1" x14ac:dyDescent="0.25">
      <c r="A56" s="282"/>
      <c r="B56" s="192" t="str">
        <f t="shared" ref="B56:B61" si="29">+$D$49</f>
        <v>Tehachapi Segments 3B &amp; 3C</v>
      </c>
      <c r="C56" s="173" t="s">
        <v>33</v>
      </c>
      <c r="D56" s="154"/>
      <c r="E56" s="160"/>
      <c r="F56" s="155"/>
      <c r="G56" s="156"/>
      <c r="H56" s="283"/>
      <c r="I56" s="155"/>
      <c r="J56" s="158"/>
      <c r="K56" s="159"/>
      <c r="L56" s="63"/>
      <c r="M56" s="122"/>
      <c r="N56" s="71">
        <f>SUM(T72:AE72)</f>
        <v>0</v>
      </c>
      <c r="O56" s="71">
        <f>SUM(AF72:AQ72)</f>
        <v>0</v>
      </c>
      <c r="P56" s="71">
        <f t="shared" si="26"/>
        <v>0</v>
      </c>
      <c r="Q56" s="64">
        <f t="shared" si="27"/>
        <v>0</v>
      </c>
      <c r="R56" s="65">
        <f t="shared" si="28"/>
        <v>0</v>
      </c>
      <c r="S56" s="59"/>
      <c r="T56" s="193">
        <f>IF(OR(RIGHT($I56,3)="RGT",RIGHT($I56,3)="INC"),IF($H56=T$54,SUM($T72:T72)+$P56,IF(T$54&gt;$H56,T72,0)),0)</f>
        <v>0</v>
      </c>
      <c r="U56" s="194">
        <f>IF(OR(RIGHT($I56,3)="RGT",RIGHT($I56,3)="INC"),IF($H56=U$54,SUM($T72:U72)+$P56,IF(U$54&gt;$H56,U72,0)),0)</f>
        <v>0</v>
      </c>
      <c r="V56" s="194">
        <f>IF(OR(RIGHT($I56,3)="RGT",RIGHT($I56,3)="INC"),IF($H56=V$54,SUM($T72:V72)+$P56,IF(V$54&gt;$H56,V72,0)),0)</f>
        <v>0</v>
      </c>
      <c r="W56" s="194">
        <f>IF(OR(RIGHT($I56,3)="RGT",RIGHT($I56,3)="INC"),IF($H56=W$54,SUM($T72:W72)+$P56,IF(W$54&gt;$H56,W72,0)),0)</f>
        <v>0</v>
      </c>
      <c r="X56" s="194">
        <f>IF(OR(RIGHT($I56,3)="RGT",RIGHT($I56,3)="INC"),IF($H56=X$54,SUM($T72:X72)+$P56,IF(X$54&gt;$H56,X72,0)),0)</f>
        <v>0</v>
      </c>
      <c r="Y56" s="194">
        <f>IF(OR(RIGHT($I56,3)="RGT",RIGHT($I56,3)="INC"),IF($H56=Y$54,SUM($T72:Y72)+$P56,IF(Y$54&gt;$H56,Y72,0)),0)</f>
        <v>0</v>
      </c>
      <c r="Z56" s="194">
        <f>IF(OR(RIGHT($I56,3)="RGT",RIGHT($I56,3)="INC"),IF($H56=Z$54,SUM($T72:Z72)+$P56,IF(Z$54&gt;$H56,Z72,0)),0)</f>
        <v>0</v>
      </c>
      <c r="AA56" s="194">
        <f>IF(OR(RIGHT($I56,3)="RGT",RIGHT($I56,3)="INC"),IF($H56=AA$54,SUM($T72:AA72)+$P56,IF(AA$54&gt;$H56,AA72,0)),0)</f>
        <v>0</v>
      </c>
      <c r="AB56" s="194">
        <f>IF(OR(RIGHT($I56,3)="RGT",RIGHT($I56,3)="INC"),IF($H56=AB$54,SUM($T72:AB72)+$P56,IF(AB$54&gt;$H56,AB72,0)),0)</f>
        <v>0</v>
      </c>
      <c r="AC56" s="194">
        <f>IF(OR(RIGHT($I56,3)="RGT",RIGHT($I56,3)="INC"),IF($H56=AC$54,SUM($T72:AC72)+$P56,IF(AC$54&gt;$H56,AC72,0)),0)</f>
        <v>0</v>
      </c>
      <c r="AD56" s="194">
        <f>IF(OR(RIGHT($I56,3)="RGT",RIGHT($I56,3)="INC"),IF($H56=AD$54,SUM($T72:AD72)+$P56,IF(AD$54&gt;$H56,AD72,0)),0)</f>
        <v>0</v>
      </c>
      <c r="AE56" s="195">
        <f>IF(OR(RIGHT($I56,3)="RGT",RIGHT($I56,3)="INC"),IF($H56=AE$54,SUM($T72:AE72)+$P56,IF(AE$54&gt;$H56,AE72,0)),0)</f>
        <v>0</v>
      </c>
      <c r="AF56" s="194">
        <f>IF(OR(RIGHT($I56,3)="RGT",RIGHT($I56,3)="INC"),IF($H56=AF$54,SUM($T72:AF72)+$P56,IF(AF$54&gt;$H56,AF72,0)),0)</f>
        <v>0</v>
      </c>
      <c r="AG56" s="194">
        <f>IF(OR(RIGHT($I56,3)="RGT",RIGHT($I56,3)="INC"),IF($H56=AG$54,SUM($T72:AG72)+$P56,IF(AG$54&gt;$H56,AG72,0)),0)</f>
        <v>0</v>
      </c>
      <c r="AH56" s="194">
        <f>IF(OR(RIGHT($I56,3)="RGT",RIGHT($I56,3)="INC"),IF($H56=AH$54,SUM($T72:AH72)+$P56,IF(AH$54&gt;$H56,AH72,0)),0)</f>
        <v>0</v>
      </c>
      <c r="AI56" s="194">
        <f>IF(OR(RIGHT($I56,3)="RGT",RIGHT($I56,3)="INC"),IF($H56=AI$54,SUM($T72:AI72)+$P56,IF(AI$54&gt;$H56,AI72,0)),0)</f>
        <v>0</v>
      </c>
      <c r="AJ56" s="194">
        <f>IF(OR(RIGHT($I56,3)="RGT",RIGHT($I56,3)="INC"),IF($H56=AJ$54,SUM($T72:AJ72)+$P56,IF(AJ$54&gt;$H56,AJ72,0)),0)</f>
        <v>0</v>
      </c>
      <c r="AK56" s="194">
        <f>IF(OR(RIGHT($I56,3)="RGT",RIGHT($I56,3)="INC"),IF($H56=AK$54,SUM($T72:AK72)+$P56,IF(AK$54&gt;$H56,AK72,0)),0)</f>
        <v>0</v>
      </c>
      <c r="AL56" s="194">
        <f>IF(OR(RIGHT($I56,3)="RGT",RIGHT($I56,3)="INC"),IF($H56=AL$54,SUM($T72:AL72)+$P56,IF(AL$54&gt;$H56,AL72,0)),0)</f>
        <v>0</v>
      </c>
      <c r="AM56" s="194">
        <f>IF(OR(RIGHT($I56,3)="RGT",RIGHT($I56,3)="INC"),IF($H56=AM$54,SUM($T72:AM72)+$P56,IF(AM$54&gt;$H56,AM72,0)),0)</f>
        <v>0</v>
      </c>
      <c r="AN56" s="194">
        <f>IF(OR(RIGHT($I56,3)="RGT",RIGHT($I56,3)="INC"),IF($H56=AN$54,SUM($T72:AN72)+$P56,IF(AN$54&gt;$H56,AN72,0)),0)</f>
        <v>0</v>
      </c>
      <c r="AO56" s="194">
        <f>IF(OR(RIGHT($I56,3)="RGT",RIGHT($I56,3)="INC"),IF($H56=AO$54,SUM($T72:AO72)+$P56,IF(AO$54&gt;$H56,AO72,0)),0)</f>
        <v>0</v>
      </c>
      <c r="AP56" s="194">
        <f>IF(OR(RIGHT($I56,3)="RGT",RIGHT($I56,3)="INC"),IF($H56=AP$54,SUM($T72:AP72)+$P56,IF(AP$54&gt;$H56,AP72,0)),0)</f>
        <v>0</v>
      </c>
      <c r="AQ56" s="195">
        <f>IF(OR(RIGHT($I56,3)="RGT",RIGHT($I56,3)="INC"),IF($H56=AQ$54,SUM($T72:AQ72)+$P56,IF(AQ$54&gt;$H56,AQ72,0)),0)</f>
        <v>0</v>
      </c>
      <c r="AR56" s="177"/>
    </row>
    <row r="57" spans="1:44" s="196" customFormat="1" hidden="1" x14ac:dyDescent="0.25">
      <c r="B57" s="192" t="str">
        <f t="shared" si="29"/>
        <v>Tehachapi Segments 3B &amp; 3C</v>
      </c>
      <c r="C57" s="173" t="s">
        <v>33</v>
      </c>
      <c r="D57" s="154"/>
      <c r="E57" s="160"/>
      <c r="F57" s="155"/>
      <c r="G57" s="156"/>
      <c r="H57" s="283"/>
      <c r="I57" s="155"/>
      <c r="J57" s="158"/>
      <c r="K57" s="159"/>
      <c r="L57" s="247">
        <v>900604086</v>
      </c>
      <c r="M57" s="262"/>
      <c r="N57" s="71">
        <f>SUM(T73:AE73)</f>
        <v>0</v>
      </c>
      <c r="O57" s="71">
        <f>SUM(AF73:AQ73)</f>
        <v>0</v>
      </c>
      <c r="P57" s="71">
        <f t="shared" si="26"/>
        <v>0</v>
      </c>
      <c r="Q57" s="64">
        <f t="shared" si="27"/>
        <v>0</v>
      </c>
      <c r="R57" s="65">
        <f t="shared" si="28"/>
        <v>0</v>
      </c>
      <c r="S57" s="59"/>
      <c r="T57" s="193">
        <f>IF(OR(RIGHT($I57,3)="RGT",RIGHT($I57,3)="INC"),IF($H57=T$54,SUM($T73:T73)+$P57,IF(T$54&gt;$H57,T73,0)),0)</f>
        <v>0</v>
      </c>
      <c r="U57" s="194">
        <f>IF(OR(RIGHT($I57,3)="RGT",RIGHT($I57,3)="INC"),IF($H57=U$54,SUM($T73:U73)+$P57,IF(U$54&gt;$H57,U73,0)),0)</f>
        <v>0</v>
      </c>
      <c r="V57" s="194">
        <f>IF(OR(RIGHT($I57,3)="RGT",RIGHT($I57,3)="INC"),IF($H57=V$54,SUM($T73:V73)+$P57,IF(V$54&gt;$H57,V73,0)),0)</f>
        <v>0</v>
      </c>
      <c r="W57" s="194">
        <f>IF(OR(RIGHT($I57,3)="RGT",RIGHT($I57,3)="INC"),IF($H57=W$54,SUM($T73:W73)+$P57,IF(W$54&gt;$H57,W73,0)),0)</f>
        <v>0</v>
      </c>
      <c r="X57" s="194">
        <f>IF(OR(RIGHT($I57,3)="RGT",RIGHT($I57,3)="INC"),IF($H57=X$54,SUM($T73:X73)+$P57,IF(X$54&gt;$H57,X73,0)),0)</f>
        <v>0</v>
      </c>
      <c r="Y57" s="194">
        <f>IF(OR(RIGHT($I57,3)="RGT",RIGHT($I57,3)="INC"),IF($H57=Y$54,SUM($T73:Y73)+$P57,IF(Y$54&gt;$H57,Y73,0)),0)</f>
        <v>0</v>
      </c>
      <c r="Z57" s="194">
        <f>IF(OR(RIGHT($I57,3)="RGT",RIGHT($I57,3)="INC"),IF($H57=Z$54,SUM($T73:Z73)+$P57,IF(Z$54&gt;$H57,Z73,0)),0)</f>
        <v>0</v>
      </c>
      <c r="AA57" s="194">
        <f>IF(OR(RIGHT($I57,3)="RGT",RIGHT($I57,3)="INC"),IF($H57=AA$54,SUM($T73:AA73)+$P57,IF(AA$54&gt;$H57,AA73,0)),0)</f>
        <v>0</v>
      </c>
      <c r="AB57" s="194">
        <f>IF(OR(RIGHT($I57,3)="RGT",RIGHT($I57,3)="INC"),IF($H57=AB$54,SUM($T73:AB73)+$P57,IF(AB$54&gt;$H57,AB73,0)),0)</f>
        <v>0</v>
      </c>
      <c r="AC57" s="194">
        <f>IF(OR(RIGHT($I57,3)="RGT",RIGHT($I57,3)="INC"),IF($H57=AC$54,SUM($T73:AC73)+$P57,IF(AC$54&gt;$H57,AC73,0)),0)</f>
        <v>0</v>
      </c>
      <c r="AD57" s="194">
        <f>IF(OR(RIGHT($I57,3)="RGT",RIGHT($I57,3)="INC"),IF($H57=AD$54,SUM($T73:AD73)+$P57,IF(AD$54&gt;$H57,AD73,0)),0)</f>
        <v>0</v>
      </c>
      <c r="AE57" s="195">
        <f>IF(OR(RIGHT($I57,3)="RGT",RIGHT($I57,3)="INC"),IF($H57=AE$54,SUM($T73:AE73)+$P57,IF(AE$54&gt;$H57,AE73,0)),0)</f>
        <v>0</v>
      </c>
      <c r="AF57" s="194">
        <f>IF(OR(RIGHT($I57,3)="RGT",RIGHT($I57,3)="INC"),IF($H57=AF$54,SUM($T73:AF73)+$P57,IF(AF$54&gt;$H57,AF73,0)),0)</f>
        <v>0</v>
      </c>
      <c r="AG57" s="194">
        <f>IF(OR(RIGHT($I57,3)="RGT",RIGHT($I57,3)="INC"),IF($H57=AG$54,SUM($T73:AG73)+$P57,IF(AG$54&gt;$H57,AG73,0)),0)</f>
        <v>0</v>
      </c>
      <c r="AH57" s="194">
        <f>IF(OR(RIGHT($I57,3)="RGT",RIGHT($I57,3)="INC"),IF($H57=AH$54,SUM($T73:AH73)+$P57,IF(AH$54&gt;$H57,AH73,0)),0)</f>
        <v>0</v>
      </c>
      <c r="AI57" s="194">
        <f>IF(OR(RIGHT($I57,3)="RGT",RIGHT($I57,3)="INC"),IF($H57=AI$54,SUM($T73:AI73)+$P57,IF(AI$54&gt;$H57,AI73,0)),0)</f>
        <v>0</v>
      </c>
      <c r="AJ57" s="194">
        <f>IF(OR(RIGHT($I57,3)="RGT",RIGHT($I57,3)="INC"),IF($H57=AJ$54,SUM($T73:AJ73)+$P57,IF(AJ$54&gt;$H57,AJ73,0)),0)</f>
        <v>0</v>
      </c>
      <c r="AK57" s="194">
        <f>IF(OR(RIGHT($I57,3)="RGT",RIGHT($I57,3)="INC"),IF($H57=AK$54,SUM($T73:AK73)+$P57,IF(AK$54&gt;$H57,AK73,0)),0)</f>
        <v>0</v>
      </c>
      <c r="AL57" s="194">
        <f>IF(OR(RIGHT($I57,3)="RGT",RIGHT($I57,3)="INC"),IF($H57=AL$54,SUM($T73:AL73)+$P57,IF(AL$54&gt;$H57,AL73,0)),0)</f>
        <v>0</v>
      </c>
      <c r="AM57" s="194">
        <f>IF(OR(RIGHT($I57,3)="RGT",RIGHT($I57,3)="INC"),IF($H57=AM$54,SUM($T73:AM73)+$P57,IF(AM$54&gt;$H57,AM73,0)),0)</f>
        <v>0</v>
      </c>
      <c r="AN57" s="194">
        <f>IF(OR(RIGHT($I57,3)="RGT",RIGHT($I57,3)="INC"),IF($H57=AN$54,SUM($T73:AN73)+$P57,IF(AN$54&gt;$H57,AN73,0)),0)</f>
        <v>0</v>
      </c>
      <c r="AO57" s="194">
        <f>IF(OR(RIGHT($I57,3)="RGT",RIGHT($I57,3)="INC"),IF($H57=AO$54,SUM($T73:AO73)+$P57,IF(AO$54&gt;$H57,AO73,0)),0)</f>
        <v>0</v>
      </c>
      <c r="AP57" s="194">
        <f>IF(OR(RIGHT($I57,3)="RGT",RIGHT($I57,3)="INC"),IF($H57=AP$54,SUM($T73:AP73)+$P57,IF(AP$54&gt;$H57,AP73,0)),0)</f>
        <v>0</v>
      </c>
      <c r="AQ57" s="195">
        <f>IF(OR(RIGHT($I57,3)="RGT",RIGHT($I57,3)="INC"),IF($H57=AQ$54,SUM($T73:AQ73)+$P57,IF(AQ$54&gt;$H57,AQ73,0)),0)</f>
        <v>0</v>
      </c>
      <c r="AR57" s="177"/>
    </row>
    <row r="58" spans="1:44" s="196" customFormat="1" hidden="1" x14ac:dyDescent="0.25">
      <c r="B58" s="192" t="str">
        <f t="shared" si="29"/>
        <v>Tehachapi Segments 3B &amp; 3C</v>
      </c>
      <c r="C58" s="173" t="s">
        <v>33</v>
      </c>
      <c r="D58" s="154"/>
      <c r="E58" s="160"/>
      <c r="F58" s="155"/>
      <c r="G58" s="156"/>
      <c r="H58" s="157"/>
      <c r="I58" s="70"/>
      <c r="J58" s="158"/>
      <c r="K58" s="159"/>
      <c r="L58" s="247">
        <v>901374880</v>
      </c>
      <c r="M58" s="122"/>
      <c r="N58" s="71">
        <f>SUM(T74:AE74)</f>
        <v>0</v>
      </c>
      <c r="O58" s="71">
        <f>SUM(AF74:AQ74)</f>
        <v>0</v>
      </c>
      <c r="P58" s="71">
        <f t="shared" si="26"/>
        <v>0</v>
      </c>
      <c r="Q58" s="64">
        <f t="shared" si="27"/>
        <v>0</v>
      </c>
      <c r="R58" s="65">
        <f t="shared" si="28"/>
        <v>0</v>
      </c>
      <c r="S58" s="59"/>
      <c r="T58" s="193">
        <f>IF(OR(RIGHT($I58,3)="RGT",RIGHT($I58,3)="INC"),IF($H58=T$54,SUM($T74:T74)+$P58,IF(T$54&gt;$H58,T74,0)),0)</f>
        <v>0</v>
      </c>
      <c r="U58" s="194">
        <f>IF(OR(RIGHT($I58,3)="RGT",RIGHT($I58,3)="INC"),IF($H58=U$54,SUM($T74:U74)+$P58,IF(U$54&gt;$H58,U74,0)),0)</f>
        <v>0</v>
      </c>
      <c r="V58" s="194">
        <f>IF(OR(RIGHT($I58,3)="RGT",RIGHT($I58,3)="INC"),IF($H58=V$54,SUM($T74:V74)+$P58,IF(V$54&gt;$H58,V74,0)),0)</f>
        <v>0</v>
      </c>
      <c r="W58" s="194">
        <f>IF(OR(RIGHT($I58,3)="RGT",RIGHT($I58,3)="INC"),IF($H58=W$54,SUM($T74:W74)+$P58,IF(W$54&gt;$H58,W74,0)),0)</f>
        <v>0</v>
      </c>
      <c r="X58" s="194">
        <f>IF(OR(RIGHT($I58,3)="RGT",RIGHT($I58,3)="INC"),IF($H58=X$54,SUM($T74:X74)+$P58,IF(X$54&gt;$H58,X74,0)),0)</f>
        <v>0</v>
      </c>
      <c r="Y58" s="194">
        <f>IF(OR(RIGHT($I58,3)="RGT",RIGHT($I58,3)="INC"),IF($H58=Y$54,SUM($T74:Y74)+$P58,IF(Y$54&gt;$H58,Y74,0)),0)</f>
        <v>0</v>
      </c>
      <c r="Z58" s="194">
        <f>IF(OR(RIGHT($I58,3)="RGT",RIGHT($I58,3)="INC"),IF($H58=Z$54,SUM($T74:Z74)+$P58,IF(Z$54&gt;$H58,Z74,0)),0)</f>
        <v>0</v>
      </c>
      <c r="AA58" s="194">
        <f>IF(OR(RIGHT($I58,3)="RGT",RIGHT($I58,3)="INC"),IF($H58=AA$54,SUM($T74:AA74)+$P58,IF(AA$54&gt;$H58,AA74,0)),0)</f>
        <v>0</v>
      </c>
      <c r="AB58" s="194">
        <f>IF(OR(RIGHT($I58,3)="RGT",RIGHT($I58,3)="INC"),IF($H58=AB$54,SUM($T74:AB74)+$P58,IF(AB$54&gt;$H58,AB74,0)),0)</f>
        <v>0</v>
      </c>
      <c r="AC58" s="194">
        <f>IF(OR(RIGHT($I58,3)="RGT",RIGHT($I58,3)="INC"),IF($H58=AC$54,SUM($T74:AC74)+$P58,IF(AC$54&gt;$H58,AC74,0)),0)</f>
        <v>0</v>
      </c>
      <c r="AD58" s="194">
        <f>IF(OR(RIGHT($I58,3)="RGT",RIGHT($I58,3)="INC"),IF($H58=AD$54,SUM($T74:AD74)+$P58,IF(AD$54&gt;$H58,AD74,0)),0)</f>
        <v>0</v>
      </c>
      <c r="AE58" s="195">
        <f>IF(OR(RIGHT($I58,3)="RGT",RIGHT($I58,3)="INC"),IF($H58=AE$54,SUM($T74:AE74)+$P58,IF(AE$54&gt;$H58,AE74,0)),0)</f>
        <v>0</v>
      </c>
      <c r="AF58" s="194">
        <f>IF(OR(RIGHT($I58,3)="RGT",RIGHT($I58,3)="INC"),IF($H58=AF$54,SUM($T74:AF74)+$P58,IF(AF$54&gt;$H58,AF74,0)),0)</f>
        <v>0</v>
      </c>
      <c r="AG58" s="194">
        <f>IF(OR(RIGHT($I58,3)="RGT",RIGHT($I58,3)="INC"),IF($H58=AG$54,SUM($T74:AG74)+$P58,IF(AG$54&gt;$H58,AG74,0)),0)</f>
        <v>0</v>
      </c>
      <c r="AH58" s="194">
        <f>IF(OR(RIGHT($I58,3)="RGT",RIGHT($I58,3)="INC"),IF($H58=AH$54,SUM($T74:AH74)+$P58,IF(AH$54&gt;$H58,AH74,0)),0)</f>
        <v>0</v>
      </c>
      <c r="AI58" s="194">
        <f>IF(OR(RIGHT($I58,3)="RGT",RIGHT($I58,3)="INC"),IF($H58=AI$54,SUM($T74:AI74)+$P58,IF(AI$54&gt;$H58,AI74,0)),0)</f>
        <v>0</v>
      </c>
      <c r="AJ58" s="194">
        <f>IF(OR(RIGHT($I58,3)="RGT",RIGHT($I58,3)="INC"),IF($H58=AJ$54,SUM($T74:AJ74)+$P58,IF(AJ$54&gt;$H58,AJ74,0)),0)</f>
        <v>0</v>
      </c>
      <c r="AK58" s="194">
        <f>IF(OR(RIGHT($I58,3)="RGT",RIGHT($I58,3)="INC"),IF($H58=AK$54,SUM($T74:AK74)+$P58,IF(AK$54&gt;$H58,AK74,0)),0)</f>
        <v>0</v>
      </c>
      <c r="AL58" s="194">
        <f>IF(OR(RIGHT($I58,3)="RGT",RIGHT($I58,3)="INC"),IF($H58=AL$54,SUM($T74:AL74)+$P58,IF(AL$54&gt;$H58,AL74,0)),0)</f>
        <v>0</v>
      </c>
      <c r="AM58" s="194">
        <f>IF(OR(RIGHT($I58,3)="RGT",RIGHT($I58,3)="INC"),IF($H58=AM$54,SUM($T74:AM74)+$P58,IF(AM$54&gt;$H58,AM74,0)),0)</f>
        <v>0</v>
      </c>
      <c r="AN58" s="194">
        <f>IF(OR(RIGHT($I58,3)="RGT",RIGHT($I58,3)="INC"),IF($H58=AN$54,SUM($T74:AN74)+$P58,IF(AN$54&gt;$H58,AN74,0)),0)</f>
        <v>0</v>
      </c>
      <c r="AO58" s="194">
        <f>IF(OR(RIGHT($I58,3)="RGT",RIGHT($I58,3)="INC"),IF($H58=AO$54,SUM($T74:AO74)+$P58,IF(AO$54&gt;$H58,AO74,0)),0)</f>
        <v>0</v>
      </c>
      <c r="AP58" s="194">
        <f>IF(OR(RIGHT($I58,3)="RGT",RIGHT($I58,3)="INC"),IF($H58=AP$54,SUM($T74:AP74)+$P58,IF(AP$54&gt;$H58,AP74,0)),0)</f>
        <v>0</v>
      </c>
      <c r="AQ58" s="195">
        <f>IF(OR(RIGHT($I58,3)="RGT",RIGHT($I58,3)="INC"),IF($H58=AQ$54,SUM($T74:AQ74)+$P58,IF(AQ$54&gt;$H58,AQ74,0)),0)</f>
        <v>0</v>
      </c>
      <c r="AR58" s="177"/>
    </row>
    <row r="59" spans="1:44" s="196" customFormat="1" hidden="1" x14ac:dyDescent="0.25">
      <c r="B59" s="192" t="str">
        <f t="shared" si="29"/>
        <v>Tehachapi Segments 3B &amp; 3C</v>
      </c>
      <c r="C59" s="173" t="s">
        <v>33</v>
      </c>
      <c r="D59" s="154"/>
      <c r="E59" s="160"/>
      <c r="F59" s="155"/>
      <c r="G59" s="156"/>
      <c r="H59" s="157"/>
      <c r="I59" s="70"/>
      <c r="J59" s="158"/>
      <c r="K59" s="159"/>
      <c r="L59" s="247"/>
      <c r="M59" s="122"/>
      <c r="N59" s="71">
        <f>SUM(T75:AE75)</f>
        <v>0</v>
      </c>
      <c r="O59" s="71">
        <f>SUM(AF75:AQ75)</f>
        <v>0</v>
      </c>
      <c r="P59" s="71">
        <f t="shared" si="26"/>
        <v>0</v>
      </c>
      <c r="Q59" s="64">
        <f t="shared" si="27"/>
        <v>0</v>
      </c>
      <c r="R59" s="65">
        <f t="shared" si="28"/>
        <v>0</v>
      </c>
      <c r="S59" s="59"/>
      <c r="T59" s="193">
        <f>IF(OR(RIGHT($I59,3)="RGT",RIGHT($I59,3)="INC"),IF($H59=T$54,SUM($T75:T75)+$P59,IF(T$54&gt;$H59,T75,0)),0)</f>
        <v>0</v>
      </c>
      <c r="U59" s="194">
        <f>IF(OR(RIGHT($I59,3)="RGT",RIGHT($I59,3)="INC"),IF($H59=U$54,SUM($T75:U75)+$P59,IF(U$54&gt;$H59,U75,0)),0)</f>
        <v>0</v>
      </c>
      <c r="V59" s="194">
        <f>IF(OR(RIGHT($I59,3)="RGT",RIGHT($I59,3)="INC"),IF($H59=V$54,SUM($T75:V75)+$P59,IF(V$54&gt;$H59,V75,0)),0)</f>
        <v>0</v>
      </c>
      <c r="W59" s="194">
        <f>IF(OR(RIGHT($I59,3)="RGT",RIGHT($I59,3)="INC"),IF($H59=W$54,SUM($T75:W75)+$P59,IF(W$54&gt;$H59,W75,0)),0)</f>
        <v>0</v>
      </c>
      <c r="X59" s="194">
        <f>IF(OR(RIGHT($I59,3)="RGT",RIGHT($I59,3)="INC"),IF($H59=X$54,SUM($T75:X75)+$P59,IF(X$54&gt;$H59,X75,0)),0)</f>
        <v>0</v>
      </c>
      <c r="Y59" s="194">
        <f>IF(OR(RIGHT($I59,3)="RGT",RIGHT($I59,3)="INC"),IF($H59=Y$54,SUM($T75:Y75)+$P59,IF(Y$54&gt;$H59,Y75,0)),0)</f>
        <v>0</v>
      </c>
      <c r="Z59" s="194">
        <f>IF(OR(RIGHT($I59,3)="RGT",RIGHT($I59,3)="INC"),IF($H59=Z$54,SUM($T75:Z75)+$P59,IF(Z$54&gt;$H59,Z75,0)),0)</f>
        <v>0</v>
      </c>
      <c r="AA59" s="194">
        <f>IF(OR(RIGHT($I59,3)="RGT",RIGHT($I59,3)="INC"),IF($H59=AA$54,SUM($T75:AA75)+$P59,IF(AA$54&gt;$H59,AA75,0)),0)</f>
        <v>0</v>
      </c>
      <c r="AB59" s="194">
        <f>IF(OR(RIGHT($I59,3)="RGT",RIGHT($I59,3)="INC"),IF($H59=AB$54,SUM($T75:AB75)+$P59,IF(AB$54&gt;$H59,AB75,0)),0)</f>
        <v>0</v>
      </c>
      <c r="AC59" s="194">
        <f>IF(OR(RIGHT($I59,3)="RGT",RIGHT($I59,3)="INC"),IF($H59=AC$54,SUM($T75:AC75)+$P59,IF(AC$54&gt;$H59,AC75,0)),0)</f>
        <v>0</v>
      </c>
      <c r="AD59" s="194">
        <f>IF(OR(RIGHT($I59,3)="RGT",RIGHT($I59,3)="INC"),IF($H59=AD$54,SUM($T75:AD75)+$P59,IF(AD$54&gt;$H59,AD75,0)),0)</f>
        <v>0</v>
      </c>
      <c r="AE59" s="195">
        <f>IF(OR(RIGHT($I59,3)="RGT",RIGHT($I59,3)="INC"),IF($H59=AE$54,SUM($T75:AE75)+$P59,IF(AE$54&gt;$H59,AE75,0)),0)</f>
        <v>0</v>
      </c>
      <c r="AF59" s="194">
        <f>IF(OR(RIGHT($I59,3)="RGT",RIGHT($I59,3)="INC"),IF($H59=AF$54,SUM($T75:AF75)+$P59,IF(AF$54&gt;$H59,AF75,0)),0)</f>
        <v>0</v>
      </c>
      <c r="AG59" s="194">
        <f>IF(OR(RIGHT($I59,3)="RGT",RIGHT($I59,3)="INC"),IF($H59=AG$54,SUM($T75:AG75)+$P59,IF(AG$54&gt;$H59,AG75,0)),0)</f>
        <v>0</v>
      </c>
      <c r="AH59" s="194">
        <f>IF(OR(RIGHT($I59,3)="RGT",RIGHT($I59,3)="INC"),IF($H59=AH$54,SUM($T75:AH75)+$P59,IF(AH$54&gt;$H59,AH75,0)),0)</f>
        <v>0</v>
      </c>
      <c r="AI59" s="194">
        <f>IF(OR(RIGHT($I59,3)="RGT",RIGHT($I59,3)="INC"),IF($H59=AI$54,SUM($T75:AI75)+$P59,IF(AI$54&gt;$H59,AI75,0)),0)</f>
        <v>0</v>
      </c>
      <c r="AJ59" s="194">
        <f>IF(OR(RIGHT($I59,3)="RGT",RIGHT($I59,3)="INC"),IF($H59=AJ$54,SUM($T75:AJ75)+$P59,IF(AJ$54&gt;$H59,AJ75,0)),0)</f>
        <v>0</v>
      </c>
      <c r="AK59" s="194">
        <f>IF(OR(RIGHT($I59,3)="RGT",RIGHT($I59,3)="INC"),IF($H59=AK$54,SUM($T75:AK75)+$P59,IF(AK$54&gt;$H59,AK75,0)),0)</f>
        <v>0</v>
      </c>
      <c r="AL59" s="194">
        <f>IF(OR(RIGHT($I59,3)="RGT",RIGHT($I59,3)="INC"),IF($H59=AL$54,SUM($T75:AL75)+$P59,IF(AL$54&gt;$H59,AL75,0)),0)</f>
        <v>0</v>
      </c>
      <c r="AM59" s="194">
        <f>IF(OR(RIGHT($I59,3)="RGT",RIGHT($I59,3)="INC"),IF($H59=AM$54,SUM($T75:AM75)+$P59,IF(AM$54&gt;$H59,AM75,0)),0)</f>
        <v>0</v>
      </c>
      <c r="AN59" s="194">
        <f>IF(OR(RIGHT($I59,3)="RGT",RIGHT($I59,3)="INC"),IF($H59=AN$54,SUM($T75:AN75)+$P59,IF(AN$54&gt;$H59,AN75,0)),0)</f>
        <v>0</v>
      </c>
      <c r="AO59" s="194">
        <f>IF(OR(RIGHT($I59,3)="RGT",RIGHT($I59,3)="INC"),IF($H59=AO$54,SUM($T75:AO75)+$P59,IF(AO$54&gt;$H59,AO75,0)),0)</f>
        <v>0</v>
      </c>
      <c r="AP59" s="194">
        <f>IF(OR(RIGHT($I59,3)="RGT",RIGHT($I59,3)="INC"),IF($H59=AP$54,SUM($T75:AP75)+$P59,IF(AP$54&gt;$H59,AP75,0)),0)</f>
        <v>0</v>
      </c>
      <c r="AQ59" s="195">
        <f>IF(OR(RIGHT($I59,3)="RGT",RIGHT($I59,3)="INC"),IF($H59=AQ$54,SUM($T75:AQ75)+$P59,IF(AQ$54&gt;$H59,AQ75,0)),0)</f>
        <v>0</v>
      </c>
      <c r="AR59" s="177"/>
    </row>
    <row r="60" spans="1:44" s="196" customFormat="1" hidden="1" x14ac:dyDescent="0.25">
      <c r="B60" s="192" t="str">
        <f t="shared" si="29"/>
        <v>Tehachapi Segments 3B &amp; 3C</v>
      </c>
      <c r="C60" s="173" t="s">
        <v>33</v>
      </c>
      <c r="D60" s="154"/>
      <c r="E60" s="160"/>
      <c r="F60" s="155"/>
      <c r="G60" s="156"/>
      <c r="H60" s="157"/>
      <c r="I60" s="70"/>
      <c r="J60" s="158"/>
      <c r="K60" s="159"/>
      <c r="L60" s="247">
        <v>800219436</v>
      </c>
      <c r="M60" s="262"/>
      <c r="N60" s="71">
        <f t="shared" ref="N60" si="30">SUM(T76:AE76)</f>
        <v>0</v>
      </c>
      <c r="O60" s="71">
        <f t="shared" ref="O60" si="31">SUM(AF76:AQ76)</f>
        <v>0</v>
      </c>
      <c r="P60" s="71">
        <f t="shared" si="26"/>
        <v>0</v>
      </c>
      <c r="Q60" s="64">
        <f t="shared" si="27"/>
        <v>0</v>
      </c>
      <c r="R60" s="65">
        <f t="shared" si="28"/>
        <v>0</v>
      </c>
      <c r="S60" s="59"/>
      <c r="T60" s="193">
        <f>IF(OR(RIGHT($I60,3)="RGT",RIGHT($I60,3)="INC"),IF($H60=T$54,SUM($T76:T76)+$P60,IF(T$54&gt;$H60,T76,0)),0)</f>
        <v>0</v>
      </c>
      <c r="U60" s="194">
        <f>IF(OR(RIGHT($I60,3)="RGT",RIGHT($I60,3)="INC"),IF($H60=U$54,SUM($T76:U76)+$P60,IF(U$54&gt;$H60,U76,0)),0)</f>
        <v>0</v>
      </c>
      <c r="V60" s="194">
        <f>IF(OR(RIGHT($I60,3)="RGT",RIGHT($I60,3)="INC"),IF($H60=V$54,SUM($T76:V76)+$P60,IF(V$54&gt;$H60,V76,0)),0)</f>
        <v>0</v>
      </c>
      <c r="W60" s="194">
        <f>IF(OR(RIGHT($I60,3)="RGT",RIGHT($I60,3)="INC"),IF($H60=W$54,SUM($T76:W76)+$P60,IF(W$54&gt;$H60,W76,0)),0)</f>
        <v>0</v>
      </c>
      <c r="X60" s="194">
        <f>IF(OR(RIGHT($I60,3)="RGT",RIGHT($I60,3)="INC"),IF($H60=X$54,SUM($T76:X76)+$P60,IF(X$54&gt;$H60,X76,0)),0)</f>
        <v>0</v>
      </c>
      <c r="Y60" s="194">
        <f>IF(OR(RIGHT($I60,3)="RGT",RIGHT($I60,3)="INC"),IF($H60=Y$54,SUM($T76:Y76)+$P60,IF(Y$54&gt;$H60,Y76,0)),0)</f>
        <v>0</v>
      </c>
      <c r="Z60" s="194">
        <f>IF(OR(RIGHT($I60,3)="RGT",RIGHT($I60,3)="INC"),IF($H60=Z$54,SUM($T76:Z76)+$P60,IF(Z$54&gt;$H60,Z76,0)),0)</f>
        <v>0</v>
      </c>
      <c r="AA60" s="194">
        <f>IF(OR(RIGHT($I60,3)="RGT",RIGHT($I60,3)="INC"),IF($H60=AA$54,SUM($T76:AA76)+$P60,IF(AA$54&gt;$H60,AA76,0)),0)</f>
        <v>0</v>
      </c>
      <c r="AB60" s="194">
        <f>IF(OR(RIGHT($I60,3)="RGT",RIGHT($I60,3)="INC"),IF($H60=AB$54,SUM($T76:AB76)+$P60,IF(AB$54&gt;$H60,AB76,0)),0)</f>
        <v>0</v>
      </c>
      <c r="AC60" s="194">
        <f>IF(OR(RIGHT($I60,3)="RGT",RIGHT($I60,3)="INC"),IF($H60=AC$54,SUM($T76:AC76)+$P60,IF(AC$54&gt;$H60,AC76,0)),0)</f>
        <v>0</v>
      </c>
      <c r="AD60" s="194">
        <f>IF(OR(RIGHT($I60,3)="RGT",RIGHT($I60,3)="INC"),IF($H60=AD$54,SUM($T76:AD76)+$P60,IF(AD$54&gt;$H60,AD76,0)),0)</f>
        <v>0</v>
      </c>
      <c r="AE60" s="195">
        <f>IF(OR(RIGHT($I60,3)="RGT",RIGHT($I60,3)="INC"),IF($H60=AE$54,SUM($T76:AE76)+$P60,IF(AE$54&gt;$H60,AE76,0)),0)</f>
        <v>0</v>
      </c>
      <c r="AF60" s="194">
        <f>IF(OR(RIGHT($I60,3)="RGT",RIGHT($I60,3)="INC"),IF($H60=AF$54,SUM($T76:AF76)+$P60,IF(AF$54&gt;$H60,AF76,0)),0)</f>
        <v>0</v>
      </c>
      <c r="AG60" s="194">
        <f>IF(OR(RIGHT($I60,3)="RGT",RIGHT($I60,3)="INC"),IF($H60=AG$54,SUM($T76:AG76)+$P60,IF(AG$54&gt;$H60,AG76,0)),0)</f>
        <v>0</v>
      </c>
      <c r="AH60" s="194">
        <f>IF(OR(RIGHT($I60,3)="RGT",RIGHT($I60,3)="INC"),IF($H60=AH$54,SUM($T76:AH76)+$P60,IF(AH$54&gt;$H60,AH76,0)),0)</f>
        <v>0</v>
      </c>
      <c r="AI60" s="194">
        <f>IF(OR(RIGHT($I60,3)="RGT",RIGHT($I60,3)="INC"),IF($H60=AI$54,SUM($T76:AI76)+$P60,IF(AI$54&gt;$H60,AI76,0)),0)</f>
        <v>0</v>
      </c>
      <c r="AJ60" s="194">
        <f>IF(OR(RIGHT($I60,3)="RGT",RIGHT($I60,3)="INC"),IF($H60=AJ$54,SUM($T76:AJ76)+$P60,IF(AJ$54&gt;$H60,AJ76,0)),0)</f>
        <v>0</v>
      </c>
      <c r="AK60" s="194">
        <f>IF(OR(RIGHT($I60,3)="RGT",RIGHT($I60,3)="INC"),IF($H60=AK$54,SUM($T76:AK76)+$P60,IF(AK$54&gt;$H60,AK76,0)),0)</f>
        <v>0</v>
      </c>
      <c r="AL60" s="194">
        <f>IF(OR(RIGHT($I60,3)="RGT",RIGHT($I60,3)="INC"),IF($H60=AL$54,SUM($T76:AL76)+$P60,IF(AL$54&gt;$H60,AL76,0)),0)</f>
        <v>0</v>
      </c>
      <c r="AM60" s="194">
        <f>IF(OR(RIGHT($I60,3)="RGT",RIGHT($I60,3)="INC"),IF($H60=AM$54,SUM($T76:AM76)+$P60,IF(AM$54&gt;$H60,AM76,0)),0)</f>
        <v>0</v>
      </c>
      <c r="AN60" s="194">
        <f>IF(OR(RIGHT($I60,3)="RGT",RIGHT($I60,3)="INC"),IF($H60=AN$54,SUM($T76:AN76)+$P60,IF(AN$54&gt;$H60,AN76,0)),0)</f>
        <v>0</v>
      </c>
      <c r="AO60" s="194">
        <f>IF(OR(RIGHT($I60,3)="RGT",RIGHT($I60,3)="INC"),IF($H60=AO$54,SUM($T76:AO76)+$P60,IF(AO$54&gt;$H60,AO76,0)),0)</f>
        <v>0</v>
      </c>
      <c r="AP60" s="194">
        <f>IF(OR(RIGHT($I60,3)="RGT",RIGHT($I60,3)="INC"),IF($H60=AP$54,SUM($T76:AP76)+$P60,IF(AP$54&gt;$H60,AP76,0)),0)</f>
        <v>0</v>
      </c>
      <c r="AQ60" s="195">
        <f>IF(OR(RIGHT($I60,3)="RGT",RIGHT($I60,3)="INC"),IF($H60=AQ$54,SUM($T76:AQ76)+$P60,IF(AQ$54&gt;$H60,AQ76,0)),0)</f>
        <v>0</v>
      </c>
      <c r="AR60" s="177"/>
    </row>
    <row r="61" spans="1:44" s="196" customFormat="1" hidden="1" x14ac:dyDescent="0.25">
      <c r="B61" s="192" t="str">
        <f t="shared" si="29"/>
        <v>Tehachapi Segments 3B &amp; 3C</v>
      </c>
      <c r="C61" s="173" t="s">
        <v>33</v>
      </c>
      <c r="D61" s="154"/>
      <c r="E61" s="160"/>
      <c r="F61" s="155"/>
      <c r="G61" s="156"/>
      <c r="H61" s="157"/>
      <c r="I61" s="70"/>
      <c r="J61" s="158"/>
      <c r="K61" s="159"/>
      <c r="L61" s="247">
        <v>800219505</v>
      </c>
      <c r="M61" s="262"/>
      <c r="N61" s="71">
        <f t="shared" ref="N61" si="32">SUM(T77:AE77)</f>
        <v>0</v>
      </c>
      <c r="O61" s="71">
        <f t="shared" ref="O61" si="33">SUM(AF77:AQ77)</f>
        <v>0</v>
      </c>
      <c r="P61" s="71">
        <f t="shared" si="26"/>
        <v>0</v>
      </c>
      <c r="Q61" s="64">
        <f t="shared" si="27"/>
        <v>0</v>
      </c>
      <c r="R61" s="65">
        <f t="shared" si="28"/>
        <v>0</v>
      </c>
      <c r="S61" s="59"/>
      <c r="T61" s="193">
        <f>IF(OR(RIGHT($I61,3)="RGT",RIGHT($I61,3)="INC"),IF($H61=T$54,SUM($T77:T77)+$P61,IF(T$54&gt;$H61,T77,0)),0)</f>
        <v>0</v>
      </c>
      <c r="U61" s="194">
        <f>IF(OR(RIGHT($I61,3)="RGT",RIGHT($I61,3)="INC"),IF($H61=U$54,SUM($T77:U77)+$P61,IF(U$54&gt;$H61,U77,0)),0)</f>
        <v>0</v>
      </c>
      <c r="V61" s="194">
        <f>IF(OR(RIGHT($I61,3)="RGT",RIGHT($I61,3)="INC"),IF($H61=V$54,SUM($T77:V77)+$P61,IF(V$54&gt;$H61,V77,0)),0)</f>
        <v>0</v>
      </c>
      <c r="W61" s="194">
        <f>IF(OR(RIGHT($I61,3)="RGT",RIGHT($I61,3)="INC"),IF($H61=W$54,SUM($T77:W77)+$P61,IF(W$54&gt;$H61,W77,0)),0)</f>
        <v>0</v>
      </c>
      <c r="X61" s="194">
        <f>IF(OR(RIGHT($I61,3)="RGT",RIGHT($I61,3)="INC"),IF($H61=X$54,SUM($T77:X77)+$P61,IF(X$54&gt;$H61,X77,0)),0)</f>
        <v>0</v>
      </c>
      <c r="Y61" s="194">
        <f>IF(OR(RIGHT($I61,3)="RGT",RIGHT($I61,3)="INC"),IF($H61=Y$54,SUM($T77:Y77)+$P61,IF(Y$54&gt;$H61,Y77,0)),0)</f>
        <v>0</v>
      </c>
      <c r="Z61" s="194">
        <f>IF(OR(RIGHT($I61,3)="RGT",RIGHT($I61,3)="INC"),IF($H61=Z$54,SUM($T77:Z77)+$P61,IF(Z$54&gt;$H61,Z77,0)),0)</f>
        <v>0</v>
      </c>
      <c r="AA61" s="194">
        <f>IF(OR(RIGHT($I61,3)="RGT",RIGHT($I61,3)="INC"),IF($H61=AA$54,SUM($T77:AA77)+$P61,IF(AA$54&gt;$H61,AA77,0)),0)</f>
        <v>0</v>
      </c>
      <c r="AB61" s="194">
        <f>IF(OR(RIGHT($I61,3)="RGT",RIGHT($I61,3)="INC"),IF($H61=AB$54,SUM($T77:AB77)+$P61,IF(AB$54&gt;$H61,AB77,0)),0)</f>
        <v>0</v>
      </c>
      <c r="AC61" s="194">
        <f>IF(OR(RIGHT($I61,3)="RGT",RIGHT($I61,3)="INC"),IF($H61=AC$54,SUM($T77:AC77)+$P61,IF(AC$54&gt;$H61,AC77,0)),0)</f>
        <v>0</v>
      </c>
      <c r="AD61" s="194">
        <f>IF(OR(RIGHT($I61,3)="RGT",RIGHT($I61,3)="INC"),IF($H61=AD$54,SUM($T77:AD77)+$P61,IF(AD$54&gt;$H61,AD77,0)),0)</f>
        <v>0</v>
      </c>
      <c r="AE61" s="195">
        <f>IF(OR(RIGHT($I61,3)="RGT",RIGHT($I61,3)="INC"),IF($H61=AE$54,SUM($T77:AE77)+$P61,IF(AE$54&gt;$H61,AE77,0)),0)</f>
        <v>0</v>
      </c>
      <c r="AF61" s="194">
        <f>IF(OR(RIGHT($I61,3)="RGT",RIGHT($I61,3)="INC"),IF($H61=AF$54,SUM($T77:AF77)+$P61,IF(AF$54&gt;$H61,AF77,0)),0)</f>
        <v>0</v>
      </c>
      <c r="AG61" s="194">
        <f>IF(OR(RIGHT($I61,3)="RGT",RIGHT($I61,3)="INC"),IF($H61=AG$54,SUM($T77:AG77)+$P61,IF(AG$54&gt;$H61,AG77,0)),0)</f>
        <v>0</v>
      </c>
      <c r="AH61" s="194">
        <f>IF(OR(RIGHT($I61,3)="RGT",RIGHT($I61,3)="INC"),IF($H61=AH$54,SUM($T77:AH77)+$P61,IF(AH$54&gt;$H61,AH77,0)),0)</f>
        <v>0</v>
      </c>
      <c r="AI61" s="194">
        <f>IF(OR(RIGHT($I61,3)="RGT",RIGHT($I61,3)="INC"),IF($H61=AI$54,SUM($T77:AI77)+$P61,IF(AI$54&gt;$H61,AI77,0)),0)</f>
        <v>0</v>
      </c>
      <c r="AJ61" s="194">
        <f>IF(OR(RIGHT($I61,3)="RGT",RIGHT($I61,3)="INC"),IF($H61=AJ$54,SUM($T77:AJ77)+$P61,IF(AJ$54&gt;$H61,AJ77,0)),0)</f>
        <v>0</v>
      </c>
      <c r="AK61" s="194">
        <f>IF(OR(RIGHT($I61,3)="RGT",RIGHT($I61,3)="INC"),IF($H61=AK$54,SUM($T77:AK77)+$P61,IF(AK$54&gt;$H61,AK77,0)),0)</f>
        <v>0</v>
      </c>
      <c r="AL61" s="194">
        <f>IF(OR(RIGHT($I61,3)="RGT",RIGHT($I61,3)="INC"),IF($H61=AL$54,SUM($T77:AL77)+$P61,IF(AL$54&gt;$H61,AL77,0)),0)</f>
        <v>0</v>
      </c>
      <c r="AM61" s="194">
        <f>IF(OR(RIGHT($I61,3)="RGT",RIGHT($I61,3)="INC"),IF($H61=AM$54,SUM($T77:AM77)+$P61,IF(AM$54&gt;$H61,AM77,0)),0)</f>
        <v>0</v>
      </c>
      <c r="AN61" s="194">
        <f>IF(OR(RIGHT($I61,3)="RGT",RIGHT($I61,3)="INC"),IF($H61=AN$54,SUM($T77:AN77)+$P61,IF(AN$54&gt;$H61,AN77,0)),0)</f>
        <v>0</v>
      </c>
      <c r="AO61" s="194">
        <f>IF(OR(RIGHT($I61,3)="RGT",RIGHT($I61,3)="INC"),IF($H61=AO$54,SUM($T77:AO77)+$P61,IF(AO$54&gt;$H61,AO77,0)),0)</f>
        <v>0</v>
      </c>
      <c r="AP61" s="194">
        <f>IF(OR(RIGHT($I61,3)="RGT",RIGHT($I61,3)="INC"),IF($H61=AP$54,SUM($T77:AP77)+$P61,IF(AP$54&gt;$H61,AP77,0)),0)</f>
        <v>0</v>
      </c>
      <c r="AQ61" s="195">
        <f>IF(OR(RIGHT($I61,3)="RGT",RIGHT($I61,3)="INC"),IF($H61=AQ$54,SUM($T77:AQ77)+$P61,IF(AQ$54&gt;$H61,AQ77,0)),0)</f>
        <v>0</v>
      </c>
      <c r="AR61" s="177"/>
    </row>
    <row r="62" spans="1:44" ht="15.75" thickBot="1" x14ac:dyDescent="0.3">
      <c r="C62" s="164" t="s">
        <v>70</v>
      </c>
      <c r="D62" s="218" t="s">
        <v>26</v>
      </c>
      <c r="E62" s="219"/>
      <c r="F62" s="219"/>
      <c r="G62" s="219"/>
      <c r="H62" s="219"/>
      <c r="I62" s="219"/>
      <c r="J62" s="219"/>
      <c r="K62" s="220"/>
      <c r="L62" s="63"/>
      <c r="M62" s="124">
        <f t="shared" ref="M62:R62" si="34">SUM(M55:M61)</f>
        <v>0</v>
      </c>
      <c r="N62" s="125">
        <f t="shared" si="34"/>
        <v>10.340999999999999</v>
      </c>
      <c r="O62" s="125">
        <f t="shared" si="34"/>
        <v>0</v>
      </c>
      <c r="P62" s="125">
        <f t="shared" si="34"/>
        <v>0</v>
      </c>
      <c r="Q62" s="125">
        <f t="shared" si="34"/>
        <v>10.340999999999999</v>
      </c>
      <c r="R62" s="126">
        <f t="shared" si="34"/>
        <v>0</v>
      </c>
      <c r="S62" s="58"/>
      <c r="T62" s="178">
        <f t="shared" ref="T62:AQ62" si="35">SUM(T55:T61)</f>
        <v>3.6549999999999998</v>
      </c>
      <c r="U62" s="179">
        <f t="shared" si="35"/>
        <v>3.3879999999999999</v>
      </c>
      <c r="V62" s="179">
        <f t="shared" si="35"/>
        <v>3.298</v>
      </c>
      <c r="W62" s="179">
        <f t="shared" si="35"/>
        <v>0</v>
      </c>
      <c r="X62" s="179">
        <f t="shared" si="35"/>
        <v>0</v>
      </c>
      <c r="Y62" s="179">
        <f t="shared" si="35"/>
        <v>0</v>
      </c>
      <c r="Z62" s="179">
        <f t="shared" si="35"/>
        <v>0</v>
      </c>
      <c r="AA62" s="179">
        <f t="shared" si="35"/>
        <v>0</v>
      </c>
      <c r="AB62" s="179">
        <f t="shared" si="35"/>
        <v>0</v>
      </c>
      <c r="AC62" s="179">
        <f t="shared" si="35"/>
        <v>0</v>
      </c>
      <c r="AD62" s="179">
        <f t="shared" si="35"/>
        <v>0</v>
      </c>
      <c r="AE62" s="180">
        <f t="shared" si="35"/>
        <v>0</v>
      </c>
      <c r="AF62" s="179">
        <f t="shared" si="35"/>
        <v>0</v>
      </c>
      <c r="AG62" s="179">
        <f t="shared" si="35"/>
        <v>0</v>
      </c>
      <c r="AH62" s="179">
        <f t="shared" si="35"/>
        <v>0</v>
      </c>
      <c r="AI62" s="179">
        <f t="shared" si="35"/>
        <v>0</v>
      </c>
      <c r="AJ62" s="179">
        <f t="shared" si="35"/>
        <v>0</v>
      </c>
      <c r="AK62" s="179">
        <f t="shared" si="35"/>
        <v>0</v>
      </c>
      <c r="AL62" s="179">
        <f t="shared" si="35"/>
        <v>0</v>
      </c>
      <c r="AM62" s="179">
        <f t="shared" si="35"/>
        <v>0</v>
      </c>
      <c r="AN62" s="179">
        <f t="shared" si="35"/>
        <v>0</v>
      </c>
      <c r="AO62" s="179">
        <f t="shared" si="35"/>
        <v>0</v>
      </c>
      <c r="AP62" s="179">
        <f t="shared" si="35"/>
        <v>0</v>
      </c>
      <c r="AQ62" s="180">
        <f t="shared" si="35"/>
        <v>0</v>
      </c>
      <c r="AR62" s="177"/>
    </row>
    <row r="63" spans="1:44" s="109" customFormat="1" ht="15.75" thickTop="1" x14ac:dyDescent="0.25">
      <c r="B63" s="181"/>
      <c r="C63" s="182"/>
      <c r="D63" s="183"/>
      <c r="E63" s="184"/>
      <c r="F63" s="185"/>
      <c r="G63" s="186"/>
      <c r="H63" s="186"/>
      <c r="J63" s="186"/>
      <c r="K63" s="186"/>
      <c r="L63" s="63"/>
      <c r="S63" s="58"/>
      <c r="T63" s="186"/>
      <c r="U63" s="186"/>
      <c r="V63" s="186"/>
      <c r="W63" s="186"/>
      <c r="X63" s="186"/>
      <c r="Y63" s="186"/>
      <c r="Z63" s="186"/>
      <c r="AA63" s="186"/>
      <c r="AB63" s="186"/>
      <c r="AC63" s="186"/>
      <c r="AD63" s="186"/>
      <c r="AE63" s="186"/>
      <c r="AF63" s="186"/>
      <c r="AG63" s="186"/>
      <c r="AH63" s="186"/>
      <c r="AI63" s="186"/>
      <c r="AJ63" s="186"/>
      <c r="AK63" s="186"/>
      <c r="AL63" s="186"/>
      <c r="AM63" s="186"/>
      <c r="AN63" s="186"/>
      <c r="AO63" s="186"/>
      <c r="AP63" s="186"/>
      <c r="AQ63" s="186"/>
      <c r="AR63" s="177"/>
    </row>
    <row r="64" spans="1:44" ht="15.75" thickBot="1" x14ac:dyDescent="0.3">
      <c r="D64" s="218" t="str">
        <f>"Total Incremental Plant Balance - "&amp;D49</f>
        <v>Total Incremental Plant Balance - Tehachapi Segments 3B &amp; 3C</v>
      </c>
      <c r="E64" s="219"/>
      <c r="F64" s="219"/>
      <c r="G64" s="219"/>
      <c r="H64" s="219"/>
      <c r="I64" s="219"/>
      <c r="J64" s="219"/>
      <c r="K64" s="220"/>
      <c r="L64" s="63"/>
      <c r="M64" s="124"/>
      <c r="N64" s="125"/>
      <c r="O64" s="125"/>
      <c r="P64" s="125"/>
      <c r="Q64" s="125"/>
      <c r="R64" s="126"/>
      <c r="S64" s="58"/>
      <c r="T64" s="178">
        <f>T62</f>
        <v>3.6549999999999998</v>
      </c>
      <c r="U64" s="179">
        <f t="shared" ref="U64:AM64" si="36">U62+T64</f>
        <v>7.0429999999999993</v>
      </c>
      <c r="V64" s="179">
        <f t="shared" si="36"/>
        <v>10.340999999999999</v>
      </c>
      <c r="W64" s="179">
        <f t="shared" si="36"/>
        <v>10.340999999999999</v>
      </c>
      <c r="X64" s="179">
        <f t="shared" si="36"/>
        <v>10.340999999999999</v>
      </c>
      <c r="Y64" s="179">
        <f t="shared" si="36"/>
        <v>10.340999999999999</v>
      </c>
      <c r="Z64" s="179">
        <f t="shared" si="36"/>
        <v>10.340999999999999</v>
      </c>
      <c r="AA64" s="179">
        <f t="shared" si="36"/>
        <v>10.340999999999999</v>
      </c>
      <c r="AB64" s="179">
        <f t="shared" si="36"/>
        <v>10.340999999999999</v>
      </c>
      <c r="AC64" s="179">
        <f t="shared" si="36"/>
        <v>10.340999999999999</v>
      </c>
      <c r="AD64" s="179">
        <f t="shared" si="36"/>
        <v>10.340999999999999</v>
      </c>
      <c r="AE64" s="180">
        <f t="shared" si="36"/>
        <v>10.340999999999999</v>
      </c>
      <c r="AF64" s="179">
        <f>AF62+AE64</f>
        <v>10.340999999999999</v>
      </c>
      <c r="AG64" s="179">
        <f t="shared" si="36"/>
        <v>10.340999999999999</v>
      </c>
      <c r="AH64" s="179">
        <f t="shared" si="36"/>
        <v>10.340999999999999</v>
      </c>
      <c r="AI64" s="179">
        <f t="shared" si="36"/>
        <v>10.340999999999999</v>
      </c>
      <c r="AJ64" s="179">
        <f t="shared" si="36"/>
        <v>10.340999999999999</v>
      </c>
      <c r="AK64" s="179">
        <f t="shared" si="36"/>
        <v>10.340999999999999</v>
      </c>
      <c r="AL64" s="179">
        <f t="shared" si="36"/>
        <v>10.340999999999999</v>
      </c>
      <c r="AM64" s="179">
        <f t="shared" si="36"/>
        <v>10.340999999999999</v>
      </c>
      <c r="AN64" s="179">
        <f>AN62+AM64</f>
        <v>10.340999999999999</v>
      </c>
      <c r="AO64" s="179">
        <f>AO62+AN64</f>
        <v>10.340999999999999</v>
      </c>
      <c r="AP64" s="179">
        <f>AP62+AO64</f>
        <v>10.340999999999999</v>
      </c>
      <c r="AQ64" s="179">
        <f>AQ62+AP64</f>
        <v>10.340999999999999</v>
      </c>
      <c r="AR64" s="190"/>
    </row>
    <row r="65" spans="2:44" ht="15.75" thickTop="1" x14ac:dyDescent="0.25">
      <c r="D65" s="67"/>
      <c r="E65" s="68"/>
      <c r="F65" s="67"/>
      <c r="G65" s="217"/>
      <c r="H65" s="217"/>
      <c r="I65" s="217"/>
      <c r="J65" s="217"/>
      <c r="K65" s="217"/>
      <c r="L65" s="63"/>
      <c r="M65" s="128"/>
      <c r="N65" s="128"/>
      <c r="O65" s="128"/>
      <c r="P65" s="128"/>
      <c r="Q65" s="128"/>
      <c r="R65" s="128"/>
      <c r="S65" s="58"/>
      <c r="T65" s="187"/>
      <c r="U65" s="187"/>
      <c r="V65" s="187"/>
      <c r="W65" s="187"/>
      <c r="X65" s="187"/>
      <c r="Y65" s="187"/>
      <c r="Z65" s="187"/>
      <c r="AA65" s="187"/>
      <c r="AB65" s="187"/>
      <c r="AC65" s="187"/>
      <c r="AD65" s="187"/>
      <c r="AE65" s="187"/>
      <c r="AF65" s="187"/>
      <c r="AG65" s="187"/>
      <c r="AH65" s="187"/>
      <c r="AI65" s="187"/>
      <c r="AJ65" s="187"/>
      <c r="AK65" s="187"/>
      <c r="AL65" s="187"/>
      <c r="AM65" s="187"/>
      <c r="AN65" s="187"/>
      <c r="AO65" s="187"/>
      <c r="AP65" s="187"/>
      <c r="AQ65" s="187"/>
      <c r="AR65" s="177"/>
    </row>
    <row r="66" spans="2:44" s="109" customFormat="1" x14ac:dyDescent="0.25">
      <c r="B66" s="181"/>
      <c r="C66" s="182"/>
      <c r="D66" s="183"/>
      <c r="E66" s="184"/>
      <c r="F66" s="185"/>
      <c r="G66" s="186"/>
      <c r="H66" s="186"/>
      <c r="J66" s="186"/>
      <c r="K66" s="186"/>
      <c r="L66" s="63"/>
      <c r="M66" s="119"/>
      <c r="N66" s="119"/>
      <c r="O66" s="119"/>
      <c r="P66" s="119"/>
      <c r="Q66" s="119"/>
      <c r="R66" s="119"/>
      <c r="S66" s="58"/>
      <c r="T66" s="186"/>
      <c r="U66" s="186"/>
      <c r="V66" s="186"/>
      <c r="W66" s="186"/>
      <c r="X66" s="186"/>
      <c r="Y66" s="186"/>
      <c r="Z66" s="186"/>
      <c r="AA66" s="186"/>
      <c r="AB66" s="186"/>
      <c r="AC66" s="186"/>
      <c r="AD66" s="186"/>
      <c r="AE66" s="186"/>
      <c r="AF66" s="186"/>
      <c r="AG66" s="186"/>
      <c r="AH66" s="186"/>
      <c r="AI66" s="186"/>
      <c r="AJ66" s="186"/>
      <c r="AK66" s="186"/>
      <c r="AL66" s="186"/>
      <c r="AM66" s="186"/>
      <c r="AN66" s="186"/>
      <c r="AO66" s="186"/>
      <c r="AP66" s="186"/>
      <c r="AQ66" s="186"/>
      <c r="AR66" s="177"/>
    </row>
    <row r="67" spans="2:44" s="109" customFormat="1" x14ac:dyDescent="0.25">
      <c r="B67" s="181"/>
      <c r="C67" s="182"/>
      <c r="D67" s="170" t="s">
        <v>34</v>
      </c>
      <c r="E67" s="166"/>
      <c r="F67" s="167"/>
      <c r="G67" s="108"/>
      <c r="H67" s="108"/>
      <c r="I67" s="107"/>
      <c r="J67" s="108"/>
      <c r="K67" s="108"/>
      <c r="L67" s="63"/>
      <c r="M67" s="107"/>
      <c r="N67" s="107"/>
      <c r="O67" s="107"/>
      <c r="P67" s="107"/>
      <c r="Q67" s="107"/>
      <c r="R67" s="107"/>
      <c r="S67" s="58"/>
      <c r="T67" s="108"/>
      <c r="U67" s="108"/>
      <c r="V67" s="108"/>
      <c r="W67" s="108"/>
      <c r="X67" s="108"/>
      <c r="Y67" s="108"/>
      <c r="Z67" s="108"/>
      <c r="AA67" s="108"/>
      <c r="AB67" s="108"/>
      <c r="AC67" s="108"/>
      <c r="AD67" s="108"/>
      <c r="AE67" s="108"/>
      <c r="AF67" s="108"/>
      <c r="AG67" s="108"/>
      <c r="AH67" s="108"/>
      <c r="AI67" s="108"/>
      <c r="AJ67" s="108"/>
      <c r="AK67" s="108"/>
      <c r="AL67" s="108"/>
      <c r="AM67" s="108"/>
      <c r="AN67" s="108"/>
      <c r="AO67" s="108"/>
      <c r="AP67" s="108"/>
      <c r="AQ67" s="108"/>
      <c r="AR67" s="177"/>
    </row>
    <row r="68" spans="2:44" s="109" customFormat="1" x14ac:dyDescent="0.25">
      <c r="B68" s="181"/>
      <c r="C68" s="182"/>
      <c r="D68" s="167" t="s">
        <v>35</v>
      </c>
      <c r="E68" s="166"/>
      <c r="F68" s="167"/>
      <c r="G68" s="108"/>
      <c r="H68" s="108"/>
      <c r="I68" s="107"/>
      <c r="J68" s="108"/>
      <c r="K68" s="108"/>
      <c r="L68" s="63"/>
      <c r="M68" s="107"/>
      <c r="N68" s="107"/>
      <c r="O68" s="107"/>
      <c r="P68" s="107"/>
      <c r="Q68" s="107"/>
      <c r="R68" s="107"/>
      <c r="S68" s="58"/>
      <c r="T68" s="108"/>
      <c r="U68" s="108"/>
      <c r="V68" s="108"/>
      <c r="W68" s="108"/>
      <c r="X68" s="108"/>
      <c r="Y68" s="108"/>
      <c r="Z68" s="108"/>
      <c r="AA68" s="108"/>
      <c r="AB68" s="108"/>
      <c r="AC68" s="108"/>
      <c r="AD68" s="108"/>
      <c r="AE68" s="108"/>
      <c r="AF68" s="108"/>
      <c r="AG68" s="108"/>
      <c r="AH68" s="108"/>
      <c r="AI68" s="108"/>
      <c r="AJ68" s="108"/>
      <c r="AK68" s="108"/>
      <c r="AL68" s="108"/>
      <c r="AM68" s="108"/>
      <c r="AN68" s="108"/>
      <c r="AO68" s="108"/>
      <c r="AP68" s="108"/>
      <c r="AQ68" s="108"/>
      <c r="AR68" s="177"/>
    </row>
    <row r="69" spans="2:44" s="109" customFormat="1" ht="15.75" thickBot="1" x14ac:dyDescent="0.3">
      <c r="B69" s="181"/>
      <c r="C69" s="182"/>
      <c r="D69" s="167"/>
      <c r="E69" s="166"/>
      <c r="F69" s="167"/>
      <c r="G69" s="108"/>
      <c r="H69" s="108"/>
      <c r="I69" s="107"/>
      <c r="J69" s="108"/>
      <c r="K69" s="108"/>
      <c r="L69" s="63"/>
      <c r="M69" s="107"/>
      <c r="N69" s="107"/>
      <c r="O69" s="107"/>
      <c r="P69" s="107"/>
      <c r="Q69" s="107"/>
      <c r="R69" s="107"/>
      <c r="S69" s="58"/>
      <c r="T69" s="108"/>
      <c r="U69" s="108"/>
      <c r="V69" s="108"/>
      <c r="W69" s="108"/>
      <c r="X69" s="108"/>
      <c r="Y69" s="108"/>
      <c r="Z69" s="108"/>
      <c r="AA69" s="108"/>
      <c r="AB69" s="108"/>
      <c r="AC69" s="108"/>
      <c r="AD69" s="108"/>
      <c r="AE69" s="108"/>
      <c r="AF69" s="108"/>
      <c r="AG69" s="108"/>
      <c r="AH69" s="108"/>
      <c r="AI69" s="108"/>
      <c r="AJ69" s="108"/>
      <c r="AK69" s="108"/>
      <c r="AL69" s="108"/>
      <c r="AM69" s="108"/>
      <c r="AN69" s="108"/>
      <c r="AO69" s="108"/>
      <c r="AP69" s="108"/>
      <c r="AQ69" s="108"/>
      <c r="AR69" s="177"/>
    </row>
    <row r="70" spans="2:44" s="117" customFormat="1" ht="30.75" thickBot="1" x14ac:dyDescent="0.3">
      <c r="B70" s="163"/>
      <c r="C70" s="164"/>
      <c r="D70" s="51" t="s">
        <v>15</v>
      </c>
      <c r="E70" s="52" t="s">
        <v>16</v>
      </c>
      <c r="F70" s="53" t="s">
        <v>17</v>
      </c>
      <c r="G70" s="54" t="s">
        <v>18</v>
      </c>
      <c r="H70" s="45" t="s">
        <v>19</v>
      </c>
      <c r="I70" s="45" t="s">
        <v>20</v>
      </c>
      <c r="J70" s="45" t="s">
        <v>21</v>
      </c>
      <c r="K70" s="46" t="s">
        <v>22</v>
      </c>
      <c r="L70" s="63"/>
      <c r="M70" s="44" t="str">
        <f t="shared" ref="M70:R70" si="37">M$11</f>
        <v>2017 CWIP</v>
      </c>
      <c r="N70" s="45" t="str">
        <f t="shared" si="37"/>
        <v>2018 Total Expenditures</v>
      </c>
      <c r="O70" s="45" t="str">
        <f t="shared" si="37"/>
        <v>2019 Total Expenditures</v>
      </c>
      <c r="P70" s="45" t="str">
        <f t="shared" si="37"/>
        <v>2017 ISO CWIP Less Collectible</v>
      </c>
      <c r="Q70" s="45" t="str">
        <f t="shared" si="37"/>
        <v>2018 ISO Expenditures Less Collectible</v>
      </c>
      <c r="R70" s="46" t="str">
        <f t="shared" si="37"/>
        <v>2019 ISO Expenditures Less Collectible</v>
      </c>
      <c r="S70" s="58"/>
      <c r="T70" s="198">
        <f>$E$3</f>
        <v>43101</v>
      </c>
      <c r="U70" s="85">
        <f t="shared" ref="U70:AM70" si="38">DATE(YEAR(T70),MONTH(T70)+1,DAY(T70))</f>
        <v>43132</v>
      </c>
      <c r="V70" s="85">
        <f t="shared" si="38"/>
        <v>43160</v>
      </c>
      <c r="W70" s="85">
        <f t="shared" si="38"/>
        <v>43191</v>
      </c>
      <c r="X70" s="85">
        <f t="shared" si="38"/>
        <v>43221</v>
      </c>
      <c r="Y70" s="85">
        <f t="shared" si="38"/>
        <v>43252</v>
      </c>
      <c r="Z70" s="85">
        <f t="shared" si="38"/>
        <v>43282</v>
      </c>
      <c r="AA70" s="85">
        <f t="shared" si="38"/>
        <v>43313</v>
      </c>
      <c r="AB70" s="85">
        <f t="shared" si="38"/>
        <v>43344</v>
      </c>
      <c r="AC70" s="85">
        <f t="shared" si="38"/>
        <v>43374</v>
      </c>
      <c r="AD70" s="85">
        <f t="shared" si="38"/>
        <v>43405</v>
      </c>
      <c r="AE70" s="199">
        <f t="shared" si="38"/>
        <v>43435</v>
      </c>
      <c r="AF70" s="198">
        <f>DATE(YEAR(AE70),MONTH(AE70)+1,DAY(AE70))</f>
        <v>43466</v>
      </c>
      <c r="AG70" s="85">
        <f t="shared" si="38"/>
        <v>43497</v>
      </c>
      <c r="AH70" s="85">
        <f t="shared" si="38"/>
        <v>43525</v>
      </c>
      <c r="AI70" s="85">
        <f t="shared" si="38"/>
        <v>43556</v>
      </c>
      <c r="AJ70" s="85">
        <f t="shared" si="38"/>
        <v>43586</v>
      </c>
      <c r="AK70" s="85">
        <f t="shared" si="38"/>
        <v>43617</v>
      </c>
      <c r="AL70" s="85">
        <f t="shared" si="38"/>
        <v>43647</v>
      </c>
      <c r="AM70" s="85">
        <f t="shared" si="38"/>
        <v>43678</v>
      </c>
      <c r="AN70" s="85">
        <f>DATE(YEAR(AM70),MONTH(AM70)+1,DAY(AM70))</f>
        <v>43709</v>
      </c>
      <c r="AO70" s="85">
        <f>DATE(YEAR(AN70),MONTH(AN70)+1,DAY(AN70))</f>
        <v>43739</v>
      </c>
      <c r="AP70" s="85">
        <f>DATE(YEAR(AO70),MONTH(AO70)+1,DAY(AO70))</f>
        <v>43770</v>
      </c>
      <c r="AQ70" s="85">
        <f>DATE(YEAR(AP70),MONTH(AP70)+1,DAY(AP70))</f>
        <v>43800</v>
      </c>
      <c r="AR70" s="190"/>
    </row>
    <row r="71" spans="2:44" s="177" customFormat="1" x14ac:dyDescent="0.25">
      <c r="B71" s="192" t="str">
        <f t="shared" ref="B71:B77" si="39">+$D$49</f>
        <v>Tehachapi Segments 3B &amp; 3C</v>
      </c>
      <c r="C71" s="173" t="s">
        <v>36</v>
      </c>
      <c r="D71" s="56" t="str">
        <f t="shared" ref="D71:K77" si="40">D55</f>
        <v>CET-ET-TP-RN-718300</v>
      </c>
      <c r="E71" s="57" t="str">
        <f t="shared" si="40"/>
        <v>230 kV Transmission Line Between Highwind and Windhub Substations</v>
      </c>
      <c r="F71" s="58">
        <f t="shared" si="40"/>
        <v>7183</v>
      </c>
      <c r="G71" s="60" t="str">
        <f t="shared" si="40"/>
        <v>High</v>
      </c>
      <c r="H71" s="59">
        <f t="shared" si="40"/>
        <v>41244</v>
      </c>
      <c r="I71" s="60" t="str">
        <f t="shared" si="40"/>
        <v>TR-LINEINC</v>
      </c>
      <c r="J71" s="61">
        <f t="shared" si="40"/>
        <v>0</v>
      </c>
      <c r="K71" s="62">
        <f t="shared" si="40"/>
        <v>1</v>
      </c>
      <c r="L71" s="63"/>
      <c r="M71" s="223">
        <f t="shared" ref="M71:O77" si="41">M55</f>
        <v>0</v>
      </c>
      <c r="N71" s="64">
        <f t="shared" si="41"/>
        <v>10.340999999999999</v>
      </c>
      <c r="O71" s="64">
        <f t="shared" si="41"/>
        <v>0</v>
      </c>
      <c r="P71" s="64">
        <f t="shared" ref="P71:P77" si="42">$M71*$K71*(1-$J71)</f>
        <v>0</v>
      </c>
      <c r="Q71" s="64">
        <f t="shared" ref="Q71:Q77" si="43">$N71*$K71*(1-$J71)</f>
        <v>10.340999999999999</v>
      </c>
      <c r="R71" s="65">
        <f t="shared" ref="R71:R77" si="44">$O71*$K71*(1-$J71)</f>
        <v>0</v>
      </c>
      <c r="S71" s="59"/>
      <c r="T71" s="370">
        <v>3.6549999999999998</v>
      </c>
      <c r="U71" s="371">
        <v>3.3879999999999999</v>
      </c>
      <c r="V71" s="371">
        <v>3.298</v>
      </c>
      <c r="W71" s="371"/>
      <c r="X71" s="371"/>
      <c r="Y71" s="371"/>
      <c r="Z71" s="371"/>
      <c r="AA71" s="371"/>
      <c r="AB71" s="371"/>
      <c r="AC71" s="371"/>
      <c r="AD71" s="371"/>
      <c r="AE71" s="372"/>
      <c r="AF71" s="370"/>
      <c r="AG71" s="371"/>
      <c r="AH71" s="371"/>
      <c r="AI71" s="371"/>
      <c r="AJ71" s="371"/>
      <c r="AK71" s="371"/>
      <c r="AL71" s="371"/>
      <c r="AM71" s="371"/>
      <c r="AN71" s="371"/>
      <c r="AO71" s="371"/>
      <c r="AP71" s="371"/>
      <c r="AQ71" s="372"/>
    </row>
    <row r="72" spans="2:44" s="177" customFormat="1" hidden="1" x14ac:dyDescent="0.25">
      <c r="B72" s="192" t="str">
        <f t="shared" si="39"/>
        <v>Tehachapi Segments 3B &amp; 3C</v>
      </c>
      <c r="C72" s="173" t="s">
        <v>36</v>
      </c>
      <c r="D72" s="56">
        <f t="shared" si="40"/>
        <v>0</v>
      </c>
      <c r="E72" s="66">
        <f t="shared" si="40"/>
        <v>0</v>
      </c>
      <c r="F72" s="58">
        <f t="shared" si="40"/>
        <v>0</v>
      </c>
      <c r="G72" s="60">
        <f t="shared" si="40"/>
        <v>0</v>
      </c>
      <c r="H72" s="59">
        <f t="shared" si="40"/>
        <v>0</v>
      </c>
      <c r="I72" s="60">
        <f t="shared" si="40"/>
        <v>0</v>
      </c>
      <c r="J72" s="61">
        <f t="shared" si="40"/>
        <v>0</v>
      </c>
      <c r="K72" s="62">
        <f t="shared" si="40"/>
        <v>0</v>
      </c>
      <c r="L72" s="63"/>
      <c r="M72" s="223">
        <f t="shared" si="41"/>
        <v>0</v>
      </c>
      <c r="N72" s="64">
        <f t="shared" si="41"/>
        <v>0</v>
      </c>
      <c r="O72" s="64">
        <f t="shared" si="41"/>
        <v>0</v>
      </c>
      <c r="P72" s="64">
        <f t="shared" si="42"/>
        <v>0</v>
      </c>
      <c r="Q72" s="64">
        <f t="shared" si="43"/>
        <v>0</v>
      </c>
      <c r="R72" s="65">
        <f t="shared" si="44"/>
        <v>0</v>
      </c>
      <c r="S72" s="59"/>
      <c r="T72" s="291"/>
      <c r="U72" s="292"/>
      <c r="V72" s="292"/>
      <c r="W72" s="292"/>
      <c r="X72" s="292"/>
      <c r="Y72" s="292"/>
      <c r="Z72" s="292"/>
      <c r="AA72" s="292"/>
      <c r="AB72" s="292"/>
      <c r="AC72" s="292"/>
      <c r="AD72" s="292"/>
      <c r="AE72" s="293"/>
      <c r="AF72" s="291"/>
      <c r="AG72" s="292"/>
      <c r="AH72" s="292"/>
      <c r="AI72" s="292"/>
      <c r="AJ72" s="292"/>
      <c r="AK72" s="292"/>
      <c r="AL72" s="292"/>
      <c r="AM72" s="292"/>
      <c r="AN72" s="292"/>
      <c r="AO72" s="292"/>
      <c r="AP72" s="292"/>
      <c r="AQ72" s="293"/>
    </row>
    <row r="73" spans="2:44" s="177" customFormat="1" hidden="1" x14ac:dyDescent="0.25">
      <c r="B73" s="192" t="str">
        <f t="shared" si="39"/>
        <v>Tehachapi Segments 3B &amp; 3C</v>
      </c>
      <c r="C73" s="173" t="s">
        <v>36</v>
      </c>
      <c r="D73" s="56">
        <f t="shared" si="40"/>
        <v>0</v>
      </c>
      <c r="E73" s="66">
        <f t="shared" si="40"/>
        <v>0</v>
      </c>
      <c r="F73" s="58">
        <f t="shared" si="40"/>
        <v>0</v>
      </c>
      <c r="G73" s="60">
        <f t="shared" si="40"/>
        <v>0</v>
      </c>
      <c r="H73" s="59">
        <f t="shared" si="40"/>
        <v>0</v>
      </c>
      <c r="I73" s="60">
        <f t="shared" si="40"/>
        <v>0</v>
      </c>
      <c r="J73" s="61">
        <f t="shared" si="40"/>
        <v>0</v>
      </c>
      <c r="K73" s="62">
        <f t="shared" si="40"/>
        <v>0</v>
      </c>
      <c r="L73" s="63"/>
      <c r="M73" s="260">
        <f t="shared" si="41"/>
        <v>0</v>
      </c>
      <c r="N73" s="64">
        <f t="shared" si="41"/>
        <v>0</v>
      </c>
      <c r="O73" s="64">
        <f t="shared" si="41"/>
        <v>0</v>
      </c>
      <c r="P73" s="64">
        <f t="shared" si="42"/>
        <v>0</v>
      </c>
      <c r="Q73" s="64">
        <f t="shared" si="43"/>
        <v>0</v>
      </c>
      <c r="R73" s="65">
        <f t="shared" si="44"/>
        <v>0</v>
      </c>
      <c r="S73" s="59"/>
      <c r="T73" s="291"/>
      <c r="U73" s="292"/>
      <c r="V73" s="292"/>
      <c r="W73" s="292"/>
      <c r="X73" s="292"/>
      <c r="Y73" s="292"/>
      <c r="Z73" s="292"/>
      <c r="AA73" s="292"/>
      <c r="AB73" s="292"/>
      <c r="AC73" s="292"/>
      <c r="AD73" s="292"/>
      <c r="AE73" s="293"/>
      <c r="AF73" s="291"/>
      <c r="AG73" s="292"/>
      <c r="AH73" s="292"/>
      <c r="AI73" s="292"/>
      <c r="AJ73" s="292"/>
      <c r="AK73" s="292"/>
      <c r="AL73" s="292"/>
      <c r="AM73" s="292"/>
      <c r="AN73" s="292"/>
      <c r="AO73" s="292"/>
      <c r="AP73" s="292"/>
      <c r="AQ73" s="293"/>
    </row>
    <row r="74" spans="2:44" s="177" customFormat="1" hidden="1" x14ac:dyDescent="0.25">
      <c r="B74" s="192" t="str">
        <f t="shared" si="39"/>
        <v>Tehachapi Segments 3B &amp; 3C</v>
      </c>
      <c r="C74" s="173" t="s">
        <v>36</v>
      </c>
      <c r="D74" s="56">
        <f t="shared" si="40"/>
        <v>0</v>
      </c>
      <c r="E74" s="66">
        <f t="shared" si="40"/>
        <v>0</v>
      </c>
      <c r="F74" s="58">
        <f t="shared" si="40"/>
        <v>0</v>
      </c>
      <c r="G74" s="60">
        <f t="shared" si="40"/>
        <v>0</v>
      </c>
      <c r="H74" s="59">
        <f t="shared" si="40"/>
        <v>0</v>
      </c>
      <c r="I74" s="60">
        <f t="shared" si="40"/>
        <v>0</v>
      </c>
      <c r="J74" s="61">
        <f t="shared" si="40"/>
        <v>0</v>
      </c>
      <c r="K74" s="62">
        <f t="shared" si="40"/>
        <v>0</v>
      </c>
      <c r="L74" s="63"/>
      <c r="M74" s="223">
        <f t="shared" si="41"/>
        <v>0</v>
      </c>
      <c r="N74" s="64">
        <f t="shared" si="41"/>
        <v>0</v>
      </c>
      <c r="O74" s="64">
        <f t="shared" si="41"/>
        <v>0</v>
      </c>
      <c r="P74" s="64">
        <f t="shared" si="42"/>
        <v>0</v>
      </c>
      <c r="Q74" s="64">
        <f t="shared" si="43"/>
        <v>0</v>
      </c>
      <c r="R74" s="65">
        <f t="shared" si="44"/>
        <v>0</v>
      </c>
      <c r="S74" s="59"/>
      <c r="T74" s="174"/>
      <c r="U74" s="175"/>
      <c r="V74" s="175"/>
      <c r="W74" s="175"/>
      <c r="X74" s="175"/>
      <c r="Y74" s="175"/>
      <c r="Z74" s="175"/>
      <c r="AA74" s="175"/>
      <c r="AB74" s="175"/>
      <c r="AC74" s="175"/>
      <c r="AD74" s="175"/>
      <c r="AE74" s="176"/>
      <c r="AF74" s="175"/>
      <c r="AG74" s="175"/>
      <c r="AH74" s="175"/>
      <c r="AI74" s="175"/>
      <c r="AJ74" s="175"/>
      <c r="AK74" s="175"/>
      <c r="AL74" s="175"/>
      <c r="AM74" s="175"/>
      <c r="AN74" s="175"/>
      <c r="AO74" s="175"/>
      <c r="AP74" s="175"/>
      <c r="AQ74" s="176"/>
    </row>
    <row r="75" spans="2:44" s="177" customFormat="1" hidden="1" x14ac:dyDescent="0.25">
      <c r="B75" s="192" t="str">
        <f t="shared" si="39"/>
        <v>Tehachapi Segments 3B &amp; 3C</v>
      </c>
      <c r="C75" s="173" t="s">
        <v>36</v>
      </c>
      <c r="D75" s="56">
        <f t="shared" si="40"/>
        <v>0</v>
      </c>
      <c r="E75" s="66">
        <f t="shared" si="40"/>
        <v>0</v>
      </c>
      <c r="F75" s="58">
        <f t="shared" si="40"/>
        <v>0</v>
      </c>
      <c r="G75" s="60">
        <f t="shared" si="40"/>
        <v>0</v>
      </c>
      <c r="H75" s="59">
        <f t="shared" si="40"/>
        <v>0</v>
      </c>
      <c r="I75" s="60">
        <f t="shared" si="40"/>
        <v>0</v>
      </c>
      <c r="J75" s="61">
        <f t="shared" si="40"/>
        <v>0</v>
      </c>
      <c r="K75" s="62">
        <f t="shared" si="40"/>
        <v>0</v>
      </c>
      <c r="L75" s="63"/>
      <c r="M75" s="223">
        <f t="shared" si="41"/>
        <v>0</v>
      </c>
      <c r="N75" s="64">
        <f t="shared" si="41"/>
        <v>0</v>
      </c>
      <c r="O75" s="64">
        <f t="shared" si="41"/>
        <v>0</v>
      </c>
      <c r="P75" s="64">
        <f t="shared" si="42"/>
        <v>0</v>
      </c>
      <c r="Q75" s="64">
        <f t="shared" si="43"/>
        <v>0</v>
      </c>
      <c r="R75" s="65">
        <f t="shared" si="44"/>
        <v>0</v>
      </c>
      <c r="S75" s="59"/>
      <c r="T75" s="174"/>
      <c r="U75" s="175"/>
      <c r="V75" s="175"/>
      <c r="W75" s="175"/>
      <c r="X75" s="175"/>
      <c r="Y75" s="175"/>
      <c r="Z75" s="175"/>
      <c r="AA75" s="175"/>
      <c r="AB75" s="175"/>
      <c r="AC75" s="175"/>
      <c r="AD75" s="175"/>
      <c r="AE75" s="176"/>
      <c r="AF75" s="175"/>
      <c r="AG75" s="175"/>
      <c r="AH75" s="175"/>
      <c r="AI75" s="175"/>
      <c r="AJ75" s="175"/>
      <c r="AK75" s="175"/>
      <c r="AL75" s="175"/>
      <c r="AM75" s="175"/>
      <c r="AN75" s="175"/>
      <c r="AO75" s="175"/>
      <c r="AP75" s="175"/>
      <c r="AQ75" s="176"/>
    </row>
    <row r="76" spans="2:44" s="177" customFormat="1" hidden="1" x14ac:dyDescent="0.25">
      <c r="B76" s="192" t="str">
        <f t="shared" si="39"/>
        <v>Tehachapi Segments 3B &amp; 3C</v>
      </c>
      <c r="C76" s="173" t="s">
        <v>36</v>
      </c>
      <c r="D76" s="56">
        <f t="shared" si="40"/>
        <v>0</v>
      </c>
      <c r="E76" s="66">
        <f t="shared" si="40"/>
        <v>0</v>
      </c>
      <c r="F76" s="58">
        <f t="shared" si="40"/>
        <v>0</v>
      </c>
      <c r="G76" s="60">
        <f t="shared" si="40"/>
        <v>0</v>
      </c>
      <c r="H76" s="59">
        <f t="shared" si="40"/>
        <v>0</v>
      </c>
      <c r="I76" s="60">
        <f t="shared" si="40"/>
        <v>0</v>
      </c>
      <c r="J76" s="61">
        <f t="shared" si="40"/>
        <v>0</v>
      </c>
      <c r="K76" s="62">
        <f t="shared" si="40"/>
        <v>0</v>
      </c>
      <c r="L76" s="63"/>
      <c r="M76" s="260">
        <f t="shared" si="41"/>
        <v>0</v>
      </c>
      <c r="N76" s="64">
        <f t="shared" si="41"/>
        <v>0</v>
      </c>
      <c r="O76" s="64">
        <f t="shared" si="41"/>
        <v>0</v>
      </c>
      <c r="P76" s="64">
        <f t="shared" si="42"/>
        <v>0</v>
      </c>
      <c r="Q76" s="64">
        <f t="shared" si="43"/>
        <v>0</v>
      </c>
      <c r="R76" s="65">
        <f t="shared" si="44"/>
        <v>0</v>
      </c>
      <c r="S76" s="59"/>
      <c r="T76" s="174"/>
      <c r="U76" s="175"/>
      <c r="V76" s="175"/>
      <c r="W76" s="175"/>
      <c r="X76" s="175"/>
      <c r="Y76" s="175"/>
      <c r="Z76" s="175"/>
      <c r="AA76" s="175"/>
      <c r="AB76" s="175"/>
      <c r="AC76" s="175"/>
      <c r="AD76" s="175"/>
      <c r="AE76" s="176"/>
      <c r="AF76" s="175"/>
      <c r="AG76" s="175"/>
      <c r="AH76" s="175"/>
      <c r="AI76" s="175"/>
      <c r="AJ76" s="175"/>
      <c r="AK76" s="175"/>
      <c r="AL76" s="175"/>
      <c r="AM76" s="175"/>
      <c r="AN76" s="175"/>
      <c r="AO76" s="175"/>
      <c r="AP76" s="175"/>
      <c r="AQ76" s="176"/>
    </row>
    <row r="77" spans="2:44" s="177" customFormat="1" hidden="1" x14ac:dyDescent="0.25">
      <c r="B77" s="192" t="str">
        <f t="shared" si="39"/>
        <v>Tehachapi Segments 3B &amp; 3C</v>
      </c>
      <c r="C77" s="173" t="s">
        <v>36</v>
      </c>
      <c r="D77" s="56">
        <f t="shared" si="40"/>
        <v>0</v>
      </c>
      <c r="E77" s="66">
        <f t="shared" si="40"/>
        <v>0</v>
      </c>
      <c r="F77" s="58">
        <f t="shared" si="40"/>
        <v>0</v>
      </c>
      <c r="G77" s="60">
        <f t="shared" si="40"/>
        <v>0</v>
      </c>
      <c r="H77" s="59">
        <f t="shared" si="40"/>
        <v>0</v>
      </c>
      <c r="I77" s="60">
        <f t="shared" si="40"/>
        <v>0</v>
      </c>
      <c r="J77" s="61">
        <f t="shared" si="40"/>
        <v>0</v>
      </c>
      <c r="K77" s="62">
        <f t="shared" si="40"/>
        <v>0</v>
      </c>
      <c r="L77" s="63"/>
      <c r="M77" s="260">
        <f t="shared" si="41"/>
        <v>0</v>
      </c>
      <c r="N77" s="64">
        <f t="shared" si="41"/>
        <v>0</v>
      </c>
      <c r="O77" s="64">
        <f t="shared" si="41"/>
        <v>0</v>
      </c>
      <c r="P77" s="64">
        <f t="shared" si="42"/>
        <v>0</v>
      </c>
      <c r="Q77" s="64">
        <f t="shared" si="43"/>
        <v>0</v>
      </c>
      <c r="R77" s="65">
        <f t="shared" si="44"/>
        <v>0</v>
      </c>
      <c r="S77" s="59"/>
      <c r="T77" s="373"/>
      <c r="U77" s="374"/>
      <c r="V77" s="374"/>
      <c r="W77" s="374"/>
      <c r="X77" s="374"/>
      <c r="Y77" s="374"/>
      <c r="Z77" s="374"/>
      <c r="AA77" s="374"/>
      <c r="AB77" s="374"/>
      <c r="AC77" s="374"/>
      <c r="AD77" s="374"/>
      <c r="AE77" s="375"/>
      <c r="AF77" s="374"/>
      <c r="AG77" s="374"/>
      <c r="AH77" s="374"/>
      <c r="AI77" s="374"/>
      <c r="AJ77" s="374"/>
      <c r="AK77" s="374"/>
      <c r="AL77" s="374"/>
      <c r="AM77" s="374"/>
      <c r="AN77" s="374"/>
      <c r="AO77" s="374"/>
      <c r="AP77" s="374"/>
      <c r="AQ77" s="375"/>
    </row>
    <row r="78" spans="2:44" ht="15.75" thickBot="1" x14ac:dyDescent="0.3">
      <c r="D78" s="218" t="s">
        <v>37</v>
      </c>
      <c r="E78" s="219"/>
      <c r="F78" s="219"/>
      <c r="G78" s="219"/>
      <c r="H78" s="219"/>
      <c r="I78" s="219"/>
      <c r="J78" s="219"/>
      <c r="K78" s="220"/>
      <c r="L78" s="63"/>
      <c r="M78" s="124">
        <f t="shared" ref="M78:R78" si="45">SUM(M71:M77)</f>
        <v>0</v>
      </c>
      <c r="N78" s="125">
        <f t="shared" si="45"/>
        <v>10.340999999999999</v>
      </c>
      <c r="O78" s="125">
        <f t="shared" si="45"/>
        <v>0</v>
      </c>
      <c r="P78" s="125">
        <f t="shared" si="45"/>
        <v>0</v>
      </c>
      <c r="Q78" s="125">
        <f t="shared" si="45"/>
        <v>10.340999999999999</v>
      </c>
      <c r="R78" s="126">
        <f t="shared" si="45"/>
        <v>0</v>
      </c>
      <c r="S78" s="58"/>
      <c r="T78" s="202">
        <f t="shared" ref="T78:AQ78" si="46">SUM(T71:T77)</f>
        <v>3.6549999999999998</v>
      </c>
      <c r="U78" s="203">
        <f t="shared" si="46"/>
        <v>3.3879999999999999</v>
      </c>
      <c r="V78" s="203">
        <f t="shared" si="46"/>
        <v>3.298</v>
      </c>
      <c r="W78" s="203">
        <f t="shared" si="46"/>
        <v>0</v>
      </c>
      <c r="X78" s="203">
        <f t="shared" si="46"/>
        <v>0</v>
      </c>
      <c r="Y78" s="203">
        <f t="shared" si="46"/>
        <v>0</v>
      </c>
      <c r="Z78" s="203">
        <f t="shared" si="46"/>
        <v>0</v>
      </c>
      <c r="AA78" s="203">
        <f t="shared" si="46"/>
        <v>0</v>
      </c>
      <c r="AB78" s="203">
        <f t="shared" si="46"/>
        <v>0</v>
      </c>
      <c r="AC78" s="203">
        <f t="shared" si="46"/>
        <v>0</v>
      </c>
      <c r="AD78" s="203">
        <f t="shared" si="46"/>
        <v>0</v>
      </c>
      <c r="AE78" s="204">
        <f t="shared" si="46"/>
        <v>0</v>
      </c>
      <c r="AF78" s="203">
        <f t="shared" si="46"/>
        <v>0</v>
      </c>
      <c r="AG78" s="203">
        <f t="shared" si="46"/>
        <v>0</v>
      </c>
      <c r="AH78" s="203">
        <f t="shared" si="46"/>
        <v>0</v>
      </c>
      <c r="AI78" s="203">
        <f t="shared" si="46"/>
        <v>0</v>
      </c>
      <c r="AJ78" s="203">
        <f t="shared" si="46"/>
        <v>0</v>
      </c>
      <c r="AK78" s="203">
        <f t="shared" si="46"/>
        <v>0</v>
      </c>
      <c r="AL78" s="203">
        <f t="shared" si="46"/>
        <v>0</v>
      </c>
      <c r="AM78" s="203">
        <f t="shared" si="46"/>
        <v>0</v>
      </c>
      <c r="AN78" s="203">
        <f t="shared" si="46"/>
        <v>0</v>
      </c>
      <c r="AO78" s="203">
        <f t="shared" si="46"/>
        <v>0</v>
      </c>
      <c r="AP78" s="203">
        <f t="shared" si="46"/>
        <v>0</v>
      </c>
      <c r="AQ78" s="204">
        <f t="shared" si="46"/>
        <v>0</v>
      </c>
      <c r="AR78" s="177"/>
    </row>
    <row r="79" spans="2:44" s="118" customFormat="1" ht="15.75" thickTop="1" x14ac:dyDescent="0.25">
      <c r="B79" s="181"/>
      <c r="C79" s="182"/>
      <c r="D79" s="167"/>
      <c r="E79" s="166"/>
      <c r="F79" s="167"/>
      <c r="G79" s="108"/>
      <c r="H79" s="108"/>
      <c r="I79" s="107"/>
      <c r="J79" s="108"/>
      <c r="K79" s="108"/>
      <c r="L79" s="63"/>
      <c r="M79" s="107"/>
      <c r="N79" s="107"/>
      <c r="O79" s="107"/>
      <c r="P79" s="107"/>
      <c r="Q79" s="107"/>
      <c r="R79" s="107"/>
      <c r="S79" s="58"/>
      <c r="T79" s="206"/>
      <c r="U79" s="206"/>
      <c r="V79" s="206"/>
      <c r="W79" s="206"/>
      <c r="X79" s="206"/>
      <c r="Y79" s="206"/>
      <c r="Z79" s="206"/>
      <c r="AA79" s="206"/>
      <c r="AB79" s="206"/>
      <c r="AC79" s="206"/>
      <c r="AD79" s="206"/>
      <c r="AE79" s="206"/>
      <c r="AF79" s="206"/>
      <c r="AG79" s="206"/>
      <c r="AH79" s="206"/>
      <c r="AI79" s="206"/>
      <c r="AJ79" s="206"/>
      <c r="AK79" s="206"/>
      <c r="AL79" s="206"/>
      <c r="AM79" s="206"/>
      <c r="AN79" s="206"/>
      <c r="AO79" s="206"/>
      <c r="AP79" s="206"/>
      <c r="AQ79" s="206"/>
      <c r="AR79" s="177"/>
    </row>
    <row r="80" spans="2:44" s="109" customFormat="1" x14ac:dyDescent="0.25">
      <c r="B80" s="181"/>
      <c r="C80" s="182"/>
      <c r="D80" s="167"/>
      <c r="E80" s="167"/>
      <c r="F80" s="167"/>
      <c r="G80" s="167"/>
      <c r="H80" s="197"/>
      <c r="I80" s="167"/>
      <c r="J80" s="197"/>
      <c r="K80" s="197"/>
      <c r="L80" s="63"/>
      <c r="M80" s="128"/>
      <c r="N80" s="128"/>
      <c r="O80" s="128"/>
      <c r="P80" s="128"/>
      <c r="Q80" s="128"/>
      <c r="R80" s="128"/>
      <c r="S80" s="58"/>
      <c r="T80" s="187"/>
      <c r="U80" s="187"/>
      <c r="V80" s="187"/>
      <c r="W80" s="187"/>
      <c r="X80" s="187"/>
      <c r="Y80" s="187"/>
      <c r="Z80" s="187"/>
      <c r="AA80" s="187"/>
      <c r="AB80" s="187"/>
      <c r="AC80" s="187"/>
      <c r="AD80" s="187"/>
      <c r="AE80" s="187"/>
      <c r="AF80" s="187"/>
      <c r="AG80" s="187"/>
      <c r="AH80" s="187"/>
      <c r="AI80" s="187"/>
      <c r="AJ80" s="187"/>
      <c r="AK80" s="187"/>
      <c r="AL80" s="187"/>
      <c r="AM80" s="187"/>
      <c r="AN80" s="187"/>
      <c r="AO80" s="187"/>
      <c r="AP80" s="187"/>
      <c r="AQ80" s="187"/>
      <c r="AR80" s="177"/>
    </row>
    <row r="81" spans="1:44" x14ac:dyDescent="0.25">
      <c r="L81" s="63"/>
      <c r="S81" s="58"/>
      <c r="AR81" s="177"/>
    </row>
    <row r="82" spans="1:44" ht="18.75" x14ac:dyDescent="0.25">
      <c r="D82" s="352" t="s">
        <v>39</v>
      </c>
      <c r="E82" s="353"/>
      <c r="F82" s="353"/>
      <c r="G82" s="354"/>
      <c r="H82" s="354"/>
      <c r="I82" s="354"/>
      <c r="J82" s="354"/>
      <c r="K82" s="354"/>
      <c r="L82" s="63"/>
      <c r="S82" s="58"/>
      <c r="AR82" s="177"/>
    </row>
    <row r="83" spans="1:44" x14ac:dyDescent="0.25">
      <c r="L83" s="63"/>
      <c r="S83" s="58"/>
      <c r="AR83" s="177"/>
    </row>
    <row r="84" spans="1:44" x14ac:dyDescent="0.25">
      <c r="D84" s="170" t="s">
        <v>31</v>
      </c>
      <c r="L84" s="63"/>
      <c r="S84" s="58"/>
      <c r="AR84" s="177"/>
    </row>
    <row r="85" spans="1:44" ht="15" customHeight="1" x14ac:dyDescent="0.25">
      <c r="D85" s="216" t="s">
        <v>32</v>
      </c>
      <c r="E85" s="216"/>
      <c r="F85" s="216"/>
      <c r="G85" s="216"/>
      <c r="H85" s="216"/>
      <c r="I85" s="216"/>
      <c r="J85" s="216"/>
      <c r="K85" s="216"/>
      <c r="L85" s="63"/>
      <c r="S85" s="58"/>
      <c r="AR85" s="177"/>
    </row>
    <row r="86" spans="1:44" ht="15.75" thickBot="1" x14ac:dyDescent="0.3">
      <c r="L86" s="63"/>
      <c r="S86" s="58"/>
      <c r="AR86" s="177"/>
    </row>
    <row r="87" spans="1:44" s="117" customFormat="1" ht="30.75" thickBot="1" x14ac:dyDescent="0.3">
      <c r="B87" s="163"/>
      <c r="C87" s="164"/>
      <c r="D87" s="51" t="s">
        <v>15</v>
      </c>
      <c r="E87" s="52" t="s">
        <v>16</v>
      </c>
      <c r="F87" s="53" t="s">
        <v>17</v>
      </c>
      <c r="G87" s="54" t="s">
        <v>18</v>
      </c>
      <c r="H87" s="45" t="s">
        <v>19</v>
      </c>
      <c r="I87" s="45" t="s">
        <v>20</v>
      </c>
      <c r="J87" s="45" t="s">
        <v>21</v>
      </c>
      <c r="K87" s="46" t="s">
        <v>22</v>
      </c>
      <c r="L87" s="63"/>
      <c r="M87" s="44" t="str">
        <f t="shared" ref="M87:R87" si="47">M$11</f>
        <v>2017 CWIP</v>
      </c>
      <c r="N87" s="45" t="str">
        <f t="shared" si="47"/>
        <v>2018 Total Expenditures</v>
      </c>
      <c r="O87" s="45" t="str">
        <f t="shared" si="47"/>
        <v>2019 Total Expenditures</v>
      </c>
      <c r="P87" s="45" t="str">
        <f t="shared" si="47"/>
        <v>2017 ISO CWIP Less Collectible</v>
      </c>
      <c r="Q87" s="45" t="str">
        <f t="shared" si="47"/>
        <v>2018 ISO Expenditures Less Collectible</v>
      </c>
      <c r="R87" s="46" t="str">
        <f t="shared" si="47"/>
        <v>2019 ISO Expenditures Less Collectible</v>
      </c>
      <c r="S87" s="58"/>
      <c r="T87" s="198">
        <f>$E$3</f>
        <v>43101</v>
      </c>
      <c r="U87" s="85">
        <f t="shared" ref="U87:AM87" si="48">DATE(YEAR(T87),MONTH(T87)+1,DAY(T87))</f>
        <v>43132</v>
      </c>
      <c r="V87" s="85">
        <f t="shared" si="48"/>
        <v>43160</v>
      </c>
      <c r="W87" s="85">
        <f t="shared" si="48"/>
        <v>43191</v>
      </c>
      <c r="X87" s="85">
        <f t="shared" si="48"/>
        <v>43221</v>
      </c>
      <c r="Y87" s="85">
        <f t="shared" si="48"/>
        <v>43252</v>
      </c>
      <c r="Z87" s="85">
        <f t="shared" si="48"/>
        <v>43282</v>
      </c>
      <c r="AA87" s="85">
        <f t="shared" si="48"/>
        <v>43313</v>
      </c>
      <c r="AB87" s="85">
        <f t="shared" si="48"/>
        <v>43344</v>
      </c>
      <c r="AC87" s="85">
        <f t="shared" si="48"/>
        <v>43374</v>
      </c>
      <c r="AD87" s="85">
        <f t="shared" si="48"/>
        <v>43405</v>
      </c>
      <c r="AE87" s="199">
        <f t="shared" si="48"/>
        <v>43435</v>
      </c>
      <c r="AF87" s="85">
        <f>DATE(YEAR(AE87),MONTH(AE87)+1,DAY(AE87))</f>
        <v>43466</v>
      </c>
      <c r="AG87" s="85">
        <f t="shared" si="48"/>
        <v>43497</v>
      </c>
      <c r="AH87" s="85">
        <f t="shared" si="48"/>
        <v>43525</v>
      </c>
      <c r="AI87" s="85">
        <f t="shared" si="48"/>
        <v>43556</v>
      </c>
      <c r="AJ87" s="85">
        <f t="shared" si="48"/>
        <v>43586</v>
      </c>
      <c r="AK87" s="85">
        <f t="shared" si="48"/>
        <v>43617</v>
      </c>
      <c r="AL87" s="85">
        <f t="shared" si="48"/>
        <v>43647</v>
      </c>
      <c r="AM87" s="85">
        <f t="shared" si="48"/>
        <v>43678</v>
      </c>
      <c r="AN87" s="85">
        <f>DATE(YEAR(AM87),MONTH(AM87)+1,DAY(AM87))</f>
        <v>43709</v>
      </c>
      <c r="AO87" s="85">
        <f>DATE(YEAR(AN87),MONTH(AN87)+1,DAY(AN87))</f>
        <v>43739</v>
      </c>
      <c r="AP87" s="85">
        <f>DATE(YEAR(AO87),MONTH(AO87)+1,DAY(AO87))</f>
        <v>43770</v>
      </c>
      <c r="AQ87" s="85">
        <f>DATE(YEAR(AP87),MONTH(AP87)+1,DAY(AP87))</f>
        <v>43800</v>
      </c>
      <c r="AR87" s="190"/>
    </row>
    <row r="88" spans="1:44" s="177" customFormat="1" ht="30" x14ac:dyDescent="0.25">
      <c r="A88" s="284">
        <v>800217232</v>
      </c>
      <c r="B88" s="172" t="str">
        <f t="shared" ref="B88:B128" si="49">+$D$82</f>
        <v>Tehachapi Segments 4-11</v>
      </c>
      <c r="C88" s="173" t="s">
        <v>33</v>
      </c>
      <c r="D88" s="56" t="s">
        <v>283</v>
      </c>
      <c r="E88" s="361" t="s">
        <v>284</v>
      </c>
      <c r="F88" s="58">
        <v>5472</v>
      </c>
      <c r="G88" s="153" t="s">
        <v>90</v>
      </c>
      <c r="H88" s="281">
        <v>41183</v>
      </c>
      <c r="I88" s="60" t="s">
        <v>281</v>
      </c>
      <c r="J88" s="61">
        <v>0</v>
      </c>
      <c r="K88" s="62">
        <v>1</v>
      </c>
      <c r="L88" s="63"/>
      <c r="M88" s="359">
        <v>0</v>
      </c>
      <c r="N88" s="71">
        <f t="shared" ref="N88:N119" si="50">SUM(T138:AE138)</f>
        <v>7.9000000000000001E-2</v>
      </c>
      <c r="O88" s="71">
        <f t="shared" ref="O88:O119" si="51">SUM(AF138:AQ138)</f>
        <v>0</v>
      </c>
      <c r="P88" s="64">
        <f t="shared" ref="P88:P128" si="52">$M88*$K88*(1-$J88)</f>
        <v>0</v>
      </c>
      <c r="Q88" s="64">
        <f t="shared" ref="Q88:Q128" si="53">$N88*$K88*(1-$J88)</f>
        <v>7.9000000000000001E-2</v>
      </c>
      <c r="R88" s="65">
        <f t="shared" ref="R88:R128" si="54">$O88*$K88*(1-$J88)</f>
        <v>0</v>
      </c>
      <c r="S88" s="59"/>
      <c r="T88" s="200">
        <f>IF(OR(RIGHT($I88,3)="RGT",RIGHT($I88,3)="INC"),IF($H88=T$87,SUM($T138:T138)+$P88,IF(T$87&gt;$H88,T138,0)),0)</f>
        <v>7.9000000000000001E-2</v>
      </c>
      <c r="U88" s="201">
        <f>IF(OR(RIGHT($I88,3)="RGT",RIGHT($I88,3)="INC"),IF($H88=U$87,SUM($T138:U138)+$P88,IF(U$87&gt;$H88,U138,0)),0)</f>
        <v>0</v>
      </c>
      <c r="V88" s="201">
        <f>IF(OR(RIGHT($I88,3)="RGT",RIGHT($I88,3)="INC"),IF($H88=V$87,SUM($T138:V138)+$P88,IF(V$87&gt;$H88,V138,0)),0)</f>
        <v>0</v>
      </c>
      <c r="W88" s="201">
        <f>IF(OR(RIGHT($I88,3)="RGT",RIGHT($I88,3)="INC"),IF($H88=W$87,SUM($T138:W138)+$P88,IF(W$87&gt;$H88,W138,0)),0)</f>
        <v>0</v>
      </c>
      <c r="X88" s="201">
        <f>IF(OR(RIGHT($I88,3)="RGT",RIGHT($I88,3)="INC"),IF($H88=X$87,SUM($T138:X138)+$P88,IF(X$87&gt;$H88,X138,0)),0)</f>
        <v>0</v>
      </c>
      <c r="Y88" s="201">
        <f>IF(OR(RIGHT($I88,3)="RGT",RIGHT($I88,3)="INC"),IF($H88=Y$87,SUM($T138:Y138)+$P88,IF(Y$87&gt;$H88,Y138,0)),0)</f>
        <v>0</v>
      </c>
      <c r="Z88" s="201">
        <f>IF(OR(RIGHT($I88,3)="RGT",RIGHT($I88,3)="INC"),IF($H88=Z$87,SUM($T138:Z138)+$P88,IF(Z$87&gt;$H88,Z138,0)),0)</f>
        <v>0</v>
      </c>
      <c r="AA88" s="201">
        <f>IF(OR(RIGHT($I88,3)="RGT",RIGHT($I88,3)="INC"),IF($H88=AA$87,SUM($T138:AA138)+$P88,IF(AA$87&gt;$H88,AA138,0)),0)</f>
        <v>0</v>
      </c>
      <c r="AB88" s="201">
        <f>IF(OR(RIGHT($I88,3)="RGT",RIGHT($I88,3)="INC"),IF($H88=AB$87,SUM($T138:AB138)+$P88,IF(AB$87&gt;$H88,AB138,0)),0)</f>
        <v>0</v>
      </c>
      <c r="AC88" s="201">
        <f>IF(OR(RIGHT($I88,3)="RGT",RIGHT($I88,3)="INC"),IF($H88=AC$87,SUM($T138:AC138)+$P88,IF(AC$87&gt;$H88,AC138,0)),0)</f>
        <v>0</v>
      </c>
      <c r="AD88" s="201">
        <f>IF(OR(RIGHT($I88,3)="RGT",RIGHT($I88,3)="INC"),IF($H88=AD$87,SUM($T138:AD138)+$P88,IF(AD$87&gt;$H88,AD138,0)),0)</f>
        <v>0</v>
      </c>
      <c r="AE88" s="191">
        <f>IF(OR(RIGHT($I88,3)="RGT",RIGHT($I88,3)="INC"),IF($H88=AE$87,SUM($T138:AE138)+$P88,IF(AE$87&gt;$H88,AE138,0)),0)</f>
        <v>0</v>
      </c>
      <c r="AF88" s="201">
        <f>IF(OR(RIGHT($I88,3)="RGT",RIGHT($I88,3)="INC"),IF($H88=AF$87,SUM($T138:AF138)+$P88,IF(AF$87&gt;$H88,AF138,0)),0)</f>
        <v>0</v>
      </c>
      <c r="AG88" s="201">
        <f>IF(OR(RIGHT($I88,3)="RGT",RIGHT($I88,3)="INC"),IF($H88=AG$87,SUM($T138:AG138)+$P88,IF(AG$87&gt;$H88,AG138,0)),0)</f>
        <v>0</v>
      </c>
      <c r="AH88" s="201">
        <f>IF(OR(RIGHT($I88,3)="RGT",RIGHT($I88,3)="INC"),IF($H88=AH$87,SUM($T138:AH138)+$P88,IF(AH$87&gt;$H88,AH138,0)),0)</f>
        <v>0</v>
      </c>
      <c r="AI88" s="201">
        <f>IF(OR(RIGHT($I88,3)="RGT",RIGHT($I88,3)="INC"),IF($H88=AI$87,SUM($T138:AI138)+$P88,IF(AI$87&gt;$H88,AI138,0)),0)</f>
        <v>0</v>
      </c>
      <c r="AJ88" s="201">
        <f>IF(OR(RIGHT($I88,3)="RGT",RIGHT($I88,3)="INC"),IF($H88=AJ$87,SUM($T138:AJ138)+$P88,IF(AJ$87&gt;$H88,AJ138,0)),0)</f>
        <v>0</v>
      </c>
      <c r="AK88" s="201">
        <f>IF(OR(RIGHT($I88,3)="RGT",RIGHT($I88,3)="INC"),IF($H88=AK$87,SUM($T138:AK138)+$P88,IF(AK$87&gt;$H88,AK138,0)),0)</f>
        <v>0</v>
      </c>
      <c r="AL88" s="201">
        <f>IF(OR(RIGHT($I88,3)="RGT",RIGHT($I88,3)="INC"),IF($H88=AL$87,SUM($T138:AL138)+$P88,IF(AL$87&gt;$H88,AL138,0)),0)</f>
        <v>0</v>
      </c>
      <c r="AM88" s="201">
        <f>IF(OR(RIGHT($I88,3)="RGT",RIGHT($I88,3)="INC"),IF($H88=AM$87,SUM($T138:AM138)+$P88,IF(AM$87&gt;$H88,AM138,0)),0)</f>
        <v>0</v>
      </c>
      <c r="AN88" s="201">
        <f>IF(OR(RIGHT($I88,3)="RGT",RIGHT($I88,3)="INC"),IF($H88=AN$87,SUM($T138:AN138)+$P88,IF(AN$87&gt;$H88,AN138,0)),0)</f>
        <v>0</v>
      </c>
      <c r="AO88" s="201">
        <f>IF(OR(RIGHT($I88,3)="RGT",RIGHT($I88,3)="INC"),IF($H88=AO$87,SUM($T138:AO138)+$P88,IF(AO$87&gt;$H88,AO138,0)),0)</f>
        <v>0</v>
      </c>
      <c r="AP88" s="201">
        <f>IF(OR(RIGHT($I88,3)="RGT",RIGHT($I88,3)="INC"),IF($H88=AP$87,SUM($T138:AP138)+$P88,IF(AP$87&gt;$H88,AP138,0)),0)</f>
        <v>0</v>
      </c>
      <c r="AQ88" s="191">
        <f>IF(OR(RIGHT($I88,3)="RGT",RIGHT($I88,3)="INC"),IF($H88=AQ$87,SUM($T138:AQ138)+$P88,IF(AQ$87&gt;$H88,AQ138,0)),0)</f>
        <v>0</v>
      </c>
    </row>
    <row r="89" spans="1:44" s="177" customFormat="1" ht="30" x14ac:dyDescent="0.25">
      <c r="A89" s="284">
        <v>800217316</v>
      </c>
      <c r="B89" s="172" t="str">
        <f t="shared" si="49"/>
        <v>Tehachapi Segments 4-11</v>
      </c>
      <c r="C89" s="173" t="s">
        <v>33</v>
      </c>
      <c r="D89" s="56" t="s">
        <v>285</v>
      </c>
      <c r="E89" s="362" t="s">
        <v>286</v>
      </c>
      <c r="F89" s="58">
        <v>5243</v>
      </c>
      <c r="G89" s="153" t="s">
        <v>90</v>
      </c>
      <c r="H89" s="281">
        <v>41852</v>
      </c>
      <c r="I89" s="60" t="s">
        <v>281</v>
      </c>
      <c r="J89" s="61">
        <v>0</v>
      </c>
      <c r="K89" s="62">
        <v>1</v>
      </c>
      <c r="L89" s="63"/>
      <c r="M89" s="285">
        <v>0</v>
      </c>
      <c r="N89" s="71">
        <f t="shared" si="50"/>
        <v>2526.0810000000001</v>
      </c>
      <c r="O89" s="71">
        <f t="shared" si="51"/>
        <v>0</v>
      </c>
      <c r="P89" s="64">
        <f t="shared" si="52"/>
        <v>0</v>
      </c>
      <c r="Q89" s="64">
        <f t="shared" si="53"/>
        <v>2526.0810000000001</v>
      </c>
      <c r="R89" s="65">
        <f t="shared" si="54"/>
        <v>0</v>
      </c>
      <c r="S89" s="59"/>
      <c r="T89" s="174">
        <f>IF(OR(RIGHT($I89,3)="RGT",RIGHT($I89,3)="INC"),IF($H89=T$87,SUM($T139:T139)+$P89,IF(T$87&gt;$H89,T139,0)),0)</f>
        <v>2.1259999999999999</v>
      </c>
      <c r="U89" s="175">
        <f>IF(OR(RIGHT($I89,3)="RGT",RIGHT($I89,3)="INC"),IF($H89=U$87,SUM($T139:U139)+$P89,IF(U$87&gt;$H89,U139,0)),0)</f>
        <v>13.973000000000001</v>
      </c>
      <c r="V89" s="175">
        <f>IF(OR(RIGHT($I89,3)="RGT",RIGHT($I89,3)="INC"),IF($H89=V$87,SUM($T139:V139)+$P89,IF(V$87&gt;$H89,V139,0)),0)</f>
        <v>24.948</v>
      </c>
      <c r="W89" s="175">
        <f>IF(OR(RIGHT($I89,3)="RGT",RIGHT($I89,3)="INC"),IF($H89=W$87,SUM($T139:W139)+$P89,IF(W$87&gt;$H89,W139,0)),0)</f>
        <v>75.052000000000007</v>
      </c>
      <c r="X89" s="175">
        <f>IF(OR(RIGHT($I89,3)="RGT",RIGHT($I89,3)="INC"),IF($H89=X$87,SUM($T139:X139)+$P89,IF(X$87&gt;$H89,X139,0)),0)</f>
        <v>300</v>
      </c>
      <c r="Y89" s="175">
        <f>IF(OR(RIGHT($I89,3)="RGT",RIGHT($I89,3)="INC"),IF($H89=Y$87,SUM($T139:Y139)+$P89,IF(Y$87&gt;$H89,Y139,0)),0)</f>
        <v>701.32600000000002</v>
      </c>
      <c r="Z89" s="175">
        <f>IF(OR(RIGHT($I89,3)="RGT",RIGHT($I89,3)="INC"),IF($H89=Z$87,SUM($T139:Z139)+$P89,IF(Z$87&gt;$H89,Z139,0)),0)</f>
        <v>501.32600000000002</v>
      </c>
      <c r="AA89" s="175">
        <f>IF(OR(RIGHT($I89,3)="RGT",RIGHT($I89,3)="INC"),IF($H89=AA$87,SUM($T139:AA139)+$P89,IF(AA$87&gt;$H89,AA139,0)),0)</f>
        <v>250.66300000000001</v>
      </c>
      <c r="AB89" s="175">
        <f>IF(OR(RIGHT($I89,3)="RGT",RIGHT($I89,3)="INC"),IF($H89=AB$87,SUM($T139:AB139)+$P89,IF(AB$87&gt;$H89,AB139,0)),0)</f>
        <v>0</v>
      </c>
      <c r="AC89" s="175">
        <f>IF(OR(RIGHT($I89,3)="RGT",RIGHT($I89,3)="INC"),IF($H89=AC$87,SUM($T139:AC139)+$P89,IF(AC$87&gt;$H89,AC139,0)),0)</f>
        <v>0</v>
      </c>
      <c r="AD89" s="175">
        <f>IF(OR(RIGHT($I89,3)="RGT",RIGHT($I89,3)="INC"),IF($H89=AD$87,SUM($T139:AD139)+$P89,IF(AD$87&gt;$H89,AD139,0)),0)</f>
        <v>0</v>
      </c>
      <c r="AE89" s="176">
        <f>IF(OR(RIGHT($I89,3)="RGT",RIGHT($I89,3)="INC"),IF($H89=AE$87,SUM($T139:AE139)+$P89,IF(AE$87&gt;$H89,AE139,0)),0)</f>
        <v>656.66700000000003</v>
      </c>
      <c r="AF89" s="175">
        <f>IF(OR(RIGHT($I89,3)="RGT",RIGHT($I89,3)="INC"),IF($H89=AF$87,SUM($T139:AF139)+$P89,IF(AF$87&gt;$H89,AF139,0)),0)</f>
        <v>0</v>
      </c>
      <c r="AG89" s="175">
        <f>IF(OR(RIGHT($I89,3)="RGT",RIGHT($I89,3)="INC"),IF($H89=AG$87,SUM($T139:AG139)+$P89,IF(AG$87&gt;$H89,AG139,0)),0)</f>
        <v>0</v>
      </c>
      <c r="AH89" s="175">
        <f>IF(OR(RIGHT($I89,3)="RGT",RIGHT($I89,3)="INC"),IF($H89=AH$87,SUM($T139:AH139)+$P89,IF(AH$87&gt;$H89,AH139,0)),0)</f>
        <v>0</v>
      </c>
      <c r="AI89" s="175">
        <f>IF(OR(RIGHT($I89,3)="RGT",RIGHT($I89,3)="INC"),IF($H89=AI$87,SUM($T139:AI139)+$P89,IF(AI$87&gt;$H89,AI139,0)),0)</f>
        <v>0</v>
      </c>
      <c r="AJ89" s="175">
        <f>IF(OR(RIGHT($I89,3)="RGT",RIGHT($I89,3)="INC"),IF($H89=AJ$87,SUM($T139:AJ139)+$P89,IF(AJ$87&gt;$H89,AJ139,0)),0)</f>
        <v>0</v>
      </c>
      <c r="AK89" s="175">
        <f>IF(OR(RIGHT($I89,3)="RGT",RIGHT($I89,3)="INC"),IF($H89=AK$87,SUM($T139:AK139)+$P89,IF(AK$87&gt;$H89,AK139,0)),0)</f>
        <v>0</v>
      </c>
      <c r="AL89" s="175">
        <f>IF(OR(RIGHT($I89,3)="RGT",RIGHT($I89,3)="INC"),IF($H89=AL$87,SUM($T139:AL139)+$P89,IF(AL$87&gt;$H89,AL139,0)),0)</f>
        <v>0</v>
      </c>
      <c r="AM89" s="175">
        <f>IF(OR(RIGHT($I89,3)="RGT",RIGHT($I89,3)="INC"),IF($H89=AM$87,SUM($T139:AM139)+$P89,IF(AM$87&gt;$H89,AM139,0)),0)</f>
        <v>0</v>
      </c>
      <c r="AN89" s="175">
        <f>IF(OR(RIGHT($I89,3)="RGT",RIGHT($I89,3)="INC"),IF($H89=AN$87,SUM($T139:AN139)+$P89,IF(AN$87&gt;$H89,AN139,0)),0)</f>
        <v>0</v>
      </c>
      <c r="AO89" s="175">
        <f>IF(OR(RIGHT($I89,3)="RGT",RIGHT($I89,3)="INC"),IF($H89=AO$87,SUM($T139:AO139)+$P89,IF(AO$87&gt;$H89,AO139,0)),0)</f>
        <v>0</v>
      </c>
      <c r="AP89" s="175">
        <f>IF(OR(RIGHT($I89,3)="RGT",RIGHT($I89,3)="INC"),IF($H89=AP$87,SUM($T139:AP139)+$P89,IF(AP$87&gt;$H89,AP139,0)),0)</f>
        <v>0</v>
      </c>
      <c r="AQ89" s="176">
        <f>IF(OR(RIGHT($I89,3)="RGT",RIGHT($I89,3)="INC"),IF($H89=AQ$87,SUM($T139:AQ139)+$P89,IF(AQ$87&gt;$H89,AQ139,0)),0)</f>
        <v>0</v>
      </c>
    </row>
    <row r="90" spans="1:44" s="177" customFormat="1" ht="15.75" customHeight="1" x14ac:dyDescent="0.25">
      <c r="A90" s="284">
        <v>800218138</v>
      </c>
      <c r="B90" s="172" t="str">
        <f t="shared" si="49"/>
        <v>Tehachapi Segments 4-11</v>
      </c>
      <c r="C90" s="173" t="s">
        <v>33</v>
      </c>
      <c r="D90" s="56" t="s">
        <v>287</v>
      </c>
      <c r="E90" s="362" t="s">
        <v>288</v>
      </c>
      <c r="F90" s="58">
        <v>6438</v>
      </c>
      <c r="G90" s="153" t="s">
        <v>90</v>
      </c>
      <c r="H90" s="281">
        <v>43132</v>
      </c>
      <c r="I90" s="60" t="s">
        <v>281</v>
      </c>
      <c r="J90" s="61">
        <v>0</v>
      </c>
      <c r="K90" s="62">
        <v>1</v>
      </c>
      <c r="L90" s="63"/>
      <c r="M90" s="285">
        <v>0</v>
      </c>
      <c r="N90" s="71">
        <f t="shared" si="50"/>
        <v>628.57599999999991</v>
      </c>
      <c r="O90" s="71">
        <f t="shared" si="51"/>
        <v>0</v>
      </c>
      <c r="P90" s="64">
        <f t="shared" si="52"/>
        <v>0</v>
      </c>
      <c r="Q90" s="64">
        <f t="shared" si="53"/>
        <v>628.57599999999991</v>
      </c>
      <c r="R90" s="65">
        <f t="shared" si="54"/>
        <v>0</v>
      </c>
      <c r="S90" s="59"/>
      <c r="T90" s="174">
        <f>IF(OR(RIGHT($I90,3)="RGT",RIGHT($I90,3)="INC"),IF($H90=T$87,SUM($T140:T140)+$P90,IF(T$87&gt;$H90,T140,0)),0)</f>
        <v>0</v>
      </c>
      <c r="U90" s="175">
        <f>IF(OR(RIGHT($I90,3)="RGT",RIGHT($I90,3)="INC"),IF($H90=U$87,SUM($T140:U140)+$P90,IF(U$87&gt;$H90,U140,0)),0)</f>
        <v>637.31899999999996</v>
      </c>
      <c r="V90" s="175">
        <f>IF(OR(RIGHT($I90,3)="RGT",RIGHT($I90,3)="INC"),IF($H90=V$87,SUM($T140:V140)+$P90,IF(V$87&gt;$H90,V140,0)),0)</f>
        <v>-8.7430000000000003</v>
      </c>
      <c r="W90" s="175">
        <f>IF(OR(RIGHT($I90,3)="RGT",RIGHT($I90,3)="INC"),IF($H90=W$87,SUM($T140:W140)+$P90,IF(W$87&gt;$H90,W140,0)),0)</f>
        <v>0</v>
      </c>
      <c r="X90" s="175">
        <f>IF(OR(RIGHT($I90,3)="RGT",RIGHT($I90,3)="INC"),IF($H90=X$87,SUM($T140:X140)+$P90,IF(X$87&gt;$H90,X140,0)),0)</f>
        <v>0</v>
      </c>
      <c r="Y90" s="175">
        <f>IF(OR(RIGHT($I90,3)="RGT",RIGHT($I90,3)="INC"),IF($H90=Y$87,SUM($T140:Y140)+$P90,IF(Y$87&gt;$H90,Y140,0)),0)</f>
        <v>0</v>
      </c>
      <c r="Z90" s="175">
        <f>IF(OR(RIGHT($I90,3)="RGT",RIGHT($I90,3)="INC"),IF($H90=Z$87,SUM($T140:Z140)+$P90,IF(Z$87&gt;$H90,Z140,0)),0)</f>
        <v>0</v>
      </c>
      <c r="AA90" s="175">
        <f>IF(OR(RIGHT($I90,3)="RGT",RIGHT($I90,3)="INC"),IF($H90=AA$87,SUM($T140:AA140)+$P90,IF(AA$87&gt;$H90,AA140,0)),0)</f>
        <v>0</v>
      </c>
      <c r="AB90" s="175">
        <f>IF(OR(RIGHT($I90,3)="RGT",RIGHT($I90,3)="INC"),IF($H90=AB$87,SUM($T140:AB140)+$P90,IF(AB$87&gt;$H90,AB140,0)),0)</f>
        <v>0</v>
      </c>
      <c r="AC90" s="175">
        <f>IF(OR(RIGHT($I90,3)="RGT",RIGHT($I90,3)="INC"),IF($H90=AC$87,SUM($T140:AC140)+$P90,IF(AC$87&gt;$H90,AC140,0)),0)</f>
        <v>0</v>
      </c>
      <c r="AD90" s="175">
        <f>IF(OR(RIGHT($I90,3)="RGT",RIGHT($I90,3)="INC"),IF($H90=AD$87,SUM($T140:AD140)+$P90,IF(AD$87&gt;$H90,AD140,0)),0)</f>
        <v>0</v>
      </c>
      <c r="AE90" s="176">
        <f>IF(OR(RIGHT($I90,3)="RGT",RIGHT($I90,3)="INC"),IF($H90=AE$87,SUM($T140:AE140)+$P90,IF(AE$87&gt;$H90,AE140,0)),0)</f>
        <v>0</v>
      </c>
      <c r="AF90" s="175">
        <f>IF(OR(RIGHT($I90,3)="RGT",RIGHT($I90,3)="INC"),IF($H90=AF$87,SUM($T140:AF140)+$P90,IF(AF$87&gt;$H90,AF140,0)),0)</f>
        <v>0</v>
      </c>
      <c r="AG90" s="175">
        <f>IF(OR(RIGHT($I90,3)="RGT",RIGHT($I90,3)="INC"),IF($H90=AG$87,SUM($T140:AG140)+$P90,IF(AG$87&gt;$H90,AG140,0)),0)</f>
        <v>0</v>
      </c>
      <c r="AH90" s="175">
        <f>IF(OR(RIGHT($I90,3)="RGT",RIGHT($I90,3)="INC"),IF($H90=AH$87,SUM($T140:AH140)+$P90,IF(AH$87&gt;$H90,AH140,0)),0)</f>
        <v>0</v>
      </c>
      <c r="AI90" s="175">
        <f>IF(OR(RIGHT($I90,3)="RGT",RIGHT($I90,3)="INC"),IF($H90=AI$87,SUM($T140:AI140)+$P90,IF(AI$87&gt;$H90,AI140,0)),0)</f>
        <v>0</v>
      </c>
      <c r="AJ90" s="175">
        <f>IF(OR(RIGHT($I90,3)="RGT",RIGHT($I90,3)="INC"),IF($H90=AJ$87,SUM($T140:AJ140)+$P90,IF(AJ$87&gt;$H90,AJ140,0)),0)</f>
        <v>0</v>
      </c>
      <c r="AK90" s="175">
        <f>IF(OR(RIGHT($I90,3)="RGT",RIGHT($I90,3)="INC"),IF($H90=AK$87,SUM($T140:AK140)+$P90,IF(AK$87&gt;$H90,AK140,0)),0)</f>
        <v>0</v>
      </c>
      <c r="AL90" s="175">
        <f>IF(OR(RIGHT($I90,3)="RGT",RIGHT($I90,3)="INC"),IF($H90=AL$87,SUM($T140:AL140)+$P90,IF(AL$87&gt;$H90,AL140,0)),0)</f>
        <v>0</v>
      </c>
      <c r="AM90" s="175">
        <f>IF(OR(RIGHT($I90,3)="RGT",RIGHT($I90,3)="INC"),IF($H90=AM$87,SUM($T140:AM140)+$P90,IF(AM$87&gt;$H90,AM140,0)),0)</f>
        <v>0</v>
      </c>
      <c r="AN90" s="175">
        <f>IF(OR(RIGHT($I90,3)="RGT",RIGHT($I90,3)="INC"),IF($H90=AN$87,SUM($T140:AN140)+$P90,IF(AN$87&gt;$H90,AN140,0)),0)</f>
        <v>0</v>
      </c>
      <c r="AO90" s="175">
        <f>IF(OR(RIGHT($I90,3)="RGT",RIGHT($I90,3)="INC"),IF($H90=AO$87,SUM($T140:AO140)+$P90,IF(AO$87&gt;$H90,AO140,0)),0)</f>
        <v>0</v>
      </c>
      <c r="AP90" s="175">
        <f>IF(OR(RIGHT($I90,3)="RGT",RIGHT($I90,3)="INC"),IF($H90=AP$87,SUM($T140:AP140)+$P90,IF(AP$87&gt;$H90,AP140,0)),0)</f>
        <v>0</v>
      </c>
      <c r="AQ90" s="176">
        <f>IF(OR(RIGHT($I90,3)="RGT",RIGHT($I90,3)="INC"),IF($H90=AQ$87,SUM($T140:AQ140)+$P90,IF(AQ$87&gt;$H90,AQ140,0)),0)</f>
        <v>0</v>
      </c>
    </row>
    <row r="91" spans="1:44" s="177" customFormat="1" ht="30" x14ac:dyDescent="0.25">
      <c r="A91" s="284">
        <v>800218645</v>
      </c>
      <c r="B91" s="172" t="str">
        <f t="shared" si="49"/>
        <v>Tehachapi Segments 4-11</v>
      </c>
      <c r="C91" s="173" t="s">
        <v>33</v>
      </c>
      <c r="D91" s="56" t="s">
        <v>289</v>
      </c>
      <c r="E91" s="362" t="s">
        <v>290</v>
      </c>
      <c r="F91" s="58">
        <v>6439</v>
      </c>
      <c r="G91" s="153" t="s">
        <v>90</v>
      </c>
      <c r="H91" s="281">
        <v>42430</v>
      </c>
      <c r="I91" s="60" t="s">
        <v>281</v>
      </c>
      <c r="J91" s="61">
        <v>0</v>
      </c>
      <c r="K91" s="62">
        <v>1</v>
      </c>
      <c r="L91" s="226"/>
      <c r="M91" s="285">
        <v>0</v>
      </c>
      <c r="N91" s="71">
        <f t="shared" si="50"/>
        <v>398.96199999999999</v>
      </c>
      <c r="O91" s="71">
        <f t="shared" si="51"/>
        <v>0</v>
      </c>
      <c r="P91" s="64">
        <f t="shared" si="52"/>
        <v>0</v>
      </c>
      <c r="Q91" s="64">
        <f t="shared" si="53"/>
        <v>398.96199999999999</v>
      </c>
      <c r="R91" s="65">
        <f t="shared" si="54"/>
        <v>0</v>
      </c>
      <c r="S91" s="59"/>
      <c r="T91" s="174">
        <f>IF(OR(RIGHT($I91,3)="RGT",RIGHT($I91,3)="INC"),IF($H91=T$87,SUM($T141:T141)+$P91,IF(T$87&gt;$H91,T141,0)),0)</f>
        <v>133.827</v>
      </c>
      <c r="U91" s="175">
        <f>IF(OR(RIGHT($I91,3)="RGT",RIGHT($I91,3)="INC"),IF($H91=U$87,SUM($T141:U141)+$P91,IF(U$87&gt;$H91,U141,0)),0)</f>
        <v>113.902</v>
      </c>
      <c r="V91" s="175">
        <f>IF(OR(RIGHT($I91,3)="RGT",RIGHT($I91,3)="INC"),IF($H91=V$87,SUM($T141:V141)+$P91,IF(V$87&gt;$H91,V141,0)),0)</f>
        <v>151.232</v>
      </c>
      <c r="W91" s="175">
        <f>IF(OR(RIGHT($I91,3)="RGT",RIGHT($I91,3)="INC"),IF($H91=W$87,SUM($T141:W141)+$P91,IF(W$87&gt;$H91,W141,0)),0)</f>
        <v>1E-3</v>
      </c>
      <c r="X91" s="175">
        <f>IF(OR(RIGHT($I91,3)="RGT",RIGHT($I91,3)="INC"),IF($H91=X$87,SUM($T141:X141)+$P91,IF(X$87&gt;$H91,X141,0)),0)</f>
        <v>0</v>
      </c>
      <c r="Y91" s="175">
        <f>IF(OR(RIGHT($I91,3)="RGT",RIGHT($I91,3)="INC"),IF($H91=Y$87,SUM($T141:Y141)+$P91,IF(Y$87&gt;$H91,Y141,0)),0)</f>
        <v>0</v>
      </c>
      <c r="Z91" s="175">
        <f>IF(OR(RIGHT($I91,3)="RGT",RIGHT($I91,3)="INC"),IF($H91=Z$87,SUM($T141:Z141)+$P91,IF(Z$87&gt;$H91,Z141,0)),0)</f>
        <v>0</v>
      </c>
      <c r="AA91" s="175">
        <f>IF(OR(RIGHT($I91,3)="RGT",RIGHT($I91,3)="INC"),IF($H91=AA$87,SUM($T141:AA141)+$P91,IF(AA$87&gt;$H91,AA141,0)),0)</f>
        <v>0</v>
      </c>
      <c r="AB91" s="175">
        <f>IF(OR(RIGHT($I91,3)="RGT",RIGHT($I91,3)="INC"),IF($H91=AB$87,SUM($T141:AB141)+$P91,IF(AB$87&gt;$H91,AB141,0)),0)</f>
        <v>0</v>
      </c>
      <c r="AC91" s="175">
        <f>IF(OR(RIGHT($I91,3)="RGT",RIGHT($I91,3)="INC"),IF($H91=AC$87,SUM($T141:AC141)+$P91,IF(AC$87&gt;$H91,AC141,0)),0)</f>
        <v>0</v>
      </c>
      <c r="AD91" s="175">
        <f>IF(OR(RIGHT($I91,3)="RGT",RIGHT($I91,3)="INC"),IF($H91=AD$87,SUM($T141:AD141)+$P91,IF(AD$87&gt;$H91,AD141,0)),0)</f>
        <v>0</v>
      </c>
      <c r="AE91" s="176">
        <f>IF(OR(RIGHT($I91,3)="RGT",RIGHT($I91,3)="INC"),IF($H91=AE$87,SUM($T141:AE141)+$P91,IF(AE$87&gt;$H91,AE141,0)),0)</f>
        <v>0</v>
      </c>
      <c r="AF91" s="175">
        <f>IF(OR(RIGHT($I91,3)="RGT",RIGHT($I91,3)="INC"),IF($H91=AF$87,SUM($T141:AF141)+$P91,IF(AF$87&gt;$H91,AF141,0)),0)</f>
        <v>0</v>
      </c>
      <c r="AG91" s="175">
        <f>IF(OR(RIGHT($I91,3)="RGT",RIGHT($I91,3)="INC"),IF($H91=AG$87,SUM($T141:AG141)+$P91,IF(AG$87&gt;$H91,AG141,0)),0)</f>
        <v>0</v>
      </c>
      <c r="AH91" s="175">
        <f>IF(OR(RIGHT($I91,3)="RGT",RIGHT($I91,3)="INC"),IF($H91=AH$87,SUM($T141:AH141)+$P91,IF(AH$87&gt;$H91,AH141,0)),0)</f>
        <v>0</v>
      </c>
      <c r="AI91" s="175">
        <f>IF(OR(RIGHT($I91,3)="RGT",RIGHT($I91,3)="INC"),IF($H91=AI$87,SUM($T141:AI141)+$P91,IF(AI$87&gt;$H91,AI141,0)),0)</f>
        <v>0</v>
      </c>
      <c r="AJ91" s="175">
        <f>IF(OR(RIGHT($I91,3)="RGT",RIGHT($I91,3)="INC"),IF($H91=AJ$87,SUM($T141:AJ141)+$P91,IF(AJ$87&gt;$H91,AJ141,0)),0)</f>
        <v>0</v>
      </c>
      <c r="AK91" s="175">
        <f>IF(OR(RIGHT($I91,3)="RGT",RIGHT($I91,3)="INC"),IF($H91=AK$87,SUM($T141:AK141)+$P91,IF(AK$87&gt;$H91,AK141,0)),0)</f>
        <v>0</v>
      </c>
      <c r="AL91" s="175">
        <f>IF(OR(RIGHT($I91,3)="RGT",RIGHT($I91,3)="INC"),IF($H91=AL$87,SUM($T141:AL141)+$P91,IF(AL$87&gt;$H91,AL141,0)),0)</f>
        <v>0</v>
      </c>
      <c r="AM91" s="175">
        <f>IF(OR(RIGHT($I91,3)="RGT",RIGHT($I91,3)="INC"),IF($H91=AM$87,SUM($T141:AM141)+$P91,IF(AM$87&gt;$H91,AM141,0)),0)</f>
        <v>0</v>
      </c>
      <c r="AN91" s="175">
        <f>IF(OR(RIGHT($I91,3)="RGT",RIGHT($I91,3)="INC"),IF($H91=AN$87,SUM($T141:AN141)+$P91,IF(AN$87&gt;$H91,AN141,0)),0)</f>
        <v>0</v>
      </c>
      <c r="AO91" s="175">
        <f>IF(OR(RIGHT($I91,3)="RGT",RIGHT($I91,3)="INC"),IF($H91=AO$87,SUM($T141:AO141)+$P91,IF(AO$87&gt;$H91,AO141,0)),0)</f>
        <v>0</v>
      </c>
      <c r="AP91" s="175">
        <f>IF(OR(RIGHT($I91,3)="RGT",RIGHT($I91,3)="INC"),IF($H91=AP$87,SUM($T141:AP141)+$P91,IF(AP$87&gt;$H91,AP141,0)),0)</f>
        <v>0</v>
      </c>
      <c r="AQ91" s="176">
        <f>IF(OR(RIGHT($I91,3)="RGT",RIGHT($I91,3)="INC"),IF($H91=AQ$87,SUM($T141:AQ141)+$P91,IF(AQ$87&gt;$H91,AQ141,0)),0)</f>
        <v>0</v>
      </c>
    </row>
    <row r="92" spans="1:44" s="177" customFormat="1" x14ac:dyDescent="0.25">
      <c r="A92" s="284">
        <v>900610533</v>
      </c>
      <c r="B92" s="172" t="str">
        <f t="shared" si="49"/>
        <v>Tehachapi Segments 4-11</v>
      </c>
      <c r="C92" s="173" t="s">
        <v>33</v>
      </c>
      <c r="D92" s="56" t="s">
        <v>291</v>
      </c>
      <c r="E92" s="362" t="s">
        <v>292</v>
      </c>
      <c r="F92" s="58">
        <v>7553</v>
      </c>
      <c r="G92" s="153" t="s">
        <v>90</v>
      </c>
      <c r="H92" s="281">
        <v>42644</v>
      </c>
      <c r="I92" s="60" t="s">
        <v>281</v>
      </c>
      <c r="J92" s="61">
        <v>0</v>
      </c>
      <c r="K92" s="62">
        <v>1</v>
      </c>
      <c r="L92" s="226"/>
      <c r="M92" s="285">
        <v>0</v>
      </c>
      <c r="N92" s="71">
        <f t="shared" si="50"/>
        <v>255</v>
      </c>
      <c r="O92" s="71">
        <f t="shared" si="51"/>
        <v>0</v>
      </c>
      <c r="P92" s="64">
        <f t="shared" si="52"/>
        <v>0</v>
      </c>
      <c r="Q92" s="64">
        <f t="shared" si="53"/>
        <v>255</v>
      </c>
      <c r="R92" s="65">
        <f t="shared" si="54"/>
        <v>0</v>
      </c>
      <c r="S92" s="59"/>
      <c r="T92" s="174">
        <f>IF(OR(RIGHT($I92,3)="RGT",RIGHT($I92,3)="INC"),IF($H92=T$87,SUM($T142:T142)+$P92,IF(T$87&gt;$H92,T142,0)),0)</f>
        <v>54.707000000000001</v>
      </c>
      <c r="U92" s="175">
        <f>IF(OR(RIGHT($I92,3)="RGT",RIGHT($I92,3)="INC"),IF($H92=U$87,SUM($T142:U142)+$P92,IF(U$87&gt;$H92,U142,0)),0)</f>
        <v>87.942999999999998</v>
      </c>
      <c r="V92" s="175">
        <f>IF(OR(RIGHT($I92,3)="RGT",RIGHT($I92,3)="INC"),IF($H92=V$87,SUM($T142:V142)+$P92,IF(V$87&gt;$H92,V142,0)),0)</f>
        <v>107.148</v>
      </c>
      <c r="W92" s="175">
        <f>IF(OR(RIGHT($I92,3)="RGT",RIGHT($I92,3)="INC"),IF($H92=W$87,SUM($T142:W142)+$P92,IF(W$87&gt;$H92,W142,0)),0)</f>
        <v>5.202</v>
      </c>
      <c r="X92" s="175">
        <f>IF(OR(RIGHT($I92,3)="RGT",RIGHT($I92,3)="INC"),IF($H92=X$87,SUM($T142:X142)+$P92,IF(X$87&gt;$H92,X142,0)),0)</f>
        <v>0</v>
      </c>
      <c r="Y92" s="175">
        <f>IF(OR(RIGHT($I92,3)="RGT",RIGHT($I92,3)="INC"),IF($H92=Y$87,SUM($T142:Y142)+$P92,IF(Y$87&gt;$H92,Y142,0)),0)</f>
        <v>0</v>
      </c>
      <c r="Z92" s="175">
        <f>IF(OR(RIGHT($I92,3)="RGT",RIGHT($I92,3)="INC"),IF($H92=Z$87,SUM($T142:Z142)+$P92,IF(Z$87&gt;$H92,Z142,0)),0)</f>
        <v>0</v>
      </c>
      <c r="AA92" s="175">
        <f>IF(OR(RIGHT($I92,3)="RGT",RIGHT($I92,3)="INC"),IF($H92=AA$87,SUM($T142:AA142)+$P92,IF(AA$87&gt;$H92,AA142,0)),0)</f>
        <v>0</v>
      </c>
      <c r="AB92" s="175">
        <f>IF(OR(RIGHT($I92,3)="RGT",RIGHT($I92,3)="INC"),IF($H92=AB$87,SUM($T142:AB142)+$P92,IF(AB$87&gt;$H92,AB142,0)),0)</f>
        <v>0</v>
      </c>
      <c r="AC92" s="175">
        <f>IF(OR(RIGHT($I92,3)="RGT",RIGHT($I92,3)="INC"),IF($H92=AC$87,SUM($T142:AC142)+$P92,IF(AC$87&gt;$H92,AC142,0)),0)</f>
        <v>0</v>
      </c>
      <c r="AD92" s="175">
        <f>IF(OR(RIGHT($I92,3)="RGT",RIGHT($I92,3)="INC"),IF($H92=AD$87,SUM($T142:AD142)+$P92,IF(AD$87&gt;$H92,AD142,0)),0)</f>
        <v>0</v>
      </c>
      <c r="AE92" s="176">
        <f>IF(OR(RIGHT($I92,3)="RGT",RIGHT($I92,3)="INC"),IF($H92=AE$87,SUM($T142:AE142)+$P92,IF(AE$87&gt;$H92,AE142,0)),0)</f>
        <v>0</v>
      </c>
      <c r="AF92" s="175">
        <f>IF(OR(RIGHT($I92,3)="RGT",RIGHT($I92,3)="INC"),IF($H92=AF$87,SUM($T142:AF142)+$P92,IF(AF$87&gt;$H92,AF142,0)),0)</f>
        <v>0</v>
      </c>
      <c r="AG92" s="175">
        <f>IF(OR(RIGHT($I92,3)="RGT",RIGHT($I92,3)="INC"),IF($H92=AG$87,SUM($T142:AG142)+$P92,IF(AG$87&gt;$H92,AG142,0)),0)</f>
        <v>0</v>
      </c>
      <c r="AH92" s="175">
        <f>IF(OR(RIGHT($I92,3)="RGT",RIGHT($I92,3)="INC"),IF($H92=AH$87,SUM($T142:AH142)+$P92,IF(AH$87&gt;$H92,AH142,0)),0)</f>
        <v>0</v>
      </c>
      <c r="AI92" s="175">
        <f>IF(OR(RIGHT($I92,3)="RGT",RIGHT($I92,3)="INC"),IF($H92=AI$87,SUM($T142:AI142)+$P92,IF(AI$87&gt;$H92,AI142,0)),0)</f>
        <v>0</v>
      </c>
      <c r="AJ92" s="175">
        <f>IF(OR(RIGHT($I92,3)="RGT",RIGHT($I92,3)="INC"),IF($H92=AJ$87,SUM($T142:AJ142)+$P92,IF(AJ$87&gt;$H92,AJ142,0)),0)</f>
        <v>0</v>
      </c>
      <c r="AK92" s="175">
        <f>IF(OR(RIGHT($I92,3)="RGT",RIGHT($I92,3)="INC"),IF($H92=AK$87,SUM($T142:AK142)+$P92,IF(AK$87&gt;$H92,AK142,0)),0)</f>
        <v>0</v>
      </c>
      <c r="AL92" s="175">
        <f>IF(OR(RIGHT($I92,3)="RGT",RIGHT($I92,3)="INC"),IF($H92=AL$87,SUM($T142:AL142)+$P92,IF(AL$87&gt;$H92,AL142,0)),0)</f>
        <v>0</v>
      </c>
      <c r="AM92" s="175">
        <f>IF(OR(RIGHT($I92,3)="RGT",RIGHT($I92,3)="INC"),IF($H92=AM$87,SUM($T142:AM142)+$P92,IF(AM$87&gt;$H92,AM142,0)),0)</f>
        <v>0</v>
      </c>
      <c r="AN92" s="175">
        <f>IF(OR(RIGHT($I92,3)="RGT",RIGHT($I92,3)="INC"),IF($H92=AN$87,SUM($T142:AN142)+$P92,IF(AN$87&gt;$H92,AN142,0)),0)</f>
        <v>0</v>
      </c>
      <c r="AO92" s="175">
        <f>IF(OR(RIGHT($I92,3)="RGT",RIGHT($I92,3)="INC"),IF($H92=AO$87,SUM($T142:AO142)+$P92,IF(AO$87&gt;$H92,AO142,0)),0)</f>
        <v>0</v>
      </c>
      <c r="AP92" s="175">
        <f>IF(OR(RIGHT($I92,3)="RGT",RIGHT($I92,3)="INC"),IF($H92=AP$87,SUM($T142:AP142)+$P92,IF(AP$87&gt;$H92,AP142,0)),0)</f>
        <v>0</v>
      </c>
      <c r="AQ92" s="176">
        <f>IF(OR(RIGHT($I92,3)="RGT",RIGHT($I92,3)="INC"),IF($H92=AQ$87,SUM($T142:AQ142)+$P92,IF(AQ$87&gt;$H92,AQ142,0)),0)</f>
        <v>0</v>
      </c>
    </row>
    <row r="93" spans="1:44" s="177" customFormat="1" x14ac:dyDescent="0.25">
      <c r="A93" s="284">
        <v>901094247</v>
      </c>
      <c r="B93" s="172" t="str">
        <f t="shared" si="49"/>
        <v>Tehachapi Segments 4-11</v>
      </c>
      <c r="C93" s="173" t="s">
        <v>33</v>
      </c>
      <c r="D93" s="56" t="s">
        <v>293</v>
      </c>
      <c r="E93" s="362" t="s">
        <v>294</v>
      </c>
      <c r="F93" s="58">
        <v>7553</v>
      </c>
      <c r="G93" s="153" t="s">
        <v>90</v>
      </c>
      <c r="H93" s="281">
        <v>42705</v>
      </c>
      <c r="I93" s="60" t="s">
        <v>295</v>
      </c>
      <c r="J93" s="61">
        <v>0</v>
      </c>
      <c r="K93" s="62">
        <v>1</v>
      </c>
      <c r="L93" s="226"/>
      <c r="M93" s="285">
        <v>0</v>
      </c>
      <c r="N93" s="71">
        <f t="shared" si="50"/>
        <v>2.0289999999999999</v>
      </c>
      <c r="O93" s="71">
        <f t="shared" si="51"/>
        <v>0</v>
      </c>
      <c r="P93" s="64">
        <f t="shared" si="52"/>
        <v>0</v>
      </c>
      <c r="Q93" s="64">
        <f t="shared" si="53"/>
        <v>2.0289999999999999</v>
      </c>
      <c r="R93" s="65">
        <f t="shared" si="54"/>
        <v>0</v>
      </c>
      <c r="S93" s="59"/>
      <c r="T93" s="174">
        <f>IF(OR(RIGHT($I93,3)="RGT",RIGHT($I93,3)="INC"),IF($H93=T$87,SUM($T143:T143)+$P93,IF(T$87&gt;$H93,T143,0)),0)</f>
        <v>0</v>
      </c>
      <c r="U93" s="175">
        <f>IF(OR(RIGHT($I93,3)="RGT",RIGHT($I93,3)="INC"),IF($H93=U$87,SUM($T143:U143)+$P93,IF(U$87&gt;$H93,U143,0)),0)</f>
        <v>1.792</v>
      </c>
      <c r="V93" s="175">
        <f>IF(OR(RIGHT($I93,3)="RGT",RIGHT($I93,3)="INC"),IF($H93=V$87,SUM($T143:V143)+$P93,IF(V$87&gt;$H93,V143,0)),0)</f>
        <v>0.23699999999999999</v>
      </c>
      <c r="W93" s="175">
        <f>IF(OR(RIGHT($I93,3)="RGT",RIGHT($I93,3)="INC"),IF($H93=W$87,SUM($T143:W143)+$P93,IF(W$87&gt;$H93,W143,0)),0)</f>
        <v>0</v>
      </c>
      <c r="X93" s="175">
        <f>IF(OR(RIGHT($I93,3)="RGT",RIGHT($I93,3)="INC"),IF($H93=X$87,SUM($T143:X143)+$P93,IF(X$87&gt;$H93,X143,0)),0)</f>
        <v>0</v>
      </c>
      <c r="Y93" s="175">
        <f>IF(OR(RIGHT($I93,3)="RGT",RIGHT($I93,3)="INC"),IF($H93=Y$87,SUM($T143:Y143)+$P93,IF(Y$87&gt;$H93,Y143,0)),0)</f>
        <v>0</v>
      </c>
      <c r="Z93" s="175">
        <f>IF(OR(RIGHT($I93,3)="RGT",RIGHT($I93,3)="INC"),IF($H93=Z$87,SUM($T143:Z143)+$P93,IF(Z$87&gt;$H93,Z143,0)),0)</f>
        <v>0</v>
      </c>
      <c r="AA93" s="175">
        <f>IF(OR(RIGHT($I93,3)="RGT",RIGHT($I93,3)="INC"),IF($H93=AA$87,SUM($T143:AA143)+$P93,IF(AA$87&gt;$H93,AA143,0)),0)</f>
        <v>0</v>
      </c>
      <c r="AB93" s="175">
        <f>IF(OR(RIGHT($I93,3)="RGT",RIGHT($I93,3)="INC"),IF($H93=AB$87,SUM($T143:AB143)+$P93,IF(AB$87&gt;$H93,AB143,0)),0)</f>
        <v>0</v>
      </c>
      <c r="AC93" s="175">
        <f>IF(OR(RIGHT($I93,3)="RGT",RIGHT($I93,3)="INC"),IF($H93=AC$87,SUM($T143:AC143)+$P93,IF(AC$87&gt;$H93,AC143,0)),0)</f>
        <v>0</v>
      </c>
      <c r="AD93" s="175">
        <f>IF(OR(RIGHT($I93,3)="RGT",RIGHT($I93,3)="INC"),IF($H93=AD$87,SUM($T143:AD143)+$P93,IF(AD$87&gt;$H93,AD143,0)),0)</f>
        <v>0</v>
      </c>
      <c r="AE93" s="176">
        <f>IF(OR(RIGHT($I93,3)="RGT",RIGHT($I93,3)="INC"),IF($H93=AE$87,SUM($T143:AE143)+$P93,IF(AE$87&gt;$H93,AE143,0)),0)</f>
        <v>0</v>
      </c>
      <c r="AF93" s="175">
        <f>IF(OR(RIGHT($I93,3)="RGT",RIGHT($I93,3)="INC"),IF($H93=AF$87,SUM($T143:AF143)+$P93,IF(AF$87&gt;$H93,AF143,0)),0)</f>
        <v>0</v>
      </c>
      <c r="AG93" s="175">
        <f>IF(OR(RIGHT($I93,3)="RGT",RIGHT($I93,3)="INC"),IF($H93=AG$87,SUM($T143:AG143)+$P93,IF(AG$87&gt;$H93,AG143,0)),0)</f>
        <v>0</v>
      </c>
      <c r="AH93" s="175">
        <f>IF(OR(RIGHT($I93,3)="RGT",RIGHT($I93,3)="INC"),IF($H93=AH$87,SUM($T143:AH143)+$P93,IF(AH$87&gt;$H93,AH143,0)),0)</f>
        <v>0</v>
      </c>
      <c r="AI93" s="175">
        <f>IF(OR(RIGHT($I93,3)="RGT",RIGHT($I93,3)="INC"),IF($H93=AI$87,SUM($T143:AI143)+$P93,IF(AI$87&gt;$H93,AI143,0)),0)</f>
        <v>0</v>
      </c>
      <c r="AJ93" s="175">
        <f>IF(OR(RIGHT($I93,3)="RGT",RIGHT($I93,3)="INC"),IF($H93=AJ$87,SUM($T143:AJ143)+$P93,IF(AJ$87&gt;$H93,AJ143,0)),0)</f>
        <v>0</v>
      </c>
      <c r="AK93" s="175">
        <f>IF(OR(RIGHT($I93,3)="RGT",RIGHT($I93,3)="INC"),IF($H93=AK$87,SUM($T143:AK143)+$P93,IF(AK$87&gt;$H93,AK143,0)),0)</f>
        <v>0</v>
      </c>
      <c r="AL93" s="175">
        <f>IF(OR(RIGHT($I93,3)="RGT",RIGHT($I93,3)="INC"),IF($H93=AL$87,SUM($T143:AL143)+$P93,IF(AL$87&gt;$H93,AL143,0)),0)</f>
        <v>0</v>
      </c>
      <c r="AM93" s="175">
        <f>IF(OR(RIGHT($I93,3)="RGT",RIGHT($I93,3)="INC"),IF($H93=AM$87,SUM($T143:AM143)+$P93,IF(AM$87&gt;$H93,AM143,0)),0)</f>
        <v>0</v>
      </c>
      <c r="AN93" s="175">
        <f>IF(OR(RIGHT($I93,3)="RGT",RIGHT($I93,3)="INC"),IF($H93=AN$87,SUM($T143:AN143)+$P93,IF(AN$87&gt;$H93,AN143,0)),0)</f>
        <v>0</v>
      </c>
      <c r="AO93" s="175">
        <f>IF(OR(RIGHT($I93,3)="RGT",RIGHT($I93,3)="INC"),IF($H93=AO$87,SUM($T143:AO143)+$P93,IF(AO$87&gt;$H93,AO143,0)),0)</f>
        <v>0</v>
      </c>
      <c r="AP93" s="175">
        <f>IF(OR(RIGHT($I93,3)="RGT",RIGHT($I93,3)="INC"),IF($H93=AP$87,SUM($T143:AP143)+$P93,IF(AP$87&gt;$H93,AP143,0)),0)</f>
        <v>0</v>
      </c>
      <c r="AQ93" s="176">
        <f>IF(OR(RIGHT($I93,3)="RGT",RIGHT($I93,3)="INC"),IF($H93=AQ$87,SUM($T143:AQ143)+$P93,IF(AQ$87&gt;$H93,AQ143,0)),0)</f>
        <v>0</v>
      </c>
    </row>
    <row r="94" spans="1:44" s="177" customFormat="1" x14ac:dyDescent="0.25">
      <c r="A94" s="284">
        <v>801025887</v>
      </c>
      <c r="B94" s="172" t="str">
        <f t="shared" si="49"/>
        <v>Tehachapi Segments 4-11</v>
      </c>
      <c r="C94" s="173" t="s">
        <v>33</v>
      </c>
      <c r="D94" s="56" t="s">
        <v>296</v>
      </c>
      <c r="E94" s="362" t="s">
        <v>297</v>
      </c>
      <c r="F94" s="58">
        <v>7553</v>
      </c>
      <c r="G94" s="153" t="s">
        <v>90</v>
      </c>
      <c r="H94" s="281">
        <v>42644</v>
      </c>
      <c r="I94" s="60" t="s">
        <v>298</v>
      </c>
      <c r="J94" s="61">
        <v>0</v>
      </c>
      <c r="K94" s="62">
        <v>1</v>
      </c>
      <c r="L94" s="226"/>
      <c r="M94" s="285">
        <v>0</v>
      </c>
      <c r="N94" s="71">
        <f t="shared" si="50"/>
        <v>7.73</v>
      </c>
      <c r="O94" s="71">
        <f t="shared" si="51"/>
        <v>0</v>
      </c>
      <c r="P94" s="64">
        <f t="shared" si="52"/>
        <v>0</v>
      </c>
      <c r="Q94" s="64">
        <f t="shared" si="53"/>
        <v>7.73</v>
      </c>
      <c r="R94" s="65">
        <f t="shared" si="54"/>
        <v>0</v>
      </c>
      <c r="S94" s="59"/>
      <c r="T94" s="174">
        <f>IF(OR(RIGHT($I94,3)="RGT",RIGHT($I94,3)="INC"),IF($H94=T$87,SUM($T144:T144)+$P94,IF(T$87&gt;$H94,T144,0)),0)</f>
        <v>0</v>
      </c>
      <c r="U94" s="175">
        <f>IF(OR(RIGHT($I94,3)="RGT",RIGHT($I94,3)="INC"),IF($H94=U$87,SUM($T144:U144)+$P94,IF(U$87&gt;$H94,U144,0)),0)</f>
        <v>-1.478</v>
      </c>
      <c r="V94" s="175">
        <f>IF(OR(RIGHT($I94,3)="RGT",RIGHT($I94,3)="INC"),IF($H94=V$87,SUM($T144:V144)+$P94,IF(V$87&gt;$H94,V144,0)),0)</f>
        <v>9.2080000000000002</v>
      </c>
      <c r="W94" s="175">
        <f>IF(OR(RIGHT($I94,3)="RGT",RIGHT($I94,3)="INC"),IF($H94=W$87,SUM($T144:W144)+$P94,IF(W$87&gt;$H94,W144,0)),0)</f>
        <v>0</v>
      </c>
      <c r="X94" s="175">
        <f>IF(OR(RIGHT($I94,3)="RGT",RIGHT($I94,3)="INC"),IF($H94=X$87,SUM($T144:X144)+$P94,IF(X$87&gt;$H94,X144,0)),0)</f>
        <v>0</v>
      </c>
      <c r="Y94" s="175">
        <f>IF(OR(RIGHT($I94,3)="RGT",RIGHT($I94,3)="INC"),IF($H94=Y$87,SUM($T144:Y144)+$P94,IF(Y$87&gt;$H94,Y144,0)),0)</f>
        <v>0</v>
      </c>
      <c r="Z94" s="175">
        <f>IF(OR(RIGHT($I94,3)="RGT",RIGHT($I94,3)="INC"),IF($H94=Z$87,SUM($T144:Z144)+$P94,IF(Z$87&gt;$H94,Z144,0)),0)</f>
        <v>0</v>
      </c>
      <c r="AA94" s="175">
        <f>IF(OR(RIGHT($I94,3)="RGT",RIGHT($I94,3)="INC"),IF($H94=AA$87,SUM($T144:AA144)+$P94,IF(AA$87&gt;$H94,AA144,0)),0)</f>
        <v>0</v>
      </c>
      <c r="AB94" s="175">
        <f>IF(OR(RIGHT($I94,3)="RGT",RIGHT($I94,3)="INC"),IF($H94=AB$87,SUM($T144:AB144)+$P94,IF(AB$87&gt;$H94,AB144,0)),0)</f>
        <v>0</v>
      </c>
      <c r="AC94" s="175">
        <f>IF(OR(RIGHT($I94,3)="RGT",RIGHT($I94,3)="INC"),IF($H94=AC$87,SUM($T144:AC144)+$P94,IF(AC$87&gt;$H94,AC144,0)),0)</f>
        <v>0</v>
      </c>
      <c r="AD94" s="175">
        <f>IF(OR(RIGHT($I94,3)="RGT",RIGHT($I94,3)="INC"),IF($H94=AD$87,SUM($T144:AD144)+$P94,IF(AD$87&gt;$H94,AD144,0)),0)</f>
        <v>0</v>
      </c>
      <c r="AE94" s="176">
        <f>IF(OR(RIGHT($I94,3)="RGT",RIGHT($I94,3)="INC"),IF($H94=AE$87,SUM($T144:AE144)+$P94,IF(AE$87&gt;$H94,AE144,0)),0)</f>
        <v>0</v>
      </c>
      <c r="AF94" s="175">
        <f>IF(OR(RIGHT($I94,3)="RGT",RIGHT($I94,3)="INC"),IF($H94=AF$87,SUM($T144:AF144)+$P94,IF(AF$87&gt;$H94,AF144,0)),0)</f>
        <v>0</v>
      </c>
      <c r="AG94" s="175">
        <f>IF(OR(RIGHT($I94,3)="RGT",RIGHT($I94,3)="INC"),IF($H94=AG$87,SUM($T144:AG144)+$P94,IF(AG$87&gt;$H94,AG144,0)),0)</f>
        <v>0</v>
      </c>
      <c r="AH94" s="175">
        <f>IF(OR(RIGHT($I94,3)="RGT",RIGHT($I94,3)="INC"),IF($H94=AH$87,SUM($T144:AH144)+$P94,IF(AH$87&gt;$H94,AH144,0)),0)</f>
        <v>0</v>
      </c>
      <c r="AI94" s="175">
        <f>IF(OR(RIGHT($I94,3)="RGT",RIGHT($I94,3)="INC"),IF($H94=AI$87,SUM($T144:AI144)+$P94,IF(AI$87&gt;$H94,AI144,0)),0)</f>
        <v>0</v>
      </c>
      <c r="AJ94" s="175">
        <f>IF(OR(RIGHT($I94,3)="RGT",RIGHT($I94,3)="INC"),IF($H94=AJ$87,SUM($T144:AJ144)+$P94,IF(AJ$87&gt;$H94,AJ144,0)),0)</f>
        <v>0</v>
      </c>
      <c r="AK94" s="175">
        <f>IF(OR(RIGHT($I94,3)="RGT",RIGHT($I94,3)="INC"),IF($H94=AK$87,SUM($T144:AK144)+$P94,IF(AK$87&gt;$H94,AK144,0)),0)</f>
        <v>0</v>
      </c>
      <c r="AL94" s="175">
        <f>IF(OR(RIGHT($I94,3)="RGT",RIGHT($I94,3)="INC"),IF($H94=AL$87,SUM($T144:AL144)+$P94,IF(AL$87&gt;$H94,AL144,0)),0)</f>
        <v>0</v>
      </c>
      <c r="AM94" s="175">
        <f>IF(OR(RIGHT($I94,3)="RGT",RIGHT($I94,3)="INC"),IF($H94=AM$87,SUM($T144:AM144)+$P94,IF(AM$87&gt;$H94,AM144,0)),0)</f>
        <v>0</v>
      </c>
      <c r="AN94" s="175">
        <f>IF(OR(RIGHT($I94,3)="RGT",RIGHT($I94,3)="INC"),IF($H94=AN$87,SUM($T144:AN144)+$P94,IF(AN$87&gt;$H94,AN144,0)),0)</f>
        <v>0</v>
      </c>
      <c r="AO94" s="175">
        <f>IF(OR(RIGHT($I94,3)="RGT",RIGHT($I94,3)="INC"),IF($H94=AO$87,SUM($T144:AO144)+$P94,IF(AO$87&gt;$H94,AO144,0)),0)</f>
        <v>0</v>
      </c>
      <c r="AP94" s="175">
        <f>IF(OR(RIGHT($I94,3)="RGT",RIGHT($I94,3)="INC"),IF($H94=AP$87,SUM($T144:AP144)+$P94,IF(AP$87&gt;$H94,AP144,0)),0)</f>
        <v>0</v>
      </c>
      <c r="AQ94" s="176">
        <f>IF(OR(RIGHT($I94,3)="RGT",RIGHT($I94,3)="INC"),IF($H94=AQ$87,SUM($T144:AQ144)+$P94,IF(AQ$87&gt;$H94,AQ144,0)),0)</f>
        <v>0</v>
      </c>
    </row>
    <row r="95" spans="1:44" s="177" customFormat="1" x14ac:dyDescent="0.25">
      <c r="A95" s="284">
        <v>801479004</v>
      </c>
      <c r="B95" s="172" t="str">
        <f t="shared" si="49"/>
        <v>Tehachapi Segments 4-11</v>
      </c>
      <c r="C95" s="173" t="s">
        <v>33</v>
      </c>
      <c r="D95" s="56" t="s">
        <v>296</v>
      </c>
      <c r="E95" s="362" t="s">
        <v>299</v>
      </c>
      <c r="F95" s="58">
        <v>7553</v>
      </c>
      <c r="G95" s="153" t="s">
        <v>90</v>
      </c>
      <c r="H95" s="281">
        <v>43252</v>
      </c>
      <c r="I95" s="60" t="s">
        <v>298</v>
      </c>
      <c r="J95" s="61">
        <v>0</v>
      </c>
      <c r="K95" s="62">
        <v>1</v>
      </c>
      <c r="L95" s="226"/>
      <c r="M95" s="285">
        <v>150.97648999999998</v>
      </c>
      <c r="N95" s="71">
        <f t="shared" si="50"/>
        <v>877.29699999999991</v>
      </c>
      <c r="O95" s="71">
        <f t="shared" si="51"/>
        <v>0</v>
      </c>
      <c r="P95" s="64">
        <f t="shared" si="52"/>
        <v>150.97648999999998</v>
      </c>
      <c r="Q95" s="64">
        <f t="shared" si="53"/>
        <v>877.29699999999991</v>
      </c>
      <c r="R95" s="65">
        <f t="shared" si="54"/>
        <v>0</v>
      </c>
      <c r="S95" s="59"/>
      <c r="T95" s="174">
        <f>IF(OR(RIGHT($I95,3)="RGT",RIGHT($I95,3)="INC"),IF($H95=T$87,SUM($T145:T145)+$P95,IF(T$87&gt;$H95,T145,0)),0)</f>
        <v>0</v>
      </c>
      <c r="U95" s="175">
        <f>IF(OR(RIGHT($I95,3)="RGT",RIGHT($I95,3)="INC"),IF($H95=U$87,SUM($T145:U145)+$P95,IF(U$87&gt;$H95,U145,0)),0)</f>
        <v>0</v>
      </c>
      <c r="V95" s="175">
        <f>IF(OR(RIGHT($I95,3)="RGT",RIGHT($I95,3)="INC"),IF($H95=V$87,SUM($T145:V145)+$P95,IF(V$87&gt;$H95,V145,0)),0)</f>
        <v>0</v>
      </c>
      <c r="W95" s="175">
        <f>IF(OR(RIGHT($I95,3)="RGT",RIGHT($I95,3)="INC"),IF($H95=W$87,SUM($T145:W145)+$P95,IF(W$87&gt;$H95,W145,0)),0)</f>
        <v>0</v>
      </c>
      <c r="X95" s="175">
        <f>IF(OR(RIGHT($I95,3)="RGT",RIGHT($I95,3)="INC"),IF($H95=X$87,SUM($T145:X145)+$P95,IF(X$87&gt;$H95,X145,0)),0)</f>
        <v>0</v>
      </c>
      <c r="Y95" s="175">
        <f>IF(OR(RIGHT($I95,3)="RGT",RIGHT($I95,3)="INC"),IF($H95=Y$87,SUM($T145:Y145)+$P95,IF(Y$87&gt;$H95,Y145,0)),0)</f>
        <v>160.98748999999998</v>
      </c>
      <c r="Z95" s="175">
        <f>IF(OR(RIGHT($I95,3)="RGT",RIGHT($I95,3)="INC"),IF($H95=Z$87,SUM($T145:Z145)+$P95,IF(Z$87&gt;$H95,Z145,0)),0)</f>
        <v>2</v>
      </c>
      <c r="AA95" s="175">
        <f>IF(OR(RIGHT($I95,3)="RGT",RIGHT($I95,3)="INC"),IF($H95=AA$87,SUM($T145:AA145)+$P95,IF(AA$87&gt;$H95,AA145,0)),0)</f>
        <v>2</v>
      </c>
      <c r="AB95" s="175">
        <f>IF(OR(RIGHT($I95,3)="RGT",RIGHT($I95,3)="INC"),IF($H95=AB$87,SUM($T145:AB145)+$P95,IF(AB$87&gt;$H95,AB145,0)),0)</f>
        <v>2</v>
      </c>
      <c r="AC95" s="175">
        <f>IF(OR(RIGHT($I95,3)="RGT",RIGHT($I95,3)="INC"),IF($H95=AC$87,SUM($T145:AC145)+$P95,IF(AC$87&gt;$H95,AC145,0)),0)</f>
        <v>2</v>
      </c>
      <c r="AD95" s="175">
        <f>IF(OR(RIGHT($I95,3)="RGT",RIGHT($I95,3)="INC"),IF($H95=AD$87,SUM($T145:AD145)+$P95,IF(AD$87&gt;$H95,AD145,0)),0)</f>
        <v>2</v>
      </c>
      <c r="AE95" s="176">
        <f>IF(OR(RIGHT($I95,3)="RGT",RIGHT($I95,3)="INC"),IF($H95=AE$87,SUM($T145:AE145)+$P95,IF(AE$87&gt;$H95,AE145,0)),0)</f>
        <v>857.28599999999994</v>
      </c>
      <c r="AF95" s="175">
        <f>IF(OR(RIGHT($I95,3)="RGT",RIGHT($I95,3)="INC"),IF($H95=AF$87,SUM($T145:AF145)+$P95,IF(AF$87&gt;$H95,AF145,0)),0)</f>
        <v>0</v>
      </c>
      <c r="AG95" s="175">
        <f>IF(OR(RIGHT($I95,3)="RGT",RIGHT($I95,3)="INC"),IF($H95=AG$87,SUM($T145:AG145)+$P95,IF(AG$87&gt;$H95,AG145,0)),0)</f>
        <v>0</v>
      </c>
      <c r="AH95" s="175">
        <f>IF(OR(RIGHT($I95,3)="RGT",RIGHT($I95,3)="INC"),IF($H95=AH$87,SUM($T145:AH145)+$P95,IF(AH$87&gt;$H95,AH145,0)),0)</f>
        <v>0</v>
      </c>
      <c r="AI95" s="175">
        <f>IF(OR(RIGHT($I95,3)="RGT",RIGHT($I95,3)="INC"),IF($H95=AI$87,SUM($T145:AI145)+$P95,IF(AI$87&gt;$H95,AI145,0)),0)</f>
        <v>0</v>
      </c>
      <c r="AJ95" s="175">
        <f>IF(OR(RIGHT($I95,3)="RGT",RIGHT($I95,3)="INC"),IF($H95=AJ$87,SUM($T145:AJ145)+$P95,IF(AJ$87&gt;$H95,AJ145,0)),0)</f>
        <v>0</v>
      </c>
      <c r="AK95" s="175">
        <f>IF(OR(RIGHT($I95,3)="RGT",RIGHT($I95,3)="INC"),IF($H95=AK$87,SUM($T145:AK145)+$P95,IF(AK$87&gt;$H95,AK145,0)),0)</f>
        <v>0</v>
      </c>
      <c r="AL95" s="175">
        <f>IF(OR(RIGHT($I95,3)="RGT",RIGHT($I95,3)="INC"),IF($H95=AL$87,SUM($T145:AL145)+$P95,IF(AL$87&gt;$H95,AL145,0)),0)</f>
        <v>0</v>
      </c>
      <c r="AM95" s="175">
        <f>IF(OR(RIGHT($I95,3)="RGT",RIGHT($I95,3)="INC"),IF($H95=AM$87,SUM($T145:AM145)+$P95,IF(AM$87&gt;$H95,AM145,0)),0)</f>
        <v>0</v>
      </c>
      <c r="AN95" s="175">
        <f>IF(OR(RIGHT($I95,3)="RGT",RIGHT($I95,3)="INC"),IF($H95=AN$87,SUM($T145:AN145)+$P95,IF(AN$87&gt;$H95,AN145,0)),0)</f>
        <v>0</v>
      </c>
      <c r="AO95" s="175">
        <f>IF(OR(RIGHT($I95,3)="RGT",RIGHT($I95,3)="INC"),IF($H95=AO$87,SUM($T145:AO145)+$P95,IF(AO$87&gt;$H95,AO145,0)),0)</f>
        <v>0</v>
      </c>
      <c r="AP95" s="175">
        <f>IF(OR(RIGHT($I95,3)="RGT",RIGHT($I95,3)="INC"),IF($H95=AP$87,SUM($T145:AP145)+$P95,IF(AP$87&gt;$H95,AP145,0)),0)</f>
        <v>0</v>
      </c>
      <c r="AQ95" s="176">
        <f>IF(OR(RIGHT($I95,3)="RGT",RIGHT($I95,3)="INC"),IF($H95=AQ$87,SUM($T145:AQ145)+$P95,IF(AQ$87&gt;$H95,AQ145,0)),0)</f>
        <v>0</v>
      </c>
    </row>
    <row r="96" spans="1:44" s="177" customFormat="1" x14ac:dyDescent="0.25">
      <c r="A96" s="284">
        <v>901109252</v>
      </c>
      <c r="B96" s="172" t="str">
        <f t="shared" si="49"/>
        <v>Tehachapi Segments 4-11</v>
      </c>
      <c r="C96" s="173" t="s">
        <v>33</v>
      </c>
      <c r="D96" s="56" t="s">
        <v>300</v>
      </c>
      <c r="E96" s="362" t="s">
        <v>301</v>
      </c>
      <c r="F96" s="58">
        <v>7553</v>
      </c>
      <c r="G96" s="153" t="s">
        <v>90</v>
      </c>
      <c r="H96" s="281">
        <v>42705</v>
      </c>
      <c r="I96" s="60" t="s">
        <v>295</v>
      </c>
      <c r="J96" s="61">
        <v>0</v>
      </c>
      <c r="K96" s="62">
        <v>1</v>
      </c>
      <c r="L96" s="226"/>
      <c r="M96" s="285">
        <v>0</v>
      </c>
      <c r="N96" s="71">
        <f t="shared" si="50"/>
        <v>395</v>
      </c>
      <c r="O96" s="71">
        <f t="shared" si="51"/>
        <v>0</v>
      </c>
      <c r="P96" s="64">
        <f t="shared" si="52"/>
        <v>0</v>
      </c>
      <c r="Q96" s="64">
        <f t="shared" si="53"/>
        <v>395</v>
      </c>
      <c r="R96" s="65">
        <f t="shared" si="54"/>
        <v>0</v>
      </c>
      <c r="S96" s="59"/>
      <c r="T96" s="174">
        <f>IF(OR(RIGHT($I96,3)="RGT",RIGHT($I96,3)="INC"),IF($H96=T$87,SUM($T146:T146)+$P96,IF(T$87&gt;$H96,T146,0)),0)</f>
        <v>-0.64100000000000001</v>
      </c>
      <c r="U96" s="175">
        <f>IF(OR(RIGHT($I96,3)="RGT",RIGHT($I96,3)="INC"),IF($H96=U$87,SUM($T146:U146)+$P96,IF(U$87&gt;$H96,U146,0)),0)</f>
        <v>1.1850000000000001</v>
      </c>
      <c r="V96" s="175">
        <f>IF(OR(RIGHT($I96,3)="RGT",RIGHT($I96,3)="INC"),IF($H96=V$87,SUM($T146:V146)+$P96,IF(V$87&gt;$H96,V146,0)),0)</f>
        <v>0.156</v>
      </c>
      <c r="W96" s="175">
        <f>IF(OR(RIGHT($I96,3)="RGT",RIGHT($I96,3)="INC"),IF($H96=W$87,SUM($T146:W146)+$P96,IF(W$87&gt;$H96,W146,0)),0)</f>
        <v>0</v>
      </c>
      <c r="X96" s="175">
        <f>IF(OR(RIGHT($I96,3)="RGT",RIGHT($I96,3)="INC"),IF($H96=X$87,SUM($T146:X146)+$P96,IF(X$87&gt;$H96,X146,0)),0)</f>
        <v>243</v>
      </c>
      <c r="Y96" s="175">
        <f>IF(OR(RIGHT($I96,3)="RGT",RIGHT($I96,3)="INC"),IF($H96=Y$87,SUM($T146:Y146)+$P96,IF(Y$87&gt;$H96,Y146,0)),0)</f>
        <v>0</v>
      </c>
      <c r="Z96" s="175">
        <f>IF(OR(RIGHT($I96,3)="RGT",RIGHT($I96,3)="INC"),IF($H96=Z$87,SUM($T146:Z146)+$P96,IF(Z$87&gt;$H96,Z146,0)),0)</f>
        <v>0</v>
      </c>
      <c r="AA96" s="175">
        <f>IF(OR(RIGHT($I96,3)="RGT",RIGHT($I96,3)="INC"),IF($H96=AA$87,SUM($T146:AA146)+$P96,IF(AA$87&gt;$H96,AA146,0)),0)</f>
        <v>0</v>
      </c>
      <c r="AB96" s="175">
        <f>IF(OR(RIGHT($I96,3)="RGT",RIGHT($I96,3)="INC"),IF($H96=AB$87,SUM($T146:AB146)+$P96,IF(AB$87&gt;$H96,AB146,0)),0)</f>
        <v>151.30000000000001</v>
      </c>
      <c r="AC96" s="175">
        <f>IF(OR(RIGHT($I96,3)="RGT",RIGHT($I96,3)="INC"),IF($H96=AC$87,SUM($T146:AC146)+$P96,IF(AC$87&gt;$H96,AC146,0)),0)</f>
        <v>0</v>
      </c>
      <c r="AD96" s="175">
        <f>IF(OR(RIGHT($I96,3)="RGT",RIGHT($I96,3)="INC"),IF($H96=AD$87,SUM($T146:AD146)+$P96,IF(AD$87&gt;$H96,AD146,0)),0)</f>
        <v>0</v>
      </c>
      <c r="AE96" s="176">
        <f>IF(OR(RIGHT($I96,3)="RGT",RIGHT($I96,3)="INC"),IF($H96=AE$87,SUM($T146:AE146)+$P96,IF(AE$87&gt;$H96,AE146,0)),0)</f>
        <v>0</v>
      </c>
      <c r="AF96" s="175">
        <f>IF(OR(RIGHT($I96,3)="RGT",RIGHT($I96,3)="INC"),IF($H96=AF$87,SUM($T146:AF146)+$P96,IF(AF$87&gt;$H96,AF146,0)),0)</f>
        <v>0</v>
      </c>
      <c r="AG96" s="175">
        <f>IF(OR(RIGHT($I96,3)="RGT",RIGHT($I96,3)="INC"),IF($H96=AG$87,SUM($T146:AG146)+$P96,IF(AG$87&gt;$H96,AG146,0)),0)</f>
        <v>0</v>
      </c>
      <c r="AH96" s="175">
        <f>IF(OR(RIGHT($I96,3)="RGT",RIGHT($I96,3)="INC"),IF($H96=AH$87,SUM($T146:AH146)+$P96,IF(AH$87&gt;$H96,AH146,0)),0)</f>
        <v>0</v>
      </c>
      <c r="AI96" s="175">
        <f>IF(OR(RIGHT($I96,3)="RGT",RIGHT($I96,3)="INC"),IF($H96=AI$87,SUM($T146:AI146)+$P96,IF(AI$87&gt;$H96,AI146,0)),0)</f>
        <v>0</v>
      </c>
      <c r="AJ96" s="175">
        <f>IF(OR(RIGHT($I96,3)="RGT",RIGHT($I96,3)="INC"),IF($H96=AJ$87,SUM($T146:AJ146)+$P96,IF(AJ$87&gt;$H96,AJ146,0)),0)</f>
        <v>0</v>
      </c>
      <c r="AK96" s="175">
        <f>IF(OR(RIGHT($I96,3)="RGT",RIGHT($I96,3)="INC"),IF($H96=AK$87,SUM($T146:AK146)+$P96,IF(AK$87&gt;$H96,AK146,0)),0)</f>
        <v>0</v>
      </c>
      <c r="AL96" s="175">
        <f>IF(OR(RIGHT($I96,3)="RGT",RIGHT($I96,3)="INC"),IF($H96=AL$87,SUM($T146:AL146)+$P96,IF(AL$87&gt;$H96,AL146,0)),0)</f>
        <v>0</v>
      </c>
      <c r="AM96" s="175">
        <f>IF(OR(RIGHT($I96,3)="RGT",RIGHT($I96,3)="INC"),IF($H96=AM$87,SUM($T146:AM146)+$P96,IF(AM$87&gt;$H96,AM146,0)),0)</f>
        <v>0</v>
      </c>
      <c r="AN96" s="175">
        <f>IF(OR(RIGHT($I96,3)="RGT",RIGHT($I96,3)="INC"),IF($H96=AN$87,SUM($T146:AN146)+$P96,IF(AN$87&gt;$H96,AN146,0)),0)</f>
        <v>0</v>
      </c>
      <c r="AO96" s="175">
        <f>IF(OR(RIGHT($I96,3)="RGT",RIGHT($I96,3)="INC"),IF($H96=AO$87,SUM($T146:AO146)+$P96,IF(AO$87&gt;$H96,AO146,0)),0)</f>
        <v>0</v>
      </c>
      <c r="AP96" s="175">
        <f>IF(OR(RIGHT($I96,3)="RGT",RIGHT($I96,3)="INC"),IF($H96=AP$87,SUM($T146:AP146)+$P96,IF(AP$87&gt;$H96,AP146,0)),0)</f>
        <v>0</v>
      </c>
      <c r="AQ96" s="176">
        <f>IF(OR(RIGHT($I96,3)="RGT",RIGHT($I96,3)="INC"),IF($H96=AQ$87,SUM($T146:AQ146)+$P96,IF(AQ$87&gt;$H96,AQ146,0)),0)</f>
        <v>0</v>
      </c>
    </row>
    <row r="97" spans="1:43" s="177" customFormat="1" x14ac:dyDescent="0.25">
      <c r="A97" s="284">
        <v>901109253</v>
      </c>
      <c r="B97" s="172" t="str">
        <f t="shared" si="49"/>
        <v>Tehachapi Segments 4-11</v>
      </c>
      <c r="C97" s="173" t="s">
        <v>33</v>
      </c>
      <c r="D97" s="56" t="s">
        <v>302</v>
      </c>
      <c r="E97" s="362" t="s">
        <v>303</v>
      </c>
      <c r="F97" s="58">
        <v>7553</v>
      </c>
      <c r="G97" s="153" t="s">
        <v>90</v>
      </c>
      <c r="H97" s="281">
        <v>42705</v>
      </c>
      <c r="I97" s="60" t="s">
        <v>295</v>
      </c>
      <c r="J97" s="61">
        <v>0</v>
      </c>
      <c r="K97" s="62">
        <v>1</v>
      </c>
      <c r="L97" s="226"/>
      <c r="M97" s="285">
        <v>0</v>
      </c>
      <c r="N97" s="71">
        <f t="shared" si="50"/>
        <v>395</v>
      </c>
      <c r="O97" s="71">
        <f t="shared" si="51"/>
        <v>0</v>
      </c>
      <c r="P97" s="64">
        <f t="shared" si="52"/>
        <v>0</v>
      </c>
      <c r="Q97" s="64">
        <f t="shared" si="53"/>
        <v>395</v>
      </c>
      <c r="R97" s="65">
        <f t="shared" si="54"/>
        <v>0</v>
      </c>
      <c r="S97" s="59"/>
      <c r="T97" s="174">
        <f>IF(OR(RIGHT($I97,3)="RGT",RIGHT($I97,3)="INC"),IF($H97=T$87,SUM($T147:T147)+$P97,IF(T$87&gt;$H97,T147,0)),0)</f>
        <v>0.222</v>
      </c>
      <c r="U97" s="175">
        <f>IF(OR(RIGHT($I97,3)="RGT",RIGHT($I97,3)="INC"),IF($H97=U$87,SUM($T147:U147)+$P97,IF(U$87&gt;$H97,U147,0)),0)</f>
        <v>0</v>
      </c>
      <c r="V97" s="175">
        <f>IF(OR(RIGHT($I97,3)="RGT",RIGHT($I97,3)="INC"),IF($H97=V$87,SUM($T147:V147)+$P97,IF(V$87&gt;$H97,V147,0)),0)</f>
        <v>0.107</v>
      </c>
      <c r="W97" s="175">
        <f>IF(OR(RIGHT($I97,3)="RGT",RIGHT($I97,3)="INC"),IF($H97=W$87,SUM($T147:W147)+$P97,IF(W$87&gt;$H97,W147,0)),0)</f>
        <v>0</v>
      </c>
      <c r="X97" s="175">
        <f>IF(OR(RIGHT($I97,3)="RGT",RIGHT($I97,3)="INC"),IF($H97=X$87,SUM($T147:X147)+$P97,IF(X$87&gt;$H97,X147,0)),0)</f>
        <v>243</v>
      </c>
      <c r="Y97" s="175">
        <f>IF(OR(RIGHT($I97,3)="RGT",RIGHT($I97,3)="INC"),IF($H97=Y$87,SUM($T147:Y147)+$P97,IF(Y$87&gt;$H97,Y147,0)),0)</f>
        <v>0</v>
      </c>
      <c r="Z97" s="175">
        <f>IF(OR(RIGHT($I97,3)="RGT",RIGHT($I97,3)="INC"),IF($H97=Z$87,SUM($T147:Z147)+$P97,IF(Z$87&gt;$H97,Z147,0)),0)</f>
        <v>0</v>
      </c>
      <c r="AA97" s="175">
        <f>IF(OR(RIGHT($I97,3)="RGT",RIGHT($I97,3)="INC"),IF($H97=AA$87,SUM($T147:AA147)+$P97,IF(AA$87&gt;$H97,AA147,0)),0)</f>
        <v>0</v>
      </c>
      <c r="AB97" s="175">
        <f>IF(OR(RIGHT($I97,3)="RGT",RIGHT($I97,3)="INC"),IF($H97=AB$87,SUM($T147:AB147)+$P97,IF(AB$87&gt;$H97,AB147,0)),0)</f>
        <v>151.67099999999999</v>
      </c>
      <c r="AC97" s="175">
        <f>IF(OR(RIGHT($I97,3)="RGT",RIGHT($I97,3)="INC"),IF($H97=AC$87,SUM($T147:AC147)+$P97,IF(AC$87&gt;$H97,AC147,0)),0)</f>
        <v>0</v>
      </c>
      <c r="AD97" s="175">
        <f>IF(OR(RIGHT($I97,3)="RGT",RIGHT($I97,3)="INC"),IF($H97=AD$87,SUM($T147:AD147)+$P97,IF(AD$87&gt;$H97,AD147,0)),0)</f>
        <v>0</v>
      </c>
      <c r="AE97" s="176">
        <f>IF(OR(RIGHT($I97,3)="RGT",RIGHT($I97,3)="INC"),IF($H97=AE$87,SUM($T147:AE147)+$P97,IF(AE$87&gt;$H97,AE147,0)),0)</f>
        <v>0</v>
      </c>
      <c r="AF97" s="175">
        <f>IF(OR(RIGHT($I97,3)="RGT",RIGHT($I97,3)="INC"),IF($H97=AF$87,SUM($T147:AF147)+$P97,IF(AF$87&gt;$H97,AF147,0)),0)</f>
        <v>0</v>
      </c>
      <c r="AG97" s="175">
        <f>IF(OR(RIGHT($I97,3)="RGT",RIGHT($I97,3)="INC"),IF($H97=AG$87,SUM($T147:AG147)+$P97,IF(AG$87&gt;$H97,AG147,0)),0)</f>
        <v>0</v>
      </c>
      <c r="AH97" s="175">
        <f>IF(OR(RIGHT($I97,3)="RGT",RIGHT($I97,3)="INC"),IF($H97=AH$87,SUM($T147:AH147)+$P97,IF(AH$87&gt;$H97,AH147,0)),0)</f>
        <v>0</v>
      </c>
      <c r="AI97" s="175">
        <f>IF(OR(RIGHT($I97,3)="RGT",RIGHT($I97,3)="INC"),IF($H97=AI$87,SUM($T147:AI147)+$P97,IF(AI$87&gt;$H97,AI147,0)),0)</f>
        <v>0</v>
      </c>
      <c r="AJ97" s="175">
        <f>IF(OR(RIGHT($I97,3)="RGT",RIGHT($I97,3)="INC"),IF($H97=AJ$87,SUM($T147:AJ147)+$P97,IF(AJ$87&gt;$H97,AJ147,0)),0)</f>
        <v>0</v>
      </c>
      <c r="AK97" s="175">
        <f>IF(OR(RIGHT($I97,3)="RGT",RIGHT($I97,3)="INC"),IF($H97=AK$87,SUM($T147:AK147)+$P97,IF(AK$87&gt;$H97,AK147,0)),0)</f>
        <v>0</v>
      </c>
      <c r="AL97" s="175">
        <f>IF(OR(RIGHT($I97,3)="RGT",RIGHT($I97,3)="INC"),IF($H97=AL$87,SUM($T147:AL147)+$P97,IF(AL$87&gt;$H97,AL147,0)),0)</f>
        <v>0</v>
      </c>
      <c r="AM97" s="175">
        <f>IF(OR(RIGHT($I97,3)="RGT",RIGHT($I97,3)="INC"),IF($H97=AM$87,SUM($T147:AM147)+$P97,IF(AM$87&gt;$H97,AM147,0)),0)</f>
        <v>0</v>
      </c>
      <c r="AN97" s="175">
        <f>IF(OR(RIGHT($I97,3)="RGT",RIGHT($I97,3)="INC"),IF($H97=AN$87,SUM($T147:AN147)+$P97,IF(AN$87&gt;$H97,AN147,0)),0)</f>
        <v>0</v>
      </c>
      <c r="AO97" s="175">
        <f>IF(OR(RIGHT($I97,3)="RGT",RIGHT($I97,3)="INC"),IF($H97=AO$87,SUM($T147:AO147)+$P97,IF(AO$87&gt;$H97,AO147,0)),0)</f>
        <v>0</v>
      </c>
      <c r="AP97" s="175">
        <f>IF(OR(RIGHT($I97,3)="RGT",RIGHT($I97,3)="INC"),IF($H97=AP$87,SUM($T147:AP147)+$P97,IF(AP$87&gt;$H97,AP147,0)),0)</f>
        <v>0</v>
      </c>
      <c r="AQ97" s="176">
        <f>IF(OR(RIGHT($I97,3)="RGT",RIGHT($I97,3)="INC"),IF($H97=AQ$87,SUM($T147:AQ147)+$P97,IF(AQ$87&gt;$H97,AQ147,0)),0)</f>
        <v>0</v>
      </c>
    </row>
    <row r="98" spans="1:43" s="177" customFormat="1" x14ac:dyDescent="0.25">
      <c r="A98" s="284">
        <v>901486465</v>
      </c>
      <c r="B98" s="172" t="str">
        <f t="shared" si="49"/>
        <v>Tehachapi Segments 4-11</v>
      </c>
      <c r="C98" s="173" t="s">
        <v>33</v>
      </c>
      <c r="D98" s="56" t="s">
        <v>304</v>
      </c>
      <c r="E98" s="362" t="s">
        <v>305</v>
      </c>
      <c r="F98" s="58">
        <v>7553</v>
      </c>
      <c r="G98" s="153" t="s">
        <v>90</v>
      </c>
      <c r="H98" s="281">
        <v>42583</v>
      </c>
      <c r="I98" s="60" t="s">
        <v>281</v>
      </c>
      <c r="J98" s="61">
        <v>0</v>
      </c>
      <c r="K98" s="62">
        <v>1</v>
      </c>
      <c r="L98" s="226"/>
      <c r="M98" s="285">
        <v>0</v>
      </c>
      <c r="N98" s="71">
        <f t="shared" si="50"/>
        <v>0.36499999999999999</v>
      </c>
      <c r="O98" s="71">
        <f t="shared" si="51"/>
        <v>0</v>
      </c>
      <c r="P98" s="64">
        <f t="shared" si="52"/>
        <v>0</v>
      </c>
      <c r="Q98" s="64">
        <f t="shared" si="53"/>
        <v>0.36499999999999999</v>
      </c>
      <c r="R98" s="65">
        <f t="shared" si="54"/>
        <v>0</v>
      </c>
      <c r="S98" s="59"/>
      <c r="T98" s="174">
        <f>IF(OR(RIGHT($I98,3)="RGT",RIGHT($I98,3)="INC"),IF($H98=T$87,SUM($T148:T148)+$P98,IF(T$87&gt;$H98,T148,0)),0)</f>
        <v>0.36499999999999999</v>
      </c>
      <c r="U98" s="175">
        <f>IF(OR(RIGHT($I98,3)="RGT",RIGHT($I98,3)="INC"),IF($H98=U$87,SUM($T148:U148)+$P98,IF(U$87&gt;$H98,U148,0)),0)</f>
        <v>0</v>
      </c>
      <c r="V98" s="175">
        <f>IF(OR(RIGHT($I98,3)="RGT",RIGHT($I98,3)="INC"),IF($H98=V$87,SUM($T148:V148)+$P98,IF(V$87&gt;$H98,V148,0)),0)</f>
        <v>0</v>
      </c>
      <c r="W98" s="175">
        <f>IF(OR(RIGHT($I98,3)="RGT",RIGHT($I98,3)="INC"),IF($H98=W$87,SUM($T148:W148)+$P98,IF(W$87&gt;$H98,W148,0)),0)</f>
        <v>0</v>
      </c>
      <c r="X98" s="175">
        <f>IF(OR(RIGHT($I98,3)="RGT",RIGHT($I98,3)="INC"),IF($H98=X$87,SUM($T148:X148)+$P98,IF(X$87&gt;$H98,X148,0)),0)</f>
        <v>0</v>
      </c>
      <c r="Y98" s="175">
        <f>IF(OR(RIGHT($I98,3)="RGT",RIGHT($I98,3)="INC"),IF($H98=Y$87,SUM($T148:Y148)+$P98,IF(Y$87&gt;$H98,Y148,0)),0)</f>
        <v>0</v>
      </c>
      <c r="Z98" s="175">
        <f>IF(OR(RIGHT($I98,3)="RGT",RIGHT($I98,3)="INC"),IF($H98=Z$87,SUM($T148:Z148)+$P98,IF(Z$87&gt;$H98,Z148,0)),0)</f>
        <v>0</v>
      </c>
      <c r="AA98" s="175">
        <f>IF(OR(RIGHT($I98,3)="RGT",RIGHT($I98,3)="INC"),IF($H98=AA$87,SUM($T148:AA148)+$P98,IF(AA$87&gt;$H98,AA148,0)),0)</f>
        <v>0</v>
      </c>
      <c r="AB98" s="175">
        <f>IF(OR(RIGHT($I98,3)="RGT",RIGHT($I98,3)="INC"),IF($H98=AB$87,SUM($T148:AB148)+$P98,IF(AB$87&gt;$H98,AB148,0)),0)</f>
        <v>0</v>
      </c>
      <c r="AC98" s="175">
        <f>IF(OR(RIGHT($I98,3)="RGT",RIGHT($I98,3)="INC"),IF($H98=AC$87,SUM($T148:AC148)+$P98,IF(AC$87&gt;$H98,AC148,0)),0)</f>
        <v>0</v>
      </c>
      <c r="AD98" s="175">
        <f>IF(OR(RIGHT($I98,3)="RGT",RIGHT($I98,3)="INC"),IF($H98=AD$87,SUM($T148:AD148)+$P98,IF(AD$87&gt;$H98,AD148,0)),0)</f>
        <v>0</v>
      </c>
      <c r="AE98" s="176">
        <f>IF(OR(RIGHT($I98,3)="RGT",RIGHT($I98,3)="INC"),IF($H98=AE$87,SUM($T148:AE148)+$P98,IF(AE$87&gt;$H98,AE148,0)),0)</f>
        <v>0</v>
      </c>
      <c r="AF98" s="175">
        <f>IF(OR(RIGHT($I98,3)="RGT",RIGHT($I98,3)="INC"),IF($H98=AF$87,SUM($T148:AF148)+$P98,IF(AF$87&gt;$H98,AF148,0)),0)</f>
        <v>0</v>
      </c>
      <c r="AG98" s="175">
        <f>IF(OR(RIGHT($I98,3)="RGT",RIGHT($I98,3)="INC"),IF($H98=AG$87,SUM($T148:AG148)+$P98,IF(AG$87&gt;$H98,AG148,0)),0)</f>
        <v>0</v>
      </c>
      <c r="AH98" s="175">
        <f>IF(OR(RIGHT($I98,3)="RGT",RIGHT($I98,3)="INC"),IF($H98=AH$87,SUM($T148:AH148)+$P98,IF(AH$87&gt;$H98,AH148,0)),0)</f>
        <v>0</v>
      </c>
      <c r="AI98" s="175">
        <f>IF(OR(RIGHT($I98,3)="RGT",RIGHT($I98,3)="INC"),IF($H98=AI$87,SUM($T148:AI148)+$P98,IF(AI$87&gt;$H98,AI148,0)),0)</f>
        <v>0</v>
      </c>
      <c r="AJ98" s="175">
        <f>IF(OR(RIGHT($I98,3)="RGT",RIGHT($I98,3)="INC"),IF($H98=AJ$87,SUM($T148:AJ148)+$P98,IF(AJ$87&gt;$H98,AJ148,0)),0)</f>
        <v>0</v>
      </c>
      <c r="AK98" s="175">
        <f>IF(OR(RIGHT($I98,3)="RGT",RIGHT($I98,3)="INC"),IF($H98=AK$87,SUM($T148:AK148)+$P98,IF(AK$87&gt;$H98,AK148,0)),0)</f>
        <v>0</v>
      </c>
      <c r="AL98" s="175">
        <f>IF(OR(RIGHT($I98,3)="RGT",RIGHT($I98,3)="INC"),IF($H98=AL$87,SUM($T148:AL148)+$P98,IF(AL$87&gt;$H98,AL148,0)),0)</f>
        <v>0</v>
      </c>
      <c r="AM98" s="175">
        <f>IF(OR(RIGHT($I98,3)="RGT",RIGHT($I98,3)="INC"),IF($H98=AM$87,SUM($T148:AM148)+$P98,IF(AM$87&gt;$H98,AM148,0)),0)</f>
        <v>0</v>
      </c>
      <c r="AN98" s="175">
        <f>IF(OR(RIGHT($I98,3)="RGT",RIGHT($I98,3)="INC"),IF($H98=AN$87,SUM($T148:AN148)+$P98,IF(AN$87&gt;$H98,AN148,0)),0)</f>
        <v>0</v>
      </c>
      <c r="AO98" s="175">
        <f>IF(OR(RIGHT($I98,3)="RGT",RIGHT($I98,3)="INC"),IF($H98=AO$87,SUM($T148:AO148)+$P98,IF(AO$87&gt;$H98,AO148,0)),0)</f>
        <v>0</v>
      </c>
      <c r="AP98" s="175">
        <f>IF(OR(RIGHT($I98,3)="RGT",RIGHT($I98,3)="INC"),IF($H98=AP$87,SUM($T148:AP148)+$P98,IF(AP$87&gt;$H98,AP148,0)),0)</f>
        <v>0</v>
      </c>
      <c r="AQ98" s="176">
        <f>IF(OR(RIGHT($I98,3)="RGT",RIGHT($I98,3)="INC"),IF($H98=AQ$87,SUM($T148:AQ148)+$P98,IF(AQ$87&gt;$H98,AQ148,0)),0)</f>
        <v>0</v>
      </c>
    </row>
    <row r="99" spans="1:43" s="177" customFormat="1" x14ac:dyDescent="0.25">
      <c r="A99" s="284">
        <v>800218712</v>
      </c>
      <c r="B99" s="172" t="str">
        <f t="shared" si="49"/>
        <v>Tehachapi Segments 4-11</v>
      </c>
      <c r="C99" s="173" t="s">
        <v>33</v>
      </c>
      <c r="D99" s="56" t="s">
        <v>306</v>
      </c>
      <c r="E99" s="362" t="s">
        <v>307</v>
      </c>
      <c r="F99" s="58">
        <v>6440</v>
      </c>
      <c r="G99" s="153" t="s">
        <v>90</v>
      </c>
      <c r="H99" s="360">
        <v>41730</v>
      </c>
      <c r="I99" s="60" t="s">
        <v>295</v>
      </c>
      <c r="J99" s="61">
        <v>0</v>
      </c>
      <c r="K99" s="62">
        <v>1</v>
      </c>
      <c r="L99" s="63"/>
      <c r="M99" s="285">
        <v>0</v>
      </c>
      <c r="N99" s="71">
        <f t="shared" si="50"/>
        <v>122.149</v>
      </c>
      <c r="O99" s="71">
        <f t="shared" si="51"/>
        <v>0</v>
      </c>
      <c r="P99" s="64">
        <f t="shared" si="52"/>
        <v>0</v>
      </c>
      <c r="Q99" s="64">
        <f t="shared" si="53"/>
        <v>122.149</v>
      </c>
      <c r="R99" s="65">
        <f t="shared" si="54"/>
        <v>0</v>
      </c>
      <c r="S99" s="59"/>
      <c r="T99" s="174">
        <f>IF(OR(RIGHT($I99,3)="RGT",RIGHT($I99,3)="INC"),IF($H99=T$87,SUM($T149:T149)+$P99,IF(T$87&gt;$H99,T149,0)),0)</f>
        <v>0</v>
      </c>
      <c r="U99" s="175">
        <f>IF(OR(RIGHT($I99,3)="RGT",RIGHT($I99,3)="INC"),IF($H99=U$87,SUM($T149:U149)+$P99,IF(U$87&gt;$H99,U149,0)),0)</f>
        <v>0</v>
      </c>
      <c r="V99" s="175">
        <f>IF(OR(RIGHT($I99,3)="RGT",RIGHT($I99,3)="INC"),IF($H99=V$87,SUM($T149:V149)+$P99,IF(V$87&gt;$H99,V149,0)),0)</f>
        <v>122.149</v>
      </c>
      <c r="W99" s="175">
        <f>IF(OR(RIGHT($I99,3)="RGT",RIGHT($I99,3)="INC"),IF($H99=W$87,SUM($T149:W149)+$P99,IF(W$87&gt;$H99,W149,0)),0)</f>
        <v>0</v>
      </c>
      <c r="X99" s="175">
        <f>IF(OR(RIGHT($I99,3)="RGT",RIGHT($I99,3)="INC"),IF($H99=X$87,SUM($T149:X149)+$P99,IF(X$87&gt;$H99,X149,0)),0)</f>
        <v>0</v>
      </c>
      <c r="Y99" s="175">
        <f>IF(OR(RIGHT($I99,3)="RGT",RIGHT($I99,3)="INC"),IF($H99=Y$87,SUM($T149:Y149)+$P99,IF(Y$87&gt;$H99,Y149,0)),0)</f>
        <v>0</v>
      </c>
      <c r="Z99" s="175">
        <f>IF(OR(RIGHT($I99,3)="RGT",RIGHT($I99,3)="INC"),IF($H99=Z$87,SUM($T149:Z149)+$P99,IF(Z$87&gt;$H99,Z149,0)),0)</f>
        <v>0</v>
      </c>
      <c r="AA99" s="175">
        <f>IF(OR(RIGHT($I99,3)="RGT",RIGHT($I99,3)="INC"),IF($H99=AA$87,SUM($T149:AA149)+$P99,IF(AA$87&gt;$H99,AA149,0)),0)</f>
        <v>0</v>
      </c>
      <c r="AB99" s="175">
        <f>IF(OR(RIGHT($I99,3)="RGT",RIGHT($I99,3)="INC"),IF($H99=AB$87,SUM($T149:AB149)+$P99,IF(AB$87&gt;$H99,AB149,0)),0)</f>
        <v>0</v>
      </c>
      <c r="AC99" s="175">
        <f>IF(OR(RIGHT($I99,3)="RGT",RIGHT($I99,3)="INC"),IF($H99=AC$87,SUM($T149:AC149)+$P99,IF(AC$87&gt;$H99,AC149,0)),0)</f>
        <v>0</v>
      </c>
      <c r="AD99" s="175">
        <f>IF(OR(RIGHT($I99,3)="RGT",RIGHT($I99,3)="INC"),IF($H99=AD$87,SUM($T149:AD149)+$P99,IF(AD$87&gt;$H99,AD149,0)),0)</f>
        <v>0</v>
      </c>
      <c r="AE99" s="176">
        <f>IF(OR(RIGHT($I99,3)="RGT",RIGHT($I99,3)="INC"),IF($H99=AE$87,SUM($T149:AE149)+$P99,IF(AE$87&gt;$H99,AE149,0)),0)</f>
        <v>0</v>
      </c>
      <c r="AF99" s="175">
        <f>IF(OR(RIGHT($I99,3)="RGT",RIGHT($I99,3)="INC"),IF($H99=AF$87,SUM($T149:AF149)+$P99,IF(AF$87&gt;$H99,AF149,0)),0)</f>
        <v>0</v>
      </c>
      <c r="AG99" s="175">
        <f>IF(OR(RIGHT($I99,3)="RGT",RIGHT($I99,3)="INC"),IF($H99=AG$87,SUM($T149:AG149)+$P99,IF(AG$87&gt;$H99,AG149,0)),0)</f>
        <v>0</v>
      </c>
      <c r="AH99" s="175">
        <f>IF(OR(RIGHT($I99,3)="RGT",RIGHT($I99,3)="INC"),IF($H99=AH$87,SUM($T149:AH149)+$P99,IF(AH$87&gt;$H99,AH149,0)),0)</f>
        <v>0</v>
      </c>
      <c r="AI99" s="175">
        <f>IF(OR(RIGHT($I99,3)="RGT",RIGHT($I99,3)="INC"),IF($H99=AI$87,SUM($T149:AI149)+$P99,IF(AI$87&gt;$H99,AI149,0)),0)</f>
        <v>0</v>
      </c>
      <c r="AJ99" s="175">
        <f>IF(OR(RIGHT($I99,3)="RGT",RIGHT($I99,3)="INC"),IF($H99=AJ$87,SUM($T149:AJ149)+$P99,IF(AJ$87&gt;$H99,AJ149,0)),0)</f>
        <v>0</v>
      </c>
      <c r="AK99" s="175">
        <f>IF(OR(RIGHT($I99,3)="RGT",RIGHT($I99,3)="INC"),IF($H99=AK$87,SUM($T149:AK149)+$P99,IF(AK$87&gt;$H99,AK149,0)),0)</f>
        <v>0</v>
      </c>
      <c r="AL99" s="175">
        <f>IF(OR(RIGHT($I99,3)="RGT",RIGHT($I99,3)="INC"),IF($H99=AL$87,SUM($T149:AL149)+$P99,IF(AL$87&gt;$H99,AL149,0)),0)</f>
        <v>0</v>
      </c>
      <c r="AM99" s="175">
        <f>IF(OR(RIGHT($I99,3)="RGT",RIGHT($I99,3)="INC"),IF($H99=AM$87,SUM($T149:AM149)+$P99,IF(AM$87&gt;$H99,AM149,0)),0)</f>
        <v>0</v>
      </c>
      <c r="AN99" s="175">
        <f>IF(OR(RIGHT($I99,3)="RGT",RIGHT($I99,3)="INC"),IF($H99=AN$87,SUM($T149:AN149)+$P99,IF(AN$87&gt;$H99,AN149,0)),0)</f>
        <v>0</v>
      </c>
      <c r="AO99" s="175">
        <f>IF(OR(RIGHT($I99,3)="RGT",RIGHT($I99,3)="INC"),IF($H99=AO$87,SUM($T149:AO149)+$P99,IF(AO$87&gt;$H99,AO149,0)),0)</f>
        <v>0</v>
      </c>
      <c r="AP99" s="175">
        <f>IF(OR(RIGHT($I99,3)="RGT",RIGHT($I99,3)="INC"),IF($H99=AP$87,SUM($T149:AP149)+$P99,IF(AP$87&gt;$H99,AP149,0)),0)</f>
        <v>0</v>
      </c>
      <c r="AQ99" s="176">
        <f>IF(OR(RIGHT($I99,3)="RGT",RIGHT($I99,3)="INC"),IF($H99=AQ$87,SUM($T149:AQ149)+$P99,IF(AQ$87&gt;$H99,AQ149,0)),0)</f>
        <v>0</v>
      </c>
    </row>
    <row r="100" spans="1:43" s="177" customFormat="1" ht="45" x14ac:dyDescent="0.25">
      <c r="A100" s="284">
        <v>800217339</v>
      </c>
      <c r="B100" s="172" t="str">
        <f t="shared" si="49"/>
        <v>Tehachapi Segments 4-11</v>
      </c>
      <c r="C100" s="173" t="s">
        <v>33</v>
      </c>
      <c r="D100" s="56" t="s">
        <v>308</v>
      </c>
      <c r="E100" s="362" t="s">
        <v>309</v>
      </c>
      <c r="F100" s="58">
        <v>6442</v>
      </c>
      <c r="G100" s="153" t="s">
        <v>90</v>
      </c>
      <c r="H100" s="360">
        <v>42125</v>
      </c>
      <c r="I100" s="60" t="s">
        <v>281</v>
      </c>
      <c r="J100" s="61">
        <v>0</v>
      </c>
      <c r="K100" s="62">
        <v>1</v>
      </c>
      <c r="L100" s="63"/>
      <c r="M100" s="285">
        <v>0</v>
      </c>
      <c r="N100" s="71">
        <f t="shared" si="50"/>
        <v>832.66699999999992</v>
      </c>
      <c r="O100" s="71">
        <f t="shared" si="51"/>
        <v>0</v>
      </c>
      <c r="P100" s="64">
        <f t="shared" si="52"/>
        <v>0</v>
      </c>
      <c r="Q100" s="64">
        <f t="shared" si="53"/>
        <v>832.66699999999992</v>
      </c>
      <c r="R100" s="65">
        <f t="shared" si="54"/>
        <v>0</v>
      </c>
      <c r="S100" s="59"/>
      <c r="T100" s="174">
        <f>IF(OR(RIGHT($I100,3)="RGT",RIGHT($I100,3)="INC"),IF($H100=T$87,SUM($T150:T150)+$P100,IF(T$87&gt;$H100,T150,0)),0)</f>
        <v>-3.2240000000000002</v>
      </c>
      <c r="U100" s="175">
        <f>IF(OR(RIGHT($I100,3)="RGT",RIGHT($I100,3)="INC"),IF($H100=U$87,SUM($T150:U150)+$P100,IF(U$87&gt;$H100,U150,0)),0)</f>
        <v>9.9480000000000004</v>
      </c>
      <c r="V100" s="175">
        <f>IF(OR(RIGHT($I100,3)="RGT",RIGHT($I100,3)="INC"),IF($H100=V$87,SUM($T150:V150)+$P100,IF(V$87&gt;$H100,V150,0)),0)</f>
        <v>178.60499999999999</v>
      </c>
      <c r="W100" s="175">
        <f>IF(OR(RIGHT($I100,3)="RGT",RIGHT($I100,3)="INC"),IF($H100=W$87,SUM($T150:W150)+$P100,IF(W$87&gt;$H100,W150,0)),0)</f>
        <v>0</v>
      </c>
      <c r="X100" s="175">
        <f>IF(OR(RIGHT($I100,3)="RGT",RIGHT($I100,3)="INC"),IF($H100=X$87,SUM($T150:X150)+$P100,IF(X$87&gt;$H100,X150,0)),0)</f>
        <v>0</v>
      </c>
      <c r="Y100" s="175">
        <f>IF(OR(RIGHT($I100,3)="RGT",RIGHT($I100,3)="INC"),IF($H100=Y$87,SUM($T150:Y150)+$P100,IF(Y$87&gt;$H100,Y150,0)),0)</f>
        <v>0</v>
      </c>
      <c r="Z100" s="175">
        <f>IF(OR(RIGHT($I100,3)="RGT",RIGHT($I100,3)="INC"),IF($H100=Z$87,SUM($T150:Z150)+$P100,IF(Z$87&gt;$H100,Z150,0)),0)</f>
        <v>0</v>
      </c>
      <c r="AA100" s="175">
        <f>IF(OR(RIGHT($I100,3)="RGT",RIGHT($I100,3)="INC"),IF($H100=AA$87,SUM($T150:AA150)+$P100,IF(AA$87&gt;$H100,AA150,0)),0)</f>
        <v>0</v>
      </c>
      <c r="AB100" s="175">
        <f>IF(OR(RIGHT($I100,3)="RGT",RIGHT($I100,3)="INC"),IF($H100=AB$87,SUM($T150:AB150)+$P100,IF(AB$87&gt;$H100,AB150,0)),0)</f>
        <v>0</v>
      </c>
      <c r="AC100" s="175">
        <f>IF(OR(RIGHT($I100,3)="RGT",RIGHT($I100,3)="INC"),IF($H100=AC$87,SUM($T150:AC150)+$P100,IF(AC$87&gt;$H100,AC150,0)),0)</f>
        <v>0</v>
      </c>
      <c r="AD100" s="175">
        <f>IF(OR(RIGHT($I100,3)="RGT",RIGHT($I100,3)="INC"),IF($H100=AD$87,SUM($T150:AD150)+$P100,IF(AD$87&gt;$H100,AD150,0)),0)</f>
        <v>0</v>
      </c>
      <c r="AE100" s="176">
        <f>IF(OR(RIGHT($I100,3)="RGT",RIGHT($I100,3)="INC"),IF($H100=AE$87,SUM($T150:AE150)+$P100,IF(AE$87&gt;$H100,AE150,0)),0)</f>
        <v>647.33799999999997</v>
      </c>
      <c r="AF100" s="175">
        <f>IF(OR(RIGHT($I100,3)="RGT",RIGHT($I100,3)="INC"),IF($H100=AF$87,SUM($T150:AF150)+$P100,IF(AF$87&gt;$H100,AF150,0)),0)</f>
        <v>0</v>
      </c>
      <c r="AG100" s="175">
        <f>IF(OR(RIGHT($I100,3)="RGT",RIGHT($I100,3)="INC"),IF($H100=AG$87,SUM($T150:AG150)+$P100,IF(AG$87&gt;$H100,AG150,0)),0)</f>
        <v>0</v>
      </c>
      <c r="AH100" s="175">
        <f>IF(OR(RIGHT($I100,3)="RGT",RIGHT($I100,3)="INC"),IF($H100=AH$87,SUM($T150:AH150)+$P100,IF(AH$87&gt;$H100,AH150,0)),0)</f>
        <v>0</v>
      </c>
      <c r="AI100" s="175">
        <f>IF(OR(RIGHT($I100,3)="RGT",RIGHT($I100,3)="INC"),IF($H100=AI$87,SUM($T150:AI150)+$P100,IF(AI$87&gt;$H100,AI150,0)),0)</f>
        <v>0</v>
      </c>
      <c r="AJ100" s="175">
        <f>IF(OR(RIGHT($I100,3)="RGT",RIGHT($I100,3)="INC"),IF($H100=AJ$87,SUM($T150:AJ150)+$P100,IF(AJ$87&gt;$H100,AJ150,0)),0)</f>
        <v>0</v>
      </c>
      <c r="AK100" s="175">
        <f>IF(OR(RIGHT($I100,3)="RGT",RIGHT($I100,3)="INC"),IF($H100=AK$87,SUM($T150:AK150)+$P100,IF(AK$87&gt;$H100,AK150,0)),0)</f>
        <v>0</v>
      </c>
      <c r="AL100" s="175">
        <f>IF(OR(RIGHT($I100,3)="RGT",RIGHT($I100,3)="INC"),IF($H100=AL$87,SUM($T150:AL150)+$P100,IF(AL$87&gt;$H100,AL150,0)),0)</f>
        <v>0</v>
      </c>
      <c r="AM100" s="175">
        <f>IF(OR(RIGHT($I100,3)="RGT",RIGHT($I100,3)="INC"),IF($H100=AM$87,SUM($T150:AM150)+$P100,IF(AM$87&gt;$H100,AM150,0)),0)</f>
        <v>0</v>
      </c>
      <c r="AN100" s="175">
        <f>IF(OR(RIGHT($I100,3)="RGT",RIGHT($I100,3)="INC"),IF($H100=AN$87,SUM($T150:AN150)+$P100,IF(AN$87&gt;$H100,AN150,0)),0)</f>
        <v>0</v>
      </c>
      <c r="AO100" s="175">
        <f>IF(OR(RIGHT($I100,3)="RGT",RIGHT($I100,3)="INC"),IF($H100=AO$87,SUM($T150:AO150)+$P100,IF(AO$87&gt;$H100,AO150,0)),0)</f>
        <v>0</v>
      </c>
      <c r="AP100" s="175">
        <f>IF(OR(RIGHT($I100,3)="RGT",RIGHT($I100,3)="INC"),IF($H100=AP$87,SUM($T150:AP150)+$P100,IF(AP$87&gt;$H100,AP150,0)),0)</f>
        <v>0</v>
      </c>
      <c r="AQ100" s="176">
        <f>IF(OR(RIGHT($I100,3)="RGT",RIGHT($I100,3)="INC"),IF($H100=AQ$87,SUM($T150:AQ150)+$P100,IF(AQ$87&gt;$H100,AQ150,0)),0)</f>
        <v>0</v>
      </c>
    </row>
    <row r="101" spans="1:43" s="177" customFormat="1" ht="60" x14ac:dyDescent="0.25">
      <c r="A101" s="330">
        <v>800217381</v>
      </c>
      <c r="B101" s="172" t="str">
        <f t="shared" si="49"/>
        <v>Tehachapi Segments 4-11</v>
      </c>
      <c r="C101" s="173" t="s">
        <v>33</v>
      </c>
      <c r="D101" s="56" t="s">
        <v>410</v>
      </c>
      <c r="E101" s="362" t="s">
        <v>411</v>
      </c>
      <c r="F101" s="58">
        <v>6442</v>
      </c>
      <c r="G101" s="153" t="s">
        <v>90</v>
      </c>
      <c r="H101" s="281">
        <v>42036</v>
      </c>
      <c r="I101" s="60" t="s">
        <v>281</v>
      </c>
      <c r="J101" s="61">
        <v>0</v>
      </c>
      <c r="K101" s="62">
        <v>1</v>
      </c>
      <c r="L101" s="226"/>
      <c r="M101" s="285">
        <v>0</v>
      </c>
      <c r="N101" s="71">
        <f t="shared" si="50"/>
        <v>24</v>
      </c>
      <c r="O101" s="71">
        <f t="shared" si="51"/>
        <v>0</v>
      </c>
      <c r="P101" s="64">
        <f t="shared" si="52"/>
        <v>0</v>
      </c>
      <c r="Q101" s="64">
        <f t="shared" si="53"/>
        <v>24</v>
      </c>
      <c r="R101" s="65">
        <f t="shared" si="54"/>
        <v>0</v>
      </c>
      <c r="S101" s="59"/>
      <c r="T101" s="174">
        <f>IF(OR(RIGHT($I101,3)="RGT",RIGHT($I101,3)="INC"),IF($H101=T$87,SUM($T151:T151)+$P101,IF(T$87&gt;$H101,T151,0)),0)</f>
        <v>0</v>
      </c>
      <c r="U101" s="175">
        <f>IF(OR(RIGHT($I101,3)="RGT",RIGHT($I101,3)="INC"),IF($H101=U$87,SUM($T151:U151)+$P101,IF(U$87&gt;$H101,U151,0)),0)</f>
        <v>24</v>
      </c>
      <c r="V101" s="175">
        <f>IF(OR(RIGHT($I101,3)="RGT",RIGHT($I101,3)="INC"),IF($H101=V$87,SUM($T151:V151)+$P101,IF(V$87&gt;$H101,V151,0)),0)</f>
        <v>0</v>
      </c>
      <c r="W101" s="175">
        <f>IF(OR(RIGHT($I101,3)="RGT",RIGHT($I101,3)="INC"),IF($H101=W$87,SUM($T151:W151)+$P101,IF(W$87&gt;$H101,W151,0)),0)</f>
        <v>0</v>
      </c>
      <c r="X101" s="175">
        <f>IF(OR(RIGHT($I101,3)="RGT",RIGHT($I101,3)="INC"),IF($H101=X$87,SUM($T151:X151)+$P101,IF(X$87&gt;$H101,X151,0)),0)</f>
        <v>0</v>
      </c>
      <c r="Y101" s="175">
        <f>IF(OR(RIGHT($I101,3)="RGT",RIGHT($I101,3)="INC"),IF($H101=Y$87,SUM($T151:Y151)+$P101,IF(Y$87&gt;$H101,Y151,0)),0)</f>
        <v>0</v>
      </c>
      <c r="Z101" s="175">
        <f>IF(OR(RIGHT($I101,3)="RGT",RIGHT($I101,3)="INC"),IF($H101=Z$87,SUM($T151:Z151)+$P101,IF(Z$87&gt;$H101,Z151,0)),0)</f>
        <v>0</v>
      </c>
      <c r="AA101" s="175">
        <f>IF(OR(RIGHT($I101,3)="RGT",RIGHT($I101,3)="INC"),IF($H101=AA$87,SUM($T151:AA151)+$P101,IF(AA$87&gt;$H101,AA151,0)),0)</f>
        <v>0</v>
      </c>
      <c r="AB101" s="175">
        <f>IF(OR(RIGHT($I101,3)="RGT",RIGHT($I101,3)="INC"),IF($H101=AB$87,SUM($T151:AB151)+$P101,IF(AB$87&gt;$H101,AB151,0)),0)</f>
        <v>0</v>
      </c>
      <c r="AC101" s="175">
        <f>IF(OR(RIGHT($I101,3)="RGT",RIGHT($I101,3)="INC"),IF($H101=AC$87,SUM($T151:AC151)+$P101,IF(AC$87&gt;$H101,AC151,0)),0)</f>
        <v>0</v>
      </c>
      <c r="AD101" s="175">
        <f>IF(OR(RIGHT($I101,3)="RGT",RIGHT($I101,3)="INC"),IF($H101=AD$87,SUM($T151:AD151)+$P101,IF(AD$87&gt;$H101,AD151,0)),0)</f>
        <v>0</v>
      </c>
      <c r="AE101" s="176">
        <f>IF(OR(RIGHT($I101,3)="RGT",RIGHT($I101,3)="INC"),IF($H101=AE$87,SUM($T151:AE151)+$P101,IF(AE$87&gt;$H101,AE151,0)),0)</f>
        <v>0</v>
      </c>
      <c r="AF101" s="175">
        <f>IF(OR(RIGHT($I101,3)="RGT",RIGHT($I101,3)="INC"),IF($H101=AF$87,SUM($T151:AF151)+$P101,IF(AF$87&gt;$H101,AF151,0)),0)</f>
        <v>0</v>
      </c>
      <c r="AG101" s="175">
        <f>IF(OR(RIGHT($I101,3)="RGT",RIGHT($I101,3)="INC"),IF($H101=AG$87,SUM($T151:AG151)+$P101,IF(AG$87&gt;$H101,AG151,0)),0)</f>
        <v>0</v>
      </c>
      <c r="AH101" s="175">
        <f>IF(OR(RIGHT($I101,3)="RGT",RIGHT($I101,3)="INC"),IF($H101=AH$87,SUM($T151:AH151)+$P101,IF(AH$87&gt;$H101,AH151,0)),0)</f>
        <v>0</v>
      </c>
      <c r="AI101" s="175">
        <f>IF(OR(RIGHT($I101,3)="RGT",RIGHT($I101,3)="INC"),IF($H101=AI$87,SUM($T151:AI151)+$P101,IF(AI$87&gt;$H101,AI151,0)),0)</f>
        <v>0</v>
      </c>
      <c r="AJ101" s="175">
        <f>IF(OR(RIGHT($I101,3)="RGT",RIGHT($I101,3)="INC"),IF($H101=AJ$87,SUM($T151:AJ151)+$P101,IF(AJ$87&gt;$H101,AJ151,0)),0)</f>
        <v>0</v>
      </c>
      <c r="AK101" s="175">
        <f>IF(OR(RIGHT($I101,3)="RGT",RIGHT($I101,3)="INC"),IF($H101=AK$87,SUM($T151:AK151)+$P101,IF(AK$87&gt;$H101,AK151,0)),0)</f>
        <v>0</v>
      </c>
      <c r="AL101" s="175">
        <f>IF(OR(RIGHT($I101,3)="RGT",RIGHT($I101,3)="INC"),IF($H101=AL$87,SUM($T151:AL151)+$P101,IF(AL$87&gt;$H101,AL151,0)),0)</f>
        <v>0</v>
      </c>
      <c r="AM101" s="175">
        <f>IF(OR(RIGHT($I101,3)="RGT",RIGHT($I101,3)="INC"),IF($H101=AM$87,SUM($T151:AM151)+$P101,IF(AM$87&gt;$H101,AM151,0)),0)</f>
        <v>0</v>
      </c>
      <c r="AN101" s="175">
        <f>IF(OR(RIGHT($I101,3)="RGT",RIGHT($I101,3)="INC"),IF($H101=AN$87,SUM($T151:AN151)+$P101,IF(AN$87&gt;$H101,AN151,0)),0)</f>
        <v>0</v>
      </c>
      <c r="AO101" s="175">
        <f>IF(OR(RIGHT($I101,3)="RGT",RIGHT($I101,3)="INC"),IF($H101=AO$87,SUM($T151:AO151)+$P101,IF(AO$87&gt;$H101,AO151,0)),0)</f>
        <v>0</v>
      </c>
      <c r="AP101" s="175">
        <f>IF(OR(RIGHT($I101,3)="RGT",RIGHT($I101,3)="INC"),IF($H101=AP$87,SUM($T151:AP151)+$P101,IF(AP$87&gt;$H101,AP151,0)),0)</f>
        <v>0</v>
      </c>
      <c r="AQ101" s="176">
        <f>IF(OR(RIGHT($I101,3)="RGT",RIGHT($I101,3)="INC"),IF($H101=AQ$87,SUM($T151:AQ151)+$P101,IF(AQ$87&gt;$H101,AQ151,0)),0)</f>
        <v>0</v>
      </c>
    </row>
    <row r="102" spans="1:43" s="177" customFormat="1" hidden="1" x14ac:dyDescent="0.25">
      <c r="A102" s="284"/>
      <c r="B102" s="172" t="str">
        <f t="shared" si="49"/>
        <v>Tehachapi Segments 4-11</v>
      </c>
      <c r="C102" s="173" t="s">
        <v>33</v>
      </c>
      <c r="D102" s="56"/>
      <c r="E102" s="66"/>
      <c r="F102" s="58"/>
      <c r="G102" s="153"/>
      <c r="H102" s="281"/>
      <c r="I102" s="60"/>
      <c r="J102" s="61"/>
      <c r="K102" s="62"/>
      <c r="L102" s="226"/>
      <c r="M102" s="285"/>
      <c r="N102" s="71">
        <f t="shared" si="50"/>
        <v>0</v>
      </c>
      <c r="O102" s="71">
        <f t="shared" si="51"/>
        <v>0</v>
      </c>
      <c r="P102" s="64">
        <f t="shared" si="52"/>
        <v>0</v>
      </c>
      <c r="Q102" s="64">
        <f t="shared" si="53"/>
        <v>0</v>
      </c>
      <c r="R102" s="65">
        <f t="shared" si="54"/>
        <v>0</v>
      </c>
      <c r="S102" s="59"/>
      <c r="T102" s="174">
        <f>IF(OR(RIGHT($I102,3)="RGT",RIGHT($I102,3)="INC"),IF($H102=T$87,SUM($T152:T152)+$P102,IF(T$87&gt;$H102,T152,0)),0)</f>
        <v>0</v>
      </c>
      <c r="U102" s="175">
        <f>IF(OR(RIGHT($I102,3)="RGT",RIGHT($I102,3)="INC"),IF($H102=U$87,SUM($T152:U152)+$P102,IF(U$87&gt;$H102,U152,0)),0)</f>
        <v>0</v>
      </c>
      <c r="V102" s="175">
        <f>IF(OR(RIGHT($I102,3)="RGT",RIGHT($I102,3)="INC"),IF($H102=V$87,SUM($T152:V152)+$P102,IF(V$87&gt;$H102,V152,0)),0)</f>
        <v>0</v>
      </c>
      <c r="W102" s="175">
        <f>IF(OR(RIGHT($I102,3)="RGT",RIGHT($I102,3)="INC"),IF($H102=W$87,SUM($T152:W152)+$P102,IF(W$87&gt;$H102,W152,0)),0)</f>
        <v>0</v>
      </c>
      <c r="X102" s="175">
        <f>IF(OR(RIGHT($I102,3)="RGT",RIGHT($I102,3)="INC"),IF($H102=X$87,SUM($T152:X152)+$P102,IF(X$87&gt;$H102,X152,0)),0)</f>
        <v>0</v>
      </c>
      <c r="Y102" s="175">
        <f>IF(OR(RIGHT($I102,3)="RGT",RIGHT($I102,3)="INC"),IF($H102=Y$87,SUM($T152:Y152)+$P102,IF(Y$87&gt;$H102,Y152,0)),0)</f>
        <v>0</v>
      </c>
      <c r="Z102" s="175">
        <f>IF(OR(RIGHT($I102,3)="RGT",RIGHT($I102,3)="INC"),IF($H102=Z$87,SUM($T152:Z152)+$P102,IF(Z$87&gt;$H102,Z152,0)),0)</f>
        <v>0</v>
      </c>
      <c r="AA102" s="175">
        <f>IF(OR(RIGHT($I102,3)="RGT",RIGHT($I102,3)="INC"),IF($H102=AA$87,SUM($T152:AA152)+$P102,IF(AA$87&gt;$H102,AA152,0)),0)</f>
        <v>0</v>
      </c>
      <c r="AB102" s="175">
        <f>IF(OR(RIGHT($I102,3)="RGT",RIGHT($I102,3)="INC"),IF($H102=AB$87,SUM($T152:AB152)+$P102,IF(AB$87&gt;$H102,AB152,0)),0)</f>
        <v>0</v>
      </c>
      <c r="AC102" s="175">
        <f>IF(OR(RIGHT($I102,3)="RGT",RIGHT($I102,3)="INC"),IF($H102=AC$87,SUM($T152:AC152)+$P102,IF(AC$87&gt;$H102,AC152,0)),0)</f>
        <v>0</v>
      </c>
      <c r="AD102" s="175">
        <f>IF(OR(RIGHT($I102,3)="RGT",RIGHT($I102,3)="INC"),IF($H102=AD$87,SUM($T152:AD152)+$P102,IF(AD$87&gt;$H102,AD152,0)),0)</f>
        <v>0</v>
      </c>
      <c r="AE102" s="176">
        <f>IF(OR(RIGHT($I102,3)="RGT",RIGHT($I102,3)="INC"),IF($H102=AE$87,SUM($T152:AE152)+$P102,IF(AE$87&gt;$H102,AE152,0)),0)</f>
        <v>0</v>
      </c>
      <c r="AF102" s="175">
        <f>IF(OR(RIGHT($I102,3)="RGT",RIGHT($I102,3)="INC"),IF($H102=AF$87,SUM($T152:AF152)+$P102,IF(AF$87&gt;$H102,AF152,0)),0)</f>
        <v>0</v>
      </c>
      <c r="AG102" s="175">
        <f>IF(OR(RIGHT($I102,3)="RGT",RIGHT($I102,3)="INC"),IF($H102=AG$87,SUM($T152:AG152)+$P102,IF(AG$87&gt;$H102,AG152,0)),0)</f>
        <v>0</v>
      </c>
      <c r="AH102" s="175">
        <f>IF(OR(RIGHT($I102,3)="RGT",RIGHT($I102,3)="INC"),IF($H102=AH$87,SUM($T152:AH152)+$P102,IF(AH$87&gt;$H102,AH152,0)),0)</f>
        <v>0</v>
      </c>
      <c r="AI102" s="175">
        <f>IF(OR(RIGHT($I102,3)="RGT",RIGHT($I102,3)="INC"),IF($H102=AI$87,SUM($T152:AI152)+$P102,IF(AI$87&gt;$H102,AI152,0)),0)</f>
        <v>0</v>
      </c>
      <c r="AJ102" s="175">
        <f>IF(OR(RIGHT($I102,3)="RGT",RIGHT($I102,3)="INC"),IF($H102=AJ$87,SUM($T152:AJ152)+$P102,IF(AJ$87&gt;$H102,AJ152,0)),0)</f>
        <v>0</v>
      </c>
      <c r="AK102" s="175">
        <f>IF(OR(RIGHT($I102,3)="RGT",RIGHT($I102,3)="INC"),IF($H102=AK$87,SUM($T152:AK152)+$P102,IF(AK$87&gt;$H102,AK152,0)),0)</f>
        <v>0</v>
      </c>
      <c r="AL102" s="175">
        <f>IF(OR(RIGHT($I102,3)="RGT",RIGHT($I102,3)="INC"),IF($H102=AL$87,SUM($T152:AL152)+$P102,IF(AL$87&gt;$H102,AL152,0)),0)</f>
        <v>0</v>
      </c>
      <c r="AM102" s="175">
        <f>IF(OR(RIGHT($I102,3)="RGT",RIGHT($I102,3)="INC"),IF($H102=AM$87,SUM($T152:AM152)+$P102,IF(AM$87&gt;$H102,AM152,0)),0)</f>
        <v>0</v>
      </c>
      <c r="AN102" s="175">
        <f>IF(OR(RIGHT($I102,3)="RGT",RIGHT($I102,3)="INC"),IF($H102=AN$87,SUM($T152:AN152)+$P102,IF(AN$87&gt;$H102,AN152,0)),0)</f>
        <v>0</v>
      </c>
      <c r="AO102" s="175">
        <f>IF(OR(RIGHT($I102,3)="RGT",RIGHT($I102,3)="INC"),IF($H102=AO$87,SUM($T152:AO152)+$P102,IF(AO$87&gt;$H102,AO152,0)),0)</f>
        <v>0</v>
      </c>
      <c r="AP102" s="175">
        <f>IF(OR(RIGHT($I102,3)="RGT",RIGHT($I102,3)="INC"),IF($H102=AP$87,SUM($T152:AP152)+$P102,IF(AP$87&gt;$H102,AP152,0)),0)</f>
        <v>0</v>
      </c>
      <c r="AQ102" s="176">
        <f>IF(OR(RIGHT($I102,3)="RGT",RIGHT($I102,3)="INC"),IF($H102=AQ$87,SUM($T152:AQ152)+$P102,IF(AQ$87&gt;$H102,AQ152,0)),0)</f>
        <v>0</v>
      </c>
    </row>
    <row r="103" spans="1:43" s="177" customFormat="1" hidden="1" x14ac:dyDescent="0.25">
      <c r="A103" s="284"/>
      <c r="B103" s="172" t="str">
        <f t="shared" si="49"/>
        <v>Tehachapi Segments 4-11</v>
      </c>
      <c r="C103" s="173" t="s">
        <v>33</v>
      </c>
      <c r="D103" s="56"/>
      <c r="E103" s="66"/>
      <c r="F103" s="58"/>
      <c r="G103" s="153"/>
      <c r="H103" s="281"/>
      <c r="I103" s="60"/>
      <c r="J103" s="61"/>
      <c r="K103" s="62"/>
      <c r="L103" s="226"/>
      <c r="M103" s="285"/>
      <c r="N103" s="71">
        <f t="shared" si="50"/>
        <v>0</v>
      </c>
      <c r="O103" s="71">
        <f t="shared" si="51"/>
        <v>0</v>
      </c>
      <c r="P103" s="64">
        <f t="shared" si="52"/>
        <v>0</v>
      </c>
      <c r="Q103" s="64">
        <f t="shared" si="53"/>
        <v>0</v>
      </c>
      <c r="R103" s="65">
        <f t="shared" si="54"/>
        <v>0</v>
      </c>
      <c r="S103" s="59"/>
      <c r="T103" s="174">
        <f>IF(OR(RIGHT($I103,3)="RGT",RIGHT($I103,3)="INC"),IF($H103=T$87,SUM($T153:T153)+$P103,IF(T$87&gt;$H103,T153,0)),0)</f>
        <v>0</v>
      </c>
      <c r="U103" s="175">
        <f>IF(OR(RIGHT($I103,3)="RGT",RIGHT($I103,3)="INC"),IF($H103=U$87,SUM($T153:U153)+$P103,IF(U$87&gt;$H103,U153,0)),0)</f>
        <v>0</v>
      </c>
      <c r="V103" s="175">
        <f>IF(OR(RIGHT($I103,3)="RGT",RIGHT($I103,3)="INC"),IF($H103=V$87,SUM($T153:V153)+$P103,IF(V$87&gt;$H103,V153,0)),0)</f>
        <v>0</v>
      </c>
      <c r="W103" s="175">
        <f>IF(OR(RIGHT($I103,3)="RGT",RIGHT($I103,3)="INC"),IF($H103=W$87,SUM($T153:W153)+$P103,IF(W$87&gt;$H103,W153,0)),0)</f>
        <v>0</v>
      </c>
      <c r="X103" s="175">
        <f>IF(OR(RIGHT($I103,3)="RGT",RIGHT($I103,3)="INC"),IF($H103=X$87,SUM($T153:X153)+$P103,IF(X$87&gt;$H103,X153,0)),0)</f>
        <v>0</v>
      </c>
      <c r="Y103" s="175">
        <f>IF(OR(RIGHT($I103,3)="RGT",RIGHT($I103,3)="INC"),IF($H103=Y$87,SUM($T153:Y153)+$P103,IF(Y$87&gt;$H103,Y153,0)),0)</f>
        <v>0</v>
      </c>
      <c r="Z103" s="175">
        <f>IF(OR(RIGHT($I103,3)="RGT",RIGHT($I103,3)="INC"),IF($H103=Z$87,SUM($T153:Z153)+$P103,IF(Z$87&gt;$H103,Z153,0)),0)</f>
        <v>0</v>
      </c>
      <c r="AA103" s="175">
        <f>IF(OR(RIGHT($I103,3)="RGT",RIGHT($I103,3)="INC"),IF($H103=AA$87,SUM($T153:AA153)+$P103,IF(AA$87&gt;$H103,AA153,0)),0)</f>
        <v>0</v>
      </c>
      <c r="AB103" s="175">
        <f>IF(OR(RIGHT($I103,3)="RGT",RIGHT($I103,3)="INC"),IF($H103=AB$87,SUM($T153:AB153)+$P103,IF(AB$87&gt;$H103,AB153,0)),0)</f>
        <v>0</v>
      </c>
      <c r="AC103" s="175">
        <f>IF(OR(RIGHT($I103,3)="RGT",RIGHT($I103,3)="INC"),IF($H103=AC$87,SUM($T153:AC153)+$P103,IF(AC$87&gt;$H103,AC153,0)),0)</f>
        <v>0</v>
      </c>
      <c r="AD103" s="175">
        <f>IF(OR(RIGHT($I103,3)="RGT",RIGHT($I103,3)="INC"),IF($H103=AD$87,SUM($T153:AD153)+$P103,IF(AD$87&gt;$H103,AD153,0)),0)</f>
        <v>0</v>
      </c>
      <c r="AE103" s="176">
        <f>IF(OR(RIGHT($I103,3)="RGT",RIGHT($I103,3)="INC"),IF($H103=AE$87,SUM($T153:AE153)+$P103,IF(AE$87&gt;$H103,AE153,0)),0)</f>
        <v>0</v>
      </c>
      <c r="AF103" s="175">
        <f>IF(OR(RIGHT($I103,3)="RGT",RIGHT($I103,3)="INC"),IF($H103=AF$87,SUM($T153:AF153)+$P103,IF(AF$87&gt;$H103,AF153,0)),0)</f>
        <v>0</v>
      </c>
      <c r="AG103" s="175">
        <f>IF(OR(RIGHT($I103,3)="RGT",RIGHT($I103,3)="INC"),IF($H103=AG$87,SUM($T153:AG153)+$P103,IF(AG$87&gt;$H103,AG153,0)),0)</f>
        <v>0</v>
      </c>
      <c r="AH103" s="175">
        <f>IF(OR(RIGHT($I103,3)="RGT",RIGHT($I103,3)="INC"),IF($H103=AH$87,SUM($T153:AH153)+$P103,IF(AH$87&gt;$H103,AH153,0)),0)</f>
        <v>0</v>
      </c>
      <c r="AI103" s="175">
        <f>IF(OR(RIGHT($I103,3)="RGT",RIGHT($I103,3)="INC"),IF($H103=AI$87,SUM($T153:AI153)+$P103,IF(AI$87&gt;$H103,AI153,0)),0)</f>
        <v>0</v>
      </c>
      <c r="AJ103" s="175">
        <f>IF(OR(RIGHT($I103,3)="RGT",RIGHT($I103,3)="INC"),IF($H103=AJ$87,SUM($T153:AJ153)+$P103,IF(AJ$87&gt;$H103,AJ153,0)),0)</f>
        <v>0</v>
      </c>
      <c r="AK103" s="175">
        <f>IF(OR(RIGHT($I103,3)="RGT",RIGHT($I103,3)="INC"),IF($H103=AK$87,SUM($T153:AK153)+$P103,IF(AK$87&gt;$H103,AK153,0)),0)</f>
        <v>0</v>
      </c>
      <c r="AL103" s="175">
        <f>IF(OR(RIGHT($I103,3)="RGT",RIGHT($I103,3)="INC"),IF($H103=AL$87,SUM($T153:AL153)+$P103,IF(AL$87&gt;$H103,AL153,0)),0)</f>
        <v>0</v>
      </c>
      <c r="AM103" s="175">
        <f>IF(OR(RIGHT($I103,3)="RGT",RIGHT($I103,3)="INC"),IF($H103=AM$87,SUM($T153:AM153)+$P103,IF(AM$87&gt;$H103,AM153,0)),0)</f>
        <v>0</v>
      </c>
      <c r="AN103" s="175">
        <f>IF(OR(RIGHT($I103,3)="RGT",RIGHT($I103,3)="INC"),IF($H103=AN$87,SUM($T153:AN153)+$P103,IF(AN$87&gt;$H103,AN153,0)),0)</f>
        <v>0</v>
      </c>
      <c r="AO103" s="175">
        <f>IF(OR(RIGHT($I103,3)="RGT",RIGHT($I103,3)="INC"),IF($H103=AO$87,SUM($T153:AO153)+$P103,IF(AO$87&gt;$H103,AO153,0)),0)</f>
        <v>0</v>
      </c>
      <c r="AP103" s="175">
        <f>IF(OR(RIGHT($I103,3)="RGT",RIGHT($I103,3)="INC"),IF($H103=AP$87,SUM($T153:AP153)+$P103,IF(AP$87&gt;$H103,AP153,0)),0)</f>
        <v>0</v>
      </c>
      <c r="AQ103" s="176">
        <f>IF(OR(RIGHT($I103,3)="RGT",RIGHT($I103,3)="INC"),IF($H103=AQ$87,SUM($T153:AQ153)+$P103,IF(AQ$87&gt;$H103,AQ153,0)),0)</f>
        <v>0</v>
      </c>
    </row>
    <row r="104" spans="1:43" s="177" customFormat="1" hidden="1" x14ac:dyDescent="0.25">
      <c r="A104" s="284"/>
      <c r="B104" s="172" t="str">
        <f t="shared" si="49"/>
        <v>Tehachapi Segments 4-11</v>
      </c>
      <c r="C104" s="173" t="s">
        <v>33</v>
      </c>
      <c r="D104" s="56"/>
      <c r="E104" s="66"/>
      <c r="F104" s="58"/>
      <c r="G104" s="153"/>
      <c r="H104" s="153"/>
      <c r="I104" s="60"/>
      <c r="J104" s="61"/>
      <c r="K104" s="62"/>
      <c r="L104" s="226"/>
      <c r="M104" s="285"/>
      <c r="N104" s="71">
        <f t="shared" si="50"/>
        <v>0</v>
      </c>
      <c r="O104" s="71">
        <f t="shared" si="51"/>
        <v>0</v>
      </c>
      <c r="P104" s="64">
        <f t="shared" si="52"/>
        <v>0</v>
      </c>
      <c r="Q104" s="64">
        <f t="shared" si="53"/>
        <v>0</v>
      </c>
      <c r="R104" s="65">
        <f t="shared" si="54"/>
        <v>0</v>
      </c>
      <c r="S104" s="59"/>
      <c r="T104" s="174">
        <f>IF(OR(RIGHT($I104,3)="RGT",RIGHT($I104,3)="INC"),IF($H104=T$87,SUM($T154:T154)+$P104,IF(T$87&gt;$H104,T154,0)),0)</f>
        <v>0</v>
      </c>
      <c r="U104" s="175">
        <f>IF(OR(RIGHT($I104,3)="RGT",RIGHT($I104,3)="INC"),IF($H104=U$87,SUM($T154:U154)+$P104,IF(U$87&gt;$H104,U154,0)),0)</f>
        <v>0</v>
      </c>
      <c r="V104" s="175">
        <f>IF(OR(RIGHT($I104,3)="RGT",RIGHT($I104,3)="INC"),IF($H104=V$87,SUM($T154:V154)+$P104,IF(V$87&gt;$H104,V154,0)),0)</f>
        <v>0</v>
      </c>
      <c r="W104" s="175">
        <f>IF(OR(RIGHT($I104,3)="RGT",RIGHT($I104,3)="INC"),IF($H104=W$87,SUM($T154:W154)+$P104,IF(W$87&gt;$H104,W154,0)),0)</f>
        <v>0</v>
      </c>
      <c r="X104" s="175">
        <f>IF(OR(RIGHT($I104,3)="RGT",RIGHT($I104,3)="INC"),IF($H104=X$87,SUM($T154:X154)+$P104,IF(X$87&gt;$H104,X154,0)),0)</f>
        <v>0</v>
      </c>
      <c r="Y104" s="175">
        <f>IF(OR(RIGHT($I104,3)="RGT",RIGHT($I104,3)="INC"),IF($H104=Y$87,SUM($T154:Y154)+$P104,IF(Y$87&gt;$H104,Y154,0)),0)</f>
        <v>0</v>
      </c>
      <c r="Z104" s="175">
        <f>IF(OR(RIGHT($I104,3)="RGT",RIGHT($I104,3)="INC"),IF($H104=Z$87,SUM($T154:Z154)+$P104,IF(Z$87&gt;$H104,Z154,0)),0)</f>
        <v>0</v>
      </c>
      <c r="AA104" s="175">
        <f>IF(OR(RIGHT($I104,3)="RGT",RIGHT($I104,3)="INC"),IF($H104=AA$87,SUM($T154:AA154)+$P104,IF(AA$87&gt;$H104,AA154,0)),0)</f>
        <v>0</v>
      </c>
      <c r="AB104" s="175">
        <f>IF(OR(RIGHT($I104,3)="RGT",RIGHT($I104,3)="INC"),IF($H104=AB$87,SUM($T154:AB154)+$P104,IF(AB$87&gt;$H104,AB154,0)),0)</f>
        <v>0</v>
      </c>
      <c r="AC104" s="175">
        <f>IF(OR(RIGHT($I104,3)="RGT",RIGHT($I104,3)="INC"),IF($H104=AC$87,SUM($T154:AC154)+$P104,IF(AC$87&gt;$H104,AC154,0)),0)</f>
        <v>0</v>
      </c>
      <c r="AD104" s="175">
        <f>IF(OR(RIGHT($I104,3)="RGT",RIGHT($I104,3)="INC"),IF($H104=AD$87,SUM($T154:AD154)+$P104,IF(AD$87&gt;$H104,AD154,0)),0)</f>
        <v>0</v>
      </c>
      <c r="AE104" s="176">
        <f>IF(OR(RIGHT($I104,3)="RGT",RIGHT($I104,3)="INC"),IF($H104=AE$87,SUM($T154:AE154)+$P104,IF(AE$87&gt;$H104,AE154,0)),0)</f>
        <v>0</v>
      </c>
      <c r="AF104" s="175">
        <f>IF(OR(RIGHT($I104,3)="RGT",RIGHT($I104,3)="INC"),IF($H104=AF$87,SUM($T154:AF154)+$P104,IF(AF$87&gt;$H104,AF154,0)),0)</f>
        <v>0</v>
      </c>
      <c r="AG104" s="175">
        <f>IF(OR(RIGHT($I104,3)="RGT",RIGHT($I104,3)="INC"),IF($H104=AG$87,SUM($T154:AG154)+$P104,IF(AG$87&gt;$H104,AG154,0)),0)</f>
        <v>0</v>
      </c>
      <c r="AH104" s="175">
        <f>IF(OR(RIGHT($I104,3)="RGT",RIGHT($I104,3)="INC"),IF($H104=AH$87,SUM($T154:AH154)+$P104,IF(AH$87&gt;$H104,AH154,0)),0)</f>
        <v>0</v>
      </c>
      <c r="AI104" s="175">
        <f>IF(OR(RIGHT($I104,3)="RGT",RIGHT($I104,3)="INC"),IF($H104=AI$87,SUM($T154:AI154)+$P104,IF(AI$87&gt;$H104,AI154,0)),0)</f>
        <v>0</v>
      </c>
      <c r="AJ104" s="175">
        <f>IF(OR(RIGHT($I104,3)="RGT",RIGHT($I104,3)="INC"),IF($H104=AJ$87,SUM($T154:AJ154)+$P104,IF(AJ$87&gt;$H104,AJ154,0)),0)</f>
        <v>0</v>
      </c>
      <c r="AK104" s="175">
        <f>IF(OR(RIGHT($I104,3)="RGT",RIGHT($I104,3)="INC"),IF($H104=AK$87,SUM($T154:AK154)+$P104,IF(AK$87&gt;$H104,AK154,0)),0)</f>
        <v>0</v>
      </c>
      <c r="AL104" s="175">
        <f>IF(OR(RIGHT($I104,3)="RGT",RIGHT($I104,3)="INC"),IF($H104=AL$87,SUM($T154:AL154)+$P104,IF(AL$87&gt;$H104,AL154,0)),0)</f>
        <v>0</v>
      </c>
      <c r="AM104" s="175">
        <f>IF(OR(RIGHT($I104,3)="RGT",RIGHT($I104,3)="INC"),IF($H104=AM$87,SUM($T154:AM154)+$P104,IF(AM$87&gt;$H104,AM154,0)),0)</f>
        <v>0</v>
      </c>
      <c r="AN104" s="175">
        <f>IF(OR(RIGHT($I104,3)="RGT",RIGHT($I104,3)="INC"),IF($H104=AN$87,SUM($T154:AN154)+$P104,IF(AN$87&gt;$H104,AN154,0)),0)</f>
        <v>0</v>
      </c>
      <c r="AO104" s="175">
        <f>IF(OR(RIGHT($I104,3)="RGT",RIGHT($I104,3)="INC"),IF($H104=AO$87,SUM($T154:AO154)+$P104,IF(AO$87&gt;$H104,AO154,0)),0)</f>
        <v>0</v>
      </c>
      <c r="AP104" s="175">
        <f>IF(OR(RIGHT($I104,3)="RGT",RIGHT($I104,3)="INC"),IF($H104=AP$87,SUM($T154:AP154)+$P104,IF(AP$87&gt;$H104,AP154,0)),0)</f>
        <v>0</v>
      </c>
      <c r="AQ104" s="176">
        <f>IF(OR(RIGHT($I104,3)="RGT",RIGHT($I104,3)="INC"),IF($H104=AQ$87,SUM($T154:AQ154)+$P104,IF(AQ$87&gt;$H104,AQ154,0)),0)</f>
        <v>0</v>
      </c>
    </row>
    <row r="105" spans="1:43" s="177" customFormat="1" hidden="1" x14ac:dyDescent="0.25">
      <c r="A105" s="284"/>
      <c r="B105" s="172" t="str">
        <f t="shared" si="49"/>
        <v>Tehachapi Segments 4-11</v>
      </c>
      <c r="C105" s="173" t="s">
        <v>33</v>
      </c>
      <c r="D105" s="56"/>
      <c r="E105" s="66"/>
      <c r="F105" s="58"/>
      <c r="G105" s="153"/>
      <c r="H105" s="59"/>
      <c r="I105" s="60"/>
      <c r="J105" s="61"/>
      <c r="K105" s="62"/>
      <c r="L105" s="226"/>
      <c r="M105" s="285"/>
      <c r="N105" s="71">
        <f t="shared" si="50"/>
        <v>0</v>
      </c>
      <c r="O105" s="71">
        <f t="shared" si="51"/>
        <v>0</v>
      </c>
      <c r="P105" s="64">
        <f t="shared" si="52"/>
        <v>0</v>
      </c>
      <c r="Q105" s="64">
        <f t="shared" si="53"/>
        <v>0</v>
      </c>
      <c r="R105" s="65">
        <f t="shared" si="54"/>
        <v>0</v>
      </c>
      <c r="S105" s="59"/>
      <c r="T105" s="174">
        <f>IF(OR(RIGHT($I105,3)="RGT",RIGHT($I105,3)="INC"),IF($H105=T$87,SUM($T155:T155)+$P105,IF(T$87&gt;$H105,T155,0)),0)</f>
        <v>0</v>
      </c>
      <c r="U105" s="175">
        <f>IF(OR(RIGHT($I105,3)="RGT",RIGHT($I105,3)="INC"),IF($H105=U$87,SUM($T155:U155)+$P105,IF(U$87&gt;$H105,U155,0)),0)</f>
        <v>0</v>
      </c>
      <c r="V105" s="175">
        <f>IF(OR(RIGHT($I105,3)="RGT",RIGHT($I105,3)="INC"),IF($H105=V$87,SUM($T155:V155)+$P105,IF(V$87&gt;$H105,V155,0)),0)</f>
        <v>0</v>
      </c>
      <c r="W105" s="175">
        <f>IF(OR(RIGHT($I105,3)="RGT",RIGHT($I105,3)="INC"),IF($H105=W$87,SUM($T155:W155)+$P105,IF(W$87&gt;$H105,W155,0)),0)</f>
        <v>0</v>
      </c>
      <c r="X105" s="175">
        <f>IF(OR(RIGHT($I105,3)="RGT",RIGHT($I105,3)="INC"),IF($H105=X$87,SUM($T155:X155)+$P105,IF(X$87&gt;$H105,X155,0)),0)</f>
        <v>0</v>
      </c>
      <c r="Y105" s="175">
        <f>IF(OR(RIGHT($I105,3)="RGT",RIGHT($I105,3)="INC"),IF($H105=Y$87,SUM($T155:Y155)+$P105,IF(Y$87&gt;$H105,Y155,0)),0)</f>
        <v>0</v>
      </c>
      <c r="Z105" s="175">
        <f>IF(OR(RIGHT($I105,3)="RGT",RIGHT($I105,3)="INC"),IF($H105=Z$87,SUM($T155:Z155)+$P105,IF(Z$87&gt;$H105,Z155,0)),0)</f>
        <v>0</v>
      </c>
      <c r="AA105" s="175">
        <f>IF(OR(RIGHT($I105,3)="RGT",RIGHT($I105,3)="INC"),IF($H105=AA$87,SUM($T155:AA155)+$P105,IF(AA$87&gt;$H105,AA155,0)),0)</f>
        <v>0</v>
      </c>
      <c r="AB105" s="175">
        <f>IF(OR(RIGHT($I105,3)="RGT",RIGHT($I105,3)="INC"),IF($H105=AB$87,SUM($T155:AB155)+$P105,IF(AB$87&gt;$H105,AB155,0)),0)</f>
        <v>0</v>
      </c>
      <c r="AC105" s="175">
        <f>IF(OR(RIGHT($I105,3)="RGT",RIGHT($I105,3)="INC"),IF($H105=AC$87,SUM($T155:AC155)+$P105,IF(AC$87&gt;$H105,AC155,0)),0)</f>
        <v>0</v>
      </c>
      <c r="AD105" s="175">
        <f>IF(OR(RIGHT($I105,3)="RGT",RIGHT($I105,3)="INC"),IF($H105=AD$87,SUM($T155:AD155)+$P105,IF(AD$87&gt;$H105,AD155,0)),0)</f>
        <v>0</v>
      </c>
      <c r="AE105" s="176">
        <f>IF(OR(RIGHT($I105,3)="RGT",RIGHT($I105,3)="INC"),IF($H105=AE$87,SUM($T155:AE155)+$P105,IF(AE$87&gt;$H105,AE155,0)),0)</f>
        <v>0</v>
      </c>
      <c r="AF105" s="175">
        <f>IF(OR(RIGHT($I105,3)="RGT",RIGHT($I105,3)="INC"),IF($H105=AF$87,SUM($T155:AF155)+$P105,IF(AF$87&gt;$H105,AF155,0)),0)</f>
        <v>0</v>
      </c>
      <c r="AG105" s="175">
        <f>IF(OR(RIGHT($I105,3)="RGT",RIGHT($I105,3)="INC"),IF($H105=AG$87,SUM($T155:AG155)+$P105,IF(AG$87&gt;$H105,AG155,0)),0)</f>
        <v>0</v>
      </c>
      <c r="AH105" s="175">
        <f>IF(OR(RIGHT($I105,3)="RGT",RIGHT($I105,3)="INC"),IF($H105=AH$87,SUM($T155:AH155)+$P105,IF(AH$87&gt;$H105,AH155,0)),0)</f>
        <v>0</v>
      </c>
      <c r="AI105" s="175">
        <f>IF(OR(RIGHT($I105,3)="RGT",RIGHT($I105,3)="INC"),IF($H105=AI$87,SUM($T155:AI155)+$P105,IF(AI$87&gt;$H105,AI155,0)),0)</f>
        <v>0</v>
      </c>
      <c r="AJ105" s="175">
        <f>IF(OR(RIGHT($I105,3)="RGT",RIGHT($I105,3)="INC"),IF($H105=AJ$87,SUM($T155:AJ155)+$P105,IF(AJ$87&gt;$H105,AJ155,0)),0)</f>
        <v>0</v>
      </c>
      <c r="AK105" s="175">
        <f>IF(OR(RIGHT($I105,3)="RGT",RIGHT($I105,3)="INC"),IF($H105=AK$87,SUM($T155:AK155)+$P105,IF(AK$87&gt;$H105,AK155,0)),0)</f>
        <v>0</v>
      </c>
      <c r="AL105" s="175">
        <f>IF(OR(RIGHT($I105,3)="RGT",RIGHT($I105,3)="INC"),IF($H105=AL$87,SUM($T155:AL155)+$P105,IF(AL$87&gt;$H105,AL155,0)),0)</f>
        <v>0</v>
      </c>
      <c r="AM105" s="175">
        <f>IF(OR(RIGHT($I105,3)="RGT",RIGHT($I105,3)="INC"),IF($H105=AM$87,SUM($T155:AM155)+$P105,IF(AM$87&gt;$H105,AM155,0)),0)</f>
        <v>0</v>
      </c>
      <c r="AN105" s="175">
        <f>IF(OR(RIGHT($I105,3)="RGT",RIGHT($I105,3)="INC"),IF($H105=AN$87,SUM($T155:AN155)+$P105,IF(AN$87&gt;$H105,AN155,0)),0)</f>
        <v>0</v>
      </c>
      <c r="AO105" s="175">
        <f>IF(OR(RIGHT($I105,3)="RGT",RIGHT($I105,3)="INC"),IF($H105=AO$87,SUM($T155:AO155)+$P105,IF(AO$87&gt;$H105,AO155,0)),0)</f>
        <v>0</v>
      </c>
      <c r="AP105" s="175">
        <f>IF(OR(RIGHT($I105,3)="RGT",RIGHT($I105,3)="INC"),IF($H105=AP$87,SUM($T155:AP155)+$P105,IF(AP$87&gt;$H105,AP155,0)),0)</f>
        <v>0</v>
      </c>
      <c r="AQ105" s="176">
        <f>IF(OR(RIGHT($I105,3)="RGT",RIGHT($I105,3)="INC"),IF($H105=AQ$87,SUM($T155:AQ155)+$P105,IF(AQ$87&gt;$H105,AQ155,0)),0)</f>
        <v>0</v>
      </c>
    </row>
    <row r="106" spans="1:43" s="177" customFormat="1" hidden="1" x14ac:dyDescent="0.25">
      <c r="A106" s="284"/>
      <c r="B106" s="172" t="str">
        <f t="shared" si="49"/>
        <v>Tehachapi Segments 4-11</v>
      </c>
      <c r="C106" s="173" t="s">
        <v>33</v>
      </c>
      <c r="D106" s="56"/>
      <c r="E106" s="66"/>
      <c r="F106" s="58"/>
      <c r="G106" s="153"/>
      <c r="H106" s="59"/>
      <c r="I106" s="60"/>
      <c r="J106" s="61"/>
      <c r="K106" s="62"/>
      <c r="L106" s="226"/>
      <c r="M106" s="285"/>
      <c r="N106" s="71">
        <f t="shared" si="50"/>
        <v>0</v>
      </c>
      <c r="O106" s="71">
        <f t="shared" si="51"/>
        <v>0</v>
      </c>
      <c r="P106" s="64">
        <f t="shared" si="52"/>
        <v>0</v>
      </c>
      <c r="Q106" s="64">
        <f t="shared" si="53"/>
        <v>0</v>
      </c>
      <c r="R106" s="65">
        <f t="shared" si="54"/>
        <v>0</v>
      </c>
      <c r="S106" s="59"/>
      <c r="T106" s="174">
        <f>IF(OR(RIGHT($I106,3)="RGT",RIGHT($I106,3)="INC"),IF($H106=T$87,SUM($T156:T156)+$P106,IF(T$87&gt;$H106,T156,0)),0)</f>
        <v>0</v>
      </c>
      <c r="U106" s="175">
        <f>IF(OR(RIGHT($I106,3)="RGT",RIGHT($I106,3)="INC"),IF($H106=U$87,SUM($T156:U156)+$P106,IF(U$87&gt;$H106,U156,0)),0)</f>
        <v>0</v>
      </c>
      <c r="V106" s="175">
        <f>IF(OR(RIGHT($I106,3)="RGT",RIGHT($I106,3)="INC"),IF($H106=V$87,SUM($T156:V156)+$P106,IF(V$87&gt;$H106,V156,0)),0)</f>
        <v>0</v>
      </c>
      <c r="W106" s="175">
        <f>IF(OR(RIGHT($I106,3)="RGT",RIGHT($I106,3)="INC"),IF($H106=W$87,SUM($T156:W156)+$P106,IF(W$87&gt;$H106,W156,0)),0)</f>
        <v>0</v>
      </c>
      <c r="X106" s="175">
        <f>IF(OR(RIGHT($I106,3)="RGT",RIGHT($I106,3)="INC"),IF($H106=X$87,SUM($T156:X156)+$P106,IF(X$87&gt;$H106,X156,0)),0)</f>
        <v>0</v>
      </c>
      <c r="Y106" s="175">
        <f>IF(OR(RIGHT($I106,3)="RGT",RIGHT($I106,3)="INC"),IF($H106=Y$87,SUM($T156:Y156)+$P106,IF(Y$87&gt;$H106,Y156,0)),0)</f>
        <v>0</v>
      </c>
      <c r="Z106" s="175">
        <f>IF(OR(RIGHT($I106,3)="RGT",RIGHT($I106,3)="INC"),IF($H106=Z$87,SUM($T156:Z156)+$P106,IF(Z$87&gt;$H106,Z156,0)),0)</f>
        <v>0</v>
      </c>
      <c r="AA106" s="175">
        <f>IF(OR(RIGHT($I106,3)="RGT",RIGHT($I106,3)="INC"),IF($H106=AA$87,SUM($T156:AA156)+$P106,IF(AA$87&gt;$H106,AA156,0)),0)</f>
        <v>0</v>
      </c>
      <c r="AB106" s="175">
        <f>IF(OR(RIGHT($I106,3)="RGT",RIGHT($I106,3)="INC"),IF($H106=AB$87,SUM($T156:AB156)+$P106,IF(AB$87&gt;$H106,AB156,0)),0)</f>
        <v>0</v>
      </c>
      <c r="AC106" s="175">
        <f>IF(OR(RIGHT($I106,3)="RGT",RIGHT($I106,3)="INC"),IF($H106=AC$87,SUM($T156:AC156)+$P106,IF(AC$87&gt;$H106,AC156,0)),0)</f>
        <v>0</v>
      </c>
      <c r="AD106" s="175">
        <f>IF(OR(RIGHT($I106,3)="RGT",RIGHT($I106,3)="INC"),IF($H106=AD$87,SUM($T156:AD156)+$P106,IF(AD$87&gt;$H106,AD156,0)),0)</f>
        <v>0</v>
      </c>
      <c r="AE106" s="176">
        <f>IF(OR(RIGHT($I106,3)="RGT",RIGHT($I106,3)="INC"),IF($H106=AE$87,SUM($T156:AE156)+$P106,IF(AE$87&gt;$H106,AE156,0)),0)</f>
        <v>0</v>
      </c>
      <c r="AF106" s="175">
        <f>IF(OR(RIGHT($I106,3)="RGT",RIGHT($I106,3)="INC"),IF($H106=AF$87,SUM($T156:AF156)+$P106,IF(AF$87&gt;$H106,AF156,0)),0)</f>
        <v>0</v>
      </c>
      <c r="AG106" s="175">
        <f>IF(OR(RIGHT($I106,3)="RGT",RIGHT($I106,3)="INC"),IF($H106=AG$87,SUM($T156:AG156)+$P106,IF(AG$87&gt;$H106,AG156,0)),0)</f>
        <v>0</v>
      </c>
      <c r="AH106" s="175">
        <f>IF(OR(RIGHT($I106,3)="RGT",RIGHT($I106,3)="INC"),IF($H106=AH$87,SUM($T156:AH156)+$P106,IF(AH$87&gt;$H106,AH156,0)),0)</f>
        <v>0</v>
      </c>
      <c r="AI106" s="175">
        <f>IF(OR(RIGHT($I106,3)="RGT",RIGHT($I106,3)="INC"),IF($H106=AI$87,SUM($T156:AI156)+$P106,IF(AI$87&gt;$H106,AI156,0)),0)</f>
        <v>0</v>
      </c>
      <c r="AJ106" s="175">
        <f>IF(OR(RIGHT($I106,3)="RGT",RIGHT($I106,3)="INC"),IF($H106=AJ$87,SUM($T156:AJ156)+$P106,IF(AJ$87&gt;$H106,AJ156,0)),0)</f>
        <v>0</v>
      </c>
      <c r="AK106" s="175">
        <f>IF(OR(RIGHT($I106,3)="RGT",RIGHT($I106,3)="INC"),IF($H106=AK$87,SUM($T156:AK156)+$P106,IF(AK$87&gt;$H106,AK156,0)),0)</f>
        <v>0</v>
      </c>
      <c r="AL106" s="175">
        <f>IF(OR(RIGHT($I106,3)="RGT",RIGHT($I106,3)="INC"),IF($H106=AL$87,SUM($T156:AL156)+$P106,IF(AL$87&gt;$H106,AL156,0)),0)</f>
        <v>0</v>
      </c>
      <c r="AM106" s="175">
        <f>IF(OR(RIGHT($I106,3)="RGT",RIGHT($I106,3)="INC"),IF($H106=AM$87,SUM($T156:AM156)+$P106,IF(AM$87&gt;$H106,AM156,0)),0)</f>
        <v>0</v>
      </c>
      <c r="AN106" s="175">
        <f>IF(OR(RIGHT($I106,3)="RGT",RIGHT($I106,3)="INC"),IF($H106=AN$87,SUM($T156:AN156)+$P106,IF(AN$87&gt;$H106,AN156,0)),0)</f>
        <v>0</v>
      </c>
      <c r="AO106" s="175">
        <f>IF(OR(RIGHT($I106,3)="RGT",RIGHT($I106,3)="INC"),IF($H106=AO$87,SUM($T156:AO156)+$P106,IF(AO$87&gt;$H106,AO156,0)),0)</f>
        <v>0</v>
      </c>
      <c r="AP106" s="175">
        <f>IF(OR(RIGHT($I106,3)="RGT",RIGHT($I106,3)="INC"),IF($H106=AP$87,SUM($T156:AP156)+$P106,IF(AP$87&gt;$H106,AP156,0)),0)</f>
        <v>0</v>
      </c>
      <c r="AQ106" s="176">
        <f>IF(OR(RIGHT($I106,3)="RGT",RIGHT($I106,3)="INC"),IF($H106=AQ$87,SUM($T156:AQ156)+$P106,IF(AQ$87&gt;$H106,AQ156,0)),0)</f>
        <v>0</v>
      </c>
    </row>
    <row r="107" spans="1:43" s="177" customFormat="1" hidden="1" x14ac:dyDescent="0.25">
      <c r="A107" s="284"/>
      <c r="B107" s="172" t="str">
        <f t="shared" si="49"/>
        <v>Tehachapi Segments 4-11</v>
      </c>
      <c r="C107" s="173" t="s">
        <v>33</v>
      </c>
      <c r="D107" s="56"/>
      <c r="E107" s="66"/>
      <c r="F107" s="58"/>
      <c r="G107" s="153"/>
      <c r="H107" s="59"/>
      <c r="I107" s="60"/>
      <c r="J107" s="61"/>
      <c r="K107" s="62"/>
      <c r="L107" s="226"/>
      <c r="M107" s="285"/>
      <c r="N107" s="71">
        <f t="shared" si="50"/>
        <v>0</v>
      </c>
      <c r="O107" s="71">
        <f t="shared" si="51"/>
        <v>0</v>
      </c>
      <c r="P107" s="64">
        <f t="shared" si="52"/>
        <v>0</v>
      </c>
      <c r="Q107" s="64">
        <f t="shared" si="53"/>
        <v>0</v>
      </c>
      <c r="R107" s="65">
        <f t="shared" si="54"/>
        <v>0</v>
      </c>
      <c r="S107" s="59"/>
      <c r="T107" s="174">
        <f>IF(OR(RIGHT($I107,3)="RGT",RIGHT($I107,3)="INC"),IF($H107=T$87,SUM($T157:T157)+$P107,IF(T$87&gt;$H107,T157,0)),0)</f>
        <v>0</v>
      </c>
      <c r="U107" s="175">
        <f>IF(OR(RIGHT($I107,3)="RGT",RIGHT($I107,3)="INC"),IF($H107=U$87,SUM($T157:U157)+$P107,IF(U$87&gt;$H107,U157,0)),0)</f>
        <v>0</v>
      </c>
      <c r="V107" s="175">
        <f>IF(OR(RIGHT($I107,3)="RGT",RIGHT($I107,3)="INC"),IF($H107=V$87,SUM($T157:V157)+$P107,IF(V$87&gt;$H107,V157,0)),0)</f>
        <v>0</v>
      </c>
      <c r="W107" s="175">
        <f>IF(OR(RIGHT($I107,3)="RGT",RIGHT($I107,3)="INC"),IF($H107=W$87,SUM($T157:W157)+$P107,IF(W$87&gt;$H107,W157,0)),0)</f>
        <v>0</v>
      </c>
      <c r="X107" s="175">
        <f>IF(OR(RIGHT($I107,3)="RGT",RIGHT($I107,3)="INC"),IF($H107=X$87,SUM($T157:X157)+$P107,IF(X$87&gt;$H107,X157,0)),0)</f>
        <v>0</v>
      </c>
      <c r="Y107" s="175">
        <f>IF(OR(RIGHT($I107,3)="RGT",RIGHT($I107,3)="INC"),IF($H107=Y$87,SUM($T157:Y157)+$P107,IF(Y$87&gt;$H107,Y157,0)),0)</f>
        <v>0</v>
      </c>
      <c r="Z107" s="175">
        <f>IF(OR(RIGHT($I107,3)="RGT",RIGHT($I107,3)="INC"),IF($H107=Z$87,SUM($T157:Z157)+$P107,IF(Z$87&gt;$H107,Z157,0)),0)</f>
        <v>0</v>
      </c>
      <c r="AA107" s="175">
        <f>IF(OR(RIGHT($I107,3)="RGT",RIGHT($I107,3)="INC"),IF($H107=AA$87,SUM($T157:AA157)+$P107,IF(AA$87&gt;$H107,AA157,0)),0)</f>
        <v>0</v>
      </c>
      <c r="AB107" s="175">
        <f>IF(OR(RIGHT($I107,3)="RGT",RIGHT($I107,3)="INC"),IF($H107=AB$87,SUM($T157:AB157)+$P107,IF(AB$87&gt;$H107,AB157,0)),0)</f>
        <v>0</v>
      </c>
      <c r="AC107" s="175">
        <f>IF(OR(RIGHT($I107,3)="RGT",RIGHT($I107,3)="INC"),IF($H107=AC$87,SUM($T157:AC157)+$P107,IF(AC$87&gt;$H107,AC157,0)),0)</f>
        <v>0</v>
      </c>
      <c r="AD107" s="175">
        <f>IF(OR(RIGHT($I107,3)="RGT",RIGHT($I107,3)="INC"),IF($H107=AD$87,SUM($T157:AD157)+$P107,IF(AD$87&gt;$H107,AD157,0)),0)</f>
        <v>0</v>
      </c>
      <c r="AE107" s="176">
        <f>IF(OR(RIGHT($I107,3)="RGT",RIGHT($I107,3)="INC"),IF($H107=AE$87,SUM($T157:AE157)+$P107,IF(AE$87&gt;$H107,AE157,0)),0)</f>
        <v>0</v>
      </c>
      <c r="AF107" s="175">
        <f>IF(OR(RIGHT($I107,3)="RGT",RIGHT($I107,3)="INC"),IF($H107=AF$87,SUM($T157:AF157)+$P107,IF(AF$87&gt;$H107,AF157,0)),0)</f>
        <v>0</v>
      </c>
      <c r="AG107" s="175">
        <f>IF(OR(RIGHT($I107,3)="RGT",RIGHT($I107,3)="INC"),IF($H107=AG$87,SUM($T157:AG157)+$P107,IF(AG$87&gt;$H107,AG157,0)),0)</f>
        <v>0</v>
      </c>
      <c r="AH107" s="175">
        <f>IF(OR(RIGHT($I107,3)="RGT",RIGHT($I107,3)="INC"),IF($H107=AH$87,SUM($T157:AH157)+$P107,IF(AH$87&gt;$H107,AH157,0)),0)</f>
        <v>0</v>
      </c>
      <c r="AI107" s="175">
        <f>IF(OR(RIGHT($I107,3)="RGT",RIGHT($I107,3)="INC"),IF($H107=AI$87,SUM($T157:AI157)+$P107,IF(AI$87&gt;$H107,AI157,0)),0)</f>
        <v>0</v>
      </c>
      <c r="AJ107" s="175">
        <f>IF(OR(RIGHT($I107,3)="RGT",RIGHT($I107,3)="INC"),IF($H107=AJ$87,SUM($T157:AJ157)+$P107,IF(AJ$87&gt;$H107,AJ157,0)),0)</f>
        <v>0</v>
      </c>
      <c r="AK107" s="175">
        <f>IF(OR(RIGHT($I107,3)="RGT",RIGHT($I107,3)="INC"),IF($H107=AK$87,SUM($T157:AK157)+$P107,IF(AK$87&gt;$H107,AK157,0)),0)</f>
        <v>0</v>
      </c>
      <c r="AL107" s="175">
        <f>IF(OR(RIGHT($I107,3)="RGT",RIGHT($I107,3)="INC"),IF($H107=AL$87,SUM($T157:AL157)+$P107,IF(AL$87&gt;$H107,AL157,0)),0)</f>
        <v>0</v>
      </c>
      <c r="AM107" s="175">
        <f>IF(OR(RIGHT($I107,3)="RGT",RIGHT($I107,3)="INC"),IF($H107=AM$87,SUM($T157:AM157)+$P107,IF(AM$87&gt;$H107,AM157,0)),0)</f>
        <v>0</v>
      </c>
      <c r="AN107" s="175">
        <f>IF(OR(RIGHT($I107,3)="RGT",RIGHT($I107,3)="INC"),IF($H107=AN$87,SUM($T157:AN157)+$P107,IF(AN$87&gt;$H107,AN157,0)),0)</f>
        <v>0</v>
      </c>
      <c r="AO107" s="175">
        <f>IF(OR(RIGHT($I107,3)="RGT",RIGHT($I107,3)="INC"),IF($H107=AO$87,SUM($T157:AO157)+$P107,IF(AO$87&gt;$H107,AO157,0)),0)</f>
        <v>0</v>
      </c>
      <c r="AP107" s="175">
        <f>IF(OR(RIGHT($I107,3)="RGT",RIGHT($I107,3)="INC"),IF($H107=AP$87,SUM($T157:AP157)+$P107,IF(AP$87&gt;$H107,AP157,0)),0)</f>
        <v>0</v>
      </c>
      <c r="AQ107" s="176">
        <f>IF(OR(RIGHT($I107,3)="RGT",RIGHT($I107,3)="INC"),IF($H107=AQ$87,SUM($T157:AQ157)+$P107,IF(AQ$87&gt;$H107,AQ157,0)),0)</f>
        <v>0</v>
      </c>
    </row>
    <row r="108" spans="1:43" s="177" customFormat="1" hidden="1" x14ac:dyDescent="0.25">
      <c r="A108" s="284"/>
      <c r="B108" s="172" t="str">
        <f t="shared" si="49"/>
        <v>Tehachapi Segments 4-11</v>
      </c>
      <c r="C108" s="173" t="s">
        <v>33</v>
      </c>
      <c r="D108" s="56"/>
      <c r="E108" s="66"/>
      <c r="F108" s="58"/>
      <c r="G108" s="153"/>
      <c r="H108" s="59"/>
      <c r="I108" s="60"/>
      <c r="J108" s="61"/>
      <c r="K108" s="62"/>
      <c r="L108" s="226"/>
      <c r="M108" s="285"/>
      <c r="N108" s="71">
        <f t="shared" si="50"/>
        <v>0</v>
      </c>
      <c r="O108" s="71">
        <f t="shared" si="51"/>
        <v>0</v>
      </c>
      <c r="P108" s="64">
        <f t="shared" si="52"/>
        <v>0</v>
      </c>
      <c r="Q108" s="64">
        <f t="shared" si="53"/>
        <v>0</v>
      </c>
      <c r="R108" s="65">
        <f t="shared" si="54"/>
        <v>0</v>
      </c>
      <c r="S108" s="59"/>
      <c r="T108" s="174">
        <f>IF(OR(RIGHT($I108,3)="RGT",RIGHT($I108,3)="INC"),IF($H108=T$87,SUM($T158:T158)+$P108,IF(T$87&gt;$H108,T158,0)),0)</f>
        <v>0</v>
      </c>
      <c r="U108" s="175">
        <f>IF(OR(RIGHT($I108,3)="RGT",RIGHT($I108,3)="INC"),IF($H108=U$87,SUM($T158:U158)+$P108,IF(U$87&gt;$H108,U158,0)),0)</f>
        <v>0</v>
      </c>
      <c r="V108" s="175">
        <f>IF(OR(RIGHT($I108,3)="RGT",RIGHT($I108,3)="INC"),IF($H108=V$87,SUM($T158:V158)+$P108,IF(V$87&gt;$H108,V158,0)),0)</f>
        <v>0</v>
      </c>
      <c r="W108" s="175">
        <f>IF(OR(RIGHT($I108,3)="RGT",RIGHT($I108,3)="INC"),IF($H108=W$87,SUM($T158:W158)+$P108,IF(W$87&gt;$H108,W158,0)),0)</f>
        <v>0</v>
      </c>
      <c r="X108" s="175">
        <f>IF(OR(RIGHT($I108,3)="RGT",RIGHT($I108,3)="INC"),IF($H108=X$87,SUM($T158:X158)+$P108,IF(X$87&gt;$H108,X158,0)),0)</f>
        <v>0</v>
      </c>
      <c r="Y108" s="175">
        <f>IF(OR(RIGHT($I108,3)="RGT",RIGHT($I108,3)="INC"),IF($H108=Y$87,SUM($T158:Y158)+$P108,IF(Y$87&gt;$H108,Y158,0)),0)</f>
        <v>0</v>
      </c>
      <c r="Z108" s="175">
        <f>IF(OR(RIGHT($I108,3)="RGT",RIGHT($I108,3)="INC"),IF($H108=Z$87,SUM($T158:Z158)+$P108,IF(Z$87&gt;$H108,Z158,0)),0)</f>
        <v>0</v>
      </c>
      <c r="AA108" s="175">
        <f>IF(OR(RIGHT($I108,3)="RGT",RIGHT($I108,3)="INC"),IF($H108=AA$87,SUM($T158:AA158)+$P108,IF(AA$87&gt;$H108,AA158,0)),0)</f>
        <v>0</v>
      </c>
      <c r="AB108" s="175">
        <f>IF(OR(RIGHT($I108,3)="RGT",RIGHT($I108,3)="INC"),IF($H108=AB$87,SUM($T158:AB158)+$P108,IF(AB$87&gt;$H108,AB158,0)),0)</f>
        <v>0</v>
      </c>
      <c r="AC108" s="175">
        <f>IF(OR(RIGHT($I108,3)="RGT",RIGHT($I108,3)="INC"),IF($H108=AC$87,SUM($T158:AC158)+$P108,IF(AC$87&gt;$H108,AC158,0)),0)</f>
        <v>0</v>
      </c>
      <c r="AD108" s="175">
        <f>IF(OR(RIGHT($I108,3)="RGT",RIGHT($I108,3)="INC"),IF($H108=AD$87,SUM($T158:AD158)+$P108,IF(AD$87&gt;$H108,AD158,0)),0)</f>
        <v>0</v>
      </c>
      <c r="AE108" s="176">
        <f>IF(OR(RIGHT($I108,3)="RGT",RIGHT($I108,3)="INC"),IF($H108=AE$87,SUM($T158:AE158)+$P108,IF(AE$87&gt;$H108,AE158,0)),0)</f>
        <v>0</v>
      </c>
      <c r="AF108" s="175">
        <f>IF(OR(RIGHT($I108,3)="RGT",RIGHT($I108,3)="INC"),IF($H108=AF$87,SUM($T158:AF158)+$P108,IF(AF$87&gt;$H108,AF158,0)),0)</f>
        <v>0</v>
      </c>
      <c r="AG108" s="175">
        <f>IF(OR(RIGHT($I108,3)="RGT",RIGHT($I108,3)="INC"),IF($H108=AG$87,SUM($T158:AG158)+$P108,IF(AG$87&gt;$H108,AG158,0)),0)</f>
        <v>0</v>
      </c>
      <c r="AH108" s="175">
        <f>IF(OR(RIGHT($I108,3)="RGT",RIGHT($I108,3)="INC"),IF($H108=AH$87,SUM($T158:AH158)+$P108,IF(AH$87&gt;$H108,AH158,0)),0)</f>
        <v>0</v>
      </c>
      <c r="AI108" s="175">
        <f>IF(OR(RIGHT($I108,3)="RGT",RIGHT($I108,3)="INC"),IF($H108=AI$87,SUM($T158:AI158)+$P108,IF(AI$87&gt;$H108,AI158,0)),0)</f>
        <v>0</v>
      </c>
      <c r="AJ108" s="175">
        <f>IF(OR(RIGHT($I108,3)="RGT",RIGHT($I108,3)="INC"),IF($H108=AJ$87,SUM($T158:AJ158)+$P108,IF(AJ$87&gt;$H108,AJ158,0)),0)</f>
        <v>0</v>
      </c>
      <c r="AK108" s="175">
        <f>IF(OR(RIGHT($I108,3)="RGT",RIGHT($I108,3)="INC"),IF($H108=AK$87,SUM($T158:AK158)+$P108,IF(AK$87&gt;$H108,AK158,0)),0)</f>
        <v>0</v>
      </c>
      <c r="AL108" s="175">
        <f>IF(OR(RIGHT($I108,3)="RGT",RIGHT($I108,3)="INC"),IF($H108=AL$87,SUM($T158:AL158)+$P108,IF(AL$87&gt;$H108,AL158,0)),0)</f>
        <v>0</v>
      </c>
      <c r="AM108" s="175">
        <f>IF(OR(RIGHT($I108,3)="RGT",RIGHT($I108,3)="INC"),IF($H108=AM$87,SUM($T158:AM158)+$P108,IF(AM$87&gt;$H108,AM158,0)),0)</f>
        <v>0</v>
      </c>
      <c r="AN108" s="175">
        <f>IF(OR(RIGHT($I108,3)="RGT",RIGHT($I108,3)="INC"),IF($H108=AN$87,SUM($T158:AN158)+$P108,IF(AN$87&gt;$H108,AN158,0)),0)</f>
        <v>0</v>
      </c>
      <c r="AO108" s="175">
        <f>IF(OR(RIGHT($I108,3)="RGT",RIGHT($I108,3)="INC"),IF($H108=AO$87,SUM($T158:AO158)+$P108,IF(AO$87&gt;$H108,AO158,0)),0)</f>
        <v>0</v>
      </c>
      <c r="AP108" s="175">
        <f>IF(OR(RIGHT($I108,3)="RGT",RIGHT($I108,3)="INC"),IF($H108=AP$87,SUM($T158:AP158)+$P108,IF(AP$87&gt;$H108,AP158,0)),0)</f>
        <v>0</v>
      </c>
      <c r="AQ108" s="176">
        <f>IF(OR(RIGHT($I108,3)="RGT",RIGHT($I108,3)="INC"),IF($H108=AQ$87,SUM($T158:AQ158)+$P108,IF(AQ$87&gt;$H108,AQ158,0)),0)</f>
        <v>0</v>
      </c>
    </row>
    <row r="109" spans="1:43" s="177" customFormat="1" hidden="1" x14ac:dyDescent="0.25">
      <c r="B109" s="172" t="str">
        <f t="shared" si="49"/>
        <v>Tehachapi Segments 4-11</v>
      </c>
      <c r="C109" s="173" t="s">
        <v>33</v>
      </c>
      <c r="D109" s="56"/>
      <c r="E109" s="66"/>
      <c r="F109" s="58"/>
      <c r="G109" s="153"/>
      <c r="H109" s="59"/>
      <c r="I109" s="60"/>
      <c r="J109" s="61"/>
      <c r="K109" s="62"/>
      <c r="L109" s="226">
        <v>901109253</v>
      </c>
      <c r="M109" s="285"/>
      <c r="N109" s="71">
        <f t="shared" si="50"/>
        <v>0</v>
      </c>
      <c r="O109" s="71">
        <f t="shared" si="51"/>
        <v>0</v>
      </c>
      <c r="P109" s="64">
        <f t="shared" si="52"/>
        <v>0</v>
      </c>
      <c r="Q109" s="64">
        <f t="shared" si="53"/>
        <v>0</v>
      </c>
      <c r="R109" s="65">
        <f t="shared" si="54"/>
        <v>0</v>
      </c>
      <c r="S109" s="59"/>
      <c r="T109" s="174">
        <f>IF(OR(RIGHT($I109,3)="RGT",RIGHT($I109,3)="INC"),IF($H109=T$87,SUM($T159:T159)+$P109,IF(T$87&gt;$H109,T159,0)),0)</f>
        <v>0</v>
      </c>
      <c r="U109" s="175">
        <f>IF(OR(RIGHT($I109,3)="RGT",RIGHT($I109,3)="INC"),IF($H109=U$87,SUM($T159:U159)+$P109,IF(U$87&gt;$H109,U159,0)),0)</f>
        <v>0</v>
      </c>
      <c r="V109" s="175">
        <f>IF(OR(RIGHT($I109,3)="RGT",RIGHT($I109,3)="INC"),IF($H109=V$87,SUM($T159:V159)+$P109,IF(V$87&gt;$H109,V159,0)),0)</f>
        <v>0</v>
      </c>
      <c r="W109" s="175">
        <f>IF(OR(RIGHT($I109,3)="RGT",RIGHT($I109,3)="INC"),IF($H109=W$87,SUM($T159:W159)+$P109,IF(W$87&gt;$H109,W159,0)),0)</f>
        <v>0</v>
      </c>
      <c r="X109" s="175">
        <f>IF(OR(RIGHT($I109,3)="RGT",RIGHT($I109,3)="INC"),IF($H109=X$87,SUM($T159:X159)+$P109,IF(X$87&gt;$H109,X159,0)),0)</f>
        <v>0</v>
      </c>
      <c r="Y109" s="175">
        <f>IF(OR(RIGHT($I109,3)="RGT",RIGHT($I109,3)="INC"),IF($H109=Y$87,SUM($T159:Y159)+$P109,IF(Y$87&gt;$H109,Y159,0)),0)</f>
        <v>0</v>
      </c>
      <c r="Z109" s="175">
        <f>IF(OR(RIGHT($I109,3)="RGT",RIGHT($I109,3)="INC"),IF($H109=Z$87,SUM($T159:Z159)+$P109,IF(Z$87&gt;$H109,Z159,0)),0)</f>
        <v>0</v>
      </c>
      <c r="AA109" s="175">
        <f>IF(OR(RIGHT($I109,3)="RGT",RIGHT($I109,3)="INC"),IF($H109=AA$87,SUM($T159:AA159)+$P109,IF(AA$87&gt;$H109,AA159,0)),0)</f>
        <v>0</v>
      </c>
      <c r="AB109" s="175">
        <f>IF(OR(RIGHT($I109,3)="RGT",RIGHT($I109,3)="INC"),IF($H109=AB$87,SUM($T159:AB159)+$P109,IF(AB$87&gt;$H109,AB159,0)),0)</f>
        <v>0</v>
      </c>
      <c r="AC109" s="175">
        <f>IF(OR(RIGHT($I109,3)="RGT",RIGHT($I109,3)="INC"),IF($H109=AC$87,SUM($T159:AC159)+$P109,IF(AC$87&gt;$H109,AC159,0)),0)</f>
        <v>0</v>
      </c>
      <c r="AD109" s="175">
        <f>IF(OR(RIGHT($I109,3)="RGT",RIGHT($I109,3)="INC"),IF($H109=AD$87,SUM($T159:AD159)+$P109,IF(AD$87&gt;$H109,AD159,0)),0)</f>
        <v>0</v>
      </c>
      <c r="AE109" s="176">
        <f>IF(OR(RIGHT($I109,3)="RGT",RIGHT($I109,3)="INC"),IF($H109=AE$87,SUM($T159:AE159)+$P109,IF(AE$87&gt;$H109,AE159,0)),0)</f>
        <v>0</v>
      </c>
      <c r="AF109" s="175">
        <f>IF(OR(RIGHT($I109,3)="RGT",RIGHT($I109,3)="INC"),IF($H109=AF$87,SUM($T159:AF159)+$P109,IF(AF$87&gt;$H109,AF159,0)),0)</f>
        <v>0</v>
      </c>
      <c r="AG109" s="175">
        <f>IF(OR(RIGHT($I109,3)="RGT",RIGHT($I109,3)="INC"),IF($H109=AG$87,SUM($T159:AG159)+$P109,IF(AG$87&gt;$H109,AG159,0)),0)</f>
        <v>0</v>
      </c>
      <c r="AH109" s="175">
        <f>IF(OR(RIGHT($I109,3)="RGT",RIGHT($I109,3)="INC"),IF($H109=AH$87,SUM($T159:AH159)+$P109,IF(AH$87&gt;$H109,AH159,0)),0)</f>
        <v>0</v>
      </c>
      <c r="AI109" s="175">
        <f>IF(OR(RIGHT($I109,3)="RGT",RIGHT($I109,3)="INC"),IF($H109=AI$87,SUM($T159:AI159)+$P109,IF(AI$87&gt;$H109,AI159,0)),0)</f>
        <v>0</v>
      </c>
      <c r="AJ109" s="175">
        <f>IF(OR(RIGHT($I109,3)="RGT",RIGHT($I109,3)="INC"),IF($H109=AJ$87,SUM($T159:AJ159)+$P109,IF(AJ$87&gt;$H109,AJ159,0)),0)</f>
        <v>0</v>
      </c>
      <c r="AK109" s="175">
        <f>IF(OR(RIGHT($I109,3)="RGT",RIGHT($I109,3)="INC"),IF($H109=AK$87,SUM($T159:AK159)+$P109,IF(AK$87&gt;$H109,AK159,0)),0)</f>
        <v>0</v>
      </c>
      <c r="AL109" s="175">
        <f>IF(OR(RIGHT($I109,3)="RGT",RIGHT($I109,3)="INC"),IF($H109=AL$87,SUM($T159:AL159)+$P109,IF(AL$87&gt;$H109,AL159,0)),0)</f>
        <v>0</v>
      </c>
      <c r="AM109" s="175">
        <f>IF(OR(RIGHT($I109,3)="RGT",RIGHT($I109,3)="INC"),IF($H109=AM$87,SUM($T159:AM159)+$P109,IF(AM$87&gt;$H109,AM159,0)),0)</f>
        <v>0</v>
      </c>
      <c r="AN109" s="175">
        <f>IF(OR(RIGHT($I109,3)="RGT",RIGHT($I109,3)="INC"),IF($H109=AN$87,SUM($T159:AN159)+$P109,IF(AN$87&gt;$H109,AN159,0)),0)</f>
        <v>0</v>
      </c>
      <c r="AO109" s="175">
        <f>IF(OR(RIGHT($I109,3)="RGT",RIGHT($I109,3)="INC"),IF($H109=AO$87,SUM($T159:AO159)+$P109,IF(AO$87&gt;$H109,AO159,0)),0)</f>
        <v>0</v>
      </c>
      <c r="AP109" s="175">
        <f>IF(OR(RIGHT($I109,3)="RGT",RIGHT($I109,3)="INC"),IF($H109=AP$87,SUM($T159:AP159)+$P109,IF(AP$87&gt;$H109,AP159,0)),0)</f>
        <v>0</v>
      </c>
      <c r="AQ109" s="176">
        <f>IF(OR(RIGHT($I109,3)="RGT",RIGHT($I109,3)="INC"),IF($H109=AQ$87,SUM($T159:AQ159)+$P109,IF(AQ$87&gt;$H109,AQ159,0)),0)</f>
        <v>0</v>
      </c>
    </row>
    <row r="110" spans="1:43" s="177" customFormat="1" hidden="1" x14ac:dyDescent="0.25">
      <c r="B110" s="172" t="str">
        <f t="shared" si="49"/>
        <v>Tehachapi Segments 4-11</v>
      </c>
      <c r="C110" s="173" t="s">
        <v>33</v>
      </c>
      <c r="D110" s="56"/>
      <c r="E110" s="66"/>
      <c r="F110" s="58"/>
      <c r="G110" s="153"/>
      <c r="H110" s="59"/>
      <c r="I110" s="60"/>
      <c r="J110" s="61"/>
      <c r="K110" s="62"/>
      <c r="L110" s="63"/>
      <c r="M110" s="225"/>
      <c r="N110" s="71">
        <f t="shared" si="50"/>
        <v>0</v>
      </c>
      <c r="O110" s="71">
        <f t="shared" si="51"/>
        <v>0</v>
      </c>
      <c r="P110" s="64">
        <f t="shared" si="52"/>
        <v>0</v>
      </c>
      <c r="Q110" s="64">
        <f t="shared" si="53"/>
        <v>0</v>
      </c>
      <c r="R110" s="65">
        <f t="shared" si="54"/>
        <v>0</v>
      </c>
      <c r="S110" s="59"/>
      <c r="T110" s="174">
        <f>IF(OR(RIGHT($I110,3)="RGT",RIGHT($I110,3)="INC"),IF($H110=T$87,SUM($T160:T160)+$P110,IF(T$87&gt;$H110,T160,0)),0)</f>
        <v>0</v>
      </c>
      <c r="U110" s="175">
        <f>IF(OR(RIGHT($I110,3)="RGT",RIGHT($I110,3)="INC"),IF($H110=U$87,SUM($T160:U160)+$P110,IF(U$87&gt;$H110,U160,0)),0)</f>
        <v>0</v>
      </c>
      <c r="V110" s="175">
        <f>IF(OR(RIGHT($I110,3)="RGT",RIGHT($I110,3)="INC"),IF($H110=V$87,SUM($T160:V160)+$P110,IF(V$87&gt;$H110,V160,0)),0)</f>
        <v>0</v>
      </c>
      <c r="W110" s="175">
        <f>IF(OR(RIGHT($I110,3)="RGT",RIGHT($I110,3)="INC"),IF($H110=W$87,SUM($T160:W160)+$P110,IF(W$87&gt;$H110,W160,0)),0)</f>
        <v>0</v>
      </c>
      <c r="X110" s="175">
        <f>IF(OR(RIGHT($I110,3)="RGT",RIGHT($I110,3)="INC"),IF($H110=X$87,SUM($T160:X160)+$P110,IF(X$87&gt;$H110,X160,0)),0)</f>
        <v>0</v>
      </c>
      <c r="Y110" s="175">
        <f>IF(OR(RIGHT($I110,3)="RGT",RIGHT($I110,3)="INC"),IF($H110=Y$87,SUM($T160:Y160)+$P110,IF(Y$87&gt;$H110,Y160,0)),0)</f>
        <v>0</v>
      </c>
      <c r="Z110" s="175">
        <f>IF(OR(RIGHT($I110,3)="RGT",RIGHT($I110,3)="INC"),IF($H110=Z$87,SUM($T160:Z160)+$P110,IF(Z$87&gt;$H110,Z160,0)),0)</f>
        <v>0</v>
      </c>
      <c r="AA110" s="175">
        <f>IF(OR(RIGHT($I110,3)="RGT",RIGHT($I110,3)="INC"),IF($H110=AA$87,SUM($T160:AA160)+$P110,IF(AA$87&gt;$H110,AA160,0)),0)</f>
        <v>0</v>
      </c>
      <c r="AB110" s="175">
        <f>IF(OR(RIGHT($I110,3)="RGT",RIGHT($I110,3)="INC"),IF($H110=AB$87,SUM($T160:AB160)+$P110,IF(AB$87&gt;$H110,AB160,0)),0)</f>
        <v>0</v>
      </c>
      <c r="AC110" s="175">
        <f>IF(OR(RIGHT($I110,3)="RGT",RIGHT($I110,3)="INC"),IF($H110=AC$87,SUM($T160:AC160)+$P110,IF(AC$87&gt;$H110,AC160,0)),0)</f>
        <v>0</v>
      </c>
      <c r="AD110" s="175">
        <f>IF(OR(RIGHT($I110,3)="RGT",RIGHT($I110,3)="INC"),IF($H110=AD$87,SUM($T160:AD160)+$P110,IF(AD$87&gt;$H110,AD160,0)),0)</f>
        <v>0</v>
      </c>
      <c r="AE110" s="176">
        <f>IF(OR(RIGHT($I110,3)="RGT",RIGHT($I110,3)="INC"),IF($H110=AE$87,SUM($T160:AE160)+$P110,IF(AE$87&gt;$H110,AE160,0)),0)</f>
        <v>0</v>
      </c>
      <c r="AF110" s="175">
        <f>IF(OR(RIGHT($I110,3)="RGT",RIGHT($I110,3)="INC"),IF($H110=AF$87,SUM($T160:AF160)+$P110,IF(AF$87&gt;$H110,AF160,0)),0)</f>
        <v>0</v>
      </c>
      <c r="AG110" s="175">
        <f>IF(OR(RIGHT($I110,3)="RGT",RIGHT($I110,3)="INC"),IF($H110=AG$87,SUM($T160:AG160)+$P110,IF(AG$87&gt;$H110,AG160,0)),0)</f>
        <v>0</v>
      </c>
      <c r="AH110" s="175">
        <f>IF(OR(RIGHT($I110,3)="RGT",RIGHT($I110,3)="INC"),IF($H110=AH$87,SUM($T160:AH160)+$P110,IF(AH$87&gt;$H110,AH160,0)),0)</f>
        <v>0</v>
      </c>
      <c r="AI110" s="175">
        <f>IF(OR(RIGHT($I110,3)="RGT",RIGHT($I110,3)="INC"),IF($H110=AI$87,SUM($T160:AI160)+$P110,IF(AI$87&gt;$H110,AI160,0)),0)</f>
        <v>0</v>
      </c>
      <c r="AJ110" s="175">
        <f>IF(OR(RIGHT($I110,3)="RGT",RIGHT($I110,3)="INC"),IF($H110=AJ$87,SUM($T160:AJ160)+$P110,IF(AJ$87&gt;$H110,AJ160,0)),0)</f>
        <v>0</v>
      </c>
      <c r="AK110" s="175">
        <f>IF(OR(RIGHT($I110,3)="RGT",RIGHT($I110,3)="INC"),IF($H110=AK$87,SUM($T160:AK160)+$P110,IF(AK$87&gt;$H110,AK160,0)),0)</f>
        <v>0</v>
      </c>
      <c r="AL110" s="175">
        <f>IF(OR(RIGHT($I110,3)="RGT",RIGHT($I110,3)="INC"),IF($H110=AL$87,SUM($T160:AL160)+$P110,IF(AL$87&gt;$H110,AL160,0)),0)</f>
        <v>0</v>
      </c>
      <c r="AM110" s="175">
        <f>IF(OR(RIGHT($I110,3)="RGT",RIGHT($I110,3)="INC"),IF($H110=AM$87,SUM($T160:AM160)+$P110,IF(AM$87&gt;$H110,AM160,0)),0)</f>
        <v>0</v>
      </c>
      <c r="AN110" s="175">
        <f>IF(OR(RIGHT($I110,3)="RGT",RIGHT($I110,3)="INC"),IF($H110=AN$87,SUM($T160:AN160)+$P110,IF(AN$87&gt;$H110,AN160,0)),0)</f>
        <v>0</v>
      </c>
      <c r="AO110" s="175">
        <f>IF(OR(RIGHT($I110,3)="RGT",RIGHT($I110,3)="INC"),IF($H110=AO$87,SUM($T160:AO160)+$P110,IF(AO$87&gt;$H110,AO160,0)),0)</f>
        <v>0</v>
      </c>
      <c r="AP110" s="175">
        <f>IF(OR(RIGHT($I110,3)="RGT",RIGHT($I110,3)="INC"),IF($H110=AP$87,SUM($T160:AP160)+$P110,IF(AP$87&gt;$H110,AP160,0)),0)</f>
        <v>0</v>
      </c>
      <c r="AQ110" s="176">
        <f>IF(OR(RIGHT($I110,3)="RGT",RIGHT($I110,3)="INC"),IF($H110=AQ$87,SUM($T160:AQ160)+$P110,IF(AQ$87&gt;$H110,AQ160,0)),0)</f>
        <v>0</v>
      </c>
    </row>
    <row r="111" spans="1:43" s="177" customFormat="1" hidden="1" x14ac:dyDescent="0.25">
      <c r="B111" s="172" t="str">
        <f t="shared" si="49"/>
        <v>Tehachapi Segments 4-11</v>
      </c>
      <c r="C111" s="173" t="s">
        <v>33</v>
      </c>
      <c r="D111" s="56"/>
      <c r="E111" s="66"/>
      <c r="F111" s="58"/>
      <c r="G111" s="153"/>
      <c r="H111" s="256"/>
      <c r="I111" s="60"/>
      <c r="J111" s="61"/>
      <c r="K111" s="62"/>
      <c r="L111" s="63"/>
      <c r="M111" s="269"/>
      <c r="N111" s="71">
        <f t="shared" si="50"/>
        <v>0</v>
      </c>
      <c r="O111" s="71">
        <f t="shared" si="51"/>
        <v>0</v>
      </c>
      <c r="P111" s="64">
        <f t="shared" si="52"/>
        <v>0</v>
      </c>
      <c r="Q111" s="64">
        <f t="shared" si="53"/>
        <v>0</v>
      </c>
      <c r="R111" s="65">
        <f t="shared" si="54"/>
        <v>0</v>
      </c>
      <c r="S111" s="59"/>
      <c r="T111" s="174">
        <f>IF(OR(RIGHT($I111,3)="RGT",RIGHT($I111,3)="INC"),IF($H111=T$87,SUM($T161:T161)+$P111,IF(T$87&gt;$H111,T161,0)),0)</f>
        <v>0</v>
      </c>
      <c r="U111" s="175">
        <f>IF(OR(RIGHT($I111,3)="RGT",RIGHT($I111,3)="INC"),IF($H111=U$87,SUM($T161:U161)+$P111,IF(U$87&gt;$H111,U161,0)),0)</f>
        <v>0</v>
      </c>
      <c r="V111" s="175">
        <f>IF(OR(RIGHT($I111,3)="RGT",RIGHT($I111,3)="INC"),IF($H111=V$87,SUM($T161:V161)+$P111,IF(V$87&gt;$H111,V161,0)),0)</f>
        <v>0</v>
      </c>
      <c r="W111" s="175">
        <f>IF(OR(RIGHT($I111,3)="RGT",RIGHT($I111,3)="INC"),IF($H111=W$87,SUM($T161:W161)+$P111,IF(W$87&gt;$H111,W161,0)),0)</f>
        <v>0</v>
      </c>
      <c r="X111" s="175">
        <f>IF(OR(RIGHT($I111,3)="RGT",RIGHT($I111,3)="INC"),IF($H111=X$87,SUM($T161:X161)+$P111,IF(X$87&gt;$H111,X161,0)),0)</f>
        <v>0</v>
      </c>
      <c r="Y111" s="175">
        <f>IF(OR(RIGHT($I111,3)="RGT",RIGHT($I111,3)="INC"),IF($H111=Y$87,SUM($T161:Y161)+$P111,IF(Y$87&gt;$H111,Y161,0)),0)</f>
        <v>0</v>
      </c>
      <c r="Z111" s="175">
        <f>IF(OR(RIGHT($I111,3)="RGT",RIGHT($I111,3)="INC"),IF($H111=Z$87,SUM($T161:Z161)+$P111,IF(Z$87&gt;$H111,Z161,0)),0)</f>
        <v>0</v>
      </c>
      <c r="AA111" s="175">
        <f>IF(OR(RIGHT($I111,3)="RGT",RIGHT($I111,3)="INC"),IF($H111=AA$87,SUM($T161:AA161)+$P111,IF(AA$87&gt;$H111,AA161,0)),0)</f>
        <v>0</v>
      </c>
      <c r="AB111" s="175">
        <f>IF(OR(RIGHT($I111,3)="RGT",RIGHT($I111,3)="INC"),IF($H111=AB$87,SUM($T161:AB161)+$P111,IF(AB$87&gt;$H111,AB161,0)),0)</f>
        <v>0</v>
      </c>
      <c r="AC111" s="175">
        <f>IF(OR(RIGHT($I111,3)="RGT",RIGHT($I111,3)="INC"),IF($H111=AC$87,SUM($T161:AC161)+$P111,IF(AC$87&gt;$H111,AC161,0)),0)</f>
        <v>0</v>
      </c>
      <c r="AD111" s="175">
        <f>IF(OR(RIGHT($I111,3)="RGT",RIGHT($I111,3)="INC"),IF($H111=AD$87,SUM($T161:AD161)+$P111,IF(AD$87&gt;$H111,AD161,0)),0)</f>
        <v>0</v>
      </c>
      <c r="AE111" s="176">
        <f>IF(OR(RIGHT($I111,3)="RGT",RIGHT($I111,3)="INC"),IF($H111=AE$87,SUM($T161:AE161)+$P111,IF(AE$87&gt;$H111,AE161,0)),0)</f>
        <v>0</v>
      </c>
      <c r="AF111" s="175">
        <f>IF(OR(RIGHT($I111,3)="RGT",RIGHT($I111,3)="INC"),IF($H111=AF$87,SUM($T161:AF161)+$P111,IF(AF$87&gt;$H111,AF161,0)),0)</f>
        <v>0</v>
      </c>
      <c r="AG111" s="175">
        <f>IF(OR(RIGHT($I111,3)="RGT",RIGHT($I111,3)="INC"),IF($H111=AG$87,SUM($T161:AG161)+$P111,IF(AG$87&gt;$H111,AG161,0)),0)</f>
        <v>0</v>
      </c>
      <c r="AH111" s="175">
        <f>IF(OR(RIGHT($I111,3)="RGT",RIGHT($I111,3)="INC"),IF($H111=AH$87,SUM($T161:AH161)+$P111,IF(AH$87&gt;$H111,AH161,0)),0)</f>
        <v>0</v>
      </c>
      <c r="AI111" s="175">
        <f>IF(OR(RIGHT($I111,3)="RGT",RIGHT($I111,3)="INC"),IF($H111=AI$87,SUM($T161:AI161)+$P111,IF(AI$87&gt;$H111,AI161,0)),0)</f>
        <v>0</v>
      </c>
      <c r="AJ111" s="175">
        <f>IF(OR(RIGHT($I111,3)="RGT",RIGHT($I111,3)="INC"),IF($H111=AJ$87,SUM($T161:AJ161)+$P111,IF(AJ$87&gt;$H111,AJ161,0)),0)</f>
        <v>0</v>
      </c>
      <c r="AK111" s="175">
        <f>IF(OR(RIGHT($I111,3)="RGT",RIGHT($I111,3)="INC"),IF($H111=AK$87,SUM($T161:AK161)+$P111,IF(AK$87&gt;$H111,AK161,0)),0)</f>
        <v>0</v>
      </c>
      <c r="AL111" s="175">
        <f>IF(OR(RIGHT($I111,3)="RGT",RIGHT($I111,3)="INC"),IF($H111=AL$87,SUM($T161:AL161)+$P111,IF(AL$87&gt;$H111,AL161,0)),0)</f>
        <v>0</v>
      </c>
      <c r="AM111" s="175">
        <f>IF(OR(RIGHT($I111,3)="RGT",RIGHT($I111,3)="INC"),IF($H111=AM$87,SUM($T161:AM161)+$P111,IF(AM$87&gt;$H111,AM161,0)),0)</f>
        <v>0</v>
      </c>
      <c r="AN111" s="175">
        <f>IF(OR(RIGHT($I111,3)="RGT",RIGHT($I111,3)="INC"),IF($H111=AN$87,SUM($T161:AN161)+$P111,IF(AN$87&gt;$H111,AN161,0)),0)</f>
        <v>0</v>
      </c>
      <c r="AO111" s="175">
        <f>IF(OR(RIGHT($I111,3)="RGT",RIGHT($I111,3)="INC"),IF($H111=AO$87,SUM($T161:AO161)+$P111,IF(AO$87&gt;$H111,AO161,0)),0)</f>
        <v>0</v>
      </c>
      <c r="AP111" s="175">
        <f>IF(OR(RIGHT($I111,3)="RGT",RIGHT($I111,3)="INC"),IF($H111=AP$87,SUM($T161:AP161)+$P111,IF(AP$87&gt;$H111,AP161,0)),0)</f>
        <v>0</v>
      </c>
      <c r="AQ111" s="176">
        <f>IF(OR(RIGHT($I111,3)="RGT",RIGHT($I111,3)="INC"),IF($H111=AQ$87,SUM($T161:AQ161)+$P111,IF(AQ$87&gt;$H111,AQ161,0)),0)</f>
        <v>0</v>
      </c>
    </row>
    <row r="112" spans="1:43" s="177" customFormat="1" hidden="1" x14ac:dyDescent="0.25">
      <c r="B112" s="172" t="str">
        <f t="shared" si="49"/>
        <v>Tehachapi Segments 4-11</v>
      </c>
      <c r="C112" s="173" t="s">
        <v>33</v>
      </c>
      <c r="D112" s="56"/>
      <c r="E112" s="66"/>
      <c r="F112" s="58"/>
      <c r="G112" s="153"/>
      <c r="H112" s="256"/>
      <c r="I112" s="60"/>
      <c r="J112" s="61"/>
      <c r="K112" s="62"/>
      <c r="L112" s="63"/>
      <c r="M112" s="269"/>
      <c r="N112" s="71">
        <f t="shared" si="50"/>
        <v>0</v>
      </c>
      <c r="O112" s="71">
        <f t="shared" si="51"/>
        <v>0</v>
      </c>
      <c r="P112" s="64">
        <f t="shared" si="52"/>
        <v>0</v>
      </c>
      <c r="Q112" s="64">
        <f t="shared" si="53"/>
        <v>0</v>
      </c>
      <c r="R112" s="65">
        <f t="shared" si="54"/>
        <v>0</v>
      </c>
      <c r="S112" s="59"/>
      <c r="T112" s="174">
        <f>IF(OR(RIGHT($I112,3)="RGT",RIGHT($I112,3)="INC"),IF($H112=T$87,SUM($T162:T162)+$P112,IF(T$87&gt;$H112,T162,0)),0)</f>
        <v>0</v>
      </c>
      <c r="U112" s="175">
        <f>IF(OR(RIGHT($I112,3)="RGT",RIGHT($I112,3)="INC"),IF($H112=U$87,SUM($T162:U162)+$P112,IF(U$87&gt;$H112,U162,0)),0)</f>
        <v>0</v>
      </c>
      <c r="V112" s="175">
        <f>IF(OR(RIGHT($I112,3)="RGT",RIGHT($I112,3)="INC"),IF($H112=V$87,SUM($T162:V162)+$P112,IF(V$87&gt;$H112,V162,0)),0)</f>
        <v>0</v>
      </c>
      <c r="W112" s="175">
        <f>IF(OR(RIGHT($I112,3)="RGT",RIGHT($I112,3)="INC"),IF($H112=W$87,SUM($T162:W162)+$P112,IF(W$87&gt;$H112,W162,0)),0)</f>
        <v>0</v>
      </c>
      <c r="X112" s="175">
        <f>IF(OR(RIGHT($I112,3)="RGT",RIGHT($I112,3)="INC"),IF($H112=X$87,SUM($T162:X162)+$P112,IF(X$87&gt;$H112,X162,0)),0)</f>
        <v>0</v>
      </c>
      <c r="Y112" s="175">
        <f>IF(OR(RIGHT($I112,3)="RGT",RIGHT($I112,3)="INC"),IF($H112=Y$87,SUM($T162:Y162)+$P112,IF(Y$87&gt;$H112,Y162,0)),0)</f>
        <v>0</v>
      </c>
      <c r="Z112" s="175">
        <f>IF(OR(RIGHT($I112,3)="RGT",RIGHT($I112,3)="INC"),IF($H112=Z$87,SUM($T162:Z162)+$P112,IF(Z$87&gt;$H112,Z162,0)),0)</f>
        <v>0</v>
      </c>
      <c r="AA112" s="175">
        <f>IF(OR(RIGHT($I112,3)="RGT",RIGHT($I112,3)="INC"),IF($H112=AA$87,SUM($T162:AA162)+$P112,IF(AA$87&gt;$H112,AA162,0)),0)</f>
        <v>0</v>
      </c>
      <c r="AB112" s="175">
        <f>IF(OR(RIGHT($I112,3)="RGT",RIGHT($I112,3)="INC"),IF($H112=AB$87,SUM($T162:AB162)+$P112,IF(AB$87&gt;$H112,AB162,0)),0)</f>
        <v>0</v>
      </c>
      <c r="AC112" s="175">
        <f>IF(OR(RIGHT($I112,3)="RGT",RIGHT($I112,3)="INC"),IF($H112=AC$87,SUM($T162:AC162)+$P112,IF(AC$87&gt;$H112,AC162,0)),0)</f>
        <v>0</v>
      </c>
      <c r="AD112" s="175">
        <f>IF(OR(RIGHT($I112,3)="RGT",RIGHT($I112,3)="INC"),IF($H112=AD$87,SUM($T162:AD162)+$P112,IF(AD$87&gt;$H112,AD162,0)),0)</f>
        <v>0</v>
      </c>
      <c r="AE112" s="176">
        <f>IF(OR(RIGHT($I112,3)="RGT",RIGHT($I112,3)="INC"),IF($H112=AE$87,SUM($T162:AE162)+$P112,IF(AE$87&gt;$H112,AE162,0)),0)</f>
        <v>0</v>
      </c>
      <c r="AF112" s="175">
        <f>IF(OR(RIGHT($I112,3)="RGT",RIGHT($I112,3)="INC"),IF($H112=AF$87,SUM($T162:AF162)+$P112,IF(AF$87&gt;$H112,AF162,0)),0)</f>
        <v>0</v>
      </c>
      <c r="AG112" s="175">
        <f>IF(OR(RIGHT($I112,3)="RGT",RIGHT($I112,3)="INC"),IF($H112=AG$87,SUM($T162:AG162)+$P112,IF(AG$87&gt;$H112,AG162,0)),0)</f>
        <v>0</v>
      </c>
      <c r="AH112" s="175">
        <f>IF(OR(RIGHT($I112,3)="RGT",RIGHT($I112,3)="INC"),IF($H112=AH$87,SUM($T162:AH162)+$P112,IF(AH$87&gt;$H112,AH162,0)),0)</f>
        <v>0</v>
      </c>
      <c r="AI112" s="175">
        <f>IF(OR(RIGHT($I112,3)="RGT",RIGHT($I112,3)="INC"),IF($H112=AI$87,SUM($T162:AI162)+$P112,IF(AI$87&gt;$H112,AI162,0)),0)</f>
        <v>0</v>
      </c>
      <c r="AJ112" s="175">
        <f>IF(OR(RIGHT($I112,3)="RGT",RIGHT($I112,3)="INC"),IF($H112=AJ$87,SUM($T162:AJ162)+$P112,IF(AJ$87&gt;$H112,AJ162,0)),0)</f>
        <v>0</v>
      </c>
      <c r="AK112" s="175">
        <f>IF(OR(RIGHT($I112,3)="RGT",RIGHT($I112,3)="INC"),IF($H112=AK$87,SUM($T162:AK162)+$P112,IF(AK$87&gt;$H112,AK162,0)),0)</f>
        <v>0</v>
      </c>
      <c r="AL112" s="175">
        <f>IF(OR(RIGHT($I112,3)="RGT",RIGHT($I112,3)="INC"),IF($H112=AL$87,SUM($T162:AL162)+$P112,IF(AL$87&gt;$H112,AL162,0)),0)</f>
        <v>0</v>
      </c>
      <c r="AM112" s="175">
        <f>IF(OR(RIGHT($I112,3)="RGT",RIGHT($I112,3)="INC"),IF($H112=AM$87,SUM($T162:AM162)+$P112,IF(AM$87&gt;$H112,AM162,0)),0)</f>
        <v>0</v>
      </c>
      <c r="AN112" s="175">
        <f>IF(OR(RIGHT($I112,3)="RGT",RIGHT($I112,3)="INC"),IF($H112=AN$87,SUM($T162:AN162)+$P112,IF(AN$87&gt;$H112,AN162,0)),0)</f>
        <v>0</v>
      </c>
      <c r="AO112" s="175">
        <f>IF(OR(RIGHT($I112,3)="RGT",RIGHT($I112,3)="INC"),IF($H112=AO$87,SUM($T162:AO162)+$P112,IF(AO$87&gt;$H112,AO162,0)),0)</f>
        <v>0</v>
      </c>
      <c r="AP112" s="175">
        <f>IF(OR(RIGHT($I112,3)="RGT",RIGHT($I112,3)="INC"),IF($H112=AP$87,SUM($T162:AP162)+$P112,IF(AP$87&gt;$H112,AP162,0)),0)</f>
        <v>0</v>
      </c>
      <c r="AQ112" s="176">
        <f>IF(OR(RIGHT($I112,3)="RGT",RIGHT($I112,3)="INC"),IF($H112=AQ$87,SUM($T162:AQ162)+$P112,IF(AQ$87&gt;$H112,AQ162,0)),0)</f>
        <v>0</v>
      </c>
    </row>
    <row r="113" spans="2:43" s="177" customFormat="1" hidden="1" x14ac:dyDescent="0.25">
      <c r="B113" s="172" t="str">
        <f t="shared" si="49"/>
        <v>Tehachapi Segments 4-11</v>
      </c>
      <c r="C113" s="173" t="s">
        <v>33</v>
      </c>
      <c r="D113" s="56"/>
      <c r="E113" s="66"/>
      <c r="F113" s="58"/>
      <c r="G113" s="153"/>
      <c r="H113" s="256"/>
      <c r="I113" s="60"/>
      <c r="J113" s="61"/>
      <c r="K113" s="62"/>
      <c r="L113" s="226">
        <v>800219576</v>
      </c>
      <c r="M113" s="269"/>
      <c r="N113" s="71">
        <f t="shared" si="50"/>
        <v>0</v>
      </c>
      <c r="O113" s="71">
        <f t="shared" si="51"/>
        <v>0</v>
      </c>
      <c r="P113" s="64">
        <f t="shared" si="52"/>
        <v>0</v>
      </c>
      <c r="Q113" s="64">
        <f t="shared" si="53"/>
        <v>0</v>
      </c>
      <c r="R113" s="65">
        <f t="shared" si="54"/>
        <v>0</v>
      </c>
      <c r="S113" s="59"/>
      <c r="T113" s="174">
        <f>IF(OR(RIGHT($I113,3)="RGT",RIGHT($I113,3)="INC"),IF($H113=T$87,SUM($T163:T163)+$P113,IF(T$87&gt;$H113,T163,0)),0)</f>
        <v>0</v>
      </c>
      <c r="U113" s="175">
        <f>IF(OR(RIGHT($I113,3)="RGT",RIGHT($I113,3)="INC"),IF($H113=U$87,SUM($T163:U163)+$P113,IF(U$87&gt;$H113,U163,0)),0)</f>
        <v>0</v>
      </c>
      <c r="V113" s="175">
        <f>IF(OR(RIGHT($I113,3)="RGT",RIGHT($I113,3)="INC"),IF($H113=V$87,SUM($T163:V163)+$P113,IF(V$87&gt;$H113,V163,0)),0)</f>
        <v>0</v>
      </c>
      <c r="W113" s="175">
        <f>IF(OR(RIGHT($I113,3)="RGT",RIGHT($I113,3)="INC"),IF($H113=W$87,SUM($T163:W163)+$P113,IF(W$87&gt;$H113,W163,0)),0)</f>
        <v>0</v>
      </c>
      <c r="X113" s="175">
        <f>IF(OR(RIGHT($I113,3)="RGT",RIGHT($I113,3)="INC"),IF($H113=X$87,SUM($T163:X163)+$P113,IF(X$87&gt;$H113,X163,0)),0)</f>
        <v>0</v>
      </c>
      <c r="Y113" s="175">
        <f>IF(OR(RIGHT($I113,3)="RGT",RIGHT($I113,3)="INC"),IF($H113=Y$87,SUM($T163:Y163)+$P113,IF(Y$87&gt;$H113,Y163,0)),0)</f>
        <v>0</v>
      </c>
      <c r="Z113" s="175">
        <f>IF(OR(RIGHT($I113,3)="RGT",RIGHT($I113,3)="INC"),IF($H113=Z$87,SUM($T163:Z163)+$P113,IF(Z$87&gt;$H113,Z163,0)),0)</f>
        <v>0</v>
      </c>
      <c r="AA113" s="175">
        <f>IF(OR(RIGHT($I113,3)="RGT",RIGHT($I113,3)="INC"),IF($H113=AA$87,SUM($T163:AA163)+$P113,IF(AA$87&gt;$H113,AA163,0)),0)</f>
        <v>0</v>
      </c>
      <c r="AB113" s="175">
        <f>IF(OR(RIGHT($I113,3)="RGT",RIGHT($I113,3)="INC"),IF($H113=AB$87,SUM($T163:AB163)+$P113,IF(AB$87&gt;$H113,AB163,0)),0)</f>
        <v>0</v>
      </c>
      <c r="AC113" s="175">
        <f>IF(OR(RIGHT($I113,3)="RGT",RIGHT($I113,3)="INC"),IF($H113=AC$87,SUM($T163:AC163)+$P113,IF(AC$87&gt;$H113,AC163,0)),0)</f>
        <v>0</v>
      </c>
      <c r="AD113" s="175">
        <f>IF(OR(RIGHT($I113,3)="RGT",RIGHT($I113,3)="INC"),IF($H113=AD$87,SUM($T163:AD163)+$P113,IF(AD$87&gt;$H113,AD163,0)),0)</f>
        <v>0</v>
      </c>
      <c r="AE113" s="176">
        <f>IF(OR(RIGHT($I113,3)="RGT",RIGHT($I113,3)="INC"),IF($H113=AE$87,SUM($T163:AE163)+$P113,IF(AE$87&gt;$H113,AE163,0)),0)</f>
        <v>0</v>
      </c>
      <c r="AF113" s="175">
        <f>IF(OR(RIGHT($I113,3)="RGT",RIGHT($I113,3)="INC"),IF($H113=AF$87,SUM($T163:AF163)+$P113,IF(AF$87&gt;$H113,AF163,0)),0)</f>
        <v>0</v>
      </c>
      <c r="AG113" s="175">
        <f>IF(OR(RIGHT($I113,3)="RGT",RIGHT($I113,3)="INC"),IF($H113=AG$87,SUM($T163:AG163)+$P113,IF(AG$87&gt;$H113,AG163,0)),0)</f>
        <v>0</v>
      </c>
      <c r="AH113" s="175">
        <f>IF(OR(RIGHT($I113,3)="RGT",RIGHT($I113,3)="INC"),IF($H113=AH$87,SUM($T163:AH163)+$P113,IF(AH$87&gt;$H113,AH163,0)),0)</f>
        <v>0</v>
      </c>
      <c r="AI113" s="175">
        <f>IF(OR(RIGHT($I113,3)="RGT",RIGHT($I113,3)="INC"),IF($H113=AI$87,SUM($T163:AI163)+$P113,IF(AI$87&gt;$H113,AI163,0)),0)</f>
        <v>0</v>
      </c>
      <c r="AJ113" s="175">
        <f>IF(OR(RIGHT($I113,3)="RGT",RIGHT($I113,3)="INC"),IF($H113=AJ$87,SUM($T163:AJ163)+$P113,IF(AJ$87&gt;$H113,AJ163,0)),0)</f>
        <v>0</v>
      </c>
      <c r="AK113" s="175">
        <f>IF(OR(RIGHT($I113,3)="RGT",RIGHT($I113,3)="INC"),IF($H113=AK$87,SUM($T163:AK163)+$P113,IF(AK$87&gt;$H113,AK163,0)),0)</f>
        <v>0</v>
      </c>
      <c r="AL113" s="175">
        <f>IF(OR(RIGHT($I113,3)="RGT",RIGHT($I113,3)="INC"),IF($H113=AL$87,SUM($T163:AL163)+$P113,IF(AL$87&gt;$H113,AL163,0)),0)</f>
        <v>0</v>
      </c>
      <c r="AM113" s="175">
        <f>IF(OR(RIGHT($I113,3)="RGT",RIGHT($I113,3)="INC"),IF($H113=AM$87,SUM($T163:AM163)+$P113,IF(AM$87&gt;$H113,AM163,0)),0)</f>
        <v>0</v>
      </c>
      <c r="AN113" s="175">
        <f>IF(OR(RIGHT($I113,3)="RGT",RIGHT($I113,3)="INC"),IF($H113=AN$87,SUM($T163:AN163)+$P113,IF(AN$87&gt;$H113,AN163,0)),0)</f>
        <v>0</v>
      </c>
      <c r="AO113" s="175">
        <f>IF(OR(RIGHT($I113,3)="RGT",RIGHT($I113,3)="INC"),IF($H113=AO$87,SUM($T163:AO163)+$P113,IF(AO$87&gt;$H113,AO163,0)),0)</f>
        <v>0</v>
      </c>
      <c r="AP113" s="175">
        <f>IF(OR(RIGHT($I113,3)="RGT",RIGHT($I113,3)="INC"),IF($H113=AP$87,SUM($T163:AP163)+$P113,IF(AP$87&gt;$H113,AP163,0)),0)</f>
        <v>0</v>
      </c>
      <c r="AQ113" s="176">
        <f>IF(OR(RIGHT($I113,3)="RGT",RIGHT($I113,3)="INC"),IF($H113=AQ$87,SUM($T163:AQ163)+$P113,IF(AQ$87&gt;$H113,AQ163,0)),0)</f>
        <v>0</v>
      </c>
    </row>
    <row r="114" spans="2:43" s="177" customFormat="1" hidden="1" x14ac:dyDescent="0.25">
      <c r="B114" s="172" t="str">
        <f t="shared" si="49"/>
        <v>Tehachapi Segments 4-11</v>
      </c>
      <c r="C114" s="173" t="s">
        <v>33</v>
      </c>
      <c r="D114" s="56"/>
      <c r="E114" s="66"/>
      <c r="F114" s="58"/>
      <c r="G114" s="153"/>
      <c r="H114" s="253"/>
      <c r="I114" s="60"/>
      <c r="J114" s="61"/>
      <c r="K114" s="62"/>
      <c r="L114" s="226"/>
      <c r="M114" s="269"/>
      <c r="N114" s="71">
        <f t="shared" si="50"/>
        <v>0</v>
      </c>
      <c r="O114" s="71">
        <f t="shared" si="51"/>
        <v>0</v>
      </c>
      <c r="P114" s="64">
        <f t="shared" si="52"/>
        <v>0</v>
      </c>
      <c r="Q114" s="64">
        <f t="shared" si="53"/>
        <v>0</v>
      </c>
      <c r="R114" s="65">
        <f t="shared" si="54"/>
        <v>0</v>
      </c>
      <c r="S114" s="59"/>
      <c r="T114" s="174">
        <f>IF(OR(RIGHT($I114,3)="RGT",RIGHT($I114,3)="INC"),IF($H114=T$87,SUM($T164:T164)+$P114,IF(T$87&gt;$H114,T164,0)),0)</f>
        <v>0</v>
      </c>
      <c r="U114" s="175">
        <f>IF(OR(RIGHT($I114,3)="RGT",RIGHT($I114,3)="INC"),IF($H114=U$87,SUM($T164:U164)+$P114,IF(U$87&gt;$H114,U164,0)),0)</f>
        <v>0</v>
      </c>
      <c r="V114" s="175">
        <f>IF(OR(RIGHT($I114,3)="RGT",RIGHT($I114,3)="INC"),IF($H114=V$87,SUM($T164:V164)+$P114,IF(V$87&gt;$H114,V164,0)),0)</f>
        <v>0</v>
      </c>
      <c r="W114" s="175">
        <f>IF(OR(RIGHT($I114,3)="RGT",RIGHT($I114,3)="INC"),IF($H114=W$87,SUM($T164:W164)+$P114,IF(W$87&gt;$H114,W164,0)),0)</f>
        <v>0</v>
      </c>
      <c r="X114" s="175">
        <f>IF(OR(RIGHT($I114,3)="RGT",RIGHT($I114,3)="INC"),IF($H114=X$87,SUM($T164:X164)+$P114,IF(X$87&gt;$H114,X164,0)),0)</f>
        <v>0</v>
      </c>
      <c r="Y114" s="175">
        <f>IF(OR(RIGHT($I114,3)="RGT",RIGHT($I114,3)="INC"),IF($H114=Y$87,SUM($T164:Y164)+$P114,IF(Y$87&gt;$H114,Y164,0)),0)</f>
        <v>0</v>
      </c>
      <c r="Z114" s="175">
        <f>IF(OR(RIGHT($I114,3)="RGT",RIGHT($I114,3)="INC"),IF($H114=Z$87,SUM($T164:Z164)+$P114,IF(Z$87&gt;$H114,Z164,0)),0)</f>
        <v>0</v>
      </c>
      <c r="AA114" s="175">
        <f>IF(OR(RIGHT($I114,3)="RGT",RIGHT($I114,3)="INC"),IF($H114=AA$87,SUM($T164:AA164)+$P114,IF(AA$87&gt;$H114,AA164,0)),0)</f>
        <v>0</v>
      </c>
      <c r="AB114" s="175">
        <f>IF(OR(RIGHT($I114,3)="RGT",RIGHT($I114,3)="INC"),IF($H114=AB$87,SUM($T164:AB164)+$P114,IF(AB$87&gt;$H114,AB164,0)),0)</f>
        <v>0</v>
      </c>
      <c r="AC114" s="175">
        <f>IF(OR(RIGHT($I114,3)="RGT",RIGHT($I114,3)="INC"),IF($H114=AC$87,SUM($T164:AC164)+$P114,IF(AC$87&gt;$H114,AC164,0)),0)</f>
        <v>0</v>
      </c>
      <c r="AD114" s="175">
        <f>IF(OR(RIGHT($I114,3)="RGT",RIGHT($I114,3)="INC"),IF($H114=AD$87,SUM($T164:AD164)+$P114,IF(AD$87&gt;$H114,AD164,0)),0)</f>
        <v>0</v>
      </c>
      <c r="AE114" s="176">
        <f>IF(OR(RIGHT($I114,3)="RGT",RIGHT($I114,3)="INC"),IF($H114=AE$87,SUM($T164:AE164)+$P114,IF(AE$87&gt;$H114,AE164,0)),0)</f>
        <v>0</v>
      </c>
      <c r="AF114" s="175">
        <f>IF(OR(RIGHT($I114,3)="RGT",RIGHT($I114,3)="INC"),IF($H114=AF$87,SUM($T164:AF164)+$P114,IF(AF$87&gt;$H114,AF164,0)),0)</f>
        <v>0</v>
      </c>
      <c r="AG114" s="175">
        <f>IF(OR(RIGHT($I114,3)="RGT",RIGHT($I114,3)="INC"),IF($H114=AG$87,SUM($T164:AG164)+$P114,IF(AG$87&gt;$H114,AG164,0)),0)</f>
        <v>0</v>
      </c>
      <c r="AH114" s="175">
        <f>IF(OR(RIGHT($I114,3)="RGT",RIGHT($I114,3)="INC"),IF($H114=AH$87,SUM($T164:AH164)+$P114,IF(AH$87&gt;$H114,AH164,0)),0)</f>
        <v>0</v>
      </c>
      <c r="AI114" s="175">
        <f>IF(OR(RIGHT($I114,3)="RGT",RIGHT($I114,3)="INC"),IF($H114=AI$87,SUM($T164:AI164)+$P114,IF(AI$87&gt;$H114,AI164,0)),0)</f>
        <v>0</v>
      </c>
      <c r="AJ114" s="175">
        <f>IF(OR(RIGHT($I114,3)="RGT",RIGHT($I114,3)="INC"),IF($H114=AJ$87,SUM($T164:AJ164)+$P114,IF(AJ$87&gt;$H114,AJ164,0)),0)</f>
        <v>0</v>
      </c>
      <c r="AK114" s="175">
        <f>IF(OR(RIGHT($I114,3)="RGT",RIGHT($I114,3)="INC"),IF($H114=AK$87,SUM($T164:AK164)+$P114,IF(AK$87&gt;$H114,AK164,0)),0)</f>
        <v>0</v>
      </c>
      <c r="AL114" s="175">
        <f>IF(OR(RIGHT($I114,3)="RGT",RIGHT($I114,3)="INC"),IF($H114=AL$87,SUM($T164:AL164)+$P114,IF(AL$87&gt;$H114,AL164,0)),0)</f>
        <v>0</v>
      </c>
      <c r="AM114" s="175">
        <f>IF(OR(RIGHT($I114,3)="RGT",RIGHT($I114,3)="INC"),IF($H114=AM$87,SUM($T164:AM164)+$P114,IF(AM$87&gt;$H114,AM164,0)),0)</f>
        <v>0</v>
      </c>
      <c r="AN114" s="175">
        <f>IF(OR(RIGHT($I114,3)="RGT",RIGHT($I114,3)="INC"),IF($H114=AN$87,SUM($T164:AN164)+$P114,IF(AN$87&gt;$H114,AN164,0)),0)</f>
        <v>0</v>
      </c>
      <c r="AO114" s="175">
        <f>IF(OR(RIGHT($I114,3)="RGT",RIGHT($I114,3)="INC"),IF($H114=AO$87,SUM($T164:AO164)+$P114,IF(AO$87&gt;$H114,AO164,0)),0)</f>
        <v>0</v>
      </c>
      <c r="AP114" s="175">
        <f>IF(OR(RIGHT($I114,3)="RGT",RIGHT($I114,3)="INC"),IF($H114=AP$87,SUM($T164:AP164)+$P114,IF(AP$87&gt;$H114,AP164,0)),0)</f>
        <v>0</v>
      </c>
      <c r="AQ114" s="176">
        <f>IF(OR(RIGHT($I114,3)="RGT",RIGHT($I114,3)="INC"),IF($H114=AQ$87,SUM($T164:AQ164)+$P114,IF(AQ$87&gt;$H114,AQ164,0)),0)</f>
        <v>0</v>
      </c>
    </row>
    <row r="115" spans="2:43" s="177" customFormat="1" hidden="1" x14ac:dyDescent="0.25">
      <c r="B115" s="172" t="str">
        <f t="shared" si="49"/>
        <v>Tehachapi Segments 4-11</v>
      </c>
      <c r="C115" s="173" t="s">
        <v>33</v>
      </c>
      <c r="D115" s="56"/>
      <c r="E115" s="66"/>
      <c r="F115" s="58"/>
      <c r="G115" s="153"/>
      <c r="H115" s="59"/>
      <c r="I115" s="60"/>
      <c r="J115" s="61"/>
      <c r="K115" s="62"/>
      <c r="L115" s="226">
        <v>800218712</v>
      </c>
      <c r="M115" s="270"/>
      <c r="N115" s="71">
        <f t="shared" si="50"/>
        <v>0</v>
      </c>
      <c r="O115" s="71">
        <f t="shared" si="51"/>
        <v>0</v>
      </c>
      <c r="P115" s="64">
        <f t="shared" si="52"/>
        <v>0</v>
      </c>
      <c r="Q115" s="64">
        <f t="shared" si="53"/>
        <v>0</v>
      </c>
      <c r="R115" s="65">
        <f t="shared" si="54"/>
        <v>0</v>
      </c>
      <c r="S115" s="59"/>
      <c r="T115" s="174">
        <f>IF(OR(RIGHT($I115,3)="RGT",RIGHT($I115,3)="INC"),IF($H115=T$87,SUM($T165:T165)+$P115,IF(T$87&gt;$H115,T165,0)),0)</f>
        <v>0</v>
      </c>
      <c r="U115" s="175">
        <f>IF(OR(RIGHT($I115,3)="RGT",RIGHT($I115,3)="INC"),IF($H115=U$87,SUM($T165:U165)+$P115,IF(U$87&gt;$H115,U165,0)),0)</f>
        <v>0</v>
      </c>
      <c r="V115" s="175">
        <f>IF(OR(RIGHT($I115,3)="RGT",RIGHT($I115,3)="INC"),IF($H115=V$87,SUM($T165:V165)+$P115,IF(V$87&gt;$H115,V165,0)),0)</f>
        <v>0</v>
      </c>
      <c r="W115" s="175">
        <f>IF(OR(RIGHT($I115,3)="RGT",RIGHT($I115,3)="INC"),IF($H115=W$87,SUM($T165:W165)+$P115,IF(W$87&gt;$H115,W165,0)),0)</f>
        <v>0</v>
      </c>
      <c r="X115" s="175">
        <f>IF(OR(RIGHT($I115,3)="RGT",RIGHT($I115,3)="INC"),IF($H115=X$87,SUM($T165:X165)+$P115,IF(X$87&gt;$H115,X165,0)),0)</f>
        <v>0</v>
      </c>
      <c r="Y115" s="175">
        <f>IF(OR(RIGHT($I115,3)="RGT",RIGHT($I115,3)="INC"),IF($H115=Y$87,SUM($T165:Y165)+$P115,IF(Y$87&gt;$H115,Y165,0)),0)</f>
        <v>0</v>
      </c>
      <c r="Z115" s="175">
        <f>IF(OR(RIGHT($I115,3)="RGT",RIGHT($I115,3)="INC"),IF($H115=Z$87,SUM($T165:Z165)+$P115,IF(Z$87&gt;$H115,Z165,0)),0)</f>
        <v>0</v>
      </c>
      <c r="AA115" s="175">
        <f>IF(OR(RIGHT($I115,3)="RGT",RIGHT($I115,3)="INC"),IF($H115=AA$87,SUM($T165:AA165)+$P115,IF(AA$87&gt;$H115,AA165,0)),0)</f>
        <v>0</v>
      </c>
      <c r="AB115" s="175">
        <f>IF(OR(RIGHT($I115,3)="RGT",RIGHT($I115,3)="INC"),IF($H115=AB$87,SUM($T165:AB165)+$P115,IF(AB$87&gt;$H115,AB165,0)),0)</f>
        <v>0</v>
      </c>
      <c r="AC115" s="175">
        <f>IF(OR(RIGHT($I115,3)="RGT",RIGHT($I115,3)="INC"),IF($H115=AC$87,SUM($T165:AC165)+$P115,IF(AC$87&gt;$H115,AC165,0)),0)</f>
        <v>0</v>
      </c>
      <c r="AD115" s="175">
        <f>IF(OR(RIGHT($I115,3)="RGT",RIGHT($I115,3)="INC"),IF($H115=AD$87,SUM($T165:AD165)+$P115,IF(AD$87&gt;$H115,AD165,0)),0)</f>
        <v>0</v>
      </c>
      <c r="AE115" s="176">
        <f>IF(OR(RIGHT($I115,3)="RGT",RIGHT($I115,3)="INC"),IF($H115=AE$87,SUM($T165:AE165)+$P115,IF(AE$87&gt;$H115,AE165,0)),0)</f>
        <v>0</v>
      </c>
      <c r="AF115" s="175">
        <f>IF(OR(RIGHT($I115,3)="RGT",RIGHT($I115,3)="INC"),IF($H115=AF$87,SUM($T165:AF165)+$P115,IF(AF$87&gt;$H115,AF165,0)),0)</f>
        <v>0</v>
      </c>
      <c r="AG115" s="175">
        <f>IF(OR(RIGHT($I115,3)="RGT",RIGHT($I115,3)="INC"),IF($H115=AG$87,SUM($T165:AG165)+$P115,IF(AG$87&gt;$H115,AG165,0)),0)</f>
        <v>0</v>
      </c>
      <c r="AH115" s="175">
        <f>IF(OR(RIGHT($I115,3)="RGT",RIGHT($I115,3)="INC"),IF($H115=AH$87,SUM($T165:AH165)+$P115,IF(AH$87&gt;$H115,AH165,0)),0)</f>
        <v>0</v>
      </c>
      <c r="AI115" s="175">
        <f>IF(OR(RIGHT($I115,3)="RGT",RIGHT($I115,3)="INC"),IF($H115=AI$87,SUM($T165:AI165)+$P115,IF(AI$87&gt;$H115,AI165,0)),0)</f>
        <v>0</v>
      </c>
      <c r="AJ115" s="175">
        <f>IF(OR(RIGHT($I115,3)="RGT",RIGHT($I115,3)="INC"),IF($H115=AJ$87,SUM($T165:AJ165)+$P115,IF(AJ$87&gt;$H115,AJ165,0)),0)</f>
        <v>0</v>
      </c>
      <c r="AK115" s="175">
        <f>IF(OR(RIGHT($I115,3)="RGT",RIGHT($I115,3)="INC"),IF($H115=AK$87,SUM($T165:AK165)+$P115,IF(AK$87&gt;$H115,AK165,0)),0)</f>
        <v>0</v>
      </c>
      <c r="AL115" s="175">
        <f>IF(OR(RIGHT($I115,3)="RGT",RIGHT($I115,3)="INC"),IF($H115=AL$87,SUM($T165:AL165)+$P115,IF(AL$87&gt;$H115,AL165,0)),0)</f>
        <v>0</v>
      </c>
      <c r="AM115" s="175">
        <f>IF(OR(RIGHT($I115,3)="RGT",RIGHT($I115,3)="INC"),IF($H115=AM$87,SUM($T165:AM165)+$P115,IF(AM$87&gt;$H115,AM165,0)),0)</f>
        <v>0</v>
      </c>
      <c r="AN115" s="175">
        <f>IF(OR(RIGHT($I115,3)="RGT",RIGHT($I115,3)="INC"),IF($H115=AN$87,SUM($T165:AN165)+$P115,IF(AN$87&gt;$H115,AN165,0)),0)</f>
        <v>0</v>
      </c>
      <c r="AO115" s="175">
        <f>IF(OR(RIGHT($I115,3)="RGT",RIGHT($I115,3)="INC"),IF($H115=AO$87,SUM($T165:AO165)+$P115,IF(AO$87&gt;$H115,AO165,0)),0)</f>
        <v>0</v>
      </c>
      <c r="AP115" s="175">
        <f>IF(OR(RIGHT($I115,3)="RGT",RIGHT($I115,3)="INC"),IF($H115=AP$87,SUM($T165:AP165)+$P115,IF(AP$87&gt;$H115,AP165,0)),0)</f>
        <v>0</v>
      </c>
      <c r="AQ115" s="176">
        <f>IF(OR(RIGHT($I115,3)="RGT",RIGHT($I115,3)="INC"),IF($H115=AQ$87,SUM($T165:AQ165)+$P115,IF(AQ$87&gt;$H115,AQ165,0)),0)</f>
        <v>0</v>
      </c>
    </row>
    <row r="116" spans="2:43" s="177" customFormat="1" hidden="1" x14ac:dyDescent="0.25">
      <c r="B116" s="172" t="str">
        <f t="shared" si="49"/>
        <v>Tehachapi Segments 4-11</v>
      </c>
      <c r="C116" s="173" t="s">
        <v>33</v>
      </c>
      <c r="D116" s="56"/>
      <c r="E116" s="66"/>
      <c r="F116" s="58"/>
      <c r="G116" s="153"/>
      <c r="H116" s="59"/>
      <c r="I116" s="60"/>
      <c r="J116" s="61"/>
      <c r="K116" s="62"/>
      <c r="L116" s="226">
        <v>800219576</v>
      </c>
      <c r="M116" s="225"/>
      <c r="N116" s="71">
        <f t="shared" si="50"/>
        <v>0</v>
      </c>
      <c r="O116" s="71">
        <f t="shared" si="51"/>
        <v>0</v>
      </c>
      <c r="P116" s="64">
        <f t="shared" si="52"/>
        <v>0</v>
      </c>
      <c r="Q116" s="64">
        <f t="shared" si="53"/>
        <v>0</v>
      </c>
      <c r="R116" s="65">
        <f t="shared" si="54"/>
        <v>0</v>
      </c>
      <c r="S116" s="59"/>
      <c r="T116" s="174">
        <f>IF(OR(RIGHT($I116,3)="RGT",RIGHT($I116,3)="INC"),IF($H116=T$87,SUM($T166:T166)+$P116,IF(T$87&gt;$H116,T166,0)),0)</f>
        <v>0</v>
      </c>
      <c r="U116" s="175">
        <f>IF(OR(RIGHT($I116,3)="RGT",RIGHT($I116,3)="INC"),IF($H116=U$87,SUM($T166:U166)+$P116,IF(U$87&gt;$H116,U166,0)),0)</f>
        <v>0</v>
      </c>
      <c r="V116" s="175">
        <f>IF(OR(RIGHT($I116,3)="RGT",RIGHT($I116,3)="INC"),IF($H116=V$87,SUM($T166:V166)+$P116,IF(V$87&gt;$H116,V166,0)),0)</f>
        <v>0</v>
      </c>
      <c r="W116" s="175">
        <f>IF(OR(RIGHT($I116,3)="RGT",RIGHT($I116,3)="INC"),IF($H116=W$87,SUM($T166:W166)+$P116,IF(W$87&gt;$H116,W166,0)),0)</f>
        <v>0</v>
      </c>
      <c r="X116" s="175">
        <f>IF(OR(RIGHT($I116,3)="RGT",RIGHT($I116,3)="INC"),IF($H116=X$87,SUM($T166:X166)+$P116,IF(X$87&gt;$H116,X166,0)),0)</f>
        <v>0</v>
      </c>
      <c r="Y116" s="175">
        <f>IF(OR(RIGHT($I116,3)="RGT",RIGHT($I116,3)="INC"),IF($H116=Y$87,SUM($T166:Y166)+$P116,IF(Y$87&gt;$H116,Y166,0)),0)</f>
        <v>0</v>
      </c>
      <c r="Z116" s="175">
        <f>IF(OR(RIGHT($I116,3)="RGT",RIGHT($I116,3)="INC"),IF($H116=Z$87,SUM($T166:Z166)+$P116,IF(Z$87&gt;$H116,Z166,0)),0)</f>
        <v>0</v>
      </c>
      <c r="AA116" s="175">
        <f>IF(OR(RIGHT($I116,3)="RGT",RIGHT($I116,3)="INC"),IF($H116=AA$87,SUM($T166:AA166)+$P116,IF(AA$87&gt;$H116,AA166,0)),0)</f>
        <v>0</v>
      </c>
      <c r="AB116" s="175">
        <f>IF(OR(RIGHT($I116,3)="RGT",RIGHT($I116,3)="INC"),IF($H116=AB$87,SUM($T166:AB166)+$P116,IF(AB$87&gt;$H116,AB166,0)),0)</f>
        <v>0</v>
      </c>
      <c r="AC116" s="175">
        <f>IF(OR(RIGHT($I116,3)="RGT",RIGHT($I116,3)="INC"),IF($H116=AC$87,SUM($T166:AC166)+$P116,IF(AC$87&gt;$H116,AC166,0)),0)</f>
        <v>0</v>
      </c>
      <c r="AD116" s="175">
        <f>IF(OR(RIGHT($I116,3)="RGT",RIGHT($I116,3)="INC"),IF($H116=AD$87,SUM($T166:AD166)+$P116,IF(AD$87&gt;$H116,AD166,0)),0)</f>
        <v>0</v>
      </c>
      <c r="AE116" s="176">
        <f>IF(OR(RIGHT($I116,3)="RGT",RIGHT($I116,3)="INC"),IF($H116=AE$87,SUM($T166:AE166)+$P116,IF(AE$87&gt;$H116,AE166,0)),0)</f>
        <v>0</v>
      </c>
      <c r="AF116" s="175">
        <f>IF(OR(RIGHT($I116,3)="RGT",RIGHT($I116,3)="INC"),IF($H116=AF$87,SUM($T166:AF166)+$P116,IF(AF$87&gt;$H116,AF166,0)),0)</f>
        <v>0</v>
      </c>
      <c r="AG116" s="175">
        <f>IF(OR(RIGHT($I116,3)="RGT",RIGHT($I116,3)="INC"),IF($H116=AG$87,SUM($T166:AG166)+$P116,IF(AG$87&gt;$H116,AG166,0)),0)</f>
        <v>0</v>
      </c>
      <c r="AH116" s="175">
        <f>IF(OR(RIGHT($I116,3)="RGT",RIGHT($I116,3)="INC"),IF($H116=AH$87,SUM($T166:AH166)+$P116,IF(AH$87&gt;$H116,AH166,0)),0)</f>
        <v>0</v>
      </c>
      <c r="AI116" s="175">
        <f>IF(OR(RIGHT($I116,3)="RGT",RIGHT($I116,3)="INC"),IF($H116=AI$87,SUM($T166:AI166)+$P116,IF(AI$87&gt;$H116,AI166,0)),0)</f>
        <v>0</v>
      </c>
      <c r="AJ116" s="175">
        <f>IF(OR(RIGHT($I116,3)="RGT",RIGHT($I116,3)="INC"),IF($H116=AJ$87,SUM($T166:AJ166)+$P116,IF(AJ$87&gt;$H116,AJ166,0)),0)</f>
        <v>0</v>
      </c>
      <c r="AK116" s="175">
        <f>IF(OR(RIGHT($I116,3)="RGT",RIGHT($I116,3)="INC"),IF($H116=AK$87,SUM($T166:AK166)+$P116,IF(AK$87&gt;$H116,AK166,0)),0)</f>
        <v>0</v>
      </c>
      <c r="AL116" s="175">
        <f>IF(OR(RIGHT($I116,3)="RGT",RIGHT($I116,3)="INC"),IF($H116=AL$87,SUM($T166:AL166)+$P116,IF(AL$87&gt;$H116,AL166,0)),0)</f>
        <v>0</v>
      </c>
      <c r="AM116" s="175">
        <f>IF(OR(RIGHT($I116,3)="RGT",RIGHT($I116,3)="INC"),IF($H116=AM$87,SUM($T166:AM166)+$P116,IF(AM$87&gt;$H116,AM166,0)),0)</f>
        <v>0</v>
      </c>
      <c r="AN116" s="175">
        <f>IF(OR(RIGHT($I116,3)="RGT",RIGHT($I116,3)="INC"),IF($H116=AN$87,SUM($T166:AN166)+$P116,IF(AN$87&gt;$H116,AN166,0)),0)</f>
        <v>0</v>
      </c>
      <c r="AO116" s="175">
        <f>IF(OR(RIGHT($I116,3)="RGT",RIGHT($I116,3)="INC"),IF($H116=AO$87,SUM($T166:AO166)+$P116,IF(AO$87&gt;$H116,AO166,0)),0)</f>
        <v>0</v>
      </c>
      <c r="AP116" s="175">
        <f>IF(OR(RIGHT($I116,3)="RGT",RIGHT($I116,3)="INC"),IF($H116=AP$87,SUM($T166:AP166)+$P116,IF(AP$87&gt;$H116,AP166,0)),0)</f>
        <v>0</v>
      </c>
      <c r="AQ116" s="176">
        <f>IF(OR(RIGHT($I116,3)="RGT",RIGHT($I116,3)="INC"),IF($H116=AQ$87,SUM($T166:AQ166)+$P116,IF(AQ$87&gt;$H116,AQ166,0)),0)</f>
        <v>0</v>
      </c>
    </row>
    <row r="117" spans="2:43" s="177" customFormat="1" hidden="1" x14ac:dyDescent="0.25">
      <c r="B117" s="172" t="str">
        <f t="shared" si="49"/>
        <v>Tehachapi Segments 4-11</v>
      </c>
      <c r="C117" s="173" t="s">
        <v>33</v>
      </c>
      <c r="D117" s="56"/>
      <c r="E117" s="66"/>
      <c r="F117" s="58"/>
      <c r="G117" s="153"/>
      <c r="H117" s="59"/>
      <c r="I117" s="60"/>
      <c r="J117" s="61"/>
      <c r="K117" s="62"/>
      <c r="L117" s="226">
        <v>800219704</v>
      </c>
      <c r="M117" s="270"/>
      <c r="N117" s="71">
        <f t="shared" si="50"/>
        <v>0</v>
      </c>
      <c r="O117" s="71">
        <f t="shared" si="51"/>
        <v>0</v>
      </c>
      <c r="P117" s="64">
        <f t="shared" si="52"/>
        <v>0</v>
      </c>
      <c r="Q117" s="64">
        <f t="shared" si="53"/>
        <v>0</v>
      </c>
      <c r="R117" s="65">
        <f t="shared" si="54"/>
        <v>0</v>
      </c>
      <c r="S117" s="59"/>
      <c r="T117" s="174">
        <f>IF(OR(RIGHT($I117,3)="RGT",RIGHT($I117,3)="INC"),IF($H117=T$87,SUM($T167:T167)+$P117,IF(T$87&gt;$H117,T167,0)),0)</f>
        <v>0</v>
      </c>
      <c r="U117" s="175">
        <f>IF(OR(RIGHT($I117,3)="RGT",RIGHT($I117,3)="INC"),IF($H117=U$87,SUM($T167:U167)+$P117,IF(U$87&gt;$H117,U167,0)),0)</f>
        <v>0</v>
      </c>
      <c r="V117" s="175">
        <f>IF(OR(RIGHT($I117,3)="RGT",RIGHT($I117,3)="INC"),IF($H117=V$87,SUM($T167:V167)+$P117,IF(V$87&gt;$H117,V167,0)),0)</f>
        <v>0</v>
      </c>
      <c r="W117" s="175">
        <f>IF(OR(RIGHT($I117,3)="RGT",RIGHT($I117,3)="INC"),IF($H117=W$87,SUM($T167:W167)+$P117,IF(W$87&gt;$H117,W167,0)),0)</f>
        <v>0</v>
      </c>
      <c r="X117" s="175">
        <f>IF(OR(RIGHT($I117,3)="RGT",RIGHT($I117,3)="INC"),IF($H117=X$87,SUM($T167:X167)+$P117,IF(X$87&gt;$H117,X167,0)),0)</f>
        <v>0</v>
      </c>
      <c r="Y117" s="175">
        <f>IF(OR(RIGHT($I117,3)="RGT",RIGHT($I117,3)="INC"),IF($H117=Y$87,SUM($T167:Y167)+$P117,IF(Y$87&gt;$H117,Y167,0)),0)</f>
        <v>0</v>
      </c>
      <c r="Z117" s="175">
        <f>IF(OR(RIGHT($I117,3)="RGT",RIGHT($I117,3)="INC"),IF($H117=Z$87,SUM($T167:Z167)+$P117,IF(Z$87&gt;$H117,Z167,0)),0)</f>
        <v>0</v>
      </c>
      <c r="AA117" s="175">
        <f>IF(OR(RIGHT($I117,3)="RGT",RIGHT($I117,3)="INC"),IF($H117=AA$87,SUM($T167:AA167)+$P117,IF(AA$87&gt;$H117,AA167,0)),0)</f>
        <v>0</v>
      </c>
      <c r="AB117" s="175">
        <f>IF(OR(RIGHT($I117,3)="RGT",RIGHT($I117,3)="INC"),IF($H117=AB$87,SUM($T167:AB167)+$P117,IF(AB$87&gt;$H117,AB167,0)),0)</f>
        <v>0</v>
      </c>
      <c r="AC117" s="175">
        <f>IF(OR(RIGHT($I117,3)="RGT",RIGHT($I117,3)="INC"),IF($H117=AC$87,SUM($T167:AC167)+$P117,IF(AC$87&gt;$H117,AC167,0)),0)</f>
        <v>0</v>
      </c>
      <c r="AD117" s="175">
        <f>IF(OR(RIGHT($I117,3)="RGT",RIGHT($I117,3)="INC"),IF($H117=AD$87,SUM($T167:AD167)+$P117,IF(AD$87&gt;$H117,AD167,0)),0)</f>
        <v>0</v>
      </c>
      <c r="AE117" s="176">
        <f>IF(OR(RIGHT($I117,3)="RGT",RIGHT($I117,3)="INC"),IF($H117=AE$87,SUM($T167:AE167)+$P117,IF(AE$87&gt;$H117,AE167,0)),0)</f>
        <v>0</v>
      </c>
      <c r="AF117" s="175">
        <f>IF(OR(RIGHT($I117,3)="RGT",RIGHT($I117,3)="INC"),IF($H117=AF$87,SUM($T167:AF167)+$P117,IF(AF$87&gt;$H117,AF167,0)),0)</f>
        <v>0</v>
      </c>
      <c r="AG117" s="175">
        <f>IF(OR(RIGHT($I117,3)="RGT",RIGHT($I117,3)="INC"),IF($H117=AG$87,SUM($T167:AG167)+$P117,IF(AG$87&gt;$H117,AG167,0)),0)</f>
        <v>0</v>
      </c>
      <c r="AH117" s="175">
        <f>IF(OR(RIGHT($I117,3)="RGT",RIGHT($I117,3)="INC"),IF($H117=AH$87,SUM($T167:AH167)+$P117,IF(AH$87&gt;$H117,AH167,0)),0)</f>
        <v>0</v>
      </c>
      <c r="AI117" s="175">
        <f>IF(OR(RIGHT($I117,3)="RGT",RIGHT($I117,3)="INC"),IF($H117=AI$87,SUM($T167:AI167)+$P117,IF(AI$87&gt;$H117,AI167,0)),0)</f>
        <v>0</v>
      </c>
      <c r="AJ117" s="175">
        <f>IF(OR(RIGHT($I117,3)="RGT",RIGHT($I117,3)="INC"),IF($H117=AJ$87,SUM($T167:AJ167)+$P117,IF(AJ$87&gt;$H117,AJ167,0)),0)</f>
        <v>0</v>
      </c>
      <c r="AK117" s="175">
        <f>IF(OR(RIGHT($I117,3)="RGT",RIGHT($I117,3)="INC"),IF($H117=AK$87,SUM($T167:AK167)+$P117,IF(AK$87&gt;$H117,AK167,0)),0)</f>
        <v>0</v>
      </c>
      <c r="AL117" s="175">
        <f>IF(OR(RIGHT($I117,3)="RGT",RIGHT($I117,3)="INC"),IF($H117=AL$87,SUM($T167:AL167)+$P117,IF(AL$87&gt;$H117,AL167,0)),0)</f>
        <v>0</v>
      </c>
      <c r="AM117" s="175">
        <f>IF(OR(RIGHT($I117,3)="RGT",RIGHT($I117,3)="INC"),IF($H117=AM$87,SUM($T167:AM167)+$P117,IF(AM$87&gt;$H117,AM167,0)),0)</f>
        <v>0</v>
      </c>
      <c r="AN117" s="175">
        <f>IF(OR(RIGHT($I117,3)="RGT",RIGHT($I117,3)="INC"),IF($H117=AN$87,SUM($T167:AN167)+$P117,IF(AN$87&gt;$H117,AN167,0)),0)</f>
        <v>0</v>
      </c>
      <c r="AO117" s="175">
        <f>IF(OR(RIGHT($I117,3)="RGT",RIGHT($I117,3)="INC"),IF($H117=AO$87,SUM($T167:AO167)+$P117,IF(AO$87&gt;$H117,AO167,0)),0)</f>
        <v>0</v>
      </c>
      <c r="AP117" s="175">
        <f>IF(OR(RIGHT($I117,3)="RGT",RIGHT($I117,3)="INC"),IF($H117=AP$87,SUM($T167:AP167)+$P117,IF(AP$87&gt;$H117,AP167,0)),0)</f>
        <v>0</v>
      </c>
      <c r="AQ117" s="176">
        <f>IF(OR(RIGHT($I117,3)="RGT",RIGHT($I117,3)="INC"),IF($H117=AQ$87,SUM($T167:AQ167)+$P117,IF(AQ$87&gt;$H117,AQ167,0)),0)</f>
        <v>0</v>
      </c>
    </row>
    <row r="118" spans="2:43" s="177" customFormat="1" hidden="1" x14ac:dyDescent="0.25">
      <c r="B118" s="172" t="str">
        <f t="shared" si="49"/>
        <v>Tehachapi Segments 4-11</v>
      </c>
      <c r="C118" s="173" t="s">
        <v>33</v>
      </c>
      <c r="D118" s="56"/>
      <c r="E118" s="66"/>
      <c r="F118" s="58"/>
      <c r="G118" s="153"/>
      <c r="H118" s="59"/>
      <c r="I118" s="60"/>
      <c r="J118" s="61"/>
      <c r="K118" s="62"/>
      <c r="L118" s="226">
        <v>900817489</v>
      </c>
      <c r="M118" s="225"/>
      <c r="N118" s="71">
        <f t="shared" si="50"/>
        <v>0</v>
      </c>
      <c r="O118" s="71">
        <f t="shared" si="51"/>
        <v>0</v>
      </c>
      <c r="P118" s="64">
        <f t="shared" si="52"/>
        <v>0</v>
      </c>
      <c r="Q118" s="64">
        <f t="shared" si="53"/>
        <v>0</v>
      </c>
      <c r="R118" s="65">
        <f t="shared" si="54"/>
        <v>0</v>
      </c>
      <c r="S118" s="59"/>
      <c r="T118" s="174">
        <f>IF(OR(RIGHT($I118,3)="RGT",RIGHT($I118,3)="INC"),IF($H118=T$87,SUM($T168:T168)+$P118,IF(T$87&gt;$H118,T168,0)),0)</f>
        <v>0</v>
      </c>
      <c r="U118" s="175">
        <f>IF(OR(RIGHT($I118,3)="RGT",RIGHT($I118,3)="INC"),IF($H118=U$87,SUM($T168:U168)+$P118,IF(U$87&gt;$H118,U168,0)),0)</f>
        <v>0</v>
      </c>
      <c r="V118" s="175">
        <f>IF(OR(RIGHT($I118,3)="RGT",RIGHT($I118,3)="INC"),IF($H118=V$87,SUM($T168:V168)+$P118,IF(V$87&gt;$H118,V168,0)),0)</f>
        <v>0</v>
      </c>
      <c r="W118" s="175">
        <f>IF(OR(RIGHT($I118,3)="RGT",RIGHT($I118,3)="INC"),IF($H118=W$87,SUM($T168:W168)+$P118,IF(W$87&gt;$H118,W168,0)),0)</f>
        <v>0</v>
      </c>
      <c r="X118" s="175">
        <f>IF(OR(RIGHT($I118,3)="RGT",RIGHT($I118,3)="INC"),IF($H118=X$87,SUM($T168:X168)+$P118,IF(X$87&gt;$H118,X168,0)),0)</f>
        <v>0</v>
      </c>
      <c r="Y118" s="175">
        <f>IF(OR(RIGHT($I118,3)="RGT",RIGHT($I118,3)="INC"),IF($H118=Y$87,SUM($T168:Y168)+$P118,IF(Y$87&gt;$H118,Y168,0)),0)</f>
        <v>0</v>
      </c>
      <c r="Z118" s="175">
        <f>IF(OR(RIGHT($I118,3)="RGT",RIGHT($I118,3)="INC"),IF($H118=Z$87,SUM($T168:Z168)+$P118,IF(Z$87&gt;$H118,Z168,0)),0)</f>
        <v>0</v>
      </c>
      <c r="AA118" s="175">
        <f>IF(OR(RIGHT($I118,3)="RGT",RIGHT($I118,3)="INC"),IF($H118=AA$87,SUM($T168:AA168)+$P118,IF(AA$87&gt;$H118,AA168,0)),0)</f>
        <v>0</v>
      </c>
      <c r="AB118" s="175">
        <f>IF(OR(RIGHT($I118,3)="RGT",RIGHT($I118,3)="INC"),IF($H118=AB$87,SUM($T168:AB168)+$P118,IF(AB$87&gt;$H118,AB168,0)),0)</f>
        <v>0</v>
      </c>
      <c r="AC118" s="175">
        <f>IF(OR(RIGHT($I118,3)="RGT",RIGHT($I118,3)="INC"),IF($H118=AC$87,SUM($T168:AC168)+$P118,IF(AC$87&gt;$H118,AC168,0)),0)</f>
        <v>0</v>
      </c>
      <c r="AD118" s="175">
        <f>IF(OR(RIGHT($I118,3)="RGT",RIGHT($I118,3)="INC"),IF($H118=AD$87,SUM($T168:AD168)+$P118,IF(AD$87&gt;$H118,AD168,0)),0)</f>
        <v>0</v>
      </c>
      <c r="AE118" s="176">
        <f>IF(OR(RIGHT($I118,3)="RGT",RIGHT($I118,3)="INC"),IF($H118=AE$87,SUM($T168:AE168)+$P118,IF(AE$87&gt;$H118,AE168,0)),0)</f>
        <v>0</v>
      </c>
      <c r="AF118" s="175">
        <f>IF(OR(RIGHT($I118,3)="RGT",RIGHT($I118,3)="INC"),IF($H118=AF$87,SUM($T168:AF168)+$P118,IF(AF$87&gt;$H118,AF168,0)),0)</f>
        <v>0</v>
      </c>
      <c r="AG118" s="175">
        <f>IF(OR(RIGHT($I118,3)="RGT",RIGHT($I118,3)="INC"),IF($H118=AG$87,SUM($T168:AG168)+$P118,IF(AG$87&gt;$H118,AG168,0)),0)</f>
        <v>0</v>
      </c>
      <c r="AH118" s="175">
        <f>IF(OR(RIGHT($I118,3)="RGT",RIGHT($I118,3)="INC"),IF($H118=AH$87,SUM($T168:AH168)+$P118,IF(AH$87&gt;$H118,AH168,0)),0)</f>
        <v>0</v>
      </c>
      <c r="AI118" s="175">
        <f>IF(OR(RIGHT($I118,3)="RGT",RIGHT($I118,3)="INC"),IF($H118=AI$87,SUM($T168:AI168)+$P118,IF(AI$87&gt;$H118,AI168,0)),0)</f>
        <v>0</v>
      </c>
      <c r="AJ118" s="175">
        <f>IF(OR(RIGHT($I118,3)="RGT",RIGHT($I118,3)="INC"),IF($H118=AJ$87,SUM($T168:AJ168)+$P118,IF(AJ$87&gt;$H118,AJ168,0)),0)</f>
        <v>0</v>
      </c>
      <c r="AK118" s="175">
        <f>IF(OR(RIGHT($I118,3)="RGT",RIGHT($I118,3)="INC"),IF($H118=AK$87,SUM($T168:AK168)+$P118,IF(AK$87&gt;$H118,AK168,0)),0)</f>
        <v>0</v>
      </c>
      <c r="AL118" s="175">
        <f>IF(OR(RIGHT($I118,3)="RGT",RIGHT($I118,3)="INC"),IF($H118=AL$87,SUM($T168:AL168)+$P118,IF(AL$87&gt;$H118,AL168,0)),0)</f>
        <v>0</v>
      </c>
      <c r="AM118" s="175">
        <f>IF(OR(RIGHT($I118,3)="RGT",RIGHT($I118,3)="INC"),IF($H118=AM$87,SUM($T168:AM168)+$P118,IF(AM$87&gt;$H118,AM168,0)),0)</f>
        <v>0</v>
      </c>
      <c r="AN118" s="175">
        <f>IF(OR(RIGHT($I118,3)="RGT",RIGHT($I118,3)="INC"),IF($H118=AN$87,SUM($T168:AN168)+$P118,IF(AN$87&gt;$H118,AN168,0)),0)</f>
        <v>0</v>
      </c>
      <c r="AO118" s="175">
        <f>IF(OR(RIGHT($I118,3)="RGT",RIGHT($I118,3)="INC"),IF($H118=AO$87,SUM($T168:AO168)+$P118,IF(AO$87&gt;$H118,AO168,0)),0)</f>
        <v>0</v>
      </c>
      <c r="AP118" s="175">
        <f>IF(OR(RIGHT($I118,3)="RGT",RIGHT($I118,3)="INC"),IF($H118=AP$87,SUM($T168:AP168)+$P118,IF(AP$87&gt;$H118,AP168,0)),0)</f>
        <v>0</v>
      </c>
      <c r="AQ118" s="176">
        <f>IF(OR(RIGHT($I118,3)="RGT",RIGHT($I118,3)="INC"),IF($H118=AQ$87,SUM($T168:AQ168)+$P118,IF(AQ$87&gt;$H118,AQ168,0)),0)</f>
        <v>0</v>
      </c>
    </row>
    <row r="119" spans="2:43" s="177" customFormat="1" hidden="1" x14ac:dyDescent="0.25">
      <c r="B119" s="172" t="str">
        <f t="shared" si="49"/>
        <v>Tehachapi Segments 4-11</v>
      </c>
      <c r="C119" s="173" t="s">
        <v>33</v>
      </c>
      <c r="D119" s="56"/>
      <c r="E119" s="66"/>
      <c r="F119" s="58"/>
      <c r="G119" s="153"/>
      <c r="H119" s="253"/>
      <c r="I119" s="60"/>
      <c r="J119" s="61"/>
      <c r="K119" s="62"/>
      <c r="L119" s="226">
        <v>900516432</v>
      </c>
      <c r="M119" s="270"/>
      <c r="N119" s="71">
        <f t="shared" si="50"/>
        <v>0</v>
      </c>
      <c r="O119" s="71">
        <f t="shared" si="51"/>
        <v>0</v>
      </c>
      <c r="P119" s="64">
        <f t="shared" si="52"/>
        <v>0</v>
      </c>
      <c r="Q119" s="64">
        <f t="shared" si="53"/>
        <v>0</v>
      </c>
      <c r="R119" s="65">
        <f t="shared" si="54"/>
        <v>0</v>
      </c>
      <c r="S119" s="59"/>
      <c r="T119" s="174">
        <f>IF(OR(RIGHT($I119,3)="RGT",RIGHT($I119,3)="INC"),IF($H119=T$87,SUM($T169:T169)+$P119,IF(T$87&gt;$H119,T169,0)),0)</f>
        <v>0</v>
      </c>
      <c r="U119" s="175">
        <f>IF(OR(RIGHT($I119,3)="RGT",RIGHT($I119,3)="INC"),IF($H119=U$87,SUM($T169:U169)+$P119,IF(U$87&gt;$H119,U169,0)),0)</f>
        <v>0</v>
      </c>
      <c r="V119" s="175">
        <f>IF(OR(RIGHT($I119,3)="RGT",RIGHT($I119,3)="INC"),IF($H119=V$87,SUM($T169:V169)+$P119,IF(V$87&gt;$H119,V169,0)),0)</f>
        <v>0</v>
      </c>
      <c r="W119" s="175">
        <f>IF(OR(RIGHT($I119,3)="RGT",RIGHT($I119,3)="INC"),IF($H119=W$87,SUM($T169:W169)+$P119,IF(W$87&gt;$H119,W169,0)),0)</f>
        <v>0</v>
      </c>
      <c r="X119" s="175">
        <f>IF(OR(RIGHT($I119,3)="RGT",RIGHT($I119,3)="INC"),IF($H119=X$87,SUM($T169:X169)+$P119,IF(X$87&gt;$H119,X169,0)),0)</f>
        <v>0</v>
      </c>
      <c r="Y119" s="175">
        <f>IF(OR(RIGHT($I119,3)="RGT",RIGHT($I119,3)="INC"),IF($H119=Y$87,SUM($T169:Y169)+$P119,IF(Y$87&gt;$H119,Y169,0)),0)</f>
        <v>0</v>
      </c>
      <c r="Z119" s="175">
        <f>IF(OR(RIGHT($I119,3)="RGT",RIGHT($I119,3)="INC"),IF($H119=Z$87,SUM($T169:Z169)+$P119,IF(Z$87&gt;$H119,Z169,0)),0)</f>
        <v>0</v>
      </c>
      <c r="AA119" s="175">
        <f>IF(OR(RIGHT($I119,3)="RGT",RIGHT($I119,3)="INC"),IF($H119=AA$87,SUM($T169:AA169)+$P119,IF(AA$87&gt;$H119,AA169,0)),0)</f>
        <v>0</v>
      </c>
      <c r="AB119" s="175">
        <f>IF(OR(RIGHT($I119,3)="RGT",RIGHT($I119,3)="INC"),IF($H119=AB$87,SUM($T169:AB169)+$P119,IF(AB$87&gt;$H119,AB169,0)),0)</f>
        <v>0</v>
      </c>
      <c r="AC119" s="175">
        <f>IF(OR(RIGHT($I119,3)="RGT",RIGHT($I119,3)="INC"),IF($H119=AC$87,SUM($T169:AC169)+$P119,IF(AC$87&gt;$H119,AC169,0)),0)</f>
        <v>0</v>
      </c>
      <c r="AD119" s="175">
        <f>IF(OR(RIGHT($I119,3)="RGT",RIGHT($I119,3)="INC"),IF($H119=AD$87,SUM($T169:AD169)+$P119,IF(AD$87&gt;$H119,AD169,0)),0)</f>
        <v>0</v>
      </c>
      <c r="AE119" s="176">
        <f>IF(OR(RIGHT($I119,3)="RGT",RIGHT($I119,3)="INC"),IF($H119=AE$87,SUM($T169:AE169)+$P119,IF(AE$87&gt;$H119,AE169,0)),0)</f>
        <v>0</v>
      </c>
      <c r="AF119" s="175">
        <f>IF(OR(RIGHT($I119,3)="RGT",RIGHT($I119,3)="INC"),IF($H119=AF$87,SUM($T169:AF169)+$P119,IF(AF$87&gt;$H119,AF169,0)),0)</f>
        <v>0</v>
      </c>
      <c r="AG119" s="175">
        <f>IF(OR(RIGHT($I119,3)="RGT",RIGHT($I119,3)="INC"),IF($H119=AG$87,SUM($T169:AG169)+$P119,IF(AG$87&gt;$H119,AG169,0)),0)</f>
        <v>0</v>
      </c>
      <c r="AH119" s="175">
        <f>IF(OR(RIGHT($I119,3)="RGT",RIGHT($I119,3)="INC"),IF($H119=AH$87,SUM($T169:AH169)+$P119,IF(AH$87&gt;$H119,AH169,0)),0)</f>
        <v>0</v>
      </c>
      <c r="AI119" s="175">
        <f>IF(OR(RIGHT($I119,3)="RGT",RIGHT($I119,3)="INC"),IF($H119=AI$87,SUM($T169:AI169)+$P119,IF(AI$87&gt;$H119,AI169,0)),0)</f>
        <v>0</v>
      </c>
      <c r="AJ119" s="175">
        <f>IF(OR(RIGHT($I119,3)="RGT",RIGHT($I119,3)="INC"),IF($H119=AJ$87,SUM($T169:AJ169)+$P119,IF(AJ$87&gt;$H119,AJ169,0)),0)</f>
        <v>0</v>
      </c>
      <c r="AK119" s="175">
        <f>IF(OR(RIGHT($I119,3)="RGT",RIGHT($I119,3)="INC"),IF($H119=AK$87,SUM($T169:AK169)+$P119,IF(AK$87&gt;$H119,AK169,0)),0)</f>
        <v>0</v>
      </c>
      <c r="AL119" s="175">
        <f>IF(OR(RIGHT($I119,3)="RGT",RIGHT($I119,3)="INC"),IF($H119=AL$87,SUM($T169:AL169)+$P119,IF(AL$87&gt;$H119,AL169,0)),0)</f>
        <v>0</v>
      </c>
      <c r="AM119" s="175">
        <f>IF(OR(RIGHT($I119,3)="RGT",RIGHT($I119,3)="INC"),IF($H119=AM$87,SUM($T169:AM169)+$P119,IF(AM$87&gt;$H119,AM169,0)),0)</f>
        <v>0</v>
      </c>
      <c r="AN119" s="175">
        <f>IF(OR(RIGHT($I119,3)="RGT",RIGHT($I119,3)="INC"),IF($H119=AN$87,SUM($T169:AN169)+$P119,IF(AN$87&gt;$H119,AN169,0)),0)</f>
        <v>0</v>
      </c>
      <c r="AO119" s="175">
        <f>IF(OR(RIGHT($I119,3)="RGT",RIGHT($I119,3)="INC"),IF($H119=AO$87,SUM($T169:AO169)+$P119,IF(AO$87&gt;$H119,AO169,0)),0)</f>
        <v>0</v>
      </c>
      <c r="AP119" s="175">
        <f>IF(OR(RIGHT($I119,3)="RGT",RIGHT($I119,3)="INC"),IF($H119=AP$87,SUM($T169:AP169)+$P119,IF(AP$87&gt;$H119,AP169,0)),0)</f>
        <v>0</v>
      </c>
      <c r="AQ119" s="176">
        <f>IF(OR(RIGHT($I119,3)="RGT",RIGHT($I119,3)="INC"),IF($H119=AQ$87,SUM($T169:AQ169)+$P119,IF(AQ$87&gt;$H119,AQ169,0)),0)</f>
        <v>0</v>
      </c>
    </row>
    <row r="120" spans="2:43" s="177" customFormat="1" hidden="1" x14ac:dyDescent="0.25">
      <c r="B120" s="172" t="str">
        <f t="shared" si="49"/>
        <v>Tehachapi Segments 4-11</v>
      </c>
      <c r="C120" s="173" t="s">
        <v>33</v>
      </c>
      <c r="D120" s="56"/>
      <c r="E120" s="66"/>
      <c r="F120" s="58"/>
      <c r="G120" s="153"/>
      <c r="H120" s="59"/>
      <c r="I120" s="60"/>
      <c r="J120" s="61"/>
      <c r="K120" s="62"/>
      <c r="L120" s="63"/>
      <c r="M120" s="225"/>
      <c r="N120" s="71">
        <f t="shared" ref="N120" si="55">SUM(T170:AE170)</f>
        <v>0</v>
      </c>
      <c r="O120" s="71">
        <f t="shared" ref="O120" si="56">SUM(AF170:AQ170)</f>
        <v>0</v>
      </c>
      <c r="P120" s="64">
        <f t="shared" si="52"/>
        <v>0</v>
      </c>
      <c r="Q120" s="64">
        <f t="shared" si="53"/>
        <v>0</v>
      </c>
      <c r="R120" s="65">
        <f t="shared" si="54"/>
        <v>0</v>
      </c>
      <c r="S120" s="59"/>
      <c r="T120" s="174">
        <f>IF(OR(RIGHT($I120,3)="RGT",RIGHT($I120,3)="INC"),IF($H120=T$87,SUM($T170:T170)+$P120,IF(T$87&gt;$H120,T170,0)),0)</f>
        <v>0</v>
      </c>
      <c r="U120" s="175">
        <f>IF(OR(RIGHT($I120,3)="RGT",RIGHT($I120,3)="INC"),IF($H120=U$87,SUM($T170:U170)+$P120,IF(U$87&gt;$H120,U170,0)),0)</f>
        <v>0</v>
      </c>
      <c r="V120" s="175">
        <f>IF(OR(RIGHT($I120,3)="RGT",RIGHT($I120,3)="INC"),IF($H120=V$87,SUM($T170:V170)+$P120,IF(V$87&gt;$H120,V170,0)),0)</f>
        <v>0</v>
      </c>
      <c r="W120" s="175">
        <f>IF(OR(RIGHT($I120,3)="RGT",RIGHT($I120,3)="INC"),IF($H120=W$87,SUM($T170:W170)+$P120,IF(W$87&gt;$H120,W170,0)),0)</f>
        <v>0</v>
      </c>
      <c r="X120" s="175">
        <f>IF(OR(RIGHT($I120,3)="RGT",RIGHT($I120,3)="INC"),IF($H120=X$87,SUM($T170:X170)+$P120,IF(X$87&gt;$H120,X170,0)),0)</f>
        <v>0</v>
      </c>
      <c r="Y120" s="175">
        <f>IF(OR(RIGHT($I120,3)="RGT",RIGHT($I120,3)="INC"),IF($H120=Y$87,SUM($T170:Y170)+$P120,IF(Y$87&gt;$H120,Y170,0)),0)</f>
        <v>0</v>
      </c>
      <c r="Z120" s="175">
        <f>IF(OR(RIGHT($I120,3)="RGT",RIGHT($I120,3)="INC"),IF($H120=Z$87,SUM($T170:Z170)+$P120,IF(Z$87&gt;$H120,Z170,0)),0)</f>
        <v>0</v>
      </c>
      <c r="AA120" s="175">
        <f>IF(OR(RIGHT($I120,3)="RGT",RIGHT($I120,3)="INC"),IF($H120=AA$87,SUM($T170:AA170)+$P120,IF(AA$87&gt;$H120,AA170,0)),0)</f>
        <v>0</v>
      </c>
      <c r="AB120" s="175">
        <f>IF(OR(RIGHT($I120,3)="RGT",RIGHT($I120,3)="INC"),IF($H120=AB$87,SUM($T170:AB170)+$P120,IF(AB$87&gt;$H120,AB170,0)),0)</f>
        <v>0</v>
      </c>
      <c r="AC120" s="175">
        <f>IF(OR(RIGHT($I120,3)="RGT",RIGHT($I120,3)="INC"),IF($H120=AC$87,SUM($T170:AC170)+$P120,IF(AC$87&gt;$H120,AC170,0)),0)</f>
        <v>0</v>
      </c>
      <c r="AD120" s="175">
        <f>IF(OR(RIGHT($I120,3)="RGT",RIGHT($I120,3)="INC"),IF($H120=AD$87,SUM($T170:AD170)+$P120,IF(AD$87&gt;$H120,AD170,0)),0)</f>
        <v>0</v>
      </c>
      <c r="AE120" s="176">
        <f>IF(OR(RIGHT($I120,3)="RGT",RIGHT($I120,3)="INC"),IF($H120=AE$87,SUM($T170:AE170)+$P120,IF(AE$87&gt;$H120,AE170,0)),0)</f>
        <v>0</v>
      </c>
      <c r="AF120" s="175">
        <f>IF(OR(RIGHT($I120,3)="RGT",RIGHT($I120,3)="INC"),IF($H120=AF$87,SUM($T170:AF170)+$P120,IF(AF$87&gt;$H120,AF170,0)),0)</f>
        <v>0</v>
      </c>
      <c r="AG120" s="175">
        <f>IF(OR(RIGHT($I120,3)="RGT",RIGHT($I120,3)="INC"),IF($H120=AG$87,SUM($T170:AG170)+$P120,IF(AG$87&gt;$H120,AG170,0)),0)</f>
        <v>0</v>
      </c>
      <c r="AH120" s="175">
        <f>IF(OR(RIGHT($I120,3)="RGT",RIGHT($I120,3)="INC"),IF($H120=AH$87,SUM($T170:AH170)+$P120,IF(AH$87&gt;$H120,AH170,0)),0)</f>
        <v>0</v>
      </c>
      <c r="AI120" s="175">
        <f>IF(OR(RIGHT($I120,3)="RGT",RIGHT($I120,3)="INC"),IF($H120=AI$87,SUM($T170:AI170)+$P120,IF(AI$87&gt;$H120,AI170,0)),0)</f>
        <v>0</v>
      </c>
      <c r="AJ120" s="175">
        <f>IF(OR(RIGHT($I120,3)="RGT",RIGHT($I120,3)="INC"),IF($H120=AJ$87,SUM($T170:AJ170)+$P120,IF(AJ$87&gt;$H120,AJ170,0)),0)</f>
        <v>0</v>
      </c>
      <c r="AK120" s="175">
        <f>IF(OR(RIGHT($I120,3)="RGT",RIGHT($I120,3)="INC"),IF($H120=AK$87,SUM($T170:AK170)+$P120,IF(AK$87&gt;$H120,AK170,0)),0)</f>
        <v>0</v>
      </c>
      <c r="AL120" s="175">
        <f>IF(OR(RIGHT($I120,3)="RGT",RIGHT($I120,3)="INC"),IF($H120=AL$87,SUM($T170:AL170)+$P120,IF(AL$87&gt;$H120,AL170,0)),0)</f>
        <v>0</v>
      </c>
      <c r="AM120" s="175">
        <f>IF(OR(RIGHT($I120,3)="RGT",RIGHT($I120,3)="INC"),IF($H120=AM$87,SUM($T170:AM170)+$P120,IF(AM$87&gt;$H120,AM170,0)),0)</f>
        <v>0</v>
      </c>
      <c r="AN120" s="175">
        <f>IF(OR(RIGHT($I120,3)="RGT",RIGHT($I120,3)="INC"),IF($H120=AN$87,SUM($T170:AN170)+$P120,IF(AN$87&gt;$H120,AN170,0)),0)</f>
        <v>0</v>
      </c>
      <c r="AO120" s="175">
        <f>IF(OR(RIGHT($I120,3)="RGT",RIGHT($I120,3)="INC"),IF($H120=AO$87,SUM($T170:AO170)+$P120,IF(AO$87&gt;$H120,AO170,0)),0)</f>
        <v>0</v>
      </c>
      <c r="AP120" s="175">
        <f>IF(OR(RIGHT($I120,3)="RGT",RIGHT($I120,3)="INC"),IF($H120=AP$87,SUM($T170:AP170)+$P120,IF(AP$87&gt;$H120,AP170,0)),0)</f>
        <v>0</v>
      </c>
      <c r="AQ120" s="176">
        <f>IF(OR(RIGHT($I120,3)="RGT",RIGHT($I120,3)="INC"),IF($H120=AQ$87,SUM($T170:AQ170)+$P120,IF(AQ$87&gt;$H120,AQ170,0)),0)</f>
        <v>0</v>
      </c>
    </row>
    <row r="121" spans="2:43" s="177" customFormat="1" hidden="1" x14ac:dyDescent="0.25">
      <c r="B121" s="172" t="str">
        <f t="shared" si="49"/>
        <v>Tehachapi Segments 4-11</v>
      </c>
      <c r="C121" s="173" t="s">
        <v>33</v>
      </c>
      <c r="D121" s="263"/>
      <c r="E121" s="255"/>
      <c r="F121" s="264"/>
      <c r="G121" s="265"/>
      <c r="H121" s="256"/>
      <c r="I121" s="266"/>
      <c r="J121" s="267"/>
      <c r="K121" s="268"/>
      <c r="L121" s="63"/>
      <c r="M121" s="269"/>
      <c r="N121" s="71">
        <f t="shared" ref="N121:N123" si="57">SUM(T171:AE171)</f>
        <v>0</v>
      </c>
      <c r="O121" s="71">
        <f t="shared" ref="O121:O123" si="58">SUM(AF171:AQ171)</f>
        <v>0</v>
      </c>
      <c r="P121" s="64">
        <f t="shared" si="52"/>
        <v>0</v>
      </c>
      <c r="Q121" s="64">
        <f t="shared" si="53"/>
        <v>0</v>
      </c>
      <c r="R121" s="65">
        <f t="shared" si="54"/>
        <v>0</v>
      </c>
      <c r="S121" s="59"/>
      <c r="T121" s="174">
        <f>IF(OR(RIGHT($I121,3)="RGT",RIGHT($I121,3)="INC"),IF($H121=T$87,SUM($T171:T171)+$P121,IF(T$87&gt;$H121,T171,0)),0)</f>
        <v>0</v>
      </c>
      <c r="U121" s="175">
        <f>IF(OR(RIGHT($I121,3)="RGT",RIGHT($I121,3)="INC"),IF($H121=U$87,SUM($T171:U171)+$P121,IF(U$87&gt;$H121,U171,0)),0)</f>
        <v>0</v>
      </c>
      <c r="V121" s="175">
        <f>IF(OR(RIGHT($I121,3)="RGT",RIGHT($I121,3)="INC"),IF($H121=V$87,SUM($T171:V171)+$P121,IF(V$87&gt;$H121,V171,0)),0)</f>
        <v>0</v>
      </c>
      <c r="W121" s="175">
        <f>IF(OR(RIGHT($I121,3)="RGT",RIGHT($I121,3)="INC"),IF($H121=W$87,SUM($T171:W171)+$P121,IF(W$87&gt;$H121,W171,0)),0)</f>
        <v>0</v>
      </c>
      <c r="X121" s="175">
        <f>IF(OR(RIGHT($I121,3)="RGT",RIGHT($I121,3)="INC"),IF($H121=X$87,SUM($T171:X171)+$P121,IF(X$87&gt;$H121,X171,0)),0)</f>
        <v>0</v>
      </c>
      <c r="Y121" s="175">
        <f>IF(OR(RIGHT($I121,3)="RGT",RIGHT($I121,3)="INC"),IF($H121=Y$87,SUM($T171:Y171)+$P121,IF(Y$87&gt;$H121,Y171,0)),0)</f>
        <v>0</v>
      </c>
      <c r="Z121" s="175">
        <f>IF(OR(RIGHT($I121,3)="RGT",RIGHT($I121,3)="INC"),IF($H121=Z$87,SUM($T171:Z171)+$P121,IF(Z$87&gt;$H121,Z171,0)),0)</f>
        <v>0</v>
      </c>
      <c r="AA121" s="175">
        <f>IF(OR(RIGHT($I121,3)="RGT",RIGHT($I121,3)="INC"),IF($H121=AA$87,SUM($T171:AA171)+$P121,IF(AA$87&gt;$H121,AA171,0)),0)</f>
        <v>0</v>
      </c>
      <c r="AB121" s="175">
        <f>IF(OR(RIGHT($I121,3)="RGT",RIGHT($I121,3)="INC"),IF($H121=AB$87,SUM($T171:AB171)+$P121,IF(AB$87&gt;$H121,AB171,0)),0)</f>
        <v>0</v>
      </c>
      <c r="AC121" s="175">
        <f>IF(OR(RIGHT($I121,3)="RGT",RIGHT($I121,3)="INC"),IF($H121=AC$87,SUM($T171:AC171)+$P121,IF(AC$87&gt;$H121,AC171,0)),0)</f>
        <v>0</v>
      </c>
      <c r="AD121" s="175">
        <f>IF(OR(RIGHT($I121,3)="RGT",RIGHT($I121,3)="INC"),IF($H121=AD$87,SUM($T171:AD171)+$P121,IF(AD$87&gt;$H121,AD171,0)),0)</f>
        <v>0</v>
      </c>
      <c r="AE121" s="176">
        <f>IF(OR(RIGHT($I121,3)="RGT",RIGHT($I121,3)="INC"),IF($H121=AE$87,SUM($T171:AE171)+$P121,IF(AE$87&gt;$H121,AE171,0)),0)</f>
        <v>0</v>
      </c>
      <c r="AF121" s="175">
        <f>IF(OR(RIGHT($I121,3)="RGT",RIGHT($I121,3)="INC"),IF($H121=AF$87,SUM($T171:AF171)+$P121,IF(AF$87&gt;$H121,AF171,0)),0)</f>
        <v>0</v>
      </c>
      <c r="AG121" s="175">
        <f>IF(OR(RIGHT($I121,3)="RGT",RIGHT($I121,3)="INC"),IF($H121=AG$87,SUM($T171:AG171)+$P121,IF(AG$87&gt;$H121,AG171,0)),0)</f>
        <v>0</v>
      </c>
      <c r="AH121" s="175">
        <f>IF(OR(RIGHT($I121,3)="RGT",RIGHT($I121,3)="INC"),IF($H121=AH$87,SUM($T171:AH171)+$P121,IF(AH$87&gt;$H121,AH171,0)),0)</f>
        <v>0</v>
      </c>
      <c r="AI121" s="175">
        <f>IF(OR(RIGHT($I121,3)="RGT",RIGHT($I121,3)="INC"),IF($H121=AI$87,SUM($T171:AI171)+$P121,IF(AI$87&gt;$H121,AI171,0)),0)</f>
        <v>0</v>
      </c>
      <c r="AJ121" s="175">
        <f>IF(OR(RIGHT($I121,3)="RGT",RIGHT($I121,3)="INC"),IF($H121=AJ$87,SUM($T171:AJ171)+$P121,IF(AJ$87&gt;$H121,AJ171,0)),0)</f>
        <v>0</v>
      </c>
      <c r="AK121" s="175">
        <f>IF(OR(RIGHT($I121,3)="RGT",RIGHT($I121,3)="INC"),IF($H121=AK$87,SUM($T171:AK171)+$P121,IF(AK$87&gt;$H121,AK171,0)),0)</f>
        <v>0</v>
      </c>
      <c r="AL121" s="175">
        <f>IF(OR(RIGHT($I121,3)="RGT",RIGHT($I121,3)="INC"),IF($H121=AL$87,SUM($T171:AL171)+$P121,IF(AL$87&gt;$H121,AL171,0)),0)</f>
        <v>0</v>
      </c>
      <c r="AM121" s="175">
        <f>IF(OR(RIGHT($I121,3)="RGT",RIGHT($I121,3)="INC"),IF($H121=AM$87,SUM($T171:AM171)+$P121,IF(AM$87&gt;$H121,AM171,0)),0)</f>
        <v>0</v>
      </c>
      <c r="AN121" s="175">
        <f>IF(OR(RIGHT($I121,3)="RGT",RIGHT($I121,3)="INC"),IF($H121=AN$87,SUM($T171:AN171)+$P121,IF(AN$87&gt;$H121,AN171,0)),0)</f>
        <v>0</v>
      </c>
      <c r="AO121" s="175">
        <f>IF(OR(RIGHT($I121,3)="RGT",RIGHT($I121,3)="INC"),IF($H121=AO$87,SUM($T171:AO171)+$P121,IF(AO$87&gt;$H121,AO171,0)),0)</f>
        <v>0</v>
      </c>
      <c r="AP121" s="175">
        <f>IF(OR(RIGHT($I121,3)="RGT",RIGHT($I121,3)="INC"),IF($H121=AP$87,SUM($T171:AP171)+$P121,IF(AP$87&gt;$H121,AP171,0)),0)</f>
        <v>0</v>
      </c>
      <c r="AQ121" s="176">
        <f>IF(OR(RIGHT($I121,3)="RGT",RIGHT($I121,3)="INC"),IF($H121=AQ$87,SUM($T171:AQ171)+$P121,IF(AQ$87&gt;$H121,AQ171,0)),0)</f>
        <v>0</v>
      </c>
    </row>
    <row r="122" spans="2:43" s="177" customFormat="1" hidden="1" x14ac:dyDescent="0.25">
      <c r="B122" s="172" t="str">
        <f t="shared" si="49"/>
        <v>Tehachapi Segments 4-11</v>
      </c>
      <c r="C122" s="173" t="s">
        <v>33</v>
      </c>
      <c r="D122" s="263"/>
      <c r="E122" s="255"/>
      <c r="F122" s="264"/>
      <c r="G122" s="265"/>
      <c r="H122" s="256"/>
      <c r="I122" s="266"/>
      <c r="J122" s="267"/>
      <c r="K122" s="268"/>
      <c r="L122" s="63"/>
      <c r="M122" s="269"/>
      <c r="N122" s="71">
        <f t="shared" si="57"/>
        <v>0</v>
      </c>
      <c r="O122" s="71">
        <f t="shared" si="58"/>
        <v>0</v>
      </c>
      <c r="P122" s="64">
        <f t="shared" si="52"/>
        <v>0</v>
      </c>
      <c r="Q122" s="64">
        <f t="shared" si="53"/>
        <v>0</v>
      </c>
      <c r="R122" s="65">
        <f t="shared" si="54"/>
        <v>0</v>
      </c>
      <c r="S122" s="59"/>
      <c r="T122" s="174">
        <f>IF(OR(RIGHT($I122,3)="RGT",RIGHT($I122,3)="INC"),IF($H122=T$87,SUM($T172:T172)+$P122,IF(T$87&gt;$H122,T172,0)),0)</f>
        <v>0</v>
      </c>
      <c r="U122" s="175">
        <f>IF(OR(RIGHT($I122,3)="RGT",RIGHT($I122,3)="INC"),IF($H122=U$87,SUM($T172:U172)+$P122,IF(U$87&gt;$H122,U172,0)),0)</f>
        <v>0</v>
      </c>
      <c r="V122" s="175">
        <f>IF(OR(RIGHT($I122,3)="RGT",RIGHT($I122,3)="INC"),IF($H122=V$87,SUM($T172:V172)+$P122,IF(V$87&gt;$H122,V172,0)),0)</f>
        <v>0</v>
      </c>
      <c r="W122" s="175">
        <f>IF(OR(RIGHT($I122,3)="RGT",RIGHT($I122,3)="INC"),IF($H122=W$87,SUM($T172:W172)+$P122,IF(W$87&gt;$H122,W172,0)),0)</f>
        <v>0</v>
      </c>
      <c r="X122" s="175">
        <f>IF(OR(RIGHT($I122,3)="RGT",RIGHT($I122,3)="INC"),IF($H122=X$87,SUM($T172:X172)+$P122,IF(X$87&gt;$H122,X172,0)),0)</f>
        <v>0</v>
      </c>
      <c r="Y122" s="175">
        <f>IF(OR(RIGHT($I122,3)="RGT",RIGHT($I122,3)="INC"),IF($H122=Y$87,SUM($T172:Y172)+$P122,IF(Y$87&gt;$H122,Y172,0)),0)</f>
        <v>0</v>
      </c>
      <c r="Z122" s="175">
        <f>IF(OR(RIGHT($I122,3)="RGT",RIGHT($I122,3)="INC"),IF($H122=Z$87,SUM($T172:Z172)+$P122,IF(Z$87&gt;$H122,Z172,0)),0)</f>
        <v>0</v>
      </c>
      <c r="AA122" s="175">
        <f>IF(OR(RIGHT($I122,3)="RGT",RIGHT($I122,3)="INC"),IF($H122=AA$87,SUM($T172:AA172)+$P122,IF(AA$87&gt;$H122,AA172,0)),0)</f>
        <v>0</v>
      </c>
      <c r="AB122" s="175">
        <f>IF(OR(RIGHT($I122,3)="RGT",RIGHT($I122,3)="INC"),IF($H122=AB$87,SUM($T172:AB172)+$P122,IF(AB$87&gt;$H122,AB172,0)),0)</f>
        <v>0</v>
      </c>
      <c r="AC122" s="175">
        <f>IF(OR(RIGHT($I122,3)="RGT",RIGHT($I122,3)="INC"),IF($H122=AC$87,SUM($T172:AC172)+$P122,IF(AC$87&gt;$H122,AC172,0)),0)</f>
        <v>0</v>
      </c>
      <c r="AD122" s="175">
        <f>IF(OR(RIGHT($I122,3)="RGT",RIGHT($I122,3)="INC"),IF($H122=AD$87,SUM($T172:AD172)+$P122,IF(AD$87&gt;$H122,AD172,0)),0)</f>
        <v>0</v>
      </c>
      <c r="AE122" s="176">
        <f>IF(OR(RIGHT($I122,3)="RGT",RIGHT($I122,3)="INC"),IF($H122=AE$87,SUM($T172:AE172)+$P122,IF(AE$87&gt;$H122,AE172,0)),0)</f>
        <v>0</v>
      </c>
      <c r="AF122" s="175">
        <f>IF(OR(RIGHT($I122,3)="RGT",RIGHT($I122,3)="INC"),IF($H122=AF$87,SUM($T172:AF172)+$P122,IF(AF$87&gt;$H122,AF172,0)),0)</f>
        <v>0</v>
      </c>
      <c r="AG122" s="175">
        <f>IF(OR(RIGHT($I122,3)="RGT",RIGHT($I122,3)="INC"),IF($H122=AG$87,SUM($T172:AG172)+$P122,IF(AG$87&gt;$H122,AG172,0)),0)</f>
        <v>0</v>
      </c>
      <c r="AH122" s="175">
        <f>IF(OR(RIGHT($I122,3)="RGT",RIGHT($I122,3)="INC"),IF($H122=AH$87,SUM($T172:AH172)+$P122,IF(AH$87&gt;$H122,AH172,0)),0)</f>
        <v>0</v>
      </c>
      <c r="AI122" s="175">
        <f>IF(OR(RIGHT($I122,3)="RGT",RIGHT($I122,3)="INC"),IF($H122=AI$87,SUM($T172:AI172)+$P122,IF(AI$87&gt;$H122,AI172,0)),0)</f>
        <v>0</v>
      </c>
      <c r="AJ122" s="175">
        <f>IF(OR(RIGHT($I122,3)="RGT",RIGHT($I122,3)="INC"),IF($H122=AJ$87,SUM($T172:AJ172)+$P122,IF(AJ$87&gt;$H122,AJ172,0)),0)</f>
        <v>0</v>
      </c>
      <c r="AK122" s="175">
        <f>IF(OR(RIGHT($I122,3)="RGT",RIGHT($I122,3)="INC"),IF($H122=AK$87,SUM($T172:AK172)+$P122,IF(AK$87&gt;$H122,AK172,0)),0)</f>
        <v>0</v>
      </c>
      <c r="AL122" s="175">
        <f>IF(OR(RIGHT($I122,3)="RGT",RIGHT($I122,3)="INC"),IF($H122=AL$87,SUM($T172:AL172)+$P122,IF(AL$87&gt;$H122,AL172,0)),0)</f>
        <v>0</v>
      </c>
      <c r="AM122" s="175">
        <f>IF(OR(RIGHT($I122,3)="RGT",RIGHT($I122,3)="INC"),IF($H122=AM$87,SUM($T172:AM172)+$P122,IF(AM$87&gt;$H122,AM172,0)),0)</f>
        <v>0</v>
      </c>
      <c r="AN122" s="175">
        <f>IF(OR(RIGHT($I122,3)="RGT",RIGHT($I122,3)="INC"),IF($H122=AN$87,SUM($T172:AN172)+$P122,IF(AN$87&gt;$H122,AN172,0)),0)</f>
        <v>0</v>
      </c>
      <c r="AO122" s="175">
        <f>IF(OR(RIGHT($I122,3)="RGT",RIGHT($I122,3)="INC"),IF($H122=AO$87,SUM($T172:AO172)+$P122,IF(AO$87&gt;$H122,AO172,0)),0)</f>
        <v>0</v>
      </c>
      <c r="AP122" s="175">
        <f>IF(OR(RIGHT($I122,3)="RGT",RIGHT($I122,3)="INC"),IF($H122=AP$87,SUM($T172:AP172)+$P122,IF(AP$87&gt;$H122,AP172,0)),0)</f>
        <v>0</v>
      </c>
      <c r="AQ122" s="176">
        <f>IF(OR(RIGHT($I122,3)="RGT",RIGHT($I122,3)="INC"),IF($H122=AQ$87,SUM($T172:AQ172)+$P122,IF(AQ$87&gt;$H122,AQ172,0)),0)</f>
        <v>0</v>
      </c>
    </row>
    <row r="123" spans="2:43" s="177" customFormat="1" hidden="1" x14ac:dyDescent="0.25">
      <c r="B123" s="172" t="str">
        <f t="shared" si="49"/>
        <v>Tehachapi Segments 4-11</v>
      </c>
      <c r="C123" s="173" t="s">
        <v>33</v>
      </c>
      <c r="D123" s="263"/>
      <c r="E123" s="255"/>
      <c r="F123" s="264"/>
      <c r="G123" s="265"/>
      <c r="H123" s="256"/>
      <c r="I123" s="266"/>
      <c r="J123" s="267"/>
      <c r="K123" s="268"/>
      <c r="L123" s="63"/>
      <c r="M123" s="269"/>
      <c r="N123" s="71">
        <f t="shared" si="57"/>
        <v>0</v>
      </c>
      <c r="O123" s="71">
        <f t="shared" si="58"/>
        <v>0</v>
      </c>
      <c r="P123" s="64">
        <f t="shared" si="52"/>
        <v>0</v>
      </c>
      <c r="Q123" s="64">
        <f t="shared" si="53"/>
        <v>0</v>
      </c>
      <c r="R123" s="65">
        <f t="shared" si="54"/>
        <v>0</v>
      </c>
      <c r="S123" s="59"/>
      <c r="T123" s="174">
        <f>IF(OR(RIGHT($I123,3)="RGT",RIGHT($I123,3)="INC"),IF($H123=T$87,SUM($T173:T173)+$P123,IF(T$87&gt;$H123,T173,0)),0)</f>
        <v>0</v>
      </c>
      <c r="U123" s="175">
        <f>IF(OR(RIGHT($I123,3)="RGT",RIGHT($I123,3)="INC"),IF($H123=U$87,SUM($T173:U173)+$P123,IF(U$87&gt;$H123,U173,0)),0)</f>
        <v>0</v>
      </c>
      <c r="V123" s="175">
        <f>IF(OR(RIGHT($I123,3)="RGT",RIGHT($I123,3)="INC"),IF($H123=V$87,SUM($T173:V173)+$P123,IF(V$87&gt;$H123,V173,0)),0)</f>
        <v>0</v>
      </c>
      <c r="W123" s="175">
        <f>IF(OR(RIGHT($I123,3)="RGT",RIGHT($I123,3)="INC"),IF($H123=W$87,SUM($T173:W173)+$P123,IF(W$87&gt;$H123,W173,0)),0)</f>
        <v>0</v>
      </c>
      <c r="X123" s="175">
        <f>IF(OR(RIGHT($I123,3)="RGT",RIGHT($I123,3)="INC"),IF($H123=X$87,SUM($T173:X173)+$P123,IF(X$87&gt;$H123,X173,0)),0)</f>
        <v>0</v>
      </c>
      <c r="Y123" s="175">
        <f>IF(OR(RIGHT($I123,3)="RGT",RIGHT($I123,3)="INC"),IF($H123=Y$87,SUM($T173:Y173)+$P123,IF(Y$87&gt;$H123,Y173,0)),0)</f>
        <v>0</v>
      </c>
      <c r="Z123" s="175">
        <f>IF(OR(RIGHT($I123,3)="RGT",RIGHT($I123,3)="INC"),IF($H123=Z$87,SUM($T173:Z173)+$P123,IF(Z$87&gt;$H123,Z173,0)),0)</f>
        <v>0</v>
      </c>
      <c r="AA123" s="175">
        <f>IF(OR(RIGHT($I123,3)="RGT",RIGHT($I123,3)="INC"),IF($H123=AA$87,SUM($T173:AA173)+$P123,IF(AA$87&gt;$H123,AA173,0)),0)</f>
        <v>0</v>
      </c>
      <c r="AB123" s="175">
        <f>IF(OR(RIGHT($I123,3)="RGT",RIGHT($I123,3)="INC"),IF($H123=AB$87,SUM($T173:AB173)+$P123,IF(AB$87&gt;$H123,AB173,0)),0)</f>
        <v>0</v>
      </c>
      <c r="AC123" s="175">
        <f>IF(OR(RIGHT($I123,3)="RGT",RIGHT($I123,3)="INC"),IF($H123=AC$87,SUM($T173:AC173)+$P123,IF(AC$87&gt;$H123,AC173,0)),0)</f>
        <v>0</v>
      </c>
      <c r="AD123" s="175">
        <f>IF(OR(RIGHT($I123,3)="RGT",RIGHT($I123,3)="INC"),IF($H123=AD$87,SUM($T173:AD173)+$P123,IF(AD$87&gt;$H123,AD173,0)),0)</f>
        <v>0</v>
      </c>
      <c r="AE123" s="176">
        <f>IF(OR(RIGHT($I123,3)="RGT",RIGHT($I123,3)="INC"),IF($H123=AE$87,SUM($T173:AE173)+$P123,IF(AE$87&gt;$H123,AE173,0)),0)</f>
        <v>0</v>
      </c>
      <c r="AF123" s="175">
        <f>IF(OR(RIGHT($I123,3)="RGT",RIGHT($I123,3)="INC"),IF($H123=AF$87,SUM($T173:AF173)+$P123,IF(AF$87&gt;$H123,AF173,0)),0)</f>
        <v>0</v>
      </c>
      <c r="AG123" s="175">
        <f>IF(OR(RIGHT($I123,3)="RGT",RIGHT($I123,3)="INC"),IF($H123=AG$87,SUM($T173:AG173)+$P123,IF(AG$87&gt;$H123,AG173,0)),0)</f>
        <v>0</v>
      </c>
      <c r="AH123" s="175">
        <f>IF(OR(RIGHT($I123,3)="RGT",RIGHT($I123,3)="INC"),IF($H123=AH$87,SUM($T173:AH173)+$P123,IF(AH$87&gt;$H123,AH173,0)),0)</f>
        <v>0</v>
      </c>
      <c r="AI123" s="175">
        <f>IF(OR(RIGHT($I123,3)="RGT",RIGHT($I123,3)="INC"),IF($H123=AI$87,SUM($T173:AI173)+$P123,IF(AI$87&gt;$H123,AI173,0)),0)</f>
        <v>0</v>
      </c>
      <c r="AJ123" s="175">
        <f>IF(OR(RIGHT($I123,3)="RGT",RIGHT($I123,3)="INC"),IF($H123=AJ$87,SUM($T173:AJ173)+$P123,IF(AJ$87&gt;$H123,AJ173,0)),0)</f>
        <v>0</v>
      </c>
      <c r="AK123" s="175">
        <f>IF(OR(RIGHT($I123,3)="RGT",RIGHT($I123,3)="INC"),IF($H123=AK$87,SUM($T173:AK173)+$P123,IF(AK$87&gt;$H123,AK173,0)),0)</f>
        <v>0</v>
      </c>
      <c r="AL123" s="175">
        <f>IF(OR(RIGHT($I123,3)="RGT",RIGHT($I123,3)="INC"),IF($H123=AL$87,SUM($T173:AL173)+$P123,IF(AL$87&gt;$H123,AL173,0)),0)</f>
        <v>0</v>
      </c>
      <c r="AM123" s="175">
        <f>IF(OR(RIGHT($I123,3)="RGT",RIGHT($I123,3)="INC"),IF($H123=AM$87,SUM($T173:AM173)+$P123,IF(AM$87&gt;$H123,AM173,0)),0)</f>
        <v>0</v>
      </c>
      <c r="AN123" s="175">
        <f>IF(OR(RIGHT($I123,3)="RGT",RIGHT($I123,3)="INC"),IF($H123=AN$87,SUM($T173:AN173)+$P123,IF(AN$87&gt;$H123,AN173,0)),0)</f>
        <v>0</v>
      </c>
      <c r="AO123" s="175">
        <f>IF(OR(RIGHT($I123,3)="RGT",RIGHT($I123,3)="INC"),IF($H123=AO$87,SUM($T173:AO173)+$P123,IF(AO$87&gt;$H123,AO173,0)),0)</f>
        <v>0</v>
      </c>
      <c r="AP123" s="175">
        <f>IF(OR(RIGHT($I123,3)="RGT",RIGHT($I123,3)="INC"),IF($H123=AP$87,SUM($T173:AP173)+$P123,IF(AP$87&gt;$H123,AP173,0)),0)</f>
        <v>0</v>
      </c>
      <c r="AQ123" s="176">
        <f>IF(OR(RIGHT($I123,3)="RGT",RIGHT($I123,3)="INC"),IF($H123=AQ$87,SUM($T173:AQ173)+$P123,IF(AQ$87&gt;$H123,AQ173,0)),0)</f>
        <v>0</v>
      </c>
    </row>
    <row r="124" spans="2:43" s="177" customFormat="1" hidden="1" x14ac:dyDescent="0.25">
      <c r="B124" s="172" t="str">
        <f t="shared" si="49"/>
        <v>Tehachapi Segments 4-11</v>
      </c>
      <c r="C124" s="173" t="s">
        <v>33</v>
      </c>
      <c r="D124" s="56"/>
      <c r="E124" s="66"/>
      <c r="F124" s="58"/>
      <c r="G124" s="153"/>
      <c r="H124" s="59"/>
      <c r="I124" s="60"/>
      <c r="J124" s="61"/>
      <c r="K124" s="62"/>
      <c r="L124" s="177">
        <v>800217239</v>
      </c>
      <c r="M124" s="270"/>
      <c r="N124" s="71">
        <f>SUM(T174:AE174)</f>
        <v>0</v>
      </c>
      <c r="O124" s="71">
        <f>SUM(AF174:AQ174)</f>
        <v>0</v>
      </c>
      <c r="P124" s="64">
        <f t="shared" si="52"/>
        <v>0</v>
      </c>
      <c r="Q124" s="64">
        <f t="shared" si="53"/>
        <v>0</v>
      </c>
      <c r="R124" s="65">
        <f t="shared" si="54"/>
        <v>0</v>
      </c>
      <c r="S124" s="59"/>
      <c r="T124" s="174">
        <f>IF(OR(RIGHT($I124,3)="RGT",RIGHT($I124,3)="INC"),IF($H124=T$87,SUM($T174:T174)+$P124,IF(T$87&gt;$H124,T174,0)),0)</f>
        <v>0</v>
      </c>
      <c r="U124" s="175">
        <f>IF(OR(RIGHT($I124,3)="RGT",RIGHT($I124,3)="INC"),IF($H124=U$87,SUM($T174:U174)+$P124,IF(U$87&gt;$H124,U174,0)),0)</f>
        <v>0</v>
      </c>
      <c r="V124" s="175">
        <f>IF(OR(RIGHT($I124,3)="RGT",RIGHT($I124,3)="INC"),IF($H124=V$87,SUM($T174:V174)+$P124,IF(V$87&gt;$H124,V174,0)),0)</f>
        <v>0</v>
      </c>
      <c r="W124" s="175">
        <f>IF(OR(RIGHT($I124,3)="RGT",RIGHT($I124,3)="INC"),IF($H124=W$87,SUM($T174:W174)+$P124,IF(W$87&gt;$H124,W174,0)),0)</f>
        <v>0</v>
      </c>
      <c r="X124" s="175">
        <f>IF(OR(RIGHT($I124,3)="RGT",RIGHT($I124,3)="INC"),IF($H124=X$87,SUM($T174:X174)+$P124,IF(X$87&gt;$H124,X174,0)),0)</f>
        <v>0</v>
      </c>
      <c r="Y124" s="175">
        <f>IF(OR(RIGHT($I124,3)="RGT",RIGHT($I124,3)="INC"),IF($H124=Y$87,SUM($T174:Y174)+$P124,IF(Y$87&gt;$H124,Y174,0)),0)</f>
        <v>0</v>
      </c>
      <c r="Z124" s="175">
        <f>IF(OR(RIGHT($I124,3)="RGT",RIGHT($I124,3)="INC"),IF($H124=Z$87,SUM($T174:Z174)+$P124,IF(Z$87&gt;$H124,Z174,0)),0)</f>
        <v>0</v>
      </c>
      <c r="AA124" s="175">
        <f>IF(OR(RIGHT($I124,3)="RGT",RIGHT($I124,3)="INC"),IF($H124=AA$87,SUM($T174:AA174)+$P124,IF(AA$87&gt;$H124,AA174,0)),0)</f>
        <v>0</v>
      </c>
      <c r="AB124" s="175">
        <f>IF(OR(RIGHT($I124,3)="RGT",RIGHT($I124,3)="INC"),IF($H124=AB$87,SUM($T174:AB174)+$P124,IF(AB$87&gt;$H124,AB174,0)),0)</f>
        <v>0</v>
      </c>
      <c r="AC124" s="175">
        <f>IF(OR(RIGHT($I124,3)="RGT",RIGHT($I124,3)="INC"),IF($H124=AC$87,SUM($T174:AC174)+$P124,IF(AC$87&gt;$H124,AC174,0)),0)</f>
        <v>0</v>
      </c>
      <c r="AD124" s="175">
        <f>IF(OR(RIGHT($I124,3)="RGT",RIGHT($I124,3)="INC"),IF($H124=AD$87,SUM($T174:AD174)+$P124,IF(AD$87&gt;$H124,AD174,0)),0)</f>
        <v>0</v>
      </c>
      <c r="AE124" s="176">
        <f>IF(OR(RIGHT($I124,3)="RGT",RIGHT($I124,3)="INC"),IF($H124=AE$87,SUM($T174:AE174)+$P124,IF(AE$87&gt;$H124,AE174,0)),0)</f>
        <v>0</v>
      </c>
      <c r="AF124" s="175">
        <f>IF(OR(RIGHT($I124,3)="RGT",RIGHT($I124,3)="INC"),IF($H124=AF$87,SUM($T174:AF174)+$P124,IF(AF$87&gt;$H124,AF174,0)),0)</f>
        <v>0</v>
      </c>
      <c r="AG124" s="175">
        <f>IF(OR(RIGHT($I124,3)="RGT",RIGHT($I124,3)="INC"),IF($H124=AG$87,SUM($T174:AG174)+$P124,IF(AG$87&gt;$H124,AG174,0)),0)</f>
        <v>0</v>
      </c>
      <c r="AH124" s="175">
        <f>IF(OR(RIGHT($I124,3)="RGT",RIGHT($I124,3)="INC"),IF($H124=AH$87,SUM($T174:AH174)+$P124,IF(AH$87&gt;$H124,AH174,0)),0)</f>
        <v>0</v>
      </c>
      <c r="AI124" s="175">
        <f>IF(OR(RIGHT($I124,3)="RGT",RIGHT($I124,3)="INC"),IF($H124=AI$87,SUM($T174:AI174)+$P124,IF(AI$87&gt;$H124,AI174,0)),0)</f>
        <v>0</v>
      </c>
      <c r="AJ124" s="175">
        <f>IF(OR(RIGHT($I124,3)="RGT",RIGHT($I124,3)="INC"),IF($H124=AJ$87,SUM($T174:AJ174)+$P124,IF(AJ$87&gt;$H124,AJ174,0)),0)</f>
        <v>0</v>
      </c>
      <c r="AK124" s="175">
        <f>IF(OR(RIGHT($I124,3)="RGT",RIGHT($I124,3)="INC"),IF($H124=AK$87,SUM($T174:AK174)+$P124,IF(AK$87&gt;$H124,AK174,0)),0)</f>
        <v>0</v>
      </c>
      <c r="AL124" s="175">
        <f>IF(OR(RIGHT($I124,3)="RGT",RIGHT($I124,3)="INC"),IF($H124=AL$87,SUM($T174:AL174)+$P124,IF(AL$87&gt;$H124,AL174,0)),0)</f>
        <v>0</v>
      </c>
      <c r="AM124" s="175">
        <f>IF(OR(RIGHT($I124,3)="RGT",RIGHT($I124,3)="INC"),IF($H124=AM$87,SUM($T174:AM174)+$P124,IF(AM$87&gt;$H124,AM174,0)),0)</f>
        <v>0</v>
      </c>
      <c r="AN124" s="175">
        <f>IF(OR(RIGHT($I124,3)="RGT",RIGHT($I124,3)="INC"),IF($H124=AN$87,SUM($T174:AN174)+$P124,IF(AN$87&gt;$H124,AN174,0)),0)</f>
        <v>0</v>
      </c>
      <c r="AO124" s="175">
        <f>IF(OR(RIGHT($I124,3)="RGT",RIGHT($I124,3)="INC"),IF($H124=AO$87,SUM($T174:AO174)+$P124,IF(AO$87&gt;$H124,AO174,0)),0)</f>
        <v>0</v>
      </c>
      <c r="AP124" s="175">
        <f>IF(OR(RIGHT($I124,3)="RGT",RIGHT($I124,3)="INC"),IF($H124=AP$87,SUM($T174:AP174)+$P124,IF(AP$87&gt;$H124,AP174,0)),0)</f>
        <v>0</v>
      </c>
      <c r="AQ124" s="176">
        <f>IF(OR(RIGHT($I124,3)="RGT",RIGHT($I124,3)="INC"),IF($H124=AQ$87,SUM($T174:AQ174)+$P124,IF(AQ$87&gt;$H124,AQ174,0)),0)</f>
        <v>0</v>
      </c>
    </row>
    <row r="125" spans="2:43" s="177" customFormat="1" hidden="1" x14ac:dyDescent="0.25">
      <c r="B125" s="172" t="str">
        <f t="shared" si="49"/>
        <v>Tehachapi Segments 4-11</v>
      </c>
      <c r="C125" s="173" t="s">
        <v>33</v>
      </c>
      <c r="D125" s="56"/>
      <c r="E125" s="66"/>
      <c r="F125" s="58"/>
      <c r="G125" s="153"/>
      <c r="H125" s="59"/>
      <c r="I125" s="60"/>
      <c r="J125" s="61"/>
      <c r="K125" s="62"/>
      <c r="L125" s="226">
        <v>800217339</v>
      </c>
      <c r="M125" s="225"/>
      <c r="N125" s="71">
        <f>SUM(T175:AE175)</f>
        <v>0</v>
      </c>
      <c r="O125" s="71">
        <f>SUM(AF175:AQ175)</f>
        <v>0</v>
      </c>
      <c r="P125" s="64">
        <f t="shared" si="52"/>
        <v>0</v>
      </c>
      <c r="Q125" s="64">
        <f t="shared" si="53"/>
        <v>0</v>
      </c>
      <c r="R125" s="65">
        <f t="shared" si="54"/>
        <v>0</v>
      </c>
      <c r="S125" s="59"/>
      <c r="T125" s="174">
        <f>IF(OR(RIGHT($I125,3)="RGT",RIGHT($I125,3)="INC"),IF($H125=T$87,SUM($T175:T175)+$P125,IF(T$87&gt;$H125,T175,0)),0)</f>
        <v>0</v>
      </c>
      <c r="U125" s="175">
        <f>IF(OR(RIGHT($I125,3)="RGT",RIGHT($I125,3)="INC"),IF($H125=U$87,SUM($T175:U175)+$P125,IF(U$87&gt;$H125,U175,0)),0)</f>
        <v>0</v>
      </c>
      <c r="V125" s="175">
        <f>IF(OR(RIGHT($I125,3)="RGT",RIGHT($I125,3)="INC"),IF($H125=V$87,SUM($T175:V175)+$P125,IF(V$87&gt;$H125,V175,0)),0)</f>
        <v>0</v>
      </c>
      <c r="W125" s="175">
        <f>IF(OR(RIGHT($I125,3)="RGT",RIGHT($I125,3)="INC"),IF($H125=W$87,SUM($T175:W175)+$P125,IF(W$87&gt;$H125,W175,0)),0)</f>
        <v>0</v>
      </c>
      <c r="X125" s="175">
        <f>IF(OR(RIGHT($I125,3)="RGT",RIGHT($I125,3)="INC"),IF($H125=X$87,SUM($T175:X175)+$P125,IF(X$87&gt;$H125,X175,0)),0)</f>
        <v>0</v>
      </c>
      <c r="Y125" s="175">
        <f>IF(OR(RIGHT($I125,3)="RGT",RIGHT($I125,3)="INC"),IF($H125=Y$87,SUM($T175:Y175)+$P125,IF(Y$87&gt;$H125,Y175,0)),0)</f>
        <v>0</v>
      </c>
      <c r="Z125" s="175">
        <f>IF(OR(RIGHT($I125,3)="RGT",RIGHT($I125,3)="INC"),IF($H125=Z$87,SUM($T175:Z175)+$P125,IF(Z$87&gt;$H125,Z175,0)),0)</f>
        <v>0</v>
      </c>
      <c r="AA125" s="175">
        <f>IF(OR(RIGHT($I125,3)="RGT",RIGHT($I125,3)="INC"),IF($H125=AA$87,SUM($T175:AA175)+$P125,IF(AA$87&gt;$H125,AA175,0)),0)</f>
        <v>0</v>
      </c>
      <c r="AB125" s="175">
        <f>IF(OR(RIGHT($I125,3)="RGT",RIGHT($I125,3)="INC"),IF($H125=AB$87,SUM($T175:AB175)+$P125,IF(AB$87&gt;$H125,AB175,0)),0)</f>
        <v>0</v>
      </c>
      <c r="AC125" s="175">
        <f>IF(OR(RIGHT($I125,3)="RGT",RIGHT($I125,3)="INC"),IF($H125=AC$87,SUM($T175:AC175)+$P125,IF(AC$87&gt;$H125,AC175,0)),0)</f>
        <v>0</v>
      </c>
      <c r="AD125" s="175">
        <f>IF(OR(RIGHT($I125,3)="RGT",RIGHT($I125,3)="INC"),IF($H125=AD$87,SUM($T175:AD175)+$P125,IF(AD$87&gt;$H125,AD175,0)),0)</f>
        <v>0</v>
      </c>
      <c r="AE125" s="176">
        <f>IF(OR(RIGHT($I125,3)="RGT",RIGHT($I125,3)="INC"),IF($H125=AE$87,SUM($T175:AE175)+$P125,IF(AE$87&gt;$H125,AE175,0)),0)</f>
        <v>0</v>
      </c>
      <c r="AF125" s="175">
        <f>IF(OR(RIGHT($I125,3)="RGT",RIGHT($I125,3)="INC"),IF($H125=AF$87,SUM($T175:AF175)+$P125,IF(AF$87&gt;$H125,AF175,0)),0)</f>
        <v>0</v>
      </c>
      <c r="AG125" s="175">
        <f>IF(OR(RIGHT($I125,3)="RGT",RIGHT($I125,3)="INC"),IF($H125=AG$87,SUM($T175:AG175)+$P125,IF(AG$87&gt;$H125,AG175,0)),0)</f>
        <v>0</v>
      </c>
      <c r="AH125" s="175">
        <f>IF(OR(RIGHT($I125,3)="RGT",RIGHT($I125,3)="INC"),IF($H125=AH$87,SUM($T175:AH175)+$P125,IF(AH$87&gt;$H125,AH175,0)),0)</f>
        <v>0</v>
      </c>
      <c r="AI125" s="175">
        <f>IF(OR(RIGHT($I125,3)="RGT",RIGHT($I125,3)="INC"),IF($H125=AI$87,SUM($T175:AI175)+$P125,IF(AI$87&gt;$H125,AI175,0)),0)</f>
        <v>0</v>
      </c>
      <c r="AJ125" s="175">
        <f>IF(OR(RIGHT($I125,3)="RGT",RIGHT($I125,3)="INC"),IF($H125=AJ$87,SUM($T175:AJ175)+$P125,IF(AJ$87&gt;$H125,AJ175,0)),0)</f>
        <v>0</v>
      </c>
      <c r="AK125" s="175">
        <f>IF(OR(RIGHT($I125,3)="RGT",RIGHT($I125,3)="INC"),IF($H125=AK$87,SUM($T175:AK175)+$P125,IF(AK$87&gt;$H125,AK175,0)),0)</f>
        <v>0</v>
      </c>
      <c r="AL125" s="175">
        <f>IF(OR(RIGHT($I125,3)="RGT",RIGHT($I125,3)="INC"),IF($H125=AL$87,SUM($T175:AL175)+$P125,IF(AL$87&gt;$H125,AL175,0)),0)</f>
        <v>0</v>
      </c>
      <c r="AM125" s="175">
        <f>IF(OR(RIGHT($I125,3)="RGT",RIGHT($I125,3)="INC"),IF($H125=AM$87,SUM($T175:AM175)+$P125,IF(AM$87&gt;$H125,AM175,0)),0)</f>
        <v>0</v>
      </c>
      <c r="AN125" s="175">
        <f>IF(OR(RIGHT($I125,3)="RGT",RIGHT($I125,3)="INC"),IF($H125=AN$87,SUM($T175:AN175)+$P125,IF(AN$87&gt;$H125,AN175,0)),0)</f>
        <v>0</v>
      </c>
      <c r="AO125" s="175">
        <f>IF(OR(RIGHT($I125,3)="RGT",RIGHT($I125,3)="INC"),IF($H125=AO$87,SUM($T175:AO175)+$P125,IF(AO$87&gt;$H125,AO175,0)),0)</f>
        <v>0</v>
      </c>
      <c r="AP125" s="175">
        <f>IF(OR(RIGHT($I125,3)="RGT",RIGHT($I125,3)="INC"),IF($H125=AP$87,SUM($T175:AP175)+$P125,IF(AP$87&gt;$H125,AP175,0)),0)</f>
        <v>0</v>
      </c>
      <c r="AQ125" s="176">
        <f>IF(OR(RIGHT($I125,3)="RGT",RIGHT($I125,3)="INC"),IF($H125=AQ$87,SUM($T175:AQ175)+$P125,IF(AQ$87&gt;$H125,AQ175,0)),0)</f>
        <v>0</v>
      </c>
    </row>
    <row r="126" spans="2:43" s="177" customFormat="1" hidden="1" x14ac:dyDescent="0.25">
      <c r="B126" s="172" t="str">
        <f t="shared" si="49"/>
        <v>Tehachapi Segments 4-11</v>
      </c>
      <c r="C126" s="173" t="s">
        <v>33</v>
      </c>
      <c r="D126" s="56"/>
      <c r="E126" s="66"/>
      <c r="F126" s="58"/>
      <c r="G126" s="153"/>
      <c r="H126" s="59"/>
      <c r="I126" s="60"/>
      <c r="J126" s="61"/>
      <c r="K126" s="62"/>
      <c r="L126" s="226">
        <v>800217366</v>
      </c>
      <c r="M126" s="225"/>
      <c r="N126" s="71">
        <f>SUM(T176:AE176)</f>
        <v>0</v>
      </c>
      <c r="O126" s="71">
        <f>SUM(AF176:AQ176)</f>
        <v>0</v>
      </c>
      <c r="P126" s="64">
        <f t="shared" si="52"/>
        <v>0</v>
      </c>
      <c r="Q126" s="64">
        <f t="shared" si="53"/>
        <v>0</v>
      </c>
      <c r="R126" s="65">
        <f t="shared" si="54"/>
        <v>0</v>
      </c>
      <c r="S126" s="59"/>
      <c r="T126" s="174">
        <f>IF(OR(RIGHT($I126,3)="RGT",RIGHT($I126,3)="INC"),IF($H126=T$87,SUM($T176:T176)+$P126,IF(T$87&gt;$H126,T176,0)),0)</f>
        <v>0</v>
      </c>
      <c r="U126" s="175">
        <f>IF(OR(RIGHT($I126,3)="RGT",RIGHT($I126,3)="INC"),IF($H126=U$87,SUM($T176:U176)+$P126,IF(U$87&gt;$H126,U176,0)),0)</f>
        <v>0</v>
      </c>
      <c r="V126" s="175">
        <f>IF(OR(RIGHT($I126,3)="RGT",RIGHT($I126,3)="INC"),IF($H126=V$87,SUM($T176:V176)+$P126,IF(V$87&gt;$H126,V176,0)),0)</f>
        <v>0</v>
      </c>
      <c r="W126" s="175">
        <f>IF(OR(RIGHT($I126,3)="RGT",RIGHT($I126,3)="INC"),IF($H126=W$87,SUM($T176:W176)+$P126,IF(W$87&gt;$H126,W176,0)),0)</f>
        <v>0</v>
      </c>
      <c r="X126" s="175">
        <f>IF(OR(RIGHT($I126,3)="RGT",RIGHT($I126,3)="INC"),IF($H126=X$87,SUM($T176:X176)+$P126,IF(X$87&gt;$H126,X176,0)),0)</f>
        <v>0</v>
      </c>
      <c r="Y126" s="175">
        <f>IF(OR(RIGHT($I126,3)="RGT",RIGHT($I126,3)="INC"),IF($H126=Y$87,SUM($T176:Y176)+$P126,IF(Y$87&gt;$H126,Y176,0)),0)</f>
        <v>0</v>
      </c>
      <c r="Z126" s="175">
        <f>IF(OR(RIGHT($I126,3)="RGT",RIGHT($I126,3)="INC"),IF($H126=Z$87,SUM($T176:Z176)+$P126,IF(Z$87&gt;$H126,Z176,0)),0)</f>
        <v>0</v>
      </c>
      <c r="AA126" s="175">
        <f>IF(OR(RIGHT($I126,3)="RGT",RIGHT($I126,3)="INC"),IF($H126=AA$87,SUM($T176:AA176)+$P126,IF(AA$87&gt;$H126,AA176,0)),0)</f>
        <v>0</v>
      </c>
      <c r="AB126" s="175">
        <f>IF(OR(RIGHT($I126,3)="RGT",RIGHT($I126,3)="INC"),IF($H126=AB$87,SUM($T176:AB176)+$P126,IF(AB$87&gt;$H126,AB176,0)),0)</f>
        <v>0</v>
      </c>
      <c r="AC126" s="175">
        <f>IF(OR(RIGHT($I126,3)="RGT",RIGHT($I126,3)="INC"),IF($H126=AC$87,SUM($T176:AC176)+$P126,IF(AC$87&gt;$H126,AC176,0)),0)</f>
        <v>0</v>
      </c>
      <c r="AD126" s="175">
        <f>IF(OR(RIGHT($I126,3)="RGT",RIGHT($I126,3)="INC"),IF($H126=AD$87,SUM($T176:AD176)+$P126,IF(AD$87&gt;$H126,AD176,0)),0)</f>
        <v>0</v>
      </c>
      <c r="AE126" s="176">
        <f>IF(OR(RIGHT($I126,3)="RGT",RIGHT($I126,3)="INC"),IF($H126=AE$87,SUM($T176:AE176)+$P126,IF(AE$87&gt;$H126,AE176,0)),0)</f>
        <v>0</v>
      </c>
      <c r="AF126" s="175">
        <f>IF(OR(RIGHT($I126,3)="RGT",RIGHT($I126,3)="INC"),IF($H126=AF$87,SUM($T176:AF176)+$P126,IF(AF$87&gt;$H126,AF176,0)),0)</f>
        <v>0</v>
      </c>
      <c r="AG126" s="175">
        <f>IF(OR(RIGHT($I126,3)="RGT",RIGHT($I126,3)="INC"),IF($H126=AG$87,SUM($T176:AG176)+$P126,IF(AG$87&gt;$H126,AG176,0)),0)</f>
        <v>0</v>
      </c>
      <c r="AH126" s="175">
        <f>IF(OR(RIGHT($I126,3)="RGT",RIGHT($I126,3)="INC"),IF($H126=AH$87,SUM($T176:AH176)+$P126,IF(AH$87&gt;$H126,AH176,0)),0)</f>
        <v>0</v>
      </c>
      <c r="AI126" s="175">
        <f>IF(OR(RIGHT($I126,3)="RGT",RIGHT($I126,3)="INC"),IF($H126=AI$87,SUM($T176:AI176)+$P126,IF(AI$87&gt;$H126,AI176,0)),0)</f>
        <v>0</v>
      </c>
      <c r="AJ126" s="175">
        <f>IF(OR(RIGHT($I126,3)="RGT",RIGHT($I126,3)="INC"),IF($H126=AJ$87,SUM($T176:AJ176)+$P126,IF(AJ$87&gt;$H126,AJ176,0)),0)</f>
        <v>0</v>
      </c>
      <c r="AK126" s="175">
        <f>IF(OR(RIGHT($I126,3)="RGT",RIGHT($I126,3)="INC"),IF($H126=AK$87,SUM($T176:AK176)+$P126,IF(AK$87&gt;$H126,AK176,0)),0)</f>
        <v>0</v>
      </c>
      <c r="AL126" s="175">
        <f>IF(OR(RIGHT($I126,3)="RGT",RIGHT($I126,3)="INC"),IF($H126=AL$87,SUM($T176:AL176)+$P126,IF(AL$87&gt;$H126,AL176,0)),0)</f>
        <v>0</v>
      </c>
      <c r="AM126" s="175">
        <f>IF(OR(RIGHT($I126,3)="RGT",RIGHT($I126,3)="INC"),IF($H126=AM$87,SUM($T176:AM176)+$P126,IF(AM$87&gt;$H126,AM176,0)),0)</f>
        <v>0</v>
      </c>
      <c r="AN126" s="175">
        <f>IF(OR(RIGHT($I126,3)="RGT",RIGHT($I126,3)="INC"),IF($H126=AN$87,SUM($T176:AN176)+$P126,IF(AN$87&gt;$H126,AN176,0)),0)</f>
        <v>0</v>
      </c>
      <c r="AO126" s="175">
        <f>IF(OR(RIGHT($I126,3)="RGT",RIGHT($I126,3)="INC"),IF($H126=AO$87,SUM($T176:AO176)+$P126,IF(AO$87&gt;$H126,AO176,0)),0)</f>
        <v>0</v>
      </c>
      <c r="AP126" s="175">
        <f>IF(OR(RIGHT($I126,3)="RGT",RIGHT($I126,3)="INC"),IF($H126=AP$87,SUM($T176:AP176)+$P126,IF(AP$87&gt;$H126,AP176,0)),0)</f>
        <v>0</v>
      </c>
      <c r="AQ126" s="176">
        <f>IF(OR(RIGHT($I126,3)="RGT",RIGHT($I126,3)="INC"),IF($H126=AQ$87,SUM($T176:AQ176)+$P126,IF(AQ$87&gt;$H126,AQ176,0)),0)</f>
        <v>0</v>
      </c>
    </row>
    <row r="127" spans="2:43" s="177" customFormat="1" hidden="1" x14ac:dyDescent="0.25">
      <c r="B127" s="172" t="str">
        <f t="shared" si="49"/>
        <v>Tehachapi Segments 4-11</v>
      </c>
      <c r="C127" s="173" t="s">
        <v>33</v>
      </c>
      <c r="D127" s="56"/>
      <c r="E127" s="66"/>
      <c r="F127" s="58"/>
      <c r="G127" s="153"/>
      <c r="H127" s="59"/>
      <c r="I127" s="60"/>
      <c r="J127" s="61"/>
      <c r="K127" s="62"/>
      <c r="L127" s="226">
        <v>800208616</v>
      </c>
      <c r="M127" s="225"/>
      <c r="N127" s="71">
        <f>SUM(T177:AE177)</f>
        <v>0</v>
      </c>
      <c r="O127" s="71">
        <f>SUM(AF177:AQ177)</f>
        <v>0</v>
      </c>
      <c r="P127" s="64">
        <f t="shared" si="52"/>
        <v>0</v>
      </c>
      <c r="Q127" s="64">
        <f t="shared" si="53"/>
        <v>0</v>
      </c>
      <c r="R127" s="65">
        <f t="shared" si="54"/>
        <v>0</v>
      </c>
      <c r="S127" s="59"/>
      <c r="T127" s="174">
        <f>IF(OR(RIGHT($I127,3)="RGT",RIGHT($I127,3)="INC"),IF($H127=T$87,SUM($T177:T177)+$P127,IF(T$87&gt;$H127,T177,0)),0)</f>
        <v>0</v>
      </c>
      <c r="U127" s="175">
        <f>IF(OR(RIGHT($I127,3)="RGT",RIGHT($I127,3)="INC"),IF($H127=U$87,SUM($T177:U177)+$P127,IF(U$87&gt;$H127,U177,0)),0)</f>
        <v>0</v>
      </c>
      <c r="V127" s="175">
        <f>IF(OR(RIGHT($I127,3)="RGT",RIGHT($I127,3)="INC"),IF($H127=V$87,SUM($T177:V177)+$P127,IF(V$87&gt;$H127,V177,0)),0)</f>
        <v>0</v>
      </c>
      <c r="W127" s="175">
        <f>IF(OR(RIGHT($I127,3)="RGT",RIGHT($I127,3)="INC"),IF($H127=W$87,SUM($T177:W177)+$P127,IF(W$87&gt;$H127,W177,0)),0)</f>
        <v>0</v>
      </c>
      <c r="X127" s="175">
        <f>IF(OR(RIGHT($I127,3)="RGT",RIGHT($I127,3)="INC"),IF($H127=X$87,SUM($T177:X177)+$P127,IF(X$87&gt;$H127,X177,0)),0)</f>
        <v>0</v>
      </c>
      <c r="Y127" s="175">
        <f>IF(OR(RIGHT($I127,3)="RGT",RIGHT($I127,3)="INC"),IF($H127=Y$87,SUM($T177:Y177)+$P127,IF(Y$87&gt;$H127,Y177,0)),0)</f>
        <v>0</v>
      </c>
      <c r="Z127" s="175">
        <f>IF(OR(RIGHT($I127,3)="RGT",RIGHT($I127,3)="INC"),IF($H127=Z$87,SUM($T177:Z177)+$P127,IF(Z$87&gt;$H127,Z177,0)),0)</f>
        <v>0</v>
      </c>
      <c r="AA127" s="175">
        <f>IF(OR(RIGHT($I127,3)="RGT",RIGHT($I127,3)="INC"),IF($H127=AA$87,SUM($T177:AA177)+$P127,IF(AA$87&gt;$H127,AA177,0)),0)</f>
        <v>0</v>
      </c>
      <c r="AB127" s="175">
        <f>IF(OR(RIGHT($I127,3)="RGT",RIGHT($I127,3)="INC"),IF($H127=AB$87,SUM($T177:AB177)+$P127,IF(AB$87&gt;$H127,AB177,0)),0)</f>
        <v>0</v>
      </c>
      <c r="AC127" s="175">
        <f>IF(OR(RIGHT($I127,3)="RGT",RIGHT($I127,3)="INC"),IF($H127=AC$87,SUM($T177:AC177)+$P127,IF(AC$87&gt;$H127,AC177,0)),0)</f>
        <v>0</v>
      </c>
      <c r="AD127" s="175">
        <f>IF(OR(RIGHT($I127,3)="RGT",RIGHT($I127,3)="INC"),IF($H127=AD$87,SUM($T177:AD177)+$P127,IF(AD$87&gt;$H127,AD177,0)),0)</f>
        <v>0</v>
      </c>
      <c r="AE127" s="176">
        <f>IF(OR(RIGHT($I127,3)="RGT",RIGHT($I127,3)="INC"),IF($H127=AE$87,SUM($T177:AE177)+$P127,IF(AE$87&gt;$H127,AE177,0)),0)</f>
        <v>0</v>
      </c>
      <c r="AF127" s="175">
        <f>IF(OR(RIGHT($I127,3)="RGT",RIGHT($I127,3)="INC"),IF($H127=AF$87,SUM($T177:AF177)+$P127,IF(AF$87&gt;$H127,AF177,0)),0)</f>
        <v>0</v>
      </c>
      <c r="AG127" s="175">
        <f>IF(OR(RIGHT($I127,3)="RGT",RIGHT($I127,3)="INC"),IF($H127=AG$87,SUM($T177:AG177)+$P127,IF(AG$87&gt;$H127,AG177,0)),0)</f>
        <v>0</v>
      </c>
      <c r="AH127" s="175">
        <f>IF(OR(RIGHT($I127,3)="RGT",RIGHT($I127,3)="INC"),IF($H127=AH$87,SUM($T177:AH177)+$P127,IF(AH$87&gt;$H127,AH177,0)),0)</f>
        <v>0</v>
      </c>
      <c r="AI127" s="175">
        <f>IF(OR(RIGHT($I127,3)="RGT",RIGHT($I127,3)="INC"),IF($H127=AI$87,SUM($T177:AI177)+$P127,IF(AI$87&gt;$H127,AI177,0)),0)</f>
        <v>0</v>
      </c>
      <c r="AJ127" s="175">
        <f>IF(OR(RIGHT($I127,3)="RGT",RIGHT($I127,3)="INC"),IF($H127=AJ$87,SUM($T177:AJ177)+$P127,IF(AJ$87&gt;$H127,AJ177,0)),0)</f>
        <v>0</v>
      </c>
      <c r="AK127" s="175">
        <f>IF(OR(RIGHT($I127,3)="RGT",RIGHT($I127,3)="INC"),IF($H127=AK$87,SUM($T177:AK177)+$P127,IF(AK$87&gt;$H127,AK177,0)),0)</f>
        <v>0</v>
      </c>
      <c r="AL127" s="175">
        <f>IF(OR(RIGHT($I127,3)="RGT",RIGHT($I127,3)="INC"),IF($H127=AL$87,SUM($T177:AL177)+$P127,IF(AL$87&gt;$H127,AL177,0)),0)</f>
        <v>0</v>
      </c>
      <c r="AM127" s="175">
        <f>IF(OR(RIGHT($I127,3)="RGT",RIGHT($I127,3)="INC"),IF($H127=AM$87,SUM($T177:AM177)+$P127,IF(AM$87&gt;$H127,AM177,0)),0)</f>
        <v>0</v>
      </c>
      <c r="AN127" s="175">
        <f>IF(OR(RIGHT($I127,3)="RGT",RIGHT($I127,3)="INC"),IF($H127=AN$87,SUM($T177:AN177)+$P127,IF(AN$87&gt;$H127,AN177,0)),0)</f>
        <v>0</v>
      </c>
      <c r="AO127" s="175">
        <f>IF(OR(RIGHT($I127,3)="RGT",RIGHT($I127,3)="INC"),IF($H127=AO$87,SUM($T177:AO177)+$P127,IF(AO$87&gt;$H127,AO177,0)),0)</f>
        <v>0</v>
      </c>
      <c r="AP127" s="175">
        <f>IF(OR(RIGHT($I127,3)="RGT",RIGHT($I127,3)="INC"),IF($H127=AP$87,SUM($T177:AP177)+$P127,IF(AP$87&gt;$H127,AP177,0)),0)</f>
        <v>0</v>
      </c>
      <c r="AQ127" s="176">
        <f>IF(OR(RIGHT($I127,3)="RGT",RIGHT($I127,3)="INC"),IF($H127=AQ$87,SUM($T177:AQ177)+$P127,IF(AQ$87&gt;$H127,AQ177,0)),0)</f>
        <v>0</v>
      </c>
    </row>
    <row r="128" spans="2:43" s="177" customFormat="1" hidden="1" x14ac:dyDescent="0.25">
      <c r="B128" s="172" t="str">
        <f t="shared" si="49"/>
        <v>Tehachapi Segments 4-11</v>
      </c>
      <c r="C128" s="173" t="s">
        <v>33</v>
      </c>
      <c r="D128" s="56"/>
      <c r="E128" s="66"/>
      <c r="F128" s="58"/>
      <c r="G128" s="153"/>
      <c r="H128" s="59"/>
      <c r="I128" s="60"/>
      <c r="J128" s="61"/>
      <c r="K128" s="62"/>
      <c r="L128" s="226"/>
      <c r="M128" s="225"/>
      <c r="N128" s="71">
        <f>SUM(T178:AE178)</f>
        <v>0</v>
      </c>
      <c r="O128" s="71">
        <f>SUM(AF178:AQ178)</f>
        <v>0</v>
      </c>
      <c r="P128" s="64">
        <f t="shared" si="52"/>
        <v>0</v>
      </c>
      <c r="Q128" s="64">
        <f t="shared" si="53"/>
        <v>0</v>
      </c>
      <c r="R128" s="65">
        <f t="shared" si="54"/>
        <v>0</v>
      </c>
      <c r="S128" s="59"/>
      <c r="T128" s="373">
        <f>IF(OR(RIGHT($I128,3)="RGT",RIGHT($I128,3)="INC"),IF($H128=T$87,SUM($T178:T178)+$P128,IF(T$87&gt;$H128,T178,0)),0)</f>
        <v>0</v>
      </c>
      <c r="U128" s="374">
        <f>IF(OR(RIGHT($I128,3)="RGT",RIGHT($I128,3)="INC"),IF($H128=U$87,SUM($T178:U178)+$P128,IF(U$87&gt;$H128,U178,0)),0)</f>
        <v>0</v>
      </c>
      <c r="V128" s="374">
        <f>IF(OR(RIGHT($I128,3)="RGT",RIGHT($I128,3)="INC"),IF($H128=V$87,SUM($T178:V178)+$P128,IF(V$87&gt;$H128,V178,0)),0)</f>
        <v>0</v>
      </c>
      <c r="W128" s="374">
        <f>IF(OR(RIGHT($I128,3)="RGT",RIGHT($I128,3)="INC"),IF($H128=W$87,SUM($T178:W178)+$P128,IF(W$87&gt;$H128,W178,0)),0)</f>
        <v>0</v>
      </c>
      <c r="X128" s="374">
        <f>IF(OR(RIGHT($I128,3)="RGT",RIGHT($I128,3)="INC"),IF($H128=X$87,SUM($T178:X178)+$P128,IF(X$87&gt;$H128,X178,0)),0)</f>
        <v>0</v>
      </c>
      <c r="Y128" s="374">
        <f>IF(OR(RIGHT($I128,3)="RGT",RIGHT($I128,3)="INC"),IF($H128=Y$87,SUM($T178:Y178)+$P128,IF(Y$87&gt;$H128,Y178,0)),0)</f>
        <v>0</v>
      </c>
      <c r="Z128" s="374">
        <f>IF(OR(RIGHT($I128,3)="RGT",RIGHT($I128,3)="INC"),IF($H128=Z$87,SUM($T178:Z178)+$P128,IF(Z$87&gt;$H128,Z178,0)),0)</f>
        <v>0</v>
      </c>
      <c r="AA128" s="374">
        <f>IF(OR(RIGHT($I128,3)="RGT",RIGHT($I128,3)="INC"),IF($H128=AA$87,SUM($T178:AA178)+$P128,IF(AA$87&gt;$H128,AA178,0)),0)</f>
        <v>0</v>
      </c>
      <c r="AB128" s="374">
        <f>IF(OR(RIGHT($I128,3)="RGT",RIGHT($I128,3)="INC"),IF($H128=AB$87,SUM($T178:AB178)+$P128,IF(AB$87&gt;$H128,AB178,0)),0)</f>
        <v>0</v>
      </c>
      <c r="AC128" s="374">
        <f>IF(OR(RIGHT($I128,3)="RGT",RIGHT($I128,3)="INC"),IF($H128=AC$87,SUM($T178:AC178)+$P128,IF(AC$87&gt;$H128,AC178,0)),0)</f>
        <v>0</v>
      </c>
      <c r="AD128" s="374">
        <f>IF(OR(RIGHT($I128,3)="RGT",RIGHT($I128,3)="INC"),IF($H128=AD$87,SUM($T178:AD178)+$P128,IF(AD$87&gt;$H128,AD178,0)),0)</f>
        <v>0</v>
      </c>
      <c r="AE128" s="375">
        <f>IF(OR(RIGHT($I128,3)="RGT",RIGHT($I128,3)="INC"),IF($H128=AE$87,SUM($T178:AE178)+$P128,IF(AE$87&gt;$H128,AE178,0)),0)</f>
        <v>0</v>
      </c>
      <c r="AF128" s="374">
        <f>IF(OR(RIGHT($I128,3)="RGT",RIGHT($I128,3)="INC"),IF($H128=AF$87,SUM($T178:AF178)+$P128,IF(AF$87&gt;$H128,AF178,0)),0)</f>
        <v>0</v>
      </c>
      <c r="AG128" s="374">
        <f>IF(OR(RIGHT($I128,3)="RGT",RIGHT($I128,3)="INC"),IF($H128=AG$87,SUM($T178:AG178)+$P128,IF(AG$87&gt;$H128,AG178,0)),0)</f>
        <v>0</v>
      </c>
      <c r="AH128" s="374">
        <f>IF(OR(RIGHT($I128,3)="RGT",RIGHT($I128,3)="INC"),IF($H128=AH$87,SUM($T178:AH178)+$P128,IF(AH$87&gt;$H128,AH178,0)),0)</f>
        <v>0</v>
      </c>
      <c r="AI128" s="374">
        <f>IF(OR(RIGHT($I128,3)="RGT",RIGHT($I128,3)="INC"),IF($H128=AI$87,SUM($T178:AI178)+$P128,IF(AI$87&gt;$H128,AI178,0)),0)</f>
        <v>0</v>
      </c>
      <c r="AJ128" s="374">
        <f>IF(OR(RIGHT($I128,3)="RGT",RIGHT($I128,3)="INC"),IF($H128=AJ$87,SUM($T178:AJ178)+$P128,IF(AJ$87&gt;$H128,AJ178,0)),0)</f>
        <v>0</v>
      </c>
      <c r="AK128" s="374">
        <f>IF(OR(RIGHT($I128,3)="RGT",RIGHT($I128,3)="INC"),IF($H128=AK$87,SUM($T178:AK178)+$P128,IF(AK$87&gt;$H128,AK178,0)),0)</f>
        <v>0</v>
      </c>
      <c r="AL128" s="374">
        <f>IF(OR(RIGHT($I128,3)="RGT",RIGHT($I128,3)="INC"),IF($H128=AL$87,SUM($T178:AL178)+$P128,IF(AL$87&gt;$H128,AL178,0)),0)</f>
        <v>0</v>
      </c>
      <c r="AM128" s="374">
        <f>IF(OR(RIGHT($I128,3)="RGT",RIGHT($I128,3)="INC"),IF($H128=AM$87,SUM($T178:AM178)+$P128,IF(AM$87&gt;$H128,AM178,0)),0)</f>
        <v>0</v>
      </c>
      <c r="AN128" s="374">
        <f>IF(OR(RIGHT($I128,3)="RGT",RIGHT($I128,3)="INC"),IF($H128=AN$87,SUM($T178:AN178)+$P128,IF(AN$87&gt;$H128,AN178,0)),0)</f>
        <v>0</v>
      </c>
      <c r="AO128" s="374">
        <f>IF(OR(RIGHT($I128,3)="RGT",RIGHT($I128,3)="INC"),IF($H128=AO$87,SUM($T178:AO178)+$P128,IF(AO$87&gt;$H128,AO178,0)),0)</f>
        <v>0</v>
      </c>
      <c r="AP128" s="374">
        <f>IF(OR(RIGHT($I128,3)="RGT",RIGHT($I128,3)="INC"),IF($H128=AP$87,SUM($T178:AP178)+$P128,IF(AP$87&gt;$H128,AP178,0)),0)</f>
        <v>0</v>
      </c>
      <c r="AQ128" s="375">
        <f>IF(OR(RIGHT($I128,3)="RGT",RIGHT($I128,3)="INC"),IF($H128=AQ$87,SUM($T178:AQ178)+$P128,IF(AQ$87&gt;$H128,AQ178,0)),0)</f>
        <v>0</v>
      </c>
    </row>
    <row r="129" spans="2:44" ht="15.75" thickBot="1" x14ac:dyDescent="0.3">
      <c r="C129" s="164" t="s">
        <v>70</v>
      </c>
      <c r="D129" s="218" t="s">
        <v>26</v>
      </c>
      <c r="E129" s="219"/>
      <c r="F129" s="219"/>
      <c r="G129" s="219"/>
      <c r="H129" s="219"/>
      <c r="I129" s="219"/>
      <c r="J129" s="219"/>
      <c r="K129" s="220"/>
      <c r="L129" s="63"/>
      <c r="M129" s="124">
        <f>SUM(M88:M128)</f>
        <v>150.97648999999998</v>
      </c>
      <c r="N129" s="125">
        <f t="shared" ref="N129:R129" si="59">SUM(N88:N128)</f>
        <v>6464.9349999999995</v>
      </c>
      <c r="O129" s="125">
        <f t="shared" si="59"/>
        <v>0</v>
      </c>
      <c r="P129" s="125">
        <f t="shared" si="59"/>
        <v>150.97648999999998</v>
      </c>
      <c r="Q129" s="125">
        <f t="shared" si="59"/>
        <v>6464.9349999999995</v>
      </c>
      <c r="R129" s="126">
        <f t="shared" si="59"/>
        <v>0</v>
      </c>
      <c r="S129" s="58"/>
      <c r="T129" s="202">
        <f t="shared" ref="T129:AQ129" si="60">SUM(T88:T128)</f>
        <v>187.46100000000004</v>
      </c>
      <c r="U129" s="203">
        <f t="shared" si="60"/>
        <v>888.58399999999995</v>
      </c>
      <c r="V129" s="203">
        <f t="shared" si="60"/>
        <v>585.04700000000014</v>
      </c>
      <c r="W129" s="203">
        <f t="shared" si="60"/>
        <v>80.25500000000001</v>
      </c>
      <c r="X129" s="203">
        <f t="shared" si="60"/>
        <v>786</v>
      </c>
      <c r="Y129" s="203">
        <f t="shared" si="60"/>
        <v>862.31349</v>
      </c>
      <c r="Z129" s="203">
        <f t="shared" si="60"/>
        <v>503.32600000000002</v>
      </c>
      <c r="AA129" s="203">
        <f t="shared" si="60"/>
        <v>252.66300000000001</v>
      </c>
      <c r="AB129" s="203">
        <f t="shared" si="60"/>
        <v>304.971</v>
      </c>
      <c r="AC129" s="203">
        <f t="shared" si="60"/>
        <v>2</v>
      </c>
      <c r="AD129" s="203">
        <f t="shared" si="60"/>
        <v>2</v>
      </c>
      <c r="AE129" s="204">
        <f t="shared" si="60"/>
        <v>2161.2910000000002</v>
      </c>
      <c r="AF129" s="203">
        <f t="shared" si="60"/>
        <v>0</v>
      </c>
      <c r="AG129" s="203">
        <f t="shared" si="60"/>
        <v>0</v>
      </c>
      <c r="AH129" s="203">
        <f t="shared" si="60"/>
        <v>0</v>
      </c>
      <c r="AI129" s="203">
        <f t="shared" si="60"/>
        <v>0</v>
      </c>
      <c r="AJ129" s="203">
        <f t="shared" si="60"/>
        <v>0</v>
      </c>
      <c r="AK129" s="203">
        <f t="shared" si="60"/>
        <v>0</v>
      </c>
      <c r="AL129" s="203">
        <f t="shared" si="60"/>
        <v>0</v>
      </c>
      <c r="AM129" s="203">
        <f t="shared" si="60"/>
        <v>0</v>
      </c>
      <c r="AN129" s="203">
        <f t="shared" si="60"/>
        <v>0</v>
      </c>
      <c r="AO129" s="203">
        <f t="shared" si="60"/>
        <v>0</v>
      </c>
      <c r="AP129" s="203">
        <f t="shared" si="60"/>
        <v>0</v>
      </c>
      <c r="AQ129" s="204">
        <f t="shared" si="60"/>
        <v>0</v>
      </c>
      <c r="AR129" s="177"/>
    </row>
    <row r="130" spans="2:44" s="109" customFormat="1" ht="15.75" thickTop="1" x14ac:dyDescent="0.25">
      <c r="B130" s="181"/>
      <c r="C130" s="182"/>
      <c r="D130" s="183"/>
      <c r="E130" s="184"/>
      <c r="F130" s="185"/>
      <c r="G130" s="186"/>
      <c r="H130" s="186"/>
      <c r="J130" s="186"/>
      <c r="K130" s="186"/>
      <c r="L130" s="63"/>
      <c r="S130" s="58"/>
      <c r="T130" s="186"/>
      <c r="U130" s="186"/>
      <c r="V130" s="186"/>
      <c r="W130" s="186"/>
      <c r="X130" s="186"/>
      <c r="Y130" s="186"/>
      <c r="Z130" s="186"/>
      <c r="AA130" s="186"/>
      <c r="AB130" s="186"/>
      <c r="AC130" s="186"/>
      <c r="AD130" s="186"/>
      <c r="AE130" s="186"/>
      <c r="AF130" s="186"/>
      <c r="AG130" s="186"/>
      <c r="AH130" s="186"/>
      <c r="AI130" s="186"/>
      <c r="AJ130" s="186"/>
      <c r="AK130" s="186"/>
      <c r="AL130" s="186"/>
      <c r="AM130" s="186"/>
      <c r="AN130" s="186"/>
      <c r="AO130" s="186"/>
      <c r="AP130" s="186"/>
      <c r="AQ130" s="186"/>
      <c r="AR130" s="177"/>
    </row>
    <row r="131" spans="2:44" ht="15.75" thickBot="1" x14ac:dyDescent="0.3">
      <c r="D131" s="218" t="str">
        <f>"Total Incremental Plant Balance - "&amp;D82</f>
        <v>Total Incremental Plant Balance - Tehachapi Segments 4-11</v>
      </c>
      <c r="E131" s="219"/>
      <c r="F131" s="219"/>
      <c r="G131" s="219"/>
      <c r="H131" s="219"/>
      <c r="I131" s="219"/>
      <c r="J131" s="219"/>
      <c r="K131" s="220"/>
      <c r="L131" s="63"/>
      <c r="M131" s="124"/>
      <c r="N131" s="125"/>
      <c r="O131" s="125"/>
      <c r="P131" s="125"/>
      <c r="Q131" s="125"/>
      <c r="R131" s="126"/>
      <c r="S131" s="58"/>
      <c r="T131" s="178">
        <f>T129</f>
        <v>187.46100000000004</v>
      </c>
      <c r="U131" s="179">
        <f t="shared" ref="U131:AM131" si="61">U129+T131</f>
        <v>1076.0450000000001</v>
      </c>
      <c r="V131" s="179">
        <f t="shared" si="61"/>
        <v>1661.0920000000001</v>
      </c>
      <c r="W131" s="179">
        <f t="shared" si="61"/>
        <v>1741.3470000000002</v>
      </c>
      <c r="X131" s="179">
        <f t="shared" si="61"/>
        <v>2527.3470000000002</v>
      </c>
      <c r="Y131" s="179">
        <f t="shared" si="61"/>
        <v>3389.6604900000002</v>
      </c>
      <c r="Z131" s="179">
        <f t="shared" si="61"/>
        <v>3892.9864900000002</v>
      </c>
      <c r="AA131" s="179">
        <f t="shared" si="61"/>
        <v>4145.6494899999998</v>
      </c>
      <c r="AB131" s="179">
        <f t="shared" si="61"/>
        <v>4450.6204899999993</v>
      </c>
      <c r="AC131" s="179">
        <f t="shared" si="61"/>
        <v>4452.6204899999993</v>
      </c>
      <c r="AD131" s="179">
        <f t="shared" si="61"/>
        <v>4454.6204899999993</v>
      </c>
      <c r="AE131" s="180">
        <f t="shared" si="61"/>
        <v>6615.9114899999995</v>
      </c>
      <c r="AF131" s="179">
        <f>AF129+AE131</f>
        <v>6615.9114899999995</v>
      </c>
      <c r="AG131" s="179">
        <f t="shared" si="61"/>
        <v>6615.9114899999995</v>
      </c>
      <c r="AH131" s="179">
        <f t="shared" si="61"/>
        <v>6615.9114899999995</v>
      </c>
      <c r="AI131" s="179">
        <f t="shared" si="61"/>
        <v>6615.9114899999995</v>
      </c>
      <c r="AJ131" s="179">
        <f t="shared" si="61"/>
        <v>6615.9114899999995</v>
      </c>
      <c r="AK131" s="179">
        <f t="shared" si="61"/>
        <v>6615.9114899999995</v>
      </c>
      <c r="AL131" s="179">
        <f t="shared" si="61"/>
        <v>6615.9114899999995</v>
      </c>
      <c r="AM131" s="179">
        <f t="shared" si="61"/>
        <v>6615.9114899999995</v>
      </c>
      <c r="AN131" s="179">
        <f>AN129+AM131</f>
        <v>6615.9114899999995</v>
      </c>
      <c r="AO131" s="179">
        <f>AO129+AN131</f>
        <v>6615.9114899999995</v>
      </c>
      <c r="AP131" s="179">
        <f>AP129+AO131</f>
        <v>6615.9114899999995</v>
      </c>
      <c r="AQ131" s="180">
        <f>AQ129+AP131</f>
        <v>6615.9114899999995</v>
      </c>
      <c r="AR131" s="177"/>
    </row>
    <row r="132" spans="2:44" ht="15.75" thickTop="1" x14ac:dyDescent="0.25">
      <c r="D132" s="67"/>
      <c r="E132" s="68"/>
      <c r="F132" s="67"/>
      <c r="G132" s="217"/>
      <c r="H132" s="217"/>
      <c r="I132" s="217"/>
      <c r="J132" s="217"/>
      <c r="K132" s="217"/>
      <c r="L132" s="63"/>
      <c r="M132" s="128"/>
      <c r="N132" s="128"/>
      <c r="O132" s="128"/>
      <c r="P132" s="128"/>
      <c r="Q132" s="128"/>
      <c r="R132" s="128"/>
      <c r="S132" s="58"/>
      <c r="T132" s="187"/>
      <c r="U132" s="187"/>
      <c r="V132" s="187"/>
      <c r="W132" s="187"/>
      <c r="X132" s="187"/>
      <c r="Y132" s="187"/>
      <c r="Z132" s="187"/>
      <c r="AA132" s="187"/>
      <c r="AB132" s="187"/>
      <c r="AC132" s="187"/>
      <c r="AD132" s="187"/>
      <c r="AE132" s="187"/>
      <c r="AF132" s="187"/>
      <c r="AG132" s="187"/>
      <c r="AH132" s="187"/>
      <c r="AI132" s="187"/>
      <c r="AJ132" s="187"/>
      <c r="AK132" s="187"/>
      <c r="AL132" s="187"/>
      <c r="AM132" s="187"/>
      <c r="AN132" s="187"/>
      <c r="AO132" s="187"/>
      <c r="AP132" s="187"/>
      <c r="AQ132" s="187"/>
      <c r="AR132" s="177"/>
    </row>
    <row r="133" spans="2:44" s="109" customFormat="1" x14ac:dyDescent="0.25">
      <c r="B133" s="181"/>
      <c r="C133" s="182"/>
      <c r="D133" s="183"/>
      <c r="E133" s="184"/>
      <c r="F133" s="185"/>
      <c r="G133" s="186"/>
      <c r="H133" s="186"/>
      <c r="J133" s="186"/>
      <c r="K133" s="186"/>
      <c r="L133" s="63"/>
      <c r="S133" s="58"/>
      <c r="T133" s="186"/>
      <c r="U133" s="186"/>
      <c r="V133" s="186"/>
      <c r="W133" s="186"/>
      <c r="X133" s="186"/>
      <c r="Y133" s="186"/>
      <c r="Z133" s="186"/>
      <c r="AA133" s="186"/>
      <c r="AB133" s="186"/>
      <c r="AC133" s="186"/>
      <c r="AD133" s="186"/>
      <c r="AE133" s="186"/>
      <c r="AF133" s="186"/>
      <c r="AG133" s="186"/>
      <c r="AH133" s="186"/>
      <c r="AI133" s="186"/>
      <c r="AJ133" s="186"/>
      <c r="AK133" s="186"/>
      <c r="AL133" s="186"/>
      <c r="AM133" s="186"/>
      <c r="AN133" s="186"/>
      <c r="AO133" s="186"/>
      <c r="AP133" s="186"/>
      <c r="AQ133" s="186"/>
      <c r="AR133" s="177"/>
    </row>
    <row r="134" spans="2:44" s="109" customFormat="1" x14ac:dyDescent="0.25">
      <c r="B134" s="181"/>
      <c r="C134" s="182"/>
      <c r="D134" s="170" t="s">
        <v>34</v>
      </c>
      <c r="E134" s="166"/>
      <c r="F134" s="167"/>
      <c r="G134" s="108"/>
      <c r="H134" s="108"/>
      <c r="I134" s="107"/>
      <c r="J134" s="108"/>
      <c r="K134" s="108"/>
      <c r="L134" s="63"/>
      <c r="M134" s="121"/>
      <c r="N134" s="121"/>
      <c r="O134" s="121"/>
      <c r="P134" s="121"/>
      <c r="Q134" s="121"/>
      <c r="R134" s="121"/>
      <c r="S134" s="58"/>
      <c r="T134" s="108"/>
      <c r="U134" s="108"/>
      <c r="V134" s="108"/>
      <c r="W134" s="108"/>
      <c r="X134" s="108"/>
      <c r="Y134" s="108"/>
      <c r="Z134" s="108"/>
      <c r="AA134" s="108"/>
      <c r="AB134" s="108"/>
      <c r="AC134" s="108"/>
      <c r="AD134" s="108"/>
      <c r="AE134" s="108"/>
      <c r="AF134" s="108"/>
      <c r="AG134" s="108"/>
      <c r="AH134" s="108"/>
      <c r="AI134" s="108"/>
      <c r="AJ134" s="108"/>
      <c r="AK134" s="108"/>
      <c r="AL134" s="108"/>
      <c r="AM134" s="108"/>
      <c r="AN134" s="108"/>
      <c r="AO134" s="108"/>
      <c r="AP134" s="108"/>
      <c r="AQ134" s="108"/>
      <c r="AR134" s="177"/>
    </row>
    <row r="135" spans="2:44" s="109" customFormat="1" x14ac:dyDescent="0.25">
      <c r="B135" s="181"/>
      <c r="C135" s="182"/>
      <c r="D135" s="167" t="s">
        <v>35</v>
      </c>
      <c r="E135" s="166"/>
      <c r="F135" s="167"/>
      <c r="G135" s="108"/>
      <c r="H135" s="108"/>
      <c r="I135" s="107"/>
      <c r="J135" s="108"/>
      <c r="K135" s="108"/>
      <c r="L135" s="63"/>
      <c r="M135" s="107"/>
      <c r="N135" s="107"/>
      <c r="O135" s="107"/>
      <c r="P135" s="107"/>
      <c r="Q135" s="107"/>
      <c r="R135" s="107"/>
      <c r="S135" s="58"/>
      <c r="T135" s="108"/>
      <c r="U135" s="108"/>
      <c r="V135" s="108"/>
      <c r="W135" s="108"/>
      <c r="X135" s="108"/>
      <c r="Y135" s="108"/>
      <c r="Z135" s="108"/>
      <c r="AA135" s="108"/>
      <c r="AB135" s="108"/>
      <c r="AC135" s="108"/>
      <c r="AD135" s="108"/>
      <c r="AE135" s="108"/>
      <c r="AF135" s="108"/>
      <c r="AG135" s="108"/>
      <c r="AH135" s="108"/>
      <c r="AI135" s="108"/>
      <c r="AJ135" s="108"/>
      <c r="AK135" s="108"/>
      <c r="AL135" s="108"/>
      <c r="AM135" s="108"/>
      <c r="AN135" s="108"/>
      <c r="AO135" s="108"/>
      <c r="AP135" s="108"/>
      <c r="AQ135" s="108"/>
      <c r="AR135" s="177"/>
    </row>
    <row r="136" spans="2:44" s="109" customFormat="1" ht="15.75" thickBot="1" x14ac:dyDescent="0.3">
      <c r="B136" s="181"/>
      <c r="C136" s="182"/>
      <c r="D136" s="167"/>
      <c r="E136" s="166"/>
      <c r="F136" s="167"/>
      <c r="G136" s="108"/>
      <c r="H136" s="108"/>
      <c r="I136" s="107"/>
      <c r="J136" s="108"/>
      <c r="K136" s="108"/>
      <c r="L136" s="63"/>
      <c r="M136" s="107"/>
      <c r="N136" s="107"/>
      <c r="O136" s="107"/>
      <c r="P136" s="107"/>
      <c r="Q136" s="107"/>
      <c r="R136" s="107"/>
      <c r="S136" s="58"/>
      <c r="T136" s="108"/>
      <c r="U136" s="108"/>
      <c r="V136" s="108"/>
      <c r="W136" s="108"/>
      <c r="X136" s="108"/>
      <c r="Y136" s="108"/>
      <c r="Z136" s="108"/>
      <c r="AA136" s="108"/>
      <c r="AB136" s="108"/>
      <c r="AC136" s="108"/>
      <c r="AD136" s="108"/>
      <c r="AE136" s="108"/>
      <c r="AF136" s="108"/>
      <c r="AG136" s="108"/>
      <c r="AH136" s="108"/>
      <c r="AI136" s="108"/>
      <c r="AJ136" s="108"/>
      <c r="AK136" s="108"/>
      <c r="AL136" s="108"/>
      <c r="AM136" s="108"/>
      <c r="AN136" s="108"/>
      <c r="AO136" s="108"/>
      <c r="AP136" s="108"/>
      <c r="AQ136" s="108"/>
      <c r="AR136" s="177"/>
    </row>
    <row r="137" spans="2:44" s="117" customFormat="1" ht="30.75" thickBot="1" x14ac:dyDescent="0.3">
      <c r="B137" s="163"/>
      <c r="C137" s="164"/>
      <c r="D137" s="51" t="s">
        <v>15</v>
      </c>
      <c r="E137" s="52" t="s">
        <v>16</v>
      </c>
      <c r="F137" s="53" t="s">
        <v>17</v>
      </c>
      <c r="G137" s="54" t="s">
        <v>18</v>
      </c>
      <c r="H137" s="45" t="s">
        <v>19</v>
      </c>
      <c r="I137" s="45" t="s">
        <v>20</v>
      </c>
      <c r="J137" s="45" t="s">
        <v>21</v>
      </c>
      <c r="K137" s="46" t="s">
        <v>22</v>
      </c>
      <c r="L137" s="63"/>
      <c r="M137" s="44" t="str">
        <f t="shared" ref="M137:R137" si="62">M$11</f>
        <v>2017 CWIP</v>
      </c>
      <c r="N137" s="45" t="str">
        <f t="shared" si="62"/>
        <v>2018 Total Expenditures</v>
      </c>
      <c r="O137" s="45" t="str">
        <f t="shared" si="62"/>
        <v>2019 Total Expenditures</v>
      </c>
      <c r="P137" s="45" t="str">
        <f t="shared" si="62"/>
        <v>2017 ISO CWIP Less Collectible</v>
      </c>
      <c r="Q137" s="45" t="str">
        <f t="shared" si="62"/>
        <v>2018 ISO Expenditures Less Collectible</v>
      </c>
      <c r="R137" s="46" t="str">
        <f t="shared" si="62"/>
        <v>2019 ISO Expenditures Less Collectible</v>
      </c>
      <c r="S137" s="58"/>
      <c r="T137" s="69">
        <f>$E$3</f>
        <v>43101</v>
      </c>
      <c r="U137" s="54">
        <f t="shared" ref="U137:AM137" si="63">DATE(YEAR(T137),MONTH(T137)+1,DAY(T137))</f>
        <v>43132</v>
      </c>
      <c r="V137" s="54">
        <f t="shared" si="63"/>
        <v>43160</v>
      </c>
      <c r="W137" s="54">
        <f t="shared" si="63"/>
        <v>43191</v>
      </c>
      <c r="X137" s="54">
        <f t="shared" si="63"/>
        <v>43221</v>
      </c>
      <c r="Y137" s="54">
        <f t="shared" si="63"/>
        <v>43252</v>
      </c>
      <c r="Z137" s="54">
        <f t="shared" si="63"/>
        <v>43282</v>
      </c>
      <c r="AA137" s="54">
        <f t="shared" si="63"/>
        <v>43313</v>
      </c>
      <c r="AB137" s="54">
        <f t="shared" si="63"/>
        <v>43344</v>
      </c>
      <c r="AC137" s="54">
        <f t="shared" si="63"/>
        <v>43374</v>
      </c>
      <c r="AD137" s="54">
        <f t="shared" si="63"/>
        <v>43405</v>
      </c>
      <c r="AE137" s="171">
        <f t="shared" si="63"/>
        <v>43435</v>
      </c>
      <c r="AF137" s="54">
        <f>DATE(YEAR(AE137),MONTH(AE137)+1,DAY(AE137))</f>
        <v>43466</v>
      </c>
      <c r="AG137" s="54">
        <f t="shared" si="63"/>
        <v>43497</v>
      </c>
      <c r="AH137" s="54">
        <f t="shared" si="63"/>
        <v>43525</v>
      </c>
      <c r="AI137" s="54">
        <f t="shared" si="63"/>
        <v>43556</v>
      </c>
      <c r="AJ137" s="54">
        <f t="shared" si="63"/>
        <v>43586</v>
      </c>
      <c r="AK137" s="54">
        <f t="shared" si="63"/>
        <v>43617</v>
      </c>
      <c r="AL137" s="54">
        <f t="shared" si="63"/>
        <v>43647</v>
      </c>
      <c r="AM137" s="54">
        <f t="shared" si="63"/>
        <v>43678</v>
      </c>
      <c r="AN137" s="54">
        <f>DATE(YEAR(AM137),MONTH(AM137)+1,DAY(AM137))</f>
        <v>43709</v>
      </c>
      <c r="AO137" s="54">
        <f>DATE(YEAR(AN137),MONTH(AN137)+1,DAY(AN137))</f>
        <v>43739</v>
      </c>
      <c r="AP137" s="54">
        <f>DATE(YEAR(AO137),MONTH(AO137)+1,DAY(AO137))</f>
        <v>43770</v>
      </c>
      <c r="AQ137" s="171">
        <f>DATE(YEAR(AP137),MONTH(AP137)+1,DAY(AP137))</f>
        <v>43800</v>
      </c>
      <c r="AR137" s="177"/>
    </row>
    <row r="138" spans="2:44" s="177" customFormat="1" ht="30.75" x14ac:dyDescent="0.3">
      <c r="B138" s="172" t="str">
        <f t="shared" ref="B138:B178" si="64">+$D$82</f>
        <v>Tehachapi Segments 4-11</v>
      </c>
      <c r="C138" s="173" t="s">
        <v>36</v>
      </c>
      <c r="D138" s="56" t="str">
        <f t="shared" ref="D138:K147" si="65">D88</f>
        <v>CET-ET-TP-RN-547202</v>
      </c>
      <c r="E138" s="361" t="str">
        <f t="shared" si="65"/>
        <v>I: TRTP 5-3: Antelope-Vincent #2 500kV: Construct new 18-miles single-circuit T/L on existing right of way.</v>
      </c>
      <c r="F138" s="58">
        <f t="shared" si="65"/>
        <v>5472</v>
      </c>
      <c r="G138" s="60" t="str">
        <f t="shared" si="65"/>
        <v>High</v>
      </c>
      <c r="H138" s="59">
        <f t="shared" si="65"/>
        <v>41183</v>
      </c>
      <c r="I138" s="60" t="str">
        <f t="shared" si="65"/>
        <v>TR-LINEINC</v>
      </c>
      <c r="J138" s="61">
        <f t="shared" si="65"/>
        <v>0</v>
      </c>
      <c r="K138" s="62">
        <f t="shared" si="65"/>
        <v>1</v>
      </c>
      <c r="L138" s="63"/>
      <c r="M138" s="223">
        <f t="shared" ref="M138:O157" si="66">M88</f>
        <v>0</v>
      </c>
      <c r="N138" s="64">
        <f t="shared" si="66"/>
        <v>7.9000000000000001E-2</v>
      </c>
      <c r="O138" s="64">
        <f t="shared" si="66"/>
        <v>0</v>
      </c>
      <c r="P138" s="64">
        <f t="shared" ref="P138:P178" si="67">$M138*$K138*(1-$J138)</f>
        <v>0</v>
      </c>
      <c r="Q138" s="64">
        <f t="shared" ref="Q138:Q178" si="68">$N138*$K138*(1-$J138)</f>
        <v>7.9000000000000001E-2</v>
      </c>
      <c r="R138" s="65">
        <f t="shared" ref="R138:R178" si="69">$O138*$K138*(1-$J138)</f>
        <v>0</v>
      </c>
      <c r="S138" s="59"/>
      <c r="T138" s="323">
        <v>7.9000000000000001E-2</v>
      </c>
      <c r="U138" s="324"/>
      <c r="V138" s="324"/>
      <c r="W138" s="324"/>
      <c r="X138" s="324"/>
      <c r="Y138" s="324"/>
      <c r="Z138" s="324"/>
      <c r="AA138" s="324"/>
      <c r="AB138" s="324"/>
      <c r="AC138" s="324"/>
      <c r="AD138" s="324"/>
      <c r="AE138" s="325"/>
      <c r="AF138" s="289"/>
      <c r="AG138" s="289"/>
      <c r="AH138" s="289"/>
      <c r="AI138" s="289"/>
      <c r="AJ138" s="289"/>
      <c r="AK138" s="289"/>
      <c r="AL138" s="289"/>
      <c r="AM138" s="289"/>
      <c r="AN138" s="289"/>
      <c r="AO138" s="289"/>
      <c r="AP138" s="289"/>
      <c r="AQ138" s="290"/>
    </row>
    <row r="139" spans="2:44" s="177" customFormat="1" ht="30.75" x14ac:dyDescent="0.3">
      <c r="B139" s="172" t="str">
        <f t="shared" si="64"/>
        <v>Tehachapi Segments 4-11</v>
      </c>
      <c r="C139" s="173" t="s">
        <v>36</v>
      </c>
      <c r="D139" s="56" t="str">
        <f t="shared" si="65"/>
        <v>CET-ET-TP-RN-524301</v>
      </c>
      <c r="E139" s="362" t="str">
        <f t="shared" si="65"/>
        <v xml:space="preserve">I: TRTP 6-2: New Vincent-Duarte 500kV: Construct new 27 miles single-circuit 500kV T/L on existing ROW vacated by Antelope-Mesa line. </v>
      </c>
      <c r="F139" s="58">
        <f t="shared" si="65"/>
        <v>5243</v>
      </c>
      <c r="G139" s="60" t="str">
        <f t="shared" si="65"/>
        <v>High</v>
      </c>
      <c r="H139" s="59">
        <f t="shared" si="65"/>
        <v>41852</v>
      </c>
      <c r="I139" s="60" t="str">
        <f t="shared" si="65"/>
        <v>TR-LINEINC</v>
      </c>
      <c r="J139" s="61">
        <f t="shared" si="65"/>
        <v>0</v>
      </c>
      <c r="K139" s="62">
        <f t="shared" si="65"/>
        <v>1</v>
      </c>
      <c r="L139" s="63"/>
      <c r="M139" s="223">
        <f t="shared" si="66"/>
        <v>0</v>
      </c>
      <c r="N139" s="64">
        <f t="shared" si="66"/>
        <v>2526.0810000000001</v>
      </c>
      <c r="O139" s="64">
        <f t="shared" si="66"/>
        <v>0</v>
      </c>
      <c r="P139" s="64">
        <f t="shared" si="67"/>
        <v>0</v>
      </c>
      <c r="Q139" s="64">
        <f t="shared" si="68"/>
        <v>2526.0810000000001</v>
      </c>
      <c r="R139" s="65">
        <f t="shared" si="69"/>
        <v>0</v>
      </c>
      <c r="S139" s="59"/>
      <c r="T139" s="323">
        <v>2.1259999999999999</v>
      </c>
      <c r="U139" s="324">
        <v>13.973000000000001</v>
      </c>
      <c r="V139" s="324">
        <v>24.948</v>
      </c>
      <c r="W139" s="324">
        <v>75.052000000000007</v>
      </c>
      <c r="X139" s="324">
        <v>300</v>
      </c>
      <c r="Y139" s="324">
        <v>701.32600000000002</v>
      </c>
      <c r="Z139" s="324">
        <v>501.32600000000002</v>
      </c>
      <c r="AA139" s="324">
        <v>250.66300000000001</v>
      </c>
      <c r="AB139" s="324">
        <v>0</v>
      </c>
      <c r="AC139" s="324">
        <v>0</v>
      </c>
      <c r="AD139" s="324">
        <v>0</v>
      </c>
      <c r="AE139" s="325">
        <v>656.66700000000003</v>
      </c>
      <c r="AF139" s="289"/>
      <c r="AG139" s="289"/>
      <c r="AH139" s="289"/>
      <c r="AI139" s="289"/>
      <c r="AJ139" s="289"/>
      <c r="AK139" s="289"/>
      <c r="AL139" s="289"/>
      <c r="AM139" s="289"/>
      <c r="AN139" s="289"/>
      <c r="AO139" s="289"/>
      <c r="AP139" s="289"/>
      <c r="AQ139" s="290"/>
    </row>
    <row r="140" spans="2:44" s="177" customFormat="1" ht="45.75" x14ac:dyDescent="0.3">
      <c r="B140" s="172" t="str">
        <f t="shared" si="64"/>
        <v>Tehachapi Segments 4-11</v>
      </c>
      <c r="C140" s="173" t="s">
        <v>36</v>
      </c>
      <c r="D140" s="56" t="str">
        <f t="shared" si="65"/>
        <v>CET-ET-TP-RN-643801</v>
      </c>
      <c r="E140" s="362" t="str">
        <f t="shared" si="65"/>
        <v xml:space="preserve">I: TRTP 7-3: Antelope-Mesa 230kV T/L: Construct new 16-mile double-circuit 500kV T/L (2B-2156 ACSR)between the City of Duarte and near the Mesa SS.  </v>
      </c>
      <c r="F140" s="58">
        <f t="shared" si="65"/>
        <v>6438</v>
      </c>
      <c r="G140" s="60" t="str">
        <f t="shared" si="65"/>
        <v>High</v>
      </c>
      <c r="H140" s="59">
        <f t="shared" si="65"/>
        <v>43132</v>
      </c>
      <c r="I140" s="60" t="str">
        <f t="shared" si="65"/>
        <v>TR-LINEINC</v>
      </c>
      <c r="J140" s="61">
        <f t="shared" si="65"/>
        <v>0</v>
      </c>
      <c r="K140" s="62">
        <f t="shared" si="65"/>
        <v>1</v>
      </c>
      <c r="L140" s="63"/>
      <c r="M140" s="223">
        <f t="shared" si="66"/>
        <v>0</v>
      </c>
      <c r="N140" s="64">
        <f t="shared" si="66"/>
        <v>628.57599999999991</v>
      </c>
      <c r="O140" s="64">
        <f t="shared" si="66"/>
        <v>0</v>
      </c>
      <c r="P140" s="64">
        <f t="shared" si="67"/>
        <v>0</v>
      </c>
      <c r="Q140" s="64">
        <f t="shared" si="68"/>
        <v>628.57599999999991</v>
      </c>
      <c r="R140" s="65">
        <f t="shared" si="69"/>
        <v>0</v>
      </c>
      <c r="S140" s="59"/>
      <c r="T140" s="323">
        <v>234.65700000000001</v>
      </c>
      <c r="U140" s="324">
        <v>402.66199999999998</v>
      </c>
      <c r="V140" s="324">
        <v>-8.7430000000000003</v>
      </c>
      <c r="W140" s="324"/>
      <c r="X140" s="324"/>
      <c r="Y140" s="324"/>
      <c r="Z140" s="324"/>
      <c r="AA140" s="324"/>
      <c r="AB140" s="324"/>
      <c r="AC140" s="324"/>
      <c r="AD140" s="324"/>
      <c r="AE140" s="325"/>
      <c r="AF140" s="289"/>
      <c r="AG140" s="289"/>
      <c r="AH140" s="289"/>
      <c r="AI140" s="289"/>
      <c r="AJ140" s="289"/>
      <c r="AK140" s="289"/>
      <c r="AL140" s="289"/>
      <c r="AM140" s="289"/>
      <c r="AN140" s="289"/>
      <c r="AO140" s="289"/>
      <c r="AP140" s="289"/>
      <c r="AQ140" s="290"/>
    </row>
    <row r="141" spans="2:44" s="177" customFormat="1" ht="30.75" x14ac:dyDescent="0.3">
      <c r="B141" s="172" t="str">
        <f t="shared" si="64"/>
        <v>Tehachapi Segments 4-11</v>
      </c>
      <c r="C141" s="173" t="s">
        <v>36</v>
      </c>
      <c r="D141" s="56" t="str">
        <f t="shared" si="65"/>
        <v>CET-ET-TP-RN-643907</v>
      </c>
      <c r="E141" s="362" t="str">
        <f t="shared" si="65"/>
        <v xml:space="preserve">I: TRTP 8-8: Mira Loma-Vincent: Construct new 33 miles 500kV T/L between Mesa and Mira Loma (Section of Mira Loma and Vincent).  </v>
      </c>
      <c r="F141" s="58">
        <f t="shared" si="65"/>
        <v>6439</v>
      </c>
      <c r="G141" s="60" t="str">
        <f t="shared" si="65"/>
        <v>High</v>
      </c>
      <c r="H141" s="59">
        <f t="shared" si="65"/>
        <v>42430</v>
      </c>
      <c r="I141" s="60" t="str">
        <f t="shared" si="65"/>
        <v>TR-LINEINC</v>
      </c>
      <c r="J141" s="61">
        <f t="shared" si="65"/>
        <v>0</v>
      </c>
      <c r="K141" s="62">
        <f t="shared" si="65"/>
        <v>1</v>
      </c>
      <c r="L141" s="63"/>
      <c r="M141" s="260">
        <f t="shared" si="66"/>
        <v>0</v>
      </c>
      <c r="N141" s="64">
        <f t="shared" si="66"/>
        <v>398.96199999999999</v>
      </c>
      <c r="O141" s="64">
        <f t="shared" si="66"/>
        <v>0</v>
      </c>
      <c r="P141" s="64">
        <f t="shared" si="67"/>
        <v>0</v>
      </c>
      <c r="Q141" s="64">
        <f t="shared" si="68"/>
        <v>398.96199999999999</v>
      </c>
      <c r="R141" s="65">
        <f t="shared" si="69"/>
        <v>0</v>
      </c>
      <c r="S141" s="59"/>
      <c r="T141" s="323">
        <v>133.827</v>
      </c>
      <c r="U141" s="324">
        <v>113.902</v>
      </c>
      <c r="V141" s="324">
        <v>151.232</v>
      </c>
      <c r="W141" s="324">
        <v>1E-3</v>
      </c>
      <c r="X141" s="324"/>
      <c r="Y141" s="324"/>
      <c r="Z141" s="324"/>
      <c r="AA141" s="324"/>
      <c r="AB141" s="324"/>
      <c r="AC141" s="324"/>
      <c r="AD141" s="324"/>
      <c r="AE141" s="325"/>
      <c r="AF141" s="289"/>
      <c r="AG141" s="289"/>
      <c r="AH141" s="289"/>
      <c r="AI141" s="289"/>
      <c r="AJ141" s="289"/>
      <c r="AK141" s="289"/>
      <c r="AL141" s="289"/>
      <c r="AM141" s="289"/>
      <c r="AN141" s="289"/>
      <c r="AO141" s="289"/>
      <c r="AP141" s="289"/>
      <c r="AQ141" s="290"/>
    </row>
    <row r="142" spans="2:44" s="177" customFormat="1" ht="16.5" x14ac:dyDescent="0.3">
      <c r="B142" s="172" t="str">
        <f t="shared" si="64"/>
        <v>Tehachapi Segments 4-11</v>
      </c>
      <c r="C142" s="173" t="s">
        <v>36</v>
      </c>
      <c r="D142" s="56" t="str">
        <f t="shared" si="65"/>
        <v>CET-ET-TP-RN-755304</v>
      </c>
      <c r="E142" s="362" t="str">
        <f t="shared" si="65"/>
        <v>Mira Loma-Vincent 500 kV T/L (UG): Civil &amp; Cable Portion</v>
      </c>
      <c r="F142" s="58">
        <f t="shared" si="65"/>
        <v>7553</v>
      </c>
      <c r="G142" s="60" t="str">
        <f t="shared" si="65"/>
        <v>High</v>
      </c>
      <c r="H142" s="59">
        <f t="shared" si="65"/>
        <v>42644</v>
      </c>
      <c r="I142" s="60" t="str">
        <f t="shared" si="65"/>
        <v>TR-LINEINC</v>
      </c>
      <c r="J142" s="61">
        <f t="shared" si="65"/>
        <v>0</v>
      </c>
      <c r="K142" s="62">
        <f t="shared" si="65"/>
        <v>1</v>
      </c>
      <c r="L142" s="63"/>
      <c r="M142" s="223">
        <f t="shared" si="66"/>
        <v>0</v>
      </c>
      <c r="N142" s="64">
        <f t="shared" si="66"/>
        <v>255</v>
      </c>
      <c r="O142" s="64">
        <f t="shared" si="66"/>
        <v>0</v>
      </c>
      <c r="P142" s="64">
        <f t="shared" si="67"/>
        <v>0</v>
      </c>
      <c r="Q142" s="64">
        <f t="shared" si="68"/>
        <v>255</v>
      </c>
      <c r="R142" s="65">
        <f t="shared" si="69"/>
        <v>0</v>
      </c>
      <c r="S142" s="59"/>
      <c r="T142" s="323">
        <v>54.707000000000001</v>
      </c>
      <c r="U142" s="324">
        <v>87.942999999999998</v>
      </c>
      <c r="V142" s="324">
        <v>107.148</v>
      </c>
      <c r="W142" s="324">
        <v>5.202</v>
      </c>
      <c r="X142" s="324">
        <v>0</v>
      </c>
      <c r="Y142" s="324">
        <v>0</v>
      </c>
      <c r="Z142" s="324">
        <v>0</v>
      </c>
      <c r="AA142" s="324">
        <v>0</v>
      </c>
      <c r="AB142" s="324">
        <v>0</v>
      </c>
      <c r="AC142" s="324">
        <v>0</v>
      </c>
      <c r="AD142" s="324">
        <v>0</v>
      </c>
      <c r="AE142" s="325">
        <v>0</v>
      </c>
      <c r="AF142" s="289"/>
      <c r="AG142" s="289"/>
      <c r="AH142" s="289"/>
      <c r="AI142" s="289"/>
      <c r="AJ142" s="289"/>
      <c r="AK142" s="289"/>
      <c r="AL142" s="289"/>
      <c r="AM142" s="289"/>
      <c r="AN142" s="289"/>
      <c r="AO142" s="289"/>
      <c r="AP142" s="289"/>
      <c r="AQ142" s="290"/>
    </row>
    <row r="143" spans="2:44" s="177" customFormat="1" ht="16.5" x14ac:dyDescent="0.3">
      <c r="B143" s="172" t="str">
        <f t="shared" si="64"/>
        <v>Tehachapi Segments 4-11</v>
      </c>
      <c r="C143" s="173" t="s">
        <v>36</v>
      </c>
      <c r="D143" s="56" t="str">
        <f t="shared" si="65"/>
        <v>CET-ET-TP-RN-755300</v>
      </c>
      <c r="E143" s="362" t="str">
        <f t="shared" si="65"/>
        <v>Mira Loma Substation</v>
      </c>
      <c r="F143" s="58">
        <f t="shared" si="65"/>
        <v>7553</v>
      </c>
      <c r="G143" s="60" t="str">
        <f t="shared" si="65"/>
        <v>High</v>
      </c>
      <c r="H143" s="59">
        <f t="shared" si="65"/>
        <v>42705</v>
      </c>
      <c r="I143" s="60" t="str">
        <f t="shared" si="65"/>
        <v>TR-SUBINC</v>
      </c>
      <c r="J143" s="61">
        <f t="shared" si="65"/>
        <v>0</v>
      </c>
      <c r="K143" s="62">
        <f t="shared" si="65"/>
        <v>1</v>
      </c>
      <c r="L143" s="63"/>
      <c r="M143" s="223">
        <f t="shared" si="66"/>
        <v>0</v>
      </c>
      <c r="N143" s="64">
        <f t="shared" si="66"/>
        <v>2.0289999999999999</v>
      </c>
      <c r="O143" s="64">
        <f t="shared" si="66"/>
        <v>0</v>
      </c>
      <c r="P143" s="64">
        <f t="shared" si="67"/>
        <v>0</v>
      </c>
      <c r="Q143" s="64">
        <f t="shared" si="68"/>
        <v>2.0289999999999999</v>
      </c>
      <c r="R143" s="65">
        <f t="shared" si="69"/>
        <v>0</v>
      </c>
      <c r="S143" s="59"/>
      <c r="T143" s="323">
        <v>0</v>
      </c>
      <c r="U143" s="324">
        <v>1.792</v>
      </c>
      <c r="V143" s="324">
        <v>0.23699999999999999</v>
      </c>
      <c r="W143" s="324">
        <v>0</v>
      </c>
      <c r="X143" s="324">
        <v>0</v>
      </c>
      <c r="Y143" s="324">
        <v>0</v>
      </c>
      <c r="Z143" s="324">
        <v>0</v>
      </c>
      <c r="AA143" s="324">
        <v>0</v>
      </c>
      <c r="AB143" s="324">
        <v>0</v>
      </c>
      <c r="AC143" s="324">
        <v>0</v>
      </c>
      <c r="AD143" s="324">
        <v>0</v>
      </c>
      <c r="AE143" s="325">
        <v>0</v>
      </c>
      <c r="AF143" s="289"/>
      <c r="AG143" s="289"/>
      <c r="AH143" s="289"/>
      <c r="AI143" s="289"/>
      <c r="AJ143" s="289"/>
      <c r="AK143" s="289"/>
      <c r="AL143" s="289"/>
      <c r="AM143" s="289"/>
      <c r="AN143" s="289"/>
      <c r="AO143" s="289"/>
      <c r="AP143" s="289"/>
      <c r="AQ143" s="290"/>
    </row>
    <row r="144" spans="2:44" s="177" customFormat="1" ht="16.5" x14ac:dyDescent="0.3">
      <c r="B144" s="172" t="str">
        <f t="shared" si="64"/>
        <v>Tehachapi Segments 4-11</v>
      </c>
      <c r="C144" s="173" t="s">
        <v>36</v>
      </c>
      <c r="D144" s="56" t="str">
        <f t="shared" si="65"/>
        <v>CET-RP-TP-RN-755300</v>
      </c>
      <c r="E144" s="362" t="str">
        <f t="shared" si="65"/>
        <v>Acquire easements for CHUG - TRTP-Segment 8</v>
      </c>
      <c r="F144" s="58">
        <f t="shared" si="65"/>
        <v>7553</v>
      </c>
      <c r="G144" s="60" t="str">
        <f t="shared" si="65"/>
        <v>High</v>
      </c>
      <c r="H144" s="59">
        <f t="shared" si="65"/>
        <v>42644</v>
      </c>
      <c r="I144" s="60" t="str">
        <f t="shared" si="65"/>
        <v>TR-FEELANDINC</v>
      </c>
      <c r="J144" s="61">
        <f t="shared" si="65"/>
        <v>0</v>
      </c>
      <c r="K144" s="62">
        <f t="shared" si="65"/>
        <v>1</v>
      </c>
      <c r="L144" s="63"/>
      <c r="M144" s="223">
        <f t="shared" si="66"/>
        <v>0</v>
      </c>
      <c r="N144" s="64">
        <f t="shared" si="66"/>
        <v>7.73</v>
      </c>
      <c r="O144" s="64">
        <f t="shared" si="66"/>
        <v>0</v>
      </c>
      <c r="P144" s="64">
        <f t="shared" si="67"/>
        <v>0</v>
      </c>
      <c r="Q144" s="64">
        <f t="shared" si="68"/>
        <v>7.73</v>
      </c>
      <c r="R144" s="65">
        <f t="shared" si="69"/>
        <v>0</v>
      </c>
      <c r="S144" s="59"/>
      <c r="T144" s="323">
        <v>0</v>
      </c>
      <c r="U144" s="324">
        <v>-1.478</v>
      </c>
      <c r="V144" s="324">
        <v>9.2080000000000002</v>
      </c>
      <c r="W144" s="324">
        <v>0</v>
      </c>
      <c r="X144" s="324">
        <v>0</v>
      </c>
      <c r="Y144" s="324">
        <v>0</v>
      </c>
      <c r="Z144" s="324">
        <v>0</v>
      </c>
      <c r="AA144" s="324">
        <v>0</v>
      </c>
      <c r="AB144" s="324">
        <v>0</v>
      </c>
      <c r="AC144" s="324">
        <v>0</v>
      </c>
      <c r="AD144" s="324">
        <v>0</v>
      </c>
      <c r="AE144" s="325">
        <v>0</v>
      </c>
      <c r="AF144" s="289"/>
      <c r="AG144" s="289"/>
      <c r="AH144" s="289"/>
      <c r="AI144" s="289"/>
      <c r="AJ144" s="289"/>
      <c r="AK144" s="289"/>
      <c r="AL144" s="289"/>
      <c r="AM144" s="289"/>
      <c r="AN144" s="289"/>
      <c r="AO144" s="289"/>
      <c r="AP144" s="289"/>
      <c r="AQ144" s="290"/>
    </row>
    <row r="145" spans="2:43" s="177" customFormat="1" ht="16.5" x14ac:dyDescent="0.3">
      <c r="B145" s="172" t="str">
        <f t="shared" si="64"/>
        <v>Tehachapi Segments 4-11</v>
      </c>
      <c r="C145" s="173" t="s">
        <v>36</v>
      </c>
      <c r="D145" s="56" t="str">
        <f t="shared" si="65"/>
        <v>CET-RP-TP-RN-755300</v>
      </c>
      <c r="E145" s="362" t="str">
        <f t="shared" si="65"/>
        <v>TRTP-Segment 8A CHUG: Land/ Easements Acquisition/ Condemnation</v>
      </c>
      <c r="F145" s="58">
        <f t="shared" si="65"/>
        <v>7553</v>
      </c>
      <c r="G145" s="60" t="str">
        <f t="shared" si="65"/>
        <v>High</v>
      </c>
      <c r="H145" s="253">
        <f t="shared" si="65"/>
        <v>43252</v>
      </c>
      <c r="I145" s="60" t="str">
        <f t="shared" si="65"/>
        <v>TR-FEELANDINC</v>
      </c>
      <c r="J145" s="61">
        <f t="shared" si="65"/>
        <v>0</v>
      </c>
      <c r="K145" s="62">
        <f t="shared" si="65"/>
        <v>1</v>
      </c>
      <c r="L145" s="63"/>
      <c r="M145" s="260">
        <f t="shared" si="66"/>
        <v>150.97648999999998</v>
      </c>
      <c r="N145" s="64">
        <f t="shared" si="66"/>
        <v>877.29699999999991</v>
      </c>
      <c r="O145" s="64">
        <f t="shared" si="66"/>
        <v>0</v>
      </c>
      <c r="P145" s="64">
        <f t="shared" si="67"/>
        <v>150.97648999999998</v>
      </c>
      <c r="Q145" s="64">
        <f t="shared" si="68"/>
        <v>877.29699999999991</v>
      </c>
      <c r="R145" s="65">
        <f t="shared" si="69"/>
        <v>0</v>
      </c>
      <c r="S145" s="59"/>
      <c r="T145" s="323">
        <v>0.70799999999999996</v>
      </c>
      <c r="U145" s="324">
        <v>1.944</v>
      </c>
      <c r="V145" s="324">
        <v>1.359</v>
      </c>
      <c r="W145" s="324">
        <v>2</v>
      </c>
      <c r="X145" s="324">
        <v>2</v>
      </c>
      <c r="Y145" s="324">
        <v>2</v>
      </c>
      <c r="Z145" s="324">
        <v>2</v>
      </c>
      <c r="AA145" s="324">
        <v>2</v>
      </c>
      <c r="AB145" s="324">
        <v>2</v>
      </c>
      <c r="AC145" s="324">
        <v>2</v>
      </c>
      <c r="AD145" s="324">
        <v>2</v>
      </c>
      <c r="AE145" s="325">
        <v>857.28599999999994</v>
      </c>
      <c r="AF145" s="289"/>
      <c r="AG145" s="289"/>
      <c r="AH145" s="289"/>
      <c r="AI145" s="289"/>
      <c r="AJ145" s="289"/>
      <c r="AK145" s="289"/>
      <c r="AL145" s="289"/>
      <c r="AM145" s="289"/>
      <c r="AN145" s="289"/>
      <c r="AO145" s="289"/>
      <c r="AP145" s="289"/>
      <c r="AQ145" s="290"/>
    </row>
    <row r="146" spans="2:43" s="177" customFormat="1" ht="16.5" x14ac:dyDescent="0.3">
      <c r="B146" s="172" t="str">
        <f t="shared" si="64"/>
        <v>Tehachapi Segments 4-11</v>
      </c>
      <c r="C146" s="173" t="s">
        <v>36</v>
      </c>
      <c r="D146" s="56" t="str">
        <f t="shared" si="65"/>
        <v>CET-ET-TP-RN-755302</v>
      </c>
      <c r="E146" s="362" t="str">
        <f t="shared" si="65"/>
        <v>East Transition Station</v>
      </c>
      <c r="F146" s="58">
        <f t="shared" si="65"/>
        <v>7553</v>
      </c>
      <c r="G146" s="60" t="str">
        <f t="shared" si="65"/>
        <v>High</v>
      </c>
      <c r="H146" s="59">
        <f t="shared" si="65"/>
        <v>42705</v>
      </c>
      <c r="I146" s="60" t="str">
        <f t="shared" si="65"/>
        <v>TR-SUBINC</v>
      </c>
      <c r="J146" s="61">
        <f t="shared" si="65"/>
        <v>0</v>
      </c>
      <c r="K146" s="62">
        <f t="shared" si="65"/>
        <v>1</v>
      </c>
      <c r="L146" s="63"/>
      <c r="M146" s="223">
        <f t="shared" si="66"/>
        <v>0</v>
      </c>
      <c r="N146" s="64">
        <f t="shared" si="66"/>
        <v>395</v>
      </c>
      <c r="O146" s="64">
        <f t="shared" si="66"/>
        <v>0</v>
      </c>
      <c r="P146" s="64">
        <f t="shared" si="67"/>
        <v>0</v>
      </c>
      <c r="Q146" s="64">
        <f t="shared" si="68"/>
        <v>395</v>
      </c>
      <c r="R146" s="65">
        <f t="shared" si="69"/>
        <v>0</v>
      </c>
      <c r="S146" s="59"/>
      <c r="T146" s="323">
        <v>-0.64100000000000001</v>
      </c>
      <c r="U146" s="324">
        <v>1.1850000000000001</v>
      </c>
      <c r="V146" s="324">
        <v>0.156</v>
      </c>
      <c r="W146" s="324">
        <v>0</v>
      </c>
      <c r="X146" s="324">
        <v>243</v>
      </c>
      <c r="Y146" s="324">
        <v>0</v>
      </c>
      <c r="Z146" s="324">
        <v>0</v>
      </c>
      <c r="AA146" s="324">
        <v>0</v>
      </c>
      <c r="AB146" s="324">
        <v>151.30000000000001</v>
      </c>
      <c r="AC146" s="324">
        <v>0</v>
      </c>
      <c r="AD146" s="324">
        <v>0</v>
      </c>
      <c r="AE146" s="325">
        <v>0</v>
      </c>
      <c r="AF146" s="289"/>
      <c r="AG146" s="289"/>
      <c r="AH146" s="289"/>
      <c r="AI146" s="289"/>
      <c r="AJ146" s="289"/>
      <c r="AK146" s="289"/>
      <c r="AL146" s="289"/>
      <c r="AM146" s="289"/>
      <c r="AN146" s="289"/>
      <c r="AO146" s="289"/>
      <c r="AP146" s="289"/>
      <c r="AQ146" s="290"/>
    </row>
    <row r="147" spans="2:43" s="177" customFormat="1" ht="16.5" x14ac:dyDescent="0.3">
      <c r="B147" s="172" t="str">
        <f t="shared" si="64"/>
        <v>Tehachapi Segments 4-11</v>
      </c>
      <c r="C147" s="173" t="s">
        <v>36</v>
      </c>
      <c r="D147" s="56" t="str">
        <f t="shared" si="65"/>
        <v>CET-ET-TP-RN-755303</v>
      </c>
      <c r="E147" s="362" t="str">
        <f t="shared" si="65"/>
        <v>West Transition Station</v>
      </c>
      <c r="F147" s="58">
        <f t="shared" si="65"/>
        <v>7553</v>
      </c>
      <c r="G147" s="60" t="str">
        <f t="shared" si="65"/>
        <v>High</v>
      </c>
      <c r="H147" s="59">
        <f t="shared" si="65"/>
        <v>42705</v>
      </c>
      <c r="I147" s="60" t="str">
        <f t="shared" si="65"/>
        <v>TR-SUBINC</v>
      </c>
      <c r="J147" s="61">
        <f t="shared" si="65"/>
        <v>0</v>
      </c>
      <c r="K147" s="62">
        <f t="shared" si="65"/>
        <v>1</v>
      </c>
      <c r="L147" s="63"/>
      <c r="M147" s="223">
        <f t="shared" si="66"/>
        <v>0</v>
      </c>
      <c r="N147" s="64">
        <f t="shared" si="66"/>
        <v>395</v>
      </c>
      <c r="O147" s="64">
        <f t="shared" si="66"/>
        <v>0</v>
      </c>
      <c r="P147" s="64">
        <f t="shared" si="67"/>
        <v>0</v>
      </c>
      <c r="Q147" s="64">
        <f t="shared" si="68"/>
        <v>395</v>
      </c>
      <c r="R147" s="65">
        <f t="shared" si="69"/>
        <v>0</v>
      </c>
      <c r="S147" s="59"/>
      <c r="T147" s="323">
        <v>0.222</v>
      </c>
      <c r="U147" s="324">
        <v>0</v>
      </c>
      <c r="V147" s="324">
        <v>0.107</v>
      </c>
      <c r="W147" s="324">
        <v>0</v>
      </c>
      <c r="X147" s="324">
        <v>243</v>
      </c>
      <c r="Y147" s="324">
        <v>0</v>
      </c>
      <c r="Z147" s="324">
        <v>0</v>
      </c>
      <c r="AA147" s="324">
        <v>0</v>
      </c>
      <c r="AB147" s="324">
        <v>151.67099999999999</v>
      </c>
      <c r="AC147" s="324">
        <v>0</v>
      </c>
      <c r="AD147" s="324">
        <v>0</v>
      </c>
      <c r="AE147" s="325">
        <v>0</v>
      </c>
      <c r="AF147" s="289"/>
      <c r="AG147" s="289"/>
      <c r="AH147" s="289"/>
      <c r="AI147" s="289"/>
      <c r="AJ147" s="289"/>
      <c r="AK147" s="289"/>
      <c r="AL147" s="289"/>
      <c r="AM147" s="289"/>
      <c r="AN147" s="289"/>
      <c r="AO147" s="289"/>
      <c r="AP147" s="289"/>
      <c r="AQ147" s="290"/>
    </row>
    <row r="148" spans="2:43" s="177" customFormat="1" ht="16.5" x14ac:dyDescent="0.3">
      <c r="B148" s="172" t="str">
        <f t="shared" si="64"/>
        <v>Tehachapi Segments 4-11</v>
      </c>
      <c r="C148" s="173" t="s">
        <v>36</v>
      </c>
      <c r="D148" s="56" t="str">
        <f t="shared" ref="D148:K157" si="70">D98</f>
        <v>CET-ET-TP-RN-755305</v>
      </c>
      <c r="E148" s="362" t="str">
        <f t="shared" si="70"/>
        <v>Chino Hills Related OH Line Work</v>
      </c>
      <c r="F148" s="58">
        <f t="shared" si="70"/>
        <v>7553</v>
      </c>
      <c r="G148" s="60" t="str">
        <f t="shared" si="70"/>
        <v>High</v>
      </c>
      <c r="H148" s="253">
        <f t="shared" si="70"/>
        <v>42583</v>
      </c>
      <c r="I148" s="60" t="str">
        <f t="shared" si="70"/>
        <v>TR-LINEINC</v>
      </c>
      <c r="J148" s="61">
        <f t="shared" si="70"/>
        <v>0</v>
      </c>
      <c r="K148" s="62">
        <f t="shared" si="70"/>
        <v>1</v>
      </c>
      <c r="L148" s="63"/>
      <c r="M148" s="223">
        <f t="shared" si="66"/>
        <v>0</v>
      </c>
      <c r="N148" s="64">
        <f t="shared" si="66"/>
        <v>0.36499999999999999</v>
      </c>
      <c r="O148" s="64">
        <f t="shared" si="66"/>
        <v>0</v>
      </c>
      <c r="P148" s="64">
        <f t="shared" si="67"/>
        <v>0</v>
      </c>
      <c r="Q148" s="64">
        <f t="shared" si="68"/>
        <v>0.36499999999999999</v>
      </c>
      <c r="R148" s="65">
        <f t="shared" si="69"/>
        <v>0</v>
      </c>
      <c r="S148" s="59"/>
      <c r="T148" s="323">
        <v>0.36499999999999999</v>
      </c>
      <c r="U148" s="324">
        <v>0</v>
      </c>
      <c r="V148" s="324">
        <v>0</v>
      </c>
      <c r="W148" s="324">
        <v>0</v>
      </c>
      <c r="X148" s="324">
        <v>0</v>
      </c>
      <c r="Y148" s="324">
        <v>0</v>
      </c>
      <c r="Z148" s="324">
        <v>0</v>
      </c>
      <c r="AA148" s="324">
        <v>0</v>
      </c>
      <c r="AB148" s="324">
        <v>0</v>
      </c>
      <c r="AC148" s="324">
        <v>0</v>
      </c>
      <c r="AD148" s="324">
        <v>0</v>
      </c>
      <c r="AE148" s="325">
        <v>0</v>
      </c>
      <c r="AF148" s="289"/>
      <c r="AG148" s="289"/>
      <c r="AH148" s="289"/>
      <c r="AI148" s="289"/>
      <c r="AJ148" s="289"/>
      <c r="AK148" s="289"/>
      <c r="AL148" s="289"/>
      <c r="AM148" s="289"/>
      <c r="AN148" s="289"/>
      <c r="AO148" s="289"/>
      <c r="AP148" s="289"/>
      <c r="AQ148" s="290"/>
    </row>
    <row r="149" spans="2:43" s="177" customFormat="1" ht="16.5" x14ac:dyDescent="0.3">
      <c r="B149" s="172" t="str">
        <f t="shared" si="64"/>
        <v>Tehachapi Segments 4-11</v>
      </c>
      <c r="C149" s="173" t="s">
        <v>36</v>
      </c>
      <c r="D149" s="56" t="str">
        <f t="shared" si="70"/>
        <v>CET-ET-TP-RN-644007</v>
      </c>
      <c r="E149" s="362" t="str">
        <f t="shared" si="70"/>
        <v>Mira Loma Sub - Equip 1 500kV LP</v>
      </c>
      <c r="F149" s="58">
        <f t="shared" si="70"/>
        <v>6440</v>
      </c>
      <c r="G149" s="60" t="str">
        <f t="shared" si="70"/>
        <v>High</v>
      </c>
      <c r="H149" s="59">
        <f t="shared" si="70"/>
        <v>41730</v>
      </c>
      <c r="I149" s="60" t="str">
        <f t="shared" si="70"/>
        <v>TR-SUBINC</v>
      </c>
      <c r="J149" s="61">
        <f t="shared" si="70"/>
        <v>0</v>
      </c>
      <c r="K149" s="62">
        <f t="shared" si="70"/>
        <v>1</v>
      </c>
      <c r="L149" s="63"/>
      <c r="M149" s="223">
        <f t="shared" si="66"/>
        <v>0</v>
      </c>
      <c r="N149" s="64">
        <f t="shared" si="66"/>
        <v>122.149</v>
      </c>
      <c r="O149" s="64">
        <f t="shared" si="66"/>
        <v>0</v>
      </c>
      <c r="P149" s="64">
        <f t="shared" si="67"/>
        <v>0</v>
      </c>
      <c r="Q149" s="64">
        <f t="shared" si="68"/>
        <v>122.149</v>
      </c>
      <c r="R149" s="65">
        <f t="shared" si="69"/>
        <v>0</v>
      </c>
      <c r="S149" s="59"/>
      <c r="T149" s="323">
        <v>0</v>
      </c>
      <c r="U149" s="324">
        <v>0</v>
      </c>
      <c r="V149" s="324">
        <v>122.149</v>
      </c>
      <c r="W149" s="324"/>
      <c r="X149" s="324"/>
      <c r="Y149" s="324"/>
      <c r="Z149" s="324"/>
      <c r="AA149" s="324"/>
      <c r="AB149" s="324"/>
      <c r="AC149" s="324"/>
      <c r="AD149" s="324"/>
      <c r="AE149" s="325"/>
      <c r="AF149" s="289"/>
      <c r="AG149" s="289"/>
      <c r="AH149" s="289"/>
      <c r="AI149" s="289"/>
      <c r="AJ149" s="289"/>
      <c r="AK149" s="289"/>
      <c r="AL149" s="289"/>
      <c r="AM149" s="289"/>
      <c r="AN149" s="289"/>
      <c r="AO149" s="289"/>
      <c r="AP149" s="289"/>
      <c r="AQ149" s="290"/>
    </row>
    <row r="150" spans="2:43" s="177" customFormat="1" ht="45.75" x14ac:dyDescent="0.3">
      <c r="B150" s="172" t="str">
        <f t="shared" si="64"/>
        <v>Tehachapi Segments 4-11</v>
      </c>
      <c r="C150" s="173" t="s">
        <v>36</v>
      </c>
      <c r="D150" s="56" t="str">
        <f t="shared" si="70"/>
        <v>CET-ET-TP-RN-644203</v>
      </c>
      <c r="E150" s="362" t="str">
        <f t="shared" si="70"/>
        <v xml:space="preserve">I: TRTP 11-1: Mesa-Vincent #1 500kV: Construct 18.6 miles Mesa-Vincent #1 500kV T/L. Construct approx. 18 miles of new single-circuit 500kV T/L from Vincent SS to the Gould SS area. </v>
      </c>
      <c r="F150" s="58">
        <f t="shared" si="70"/>
        <v>6442</v>
      </c>
      <c r="G150" s="60" t="str">
        <f t="shared" si="70"/>
        <v>High</v>
      </c>
      <c r="H150" s="59">
        <f t="shared" si="70"/>
        <v>42125</v>
      </c>
      <c r="I150" s="60" t="str">
        <f t="shared" si="70"/>
        <v>TR-LINEINC</v>
      </c>
      <c r="J150" s="61">
        <f t="shared" si="70"/>
        <v>0</v>
      </c>
      <c r="K150" s="62">
        <f t="shared" si="70"/>
        <v>1</v>
      </c>
      <c r="L150" s="63"/>
      <c r="M150" s="223">
        <f t="shared" si="66"/>
        <v>0</v>
      </c>
      <c r="N150" s="64">
        <f t="shared" si="66"/>
        <v>832.66699999999992</v>
      </c>
      <c r="O150" s="64">
        <f t="shared" si="66"/>
        <v>0</v>
      </c>
      <c r="P150" s="64">
        <f t="shared" si="67"/>
        <v>0</v>
      </c>
      <c r="Q150" s="64">
        <f t="shared" si="68"/>
        <v>832.66699999999992</v>
      </c>
      <c r="R150" s="65">
        <f t="shared" si="69"/>
        <v>0</v>
      </c>
      <c r="S150" s="59"/>
      <c r="T150" s="323">
        <v>-3.2240000000000002</v>
      </c>
      <c r="U150" s="324">
        <v>9.9480000000000004</v>
      </c>
      <c r="V150" s="324">
        <v>178.60499999999999</v>
      </c>
      <c r="W150" s="324">
        <v>0</v>
      </c>
      <c r="X150" s="324">
        <v>0</v>
      </c>
      <c r="Y150" s="324">
        <v>0</v>
      </c>
      <c r="Z150" s="324">
        <v>0</v>
      </c>
      <c r="AA150" s="324">
        <v>0</v>
      </c>
      <c r="AB150" s="324">
        <v>0</v>
      </c>
      <c r="AC150" s="324">
        <v>0</v>
      </c>
      <c r="AD150" s="324">
        <v>0</v>
      </c>
      <c r="AE150" s="325">
        <v>647.33799999999997</v>
      </c>
      <c r="AF150" s="289"/>
      <c r="AG150" s="289"/>
      <c r="AH150" s="289"/>
      <c r="AI150" s="289"/>
      <c r="AJ150" s="289"/>
      <c r="AK150" s="289"/>
      <c r="AL150" s="289"/>
      <c r="AM150" s="289"/>
      <c r="AN150" s="289"/>
      <c r="AO150" s="289"/>
      <c r="AP150" s="289"/>
      <c r="AQ150" s="290"/>
    </row>
    <row r="151" spans="2:43" s="177" customFormat="1" ht="60.75" x14ac:dyDescent="0.3">
      <c r="B151" s="172" t="str">
        <f t="shared" si="64"/>
        <v>Tehachapi Segments 4-11</v>
      </c>
      <c r="C151" s="173" t="s">
        <v>36</v>
      </c>
      <c r="D151" s="56" t="str">
        <f t="shared" si="70"/>
        <v>CET-ET-TP-RN-644200</v>
      </c>
      <c r="E151" s="362" t="str">
        <f t="shared" si="70"/>
        <v xml:space="preserve">I: TRTP 11-4: Eagle Rock-Pardee 230kV: Construct 2 miles of single-circuit T/L to terminate Eagle Rock-Pardee 230kV T/L into Vincent. Construct approx. 0.2 mile of single-circuit T/L to connect Eagle Rock-Pardee T/L into Gould SS. </v>
      </c>
      <c r="F151" s="58">
        <f t="shared" si="70"/>
        <v>6442</v>
      </c>
      <c r="G151" s="60" t="str">
        <f t="shared" si="70"/>
        <v>High</v>
      </c>
      <c r="H151" s="59">
        <f t="shared" si="70"/>
        <v>42036</v>
      </c>
      <c r="I151" s="60" t="str">
        <f t="shared" si="70"/>
        <v>TR-LINEINC</v>
      </c>
      <c r="J151" s="61">
        <f t="shared" si="70"/>
        <v>0</v>
      </c>
      <c r="K151" s="62">
        <f t="shared" si="70"/>
        <v>1</v>
      </c>
      <c r="L151" s="63"/>
      <c r="M151" s="223">
        <f t="shared" si="66"/>
        <v>0</v>
      </c>
      <c r="N151" s="64">
        <f t="shared" si="66"/>
        <v>24</v>
      </c>
      <c r="O151" s="64">
        <f t="shared" si="66"/>
        <v>0</v>
      </c>
      <c r="P151" s="64">
        <f t="shared" si="67"/>
        <v>0</v>
      </c>
      <c r="Q151" s="64">
        <f t="shared" si="68"/>
        <v>24</v>
      </c>
      <c r="R151" s="65">
        <f t="shared" si="69"/>
        <v>0</v>
      </c>
      <c r="S151" s="59"/>
      <c r="T151" s="363">
        <v>0</v>
      </c>
      <c r="U151" s="364">
        <v>24</v>
      </c>
      <c r="V151" s="364">
        <v>0</v>
      </c>
      <c r="W151" s="364">
        <v>0</v>
      </c>
      <c r="X151" s="364">
        <v>0</v>
      </c>
      <c r="Y151" s="364">
        <v>0</v>
      </c>
      <c r="Z151" s="364">
        <v>0</v>
      </c>
      <c r="AA151" s="364">
        <v>0</v>
      </c>
      <c r="AB151" s="364">
        <v>0</v>
      </c>
      <c r="AC151" s="364">
        <v>0</v>
      </c>
      <c r="AD151" s="364">
        <v>0</v>
      </c>
      <c r="AE151" s="365">
        <v>0</v>
      </c>
      <c r="AF151" s="366"/>
      <c r="AG151" s="366"/>
      <c r="AH151" s="366"/>
      <c r="AI151" s="366"/>
      <c r="AJ151" s="366"/>
      <c r="AK151" s="366"/>
      <c r="AL151" s="366"/>
      <c r="AM151" s="366"/>
      <c r="AN151" s="366"/>
      <c r="AO151" s="366"/>
      <c r="AP151" s="366"/>
      <c r="AQ151" s="367"/>
    </row>
    <row r="152" spans="2:43" s="177" customFormat="1" ht="16.5" hidden="1" x14ac:dyDescent="0.3">
      <c r="B152" s="172" t="str">
        <f t="shared" si="64"/>
        <v>Tehachapi Segments 4-11</v>
      </c>
      <c r="C152" s="173" t="s">
        <v>36</v>
      </c>
      <c r="D152" s="56">
        <f t="shared" si="70"/>
        <v>0</v>
      </c>
      <c r="E152" s="66">
        <f t="shared" si="70"/>
        <v>0</v>
      </c>
      <c r="F152" s="58">
        <f t="shared" si="70"/>
        <v>0</v>
      </c>
      <c r="G152" s="60">
        <f t="shared" si="70"/>
        <v>0</v>
      </c>
      <c r="H152" s="59">
        <f t="shared" si="70"/>
        <v>0</v>
      </c>
      <c r="I152" s="60">
        <f t="shared" si="70"/>
        <v>0</v>
      </c>
      <c r="J152" s="61">
        <f t="shared" si="70"/>
        <v>0</v>
      </c>
      <c r="K152" s="62">
        <f t="shared" si="70"/>
        <v>0</v>
      </c>
      <c r="L152" s="63"/>
      <c r="M152" s="223">
        <f t="shared" si="66"/>
        <v>0</v>
      </c>
      <c r="N152" s="64">
        <f t="shared" si="66"/>
        <v>0</v>
      </c>
      <c r="O152" s="64">
        <f t="shared" si="66"/>
        <v>0</v>
      </c>
      <c r="P152" s="64">
        <f t="shared" si="67"/>
        <v>0</v>
      </c>
      <c r="Q152" s="64">
        <f t="shared" si="68"/>
        <v>0</v>
      </c>
      <c r="R152" s="65">
        <f t="shared" si="69"/>
        <v>0</v>
      </c>
      <c r="S152" s="58"/>
      <c r="T152" s="323"/>
      <c r="U152" s="324"/>
      <c r="V152" s="324"/>
      <c r="W152" s="324"/>
      <c r="X152" s="324"/>
      <c r="Y152" s="324"/>
      <c r="Z152" s="324"/>
      <c r="AA152" s="324"/>
      <c r="AB152" s="324"/>
      <c r="AC152" s="324"/>
      <c r="AD152" s="324"/>
      <c r="AE152" s="325"/>
      <c r="AF152" s="289"/>
      <c r="AG152" s="289"/>
      <c r="AH152" s="289"/>
      <c r="AI152" s="289"/>
      <c r="AJ152" s="289"/>
      <c r="AK152" s="289"/>
      <c r="AL152" s="289"/>
      <c r="AM152" s="289"/>
      <c r="AN152" s="289"/>
      <c r="AO152" s="289"/>
      <c r="AP152" s="289"/>
      <c r="AQ152" s="290"/>
    </row>
    <row r="153" spans="2:43" s="177" customFormat="1" ht="16.5" hidden="1" x14ac:dyDescent="0.3">
      <c r="B153" s="172" t="str">
        <f t="shared" si="64"/>
        <v>Tehachapi Segments 4-11</v>
      </c>
      <c r="C153" s="173" t="s">
        <v>36</v>
      </c>
      <c r="D153" s="56">
        <f t="shared" si="70"/>
        <v>0</v>
      </c>
      <c r="E153" s="66">
        <f t="shared" si="70"/>
        <v>0</v>
      </c>
      <c r="F153" s="58">
        <f t="shared" si="70"/>
        <v>0</v>
      </c>
      <c r="G153" s="60">
        <f t="shared" si="70"/>
        <v>0</v>
      </c>
      <c r="H153" s="59">
        <f t="shared" si="70"/>
        <v>0</v>
      </c>
      <c r="I153" s="60">
        <f t="shared" si="70"/>
        <v>0</v>
      </c>
      <c r="J153" s="61">
        <f t="shared" si="70"/>
        <v>0</v>
      </c>
      <c r="K153" s="62">
        <f t="shared" si="70"/>
        <v>0</v>
      </c>
      <c r="L153" s="63"/>
      <c r="M153" s="223">
        <f t="shared" si="66"/>
        <v>0</v>
      </c>
      <c r="N153" s="64">
        <f t="shared" si="66"/>
        <v>0</v>
      </c>
      <c r="O153" s="64">
        <f t="shared" si="66"/>
        <v>0</v>
      </c>
      <c r="P153" s="64">
        <f t="shared" si="67"/>
        <v>0</v>
      </c>
      <c r="Q153" s="64">
        <f t="shared" si="68"/>
        <v>0</v>
      </c>
      <c r="R153" s="65">
        <f t="shared" si="69"/>
        <v>0</v>
      </c>
      <c r="S153" s="59"/>
      <c r="T153" s="323"/>
      <c r="U153" s="324"/>
      <c r="V153" s="324"/>
      <c r="W153" s="324"/>
      <c r="X153" s="324"/>
      <c r="Y153" s="324"/>
      <c r="Z153" s="324"/>
      <c r="AA153" s="324"/>
      <c r="AB153" s="324"/>
      <c r="AC153" s="324"/>
      <c r="AD153" s="324"/>
      <c r="AE153" s="325"/>
      <c r="AF153" s="289"/>
      <c r="AG153" s="289"/>
      <c r="AH153" s="289"/>
      <c r="AI153" s="289"/>
      <c r="AJ153" s="289"/>
      <c r="AK153" s="289"/>
      <c r="AL153" s="289"/>
      <c r="AM153" s="289"/>
      <c r="AN153" s="289"/>
      <c r="AO153" s="289"/>
      <c r="AP153" s="289"/>
      <c r="AQ153" s="290"/>
    </row>
    <row r="154" spans="2:43" s="177" customFormat="1" ht="16.5" hidden="1" x14ac:dyDescent="0.3">
      <c r="B154" s="172" t="str">
        <f t="shared" si="64"/>
        <v>Tehachapi Segments 4-11</v>
      </c>
      <c r="C154" s="173" t="s">
        <v>36</v>
      </c>
      <c r="D154" s="56">
        <f t="shared" si="70"/>
        <v>0</v>
      </c>
      <c r="E154" s="66">
        <f t="shared" si="70"/>
        <v>0</v>
      </c>
      <c r="F154" s="58">
        <f t="shared" si="70"/>
        <v>0</v>
      </c>
      <c r="G154" s="60">
        <f t="shared" si="70"/>
        <v>0</v>
      </c>
      <c r="H154" s="59">
        <f t="shared" si="70"/>
        <v>0</v>
      </c>
      <c r="I154" s="60">
        <f t="shared" si="70"/>
        <v>0</v>
      </c>
      <c r="J154" s="61">
        <f t="shared" si="70"/>
        <v>0</v>
      </c>
      <c r="K154" s="62">
        <f t="shared" si="70"/>
        <v>0</v>
      </c>
      <c r="L154" s="63"/>
      <c r="M154" s="223">
        <f t="shared" si="66"/>
        <v>0</v>
      </c>
      <c r="N154" s="64">
        <f t="shared" si="66"/>
        <v>0</v>
      </c>
      <c r="O154" s="64">
        <f t="shared" si="66"/>
        <v>0</v>
      </c>
      <c r="P154" s="64">
        <f t="shared" si="67"/>
        <v>0</v>
      </c>
      <c r="Q154" s="64">
        <f t="shared" si="68"/>
        <v>0</v>
      </c>
      <c r="R154" s="65">
        <f t="shared" si="69"/>
        <v>0</v>
      </c>
      <c r="S154" s="59"/>
      <c r="T154" s="326"/>
      <c r="U154" s="327"/>
      <c r="V154" s="327"/>
      <c r="W154" s="327"/>
      <c r="X154" s="327"/>
      <c r="Y154" s="327"/>
      <c r="Z154" s="327"/>
      <c r="AA154" s="327"/>
      <c r="AB154" s="327"/>
      <c r="AC154" s="327"/>
      <c r="AD154" s="327"/>
      <c r="AE154" s="328"/>
      <c r="AF154" s="289"/>
      <c r="AG154" s="289"/>
      <c r="AH154" s="289"/>
      <c r="AI154" s="289"/>
      <c r="AJ154" s="289"/>
      <c r="AK154" s="289"/>
      <c r="AL154" s="289"/>
      <c r="AM154" s="289"/>
      <c r="AN154" s="289"/>
      <c r="AO154" s="289"/>
      <c r="AP154" s="289"/>
      <c r="AQ154" s="290"/>
    </row>
    <row r="155" spans="2:43" s="177" customFormat="1" ht="16.5" hidden="1" x14ac:dyDescent="0.3">
      <c r="B155" s="172" t="str">
        <f t="shared" si="64"/>
        <v>Tehachapi Segments 4-11</v>
      </c>
      <c r="C155" s="173" t="s">
        <v>36</v>
      </c>
      <c r="D155" s="56">
        <f t="shared" si="70"/>
        <v>0</v>
      </c>
      <c r="E155" s="66">
        <f t="shared" si="70"/>
        <v>0</v>
      </c>
      <c r="F155" s="58">
        <f t="shared" si="70"/>
        <v>0</v>
      </c>
      <c r="G155" s="60">
        <f t="shared" si="70"/>
        <v>0</v>
      </c>
      <c r="H155" s="59">
        <f t="shared" si="70"/>
        <v>0</v>
      </c>
      <c r="I155" s="60">
        <f t="shared" si="70"/>
        <v>0</v>
      </c>
      <c r="J155" s="61">
        <f t="shared" si="70"/>
        <v>0</v>
      </c>
      <c r="K155" s="62">
        <f t="shared" si="70"/>
        <v>0</v>
      </c>
      <c r="L155" s="63"/>
      <c r="M155" s="223">
        <f t="shared" si="66"/>
        <v>0</v>
      </c>
      <c r="N155" s="64">
        <f t="shared" si="66"/>
        <v>0</v>
      </c>
      <c r="O155" s="64">
        <f t="shared" si="66"/>
        <v>0</v>
      </c>
      <c r="P155" s="64">
        <f t="shared" si="67"/>
        <v>0</v>
      </c>
      <c r="Q155" s="64">
        <f t="shared" si="68"/>
        <v>0</v>
      </c>
      <c r="R155" s="65">
        <f t="shared" si="69"/>
        <v>0</v>
      </c>
      <c r="S155" s="59"/>
      <c r="T155" s="323"/>
      <c r="U155" s="324"/>
      <c r="V155" s="324"/>
      <c r="W155" s="324"/>
      <c r="X155" s="324"/>
      <c r="Y155" s="324"/>
      <c r="Z155" s="324"/>
      <c r="AA155" s="324"/>
      <c r="AB155" s="324"/>
      <c r="AC155" s="324"/>
      <c r="AD155" s="324"/>
      <c r="AE155" s="325"/>
      <c r="AF155" s="289"/>
      <c r="AG155" s="289"/>
      <c r="AH155" s="289"/>
      <c r="AI155" s="289"/>
      <c r="AJ155" s="289"/>
      <c r="AK155" s="289"/>
      <c r="AL155" s="289"/>
      <c r="AM155" s="289"/>
      <c r="AN155" s="289"/>
      <c r="AO155" s="289"/>
      <c r="AP155" s="289"/>
      <c r="AQ155" s="290"/>
    </row>
    <row r="156" spans="2:43" s="177" customFormat="1" ht="16.5" hidden="1" x14ac:dyDescent="0.3">
      <c r="B156" s="172" t="str">
        <f t="shared" si="64"/>
        <v>Tehachapi Segments 4-11</v>
      </c>
      <c r="C156" s="173" t="s">
        <v>36</v>
      </c>
      <c r="D156" s="56">
        <f t="shared" si="70"/>
        <v>0</v>
      </c>
      <c r="E156" s="66">
        <f t="shared" si="70"/>
        <v>0</v>
      </c>
      <c r="F156" s="58">
        <f t="shared" si="70"/>
        <v>0</v>
      </c>
      <c r="G156" s="60">
        <f t="shared" si="70"/>
        <v>0</v>
      </c>
      <c r="H156" s="59">
        <f t="shared" si="70"/>
        <v>0</v>
      </c>
      <c r="I156" s="60">
        <f t="shared" si="70"/>
        <v>0</v>
      </c>
      <c r="J156" s="61">
        <f t="shared" si="70"/>
        <v>0</v>
      </c>
      <c r="K156" s="62">
        <f t="shared" si="70"/>
        <v>0</v>
      </c>
      <c r="L156" s="63"/>
      <c r="M156" s="223">
        <f t="shared" si="66"/>
        <v>0</v>
      </c>
      <c r="N156" s="64">
        <f t="shared" si="66"/>
        <v>0</v>
      </c>
      <c r="O156" s="64">
        <f t="shared" si="66"/>
        <v>0</v>
      </c>
      <c r="P156" s="64">
        <f t="shared" si="67"/>
        <v>0</v>
      </c>
      <c r="Q156" s="64">
        <f t="shared" si="68"/>
        <v>0</v>
      </c>
      <c r="R156" s="65">
        <f t="shared" si="69"/>
        <v>0</v>
      </c>
      <c r="S156" s="59"/>
      <c r="T156" s="323"/>
      <c r="U156" s="324"/>
      <c r="V156" s="324"/>
      <c r="W156" s="324"/>
      <c r="X156" s="324"/>
      <c r="Y156" s="324"/>
      <c r="Z156" s="324"/>
      <c r="AA156" s="324"/>
      <c r="AB156" s="324"/>
      <c r="AC156" s="324"/>
      <c r="AD156" s="324"/>
      <c r="AE156" s="325"/>
      <c r="AF156" s="289"/>
      <c r="AG156" s="289"/>
      <c r="AH156" s="289"/>
      <c r="AI156" s="289"/>
      <c r="AJ156" s="289"/>
      <c r="AK156" s="289"/>
      <c r="AL156" s="289"/>
      <c r="AM156" s="289"/>
      <c r="AN156" s="289"/>
      <c r="AO156" s="289"/>
      <c r="AP156" s="289"/>
      <c r="AQ156" s="290"/>
    </row>
    <row r="157" spans="2:43" s="177" customFormat="1" ht="16.5" hidden="1" x14ac:dyDescent="0.3">
      <c r="B157" s="172" t="str">
        <f t="shared" si="64"/>
        <v>Tehachapi Segments 4-11</v>
      </c>
      <c r="C157" s="173" t="s">
        <v>36</v>
      </c>
      <c r="D157" s="56">
        <f t="shared" si="70"/>
        <v>0</v>
      </c>
      <c r="E157" s="66">
        <f t="shared" si="70"/>
        <v>0</v>
      </c>
      <c r="F157" s="58">
        <f t="shared" si="70"/>
        <v>0</v>
      </c>
      <c r="G157" s="60">
        <f t="shared" si="70"/>
        <v>0</v>
      </c>
      <c r="H157" s="59">
        <f t="shared" si="70"/>
        <v>0</v>
      </c>
      <c r="I157" s="60">
        <f t="shared" si="70"/>
        <v>0</v>
      </c>
      <c r="J157" s="61">
        <f t="shared" si="70"/>
        <v>0</v>
      </c>
      <c r="K157" s="62">
        <f t="shared" si="70"/>
        <v>0</v>
      </c>
      <c r="L157" s="63"/>
      <c r="M157" s="223">
        <f t="shared" si="66"/>
        <v>0</v>
      </c>
      <c r="N157" s="64">
        <f t="shared" si="66"/>
        <v>0</v>
      </c>
      <c r="O157" s="64">
        <f t="shared" si="66"/>
        <v>0</v>
      </c>
      <c r="P157" s="64">
        <f t="shared" si="67"/>
        <v>0</v>
      </c>
      <c r="Q157" s="64">
        <f t="shared" si="68"/>
        <v>0</v>
      </c>
      <c r="R157" s="65">
        <f t="shared" si="69"/>
        <v>0</v>
      </c>
      <c r="S157" s="59"/>
      <c r="T157" s="323"/>
      <c r="U157" s="324"/>
      <c r="V157" s="324"/>
      <c r="W157" s="324"/>
      <c r="X157" s="324"/>
      <c r="Y157" s="324"/>
      <c r="Z157" s="324"/>
      <c r="AA157" s="324"/>
      <c r="AB157" s="324"/>
      <c r="AC157" s="324"/>
      <c r="AD157" s="324"/>
      <c r="AE157" s="325"/>
      <c r="AF157" s="289"/>
      <c r="AG157" s="289"/>
      <c r="AH157" s="289"/>
      <c r="AI157" s="289"/>
      <c r="AJ157" s="289"/>
      <c r="AK157" s="289"/>
      <c r="AL157" s="289"/>
      <c r="AM157" s="289"/>
      <c r="AN157" s="289"/>
      <c r="AO157" s="289"/>
      <c r="AP157" s="289"/>
      <c r="AQ157" s="290"/>
    </row>
    <row r="158" spans="2:43" s="177" customFormat="1" ht="16.5" hidden="1" x14ac:dyDescent="0.3">
      <c r="B158" s="172" t="str">
        <f t="shared" si="64"/>
        <v>Tehachapi Segments 4-11</v>
      </c>
      <c r="C158" s="173" t="s">
        <v>36</v>
      </c>
      <c r="D158" s="56">
        <f t="shared" ref="D158:K167" si="71">D108</f>
        <v>0</v>
      </c>
      <c r="E158" s="66">
        <f t="shared" si="71"/>
        <v>0</v>
      </c>
      <c r="F158" s="58">
        <f t="shared" si="71"/>
        <v>0</v>
      </c>
      <c r="G158" s="60">
        <f t="shared" si="71"/>
        <v>0</v>
      </c>
      <c r="H158" s="59">
        <f t="shared" si="71"/>
        <v>0</v>
      </c>
      <c r="I158" s="60">
        <f t="shared" si="71"/>
        <v>0</v>
      </c>
      <c r="J158" s="61">
        <f t="shared" si="71"/>
        <v>0</v>
      </c>
      <c r="K158" s="62">
        <f t="shared" si="71"/>
        <v>0</v>
      </c>
      <c r="L158" s="63"/>
      <c r="M158" s="223">
        <f t="shared" ref="M158:O170" si="72">M108</f>
        <v>0</v>
      </c>
      <c r="N158" s="64">
        <f t="shared" si="72"/>
        <v>0</v>
      </c>
      <c r="O158" s="64">
        <f t="shared" si="72"/>
        <v>0</v>
      </c>
      <c r="P158" s="64">
        <f t="shared" si="67"/>
        <v>0</v>
      </c>
      <c r="Q158" s="64">
        <f t="shared" si="68"/>
        <v>0</v>
      </c>
      <c r="R158" s="65">
        <f t="shared" si="69"/>
        <v>0</v>
      </c>
      <c r="S158" s="59"/>
      <c r="T158" s="286"/>
      <c r="U158" s="287"/>
      <c r="V158" s="287"/>
      <c r="W158" s="287"/>
      <c r="X158" s="287"/>
      <c r="Y158" s="287"/>
      <c r="Z158" s="287"/>
      <c r="AA158" s="287"/>
      <c r="AB158" s="287"/>
      <c r="AC158" s="287"/>
      <c r="AD158" s="287"/>
      <c r="AE158" s="288"/>
      <c r="AF158" s="289"/>
      <c r="AG158" s="289"/>
      <c r="AH158" s="289"/>
      <c r="AI158" s="289"/>
      <c r="AJ158" s="289"/>
      <c r="AK158" s="289"/>
      <c r="AL158" s="289"/>
      <c r="AM158" s="289"/>
      <c r="AN158" s="289"/>
      <c r="AO158" s="289"/>
      <c r="AP158" s="289"/>
      <c r="AQ158" s="290"/>
    </row>
    <row r="159" spans="2:43" s="177" customFormat="1" ht="16.5" hidden="1" x14ac:dyDescent="0.3">
      <c r="B159" s="172" t="str">
        <f t="shared" si="64"/>
        <v>Tehachapi Segments 4-11</v>
      </c>
      <c r="C159" s="173" t="s">
        <v>36</v>
      </c>
      <c r="D159" s="56">
        <f t="shared" si="71"/>
        <v>0</v>
      </c>
      <c r="E159" s="66">
        <f t="shared" si="71"/>
        <v>0</v>
      </c>
      <c r="F159" s="58">
        <f t="shared" si="71"/>
        <v>0</v>
      </c>
      <c r="G159" s="60">
        <f t="shared" si="71"/>
        <v>0</v>
      </c>
      <c r="H159" s="59">
        <f t="shared" si="71"/>
        <v>0</v>
      </c>
      <c r="I159" s="60">
        <f t="shared" si="71"/>
        <v>0</v>
      </c>
      <c r="J159" s="61">
        <f t="shared" si="71"/>
        <v>0</v>
      </c>
      <c r="K159" s="62">
        <f t="shared" si="71"/>
        <v>0</v>
      </c>
      <c r="L159" s="63"/>
      <c r="M159" s="223">
        <f t="shared" si="72"/>
        <v>0</v>
      </c>
      <c r="N159" s="64">
        <f t="shared" si="72"/>
        <v>0</v>
      </c>
      <c r="O159" s="64">
        <f t="shared" si="72"/>
        <v>0</v>
      </c>
      <c r="P159" s="64">
        <f t="shared" si="67"/>
        <v>0</v>
      </c>
      <c r="Q159" s="64">
        <f t="shared" si="68"/>
        <v>0</v>
      </c>
      <c r="R159" s="65">
        <f t="shared" si="69"/>
        <v>0</v>
      </c>
      <c r="S159" s="59"/>
      <c r="T159" s="286"/>
      <c r="U159" s="287"/>
      <c r="V159" s="287"/>
      <c r="W159" s="287"/>
      <c r="X159" s="287"/>
      <c r="Y159" s="287"/>
      <c r="Z159" s="287"/>
      <c r="AA159" s="287"/>
      <c r="AB159" s="287"/>
      <c r="AC159" s="287"/>
      <c r="AD159" s="287"/>
      <c r="AE159" s="288"/>
      <c r="AF159" s="289"/>
      <c r="AG159" s="289"/>
      <c r="AH159" s="289"/>
      <c r="AI159" s="289"/>
      <c r="AJ159" s="289"/>
      <c r="AK159" s="289"/>
      <c r="AL159" s="289"/>
      <c r="AM159" s="289"/>
      <c r="AN159" s="289"/>
      <c r="AO159" s="289"/>
      <c r="AP159" s="289"/>
      <c r="AQ159" s="290"/>
    </row>
    <row r="160" spans="2:43" s="177" customFormat="1" hidden="1" x14ac:dyDescent="0.25">
      <c r="B160" s="172" t="str">
        <f t="shared" si="64"/>
        <v>Tehachapi Segments 4-11</v>
      </c>
      <c r="C160" s="173" t="s">
        <v>36</v>
      </c>
      <c r="D160" s="56">
        <f t="shared" si="71"/>
        <v>0</v>
      </c>
      <c r="E160" s="66">
        <f t="shared" si="71"/>
        <v>0</v>
      </c>
      <c r="F160" s="58">
        <f t="shared" si="71"/>
        <v>0</v>
      </c>
      <c r="G160" s="60">
        <f t="shared" si="71"/>
        <v>0</v>
      </c>
      <c r="H160" s="59">
        <f t="shared" si="71"/>
        <v>0</v>
      </c>
      <c r="I160" s="60">
        <f t="shared" si="71"/>
        <v>0</v>
      </c>
      <c r="J160" s="61">
        <f t="shared" si="71"/>
        <v>0</v>
      </c>
      <c r="K160" s="62">
        <f t="shared" si="71"/>
        <v>0</v>
      </c>
      <c r="L160" s="63"/>
      <c r="M160" s="223">
        <f t="shared" ref="M160" si="73">M110</f>
        <v>0</v>
      </c>
      <c r="N160" s="64">
        <f t="shared" si="72"/>
        <v>0</v>
      </c>
      <c r="O160" s="64">
        <f t="shared" si="72"/>
        <v>0</v>
      </c>
      <c r="P160" s="64">
        <f t="shared" si="67"/>
        <v>0</v>
      </c>
      <c r="Q160" s="64">
        <f t="shared" si="68"/>
        <v>0</v>
      </c>
      <c r="R160" s="65">
        <f t="shared" si="69"/>
        <v>0</v>
      </c>
      <c r="S160" s="59"/>
      <c r="T160" s="174"/>
      <c r="U160" s="175"/>
      <c r="V160" s="175"/>
      <c r="W160" s="175"/>
      <c r="X160" s="175"/>
      <c r="Y160" s="175"/>
      <c r="Z160" s="175"/>
      <c r="AA160" s="175"/>
      <c r="AB160" s="175"/>
      <c r="AC160" s="175"/>
      <c r="AD160" s="175"/>
      <c r="AE160" s="176"/>
      <c r="AF160" s="175"/>
      <c r="AG160" s="175"/>
      <c r="AH160" s="175"/>
      <c r="AI160" s="175"/>
      <c r="AJ160" s="175"/>
      <c r="AK160" s="175"/>
      <c r="AL160" s="175"/>
      <c r="AM160" s="175"/>
      <c r="AN160" s="175"/>
      <c r="AO160" s="175"/>
      <c r="AP160" s="175"/>
      <c r="AQ160" s="176"/>
    </row>
    <row r="161" spans="2:43" s="177" customFormat="1" hidden="1" x14ac:dyDescent="0.25">
      <c r="B161" s="172" t="str">
        <f t="shared" si="64"/>
        <v>Tehachapi Segments 4-11</v>
      </c>
      <c r="C161" s="173" t="s">
        <v>36</v>
      </c>
      <c r="D161" s="56">
        <f t="shared" si="71"/>
        <v>0</v>
      </c>
      <c r="E161" s="66">
        <f t="shared" si="71"/>
        <v>0</v>
      </c>
      <c r="F161" s="58">
        <f t="shared" si="71"/>
        <v>0</v>
      </c>
      <c r="G161" s="60">
        <f t="shared" si="71"/>
        <v>0</v>
      </c>
      <c r="H161" s="59">
        <f t="shared" ref="H161" si="74">H111</f>
        <v>0</v>
      </c>
      <c r="I161" s="60">
        <f t="shared" si="71"/>
        <v>0</v>
      </c>
      <c r="J161" s="61">
        <f t="shared" si="71"/>
        <v>0</v>
      </c>
      <c r="K161" s="62">
        <f t="shared" si="71"/>
        <v>0</v>
      </c>
      <c r="L161" s="63"/>
      <c r="M161" s="223">
        <f t="shared" ref="M161" si="75">M111</f>
        <v>0</v>
      </c>
      <c r="N161" s="64">
        <f t="shared" si="72"/>
        <v>0</v>
      </c>
      <c r="O161" s="64">
        <f t="shared" si="72"/>
        <v>0</v>
      </c>
      <c r="P161" s="64">
        <f t="shared" si="67"/>
        <v>0</v>
      </c>
      <c r="Q161" s="64">
        <f t="shared" si="68"/>
        <v>0</v>
      </c>
      <c r="R161" s="65">
        <f t="shared" si="69"/>
        <v>0</v>
      </c>
      <c r="S161" s="59"/>
      <c r="T161" s="174"/>
      <c r="U161" s="175"/>
      <c r="V161" s="175"/>
      <c r="W161" s="175"/>
      <c r="X161" s="175"/>
      <c r="Y161" s="175"/>
      <c r="Z161" s="175"/>
      <c r="AA161" s="175"/>
      <c r="AB161" s="175"/>
      <c r="AC161" s="175"/>
      <c r="AD161" s="175"/>
      <c r="AE161" s="176"/>
      <c r="AF161" s="175"/>
      <c r="AG161" s="175"/>
      <c r="AH161" s="175"/>
      <c r="AI161" s="175"/>
      <c r="AJ161" s="175"/>
      <c r="AK161" s="175"/>
      <c r="AL161" s="175"/>
      <c r="AM161" s="175"/>
      <c r="AN161" s="175"/>
      <c r="AO161" s="175"/>
      <c r="AP161" s="175"/>
      <c r="AQ161" s="176"/>
    </row>
    <row r="162" spans="2:43" s="177" customFormat="1" hidden="1" x14ac:dyDescent="0.25">
      <c r="B162" s="172" t="str">
        <f t="shared" si="64"/>
        <v>Tehachapi Segments 4-11</v>
      </c>
      <c r="C162" s="173" t="s">
        <v>36</v>
      </c>
      <c r="D162" s="56">
        <f t="shared" si="71"/>
        <v>0</v>
      </c>
      <c r="E162" s="66">
        <f t="shared" si="71"/>
        <v>0</v>
      </c>
      <c r="F162" s="58">
        <f t="shared" si="71"/>
        <v>0</v>
      </c>
      <c r="G162" s="60">
        <f t="shared" si="71"/>
        <v>0</v>
      </c>
      <c r="H162" s="59">
        <f t="shared" ref="H162" si="76">H112</f>
        <v>0</v>
      </c>
      <c r="I162" s="60">
        <f t="shared" si="71"/>
        <v>0</v>
      </c>
      <c r="J162" s="61">
        <f t="shared" si="71"/>
        <v>0</v>
      </c>
      <c r="K162" s="62">
        <f t="shared" si="71"/>
        <v>0</v>
      </c>
      <c r="L162" s="63"/>
      <c r="M162" s="223">
        <f t="shared" ref="M162" si="77">M112</f>
        <v>0</v>
      </c>
      <c r="N162" s="64">
        <f t="shared" si="72"/>
        <v>0</v>
      </c>
      <c r="O162" s="64">
        <f t="shared" si="72"/>
        <v>0</v>
      </c>
      <c r="P162" s="64">
        <f t="shared" si="67"/>
        <v>0</v>
      </c>
      <c r="Q162" s="64">
        <f t="shared" si="68"/>
        <v>0</v>
      </c>
      <c r="R162" s="65">
        <f t="shared" si="69"/>
        <v>0</v>
      </c>
      <c r="S162" s="59"/>
      <c r="T162" s="174"/>
      <c r="U162" s="175"/>
      <c r="V162" s="175"/>
      <c r="W162" s="175"/>
      <c r="X162" s="175"/>
      <c r="Y162" s="175"/>
      <c r="Z162" s="175"/>
      <c r="AA162" s="175"/>
      <c r="AB162" s="175"/>
      <c r="AC162" s="175"/>
      <c r="AD162" s="175"/>
      <c r="AE162" s="176"/>
      <c r="AF162" s="175"/>
      <c r="AG162" s="175"/>
      <c r="AH162" s="175"/>
      <c r="AI162" s="175"/>
      <c r="AJ162" s="175"/>
      <c r="AK162" s="175"/>
      <c r="AL162" s="175"/>
      <c r="AM162" s="175"/>
      <c r="AN162" s="175"/>
      <c r="AO162" s="175"/>
      <c r="AP162" s="175"/>
      <c r="AQ162" s="176"/>
    </row>
    <row r="163" spans="2:43" s="177" customFormat="1" hidden="1" x14ac:dyDescent="0.25">
      <c r="B163" s="172" t="str">
        <f t="shared" si="64"/>
        <v>Tehachapi Segments 4-11</v>
      </c>
      <c r="C163" s="173" t="s">
        <v>36</v>
      </c>
      <c r="D163" s="56">
        <f t="shared" si="71"/>
        <v>0</v>
      </c>
      <c r="E163" s="66">
        <f t="shared" si="71"/>
        <v>0</v>
      </c>
      <c r="F163" s="58">
        <f t="shared" si="71"/>
        <v>0</v>
      </c>
      <c r="G163" s="60">
        <f t="shared" si="71"/>
        <v>0</v>
      </c>
      <c r="H163" s="59">
        <f t="shared" ref="H163" si="78">H113</f>
        <v>0</v>
      </c>
      <c r="I163" s="60">
        <f t="shared" si="71"/>
        <v>0</v>
      </c>
      <c r="J163" s="61">
        <f t="shared" si="71"/>
        <v>0</v>
      </c>
      <c r="K163" s="62">
        <f t="shared" si="71"/>
        <v>0</v>
      </c>
      <c r="L163" s="63"/>
      <c r="M163" s="223">
        <f t="shared" ref="M163" si="79">M113</f>
        <v>0</v>
      </c>
      <c r="N163" s="64">
        <f t="shared" si="72"/>
        <v>0</v>
      </c>
      <c r="O163" s="64">
        <f t="shared" si="72"/>
        <v>0</v>
      </c>
      <c r="P163" s="64">
        <f t="shared" si="67"/>
        <v>0</v>
      </c>
      <c r="Q163" s="64">
        <f t="shared" si="68"/>
        <v>0</v>
      </c>
      <c r="R163" s="65">
        <f t="shared" si="69"/>
        <v>0</v>
      </c>
      <c r="S163" s="59"/>
      <c r="T163" s="174"/>
      <c r="U163" s="175"/>
      <c r="V163" s="175"/>
      <c r="W163" s="175"/>
      <c r="X163" s="175"/>
      <c r="Y163" s="175"/>
      <c r="Z163" s="175"/>
      <c r="AA163" s="175"/>
      <c r="AB163" s="175"/>
      <c r="AC163" s="175"/>
      <c r="AD163" s="175"/>
      <c r="AE163" s="176"/>
      <c r="AF163" s="175"/>
      <c r="AG163" s="175"/>
      <c r="AH163" s="175"/>
      <c r="AI163" s="175"/>
      <c r="AJ163" s="175"/>
      <c r="AK163" s="175"/>
      <c r="AL163" s="175"/>
      <c r="AM163" s="175"/>
      <c r="AN163" s="175"/>
      <c r="AO163" s="175"/>
      <c r="AP163" s="175"/>
      <c r="AQ163" s="176"/>
    </row>
    <row r="164" spans="2:43" s="177" customFormat="1" hidden="1" x14ac:dyDescent="0.25">
      <c r="B164" s="172" t="str">
        <f t="shared" si="64"/>
        <v>Tehachapi Segments 4-11</v>
      </c>
      <c r="C164" s="173" t="s">
        <v>36</v>
      </c>
      <c r="D164" s="56">
        <f t="shared" si="71"/>
        <v>0</v>
      </c>
      <c r="E164" s="66">
        <f t="shared" si="71"/>
        <v>0</v>
      </c>
      <c r="F164" s="58">
        <f t="shared" si="71"/>
        <v>0</v>
      </c>
      <c r="G164" s="60">
        <f t="shared" si="71"/>
        <v>0</v>
      </c>
      <c r="H164" s="59">
        <f t="shared" ref="H164" si="80">H114</f>
        <v>0</v>
      </c>
      <c r="I164" s="60">
        <f t="shared" si="71"/>
        <v>0</v>
      </c>
      <c r="J164" s="61">
        <f t="shared" si="71"/>
        <v>0</v>
      </c>
      <c r="K164" s="62">
        <f t="shared" si="71"/>
        <v>0</v>
      </c>
      <c r="L164" s="63"/>
      <c r="M164" s="223">
        <f t="shared" ref="M164" si="81">M114</f>
        <v>0</v>
      </c>
      <c r="N164" s="64">
        <f t="shared" si="72"/>
        <v>0</v>
      </c>
      <c r="O164" s="64">
        <f t="shared" si="72"/>
        <v>0</v>
      </c>
      <c r="P164" s="64">
        <f t="shared" si="67"/>
        <v>0</v>
      </c>
      <c r="Q164" s="64">
        <f t="shared" si="68"/>
        <v>0</v>
      </c>
      <c r="R164" s="65">
        <f t="shared" si="69"/>
        <v>0</v>
      </c>
      <c r="S164" s="59"/>
      <c r="T164" s="174"/>
      <c r="U164" s="175"/>
      <c r="V164" s="175"/>
      <c r="W164" s="175"/>
      <c r="X164" s="175"/>
      <c r="Y164" s="175"/>
      <c r="Z164" s="175"/>
      <c r="AA164" s="175"/>
      <c r="AB164" s="175"/>
      <c r="AC164" s="175"/>
      <c r="AD164" s="175"/>
      <c r="AE164" s="176"/>
      <c r="AF164" s="175"/>
      <c r="AG164" s="175"/>
      <c r="AH164" s="175"/>
      <c r="AI164" s="175"/>
      <c r="AJ164" s="175"/>
      <c r="AK164" s="175"/>
      <c r="AL164" s="175"/>
      <c r="AM164" s="175"/>
      <c r="AN164" s="175"/>
      <c r="AO164" s="175"/>
      <c r="AP164" s="175"/>
      <c r="AQ164" s="176"/>
    </row>
    <row r="165" spans="2:43" s="177" customFormat="1" hidden="1" x14ac:dyDescent="0.25">
      <c r="B165" s="172" t="str">
        <f t="shared" si="64"/>
        <v>Tehachapi Segments 4-11</v>
      </c>
      <c r="C165" s="173" t="s">
        <v>36</v>
      </c>
      <c r="D165" s="56">
        <f t="shared" si="71"/>
        <v>0</v>
      </c>
      <c r="E165" s="66">
        <f t="shared" si="71"/>
        <v>0</v>
      </c>
      <c r="F165" s="58">
        <f t="shared" si="71"/>
        <v>0</v>
      </c>
      <c r="G165" s="60">
        <f t="shared" si="71"/>
        <v>0</v>
      </c>
      <c r="H165" s="59">
        <f t="shared" ref="H165" si="82">H115</f>
        <v>0</v>
      </c>
      <c r="I165" s="60">
        <f t="shared" si="71"/>
        <v>0</v>
      </c>
      <c r="J165" s="61">
        <f t="shared" si="71"/>
        <v>0</v>
      </c>
      <c r="K165" s="62">
        <f t="shared" si="71"/>
        <v>0</v>
      </c>
      <c r="L165" s="63"/>
      <c r="M165" s="223">
        <f t="shared" ref="M165" si="83">M115</f>
        <v>0</v>
      </c>
      <c r="N165" s="64">
        <f t="shared" si="72"/>
        <v>0</v>
      </c>
      <c r="O165" s="64">
        <f t="shared" si="72"/>
        <v>0</v>
      </c>
      <c r="P165" s="64">
        <f t="shared" si="67"/>
        <v>0</v>
      </c>
      <c r="Q165" s="64">
        <f t="shared" si="68"/>
        <v>0</v>
      </c>
      <c r="R165" s="65">
        <f t="shared" si="69"/>
        <v>0</v>
      </c>
      <c r="S165" s="59"/>
      <c r="T165" s="174"/>
      <c r="U165" s="175"/>
      <c r="V165" s="175"/>
      <c r="W165" s="175"/>
      <c r="X165" s="175"/>
      <c r="Y165" s="175"/>
      <c r="Z165" s="175"/>
      <c r="AA165" s="175"/>
      <c r="AB165" s="175"/>
      <c r="AC165" s="175"/>
      <c r="AD165" s="175"/>
      <c r="AE165" s="176"/>
      <c r="AF165" s="175"/>
      <c r="AG165" s="175"/>
      <c r="AH165" s="175"/>
      <c r="AI165" s="175"/>
      <c r="AJ165" s="175"/>
      <c r="AK165" s="175"/>
      <c r="AL165" s="175"/>
      <c r="AM165" s="175"/>
      <c r="AN165" s="175"/>
      <c r="AO165" s="175"/>
      <c r="AP165" s="175"/>
      <c r="AQ165" s="176"/>
    </row>
    <row r="166" spans="2:43" s="177" customFormat="1" hidden="1" x14ac:dyDescent="0.25">
      <c r="B166" s="172" t="str">
        <f t="shared" si="64"/>
        <v>Tehachapi Segments 4-11</v>
      </c>
      <c r="C166" s="173" t="s">
        <v>36</v>
      </c>
      <c r="D166" s="56">
        <f t="shared" si="71"/>
        <v>0</v>
      </c>
      <c r="E166" s="66">
        <f t="shared" si="71"/>
        <v>0</v>
      </c>
      <c r="F166" s="58">
        <f t="shared" si="71"/>
        <v>0</v>
      </c>
      <c r="G166" s="60">
        <f t="shared" si="71"/>
        <v>0</v>
      </c>
      <c r="H166" s="59">
        <f t="shared" ref="H166" si="84">H116</f>
        <v>0</v>
      </c>
      <c r="I166" s="60">
        <f t="shared" si="71"/>
        <v>0</v>
      </c>
      <c r="J166" s="61">
        <f t="shared" si="71"/>
        <v>0</v>
      </c>
      <c r="K166" s="62">
        <f t="shared" si="71"/>
        <v>0</v>
      </c>
      <c r="L166" s="63"/>
      <c r="M166" s="223">
        <f t="shared" ref="M166" si="85">M116</f>
        <v>0</v>
      </c>
      <c r="N166" s="64">
        <f t="shared" si="72"/>
        <v>0</v>
      </c>
      <c r="O166" s="64">
        <f t="shared" si="72"/>
        <v>0</v>
      </c>
      <c r="P166" s="64">
        <f t="shared" si="67"/>
        <v>0</v>
      </c>
      <c r="Q166" s="64">
        <f t="shared" si="68"/>
        <v>0</v>
      </c>
      <c r="R166" s="65">
        <f t="shared" si="69"/>
        <v>0</v>
      </c>
      <c r="S166" s="59"/>
      <c r="T166" s="174"/>
      <c r="U166" s="175"/>
      <c r="V166" s="175"/>
      <c r="W166" s="175"/>
      <c r="X166" s="175"/>
      <c r="Y166" s="175"/>
      <c r="Z166" s="175"/>
      <c r="AA166" s="175"/>
      <c r="AB166" s="175"/>
      <c r="AC166" s="175"/>
      <c r="AD166" s="175"/>
      <c r="AE166" s="176"/>
      <c r="AF166" s="175"/>
      <c r="AG166" s="175"/>
      <c r="AH166" s="175"/>
      <c r="AI166" s="175"/>
      <c r="AJ166" s="175"/>
      <c r="AK166" s="175"/>
      <c r="AL166" s="175"/>
      <c r="AM166" s="175"/>
      <c r="AN166" s="175"/>
      <c r="AO166" s="175"/>
      <c r="AP166" s="175"/>
      <c r="AQ166" s="176"/>
    </row>
    <row r="167" spans="2:43" s="177" customFormat="1" hidden="1" x14ac:dyDescent="0.25">
      <c r="B167" s="172" t="str">
        <f t="shared" si="64"/>
        <v>Tehachapi Segments 4-11</v>
      </c>
      <c r="C167" s="173" t="s">
        <v>36</v>
      </c>
      <c r="D167" s="56">
        <f t="shared" si="71"/>
        <v>0</v>
      </c>
      <c r="E167" s="66">
        <f t="shared" si="71"/>
        <v>0</v>
      </c>
      <c r="F167" s="58">
        <f t="shared" si="71"/>
        <v>0</v>
      </c>
      <c r="G167" s="60">
        <f t="shared" si="71"/>
        <v>0</v>
      </c>
      <c r="H167" s="59">
        <f t="shared" ref="H167" si="86">H117</f>
        <v>0</v>
      </c>
      <c r="I167" s="60">
        <f t="shared" si="71"/>
        <v>0</v>
      </c>
      <c r="J167" s="61">
        <f t="shared" si="71"/>
        <v>0</v>
      </c>
      <c r="K167" s="62">
        <f t="shared" si="71"/>
        <v>0</v>
      </c>
      <c r="L167" s="63"/>
      <c r="M167" s="223">
        <f t="shared" ref="M167" si="87">M117</f>
        <v>0</v>
      </c>
      <c r="N167" s="64">
        <f t="shared" si="72"/>
        <v>0</v>
      </c>
      <c r="O167" s="64">
        <f t="shared" si="72"/>
        <v>0</v>
      </c>
      <c r="P167" s="64">
        <f t="shared" si="67"/>
        <v>0</v>
      </c>
      <c r="Q167" s="64">
        <f t="shared" si="68"/>
        <v>0</v>
      </c>
      <c r="R167" s="65">
        <f t="shared" si="69"/>
        <v>0</v>
      </c>
      <c r="S167" s="59"/>
      <c r="T167" s="174"/>
      <c r="U167" s="175"/>
      <c r="V167" s="175"/>
      <c r="W167" s="175"/>
      <c r="X167" s="175"/>
      <c r="Y167" s="175"/>
      <c r="Z167" s="175"/>
      <c r="AA167" s="175"/>
      <c r="AB167" s="175"/>
      <c r="AC167" s="175"/>
      <c r="AD167" s="175"/>
      <c r="AE167" s="176"/>
      <c r="AF167" s="175"/>
      <c r="AG167" s="175"/>
      <c r="AH167" s="175"/>
      <c r="AI167" s="175"/>
      <c r="AJ167" s="175"/>
      <c r="AK167" s="175"/>
      <c r="AL167" s="175"/>
      <c r="AM167" s="175"/>
      <c r="AN167" s="175"/>
      <c r="AO167" s="175"/>
      <c r="AP167" s="175"/>
      <c r="AQ167" s="176"/>
    </row>
    <row r="168" spans="2:43" s="177" customFormat="1" hidden="1" x14ac:dyDescent="0.25">
      <c r="B168" s="172" t="str">
        <f t="shared" si="64"/>
        <v>Tehachapi Segments 4-11</v>
      </c>
      <c r="C168" s="173" t="s">
        <v>36</v>
      </c>
      <c r="D168" s="56">
        <f t="shared" ref="D168:K170" si="88">D118</f>
        <v>0</v>
      </c>
      <c r="E168" s="66">
        <f t="shared" si="88"/>
        <v>0</v>
      </c>
      <c r="F168" s="58">
        <f t="shared" si="88"/>
        <v>0</v>
      </c>
      <c r="G168" s="60">
        <f t="shared" si="88"/>
        <v>0</v>
      </c>
      <c r="H168" s="59">
        <f t="shared" si="88"/>
        <v>0</v>
      </c>
      <c r="I168" s="60">
        <f t="shared" si="88"/>
        <v>0</v>
      </c>
      <c r="J168" s="61">
        <f t="shared" si="88"/>
        <v>0</v>
      </c>
      <c r="K168" s="62">
        <f t="shared" si="88"/>
        <v>0</v>
      </c>
      <c r="L168" s="63"/>
      <c r="M168" s="223">
        <f t="shared" ref="M168" si="89">M118</f>
        <v>0</v>
      </c>
      <c r="N168" s="64">
        <f t="shared" si="72"/>
        <v>0</v>
      </c>
      <c r="O168" s="64">
        <f t="shared" si="72"/>
        <v>0</v>
      </c>
      <c r="P168" s="64">
        <f t="shared" si="67"/>
        <v>0</v>
      </c>
      <c r="Q168" s="64">
        <f t="shared" si="68"/>
        <v>0</v>
      </c>
      <c r="R168" s="65">
        <f t="shared" si="69"/>
        <v>0</v>
      </c>
      <c r="S168" s="59"/>
      <c r="T168" s="174"/>
      <c r="U168" s="175"/>
      <c r="V168" s="175"/>
      <c r="W168" s="175"/>
      <c r="X168" s="175"/>
      <c r="Y168" s="175"/>
      <c r="Z168" s="175"/>
      <c r="AA168" s="175"/>
      <c r="AB168" s="175"/>
      <c r="AC168" s="175"/>
      <c r="AD168" s="175"/>
      <c r="AE168" s="176"/>
      <c r="AF168" s="175"/>
      <c r="AG168" s="175"/>
      <c r="AH168" s="175"/>
      <c r="AI168" s="175"/>
      <c r="AJ168" s="175"/>
      <c r="AK168" s="175"/>
      <c r="AL168" s="175"/>
      <c r="AM168" s="175"/>
      <c r="AN168" s="175"/>
      <c r="AO168" s="175"/>
      <c r="AP168" s="175"/>
      <c r="AQ168" s="176"/>
    </row>
    <row r="169" spans="2:43" s="177" customFormat="1" hidden="1" x14ac:dyDescent="0.25">
      <c r="B169" s="172" t="str">
        <f t="shared" si="64"/>
        <v>Tehachapi Segments 4-11</v>
      </c>
      <c r="C169" s="173" t="s">
        <v>36</v>
      </c>
      <c r="D169" s="56">
        <f t="shared" si="88"/>
        <v>0</v>
      </c>
      <c r="E169" s="66">
        <f t="shared" si="88"/>
        <v>0</v>
      </c>
      <c r="F169" s="58">
        <f t="shared" si="88"/>
        <v>0</v>
      </c>
      <c r="G169" s="60">
        <f t="shared" si="88"/>
        <v>0</v>
      </c>
      <c r="H169" s="59">
        <f t="shared" si="88"/>
        <v>0</v>
      </c>
      <c r="I169" s="60">
        <f t="shared" si="88"/>
        <v>0</v>
      </c>
      <c r="J169" s="61">
        <f t="shared" si="88"/>
        <v>0</v>
      </c>
      <c r="K169" s="62">
        <f t="shared" si="88"/>
        <v>0</v>
      </c>
      <c r="L169" s="63"/>
      <c r="M169" s="223">
        <f t="shared" ref="M169" si="90">M119</f>
        <v>0</v>
      </c>
      <c r="N169" s="64">
        <f t="shared" si="72"/>
        <v>0</v>
      </c>
      <c r="O169" s="64">
        <f t="shared" si="72"/>
        <v>0</v>
      </c>
      <c r="P169" s="64">
        <f t="shared" si="67"/>
        <v>0</v>
      </c>
      <c r="Q169" s="64">
        <f t="shared" si="68"/>
        <v>0</v>
      </c>
      <c r="R169" s="65">
        <f t="shared" si="69"/>
        <v>0</v>
      </c>
      <c r="S169" s="59"/>
      <c r="T169" s="174"/>
      <c r="U169" s="175"/>
      <c r="V169" s="175"/>
      <c r="W169" s="175"/>
      <c r="X169" s="175"/>
      <c r="Y169" s="175"/>
      <c r="Z169" s="175"/>
      <c r="AA169" s="175"/>
      <c r="AB169" s="175"/>
      <c r="AC169" s="175"/>
      <c r="AD169" s="175"/>
      <c r="AE169" s="176"/>
      <c r="AF169" s="175"/>
      <c r="AG169" s="175"/>
      <c r="AH169" s="175"/>
      <c r="AI169" s="175"/>
      <c r="AJ169" s="175"/>
      <c r="AK169" s="175"/>
      <c r="AL169" s="175"/>
      <c r="AM169" s="175"/>
      <c r="AN169" s="175"/>
      <c r="AO169" s="175"/>
      <c r="AP169" s="175"/>
      <c r="AQ169" s="176"/>
    </row>
    <row r="170" spans="2:43" s="177" customFormat="1" hidden="1" x14ac:dyDescent="0.25">
      <c r="B170" s="172" t="str">
        <f t="shared" si="64"/>
        <v>Tehachapi Segments 4-11</v>
      </c>
      <c r="C170" s="173" t="s">
        <v>36</v>
      </c>
      <c r="D170" s="56">
        <f t="shared" si="88"/>
        <v>0</v>
      </c>
      <c r="E170" s="66">
        <f t="shared" si="88"/>
        <v>0</v>
      </c>
      <c r="F170" s="58">
        <f t="shared" si="88"/>
        <v>0</v>
      </c>
      <c r="G170" s="60">
        <f t="shared" si="88"/>
        <v>0</v>
      </c>
      <c r="H170" s="59">
        <f t="shared" si="88"/>
        <v>0</v>
      </c>
      <c r="I170" s="60">
        <f t="shared" si="88"/>
        <v>0</v>
      </c>
      <c r="J170" s="61">
        <f t="shared" si="88"/>
        <v>0</v>
      </c>
      <c r="K170" s="62">
        <f t="shared" si="88"/>
        <v>0</v>
      </c>
      <c r="L170" s="63"/>
      <c r="M170" s="223">
        <f t="shared" ref="M170" si="91">M120</f>
        <v>0</v>
      </c>
      <c r="N170" s="64">
        <f t="shared" si="72"/>
        <v>0</v>
      </c>
      <c r="O170" s="64">
        <f t="shared" si="72"/>
        <v>0</v>
      </c>
      <c r="P170" s="64">
        <f t="shared" si="67"/>
        <v>0</v>
      </c>
      <c r="Q170" s="64">
        <f t="shared" si="68"/>
        <v>0</v>
      </c>
      <c r="R170" s="65">
        <f t="shared" si="69"/>
        <v>0</v>
      </c>
      <c r="S170" s="59"/>
      <c r="T170" s="174"/>
      <c r="U170" s="175"/>
      <c r="V170" s="175"/>
      <c r="W170" s="175"/>
      <c r="X170" s="175"/>
      <c r="Y170" s="175"/>
      <c r="Z170" s="175"/>
      <c r="AA170" s="175"/>
      <c r="AB170" s="175"/>
      <c r="AC170" s="175"/>
      <c r="AD170" s="175"/>
      <c r="AE170" s="176"/>
      <c r="AF170" s="175"/>
      <c r="AG170" s="175"/>
      <c r="AH170" s="175"/>
      <c r="AI170" s="175"/>
      <c r="AJ170" s="175"/>
      <c r="AK170" s="175"/>
      <c r="AL170" s="175"/>
      <c r="AM170" s="175"/>
      <c r="AN170" s="175"/>
      <c r="AO170" s="175"/>
      <c r="AP170" s="175"/>
      <c r="AQ170" s="176"/>
    </row>
    <row r="171" spans="2:43" s="177" customFormat="1" hidden="1" x14ac:dyDescent="0.25">
      <c r="B171" s="172" t="str">
        <f t="shared" si="64"/>
        <v>Tehachapi Segments 4-11</v>
      </c>
      <c r="C171" s="173" t="s">
        <v>36</v>
      </c>
      <c r="D171" s="56">
        <f t="shared" ref="D171:K171" si="92">D121</f>
        <v>0</v>
      </c>
      <c r="E171" s="66">
        <f t="shared" si="92"/>
        <v>0</v>
      </c>
      <c r="F171" s="58">
        <f t="shared" si="92"/>
        <v>0</v>
      </c>
      <c r="G171" s="60">
        <f t="shared" si="92"/>
        <v>0</v>
      </c>
      <c r="H171" s="59">
        <f t="shared" si="92"/>
        <v>0</v>
      </c>
      <c r="I171" s="60">
        <f t="shared" si="92"/>
        <v>0</v>
      </c>
      <c r="J171" s="61">
        <f t="shared" si="92"/>
        <v>0</v>
      </c>
      <c r="K171" s="62">
        <f t="shared" si="92"/>
        <v>0</v>
      </c>
      <c r="L171" s="63"/>
      <c r="M171" s="223">
        <f t="shared" ref="M171" si="93">M121</f>
        <v>0</v>
      </c>
      <c r="N171" s="64">
        <f t="shared" ref="N171:O173" si="94">N121</f>
        <v>0</v>
      </c>
      <c r="O171" s="64">
        <f t="shared" si="94"/>
        <v>0</v>
      </c>
      <c r="P171" s="64">
        <f t="shared" si="67"/>
        <v>0</v>
      </c>
      <c r="Q171" s="64">
        <f t="shared" si="68"/>
        <v>0</v>
      </c>
      <c r="R171" s="65">
        <f t="shared" si="69"/>
        <v>0</v>
      </c>
      <c r="S171" s="59"/>
      <c r="T171" s="174"/>
      <c r="U171" s="175"/>
      <c r="V171" s="175"/>
      <c r="W171" s="175"/>
      <c r="X171" s="175"/>
      <c r="Y171" s="175"/>
      <c r="Z171" s="175"/>
      <c r="AA171" s="175"/>
      <c r="AB171" s="175"/>
      <c r="AC171" s="175"/>
      <c r="AD171" s="175"/>
      <c r="AE171" s="176"/>
      <c r="AF171" s="175"/>
      <c r="AG171" s="175"/>
      <c r="AH171" s="175"/>
      <c r="AI171" s="175"/>
      <c r="AJ171" s="175"/>
      <c r="AK171" s="175"/>
      <c r="AL171" s="175"/>
      <c r="AM171" s="175"/>
      <c r="AN171" s="175"/>
      <c r="AO171" s="175"/>
      <c r="AP171" s="175"/>
      <c r="AQ171" s="176"/>
    </row>
    <row r="172" spans="2:43" s="177" customFormat="1" hidden="1" x14ac:dyDescent="0.25">
      <c r="B172" s="172" t="str">
        <f t="shared" si="64"/>
        <v>Tehachapi Segments 4-11</v>
      </c>
      <c r="C172" s="173" t="s">
        <v>36</v>
      </c>
      <c r="D172" s="56">
        <f t="shared" ref="D172:K172" si="95">D122</f>
        <v>0</v>
      </c>
      <c r="E172" s="66">
        <f t="shared" si="95"/>
        <v>0</v>
      </c>
      <c r="F172" s="58">
        <f t="shared" si="95"/>
        <v>0</v>
      </c>
      <c r="G172" s="60">
        <f t="shared" si="95"/>
        <v>0</v>
      </c>
      <c r="H172" s="59">
        <f t="shared" si="95"/>
        <v>0</v>
      </c>
      <c r="I172" s="60">
        <f t="shared" si="95"/>
        <v>0</v>
      </c>
      <c r="J172" s="61">
        <f t="shared" si="95"/>
        <v>0</v>
      </c>
      <c r="K172" s="62">
        <f t="shared" si="95"/>
        <v>0</v>
      </c>
      <c r="L172" s="63"/>
      <c r="M172" s="223">
        <f t="shared" ref="M172" si="96">M122</f>
        <v>0</v>
      </c>
      <c r="N172" s="64">
        <f t="shared" si="94"/>
        <v>0</v>
      </c>
      <c r="O172" s="64">
        <f t="shared" si="94"/>
        <v>0</v>
      </c>
      <c r="P172" s="64">
        <f t="shared" si="67"/>
        <v>0</v>
      </c>
      <c r="Q172" s="64">
        <f t="shared" si="68"/>
        <v>0</v>
      </c>
      <c r="R172" s="65">
        <f t="shared" si="69"/>
        <v>0</v>
      </c>
      <c r="S172" s="59"/>
      <c r="T172" s="174"/>
      <c r="U172" s="175"/>
      <c r="V172" s="175"/>
      <c r="W172" s="175"/>
      <c r="X172" s="175"/>
      <c r="Y172" s="175"/>
      <c r="Z172" s="175"/>
      <c r="AA172" s="175"/>
      <c r="AB172" s="175"/>
      <c r="AC172" s="175"/>
      <c r="AD172" s="175"/>
      <c r="AE172" s="176"/>
      <c r="AF172" s="175"/>
      <c r="AG172" s="175"/>
      <c r="AH172" s="175"/>
      <c r="AI172" s="175"/>
      <c r="AJ172" s="175"/>
      <c r="AK172" s="175"/>
      <c r="AL172" s="175"/>
      <c r="AM172" s="175"/>
      <c r="AN172" s="175"/>
      <c r="AO172" s="175"/>
      <c r="AP172" s="175"/>
      <c r="AQ172" s="176"/>
    </row>
    <row r="173" spans="2:43" s="177" customFormat="1" hidden="1" x14ac:dyDescent="0.25">
      <c r="B173" s="172" t="str">
        <f t="shared" si="64"/>
        <v>Tehachapi Segments 4-11</v>
      </c>
      <c r="C173" s="173" t="s">
        <v>36</v>
      </c>
      <c r="D173" s="56">
        <f t="shared" ref="D173:K173" si="97">D123</f>
        <v>0</v>
      </c>
      <c r="E173" s="66">
        <f t="shared" si="97"/>
        <v>0</v>
      </c>
      <c r="F173" s="58">
        <f t="shared" si="97"/>
        <v>0</v>
      </c>
      <c r="G173" s="60">
        <f t="shared" si="97"/>
        <v>0</v>
      </c>
      <c r="H173" s="59">
        <f t="shared" si="97"/>
        <v>0</v>
      </c>
      <c r="I173" s="60">
        <f t="shared" si="97"/>
        <v>0</v>
      </c>
      <c r="J173" s="61">
        <f t="shared" si="97"/>
        <v>0</v>
      </c>
      <c r="K173" s="62">
        <f t="shared" si="97"/>
        <v>0</v>
      </c>
      <c r="L173" s="63"/>
      <c r="M173" s="223">
        <f t="shared" ref="M173" si="98">M123</f>
        <v>0</v>
      </c>
      <c r="N173" s="64">
        <f t="shared" si="94"/>
        <v>0</v>
      </c>
      <c r="O173" s="64">
        <f t="shared" si="94"/>
        <v>0</v>
      </c>
      <c r="P173" s="64">
        <f t="shared" si="67"/>
        <v>0</v>
      </c>
      <c r="Q173" s="64">
        <f t="shared" si="68"/>
        <v>0</v>
      </c>
      <c r="R173" s="65">
        <f t="shared" si="69"/>
        <v>0</v>
      </c>
      <c r="S173" s="59"/>
      <c r="T173" s="174"/>
      <c r="U173" s="175"/>
      <c r="V173" s="175"/>
      <c r="W173" s="175"/>
      <c r="X173" s="175"/>
      <c r="Y173" s="175"/>
      <c r="Z173" s="175"/>
      <c r="AA173" s="175"/>
      <c r="AB173" s="175"/>
      <c r="AC173" s="175"/>
      <c r="AD173" s="175"/>
      <c r="AE173" s="176"/>
      <c r="AF173" s="175"/>
      <c r="AG173" s="175"/>
      <c r="AH173" s="175"/>
      <c r="AI173" s="175"/>
      <c r="AJ173" s="175"/>
      <c r="AK173" s="175"/>
      <c r="AL173" s="175"/>
      <c r="AM173" s="175"/>
      <c r="AN173" s="175"/>
      <c r="AO173" s="175"/>
      <c r="AP173" s="175"/>
      <c r="AQ173" s="176"/>
    </row>
    <row r="174" spans="2:43" s="177" customFormat="1" hidden="1" x14ac:dyDescent="0.25">
      <c r="B174" s="172" t="str">
        <f t="shared" si="64"/>
        <v>Tehachapi Segments 4-11</v>
      </c>
      <c r="C174" s="173" t="s">
        <v>36</v>
      </c>
      <c r="D174" s="56">
        <f t="shared" ref="D174:K178" si="99">D124</f>
        <v>0</v>
      </c>
      <c r="E174" s="66">
        <f t="shared" si="99"/>
        <v>0</v>
      </c>
      <c r="F174" s="58">
        <f t="shared" si="99"/>
        <v>0</v>
      </c>
      <c r="G174" s="60">
        <f t="shared" si="99"/>
        <v>0</v>
      </c>
      <c r="H174" s="59">
        <f t="shared" si="99"/>
        <v>0</v>
      </c>
      <c r="I174" s="60">
        <f t="shared" si="99"/>
        <v>0</v>
      </c>
      <c r="J174" s="61">
        <f t="shared" si="99"/>
        <v>0</v>
      </c>
      <c r="K174" s="62">
        <f t="shared" si="99"/>
        <v>0</v>
      </c>
      <c r="L174" s="63"/>
      <c r="M174" s="223">
        <f t="shared" ref="M174" si="100">M124</f>
        <v>0</v>
      </c>
      <c r="N174" s="64">
        <f t="shared" ref="N174:O178" si="101">N124</f>
        <v>0</v>
      </c>
      <c r="O174" s="64">
        <f t="shared" si="101"/>
        <v>0</v>
      </c>
      <c r="P174" s="64">
        <f t="shared" si="67"/>
        <v>0</v>
      </c>
      <c r="Q174" s="64">
        <f t="shared" si="68"/>
        <v>0</v>
      </c>
      <c r="R174" s="65">
        <f t="shared" si="69"/>
        <v>0</v>
      </c>
      <c r="S174" s="59"/>
      <c r="T174" s="174"/>
      <c r="U174" s="175"/>
      <c r="V174" s="175"/>
      <c r="W174" s="175"/>
      <c r="X174" s="175"/>
      <c r="Y174" s="175"/>
      <c r="Z174" s="175"/>
      <c r="AA174" s="175"/>
      <c r="AB174" s="175"/>
      <c r="AC174" s="175"/>
      <c r="AD174" s="175"/>
      <c r="AE174" s="176"/>
      <c r="AF174" s="175"/>
      <c r="AG174" s="175"/>
      <c r="AH174" s="175"/>
      <c r="AI174" s="175"/>
      <c r="AJ174" s="175"/>
      <c r="AK174" s="175"/>
      <c r="AL174" s="175"/>
      <c r="AM174" s="175"/>
      <c r="AN174" s="175"/>
      <c r="AO174" s="175"/>
      <c r="AP174" s="175"/>
      <c r="AQ174" s="176"/>
    </row>
    <row r="175" spans="2:43" s="177" customFormat="1" hidden="1" x14ac:dyDescent="0.25">
      <c r="B175" s="172" t="str">
        <f t="shared" si="64"/>
        <v>Tehachapi Segments 4-11</v>
      </c>
      <c r="C175" s="173" t="s">
        <v>36</v>
      </c>
      <c r="D175" s="56">
        <f t="shared" si="99"/>
        <v>0</v>
      </c>
      <c r="E175" s="66">
        <f t="shared" si="99"/>
        <v>0</v>
      </c>
      <c r="F175" s="58">
        <f t="shared" si="99"/>
        <v>0</v>
      </c>
      <c r="G175" s="60">
        <f t="shared" si="99"/>
        <v>0</v>
      </c>
      <c r="H175" s="59">
        <f t="shared" si="99"/>
        <v>0</v>
      </c>
      <c r="I175" s="60">
        <f t="shared" si="99"/>
        <v>0</v>
      </c>
      <c r="J175" s="61">
        <f t="shared" si="99"/>
        <v>0</v>
      </c>
      <c r="K175" s="62">
        <f t="shared" si="99"/>
        <v>0</v>
      </c>
      <c r="L175" s="63"/>
      <c r="M175" s="223">
        <f t="shared" ref="M175" si="102">M125</f>
        <v>0</v>
      </c>
      <c r="N175" s="64">
        <f t="shared" si="101"/>
        <v>0</v>
      </c>
      <c r="O175" s="64">
        <f t="shared" si="101"/>
        <v>0</v>
      </c>
      <c r="P175" s="64">
        <f t="shared" si="67"/>
        <v>0</v>
      </c>
      <c r="Q175" s="64">
        <f t="shared" si="68"/>
        <v>0</v>
      </c>
      <c r="R175" s="65">
        <f t="shared" si="69"/>
        <v>0</v>
      </c>
      <c r="S175" s="59"/>
      <c r="T175" s="174"/>
      <c r="U175" s="175"/>
      <c r="V175" s="175"/>
      <c r="W175" s="175"/>
      <c r="X175" s="175"/>
      <c r="Y175" s="175"/>
      <c r="Z175" s="175"/>
      <c r="AA175" s="175"/>
      <c r="AB175" s="175"/>
      <c r="AC175" s="175"/>
      <c r="AD175" s="175"/>
      <c r="AE175" s="176"/>
      <c r="AF175" s="175"/>
      <c r="AG175" s="175"/>
      <c r="AH175" s="175"/>
      <c r="AI175" s="175"/>
      <c r="AJ175" s="175"/>
      <c r="AK175" s="175"/>
      <c r="AL175" s="175"/>
      <c r="AM175" s="175"/>
      <c r="AN175" s="175"/>
      <c r="AO175" s="175"/>
      <c r="AP175" s="175"/>
      <c r="AQ175" s="176"/>
    </row>
    <row r="176" spans="2:43" s="177" customFormat="1" hidden="1" x14ac:dyDescent="0.25">
      <c r="B176" s="172" t="str">
        <f t="shared" si="64"/>
        <v>Tehachapi Segments 4-11</v>
      </c>
      <c r="C176" s="173" t="s">
        <v>36</v>
      </c>
      <c r="D176" s="56">
        <f t="shared" si="99"/>
        <v>0</v>
      </c>
      <c r="E176" s="66">
        <f t="shared" si="99"/>
        <v>0</v>
      </c>
      <c r="F176" s="58">
        <f t="shared" si="99"/>
        <v>0</v>
      </c>
      <c r="G176" s="60">
        <f t="shared" si="99"/>
        <v>0</v>
      </c>
      <c r="H176" s="59">
        <f t="shared" si="99"/>
        <v>0</v>
      </c>
      <c r="I176" s="60">
        <f t="shared" si="99"/>
        <v>0</v>
      </c>
      <c r="J176" s="61">
        <f t="shared" si="99"/>
        <v>0</v>
      </c>
      <c r="K176" s="62">
        <f t="shared" si="99"/>
        <v>0</v>
      </c>
      <c r="L176" s="63"/>
      <c r="M176" s="223">
        <f t="shared" ref="M176" si="103">M126</f>
        <v>0</v>
      </c>
      <c r="N176" s="64">
        <f t="shared" si="101"/>
        <v>0</v>
      </c>
      <c r="O176" s="64">
        <f t="shared" si="101"/>
        <v>0</v>
      </c>
      <c r="P176" s="64">
        <f t="shared" si="67"/>
        <v>0</v>
      </c>
      <c r="Q176" s="64">
        <f t="shared" si="68"/>
        <v>0</v>
      </c>
      <c r="R176" s="65">
        <f t="shared" si="69"/>
        <v>0</v>
      </c>
      <c r="S176" s="59"/>
      <c r="T176" s="174"/>
      <c r="U176" s="175"/>
      <c r="V176" s="175"/>
      <c r="W176" s="175"/>
      <c r="X176" s="175"/>
      <c r="Y176" s="175"/>
      <c r="Z176" s="175"/>
      <c r="AA176" s="175"/>
      <c r="AB176" s="175"/>
      <c r="AC176" s="175"/>
      <c r="AD176" s="175"/>
      <c r="AE176" s="176"/>
      <c r="AF176" s="175"/>
      <c r="AG176" s="175"/>
      <c r="AH176" s="175"/>
      <c r="AI176" s="175"/>
      <c r="AJ176" s="175"/>
      <c r="AK176" s="175"/>
      <c r="AL176" s="175"/>
      <c r="AM176" s="175"/>
      <c r="AN176" s="175"/>
      <c r="AO176" s="175"/>
      <c r="AP176" s="175"/>
      <c r="AQ176" s="176"/>
    </row>
    <row r="177" spans="1:44" s="177" customFormat="1" hidden="1" x14ac:dyDescent="0.25">
      <c r="B177" s="172" t="str">
        <f t="shared" si="64"/>
        <v>Tehachapi Segments 4-11</v>
      </c>
      <c r="C177" s="173" t="s">
        <v>36</v>
      </c>
      <c r="D177" s="56">
        <f t="shared" si="99"/>
        <v>0</v>
      </c>
      <c r="E177" s="66">
        <f t="shared" si="99"/>
        <v>0</v>
      </c>
      <c r="F177" s="58">
        <f t="shared" si="99"/>
        <v>0</v>
      </c>
      <c r="G177" s="60">
        <f t="shared" si="99"/>
        <v>0</v>
      </c>
      <c r="H177" s="59">
        <f t="shared" si="99"/>
        <v>0</v>
      </c>
      <c r="I177" s="60">
        <f t="shared" si="99"/>
        <v>0</v>
      </c>
      <c r="J177" s="61">
        <f t="shared" si="99"/>
        <v>0</v>
      </c>
      <c r="K177" s="62">
        <f t="shared" si="99"/>
        <v>0</v>
      </c>
      <c r="L177" s="63"/>
      <c r="M177" s="223">
        <f t="shared" ref="M177" si="104">M127</f>
        <v>0</v>
      </c>
      <c r="N177" s="64">
        <f t="shared" si="101"/>
        <v>0</v>
      </c>
      <c r="O177" s="64">
        <f t="shared" si="101"/>
        <v>0</v>
      </c>
      <c r="P177" s="64">
        <f t="shared" si="67"/>
        <v>0</v>
      </c>
      <c r="Q177" s="64">
        <f t="shared" si="68"/>
        <v>0</v>
      </c>
      <c r="R177" s="65">
        <f t="shared" si="69"/>
        <v>0</v>
      </c>
      <c r="S177" s="59"/>
      <c r="T177" s="174"/>
      <c r="U177" s="175"/>
      <c r="V177" s="175"/>
      <c r="W177" s="175"/>
      <c r="X177" s="175"/>
      <c r="Y177" s="175"/>
      <c r="Z177" s="175"/>
      <c r="AA177" s="175"/>
      <c r="AB177" s="175"/>
      <c r="AC177" s="175"/>
      <c r="AD177" s="175"/>
      <c r="AE177" s="176"/>
      <c r="AF177" s="175"/>
      <c r="AG177" s="175"/>
      <c r="AH177" s="175"/>
      <c r="AI177" s="175"/>
      <c r="AJ177" s="175"/>
      <c r="AK177" s="175"/>
      <c r="AL177" s="175"/>
      <c r="AM177" s="175"/>
      <c r="AN177" s="175"/>
      <c r="AO177" s="175"/>
      <c r="AP177" s="175"/>
      <c r="AQ177" s="176"/>
    </row>
    <row r="178" spans="1:44" s="177" customFormat="1" ht="15.75" hidden="1" thickBot="1" x14ac:dyDescent="0.3">
      <c r="B178" s="172" t="str">
        <f t="shared" si="64"/>
        <v>Tehachapi Segments 4-11</v>
      </c>
      <c r="C178" s="173" t="s">
        <v>36</v>
      </c>
      <c r="D178" s="56">
        <f t="shared" si="99"/>
        <v>0</v>
      </c>
      <c r="E178" s="66">
        <f t="shared" si="99"/>
        <v>0</v>
      </c>
      <c r="F178" s="58">
        <f t="shared" si="99"/>
        <v>0</v>
      </c>
      <c r="G178" s="60">
        <f t="shared" si="99"/>
        <v>0</v>
      </c>
      <c r="H178" s="59">
        <f t="shared" si="99"/>
        <v>0</v>
      </c>
      <c r="I178" s="60">
        <f t="shared" si="99"/>
        <v>0</v>
      </c>
      <c r="J178" s="61">
        <f t="shared" si="99"/>
        <v>0</v>
      </c>
      <c r="K178" s="62">
        <f t="shared" si="99"/>
        <v>0</v>
      </c>
      <c r="L178" s="63"/>
      <c r="M178" s="223">
        <f t="shared" ref="M178" si="105">M128</f>
        <v>0</v>
      </c>
      <c r="N178" s="64">
        <f t="shared" si="101"/>
        <v>0</v>
      </c>
      <c r="O178" s="64">
        <f t="shared" si="101"/>
        <v>0</v>
      </c>
      <c r="P178" s="64">
        <f t="shared" si="67"/>
        <v>0</v>
      </c>
      <c r="Q178" s="64">
        <f t="shared" si="68"/>
        <v>0</v>
      </c>
      <c r="R178" s="65">
        <f t="shared" si="69"/>
        <v>0</v>
      </c>
      <c r="S178" s="59"/>
      <c r="T178" s="174"/>
      <c r="U178" s="240"/>
      <c r="V178" s="240"/>
      <c r="W178" s="240"/>
      <c r="X178" s="240"/>
      <c r="Y178" s="240"/>
      <c r="Z178" s="240"/>
      <c r="AA178" s="240"/>
      <c r="AB178" s="240"/>
      <c r="AC178" s="240"/>
      <c r="AD178" s="240"/>
      <c r="AE178" s="241"/>
      <c r="AF178" s="240"/>
      <c r="AG178" s="240"/>
      <c r="AH178" s="240"/>
      <c r="AI178" s="240"/>
      <c r="AJ178" s="240"/>
      <c r="AK178" s="240"/>
      <c r="AL178" s="240"/>
      <c r="AM178" s="240"/>
      <c r="AN178" s="240"/>
      <c r="AO178" s="240"/>
      <c r="AP178" s="240"/>
      <c r="AQ178" s="241"/>
    </row>
    <row r="179" spans="1:44" ht="15.75" thickBot="1" x14ac:dyDescent="0.3">
      <c r="D179" s="218" t="s">
        <v>37</v>
      </c>
      <c r="E179" s="219"/>
      <c r="F179" s="219"/>
      <c r="G179" s="219"/>
      <c r="H179" s="219"/>
      <c r="I179" s="219"/>
      <c r="J179" s="219"/>
      <c r="K179" s="220"/>
      <c r="L179" s="63"/>
      <c r="M179" s="124">
        <f t="shared" ref="M179:R179" si="106">SUM(M138:M178)</f>
        <v>150.97648999999998</v>
      </c>
      <c r="N179" s="125">
        <f t="shared" si="106"/>
        <v>6464.9349999999995</v>
      </c>
      <c r="O179" s="125">
        <f t="shared" si="106"/>
        <v>0</v>
      </c>
      <c r="P179" s="125">
        <f t="shared" si="106"/>
        <v>150.97648999999998</v>
      </c>
      <c r="Q179" s="125">
        <f t="shared" si="106"/>
        <v>6464.9349999999995</v>
      </c>
      <c r="R179" s="126">
        <f t="shared" si="106"/>
        <v>0</v>
      </c>
      <c r="S179" s="58"/>
      <c r="T179" s="178">
        <f t="shared" ref="T179:AQ179" si="107">SUM(T138:T178)</f>
        <v>422.82600000000002</v>
      </c>
      <c r="U179" s="203">
        <f t="shared" si="107"/>
        <v>655.87099999999998</v>
      </c>
      <c r="V179" s="203">
        <f t="shared" si="107"/>
        <v>586.40600000000006</v>
      </c>
      <c r="W179" s="203">
        <f t="shared" si="107"/>
        <v>82.25500000000001</v>
      </c>
      <c r="X179" s="203">
        <f t="shared" si="107"/>
        <v>788</v>
      </c>
      <c r="Y179" s="203">
        <f t="shared" si="107"/>
        <v>703.32600000000002</v>
      </c>
      <c r="Z179" s="203">
        <f t="shared" si="107"/>
        <v>503.32600000000002</v>
      </c>
      <c r="AA179" s="203">
        <f t="shared" si="107"/>
        <v>252.66300000000001</v>
      </c>
      <c r="AB179" s="203">
        <f t="shared" si="107"/>
        <v>304.971</v>
      </c>
      <c r="AC179" s="203">
        <f t="shared" si="107"/>
        <v>2</v>
      </c>
      <c r="AD179" s="203">
        <f t="shared" si="107"/>
        <v>2</v>
      </c>
      <c r="AE179" s="204">
        <f t="shared" si="107"/>
        <v>2161.2910000000002</v>
      </c>
      <c r="AF179" s="203">
        <f t="shared" si="107"/>
        <v>0</v>
      </c>
      <c r="AG179" s="203">
        <f t="shared" si="107"/>
        <v>0</v>
      </c>
      <c r="AH179" s="203">
        <f t="shared" si="107"/>
        <v>0</v>
      </c>
      <c r="AI179" s="203">
        <f t="shared" si="107"/>
        <v>0</v>
      </c>
      <c r="AJ179" s="203">
        <f t="shared" si="107"/>
        <v>0</v>
      </c>
      <c r="AK179" s="203">
        <f t="shared" si="107"/>
        <v>0</v>
      </c>
      <c r="AL179" s="203">
        <f t="shared" si="107"/>
        <v>0</v>
      </c>
      <c r="AM179" s="203">
        <f t="shared" si="107"/>
        <v>0</v>
      </c>
      <c r="AN179" s="203">
        <f t="shared" si="107"/>
        <v>0</v>
      </c>
      <c r="AO179" s="203">
        <f t="shared" si="107"/>
        <v>0</v>
      </c>
      <c r="AP179" s="203">
        <f t="shared" si="107"/>
        <v>0</v>
      </c>
      <c r="AQ179" s="203">
        <f t="shared" si="107"/>
        <v>0</v>
      </c>
      <c r="AR179" s="190"/>
    </row>
    <row r="180" spans="1:44" s="118" customFormat="1" ht="15.75" thickTop="1" x14ac:dyDescent="0.25">
      <c r="B180" s="181"/>
      <c r="C180" s="182"/>
      <c r="D180" s="167"/>
      <c r="E180" s="166"/>
      <c r="F180" s="167"/>
      <c r="G180" s="108"/>
      <c r="H180" s="108"/>
      <c r="I180" s="107"/>
      <c r="J180" s="108"/>
      <c r="K180" s="108"/>
      <c r="L180" s="63"/>
      <c r="M180" s="107"/>
      <c r="N180" s="107"/>
      <c r="O180" s="107"/>
      <c r="P180" s="107"/>
      <c r="Q180" s="107"/>
      <c r="R180" s="109"/>
      <c r="S180" s="58"/>
      <c r="T180" s="206"/>
      <c r="U180" s="206"/>
      <c r="V180" s="206"/>
      <c r="W180" s="206"/>
      <c r="X180" s="206"/>
      <c r="Y180" s="206"/>
      <c r="Z180" s="206"/>
      <c r="AA180" s="206"/>
      <c r="AB180" s="206"/>
      <c r="AC180" s="206"/>
      <c r="AD180" s="206"/>
      <c r="AE180" s="206"/>
      <c r="AF180" s="206"/>
      <c r="AG180" s="206"/>
      <c r="AH180" s="206"/>
      <c r="AI180" s="206"/>
      <c r="AJ180" s="206"/>
      <c r="AK180" s="206"/>
      <c r="AL180" s="206"/>
      <c r="AM180" s="206"/>
      <c r="AN180" s="206"/>
      <c r="AO180" s="206"/>
      <c r="AP180" s="206"/>
      <c r="AQ180" s="206"/>
      <c r="AR180" s="177"/>
    </row>
    <row r="181" spans="1:44" x14ac:dyDescent="0.25">
      <c r="D181" s="67"/>
      <c r="E181" s="68"/>
      <c r="F181" s="67"/>
      <c r="G181" s="217"/>
      <c r="H181" s="217"/>
      <c r="I181" s="217"/>
      <c r="J181" s="217"/>
      <c r="K181" s="217"/>
      <c r="L181" s="63"/>
      <c r="M181" s="128"/>
      <c r="N181" s="128"/>
      <c r="O181" s="128"/>
      <c r="P181" s="128"/>
      <c r="Q181" s="128"/>
      <c r="R181" s="128"/>
      <c r="S181" s="58"/>
      <c r="T181" s="187"/>
      <c r="U181" s="187"/>
      <c r="V181" s="187"/>
      <c r="W181" s="187"/>
      <c r="X181" s="187"/>
      <c r="Y181" s="187"/>
      <c r="Z181" s="187"/>
      <c r="AA181" s="187"/>
      <c r="AB181" s="187"/>
      <c r="AC181" s="187"/>
      <c r="AD181" s="187"/>
      <c r="AE181" s="187"/>
      <c r="AF181" s="187"/>
      <c r="AG181" s="187"/>
      <c r="AH181" s="187"/>
      <c r="AI181" s="187"/>
      <c r="AJ181" s="187"/>
      <c r="AK181" s="187"/>
      <c r="AL181" s="187"/>
      <c r="AM181" s="187"/>
      <c r="AN181" s="187"/>
      <c r="AO181" s="187"/>
      <c r="AP181" s="187"/>
      <c r="AQ181" s="187"/>
      <c r="AR181" s="177"/>
    </row>
    <row r="182" spans="1:44" x14ac:dyDescent="0.25">
      <c r="D182" s="67"/>
      <c r="E182" s="68"/>
      <c r="F182" s="67"/>
      <c r="G182" s="217"/>
      <c r="H182" s="217"/>
      <c r="I182" s="217"/>
      <c r="J182" s="217"/>
      <c r="K182" s="217"/>
      <c r="L182" s="63"/>
      <c r="M182" s="128"/>
      <c r="N182" s="128"/>
      <c r="O182" s="128"/>
      <c r="P182" s="128"/>
      <c r="Q182" s="128"/>
      <c r="R182" s="128"/>
      <c r="S182" s="58"/>
      <c r="T182" s="187"/>
      <c r="U182" s="187"/>
      <c r="V182" s="187"/>
      <c r="W182" s="187"/>
      <c r="X182" s="187"/>
      <c r="Y182" s="187"/>
      <c r="Z182" s="187"/>
      <c r="AA182" s="187"/>
      <c r="AB182" s="187"/>
      <c r="AC182" s="187"/>
      <c r="AD182" s="187"/>
      <c r="AE182" s="187"/>
      <c r="AF182" s="187"/>
      <c r="AG182" s="187"/>
      <c r="AH182" s="187"/>
      <c r="AI182" s="187"/>
      <c r="AJ182" s="187"/>
      <c r="AK182" s="187"/>
      <c r="AL182" s="187"/>
      <c r="AM182" s="187"/>
      <c r="AN182" s="187"/>
      <c r="AO182" s="187"/>
      <c r="AP182" s="187"/>
      <c r="AQ182" s="187"/>
      <c r="AR182" s="177"/>
    </row>
    <row r="183" spans="1:44" ht="18.75" x14ac:dyDescent="0.25">
      <c r="D183" s="352" t="s">
        <v>40</v>
      </c>
      <c r="E183" s="353"/>
      <c r="F183" s="353"/>
      <c r="G183" s="354"/>
      <c r="H183" s="354"/>
      <c r="I183" s="354"/>
      <c r="J183" s="354"/>
      <c r="K183" s="354"/>
      <c r="L183" s="63"/>
      <c r="M183" s="128"/>
      <c r="S183" s="58"/>
      <c r="AR183" s="177"/>
    </row>
    <row r="184" spans="1:44" x14ac:dyDescent="0.25">
      <c r="L184" s="63"/>
      <c r="M184" s="128"/>
      <c r="S184" s="58"/>
      <c r="T184" s="187"/>
      <c r="U184" s="187"/>
      <c r="V184" s="187"/>
      <c r="W184" s="187"/>
      <c r="AR184" s="177"/>
    </row>
    <row r="185" spans="1:44" x14ac:dyDescent="0.25">
      <c r="D185" s="170" t="s">
        <v>31</v>
      </c>
      <c r="L185" s="63"/>
      <c r="S185" s="58"/>
      <c r="T185" s="187"/>
      <c r="U185" s="187"/>
      <c r="V185" s="187"/>
      <c r="W185" s="187"/>
      <c r="AR185" s="177"/>
    </row>
    <row r="186" spans="1:44" ht="15" customHeight="1" x14ac:dyDescent="0.25">
      <c r="D186" s="216" t="s">
        <v>32</v>
      </c>
      <c r="E186" s="216"/>
      <c r="F186" s="216"/>
      <c r="G186" s="216"/>
      <c r="H186" s="216"/>
      <c r="I186" s="216"/>
      <c r="J186" s="216"/>
      <c r="K186" s="216"/>
      <c r="L186" s="63"/>
      <c r="S186" s="58"/>
      <c r="T186" s="187"/>
      <c r="U186" s="187"/>
      <c r="V186" s="187"/>
      <c r="W186" s="187"/>
      <c r="AR186" s="177"/>
    </row>
    <row r="187" spans="1:44" ht="15.75" thickBot="1" x14ac:dyDescent="0.3">
      <c r="L187" s="63"/>
      <c r="S187" s="58"/>
      <c r="AR187" s="177"/>
    </row>
    <row r="188" spans="1:44" s="117" customFormat="1" ht="30.75" thickBot="1" x14ac:dyDescent="0.3">
      <c r="B188" s="163"/>
      <c r="C188" s="164"/>
      <c r="D188" s="51" t="s">
        <v>15</v>
      </c>
      <c r="E188" s="52" t="s">
        <v>16</v>
      </c>
      <c r="F188" s="53" t="s">
        <v>17</v>
      </c>
      <c r="G188" s="54" t="s">
        <v>18</v>
      </c>
      <c r="H188" s="45" t="s">
        <v>19</v>
      </c>
      <c r="I188" s="45" t="s">
        <v>20</v>
      </c>
      <c r="J188" s="45" t="s">
        <v>21</v>
      </c>
      <c r="K188" s="46" t="s">
        <v>22</v>
      </c>
      <c r="L188" s="63"/>
      <c r="M188" s="44" t="str">
        <f t="shared" ref="M188:R188" si="108">M$11</f>
        <v>2017 CWIP</v>
      </c>
      <c r="N188" s="45" t="str">
        <f t="shared" si="108"/>
        <v>2018 Total Expenditures</v>
      </c>
      <c r="O188" s="45" t="str">
        <f t="shared" si="108"/>
        <v>2019 Total Expenditures</v>
      </c>
      <c r="P188" s="45" t="str">
        <f t="shared" si="108"/>
        <v>2017 ISO CWIP Less Collectible</v>
      </c>
      <c r="Q188" s="45" t="str">
        <f t="shared" si="108"/>
        <v>2018 ISO Expenditures Less Collectible</v>
      </c>
      <c r="R188" s="46" t="str">
        <f t="shared" si="108"/>
        <v>2019 ISO Expenditures Less Collectible</v>
      </c>
      <c r="S188" s="58"/>
      <c r="T188" s="69">
        <f>$E$3</f>
        <v>43101</v>
      </c>
      <c r="U188" s="54">
        <f t="shared" ref="U188:AM188" si="109">DATE(YEAR(T188),MONTH(T188)+1,DAY(T188))</f>
        <v>43132</v>
      </c>
      <c r="V188" s="54">
        <f t="shared" si="109"/>
        <v>43160</v>
      </c>
      <c r="W188" s="54">
        <f t="shared" si="109"/>
        <v>43191</v>
      </c>
      <c r="X188" s="54">
        <f t="shared" si="109"/>
        <v>43221</v>
      </c>
      <c r="Y188" s="54">
        <f t="shared" si="109"/>
        <v>43252</v>
      </c>
      <c r="Z188" s="54">
        <f t="shared" si="109"/>
        <v>43282</v>
      </c>
      <c r="AA188" s="54">
        <f t="shared" si="109"/>
        <v>43313</v>
      </c>
      <c r="AB188" s="54">
        <f t="shared" si="109"/>
        <v>43344</v>
      </c>
      <c r="AC188" s="54">
        <f t="shared" si="109"/>
        <v>43374</v>
      </c>
      <c r="AD188" s="54">
        <f t="shared" si="109"/>
        <v>43405</v>
      </c>
      <c r="AE188" s="171">
        <f t="shared" si="109"/>
        <v>43435</v>
      </c>
      <c r="AF188" s="54">
        <f>DATE(YEAR(AE188),MONTH(AE188)+1,DAY(AE188))</f>
        <v>43466</v>
      </c>
      <c r="AG188" s="54">
        <f t="shared" si="109"/>
        <v>43497</v>
      </c>
      <c r="AH188" s="54">
        <f t="shared" si="109"/>
        <v>43525</v>
      </c>
      <c r="AI188" s="54">
        <f t="shared" si="109"/>
        <v>43556</v>
      </c>
      <c r="AJ188" s="54">
        <f t="shared" si="109"/>
        <v>43586</v>
      </c>
      <c r="AK188" s="54">
        <f t="shared" si="109"/>
        <v>43617</v>
      </c>
      <c r="AL188" s="54">
        <f t="shared" si="109"/>
        <v>43647</v>
      </c>
      <c r="AM188" s="54">
        <f t="shared" si="109"/>
        <v>43678</v>
      </c>
      <c r="AN188" s="54">
        <f>DATE(YEAR(AM188),MONTH(AM188)+1,DAY(AM188))</f>
        <v>43709</v>
      </c>
      <c r="AO188" s="54">
        <f>DATE(YEAR(AN188),MONTH(AN188)+1,DAY(AN188))</f>
        <v>43739</v>
      </c>
      <c r="AP188" s="54">
        <f>DATE(YEAR(AO188),MONTH(AO188)+1,DAY(AO188))</f>
        <v>43770</v>
      </c>
      <c r="AQ188" s="171">
        <f>DATE(YEAR(AP188),MONTH(AP188)+1,DAY(AP188))</f>
        <v>43800</v>
      </c>
      <c r="AR188" s="177"/>
    </row>
    <row r="189" spans="1:44" s="205" customFormat="1" x14ac:dyDescent="0.25">
      <c r="A189" s="282"/>
      <c r="B189" s="192" t="str">
        <f>+$D$183</f>
        <v>Red Bluff Substation</v>
      </c>
      <c r="C189" s="173" t="s">
        <v>33</v>
      </c>
      <c r="D189" s="161"/>
      <c r="E189" s="357"/>
      <c r="F189" s="155"/>
      <c r="G189" s="156"/>
      <c r="H189" s="283"/>
      <c r="I189" s="70"/>
      <c r="J189" s="158"/>
      <c r="K189" s="159"/>
      <c r="L189" s="63"/>
      <c r="M189" s="262"/>
      <c r="N189" s="64">
        <f>SUM($T203:$AE203)</f>
        <v>0</v>
      </c>
      <c r="O189" s="64">
        <f>SUM($AF203:$AQ203)</f>
        <v>0</v>
      </c>
      <c r="P189" s="72">
        <f>$M189*$K189*(1-$J189)</f>
        <v>0</v>
      </c>
      <c r="Q189" s="64">
        <f t="shared" ref="Q189:Q193" si="110">$N189*$K189*(1-$J189)</f>
        <v>0</v>
      </c>
      <c r="R189" s="65">
        <f t="shared" ref="R189:R193" si="111">$O189*$K189*(1-$J189)</f>
        <v>0</v>
      </c>
      <c r="S189" s="59"/>
      <c r="T189" s="193">
        <f>IF(OR(RIGHT($I189,3)="RGT",RIGHT($I189,3)="INC"),IF($H189=T$188,SUM($T203:T203)+$P189,IF(T$188&gt;$H189,T203,0)),0)</f>
        <v>0</v>
      </c>
      <c r="U189" s="194">
        <f>IF(OR(RIGHT($I189,3)="RGT",RIGHT($I189,3)="INC"),IF($H189=U$188,SUM($T203:U203)+$P189,IF(U$188&gt;$H189,U203,0)),0)</f>
        <v>0</v>
      </c>
      <c r="V189" s="194">
        <f>IF(OR(RIGHT($I189,3)="RGT",RIGHT($I189,3)="INC"),IF($H189=V$188,SUM($T203:V203)+$P189,IF(V$188&gt;$H189,V203,0)),0)</f>
        <v>0</v>
      </c>
      <c r="W189" s="194">
        <f>IF(OR(RIGHT($I189,3)="RGT",RIGHT($I189,3)="INC"),IF($H189=W$188,SUM($T203:W203)+$P189,IF(W$188&gt;$H189,W203,0)),0)</f>
        <v>0</v>
      </c>
      <c r="X189" s="194">
        <f>IF(OR(RIGHT($I189,3)="RGT",RIGHT($I189,3)="INC"),IF($H189=X$188,SUM($T203:X203)+$P189,IF(X$188&gt;$H189,X203,0)),0)</f>
        <v>0</v>
      </c>
      <c r="Y189" s="194">
        <f>IF(OR(RIGHT($I189,3)="RGT",RIGHT($I189,3)="INC"),IF($H189=Y$188,SUM($T203:Y203)+$P189,IF(Y$188&gt;$H189,Y203,0)),0)</f>
        <v>0</v>
      </c>
      <c r="Z189" s="194">
        <f>IF(OR(RIGHT($I189,3)="RGT",RIGHT($I189,3)="INC"),IF($H189=Z$188,SUM($T203:Z203)+$P189,IF(Z$188&gt;$H189,Z203,0)),0)</f>
        <v>0</v>
      </c>
      <c r="AA189" s="194">
        <f>IF(OR(RIGHT($I189,3)="RGT",RIGHT($I189,3)="INC"),IF($H189=AA$188,SUM($T203:AA203)+$P189,IF(AA$188&gt;$H189,AA203,0)),0)</f>
        <v>0</v>
      </c>
      <c r="AB189" s="194">
        <f>IF(OR(RIGHT($I189,3)="RGT",RIGHT($I189,3)="INC"),IF($H189=AB$188,SUM($T203:AB203)+$P189,IF(AB$188&gt;$H189,AB203,0)),0)</f>
        <v>0</v>
      </c>
      <c r="AC189" s="194">
        <f>IF(OR(RIGHT($I189,3)="RGT",RIGHT($I189,3)="INC"),IF($H189=AC$188,SUM($T203:AC203)+$P189,IF(AC$188&gt;$H189,AC203,0)),0)</f>
        <v>0</v>
      </c>
      <c r="AD189" s="194">
        <f>IF(OR(RIGHT($I189,3)="RGT",RIGHT($I189,3)="INC"),IF($H189=AD$188,SUM($T203:AD203)+$P189,IF(AD$188&gt;$H189,AD203,0)),0)</f>
        <v>0</v>
      </c>
      <c r="AE189" s="195">
        <f>IF(OR(RIGHT($I189,3)="RGT",RIGHT($I189,3)="INC"),IF($H189=AE$188,SUM($T203:AE203)+$P189,IF(AE$188&gt;$H189,AE203,0)),0)</f>
        <v>0</v>
      </c>
      <c r="AF189" s="194">
        <f>IF(OR(RIGHT($I189,3)="RGT",RIGHT($I189,3)="INC"),IF($H189=AF$188,SUM($T203:AF203)+$P189,IF(AF$188&gt;$H189,AF203,0)),0)</f>
        <v>0</v>
      </c>
      <c r="AG189" s="194">
        <f>IF(OR(RIGHT($I189,3)="RGT",RIGHT($I189,3)="INC"),IF($H189=AG$188,SUM($T203:AG203)+$P189,IF(AG$188&gt;$H189,AG203,0)),0)</f>
        <v>0</v>
      </c>
      <c r="AH189" s="194">
        <f>IF(OR(RIGHT($I189,3)="RGT",RIGHT($I189,3)="INC"),IF($H189=AH$188,SUM($T203:AH203)+$P189,IF(AH$188&gt;$H189,AH203,0)),0)</f>
        <v>0</v>
      </c>
      <c r="AI189" s="194">
        <f>IF(OR(RIGHT($I189,3)="RGT",RIGHT($I189,3)="INC"),IF($H189=AI$188,SUM($T203:AI203)+$P189,IF(AI$188&gt;$H189,AI203,0)),0)</f>
        <v>0</v>
      </c>
      <c r="AJ189" s="194">
        <f>IF(OR(RIGHT($I189,3)="RGT",RIGHT($I189,3)="INC"),IF($H189=AJ$188,SUM($T203:AJ203)+$P189,IF(AJ$188&gt;$H189,AJ203,0)),0)</f>
        <v>0</v>
      </c>
      <c r="AK189" s="194">
        <f>IF(OR(RIGHT($I189,3)="RGT",RIGHT($I189,3)="INC"),IF($H189=AK$188,SUM($T203:AK203)+$P189,IF(AK$188&gt;$H189,AK203,0)),0)</f>
        <v>0</v>
      </c>
      <c r="AL189" s="194">
        <f>IF(OR(RIGHT($I189,3)="RGT",RIGHT($I189,3)="INC"),IF($H189=AL$188,SUM($T203:AL203)+$P189,IF(AL$188&gt;$H189,AL203,0)),0)</f>
        <v>0</v>
      </c>
      <c r="AM189" s="194">
        <f>IF(OR(RIGHT($I189,3)="RGT",RIGHT($I189,3)="INC"),IF($H189=AM$188,SUM($T203:AM203)+$P189,IF(AM$188&gt;$H189,AM203,0)),0)</f>
        <v>0</v>
      </c>
      <c r="AN189" s="194">
        <f>IF(OR(RIGHT($I189,3)="RGT",RIGHT($I189,3)="INC"),IF($H189=AN$188,SUM($T203:AN203)+$P189,IF(AN$188&gt;$H189,AN203,0)),0)</f>
        <v>0</v>
      </c>
      <c r="AO189" s="194">
        <f>IF(OR(RIGHT($I189,3)="RGT",RIGHT($I189,3)="INC"),IF($H189=AO$188,SUM($T203:AO203)+$P189,IF(AO$188&gt;$H189,AO203,0)),0)</f>
        <v>0</v>
      </c>
      <c r="AP189" s="194">
        <f>IF(OR(RIGHT($I189,3)="RGT",RIGHT($I189,3)="INC"),IF($H189=AP$188,SUM($T203:AP203)+$P189,IF(AP$188&gt;$H189,AP203,0)),0)</f>
        <v>0</v>
      </c>
      <c r="AQ189" s="195">
        <f>IF(OR(RIGHT($I189,3)="RGT",RIGHT($I189,3)="INC"),IF($H189=AQ$188,SUM($T203:AQ203)+$P189,IF(AQ$188&gt;$H189,AQ203,0)),0)</f>
        <v>0</v>
      </c>
      <c r="AR189" s="177"/>
    </row>
    <row r="190" spans="1:44" s="205" customFormat="1" hidden="1" x14ac:dyDescent="0.25">
      <c r="B190" s="192" t="str">
        <f t="shared" ref="B190:B193" si="112">+$D$183</f>
        <v>Red Bluff Substation</v>
      </c>
      <c r="C190" s="173" t="s">
        <v>33</v>
      </c>
      <c r="D190" s="161"/>
      <c r="E190" s="160"/>
      <c r="F190" s="155"/>
      <c r="G190" s="156"/>
      <c r="H190" s="283"/>
      <c r="I190" s="70"/>
      <c r="J190" s="158"/>
      <c r="K190" s="159"/>
      <c r="L190" s="63"/>
      <c r="M190" s="262">
        <v>0</v>
      </c>
      <c r="N190" s="64">
        <f>SUM($T204:$AE204)</f>
        <v>0</v>
      </c>
      <c r="O190" s="64">
        <f>SUM($AF204:$AQ204)</f>
        <v>0</v>
      </c>
      <c r="P190" s="72">
        <f t="shared" ref="P190:P193" si="113">$M190*$K190*(1-$J190)</f>
        <v>0</v>
      </c>
      <c r="Q190" s="64">
        <f t="shared" si="110"/>
        <v>0</v>
      </c>
      <c r="R190" s="65">
        <f t="shared" si="111"/>
        <v>0</v>
      </c>
      <c r="S190" s="59"/>
      <c r="T190" s="193">
        <f>IF(OR(RIGHT($I190,3)="RGT",RIGHT($I190,3)="INC"),IF($H190=T$188,SUM($T204:T204)+$P190,IF(T$188&gt;$H190,T204,0)),0)</f>
        <v>0</v>
      </c>
      <c r="U190" s="194">
        <f>IF(OR(RIGHT($I190,3)="RGT",RIGHT($I190,3)="INC"),IF($H190=U$188,SUM($T204:U204)+$P190,IF(U$188&gt;$H190,U204,0)),0)</f>
        <v>0</v>
      </c>
      <c r="V190" s="194">
        <f>IF(OR(RIGHT($I190,3)="RGT",RIGHT($I190,3)="INC"),IF($H190=V$188,SUM($T204:V204)+$P190,IF(V$188&gt;$H190,V204,0)),0)</f>
        <v>0</v>
      </c>
      <c r="W190" s="194">
        <f>IF(OR(RIGHT($I190,3)="RGT",RIGHT($I190,3)="INC"),IF($H190=W$188,SUM($T204:W204)+$P190,IF(W$188&gt;$H190,W204,0)),0)</f>
        <v>0</v>
      </c>
      <c r="X190" s="194">
        <f>IF(OR(RIGHT($I190,3)="RGT",RIGHT($I190,3)="INC"),IF($H190=X$188,SUM($T204:X204)+$P190,IF(X$188&gt;$H190,X204,0)),0)</f>
        <v>0</v>
      </c>
      <c r="Y190" s="194">
        <f>IF(OR(RIGHT($I190,3)="RGT",RIGHT($I190,3)="INC"),IF($H190=Y$188,SUM($T204:Y204)+$P190,IF(Y$188&gt;$H190,Y204,0)),0)</f>
        <v>0</v>
      </c>
      <c r="Z190" s="194">
        <f>IF(OR(RIGHT($I190,3)="RGT",RIGHT($I190,3)="INC"),IF($H190=Z$188,SUM($T204:Z204)+$P190,IF(Z$188&gt;$H190,Z204,0)),0)</f>
        <v>0</v>
      </c>
      <c r="AA190" s="194">
        <f>IF(OR(RIGHT($I190,3)="RGT",RIGHT($I190,3)="INC"),IF($H190=AA$188,SUM($T204:AA204)+$P190,IF(AA$188&gt;$H190,AA204,0)),0)</f>
        <v>0</v>
      </c>
      <c r="AB190" s="194">
        <f>IF(OR(RIGHT($I190,3)="RGT",RIGHT($I190,3)="INC"),IF($H190=AB$188,SUM($T204:AB204)+$P190,IF(AB$188&gt;$H190,AB204,0)),0)</f>
        <v>0</v>
      </c>
      <c r="AC190" s="194">
        <f>IF(OR(RIGHT($I190,3)="RGT",RIGHT($I190,3)="INC"),IF($H190=AC$188,SUM($T204:AC204)+$P190,IF(AC$188&gt;$H190,AC204,0)),0)</f>
        <v>0</v>
      </c>
      <c r="AD190" s="194">
        <f>IF(OR(RIGHT($I190,3)="RGT",RIGHT($I190,3)="INC"),IF($H190=AD$188,SUM($T204:AD204)+$P190,IF(AD$188&gt;$H190,AD204,0)),0)</f>
        <v>0</v>
      </c>
      <c r="AE190" s="195">
        <f>IF(OR(RIGHT($I190,3)="RGT",RIGHT($I190,3)="INC"),IF($H190=AE$188,SUM($T204:AE204)+$P190,IF(AE$188&gt;$H190,AE204,0)),0)</f>
        <v>0</v>
      </c>
      <c r="AF190" s="194">
        <f>IF(OR(RIGHT($I190,3)="RGT",RIGHT($I190,3)="INC"),IF($H190=AF$188,SUM($T204:AF204)+$P190,IF(AF$188&gt;$H190,AF204,0)),0)</f>
        <v>0</v>
      </c>
      <c r="AG190" s="194">
        <f>IF(OR(RIGHT($I190,3)="RGT",RIGHT($I190,3)="INC"),IF($H190=AG$188,SUM($T204:AG204)+$P190,IF(AG$188&gt;$H190,AG204,0)),0)</f>
        <v>0</v>
      </c>
      <c r="AH190" s="194">
        <f>IF(OR(RIGHT($I190,3)="RGT",RIGHT($I190,3)="INC"),IF($H190=AH$188,SUM($T204:AH204)+$P190,IF(AH$188&gt;$H190,AH204,0)),0)</f>
        <v>0</v>
      </c>
      <c r="AI190" s="194">
        <f>IF(OR(RIGHT($I190,3)="RGT",RIGHT($I190,3)="INC"),IF($H190=AI$188,SUM($T204:AI204)+$P190,IF(AI$188&gt;$H190,AI204,0)),0)</f>
        <v>0</v>
      </c>
      <c r="AJ190" s="194">
        <f>IF(OR(RIGHT($I190,3)="RGT",RIGHT($I190,3)="INC"),IF($H190=AJ$188,SUM($T204:AJ204)+$P190,IF(AJ$188&gt;$H190,AJ204,0)),0)</f>
        <v>0</v>
      </c>
      <c r="AK190" s="194">
        <f>IF(OR(RIGHT($I190,3)="RGT",RIGHT($I190,3)="INC"),IF($H190=AK$188,SUM($T204:AK204)+$P190,IF(AK$188&gt;$H190,AK204,0)),0)</f>
        <v>0</v>
      </c>
      <c r="AL190" s="194">
        <f>IF(OR(RIGHT($I190,3)="RGT",RIGHT($I190,3)="INC"),IF($H190=AL$188,SUM($T204:AL204)+$P190,IF(AL$188&gt;$H190,AL204,0)),0)</f>
        <v>0</v>
      </c>
      <c r="AM190" s="194">
        <f>IF(OR(RIGHT($I190,3)="RGT",RIGHT($I190,3)="INC"),IF($H190=AM$188,SUM($T204:AM204)+$P190,IF(AM$188&gt;$H190,AM204,0)),0)</f>
        <v>0</v>
      </c>
      <c r="AN190" s="194">
        <f>IF(OR(RIGHT($I190,3)="RGT",RIGHT($I190,3)="INC"),IF($H190=AN$188,SUM($T204:AN204)+$P190,IF(AN$188&gt;$H190,AN204,0)),0)</f>
        <v>0</v>
      </c>
      <c r="AO190" s="194">
        <f>IF(OR(RIGHT($I190,3)="RGT",RIGHT($I190,3)="INC"),IF($H190=AO$188,SUM($T204:AO204)+$P190,IF(AO$188&gt;$H190,AO204,0)),0)</f>
        <v>0</v>
      </c>
      <c r="AP190" s="194">
        <f>IF(OR(RIGHT($I190,3)="RGT",RIGHT($I190,3)="INC"),IF($H190=AP$188,SUM($T204:AP204)+$P190,IF(AP$188&gt;$H190,AP204,0)),0)</f>
        <v>0</v>
      </c>
      <c r="AQ190" s="195">
        <f>IF(OR(RIGHT($I190,3)="RGT",RIGHT($I190,3)="INC"),IF($H190=AQ$188,SUM($T204:AQ204)+$P190,IF(AQ$188&gt;$H190,AQ204,0)),0)</f>
        <v>0</v>
      </c>
      <c r="AR190" s="177"/>
    </row>
    <row r="191" spans="1:44" s="205" customFormat="1" hidden="1" x14ac:dyDescent="0.25">
      <c r="B191" s="192" t="str">
        <f t="shared" si="112"/>
        <v>Red Bluff Substation</v>
      </c>
      <c r="C191" s="173" t="s">
        <v>33</v>
      </c>
      <c r="D191" s="161"/>
      <c r="E191" s="160"/>
      <c r="F191" s="155"/>
      <c r="G191" s="156"/>
      <c r="H191" s="294"/>
      <c r="I191" s="70"/>
      <c r="J191" s="158"/>
      <c r="K191" s="159"/>
      <c r="L191" s="63"/>
      <c r="M191" s="262">
        <v>0</v>
      </c>
      <c r="N191" s="64">
        <f>SUM($T205:$AE205)</f>
        <v>0</v>
      </c>
      <c r="O191" s="64">
        <f>SUM($AF205:$AQ205)</f>
        <v>0</v>
      </c>
      <c r="P191" s="72">
        <f>$M191*$K191*(1-$J191)</f>
        <v>0</v>
      </c>
      <c r="Q191" s="64">
        <f t="shared" si="110"/>
        <v>0</v>
      </c>
      <c r="R191" s="65">
        <f t="shared" si="111"/>
        <v>0</v>
      </c>
      <c r="S191" s="59"/>
      <c r="T191" s="193">
        <f>IF(OR(RIGHT($I191,3)="RGT",RIGHT($I191,3)="INC"),IF($H191=T$188,SUM($T205:T205)+$P191,IF(T$188&gt;$H191,T205,0)),0)</f>
        <v>0</v>
      </c>
      <c r="U191" s="194">
        <f>IF(OR(RIGHT($I191,3)="RGT",RIGHT($I191,3)="INC"),IF($H191=U$188,SUM($T205:U205)+$P191,IF(U$188&gt;$H191,U205,0)),0)</f>
        <v>0</v>
      </c>
      <c r="V191" s="194">
        <f>IF(OR(RIGHT($I191,3)="RGT",RIGHT($I191,3)="INC"),IF($H191=V$188,SUM($T205:V205)+$P191,IF(V$188&gt;$H191,V205,0)),0)</f>
        <v>0</v>
      </c>
      <c r="W191" s="194">
        <f>IF(OR(RIGHT($I191,3)="RGT",RIGHT($I191,3)="INC"),IF($H191=W$188,SUM($T205:W205)+$P191,IF(W$188&gt;$H191,W205,0)),0)</f>
        <v>0</v>
      </c>
      <c r="X191" s="194">
        <f>IF(OR(RIGHT($I191,3)="RGT",RIGHT($I191,3)="INC"),IF($H191=X$188,SUM($T205:X205)+$P191,IF(X$188&gt;$H191,X205,0)),0)</f>
        <v>0</v>
      </c>
      <c r="Y191" s="194">
        <f>IF(OR(RIGHT($I191,3)="RGT",RIGHT($I191,3)="INC"),IF($H191=Y$188,SUM($T205:Y205)+$P191,IF(Y$188&gt;$H191,Y205,0)),0)</f>
        <v>0</v>
      </c>
      <c r="Z191" s="194">
        <f>IF(OR(RIGHT($I191,3)="RGT",RIGHT($I191,3)="INC"),IF($H191=Z$188,SUM($T205:Z205)+$P191,IF(Z$188&gt;$H191,Z205,0)),0)</f>
        <v>0</v>
      </c>
      <c r="AA191" s="194">
        <f>IF(OR(RIGHT($I191,3)="RGT",RIGHT($I191,3)="INC"),IF($H191=AA$188,SUM($T205:AA205)+$P191,IF(AA$188&gt;$H191,AA205,0)),0)</f>
        <v>0</v>
      </c>
      <c r="AB191" s="194">
        <f>IF(OR(RIGHT($I191,3)="RGT",RIGHT($I191,3)="INC"),IF($H191=AB$188,SUM($T205:AB205)+$P191,IF(AB$188&gt;$H191,AB205,0)),0)</f>
        <v>0</v>
      </c>
      <c r="AC191" s="194">
        <f>IF(OR(RIGHT($I191,3)="RGT",RIGHT($I191,3)="INC"),IF($H191=AC$188,SUM($T205:AC205)+$P191,IF(AC$188&gt;$H191,AC205,0)),0)</f>
        <v>0</v>
      </c>
      <c r="AD191" s="194">
        <f>IF(OR(RIGHT($I191,3)="RGT",RIGHT($I191,3)="INC"),IF($H191=AD$188,SUM($T205:AD205)+$P191,IF(AD$188&gt;$H191,AD205,0)),0)</f>
        <v>0</v>
      </c>
      <c r="AE191" s="195">
        <f>IF(OR(RIGHT($I191,3)="RGT",RIGHT($I191,3)="INC"),IF($H191=AE$188,SUM($T205:AE205)+$P191,IF(AE$188&gt;$H191,AE205,0)),0)</f>
        <v>0</v>
      </c>
      <c r="AF191" s="194">
        <f>IF(OR(RIGHT($I191,3)="RGT",RIGHT($I191,3)="INC"),IF($H191=AF$188,SUM($T205:AF205)+$P191,IF(AF$188&gt;$H191,AF205,0)),0)</f>
        <v>0</v>
      </c>
      <c r="AG191" s="194">
        <f>IF(OR(RIGHT($I191,3)="RGT",RIGHT($I191,3)="INC"),IF($H191=AG$188,SUM($T205:AG205)+$P191,IF(AG$188&gt;$H191,AG205,0)),0)</f>
        <v>0</v>
      </c>
      <c r="AH191" s="194">
        <f>IF(OR(RIGHT($I191,3)="RGT",RIGHT($I191,3)="INC"),IF($H191=AH$188,SUM($T205:AH205)+$P191,IF(AH$188&gt;$H191,AH205,0)),0)</f>
        <v>0</v>
      </c>
      <c r="AI191" s="194">
        <f>IF(OR(RIGHT($I191,3)="RGT",RIGHT($I191,3)="INC"),IF($H191=AI$188,SUM($T205:AI205)+$P191,IF(AI$188&gt;$H191,AI205,0)),0)</f>
        <v>0</v>
      </c>
      <c r="AJ191" s="194">
        <f>IF(OR(RIGHT($I191,3)="RGT",RIGHT($I191,3)="INC"),IF($H191=AJ$188,SUM($T205:AJ205)+$P191,IF(AJ$188&gt;$H191,AJ205,0)),0)</f>
        <v>0</v>
      </c>
      <c r="AK191" s="194">
        <f>IF(OR(RIGHT($I191,3)="RGT",RIGHT($I191,3)="INC"),IF($H191=AK$188,SUM($T205:AK205)+$P191,IF(AK$188&gt;$H191,AK205,0)),0)</f>
        <v>0</v>
      </c>
      <c r="AL191" s="194">
        <f>IF(OR(RIGHT($I191,3)="RGT",RIGHT($I191,3)="INC"),IF($H191=AL$188,SUM($T205:AL205)+$P191,IF(AL$188&gt;$H191,AL205,0)),0)</f>
        <v>0</v>
      </c>
      <c r="AM191" s="194">
        <f>IF(OR(RIGHT($I191,3)="RGT",RIGHT($I191,3)="INC"),IF($H191=AM$188,SUM($T205:AM205)+$P191,IF(AM$188&gt;$H191,AM205,0)),0)</f>
        <v>0</v>
      </c>
      <c r="AN191" s="194">
        <f>IF(OR(RIGHT($I191,3)="RGT",RIGHT($I191,3)="INC"),IF($H191=AN$188,SUM($T205:AN205)+$P191,IF(AN$188&gt;$H191,AN205,0)),0)</f>
        <v>0</v>
      </c>
      <c r="AO191" s="194">
        <f>IF(OR(RIGHT($I191,3)="RGT",RIGHT($I191,3)="INC"),IF($H191=AO$188,SUM($T205:AO205)+$P191,IF(AO$188&gt;$H191,AO205,0)),0)</f>
        <v>0</v>
      </c>
      <c r="AP191" s="194">
        <f>IF(OR(RIGHT($I191,3)="RGT",RIGHT($I191,3)="INC"),IF($H191=AP$188,SUM($T205:AP205)+$P191,IF(AP$188&gt;$H191,AP205,0)),0)</f>
        <v>0</v>
      </c>
      <c r="AQ191" s="195">
        <f>IF(OR(RIGHT($I191,3)="RGT",RIGHT($I191,3)="INC"),IF($H191=AQ$188,SUM($T205:AQ205)+$P191,IF(AQ$188&gt;$H191,AQ205,0)),0)</f>
        <v>0</v>
      </c>
      <c r="AR191" s="177"/>
    </row>
    <row r="192" spans="1:44" s="205" customFormat="1" hidden="1" x14ac:dyDescent="0.25">
      <c r="B192" s="192" t="str">
        <f t="shared" si="112"/>
        <v>Red Bluff Substation</v>
      </c>
      <c r="C192" s="173" t="s">
        <v>33</v>
      </c>
      <c r="D192" s="161"/>
      <c r="E192" s="160"/>
      <c r="F192" s="162"/>
      <c r="G192" s="156"/>
      <c r="H192" s="157"/>
      <c r="I192" s="70"/>
      <c r="J192" s="158"/>
      <c r="K192" s="159"/>
      <c r="L192" s="63"/>
      <c r="M192" s="224"/>
      <c r="N192" s="64">
        <f>SUM($T206:$AE206)</f>
        <v>0</v>
      </c>
      <c r="O192" s="64">
        <f>SUM($AF206:$AQ206)</f>
        <v>0</v>
      </c>
      <c r="P192" s="72">
        <f t="shared" si="113"/>
        <v>0</v>
      </c>
      <c r="Q192" s="64">
        <f t="shared" si="110"/>
        <v>0</v>
      </c>
      <c r="R192" s="65">
        <f t="shared" si="111"/>
        <v>0</v>
      </c>
      <c r="S192" s="59"/>
      <c r="T192" s="193">
        <f>IF(OR(RIGHT($I192,3)="RGT",RIGHT($I192,3)="INC"),IF($H192=T$188,SUM($T206:T206)+$P192,IF(T$188&gt;$H192,T206,0)),0)</f>
        <v>0</v>
      </c>
      <c r="U192" s="194">
        <f>IF(OR(RIGHT($I192,3)="RGT",RIGHT($I192,3)="INC"),IF($H192=U$188,SUM($T206:U206)+$P192,IF(U$188&gt;$H192,U206,0)),0)</f>
        <v>0</v>
      </c>
      <c r="V192" s="194">
        <f>IF(OR(RIGHT($I192,3)="RGT",RIGHT($I192,3)="INC"),IF($H192=V$188,SUM($T206:V206)+$P192,IF(V$188&gt;$H192,V206,0)),0)</f>
        <v>0</v>
      </c>
      <c r="W192" s="194">
        <f>IF(OR(RIGHT($I192,3)="RGT",RIGHT($I192,3)="INC"),IF($H192=W$188,SUM($T206:W206)+$P192,IF(W$188&gt;$H192,W206,0)),0)</f>
        <v>0</v>
      </c>
      <c r="X192" s="194">
        <f>IF(OR(RIGHT($I192,3)="RGT",RIGHT($I192,3)="INC"),IF($H192=X$188,SUM($T206:X206)+$P192,IF(X$188&gt;$H192,X206,0)),0)</f>
        <v>0</v>
      </c>
      <c r="Y192" s="194">
        <f>IF(OR(RIGHT($I192,3)="RGT",RIGHT($I192,3)="INC"),IF($H192=Y$188,SUM($T206:Y206)+$P192,IF(Y$188&gt;$H192,Y206,0)),0)</f>
        <v>0</v>
      </c>
      <c r="Z192" s="194">
        <f>IF(OR(RIGHT($I192,3)="RGT",RIGHT($I192,3)="INC"),IF($H192=Z$188,SUM($T206:Z206)+$P192,IF(Z$188&gt;$H192,Z206,0)),0)</f>
        <v>0</v>
      </c>
      <c r="AA192" s="194">
        <f>IF(OR(RIGHT($I192,3)="RGT",RIGHT($I192,3)="INC"),IF($H192=AA$188,SUM($T206:AA206)+$P192,IF(AA$188&gt;$H192,AA206,0)),0)</f>
        <v>0</v>
      </c>
      <c r="AB192" s="194">
        <f>IF(OR(RIGHT($I192,3)="RGT",RIGHT($I192,3)="INC"),IF($H192=AB$188,SUM($T206:AB206)+$P192,IF(AB$188&gt;$H192,AB206,0)),0)</f>
        <v>0</v>
      </c>
      <c r="AC192" s="194">
        <f>IF(OR(RIGHT($I192,3)="RGT",RIGHT($I192,3)="INC"),IF($H192=AC$188,SUM($T206:AC206)+$P192,IF(AC$188&gt;$H192,AC206,0)),0)</f>
        <v>0</v>
      </c>
      <c r="AD192" s="194">
        <f>IF(OR(RIGHT($I192,3)="RGT",RIGHT($I192,3)="INC"),IF($H192=AD$188,SUM($T206:AD206)+$P192,IF(AD$188&gt;$H192,AD206,0)),0)</f>
        <v>0</v>
      </c>
      <c r="AE192" s="195">
        <f>IF(OR(RIGHT($I192,3)="RGT",RIGHT($I192,3)="INC"),IF($H192=AE$188,SUM($T206:AE206)+$P192,IF(AE$188&gt;$H192,AE206,0)),0)</f>
        <v>0</v>
      </c>
      <c r="AF192" s="194">
        <f>IF(OR(RIGHT($I192,3)="RGT",RIGHT($I192,3)="INC"),IF($H192=AF$188,SUM($T206:AF206)+$P192,IF(AF$188&gt;$H192,AF206,0)),0)</f>
        <v>0</v>
      </c>
      <c r="AG192" s="194">
        <f>IF(OR(RIGHT($I192,3)="RGT",RIGHT($I192,3)="INC"),IF($H192=AG$188,SUM($T206:AG206)+$P192,IF(AG$188&gt;$H192,AG206,0)),0)</f>
        <v>0</v>
      </c>
      <c r="AH192" s="194">
        <f>IF(OR(RIGHT($I192,3)="RGT",RIGHT($I192,3)="INC"),IF($H192=AH$188,SUM($T206:AH206)+$P192,IF(AH$188&gt;$H192,AH206,0)),0)</f>
        <v>0</v>
      </c>
      <c r="AI192" s="194">
        <f>IF(OR(RIGHT($I192,3)="RGT",RIGHT($I192,3)="INC"),IF($H192=AI$188,SUM($T206:AI206)+$P192,IF(AI$188&gt;$H192,AI206,0)),0)</f>
        <v>0</v>
      </c>
      <c r="AJ192" s="194">
        <f>IF(OR(RIGHT($I192,3)="RGT",RIGHT($I192,3)="INC"),IF($H192=AJ$188,SUM($T206:AJ206)+$P192,IF(AJ$188&gt;$H192,AJ206,0)),0)</f>
        <v>0</v>
      </c>
      <c r="AK192" s="194">
        <f>IF(OR(RIGHT($I192,3)="RGT",RIGHT($I192,3)="INC"),IF($H192=AK$188,SUM($T206:AK206)+$P192,IF(AK$188&gt;$H192,AK206,0)),0)</f>
        <v>0</v>
      </c>
      <c r="AL192" s="194">
        <f>IF(OR(RIGHT($I192,3)="RGT",RIGHT($I192,3)="INC"),IF($H192=AL$188,SUM($T206:AL206)+$P192,IF(AL$188&gt;$H192,AL206,0)),0)</f>
        <v>0</v>
      </c>
      <c r="AM192" s="194">
        <f>IF(OR(RIGHT($I192,3)="RGT",RIGHT($I192,3)="INC"),IF($H192=AM$188,SUM($T206:AM206)+$P192,IF(AM$188&gt;$H192,AM206,0)),0)</f>
        <v>0</v>
      </c>
      <c r="AN192" s="194">
        <f>IF(OR(RIGHT($I192,3)="RGT",RIGHT($I192,3)="INC"),IF($H192=AN$188,SUM($T206:AN206)+$P192,IF(AN$188&gt;$H192,AN206,0)),0)</f>
        <v>0</v>
      </c>
      <c r="AO192" s="194">
        <f>IF(OR(RIGHT($I192,3)="RGT",RIGHT($I192,3)="INC"),IF($H192=AO$188,SUM($T206:AO206)+$P192,IF(AO$188&gt;$H192,AO206,0)),0)</f>
        <v>0</v>
      </c>
      <c r="AP192" s="194">
        <f>IF(OR(RIGHT($I192,3)="RGT",RIGHT($I192,3)="INC"),IF($H192=AP$188,SUM($T206:AP206)+$P192,IF(AP$188&gt;$H192,AP206,0)),0)</f>
        <v>0</v>
      </c>
      <c r="AQ192" s="195">
        <f>IF(OR(RIGHT($I192,3)="RGT",RIGHT($I192,3)="INC"),IF($H192=AQ$188,SUM($T206:AQ206)+$P192,IF(AQ$188&gt;$H192,AQ206,0)),0)</f>
        <v>0</v>
      </c>
      <c r="AR192" s="177"/>
    </row>
    <row r="193" spans="2:44" s="205" customFormat="1" hidden="1" x14ac:dyDescent="0.25">
      <c r="B193" s="192" t="str">
        <f t="shared" si="112"/>
        <v>Red Bluff Substation</v>
      </c>
      <c r="C193" s="173" t="s">
        <v>33</v>
      </c>
      <c r="D193" s="161"/>
      <c r="E193" s="160"/>
      <c r="F193" s="162"/>
      <c r="G193" s="156"/>
      <c r="H193" s="59"/>
      <c r="I193" s="70"/>
      <c r="J193" s="158"/>
      <c r="K193" s="159"/>
      <c r="L193" s="63"/>
      <c r="M193" s="224"/>
      <c r="N193" s="64">
        <f>SUM($T207:$AE207)</f>
        <v>0</v>
      </c>
      <c r="O193" s="64">
        <f>SUM($AF207:$AQ207)</f>
        <v>0</v>
      </c>
      <c r="P193" s="72">
        <f t="shared" si="113"/>
        <v>0</v>
      </c>
      <c r="Q193" s="64">
        <f t="shared" si="110"/>
        <v>0</v>
      </c>
      <c r="R193" s="65">
        <f t="shared" si="111"/>
        <v>0</v>
      </c>
      <c r="S193" s="59"/>
      <c r="T193" s="193">
        <f>IF(OR(RIGHT($I193,3)="RGT",RIGHT($I193,3)="INC"),IF($H193=T$188,SUM($T207:T207)+$P193,IF(T$188&gt;$H193,T207,0)),0)</f>
        <v>0</v>
      </c>
      <c r="U193" s="194">
        <f>IF(OR(RIGHT($I193,3)="RGT",RIGHT($I193,3)="INC"),IF($H193=U$188,SUM($T207:U207)+$P193,IF(U$188&gt;$H193,U207,0)),0)</f>
        <v>0</v>
      </c>
      <c r="V193" s="194">
        <f>IF(OR(RIGHT($I193,3)="RGT",RIGHT($I193,3)="INC"),IF($H193=V$188,SUM($T207:V207)+$P193,IF(V$188&gt;$H193,V207,0)),0)</f>
        <v>0</v>
      </c>
      <c r="W193" s="194">
        <f>IF(OR(RIGHT($I193,3)="RGT",RIGHT($I193,3)="INC"),IF($H193=W$188,SUM($T207:W207)+$P193,IF(W$188&gt;$H193,W207,0)),0)</f>
        <v>0</v>
      </c>
      <c r="X193" s="194">
        <f>IF(OR(RIGHT($I193,3)="RGT",RIGHT($I193,3)="INC"),IF($H193=X$188,SUM($T207:X207)+$P193,IF(X$188&gt;$H193,X207,0)),0)</f>
        <v>0</v>
      </c>
      <c r="Y193" s="194">
        <f>IF(OR(RIGHT($I193,3)="RGT",RIGHT($I193,3)="INC"),IF($H193=Y$188,SUM($T207:Y207)+$P193,IF(Y$188&gt;$H193,Y207,0)),0)</f>
        <v>0</v>
      </c>
      <c r="Z193" s="194">
        <f>IF(OR(RIGHT($I193,3)="RGT",RIGHT($I193,3)="INC"),IF($H193=Z$188,SUM($T207:Z207)+$P193,IF(Z$188&gt;$H193,Z207,0)),0)</f>
        <v>0</v>
      </c>
      <c r="AA193" s="194">
        <f>IF(OR(RIGHT($I193,3)="RGT",RIGHT($I193,3)="INC"),IF($H193=AA$188,SUM($T207:AA207)+$P193,IF(AA$188&gt;$H193,AA207,0)),0)</f>
        <v>0</v>
      </c>
      <c r="AB193" s="194">
        <f>IF(OR(RIGHT($I193,3)="RGT",RIGHT($I193,3)="INC"),IF($H193=AB$188,SUM($T207:AB207)+$P193,IF(AB$188&gt;$H193,AB207,0)),0)</f>
        <v>0</v>
      </c>
      <c r="AC193" s="194">
        <f>IF(OR(RIGHT($I193,3)="RGT",RIGHT($I193,3)="INC"),IF($H193=AC$188,SUM($T207:AC207)+$P193,IF(AC$188&gt;$H193,AC207,0)),0)</f>
        <v>0</v>
      </c>
      <c r="AD193" s="194">
        <f>IF(OR(RIGHT($I193,3)="RGT",RIGHT($I193,3)="INC"),IF($H193=AD$188,SUM($T207:AD207)+$P193,IF(AD$188&gt;$H193,AD207,0)),0)</f>
        <v>0</v>
      </c>
      <c r="AE193" s="195">
        <f>IF(OR(RIGHT($I193,3)="RGT",RIGHT($I193,3)="INC"),IF($H193=AE$188,SUM($T207:AE207)+$P193,IF(AE$188&gt;$H193,AE207,0)),0)</f>
        <v>0</v>
      </c>
      <c r="AF193" s="194">
        <f>IF(OR(RIGHT($I193,3)="RGT",RIGHT($I193,3)="INC"),IF($H193=AF$188,SUM($T207:AF207)+$P193,IF(AF$188&gt;$H193,AF207,0)),0)</f>
        <v>0</v>
      </c>
      <c r="AG193" s="194">
        <f>IF(OR(RIGHT($I193,3)="RGT",RIGHT($I193,3)="INC"),IF($H193=AG$188,SUM($T207:AG207)+$P193,IF(AG$188&gt;$H193,AG207,0)),0)</f>
        <v>0</v>
      </c>
      <c r="AH193" s="194">
        <f>IF(OR(RIGHT($I193,3)="RGT",RIGHT($I193,3)="INC"),IF($H193=AH$188,SUM($T207:AH207)+$P193,IF(AH$188&gt;$H193,AH207,0)),0)</f>
        <v>0</v>
      </c>
      <c r="AI193" s="194">
        <f>IF(OR(RIGHT($I193,3)="RGT",RIGHT($I193,3)="INC"),IF($H193=AI$188,SUM($T207:AI207)+$P193,IF(AI$188&gt;$H193,AI207,0)),0)</f>
        <v>0</v>
      </c>
      <c r="AJ193" s="194">
        <f>IF(OR(RIGHT($I193,3)="RGT",RIGHT($I193,3)="INC"),IF($H193=AJ$188,SUM($T207:AJ207)+$P193,IF(AJ$188&gt;$H193,AJ207,0)),0)</f>
        <v>0</v>
      </c>
      <c r="AK193" s="194">
        <f>IF(OR(RIGHT($I193,3)="RGT",RIGHT($I193,3)="INC"),IF($H193=AK$188,SUM($T207:AK207)+$P193,IF(AK$188&gt;$H193,AK207,0)),0)</f>
        <v>0</v>
      </c>
      <c r="AL193" s="194">
        <f>IF(OR(RIGHT($I193,3)="RGT",RIGHT($I193,3)="INC"),IF($H193=AL$188,SUM($T207:AL207)+$P193,IF(AL$188&gt;$H193,AL207,0)),0)</f>
        <v>0</v>
      </c>
      <c r="AM193" s="194">
        <f>IF(OR(RIGHT($I193,3)="RGT",RIGHT($I193,3)="INC"),IF($H193=AM$188,SUM($T207:AM207)+$P193,IF(AM$188&gt;$H193,AM207,0)),0)</f>
        <v>0</v>
      </c>
      <c r="AN193" s="194">
        <f>IF(OR(RIGHT($I193,3)="RGT",RIGHT($I193,3)="INC"),IF($H193=AN$188,SUM($T207:AN207)+$P193,IF(AN$188&gt;$H193,AN207,0)),0)</f>
        <v>0</v>
      </c>
      <c r="AO193" s="194">
        <f>IF(OR(RIGHT($I193,3)="RGT",RIGHT($I193,3)="INC"),IF($H193=AO$188,SUM($T207:AO207)+$P193,IF(AO$188&gt;$H193,AO207,0)),0)</f>
        <v>0</v>
      </c>
      <c r="AP193" s="194">
        <f>IF(OR(RIGHT($I193,3)="RGT",RIGHT($I193,3)="INC"),IF($H193=AP$188,SUM($T207:AP207)+$P193,IF(AP$188&gt;$H193,AP207,0)),0)</f>
        <v>0</v>
      </c>
      <c r="AQ193" s="195">
        <f>IF(OR(RIGHT($I193,3)="RGT",RIGHT($I193,3)="INC"),IF($H193=AQ$188,SUM($T207:AQ207)+$P193,IF(AQ$188&gt;$H193,AQ207,0)),0)</f>
        <v>0</v>
      </c>
      <c r="AR193" s="177"/>
    </row>
    <row r="194" spans="2:44" ht="15.75" thickBot="1" x14ac:dyDescent="0.3">
      <c r="C194" s="164" t="s">
        <v>60</v>
      </c>
      <c r="D194" s="218" t="s">
        <v>26</v>
      </c>
      <c r="E194" s="219"/>
      <c r="F194" s="219"/>
      <c r="G194" s="219"/>
      <c r="H194" s="219"/>
      <c r="I194" s="219"/>
      <c r="J194" s="219"/>
      <c r="K194" s="220"/>
      <c r="L194" s="63"/>
      <c r="M194" s="124">
        <f>SUM(M189:M193)</f>
        <v>0</v>
      </c>
      <c r="N194" s="125">
        <f t="shared" ref="N194:R194" si="114">SUM(N189:N193)</f>
        <v>0</v>
      </c>
      <c r="O194" s="125">
        <f t="shared" si="114"/>
        <v>0</v>
      </c>
      <c r="P194" s="125">
        <f t="shared" si="114"/>
        <v>0</v>
      </c>
      <c r="Q194" s="125">
        <f t="shared" si="114"/>
        <v>0</v>
      </c>
      <c r="R194" s="126">
        <f t="shared" si="114"/>
        <v>0</v>
      </c>
      <c r="S194" s="58"/>
      <c r="T194" s="178">
        <f t="shared" ref="T194:AQ194" si="115">SUM(T189:T193)</f>
        <v>0</v>
      </c>
      <c r="U194" s="179">
        <f t="shared" si="115"/>
        <v>0</v>
      </c>
      <c r="V194" s="179">
        <f t="shared" si="115"/>
        <v>0</v>
      </c>
      <c r="W194" s="179">
        <f t="shared" si="115"/>
        <v>0</v>
      </c>
      <c r="X194" s="179">
        <f t="shared" si="115"/>
        <v>0</v>
      </c>
      <c r="Y194" s="179">
        <f t="shared" si="115"/>
        <v>0</v>
      </c>
      <c r="Z194" s="179">
        <f t="shared" si="115"/>
        <v>0</v>
      </c>
      <c r="AA194" s="179">
        <f t="shared" si="115"/>
        <v>0</v>
      </c>
      <c r="AB194" s="179">
        <f t="shared" si="115"/>
        <v>0</v>
      </c>
      <c r="AC194" s="179">
        <f t="shared" si="115"/>
        <v>0</v>
      </c>
      <c r="AD194" s="179">
        <f t="shared" si="115"/>
        <v>0</v>
      </c>
      <c r="AE194" s="180">
        <f t="shared" si="115"/>
        <v>0</v>
      </c>
      <c r="AF194" s="179">
        <f t="shared" si="115"/>
        <v>0</v>
      </c>
      <c r="AG194" s="179">
        <f t="shared" si="115"/>
        <v>0</v>
      </c>
      <c r="AH194" s="179">
        <f t="shared" si="115"/>
        <v>0</v>
      </c>
      <c r="AI194" s="179">
        <f t="shared" si="115"/>
        <v>0</v>
      </c>
      <c r="AJ194" s="179">
        <f t="shared" si="115"/>
        <v>0</v>
      </c>
      <c r="AK194" s="179">
        <f t="shared" si="115"/>
        <v>0</v>
      </c>
      <c r="AL194" s="179">
        <f t="shared" si="115"/>
        <v>0</v>
      </c>
      <c r="AM194" s="179">
        <f t="shared" si="115"/>
        <v>0</v>
      </c>
      <c r="AN194" s="179">
        <f t="shared" si="115"/>
        <v>0</v>
      </c>
      <c r="AO194" s="179">
        <f t="shared" si="115"/>
        <v>0</v>
      </c>
      <c r="AP194" s="179">
        <f t="shared" si="115"/>
        <v>0</v>
      </c>
      <c r="AQ194" s="180">
        <f t="shared" si="115"/>
        <v>0</v>
      </c>
      <c r="AR194" s="177"/>
    </row>
    <row r="195" spans="2:44" s="109" customFormat="1" ht="15.75" thickTop="1" x14ac:dyDescent="0.25">
      <c r="B195" s="181"/>
      <c r="C195" s="182"/>
      <c r="D195" s="183"/>
      <c r="E195" s="184"/>
      <c r="F195" s="185"/>
      <c r="G195" s="186"/>
      <c r="H195" s="186"/>
      <c r="J195" s="186"/>
      <c r="K195" s="186"/>
      <c r="L195" s="63"/>
      <c r="S195" s="58"/>
      <c r="T195" s="186"/>
      <c r="U195" s="186"/>
      <c r="V195" s="186"/>
      <c r="W195" s="186"/>
      <c r="X195" s="186"/>
      <c r="Y195" s="186"/>
      <c r="Z195" s="186"/>
      <c r="AA195" s="186"/>
      <c r="AB195" s="186"/>
      <c r="AC195" s="186"/>
      <c r="AD195" s="186"/>
      <c r="AE195" s="186"/>
      <c r="AF195" s="186"/>
      <c r="AG195" s="186"/>
      <c r="AH195" s="186"/>
      <c r="AI195" s="186"/>
      <c r="AJ195" s="186"/>
      <c r="AK195" s="186"/>
      <c r="AL195" s="186"/>
      <c r="AM195" s="186"/>
      <c r="AN195" s="186"/>
      <c r="AO195" s="186"/>
      <c r="AP195" s="186"/>
      <c r="AQ195" s="186"/>
      <c r="AR195" s="177"/>
    </row>
    <row r="196" spans="2:44" ht="15.75" thickBot="1" x14ac:dyDescent="0.3">
      <c r="D196" s="218" t="str">
        <f>"Total Incremental Plant Balance - "&amp;D183</f>
        <v>Total Incremental Plant Balance - Red Bluff Substation</v>
      </c>
      <c r="E196" s="219"/>
      <c r="F196" s="219"/>
      <c r="G196" s="219"/>
      <c r="H196" s="219"/>
      <c r="I196" s="219"/>
      <c r="J196" s="219"/>
      <c r="K196" s="220"/>
      <c r="L196" s="63"/>
      <c r="M196" s="124"/>
      <c r="N196" s="125"/>
      <c r="O196" s="125"/>
      <c r="P196" s="125"/>
      <c r="Q196" s="125"/>
      <c r="R196" s="126"/>
      <c r="S196" s="58"/>
      <c r="T196" s="178">
        <f>T194</f>
        <v>0</v>
      </c>
      <c r="U196" s="179">
        <f t="shared" ref="U196:AM196" si="116">U194+T196</f>
        <v>0</v>
      </c>
      <c r="V196" s="179">
        <f t="shared" si="116"/>
        <v>0</v>
      </c>
      <c r="W196" s="179">
        <f t="shared" si="116"/>
        <v>0</v>
      </c>
      <c r="X196" s="179">
        <f t="shared" si="116"/>
        <v>0</v>
      </c>
      <c r="Y196" s="179">
        <f t="shared" si="116"/>
        <v>0</v>
      </c>
      <c r="Z196" s="179">
        <f t="shared" si="116"/>
        <v>0</v>
      </c>
      <c r="AA196" s="179">
        <f t="shared" si="116"/>
        <v>0</v>
      </c>
      <c r="AB196" s="179">
        <f t="shared" si="116"/>
        <v>0</v>
      </c>
      <c r="AC196" s="179">
        <f t="shared" si="116"/>
        <v>0</v>
      </c>
      <c r="AD196" s="179">
        <f t="shared" si="116"/>
        <v>0</v>
      </c>
      <c r="AE196" s="180">
        <f t="shared" si="116"/>
        <v>0</v>
      </c>
      <c r="AF196" s="179">
        <f>AF194+AE196</f>
        <v>0</v>
      </c>
      <c r="AG196" s="179">
        <f t="shared" si="116"/>
        <v>0</v>
      </c>
      <c r="AH196" s="179">
        <f t="shared" si="116"/>
        <v>0</v>
      </c>
      <c r="AI196" s="179">
        <f t="shared" si="116"/>
        <v>0</v>
      </c>
      <c r="AJ196" s="179">
        <f t="shared" si="116"/>
        <v>0</v>
      </c>
      <c r="AK196" s="179">
        <f t="shared" si="116"/>
        <v>0</v>
      </c>
      <c r="AL196" s="179">
        <f t="shared" si="116"/>
        <v>0</v>
      </c>
      <c r="AM196" s="179">
        <f t="shared" si="116"/>
        <v>0</v>
      </c>
      <c r="AN196" s="179">
        <f>AN194+AM196</f>
        <v>0</v>
      </c>
      <c r="AO196" s="179">
        <f>AO194+AN196</f>
        <v>0</v>
      </c>
      <c r="AP196" s="179">
        <f>AP194+AO196</f>
        <v>0</v>
      </c>
      <c r="AQ196" s="180">
        <f>AQ194+AP196</f>
        <v>0</v>
      </c>
      <c r="AR196" s="177"/>
    </row>
    <row r="197" spans="2:44" ht="15.75" thickTop="1" x14ac:dyDescent="0.25">
      <c r="D197" s="67"/>
      <c r="E197" s="68"/>
      <c r="F197" s="67"/>
      <c r="G197" s="217"/>
      <c r="H197" s="217"/>
      <c r="I197" s="217"/>
      <c r="J197" s="217"/>
      <c r="K197" s="217"/>
      <c r="L197" s="63"/>
      <c r="M197" s="128"/>
      <c r="N197" s="128"/>
      <c r="O197" s="128"/>
      <c r="P197" s="128"/>
      <c r="Q197" s="128"/>
      <c r="R197" s="128"/>
      <c r="S197" s="58"/>
      <c r="T197" s="187"/>
      <c r="U197" s="187"/>
      <c r="V197" s="187"/>
      <c r="W197" s="187"/>
      <c r="X197" s="187"/>
      <c r="Y197" s="187"/>
      <c r="Z197" s="187"/>
      <c r="AA197" s="187"/>
      <c r="AB197" s="187"/>
      <c r="AC197" s="187"/>
      <c r="AD197" s="187"/>
      <c r="AE197" s="187"/>
      <c r="AF197" s="187"/>
      <c r="AG197" s="187"/>
      <c r="AH197" s="187"/>
      <c r="AI197" s="187"/>
      <c r="AJ197" s="187"/>
      <c r="AK197" s="187"/>
      <c r="AL197" s="187"/>
      <c r="AM197" s="187"/>
      <c r="AN197" s="187"/>
      <c r="AO197" s="187"/>
      <c r="AP197" s="187"/>
      <c r="AQ197" s="187"/>
      <c r="AR197" s="177"/>
    </row>
    <row r="198" spans="2:44" s="109" customFormat="1" x14ac:dyDescent="0.25">
      <c r="B198" s="181"/>
      <c r="C198" s="182"/>
      <c r="D198" s="183"/>
      <c r="E198" s="184"/>
      <c r="F198" s="185"/>
      <c r="G198" s="186"/>
      <c r="H198" s="186"/>
      <c r="J198" s="186"/>
      <c r="K198" s="186"/>
      <c r="L198" s="63"/>
      <c r="M198" s="119"/>
      <c r="N198" s="119"/>
      <c r="O198" s="119"/>
      <c r="P198" s="119"/>
      <c r="Q198" s="119"/>
      <c r="R198" s="119"/>
      <c r="S198" s="58"/>
      <c r="T198" s="186"/>
      <c r="U198" s="186"/>
      <c r="V198" s="186"/>
      <c r="W198" s="186"/>
      <c r="X198" s="186"/>
      <c r="Y198" s="186"/>
      <c r="Z198" s="186"/>
      <c r="AA198" s="186"/>
      <c r="AB198" s="186"/>
      <c r="AC198" s="186"/>
      <c r="AD198" s="186"/>
      <c r="AE198" s="186"/>
      <c r="AF198" s="186"/>
      <c r="AG198" s="186"/>
      <c r="AH198" s="186"/>
      <c r="AI198" s="186"/>
      <c r="AJ198" s="186"/>
      <c r="AK198" s="186"/>
      <c r="AL198" s="186"/>
      <c r="AM198" s="186"/>
      <c r="AN198" s="186"/>
      <c r="AO198" s="186"/>
      <c r="AP198" s="186"/>
      <c r="AQ198" s="186"/>
      <c r="AR198" s="177"/>
    </row>
    <row r="199" spans="2:44" s="109" customFormat="1" x14ac:dyDescent="0.25">
      <c r="B199" s="181"/>
      <c r="C199" s="182"/>
      <c r="D199" s="170" t="s">
        <v>34</v>
      </c>
      <c r="E199" s="166"/>
      <c r="F199" s="167"/>
      <c r="G199" s="108"/>
      <c r="H199" s="108"/>
      <c r="I199" s="107"/>
      <c r="J199" s="108"/>
      <c r="K199" s="108"/>
      <c r="L199" s="63"/>
      <c r="M199" s="107"/>
      <c r="N199" s="107"/>
      <c r="O199" s="107"/>
      <c r="P199" s="107"/>
      <c r="Q199" s="107"/>
      <c r="R199" s="107"/>
      <c r="S199" s="58"/>
      <c r="T199" s="108"/>
      <c r="U199" s="108"/>
      <c r="V199" s="108"/>
      <c r="W199" s="108"/>
      <c r="X199" s="108"/>
      <c r="Y199" s="108"/>
      <c r="Z199" s="108"/>
      <c r="AA199" s="108"/>
      <c r="AB199" s="108"/>
      <c r="AC199" s="108"/>
      <c r="AD199" s="108"/>
      <c r="AE199" s="108"/>
      <c r="AF199" s="108"/>
      <c r="AG199" s="108"/>
      <c r="AH199" s="108"/>
      <c r="AI199" s="108"/>
      <c r="AJ199" s="108"/>
      <c r="AK199" s="108"/>
      <c r="AL199" s="108"/>
      <c r="AM199" s="108"/>
      <c r="AN199" s="108"/>
      <c r="AO199" s="108"/>
      <c r="AP199" s="108"/>
      <c r="AQ199" s="108"/>
      <c r="AR199" s="177"/>
    </row>
    <row r="200" spans="2:44" s="109" customFormat="1" x14ac:dyDescent="0.25">
      <c r="B200" s="181"/>
      <c r="C200" s="182"/>
      <c r="D200" s="167" t="s">
        <v>35</v>
      </c>
      <c r="E200" s="166"/>
      <c r="F200" s="167"/>
      <c r="G200" s="108"/>
      <c r="H200" s="108"/>
      <c r="I200" s="107"/>
      <c r="J200" s="108"/>
      <c r="K200" s="108"/>
      <c r="L200" s="63"/>
      <c r="M200" s="107"/>
      <c r="N200" s="107"/>
      <c r="O200" s="107"/>
      <c r="P200" s="107"/>
      <c r="Q200" s="107"/>
      <c r="R200" s="107"/>
      <c r="S200" s="58"/>
      <c r="T200" s="108"/>
      <c r="U200" s="108"/>
      <c r="V200" s="108"/>
      <c r="W200" s="108"/>
      <c r="X200" s="108"/>
      <c r="Y200" s="108"/>
      <c r="Z200" s="108"/>
      <c r="AA200" s="108"/>
      <c r="AB200" s="108"/>
      <c r="AC200" s="108"/>
      <c r="AD200" s="108"/>
      <c r="AE200" s="108"/>
      <c r="AF200" s="108"/>
      <c r="AG200" s="108"/>
      <c r="AH200" s="108"/>
      <c r="AI200" s="108"/>
      <c r="AJ200" s="108"/>
      <c r="AK200" s="108"/>
      <c r="AL200" s="108"/>
      <c r="AM200" s="108"/>
      <c r="AN200" s="108"/>
      <c r="AO200" s="108"/>
      <c r="AP200" s="108"/>
      <c r="AQ200" s="108"/>
      <c r="AR200" s="177"/>
    </row>
    <row r="201" spans="2:44" s="109" customFormat="1" ht="15.75" thickBot="1" x14ac:dyDescent="0.3">
      <c r="B201" s="181"/>
      <c r="C201" s="182"/>
      <c r="D201" s="167"/>
      <c r="E201" s="166"/>
      <c r="F201" s="167"/>
      <c r="G201" s="108"/>
      <c r="H201" s="108"/>
      <c r="I201" s="107"/>
      <c r="J201" s="108"/>
      <c r="K201" s="108"/>
      <c r="L201" s="63"/>
      <c r="M201" s="107"/>
      <c r="N201" s="107"/>
      <c r="O201" s="107"/>
      <c r="P201" s="107"/>
      <c r="Q201" s="107"/>
      <c r="R201" s="107"/>
      <c r="S201" s="58"/>
      <c r="T201" s="108"/>
      <c r="U201" s="108"/>
      <c r="V201" s="108"/>
      <c r="W201" s="108"/>
      <c r="X201" s="108"/>
      <c r="Y201" s="108"/>
      <c r="Z201" s="108"/>
      <c r="AA201" s="108"/>
      <c r="AB201" s="108"/>
      <c r="AC201" s="108"/>
      <c r="AD201" s="108"/>
      <c r="AE201" s="108"/>
      <c r="AF201" s="108"/>
      <c r="AG201" s="108"/>
      <c r="AH201" s="108"/>
      <c r="AI201" s="108"/>
      <c r="AJ201" s="108"/>
      <c r="AK201" s="108"/>
      <c r="AL201" s="108"/>
      <c r="AM201" s="108"/>
      <c r="AN201" s="108"/>
      <c r="AO201" s="108"/>
      <c r="AP201" s="108"/>
      <c r="AQ201" s="108"/>
      <c r="AR201" s="177"/>
    </row>
    <row r="202" spans="2:44" s="117" customFormat="1" ht="30.75" thickBot="1" x14ac:dyDescent="0.3">
      <c r="B202" s="163"/>
      <c r="C202" s="164"/>
      <c r="D202" s="51" t="s">
        <v>15</v>
      </c>
      <c r="E202" s="52" t="s">
        <v>16</v>
      </c>
      <c r="F202" s="53" t="s">
        <v>17</v>
      </c>
      <c r="G202" s="54" t="s">
        <v>18</v>
      </c>
      <c r="H202" s="45" t="s">
        <v>19</v>
      </c>
      <c r="I202" s="45" t="s">
        <v>20</v>
      </c>
      <c r="J202" s="45" t="s">
        <v>21</v>
      </c>
      <c r="K202" s="46" t="s">
        <v>22</v>
      </c>
      <c r="L202" s="63"/>
      <c r="M202" s="44" t="str">
        <f t="shared" ref="M202:R202" si="117">M$11</f>
        <v>2017 CWIP</v>
      </c>
      <c r="N202" s="45" t="str">
        <f t="shared" si="117"/>
        <v>2018 Total Expenditures</v>
      </c>
      <c r="O202" s="45" t="str">
        <f t="shared" si="117"/>
        <v>2019 Total Expenditures</v>
      </c>
      <c r="P202" s="45" t="str">
        <f t="shared" si="117"/>
        <v>2017 ISO CWIP Less Collectible</v>
      </c>
      <c r="Q202" s="45" t="str">
        <f t="shared" si="117"/>
        <v>2018 ISO Expenditures Less Collectible</v>
      </c>
      <c r="R202" s="46" t="str">
        <f t="shared" si="117"/>
        <v>2019 ISO Expenditures Less Collectible</v>
      </c>
      <c r="S202" s="58"/>
      <c r="T202" s="69">
        <f>$E$3</f>
        <v>43101</v>
      </c>
      <c r="U202" s="54">
        <f t="shared" ref="U202:AM202" si="118">DATE(YEAR(T202),MONTH(T202)+1,DAY(T202))</f>
        <v>43132</v>
      </c>
      <c r="V202" s="54">
        <f t="shared" si="118"/>
        <v>43160</v>
      </c>
      <c r="W202" s="54">
        <f t="shared" si="118"/>
        <v>43191</v>
      </c>
      <c r="X202" s="54">
        <f t="shared" si="118"/>
        <v>43221</v>
      </c>
      <c r="Y202" s="54">
        <f t="shared" si="118"/>
        <v>43252</v>
      </c>
      <c r="Z202" s="54">
        <f t="shared" si="118"/>
        <v>43282</v>
      </c>
      <c r="AA202" s="54">
        <f t="shared" si="118"/>
        <v>43313</v>
      </c>
      <c r="AB202" s="54">
        <f t="shared" si="118"/>
        <v>43344</v>
      </c>
      <c r="AC202" s="54">
        <f t="shared" si="118"/>
        <v>43374</v>
      </c>
      <c r="AD202" s="54">
        <f t="shared" si="118"/>
        <v>43405</v>
      </c>
      <c r="AE202" s="171">
        <f t="shared" si="118"/>
        <v>43435</v>
      </c>
      <c r="AF202" s="54">
        <f>DATE(YEAR(AE202),MONTH(AE202)+1,DAY(AE202))</f>
        <v>43466</v>
      </c>
      <c r="AG202" s="54">
        <f t="shared" si="118"/>
        <v>43497</v>
      </c>
      <c r="AH202" s="54">
        <f t="shared" si="118"/>
        <v>43525</v>
      </c>
      <c r="AI202" s="54">
        <f t="shared" si="118"/>
        <v>43556</v>
      </c>
      <c r="AJ202" s="54">
        <f t="shared" si="118"/>
        <v>43586</v>
      </c>
      <c r="AK202" s="54">
        <f t="shared" si="118"/>
        <v>43617</v>
      </c>
      <c r="AL202" s="54">
        <f t="shared" si="118"/>
        <v>43647</v>
      </c>
      <c r="AM202" s="54">
        <f t="shared" si="118"/>
        <v>43678</v>
      </c>
      <c r="AN202" s="54">
        <f>DATE(YEAR(AM202),MONTH(AM202)+1,DAY(AM202))</f>
        <v>43709</v>
      </c>
      <c r="AO202" s="54">
        <f>DATE(YEAR(AN202),MONTH(AN202)+1,DAY(AN202))</f>
        <v>43739</v>
      </c>
      <c r="AP202" s="54">
        <f>DATE(YEAR(AO202),MONTH(AO202)+1,DAY(AO202))</f>
        <v>43770</v>
      </c>
      <c r="AQ202" s="171">
        <f>DATE(YEAR(AP202),MONTH(AP202)+1,DAY(AP202))</f>
        <v>43800</v>
      </c>
      <c r="AR202" s="177"/>
    </row>
    <row r="203" spans="2:44" s="177" customFormat="1" x14ac:dyDescent="0.25">
      <c r="B203" s="192" t="str">
        <f>+$D$183</f>
        <v>Red Bluff Substation</v>
      </c>
      <c r="C203" s="173" t="s">
        <v>36</v>
      </c>
      <c r="D203" s="56">
        <f t="shared" ref="D203:K207" si="119">D189</f>
        <v>0</v>
      </c>
      <c r="E203" s="57">
        <f t="shared" si="119"/>
        <v>0</v>
      </c>
      <c r="F203" s="58">
        <f t="shared" si="119"/>
        <v>0</v>
      </c>
      <c r="G203" s="60">
        <f t="shared" si="119"/>
        <v>0</v>
      </c>
      <c r="H203" s="59">
        <f t="shared" si="119"/>
        <v>0</v>
      </c>
      <c r="I203" s="60">
        <f t="shared" si="119"/>
        <v>0</v>
      </c>
      <c r="J203" s="61">
        <f t="shared" si="119"/>
        <v>0</v>
      </c>
      <c r="K203" s="62">
        <f t="shared" si="119"/>
        <v>0</v>
      </c>
      <c r="L203" s="63"/>
      <c r="M203" s="223">
        <f>M189</f>
        <v>0</v>
      </c>
      <c r="N203" s="64">
        <f t="shared" ref="M203:O207" si="120">N189</f>
        <v>0</v>
      </c>
      <c r="O203" s="64">
        <f t="shared" si="120"/>
        <v>0</v>
      </c>
      <c r="P203" s="64">
        <f t="shared" ref="P203:P207" si="121">$M203*$K203*(1-$J203)</f>
        <v>0</v>
      </c>
      <c r="Q203" s="64">
        <f t="shared" ref="Q203:Q207" si="122">$N203*$K203*(1-$J203)</f>
        <v>0</v>
      </c>
      <c r="R203" s="65">
        <f t="shared" ref="R203:R207" si="123">$O203*$K203*(1-$J203)</f>
        <v>0</v>
      </c>
      <c r="S203" s="59"/>
      <c r="T203" s="291"/>
      <c r="U203" s="292"/>
      <c r="V203" s="292"/>
      <c r="W203" s="292"/>
      <c r="X203" s="292"/>
      <c r="Y203" s="292"/>
      <c r="Z203" s="292"/>
      <c r="AA203" s="292"/>
      <c r="AB203" s="292"/>
      <c r="AC203" s="292"/>
      <c r="AD203" s="292"/>
      <c r="AE203" s="293"/>
      <c r="AF203" s="292"/>
      <c r="AG203" s="292"/>
      <c r="AH203" s="292"/>
      <c r="AI203" s="292"/>
      <c r="AJ203" s="292"/>
      <c r="AK203" s="292"/>
      <c r="AL203" s="292"/>
      <c r="AM203" s="292"/>
      <c r="AN203" s="292"/>
      <c r="AO203" s="292"/>
      <c r="AP203" s="292"/>
      <c r="AQ203" s="293"/>
    </row>
    <row r="204" spans="2:44" s="177" customFormat="1" hidden="1" x14ac:dyDescent="0.25">
      <c r="B204" s="192" t="str">
        <f t="shared" ref="B204:B207" si="124">+$D$183</f>
        <v>Red Bluff Substation</v>
      </c>
      <c r="C204" s="173" t="s">
        <v>36</v>
      </c>
      <c r="D204" s="56">
        <f t="shared" si="119"/>
        <v>0</v>
      </c>
      <c r="E204" s="66">
        <f t="shared" si="119"/>
        <v>0</v>
      </c>
      <c r="F204" s="58">
        <f t="shared" si="119"/>
        <v>0</v>
      </c>
      <c r="G204" s="60">
        <f t="shared" si="119"/>
        <v>0</v>
      </c>
      <c r="H204" s="59">
        <f t="shared" si="119"/>
        <v>0</v>
      </c>
      <c r="I204" s="60">
        <f t="shared" si="119"/>
        <v>0</v>
      </c>
      <c r="J204" s="61">
        <f t="shared" si="119"/>
        <v>0</v>
      </c>
      <c r="K204" s="62">
        <f t="shared" si="119"/>
        <v>0</v>
      </c>
      <c r="L204" s="63"/>
      <c r="M204" s="223">
        <f>M190</f>
        <v>0</v>
      </c>
      <c r="N204" s="64">
        <f t="shared" si="120"/>
        <v>0</v>
      </c>
      <c r="O204" s="64">
        <f t="shared" si="120"/>
        <v>0</v>
      </c>
      <c r="P204" s="64">
        <f t="shared" si="121"/>
        <v>0</v>
      </c>
      <c r="Q204" s="64">
        <f t="shared" si="122"/>
        <v>0</v>
      </c>
      <c r="R204" s="65">
        <f t="shared" si="123"/>
        <v>0</v>
      </c>
      <c r="S204" s="59"/>
      <c r="T204" s="291"/>
      <c r="U204" s="292"/>
      <c r="V204" s="292"/>
      <c r="W204" s="292"/>
      <c r="X204" s="292"/>
      <c r="Y204" s="292"/>
      <c r="Z204" s="292"/>
      <c r="AA204" s="292"/>
      <c r="AB204" s="292"/>
      <c r="AC204" s="292"/>
      <c r="AD204" s="292"/>
      <c r="AE204" s="292"/>
      <c r="AF204" s="291"/>
      <c r="AG204" s="292"/>
      <c r="AH204" s="292"/>
      <c r="AI204" s="292"/>
      <c r="AJ204" s="292"/>
      <c r="AK204" s="292"/>
      <c r="AL204" s="292"/>
      <c r="AM204" s="292"/>
      <c r="AN204" s="292"/>
      <c r="AO204" s="292"/>
      <c r="AP204" s="292"/>
      <c r="AQ204" s="293"/>
    </row>
    <row r="205" spans="2:44" s="177" customFormat="1" hidden="1" x14ac:dyDescent="0.25">
      <c r="B205" s="192" t="str">
        <f t="shared" si="124"/>
        <v>Red Bluff Substation</v>
      </c>
      <c r="C205" s="173" t="s">
        <v>36</v>
      </c>
      <c r="D205" s="56">
        <f t="shared" si="119"/>
        <v>0</v>
      </c>
      <c r="E205" s="66">
        <f t="shared" si="119"/>
        <v>0</v>
      </c>
      <c r="F205" s="58">
        <f t="shared" si="119"/>
        <v>0</v>
      </c>
      <c r="G205" s="60">
        <f t="shared" si="119"/>
        <v>0</v>
      </c>
      <c r="H205" s="59">
        <f t="shared" si="119"/>
        <v>0</v>
      </c>
      <c r="I205" s="60">
        <f t="shared" si="119"/>
        <v>0</v>
      </c>
      <c r="J205" s="61">
        <f t="shared" si="119"/>
        <v>0</v>
      </c>
      <c r="K205" s="62">
        <f t="shared" si="119"/>
        <v>0</v>
      </c>
      <c r="L205" s="63"/>
      <c r="M205" s="223">
        <f>M191</f>
        <v>0</v>
      </c>
      <c r="N205" s="64">
        <f t="shared" si="120"/>
        <v>0</v>
      </c>
      <c r="O205" s="64">
        <f t="shared" si="120"/>
        <v>0</v>
      </c>
      <c r="P205" s="64">
        <f t="shared" si="121"/>
        <v>0</v>
      </c>
      <c r="Q205" s="64">
        <f t="shared" si="122"/>
        <v>0</v>
      </c>
      <c r="R205" s="65">
        <f t="shared" si="123"/>
        <v>0</v>
      </c>
      <c r="S205" s="59"/>
      <c r="T205" s="291"/>
      <c r="U205" s="292"/>
      <c r="V205" s="292"/>
      <c r="W205" s="292"/>
      <c r="X205" s="292"/>
      <c r="Y205" s="292"/>
      <c r="Z205" s="292"/>
      <c r="AA205" s="292"/>
      <c r="AB205" s="292"/>
      <c r="AC205" s="292"/>
      <c r="AD205" s="292"/>
      <c r="AE205" s="292"/>
      <c r="AF205" s="291"/>
      <c r="AG205" s="292"/>
      <c r="AH205" s="292"/>
      <c r="AI205" s="292"/>
      <c r="AJ205" s="292"/>
      <c r="AK205" s="292"/>
      <c r="AL205" s="292"/>
      <c r="AM205" s="292"/>
      <c r="AN205" s="292"/>
      <c r="AO205" s="292"/>
      <c r="AP205" s="292"/>
      <c r="AQ205" s="293"/>
    </row>
    <row r="206" spans="2:44" s="177" customFormat="1" hidden="1" x14ac:dyDescent="0.25">
      <c r="B206" s="192" t="str">
        <f t="shared" si="124"/>
        <v>Red Bluff Substation</v>
      </c>
      <c r="C206" s="173" t="s">
        <v>36</v>
      </c>
      <c r="D206" s="56">
        <f t="shared" si="119"/>
        <v>0</v>
      </c>
      <c r="E206" s="66">
        <f t="shared" si="119"/>
        <v>0</v>
      </c>
      <c r="F206" s="58">
        <f t="shared" si="119"/>
        <v>0</v>
      </c>
      <c r="G206" s="60">
        <f t="shared" si="119"/>
        <v>0</v>
      </c>
      <c r="H206" s="59">
        <f t="shared" si="119"/>
        <v>0</v>
      </c>
      <c r="I206" s="60">
        <f t="shared" si="119"/>
        <v>0</v>
      </c>
      <c r="J206" s="61">
        <f t="shared" si="119"/>
        <v>0</v>
      </c>
      <c r="K206" s="62">
        <f t="shared" si="119"/>
        <v>0</v>
      </c>
      <c r="L206" s="63"/>
      <c r="M206" s="223">
        <f t="shared" si="120"/>
        <v>0</v>
      </c>
      <c r="N206" s="64">
        <f t="shared" si="120"/>
        <v>0</v>
      </c>
      <c r="O206" s="64">
        <f t="shared" si="120"/>
        <v>0</v>
      </c>
      <c r="P206" s="64">
        <f t="shared" si="121"/>
        <v>0</v>
      </c>
      <c r="Q206" s="64">
        <f t="shared" si="122"/>
        <v>0</v>
      </c>
      <c r="R206" s="65">
        <f t="shared" si="123"/>
        <v>0</v>
      </c>
      <c r="S206" s="59"/>
      <c r="T206" s="174"/>
      <c r="U206" s="175"/>
      <c r="V206" s="175"/>
      <c r="W206" s="175"/>
      <c r="X206" s="175"/>
      <c r="Y206" s="175"/>
      <c r="Z206" s="175"/>
      <c r="AA206" s="175"/>
      <c r="AB206" s="175"/>
      <c r="AC206" s="175"/>
      <c r="AD206" s="175"/>
      <c r="AE206" s="176"/>
      <c r="AF206" s="175"/>
      <c r="AG206" s="175"/>
      <c r="AH206" s="175"/>
      <c r="AI206" s="175"/>
      <c r="AJ206" s="175"/>
      <c r="AK206" s="175"/>
      <c r="AL206" s="175"/>
      <c r="AM206" s="175"/>
      <c r="AN206" s="175"/>
      <c r="AO206" s="175"/>
      <c r="AP206" s="175"/>
      <c r="AQ206" s="176"/>
    </row>
    <row r="207" spans="2:44" s="177" customFormat="1" hidden="1" x14ac:dyDescent="0.25">
      <c r="B207" s="192" t="str">
        <f t="shared" si="124"/>
        <v>Red Bluff Substation</v>
      </c>
      <c r="C207" s="173" t="s">
        <v>36</v>
      </c>
      <c r="D207" s="56">
        <f t="shared" si="119"/>
        <v>0</v>
      </c>
      <c r="E207" s="66">
        <f t="shared" si="119"/>
        <v>0</v>
      </c>
      <c r="F207" s="58">
        <f t="shared" si="119"/>
        <v>0</v>
      </c>
      <c r="G207" s="60">
        <f t="shared" si="119"/>
        <v>0</v>
      </c>
      <c r="H207" s="59">
        <f t="shared" si="119"/>
        <v>0</v>
      </c>
      <c r="I207" s="60">
        <f t="shared" si="119"/>
        <v>0</v>
      </c>
      <c r="J207" s="61">
        <f t="shared" si="119"/>
        <v>0</v>
      </c>
      <c r="K207" s="62">
        <f t="shared" si="119"/>
        <v>0</v>
      </c>
      <c r="L207" s="63"/>
      <c r="M207" s="223">
        <f t="shared" si="120"/>
        <v>0</v>
      </c>
      <c r="N207" s="64">
        <f t="shared" si="120"/>
        <v>0</v>
      </c>
      <c r="O207" s="64">
        <f t="shared" si="120"/>
        <v>0</v>
      </c>
      <c r="P207" s="64">
        <f t="shared" si="121"/>
        <v>0</v>
      </c>
      <c r="Q207" s="64">
        <f t="shared" si="122"/>
        <v>0</v>
      </c>
      <c r="R207" s="65">
        <f t="shared" si="123"/>
        <v>0</v>
      </c>
      <c r="S207" s="59"/>
      <c r="T207" s="373"/>
      <c r="U207" s="374"/>
      <c r="V207" s="374"/>
      <c r="W207" s="374"/>
      <c r="X207" s="374"/>
      <c r="Y207" s="374"/>
      <c r="Z207" s="374"/>
      <c r="AA207" s="374"/>
      <c r="AB207" s="374"/>
      <c r="AC207" s="374"/>
      <c r="AD207" s="374"/>
      <c r="AE207" s="375"/>
      <c r="AF207" s="374"/>
      <c r="AG207" s="374"/>
      <c r="AH207" s="374"/>
      <c r="AI207" s="374"/>
      <c r="AJ207" s="374"/>
      <c r="AK207" s="374"/>
      <c r="AL207" s="374"/>
      <c r="AM207" s="374"/>
      <c r="AN207" s="374"/>
      <c r="AO207" s="374"/>
      <c r="AP207" s="374"/>
      <c r="AQ207" s="375"/>
    </row>
    <row r="208" spans="2:44" ht="15.75" thickBot="1" x14ac:dyDescent="0.3">
      <c r="D208" s="218" t="s">
        <v>37</v>
      </c>
      <c r="E208" s="219"/>
      <c r="F208" s="219"/>
      <c r="G208" s="219"/>
      <c r="H208" s="219"/>
      <c r="I208" s="219"/>
      <c r="J208" s="219"/>
      <c r="K208" s="220"/>
      <c r="L208" s="63"/>
      <c r="M208" s="124">
        <f t="shared" ref="M208:R208" si="125">SUM(M203:M207)</f>
        <v>0</v>
      </c>
      <c r="N208" s="125">
        <f t="shared" si="125"/>
        <v>0</v>
      </c>
      <c r="O208" s="125">
        <f t="shared" si="125"/>
        <v>0</v>
      </c>
      <c r="P208" s="125">
        <f t="shared" si="125"/>
        <v>0</v>
      </c>
      <c r="Q208" s="125">
        <f t="shared" si="125"/>
        <v>0</v>
      </c>
      <c r="R208" s="126">
        <f t="shared" si="125"/>
        <v>0</v>
      </c>
      <c r="S208" s="58"/>
      <c r="T208" s="202">
        <f t="shared" ref="T208:AQ208" si="126">SUM(T203:T207)</f>
        <v>0</v>
      </c>
      <c r="U208" s="203">
        <f t="shared" si="126"/>
        <v>0</v>
      </c>
      <c r="V208" s="203">
        <f t="shared" si="126"/>
        <v>0</v>
      </c>
      <c r="W208" s="203">
        <f t="shared" si="126"/>
        <v>0</v>
      </c>
      <c r="X208" s="203">
        <f t="shared" si="126"/>
        <v>0</v>
      </c>
      <c r="Y208" s="203">
        <f t="shared" si="126"/>
        <v>0</v>
      </c>
      <c r="Z208" s="203">
        <f t="shared" si="126"/>
        <v>0</v>
      </c>
      <c r="AA208" s="203">
        <f t="shared" si="126"/>
        <v>0</v>
      </c>
      <c r="AB208" s="203">
        <f t="shared" si="126"/>
        <v>0</v>
      </c>
      <c r="AC208" s="203">
        <f t="shared" si="126"/>
        <v>0</v>
      </c>
      <c r="AD208" s="203">
        <f t="shared" si="126"/>
        <v>0</v>
      </c>
      <c r="AE208" s="204">
        <f t="shared" si="126"/>
        <v>0</v>
      </c>
      <c r="AF208" s="203">
        <f t="shared" si="126"/>
        <v>0</v>
      </c>
      <c r="AG208" s="203">
        <f t="shared" si="126"/>
        <v>0</v>
      </c>
      <c r="AH208" s="203">
        <f t="shared" si="126"/>
        <v>0</v>
      </c>
      <c r="AI208" s="203">
        <f t="shared" si="126"/>
        <v>0</v>
      </c>
      <c r="AJ208" s="203">
        <f t="shared" si="126"/>
        <v>0</v>
      </c>
      <c r="AK208" s="203">
        <f t="shared" si="126"/>
        <v>0</v>
      </c>
      <c r="AL208" s="203">
        <f t="shared" si="126"/>
        <v>0</v>
      </c>
      <c r="AM208" s="203">
        <f t="shared" si="126"/>
        <v>0</v>
      </c>
      <c r="AN208" s="203">
        <f t="shared" si="126"/>
        <v>0</v>
      </c>
      <c r="AO208" s="203">
        <f t="shared" si="126"/>
        <v>0</v>
      </c>
      <c r="AP208" s="203">
        <f t="shared" si="126"/>
        <v>0</v>
      </c>
      <c r="AQ208" s="204">
        <f t="shared" si="126"/>
        <v>0</v>
      </c>
      <c r="AR208" s="177"/>
    </row>
    <row r="209" spans="1:44" s="118" customFormat="1" ht="15.75" thickTop="1" x14ac:dyDescent="0.25">
      <c r="B209" s="181"/>
      <c r="C209" s="182"/>
      <c r="D209" s="167"/>
      <c r="E209" s="166"/>
      <c r="F209" s="167"/>
      <c r="G209" s="108"/>
      <c r="H209" s="108"/>
      <c r="I209" s="107"/>
      <c r="J209" s="108"/>
      <c r="K209" s="108"/>
      <c r="L209" s="63"/>
      <c r="M209" s="107"/>
      <c r="N209" s="107"/>
      <c r="O209" s="107"/>
      <c r="P209" s="107"/>
      <c r="Q209" s="107"/>
      <c r="R209" s="107"/>
      <c r="S209" s="58"/>
      <c r="T209" s="206"/>
      <c r="U209" s="206"/>
      <c r="V209" s="206"/>
      <c r="W209" s="206"/>
      <c r="X209" s="206"/>
      <c r="Y209" s="206"/>
      <c r="Z209" s="206"/>
      <c r="AA209" s="206"/>
      <c r="AB209" s="206"/>
      <c r="AC209" s="206"/>
      <c r="AD209" s="206"/>
      <c r="AE209" s="206"/>
      <c r="AF209" s="206"/>
      <c r="AG209" s="206"/>
      <c r="AH209" s="206"/>
      <c r="AI209" s="206"/>
      <c r="AJ209" s="206"/>
      <c r="AK209" s="206"/>
      <c r="AL209" s="206"/>
      <c r="AM209" s="206"/>
      <c r="AN209" s="206"/>
      <c r="AO209" s="206"/>
      <c r="AP209" s="206"/>
      <c r="AQ209" s="206"/>
      <c r="AR209" s="177"/>
    </row>
    <row r="210" spans="1:44" x14ac:dyDescent="0.25">
      <c r="L210" s="63"/>
      <c r="S210" s="58"/>
      <c r="AR210" s="177"/>
    </row>
    <row r="211" spans="1:44" x14ac:dyDescent="0.25">
      <c r="L211" s="63"/>
      <c r="S211" s="58"/>
      <c r="T211" s="206"/>
      <c r="U211" s="206"/>
      <c r="V211" s="206"/>
      <c r="W211" s="206"/>
      <c r="X211" s="206"/>
      <c r="Y211" s="206"/>
      <c r="Z211" s="206"/>
      <c r="AA211" s="206"/>
      <c r="AB211" s="206"/>
      <c r="AC211" s="206"/>
      <c r="AD211" s="206"/>
      <c r="AE211" s="206"/>
      <c r="AF211" s="206"/>
      <c r="AG211" s="206"/>
      <c r="AH211" s="206"/>
      <c r="AI211" s="206"/>
      <c r="AJ211" s="206"/>
      <c r="AK211" s="206"/>
      <c r="AL211" s="206"/>
      <c r="AM211" s="206"/>
      <c r="AN211" s="206"/>
      <c r="AO211" s="206"/>
      <c r="AP211" s="206"/>
      <c r="AQ211" s="206"/>
      <c r="AR211" s="177"/>
    </row>
    <row r="212" spans="1:44" ht="18.75" x14ac:dyDescent="0.25">
      <c r="D212" s="352" t="s">
        <v>82</v>
      </c>
      <c r="E212" s="353"/>
      <c r="F212" s="353"/>
      <c r="G212" s="354"/>
      <c r="H212" s="354"/>
      <c r="I212" s="354"/>
      <c r="J212" s="354"/>
      <c r="K212" s="354"/>
      <c r="L212" s="63"/>
      <c r="S212" s="58"/>
      <c r="AR212" s="177"/>
    </row>
    <row r="213" spans="1:44" x14ac:dyDescent="0.25">
      <c r="L213" s="63"/>
      <c r="S213" s="58"/>
      <c r="AR213" s="177"/>
    </row>
    <row r="214" spans="1:44" x14ac:dyDescent="0.25">
      <c r="D214" s="170" t="s">
        <v>31</v>
      </c>
      <c r="L214" s="63"/>
      <c r="S214" s="58"/>
      <c r="AR214" s="177"/>
    </row>
    <row r="215" spans="1:44" ht="15" customHeight="1" x14ac:dyDescent="0.25">
      <c r="D215" s="216" t="s">
        <v>32</v>
      </c>
      <c r="E215" s="216"/>
      <c r="F215" s="216"/>
      <c r="G215" s="216"/>
      <c r="H215" s="216"/>
      <c r="I215" s="216"/>
      <c r="J215" s="216"/>
      <c r="K215" s="216"/>
      <c r="L215" s="63"/>
      <c r="S215" s="58"/>
      <c r="AR215" s="177"/>
    </row>
    <row r="216" spans="1:44" ht="15.75" thickBot="1" x14ac:dyDescent="0.3">
      <c r="L216" s="63"/>
      <c r="S216" s="58"/>
      <c r="AR216" s="177"/>
    </row>
    <row r="217" spans="1:44" s="117" customFormat="1" ht="30.75" thickBot="1" x14ac:dyDescent="0.3">
      <c r="B217" s="163"/>
      <c r="C217" s="164"/>
      <c r="D217" s="51" t="s">
        <v>15</v>
      </c>
      <c r="E217" s="52" t="s">
        <v>16</v>
      </c>
      <c r="F217" s="53" t="s">
        <v>17</v>
      </c>
      <c r="G217" s="54" t="s">
        <v>18</v>
      </c>
      <c r="H217" s="45" t="s">
        <v>19</v>
      </c>
      <c r="I217" s="45" t="s">
        <v>20</v>
      </c>
      <c r="J217" s="45" t="s">
        <v>21</v>
      </c>
      <c r="K217" s="46" t="s">
        <v>22</v>
      </c>
      <c r="L217" s="63"/>
      <c r="M217" s="44" t="str">
        <f t="shared" ref="M217:R217" si="127">M$11</f>
        <v>2017 CWIP</v>
      </c>
      <c r="N217" s="45" t="str">
        <f t="shared" si="127"/>
        <v>2018 Total Expenditures</v>
      </c>
      <c r="O217" s="45" t="str">
        <f t="shared" si="127"/>
        <v>2019 Total Expenditures</v>
      </c>
      <c r="P217" s="45" t="str">
        <f t="shared" si="127"/>
        <v>2017 ISO CWIP Less Collectible</v>
      </c>
      <c r="Q217" s="45" t="str">
        <f t="shared" si="127"/>
        <v>2018 ISO Expenditures Less Collectible</v>
      </c>
      <c r="R217" s="46" t="str">
        <f t="shared" si="127"/>
        <v>2019 ISO Expenditures Less Collectible</v>
      </c>
      <c r="S217" s="58"/>
      <c r="T217" s="69">
        <f>$E$3</f>
        <v>43101</v>
      </c>
      <c r="U217" s="54">
        <f t="shared" ref="U217:AM217" si="128">DATE(YEAR(T217),MONTH(T217)+1,DAY(T217))</f>
        <v>43132</v>
      </c>
      <c r="V217" s="54">
        <f t="shared" si="128"/>
        <v>43160</v>
      </c>
      <c r="W217" s="54">
        <f t="shared" si="128"/>
        <v>43191</v>
      </c>
      <c r="X217" s="54">
        <f t="shared" si="128"/>
        <v>43221</v>
      </c>
      <c r="Y217" s="54">
        <f t="shared" si="128"/>
        <v>43252</v>
      </c>
      <c r="Z217" s="54">
        <f t="shared" si="128"/>
        <v>43282</v>
      </c>
      <c r="AA217" s="54">
        <f t="shared" si="128"/>
        <v>43313</v>
      </c>
      <c r="AB217" s="54">
        <f t="shared" si="128"/>
        <v>43344</v>
      </c>
      <c r="AC217" s="54">
        <f t="shared" si="128"/>
        <v>43374</v>
      </c>
      <c r="AD217" s="54">
        <f t="shared" si="128"/>
        <v>43405</v>
      </c>
      <c r="AE217" s="171">
        <f t="shared" si="128"/>
        <v>43435</v>
      </c>
      <c r="AF217" s="54">
        <f>DATE(YEAR(AE217),MONTH(AE217)+1,DAY(AE217))</f>
        <v>43466</v>
      </c>
      <c r="AG217" s="54">
        <f t="shared" si="128"/>
        <v>43497</v>
      </c>
      <c r="AH217" s="54">
        <f t="shared" si="128"/>
        <v>43525</v>
      </c>
      <c r="AI217" s="54">
        <f t="shared" si="128"/>
        <v>43556</v>
      </c>
      <c r="AJ217" s="54">
        <f t="shared" si="128"/>
        <v>43586</v>
      </c>
      <c r="AK217" s="54">
        <f t="shared" si="128"/>
        <v>43617</v>
      </c>
      <c r="AL217" s="54">
        <f t="shared" si="128"/>
        <v>43647</v>
      </c>
      <c r="AM217" s="54">
        <f t="shared" si="128"/>
        <v>43678</v>
      </c>
      <c r="AN217" s="54">
        <f>DATE(YEAR(AM217),MONTH(AM217)+1,DAY(AM217))</f>
        <v>43709</v>
      </c>
      <c r="AO217" s="54">
        <f>DATE(YEAR(AN217),MONTH(AN217)+1,DAY(AN217))</f>
        <v>43739</v>
      </c>
      <c r="AP217" s="54">
        <f>DATE(YEAR(AO217),MONTH(AO217)+1,DAY(AO217))</f>
        <v>43770</v>
      </c>
      <c r="AQ217" s="54">
        <f>DATE(YEAR(AP217),MONTH(AP217)+1,DAY(AP217))</f>
        <v>43800</v>
      </c>
      <c r="AR217" s="190"/>
    </row>
    <row r="218" spans="1:44" s="177" customFormat="1" x14ac:dyDescent="0.25">
      <c r="A218" s="177">
        <v>900959223</v>
      </c>
      <c r="B218" s="192" t="str">
        <f>+$D$212</f>
        <v>Mesa</v>
      </c>
      <c r="C218" s="173" t="s">
        <v>33</v>
      </c>
      <c r="D218" s="56" t="s">
        <v>310</v>
      </c>
      <c r="E218" s="57" t="s">
        <v>311</v>
      </c>
      <c r="F218" s="58">
        <v>7555</v>
      </c>
      <c r="G218" s="153" t="s">
        <v>90</v>
      </c>
      <c r="H218" s="281">
        <v>44348</v>
      </c>
      <c r="I218" s="60" t="s">
        <v>295</v>
      </c>
      <c r="J218" s="61">
        <v>0</v>
      </c>
      <c r="K218" s="62">
        <v>1</v>
      </c>
      <c r="L218" s="63"/>
      <c r="M218" s="358">
        <v>30486.634208889998</v>
      </c>
      <c r="N218" s="64">
        <f t="shared" ref="N218:N241" si="129">SUM($T251:$AE251)</f>
        <v>55835.465608533479</v>
      </c>
      <c r="O218" s="64">
        <f t="shared" ref="O218:O241" si="130">SUM($AF251:$AQ251)</f>
        <v>38478.368805032645</v>
      </c>
      <c r="P218" s="64">
        <f t="shared" ref="P218:P241" si="131">$M218*$K218*(1-$J218)</f>
        <v>30486.634208889998</v>
      </c>
      <c r="Q218" s="64">
        <f t="shared" ref="Q218:Q241" si="132">$N218*$K218*(1-$J218)</f>
        <v>55835.465608533479</v>
      </c>
      <c r="R218" s="65">
        <f t="shared" ref="R218:R241" si="133">$O218*$K218*(1-$J218)</f>
        <v>38478.368805032645</v>
      </c>
      <c r="S218" s="59"/>
      <c r="T218" s="174">
        <f>IF(OR(RIGHT($I218,3)="RGT",RIGHT($I218,3)="INC"),IF($H218=T$217,SUM($T251:T251)+$P218,IF(T$217&gt;$H218,T251,0)),0)</f>
        <v>0</v>
      </c>
      <c r="U218" s="175">
        <f>IF(OR(RIGHT($I218,3)="RGT",RIGHT($I218,3)="INC"),IF($H218=U$217,SUM($T251:U251)+$P218,IF(U$217&gt;$H218,U251,0)),0)</f>
        <v>0</v>
      </c>
      <c r="V218" s="175">
        <f>IF(OR(RIGHT($I218,3)="RGT",RIGHT($I218,3)="INC"),IF($H218=V$217,SUM($T251:V251)+$P218,IF(V$217&gt;$H218,V251,0)),0)</f>
        <v>0</v>
      </c>
      <c r="W218" s="175">
        <f>IF(OR(RIGHT($I218,3)="RGT",RIGHT($I218,3)="INC"),IF($H218=W$217,SUM($T251:W251)+$P218,IF(W$217&gt;$H218,W251,0)),0)</f>
        <v>0</v>
      </c>
      <c r="X218" s="175">
        <f>IF(OR(RIGHT($I218,3)="RGT",RIGHT($I218,3)="INC"),IF($H218=X$217,SUM($T251:X251)+$P218,IF(X$217&gt;$H218,X251,0)),0)</f>
        <v>0</v>
      </c>
      <c r="Y218" s="175">
        <f>IF(OR(RIGHT($I218,3)="RGT",RIGHT($I218,3)="INC"),IF($H218=Y$217,SUM($T251:Y251)+$P218,IF(Y$217&gt;$H218,Y251,0)),0)</f>
        <v>0</v>
      </c>
      <c r="Z218" s="175">
        <f>IF(OR(RIGHT($I218,3)="RGT",RIGHT($I218,3)="INC"),IF($H218=Z$217,SUM($T251:Z251)+$P218,IF(Z$217&gt;$H218,Z251,0)),0)</f>
        <v>0</v>
      </c>
      <c r="AA218" s="175">
        <f>IF(OR(RIGHT($I218,3)="RGT",RIGHT($I218,3)="INC"),IF($H218=AA$217,SUM($T251:AA251)+$P218,IF(AA$217&gt;$H218,AA251,0)),0)</f>
        <v>0</v>
      </c>
      <c r="AB218" s="175">
        <f>IF(OR(RIGHT($I218,3)="RGT",RIGHT($I218,3)="INC"),IF($H218=AB$217,SUM($T251:AB251)+$P218,IF(AB$217&gt;$H218,AB251,0)),0)</f>
        <v>0</v>
      </c>
      <c r="AC218" s="175">
        <f>IF(OR(RIGHT($I218,3)="RGT",RIGHT($I218,3)="INC"),IF($H218=AC$217,SUM($T251:AC251)+$P218,IF(AC$217&gt;$H218,AC251,0)),0)</f>
        <v>0</v>
      </c>
      <c r="AD218" s="175">
        <f>IF(OR(RIGHT($I218,3)="RGT",RIGHT($I218,3)="INC"),IF($H218=AD$217,SUM($T251:AD251)+$P218,IF(AD$217&gt;$H218,AD251,0)),0)</f>
        <v>0</v>
      </c>
      <c r="AE218" s="176">
        <f>IF(OR(RIGHT($I218,3)="RGT",RIGHT($I218,3)="INC"),IF($H218=AE$217,SUM($T251:AE251)+$P218,IF(AE$217&gt;$H218,AE251,0)),0)</f>
        <v>0</v>
      </c>
      <c r="AF218" s="175">
        <f>IF(OR(RIGHT($I218,3)="RGT",RIGHT($I218,3)="INC"),IF($H218=AF$217,SUM($T251:AF251)+$P218,IF(AF$217&gt;$H218,AF251,0)),0)</f>
        <v>0</v>
      </c>
      <c r="AG218" s="175">
        <f>IF(OR(RIGHT($I218,3)="RGT",RIGHT($I218,3)="INC"),IF($H218=AG$217,SUM($T251:AG251)+$P218,IF(AG$217&gt;$H218,AG251,0)),0)</f>
        <v>0</v>
      </c>
      <c r="AH218" s="175">
        <f>IF(OR(RIGHT($I218,3)="RGT",RIGHT($I218,3)="INC"),IF($H218=AH$217,SUM($T251:AH251)+$P218,IF(AH$217&gt;$H218,AH251,0)),0)</f>
        <v>0</v>
      </c>
      <c r="AI218" s="175">
        <f>IF(OR(RIGHT($I218,3)="RGT",RIGHT($I218,3)="INC"),IF($H218=AI$217,SUM($T251:AI251)+$P218,IF(AI$217&gt;$H218,AI251,0)),0)</f>
        <v>0</v>
      </c>
      <c r="AJ218" s="175">
        <f>IF(OR(RIGHT($I218,3)="RGT",RIGHT($I218,3)="INC"),IF($H218=AJ$217,SUM($T251:AJ251)+$P218,IF(AJ$217&gt;$H218,AJ251,0)),0)</f>
        <v>0</v>
      </c>
      <c r="AK218" s="175">
        <f>IF(OR(RIGHT($I218,3)="RGT",RIGHT($I218,3)="INC"),IF($H218=AK$217,SUM($T251:AK251)+$P218,IF(AK$217&gt;$H218,AK251,0)),0)</f>
        <v>0</v>
      </c>
      <c r="AL218" s="175">
        <f>IF(OR(RIGHT($I218,3)="RGT",RIGHT($I218,3)="INC"),IF($H218=AL$217,SUM($T251:AL251)+$P218,IF(AL$217&gt;$H218,AL251,0)),0)</f>
        <v>0</v>
      </c>
      <c r="AM218" s="175">
        <f>IF(OR(RIGHT($I218,3)="RGT",RIGHT($I218,3)="INC"),IF($H218=AM$217,SUM($T251:AM251)+$P218,IF(AM$217&gt;$H218,AM251,0)),0)</f>
        <v>0</v>
      </c>
      <c r="AN218" s="175">
        <f>IF(OR(RIGHT($I218,3)="RGT",RIGHT($I218,3)="INC"),IF($H218=AN$217,SUM($T251:AN251)+$P218,IF(AN$217&gt;$H218,AN251,0)),0)</f>
        <v>0</v>
      </c>
      <c r="AO218" s="175">
        <f>IF(OR(RIGHT($I218,3)="RGT",RIGHT($I218,3)="INC"),IF($H218=AO$217,SUM($T251:AO251)+$P218,IF(AO$217&gt;$H218,AO251,0)),0)</f>
        <v>0</v>
      </c>
      <c r="AP218" s="175">
        <f>IF(OR(RIGHT($I218,3)="RGT",RIGHT($I218,3)="INC"),IF($H218=AP$217,SUM($T251:AP251)+$P218,IF(AP$217&gt;$H218,AP251,0)),0)</f>
        <v>0</v>
      </c>
      <c r="AQ218" s="191">
        <f>IF(OR(RIGHT($I218,3)="RGT",RIGHT($I218,3)="INC"),IF($H218=AQ$217,SUM($T251:AQ251)+$P218,IF(AQ$217&gt;$H218,AQ251,0)),0)</f>
        <v>0</v>
      </c>
    </row>
    <row r="219" spans="1:44" s="177" customFormat="1" x14ac:dyDescent="0.25">
      <c r="A219" s="177">
        <v>901192358</v>
      </c>
      <c r="B219" s="192" t="str">
        <f t="shared" ref="B219:B241" si="134">+$D$212</f>
        <v>Mesa</v>
      </c>
      <c r="C219" s="173" t="s">
        <v>33</v>
      </c>
      <c r="D219" s="56" t="s">
        <v>312</v>
      </c>
      <c r="E219" s="66" t="s">
        <v>313</v>
      </c>
      <c r="F219" s="58">
        <v>7555</v>
      </c>
      <c r="G219" s="153" t="s">
        <v>90</v>
      </c>
      <c r="H219" s="281">
        <v>43800</v>
      </c>
      <c r="I219" s="60" t="s">
        <v>295</v>
      </c>
      <c r="J219" s="61">
        <v>0</v>
      </c>
      <c r="K219" s="62">
        <v>1</v>
      </c>
      <c r="L219" s="63"/>
      <c r="M219" s="122">
        <v>135.82863</v>
      </c>
      <c r="N219" s="64">
        <f t="shared" si="129"/>
        <v>73.532560000000004</v>
      </c>
      <c r="O219" s="64">
        <f t="shared" si="130"/>
        <v>42.870889999999946</v>
      </c>
      <c r="P219" s="64">
        <f t="shared" si="131"/>
        <v>135.82863</v>
      </c>
      <c r="Q219" s="64">
        <f t="shared" si="132"/>
        <v>73.532560000000004</v>
      </c>
      <c r="R219" s="65">
        <f t="shared" si="133"/>
        <v>42.870889999999946</v>
      </c>
      <c r="S219" s="59"/>
      <c r="T219" s="174">
        <f>IF(OR(RIGHT($I219,3)="RGT",RIGHT($I219,3)="INC"),IF($H219=T$217,SUM($T252:T252)+$P219,IF(T$217&gt;$H219,T252,0)),0)</f>
        <v>0</v>
      </c>
      <c r="U219" s="175">
        <f>IF(OR(RIGHT($I219,3)="RGT",RIGHT($I219,3)="INC"),IF($H219=U$217,SUM($T252:U252)+$P219,IF(U$217&gt;$H219,U252,0)),0)</f>
        <v>0</v>
      </c>
      <c r="V219" s="175">
        <f>IF(OR(RIGHT($I219,3)="RGT",RIGHT($I219,3)="INC"),IF($H219=V$217,SUM($T252:V252)+$P219,IF(V$217&gt;$H219,V252,0)),0)</f>
        <v>0</v>
      </c>
      <c r="W219" s="175">
        <f>IF(OR(RIGHT($I219,3)="RGT",RIGHT($I219,3)="INC"),IF($H219=W$217,SUM($T252:W252)+$P219,IF(W$217&gt;$H219,W252,0)),0)</f>
        <v>0</v>
      </c>
      <c r="X219" s="175">
        <f>IF(OR(RIGHT($I219,3)="RGT",RIGHT($I219,3)="INC"),IF($H219=X$217,SUM($T252:X252)+$P219,IF(X$217&gt;$H219,X252,0)),0)</f>
        <v>0</v>
      </c>
      <c r="Y219" s="175">
        <f>IF(OR(RIGHT($I219,3)="RGT",RIGHT($I219,3)="INC"),IF($H219=Y$217,SUM($T252:Y252)+$P219,IF(Y$217&gt;$H219,Y252,0)),0)</f>
        <v>0</v>
      </c>
      <c r="Z219" s="175">
        <f>IF(OR(RIGHT($I219,3)="RGT",RIGHT($I219,3)="INC"),IF($H219=Z$217,SUM($T252:Z252)+$P219,IF(Z$217&gt;$H219,Z252,0)),0)</f>
        <v>0</v>
      </c>
      <c r="AA219" s="175">
        <f>IF(OR(RIGHT($I219,3)="RGT",RIGHT($I219,3)="INC"),IF($H219=AA$217,SUM($T252:AA252)+$P219,IF(AA$217&gt;$H219,AA252,0)),0)</f>
        <v>0</v>
      </c>
      <c r="AB219" s="175">
        <f>IF(OR(RIGHT($I219,3)="RGT",RIGHT($I219,3)="INC"),IF($H219=AB$217,SUM($T252:AB252)+$P219,IF(AB$217&gt;$H219,AB252,0)),0)</f>
        <v>0</v>
      </c>
      <c r="AC219" s="175">
        <f>IF(OR(RIGHT($I219,3)="RGT",RIGHT($I219,3)="INC"),IF($H219=AC$217,SUM($T252:AC252)+$P219,IF(AC$217&gt;$H219,AC252,0)),0)</f>
        <v>0</v>
      </c>
      <c r="AD219" s="175">
        <f>IF(OR(RIGHT($I219,3)="RGT",RIGHT($I219,3)="INC"),IF($H219=AD$217,SUM($T252:AD252)+$P219,IF(AD$217&gt;$H219,AD252,0)),0)</f>
        <v>0</v>
      </c>
      <c r="AE219" s="176">
        <f>IF(OR(RIGHT($I219,3)="RGT",RIGHT($I219,3)="INC"),IF($H219=AE$217,SUM($T252:AE252)+$P219,IF(AE$217&gt;$H219,AE252,0)),0)</f>
        <v>0</v>
      </c>
      <c r="AF219" s="175">
        <f>IF(OR(RIGHT($I219,3)="RGT",RIGHT($I219,3)="INC"),IF($H219=AF$217,SUM($T252:AF252)+$P219,IF(AF$217&gt;$H219,AF252,0)),0)</f>
        <v>0</v>
      </c>
      <c r="AG219" s="175">
        <f>IF(OR(RIGHT($I219,3)="RGT",RIGHT($I219,3)="INC"),IF($H219=AG$217,SUM($T252:AG252)+$P219,IF(AG$217&gt;$H219,AG252,0)),0)</f>
        <v>0</v>
      </c>
      <c r="AH219" s="175">
        <f>IF(OR(RIGHT($I219,3)="RGT",RIGHT($I219,3)="INC"),IF($H219=AH$217,SUM($T252:AH252)+$P219,IF(AH$217&gt;$H219,AH252,0)),0)</f>
        <v>0</v>
      </c>
      <c r="AI219" s="175">
        <f>IF(OR(RIGHT($I219,3)="RGT",RIGHT($I219,3)="INC"),IF($H219=AI$217,SUM($T252:AI252)+$P219,IF(AI$217&gt;$H219,AI252,0)),0)</f>
        <v>0</v>
      </c>
      <c r="AJ219" s="175">
        <f>IF(OR(RIGHT($I219,3)="RGT",RIGHT($I219,3)="INC"),IF($H219=AJ$217,SUM($T252:AJ252)+$P219,IF(AJ$217&gt;$H219,AJ252,0)),0)</f>
        <v>0</v>
      </c>
      <c r="AK219" s="175">
        <f>IF(OR(RIGHT($I219,3)="RGT",RIGHT($I219,3)="INC"),IF($H219=AK$217,SUM($T252:AK252)+$P219,IF(AK$217&gt;$H219,AK252,0)),0)</f>
        <v>0</v>
      </c>
      <c r="AL219" s="175">
        <f>IF(OR(RIGHT($I219,3)="RGT",RIGHT($I219,3)="INC"),IF($H219=AL$217,SUM($T252:AL252)+$P219,IF(AL$217&gt;$H219,AL252,0)),0)</f>
        <v>0</v>
      </c>
      <c r="AM219" s="175">
        <f>IF(OR(RIGHT($I219,3)="RGT",RIGHT($I219,3)="INC"),IF($H219=AM$217,SUM($T252:AM252)+$P219,IF(AM$217&gt;$H219,AM252,0)),0)</f>
        <v>0</v>
      </c>
      <c r="AN219" s="175">
        <f>IF(OR(RIGHT($I219,3)="RGT",RIGHT($I219,3)="INC"),IF($H219=AN$217,SUM($T252:AN252)+$P219,IF(AN$217&gt;$H219,AN252,0)),0)</f>
        <v>0</v>
      </c>
      <c r="AO219" s="175">
        <f>IF(OR(RIGHT($I219,3)="RGT",RIGHT($I219,3)="INC"),IF($H219=AO$217,SUM($T252:AO252)+$P219,IF(AO$217&gt;$H219,AO252,0)),0)</f>
        <v>0</v>
      </c>
      <c r="AP219" s="175">
        <f>IF(OR(RIGHT($I219,3)="RGT",RIGHT($I219,3)="INC"),IF($H219=AP$217,SUM($T252:AP252)+$P219,IF(AP$217&gt;$H219,AP252,0)),0)</f>
        <v>0</v>
      </c>
      <c r="AQ219" s="176">
        <f>IF(OR(RIGHT($I219,3)="RGT",RIGHT($I219,3)="INC"),IF($H219=AQ$217,SUM($T252:AQ252)+$P219,IF(AQ$217&gt;$H219,AQ252,0)),0)</f>
        <v>252.23207999999994</v>
      </c>
    </row>
    <row r="220" spans="1:44" s="177" customFormat="1" x14ac:dyDescent="0.25">
      <c r="A220" s="177">
        <v>901192480</v>
      </c>
      <c r="B220" s="192" t="str">
        <f t="shared" si="134"/>
        <v>Mesa</v>
      </c>
      <c r="C220" s="173" t="s">
        <v>33</v>
      </c>
      <c r="D220" s="56" t="s">
        <v>314</v>
      </c>
      <c r="E220" s="66" t="s">
        <v>315</v>
      </c>
      <c r="F220" s="58">
        <v>7555</v>
      </c>
      <c r="G220" s="153" t="s">
        <v>90</v>
      </c>
      <c r="H220" s="281">
        <v>43800</v>
      </c>
      <c r="I220" s="60" t="s">
        <v>295</v>
      </c>
      <c r="J220" s="61">
        <v>0</v>
      </c>
      <c r="K220" s="62">
        <v>1</v>
      </c>
      <c r="L220" s="63"/>
      <c r="M220" s="122">
        <v>1306.4221</v>
      </c>
      <c r="N220" s="64">
        <f t="shared" si="129"/>
        <v>1.7012640000000003</v>
      </c>
      <c r="O220" s="64">
        <f t="shared" si="130"/>
        <v>812.41405000000009</v>
      </c>
      <c r="P220" s="64">
        <f t="shared" si="131"/>
        <v>1306.4221</v>
      </c>
      <c r="Q220" s="64">
        <f t="shared" si="132"/>
        <v>1.7012640000000003</v>
      </c>
      <c r="R220" s="65">
        <f t="shared" si="133"/>
        <v>812.41405000000009</v>
      </c>
      <c r="S220" s="59"/>
      <c r="T220" s="174">
        <f>IF(OR(RIGHT($I220,3)="RGT",RIGHT($I220,3)="INC"),IF($H220=T$217,SUM($T253:T253)+$P220,IF(T$217&gt;$H220,T253,0)),0)</f>
        <v>0</v>
      </c>
      <c r="U220" s="175">
        <f>IF(OR(RIGHT($I220,3)="RGT",RIGHT($I220,3)="INC"),IF($H220=U$217,SUM($T253:U253)+$P220,IF(U$217&gt;$H220,U253,0)),0)</f>
        <v>0</v>
      </c>
      <c r="V220" s="175">
        <f>IF(OR(RIGHT($I220,3)="RGT",RIGHT($I220,3)="INC"),IF($H220=V$217,SUM($T253:V253)+$P220,IF(V$217&gt;$H220,V253,0)),0)</f>
        <v>0</v>
      </c>
      <c r="W220" s="175">
        <f>IF(OR(RIGHT($I220,3)="RGT",RIGHT($I220,3)="INC"),IF($H220=W$217,SUM($T253:W253)+$P220,IF(W$217&gt;$H220,W253,0)),0)</f>
        <v>0</v>
      </c>
      <c r="X220" s="175">
        <f>IF(OR(RIGHT($I220,3)="RGT",RIGHT($I220,3)="INC"),IF($H220=X$217,SUM($T253:X253)+$P220,IF(X$217&gt;$H220,X253,0)),0)</f>
        <v>0</v>
      </c>
      <c r="Y220" s="175">
        <f>IF(OR(RIGHT($I220,3)="RGT",RIGHT($I220,3)="INC"),IF($H220=Y$217,SUM($T253:Y253)+$P220,IF(Y$217&gt;$H220,Y253,0)),0)</f>
        <v>0</v>
      </c>
      <c r="Z220" s="175">
        <f>IF(OR(RIGHT($I220,3)="RGT",RIGHT($I220,3)="INC"),IF($H220=Z$217,SUM($T253:Z253)+$P220,IF(Z$217&gt;$H220,Z253,0)),0)</f>
        <v>0</v>
      </c>
      <c r="AA220" s="175">
        <f>IF(OR(RIGHT($I220,3)="RGT",RIGHT($I220,3)="INC"),IF($H220=AA$217,SUM($T253:AA253)+$P220,IF(AA$217&gt;$H220,AA253,0)),0)</f>
        <v>0</v>
      </c>
      <c r="AB220" s="175">
        <f>IF(OR(RIGHT($I220,3)="RGT",RIGHT($I220,3)="INC"),IF($H220=AB$217,SUM($T253:AB253)+$P220,IF(AB$217&gt;$H220,AB253,0)),0)</f>
        <v>0</v>
      </c>
      <c r="AC220" s="175">
        <f>IF(OR(RIGHT($I220,3)="RGT",RIGHT($I220,3)="INC"),IF($H220=AC$217,SUM($T253:AC253)+$P220,IF(AC$217&gt;$H220,AC253,0)),0)</f>
        <v>0</v>
      </c>
      <c r="AD220" s="175">
        <f>IF(OR(RIGHT($I220,3)="RGT",RIGHT($I220,3)="INC"),IF($H220=AD$217,SUM($T253:AD253)+$P220,IF(AD$217&gt;$H220,AD253,0)),0)</f>
        <v>0</v>
      </c>
      <c r="AE220" s="176">
        <f>IF(OR(RIGHT($I220,3)="RGT",RIGHT($I220,3)="INC"),IF($H220=AE$217,SUM($T253:AE253)+$P220,IF(AE$217&gt;$H220,AE253,0)),0)</f>
        <v>0</v>
      </c>
      <c r="AF220" s="175">
        <f>IF(OR(RIGHT($I220,3)="RGT",RIGHT($I220,3)="INC"),IF($H220=AF$217,SUM($T253:AF253)+$P220,IF(AF$217&gt;$H220,AF253,0)),0)</f>
        <v>0</v>
      </c>
      <c r="AG220" s="175">
        <f>IF(OR(RIGHT($I220,3)="RGT",RIGHT($I220,3)="INC"),IF($H220=AG$217,SUM($T253:AG253)+$P220,IF(AG$217&gt;$H220,AG253,0)),0)</f>
        <v>0</v>
      </c>
      <c r="AH220" s="175">
        <f>IF(OR(RIGHT($I220,3)="RGT",RIGHT($I220,3)="INC"),IF($H220=AH$217,SUM($T253:AH253)+$P220,IF(AH$217&gt;$H220,AH253,0)),0)</f>
        <v>0</v>
      </c>
      <c r="AI220" s="175">
        <f>IF(OR(RIGHT($I220,3)="RGT",RIGHT($I220,3)="INC"),IF($H220=AI$217,SUM($T253:AI253)+$P220,IF(AI$217&gt;$H220,AI253,0)),0)</f>
        <v>0</v>
      </c>
      <c r="AJ220" s="175">
        <f>IF(OR(RIGHT($I220,3)="RGT",RIGHT($I220,3)="INC"),IF($H220=AJ$217,SUM($T253:AJ253)+$P220,IF(AJ$217&gt;$H220,AJ253,0)),0)</f>
        <v>0</v>
      </c>
      <c r="AK220" s="175">
        <f>IF(OR(RIGHT($I220,3)="RGT",RIGHT($I220,3)="INC"),IF($H220=AK$217,SUM($T253:AK253)+$P220,IF(AK$217&gt;$H220,AK253,0)),0)</f>
        <v>0</v>
      </c>
      <c r="AL220" s="175">
        <f>IF(OR(RIGHT($I220,3)="RGT",RIGHT($I220,3)="INC"),IF($H220=AL$217,SUM($T253:AL253)+$P220,IF(AL$217&gt;$H220,AL253,0)),0)</f>
        <v>0</v>
      </c>
      <c r="AM220" s="175">
        <f>IF(OR(RIGHT($I220,3)="RGT",RIGHT($I220,3)="INC"),IF($H220=AM$217,SUM($T253:AM253)+$P220,IF(AM$217&gt;$H220,AM253,0)),0)</f>
        <v>0</v>
      </c>
      <c r="AN220" s="175">
        <f>IF(OR(RIGHT($I220,3)="RGT",RIGHT($I220,3)="INC"),IF($H220=AN$217,SUM($T253:AN253)+$P220,IF(AN$217&gt;$H220,AN253,0)),0)</f>
        <v>0</v>
      </c>
      <c r="AO220" s="175">
        <f>IF(OR(RIGHT($I220,3)="RGT",RIGHT($I220,3)="INC"),IF($H220=AO$217,SUM($T253:AO253)+$P220,IF(AO$217&gt;$H220,AO253,0)),0)</f>
        <v>0</v>
      </c>
      <c r="AP220" s="175">
        <f>IF(OR(RIGHT($I220,3)="RGT",RIGHT($I220,3)="INC"),IF($H220=AP$217,SUM($T253:AP253)+$P220,IF(AP$217&gt;$H220,AP253,0)),0)</f>
        <v>0</v>
      </c>
      <c r="AQ220" s="176">
        <f>IF(OR(RIGHT($I220,3)="RGT",RIGHT($I220,3)="INC"),IF($H220=AQ$217,SUM($T253:AQ253)+$P220,IF(AQ$217&gt;$H220,AQ253,0)),0)</f>
        <v>2120.5374139999999</v>
      </c>
    </row>
    <row r="221" spans="1:44" s="177" customFormat="1" x14ac:dyDescent="0.25">
      <c r="A221" s="177">
        <v>901192481</v>
      </c>
      <c r="B221" s="192" t="str">
        <f t="shared" si="134"/>
        <v>Mesa</v>
      </c>
      <c r="C221" s="173" t="s">
        <v>33</v>
      </c>
      <c r="D221" s="56" t="s">
        <v>316</v>
      </c>
      <c r="E221" s="66" t="s">
        <v>317</v>
      </c>
      <c r="F221" s="58">
        <v>7555</v>
      </c>
      <c r="G221" s="153" t="s">
        <v>90</v>
      </c>
      <c r="H221" s="281">
        <v>43800</v>
      </c>
      <c r="I221" s="60" t="s">
        <v>295</v>
      </c>
      <c r="J221" s="61">
        <v>0</v>
      </c>
      <c r="K221" s="62">
        <v>1</v>
      </c>
      <c r="L221" s="63"/>
      <c r="M221" s="122">
        <v>579.2585600000001</v>
      </c>
      <c r="N221" s="64">
        <f t="shared" si="129"/>
        <v>237.3981</v>
      </c>
      <c r="O221" s="64">
        <f t="shared" si="130"/>
        <v>47.59200319999988</v>
      </c>
      <c r="P221" s="64">
        <f t="shared" si="131"/>
        <v>579.2585600000001</v>
      </c>
      <c r="Q221" s="64">
        <f t="shared" si="132"/>
        <v>237.3981</v>
      </c>
      <c r="R221" s="65">
        <f t="shared" si="133"/>
        <v>47.59200319999988</v>
      </c>
      <c r="S221" s="59"/>
      <c r="T221" s="174">
        <f>IF(OR(RIGHT($I221,3)="RGT",RIGHT($I221,3)="INC"),IF($H221=T$217,SUM($T254:T254)+$P221,IF(T$217&gt;$H221,T254,0)),0)</f>
        <v>0</v>
      </c>
      <c r="U221" s="175">
        <f>IF(OR(RIGHT($I221,3)="RGT",RIGHT($I221,3)="INC"),IF($H221=U$217,SUM($T254:U254)+$P221,IF(U$217&gt;$H221,U254,0)),0)</f>
        <v>0</v>
      </c>
      <c r="V221" s="175">
        <f>IF(OR(RIGHT($I221,3)="RGT",RIGHT($I221,3)="INC"),IF($H221=V$217,SUM($T254:V254)+$P221,IF(V$217&gt;$H221,V254,0)),0)</f>
        <v>0</v>
      </c>
      <c r="W221" s="175">
        <f>IF(OR(RIGHT($I221,3)="RGT",RIGHT($I221,3)="INC"),IF($H221=W$217,SUM($T254:W254)+$P221,IF(W$217&gt;$H221,W254,0)),0)</f>
        <v>0</v>
      </c>
      <c r="X221" s="175">
        <f>IF(OR(RIGHT($I221,3)="RGT",RIGHT($I221,3)="INC"),IF($H221=X$217,SUM($T254:X254)+$P221,IF(X$217&gt;$H221,X254,0)),0)</f>
        <v>0</v>
      </c>
      <c r="Y221" s="175">
        <f>IF(OR(RIGHT($I221,3)="RGT",RIGHT($I221,3)="INC"),IF($H221=Y$217,SUM($T254:Y254)+$P221,IF(Y$217&gt;$H221,Y254,0)),0)</f>
        <v>0</v>
      </c>
      <c r="Z221" s="175">
        <f>IF(OR(RIGHT($I221,3)="RGT",RIGHT($I221,3)="INC"),IF($H221=Z$217,SUM($T254:Z254)+$P221,IF(Z$217&gt;$H221,Z254,0)),0)</f>
        <v>0</v>
      </c>
      <c r="AA221" s="175">
        <f>IF(OR(RIGHT($I221,3)="RGT",RIGHT($I221,3)="INC"),IF($H221=AA$217,SUM($T254:AA254)+$P221,IF(AA$217&gt;$H221,AA254,0)),0)</f>
        <v>0</v>
      </c>
      <c r="AB221" s="175">
        <f>IF(OR(RIGHT($I221,3)="RGT",RIGHT($I221,3)="INC"),IF($H221=AB$217,SUM($T254:AB254)+$P221,IF(AB$217&gt;$H221,AB254,0)),0)</f>
        <v>0</v>
      </c>
      <c r="AC221" s="175">
        <f>IF(OR(RIGHT($I221,3)="RGT",RIGHT($I221,3)="INC"),IF($H221=AC$217,SUM($T254:AC254)+$P221,IF(AC$217&gt;$H221,AC254,0)),0)</f>
        <v>0</v>
      </c>
      <c r="AD221" s="175">
        <f>IF(OR(RIGHT($I221,3)="RGT",RIGHT($I221,3)="INC"),IF($H221=AD$217,SUM($T254:AD254)+$P221,IF(AD$217&gt;$H221,AD254,0)),0)</f>
        <v>0</v>
      </c>
      <c r="AE221" s="176">
        <f>IF(OR(RIGHT($I221,3)="RGT",RIGHT($I221,3)="INC"),IF($H221=AE$217,SUM($T254:AE254)+$P221,IF(AE$217&gt;$H221,AE254,0)),0)</f>
        <v>0</v>
      </c>
      <c r="AF221" s="175">
        <f>IF(OR(RIGHT($I221,3)="RGT",RIGHT($I221,3)="INC"),IF($H221=AF$217,SUM($T254:AF254)+$P221,IF(AF$217&gt;$H221,AF254,0)),0)</f>
        <v>0</v>
      </c>
      <c r="AG221" s="175">
        <f>IF(OR(RIGHT($I221,3)="RGT",RIGHT($I221,3)="INC"),IF($H221=AG$217,SUM($T254:AG254)+$P221,IF(AG$217&gt;$H221,AG254,0)),0)</f>
        <v>0</v>
      </c>
      <c r="AH221" s="175">
        <f>IF(OR(RIGHT($I221,3)="RGT",RIGHT($I221,3)="INC"),IF($H221=AH$217,SUM($T254:AH254)+$P221,IF(AH$217&gt;$H221,AH254,0)),0)</f>
        <v>0</v>
      </c>
      <c r="AI221" s="175">
        <f>IF(OR(RIGHT($I221,3)="RGT",RIGHT($I221,3)="INC"),IF($H221=AI$217,SUM($T254:AI254)+$P221,IF(AI$217&gt;$H221,AI254,0)),0)</f>
        <v>0</v>
      </c>
      <c r="AJ221" s="175">
        <f>IF(OR(RIGHT($I221,3)="RGT",RIGHT($I221,3)="INC"),IF($H221=AJ$217,SUM($T254:AJ254)+$P221,IF(AJ$217&gt;$H221,AJ254,0)),0)</f>
        <v>0</v>
      </c>
      <c r="AK221" s="175">
        <f>IF(OR(RIGHT($I221,3)="RGT",RIGHT($I221,3)="INC"),IF($H221=AK$217,SUM($T254:AK254)+$P221,IF(AK$217&gt;$H221,AK254,0)),0)</f>
        <v>0</v>
      </c>
      <c r="AL221" s="175">
        <f>IF(OR(RIGHT($I221,3)="RGT",RIGHT($I221,3)="INC"),IF($H221=AL$217,SUM($T254:AL254)+$P221,IF(AL$217&gt;$H221,AL254,0)),0)</f>
        <v>0</v>
      </c>
      <c r="AM221" s="175">
        <f>IF(OR(RIGHT($I221,3)="RGT",RIGHT($I221,3)="INC"),IF($H221=AM$217,SUM($T254:AM254)+$P221,IF(AM$217&gt;$H221,AM254,0)),0)</f>
        <v>0</v>
      </c>
      <c r="AN221" s="175">
        <f>IF(OR(RIGHT($I221,3)="RGT",RIGHT($I221,3)="INC"),IF($H221=AN$217,SUM($T254:AN254)+$P221,IF(AN$217&gt;$H221,AN254,0)),0)</f>
        <v>0</v>
      </c>
      <c r="AO221" s="175">
        <f>IF(OR(RIGHT($I221,3)="RGT",RIGHT($I221,3)="INC"),IF($H221=AO$217,SUM($T254:AO254)+$P221,IF(AO$217&gt;$H221,AO254,0)),0)</f>
        <v>0</v>
      </c>
      <c r="AP221" s="175">
        <f>IF(OR(RIGHT($I221,3)="RGT",RIGHT($I221,3)="INC"),IF($H221=AP$217,SUM($T254:AP254)+$P221,IF(AP$217&gt;$H221,AP254,0)),0)</f>
        <v>0</v>
      </c>
      <c r="AQ221" s="176">
        <f>IF(OR(RIGHT($I221,3)="RGT",RIGHT($I221,3)="INC"),IF($H221=AQ$217,SUM($T254:AQ254)+$P221,IF(AQ$217&gt;$H221,AQ254,0)),0)</f>
        <v>864.24866320000001</v>
      </c>
    </row>
    <row r="222" spans="1:44" s="177" customFormat="1" x14ac:dyDescent="0.25">
      <c r="A222" s="177">
        <v>901192483</v>
      </c>
      <c r="B222" s="192" t="str">
        <f t="shared" si="134"/>
        <v>Mesa</v>
      </c>
      <c r="C222" s="173" t="s">
        <v>33</v>
      </c>
      <c r="D222" s="56" t="s">
        <v>318</v>
      </c>
      <c r="E222" s="66" t="s">
        <v>319</v>
      </c>
      <c r="F222" s="58">
        <v>7555</v>
      </c>
      <c r="G222" s="153" t="s">
        <v>90</v>
      </c>
      <c r="H222" s="281">
        <v>43800</v>
      </c>
      <c r="I222" s="60" t="s">
        <v>295</v>
      </c>
      <c r="J222" s="61">
        <v>0</v>
      </c>
      <c r="K222" s="62">
        <v>1</v>
      </c>
      <c r="L222" s="63"/>
      <c r="M222" s="122">
        <v>186.71880999999999</v>
      </c>
      <c r="N222" s="64">
        <f t="shared" si="129"/>
        <v>2.0888</v>
      </c>
      <c r="O222" s="64">
        <f t="shared" si="130"/>
        <v>162.30144000000001</v>
      </c>
      <c r="P222" s="64">
        <f t="shared" si="131"/>
        <v>186.71880999999999</v>
      </c>
      <c r="Q222" s="64">
        <f t="shared" si="132"/>
        <v>2.0888</v>
      </c>
      <c r="R222" s="65">
        <f t="shared" si="133"/>
        <v>162.30144000000001</v>
      </c>
      <c r="S222" s="59"/>
      <c r="T222" s="174">
        <f>IF(OR(RIGHT($I222,3)="RGT",RIGHT($I222,3)="INC"),IF($H222=T$217,SUM($T255:T255)+$P222,IF(T$217&gt;$H222,T255,0)),0)</f>
        <v>0</v>
      </c>
      <c r="U222" s="175">
        <f>IF(OR(RIGHT($I222,3)="RGT",RIGHT($I222,3)="INC"),IF($H222=U$217,SUM($T255:U255)+$P222,IF(U$217&gt;$H222,U255,0)),0)</f>
        <v>0</v>
      </c>
      <c r="V222" s="175">
        <f>IF(OR(RIGHT($I222,3)="RGT",RIGHT($I222,3)="INC"),IF($H222=V$217,SUM($T255:V255)+$P222,IF(V$217&gt;$H222,V255,0)),0)</f>
        <v>0</v>
      </c>
      <c r="W222" s="175">
        <f>IF(OR(RIGHT($I222,3)="RGT",RIGHT($I222,3)="INC"),IF($H222=W$217,SUM($T255:W255)+$P222,IF(W$217&gt;$H222,W255,0)),0)</f>
        <v>0</v>
      </c>
      <c r="X222" s="175">
        <f>IF(OR(RIGHT($I222,3)="RGT",RIGHT($I222,3)="INC"),IF($H222=X$217,SUM($T255:X255)+$P222,IF(X$217&gt;$H222,X255,0)),0)</f>
        <v>0</v>
      </c>
      <c r="Y222" s="175">
        <f>IF(OR(RIGHT($I222,3)="RGT",RIGHT($I222,3)="INC"),IF($H222=Y$217,SUM($T255:Y255)+$P222,IF(Y$217&gt;$H222,Y255,0)),0)</f>
        <v>0</v>
      </c>
      <c r="Z222" s="175">
        <f>IF(OR(RIGHT($I222,3)="RGT",RIGHT($I222,3)="INC"),IF($H222=Z$217,SUM($T255:Z255)+$P222,IF(Z$217&gt;$H222,Z255,0)),0)</f>
        <v>0</v>
      </c>
      <c r="AA222" s="175">
        <f>IF(OR(RIGHT($I222,3)="RGT",RIGHT($I222,3)="INC"),IF($H222=AA$217,SUM($T255:AA255)+$P222,IF(AA$217&gt;$H222,AA255,0)),0)</f>
        <v>0</v>
      </c>
      <c r="AB222" s="175">
        <f>IF(OR(RIGHT($I222,3)="RGT",RIGHT($I222,3)="INC"),IF($H222=AB$217,SUM($T255:AB255)+$P222,IF(AB$217&gt;$H222,AB255,0)),0)</f>
        <v>0</v>
      </c>
      <c r="AC222" s="175">
        <f>IF(OR(RIGHT($I222,3)="RGT",RIGHT($I222,3)="INC"),IF($H222=AC$217,SUM($T255:AC255)+$P222,IF(AC$217&gt;$H222,AC255,0)),0)</f>
        <v>0</v>
      </c>
      <c r="AD222" s="175">
        <f>IF(OR(RIGHT($I222,3)="RGT",RIGHT($I222,3)="INC"),IF($H222=AD$217,SUM($T255:AD255)+$P222,IF(AD$217&gt;$H222,AD255,0)),0)</f>
        <v>0</v>
      </c>
      <c r="AE222" s="176">
        <f>IF(OR(RIGHT($I222,3)="RGT",RIGHT($I222,3)="INC"),IF($H222=AE$217,SUM($T255:AE255)+$P222,IF(AE$217&gt;$H222,AE255,0)),0)</f>
        <v>0</v>
      </c>
      <c r="AF222" s="175">
        <f>IF(OR(RIGHT($I222,3)="RGT",RIGHT($I222,3)="INC"),IF($H222=AF$217,SUM($T255:AF255)+$P222,IF(AF$217&gt;$H222,AF255,0)),0)</f>
        <v>0</v>
      </c>
      <c r="AG222" s="175">
        <f>IF(OR(RIGHT($I222,3)="RGT",RIGHT($I222,3)="INC"),IF($H222=AG$217,SUM($T255:AG255)+$P222,IF(AG$217&gt;$H222,AG255,0)),0)</f>
        <v>0</v>
      </c>
      <c r="AH222" s="175">
        <f>IF(OR(RIGHT($I222,3)="RGT",RIGHT($I222,3)="INC"),IF($H222=AH$217,SUM($T255:AH255)+$P222,IF(AH$217&gt;$H222,AH255,0)),0)</f>
        <v>0</v>
      </c>
      <c r="AI222" s="175">
        <f>IF(OR(RIGHT($I222,3)="RGT",RIGHT($I222,3)="INC"),IF($H222=AI$217,SUM($T255:AI255)+$P222,IF(AI$217&gt;$H222,AI255,0)),0)</f>
        <v>0</v>
      </c>
      <c r="AJ222" s="175">
        <f>IF(OR(RIGHT($I222,3)="RGT",RIGHT($I222,3)="INC"),IF($H222=AJ$217,SUM($T255:AJ255)+$P222,IF(AJ$217&gt;$H222,AJ255,0)),0)</f>
        <v>0</v>
      </c>
      <c r="AK222" s="175">
        <f>IF(OR(RIGHT($I222,3)="RGT",RIGHT($I222,3)="INC"),IF($H222=AK$217,SUM($T255:AK255)+$P222,IF(AK$217&gt;$H222,AK255,0)),0)</f>
        <v>0</v>
      </c>
      <c r="AL222" s="175">
        <f>IF(OR(RIGHT($I222,3)="RGT",RIGHT($I222,3)="INC"),IF($H222=AL$217,SUM($T255:AL255)+$P222,IF(AL$217&gt;$H222,AL255,0)),0)</f>
        <v>0</v>
      </c>
      <c r="AM222" s="175">
        <f>IF(OR(RIGHT($I222,3)="RGT",RIGHT($I222,3)="INC"),IF($H222=AM$217,SUM($T255:AM255)+$P222,IF(AM$217&gt;$H222,AM255,0)),0)</f>
        <v>0</v>
      </c>
      <c r="AN222" s="175">
        <f>IF(OR(RIGHT($I222,3)="RGT",RIGHT($I222,3)="INC"),IF($H222=AN$217,SUM($T255:AN255)+$P222,IF(AN$217&gt;$H222,AN255,0)),0)</f>
        <v>0</v>
      </c>
      <c r="AO222" s="175">
        <f>IF(OR(RIGHT($I222,3)="RGT",RIGHT($I222,3)="INC"),IF($H222=AO$217,SUM($T255:AO255)+$P222,IF(AO$217&gt;$H222,AO255,0)),0)</f>
        <v>0</v>
      </c>
      <c r="AP222" s="175">
        <f>IF(OR(RIGHT($I222,3)="RGT",RIGHT($I222,3)="INC"),IF($H222=AP$217,SUM($T255:AP255)+$P222,IF(AP$217&gt;$H222,AP255,0)),0)</f>
        <v>0</v>
      </c>
      <c r="AQ222" s="176">
        <f>IF(OR(RIGHT($I222,3)="RGT",RIGHT($I222,3)="INC"),IF($H222=AQ$217,SUM($T255:AQ255)+$P222,IF(AQ$217&gt;$H222,AQ255,0)),0)</f>
        <v>351.10905000000002</v>
      </c>
    </row>
    <row r="223" spans="1:44" s="177" customFormat="1" x14ac:dyDescent="0.25">
      <c r="A223" s="177">
        <v>901197441</v>
      </c>
      <c r="B223" s="192" t="str">
        <f t="shared" si="134"/>
        <v>Mesa</v>
      </c>
      <c r="C223" s="173" t="s">
        <v>33</v>
      </c>
      <c r="D223" s="56" t="s">
        <v>320</v>
      </c>
      <c r="E223" s="66" t="s">
        <v>321</v>
      </c>
      <c r="F223" s="58">
        <v>7555</v>
      </c>
      <c r="G223" s="153" t="s">
        <v>90</v>
      </c>
      <c r="H223" s="281">
        <v>44166</v>
      </c>
      <c r="I223" s="60" t="s">
        <v>295</v>
      </c>
      <c r="J223" s="61">
        <v>0</v>
      </c>
      <c r="K223" s="62">
        <v>1</v>
      </c>
      <c r="L223" s="63"/>
      <c r="M223" s="122">
        <v>4927.7533400000002</v>
      </c>
      <c r="N223" s="64">
        <f t="shared" si="129"/>
        <v>957.30069439999988</v>
      </c>
      <c r="O223" s="64">
        <f t="shared" si="130"/>
        <v>480.88170000000014</v>
      </c>
      <c r="P223" s="64">
        <f t="shared" si="131"/>
        <v>4927.7533400000002</v>
      </c>
      <c r="Q223" s="64">
        <f t="shared" si="132"/>
        <v>957.30069439999988</v>
      </c>
      <c r="R223" s="65">
        <f t="shared" si="133"/>
        <v>480.88170000000014</v>
      </c>
      <c r="S223" s="59"/>
      <c r="T223" s="174">
        <f>IF(OR(RIGHT($I223,3)="RGT",RIGHT($I223,3)="INC"),IF($H223=T$217,SUM($T256:T256)+$P223,IF(T$217&gt;$H223,T256,0)),0)</f>
        <v>0</v>
      </c>
      <c r="U223" s="175">
        <f>IF(OR(RIGHT($I223,3)="RGT",RIGHT($I223,3)="INC"),IF($H223=U$217,SUM($T256:U256)+$P223,IF(U$217&gt;$H223,U256,0)),0)</f>
        <v>0</v>
      </c>
      <c r="V223" s="175">
        <f>IF(OR(RIGHT($I223,3)="RGT",RIGHT($I223,3)="INC"),IF($H223=V$217,SUM($T256:V256)+$P223,IF(V$217&gt;$H223,V256,0)),0)</f>
        <v>0</v>
      </c>
      <c r="W223" s="175">
        <f>IF(OR(RIGHT($I223,3)="RGT",RIGHT($I223,3)="INC"),IF($H223=W$217,SUM($T256:W256)+$P223,IF(W$217&gt;$H223,W256,0)),0)</f>
        <v>0</v>
      </c>
      <c r="X223" s="175">
        <f>IF(OR(RIGHT($I223,3)="RGT",RIGHT($I223,3)="INC"),IF($H223=X$217,SUM($T256:X256)+$P223,IF(X$217&gt;$H223,X256,0)),0)</f>
        <v>0</v>
      </c>
      <c r="Y223" s="175">
        <f>IF(OR(RIGHT($I223,3)="RGT",RIGHT($I223,3)="INC"),IF($H223=Y$217,SUM($T256:Y256)+$P223,IF(Y$217&gt;$H223,Y256,0)),0)</f>
        <v>0</v>
      </c>
      <c r="Z223" s="175">
        <f>IF(OR(RIGHT($I223,3)="RGT",RIGHT($I223,3)="INC"),IF($H223=Z$217,SUM($T256:Z256)+$P223,IF(Z$217&gt;$H223,Z256,0)),0)</f>
        <v>0</v>
      </c>
      <c r="AA223" s="175">
        <f>IF(OR(RIGHT($I223,3)="RGT",RIGHT($I223,3)="INC"),IF($H223=AA$217,SUM($T256:AA256)+$P223,IF(AA$217&gt;$H223,AA256,0)),0)</f>
        <v>0</v>
      </c>
      <c r="AB223" s="175">
        <f>IF(OR(RIGHT($I223,3)="RGT",RIGHT($I223,3)="INC"),IF($H223=AB$217,SUM($T256:AB256)+$P223,IF(AB$217&gt;$H223,AB256,0)),0)</f>
        <v>0</v>
      </c>
      <c r="AC223" s="175">
        <f>IF(OR(RIGHT($I223,3)="RGT",RIGHT($I223,3)="INC"),IF($H223=AC$217,SUM($T256:AC256)+$P223,IF(AC$217&gt;$H223,AC256,0)),0)</f>
        <v>0</v>
      </c>
      <c r="AD223" s="175">
        <f>IF(OR(RIGHT($I223,3)="RGT",RIGHT($I223,3)="INC"),IF($H223=AD$217,SUM($T256:AD256)+$P223,IF(AD$217&gt;$H223,AD256,0)),0)</f>
        <v>0</v>
      </c>
      <c r="AE223" s="176">
        <f>IF(OR(RIGHT($I223,3)="RGT",RIGHT($I223,3)="INC"),IF($H223=AE$217,SUM($T256:AE256)+$P223,IF(AE$217&gt;$H223,AE256,0)),0)</f>
        <v>0</v>
      </c>
      <c r="AF223" s="175">
        <f>IF(OR(RIGHT($I223,3)="RGT",RIGHT($I223,3)="INC"),IF($H223=AF$217,SUM($T256:AF256)+$P223,IF(AF$217&gt;$H223,AF256,0)),0)</f>
        <v>0</v>
      </c>
      <c r="AG223" s="175">
        <f>IF(OR(RIGHT($I223,3)="RGT",RIGHT($I223,3)="INC"),IF($H223=AG$217,SUM($T256:AG256)+$P223,IF(AG$217&gt;$H223,AG256,0)),0)</f>
        <v>0</v>
      </c>
      <c r="AH223" s="175">
        <f>IF(OR(RIGHT($I223,3)="RGT",RIGHT($I223,3)="INC"),IF($H223=AH$217,SUM($T256:AH256)+$P223,IF(AH$217&gt;$H223,AH256,0)),0)</f>
        <v>0</v>
      </c>
      <c r="AI223" s="175">
        <f>IF(OR(RIGHT($I223,3)="RGT",RIGHT($I223,3)="INC"),IF($H223=AI$217,SUM($T256:AI256)+$P223,IF(AI$217&gt;$H223,AI256,0)),0)</f>
        <v>0</v>
      </c>
      <c r="AJ223" s="175">
        <f>IF(OR(RIGHT($I223,3)="RGT",RIGHT($I223,3)="INC"),IF($H223=AJ$217,SUM($T256:AJ256)+$P223,IF(AJ$217&gt;$H223,AJ256,0)),0)</f>
        <v>0</v>
      </c>
      <c r="AK223" s="175">
        <f>IF(OR(RIGHT($I223,3)="RGT",RIGHT($I223,3)="INC"),IF($H223=AK$217,SUM($T256:AK256)+$P223,IF(AK$217&gt;$H223,AK256,0)),0)</f>
        <v>0</v>
      </c>
      <c r="AL223" s="175">
        <f>IF(OR(RIGHT($I223,3)="RGT",RIGHT($I223,3)="INC"),IF($H223=AL$217,SUM($T256:AL256)+$P223,IF(AL$217&gt;$H223,AL256,0)),0)</f>
        <v>0</v>
      </c>
      <c r="AM223" s="175">
        <f>IF(OR(RIGHT($I223,3)="RGT",RIGHT($I223,3)="INC"),IF($H223=AM$217,SUM($T256:AM256)+$P223,IF(AM$217&gt;$H223,AM256,0)),0)</f>
        <v>0</v>
      </c>
      <c r="AN223" s="175">
        <f>IF(OR(RIGHT($I223,3)="RGT",RIGHT($I223,3)="INC"),IF($H223=AN$217,SUM($T256:AN256)+$P223,IF(AN$217&gt;$H223,AN256,0)),0)</f>
        <v>0</v>
      </c>
      <c r="AO223" s="175">
        <f>IF(OR(RIGHT($I223,3)="RGT",RIGHT($I223,3)="INC"),IF($H223=AO$217,SUM($T256:AO256)+$P223,IF(AO$217&gt;$H223,AO256,0)),0)</f>
        <v>0</v>
      </c>
      <c r="AP223" s="175">
        <f>IF(OR(RIGHT($I223,3)="RGT",RIGHT($I223,3)="INC"),IF($H223=AP$217,SUM($T256:AP256)+$P223,IF(AP$217&gt;$H223,AP256,0)),0)</f>
        <v>0</v>
      </c>
      <c r="AQ223" s="176">
        <f>IF(OR(RIGHT($I223,3)="RGT",RIGHT($I223,3)="INC"),IF($H223=AQ$217,SUM($T256:AQ256)+$P223,IF(AQ$217&gt;$H223,AQ256,0)),0)</f>
        <v>0</v>
      </c>
    </row>
    <row r="224" spans="1:44" s="177" customFormat="1" x14ac:dyDescent="0.25">
      <c r="A224" s="177">
        <v>901560422</v>
      </c>
      <c r="B224" s="192" t="str">
        <f t="shared" si="134"/>
        <v>Mesa</v>
      </c>
      <c r="C224" s="173" t="s">
        <v>33</v>
      </c>
      <c r="D224" s="56" t="s">
        <v>320</v>
      </c>
      <c r="E224" s="66" t="s">
        <v>322</v>
      </c>
      <c r="F224" s="58">
        <v>7555</v>
      </c>
      <c r="G224" s="153" t="s">
        <v>90</v>
      </c>
      <c r="H224" s="281">
        <v>44166</v>
      </c>
      <c r="I224" s="60" t="s">
        <v>295</v>
      </c>
      <c r="J224" s="61">
        <v>0</v>
      </c>
      <c r="K224" s="62">
        <v>1</v>
      </c>
      <c r="L224" s="63"/>
      <c r="M224" s="122">
        <v>1118.25685</v>
      </c>
      <c r="N224" s="64">
        <f t="shared" si="129"/>
        <v>227.39794039999992</v>
      </c>
      <c r="O224" s="64">
        <f t="shared" si="130"/>
        <v>3039.8880358877195</v>
      </c>
      <c r="P224" s="64">
        <f t="shared" si="131"/>
        <v>1118.25685</v>
      </c>
      <c r="Q224" s="64">
        <f t="shared" si="132"/>
        <v>227.39794039999992</v>
      </c>
      <c r="R224" s="65">
        <f t="shared" si="133"/>
        <v>3039.8880358877195</v>
      </c>
      <c r="S224" s="59"/>
      <c r="T224" s="174">
        <f>IF(OR(RIGHT($I224,3)="RGT",RIGHT($I224,3)="INC"),IF($H224=T$217,SUM($T257:T257)+$P224,IF(T$217&gt;$H224,T257,0)),0)</f>
        <v>0</v>
      </c>
      <c r="U224" s="175">
        <f>IF(OR(RIGHT($I224,3)="RGT",RIGHT($I224,3)="INC"),IF($H224=U$217,SUM($T257:U257)+$P224,IF(U$217&gt;$H224,U257,0)),0)</f>
        <v>0</v>
      </c>
      <c r="V224" s="175">
        <f>IF(OR(RIGHT($I224,3)="RGT",RIGHT($I224,3)="INC"),IF($H224=V$217,SUM($T257:V257)+$P224,IF(V$217&gt;$H224,V257,0)),0)</f>
        <v>0</v>
      </c>
      <c r="W224" s="175">
        <f>IF(OR(RIGHT($I224,3)="RGT",RIGHT($I224,3)="INC"),IF($H224=W$217,SUM($T257:W257)+$P224,IF(W$217&gt;$H224,W257,0)),0)</f>
        <v>0</v>
      </c>
      <c r="X224" s="175">
        <f>IF(OR(RIGHT($I224,3)="RGT",RIGHT($I224,3)="INC"),IF($H224=X$217,SUM($T257:X257)+$P224,IF(X$217&gt;$H224,X257,0)),0)</f>
        <v>0</v>
      </c>
      <c r="Y224" s="175">
        <f>IF(OR(RIGHT($I224,3)="RGT",RIGHT($I224,3)="INC"),IF($H224=Y$217,SUM($T257:Y257)+$P224,IF(Y$217&gt;$H224,Y257,0)),0)</f>
        <v>0</v>
      </c>
      <c r="Z224" s="175">
        <f>IF(OR(RIGHT($I224,3)="RGT",RIGHT($I224,3)="INC"),IF($H224=Z$217,SUM($T257:Z257)+$P224,IF(Z$217&gt;$H224,Z257,0)),0)</f>
        <v>0</v>
      </c>
      <c r="AA224" s="175">
        <f>IF(OR(RIGHT($I224,3)="RGT",RIGHT($I224,3)="INC"),IF($H224=AA$217,SUM($T257:AA257)+$P224,IF(AA$217&gt;$H224,AA257,0)),0)</f>
        <v>0</v>
      </c>
      <c r="AB224" s="175">
        <f>IF(OR(RIGHT($I224,3)="RGT",RIGHT($I224,3)="INC"),IF($H224=AB$217,SUM($T257:AB257)+$P224,IF(AB$217&gt;$H224,AB257,0)),0)</f>
        <v>0</v>
      </c>
      <c r="AC224" s="175">
        <f>IF(OR(RIGHT($I224,3)="RGT",RIGHT($I224,3)="INC"),IF($H224=AC$217,SUM($T257:AC257)+$P224,IF(AC$217&gt;$H224,AC257,0)),0)</f>
        <v>0</v>
      </c>
      <c r="AD224" s="175">
        <f>IF(OR(RIGHT($I224,3)="RGT",RIGHT($I224,3)="INC"),IF($H224=AD$217,SUM($T257:AD257)+$P224,IF(AD$217&gt;$H224,AD257,0)),0)</f>
        <v>0</v>
      </c>
      <c r="AE224" s="176">
        <f>IF(OR(RIGHT($I224,3)="RGT",RIGHT($I224,3)="INC"),IF($H224=AE$217,SUM($T257:AE257)+$P224,IF(AE$217&gt;$H224,AE257,0)),0)</f>
        <v>0</v>
      </c>
      <c r="AF224" s="175">
        <f>IF(OR(RIGHT($I224,3)="RGT",RIGHT($I224,3)="INC"),IF($H224=AF$217,SUM($T257:AF257)+$P224,IF(AF$217&gt;$H224,AF257,0)),0)</f>
        <v>0</v>
      </c>
      <c r="AG224" s="175">
        <f>IF(OR(RIGHT($I224,3)="RGT",RIGHT($I224,3)="INC"),IF($H224=AG$217,SUM($T257:AG257)+$P224,IF(AG$217&gt;$H224,AG257,0)),0)</f>
        <v>0</v>
      </c>
      <c r="AH224" s="175">
        <f>IF(OR(RIGHT($I224,3)="RGT",RIGHT($I224,3)="INC"),IF($H224=AH$217,SUM($T257:AH257)+$P224,IF(AH$217&gt;$H224,AH257,0)),0)</f>
        <v>0</v>
      </c>
      <c r="AI224" s="175">
        <f>IF(OR(RIGHT($I224,3)="RGT",RIGHT($I224,3)="INC"),IF($H224=AI$217,SUM($T257:AI257)+$P224,IF(AI$217&gt;$H224,AI257,0)),0)</f>
        <v>0</v>
      </c>
      <c r="AJ224" s="175">
        <f>IF(OR(RIGHT($I224,3)="RGT",RIGHT($I224,3)="INC"),IF($H224=AJ$217,SUM($T257:AJ257)+$P224,IF(AJ$217&gt;$H224,AJ257,0)),0)</f>
        <v>0</v>
      </c>
      <c r="AK224" s="175">
        <f>IF(OR(RIGHT($I224,3)="RGT",RIGHT($I224,3)="INC"),IF($H224=AK$217,SUM($T257:AK257)+$P224,IF(AK$217&gt;$H224,AK257,0)),0)</f>
        <v>0</v>
      </c>
      <c r="AL224" s="175">
        <f>IF(OR(RIGHT($I224,3)="RGT",RIGHT($I224,3)="INC"),IF($H224=AL$217,SUM($T257:AL257)+$P224,IF(AL$217&gt;$H224,AL257,0)),0)</f>
        <v>0</v>
      </c>
      <c r="AM224" s="175">
        <f>IF(OR(RIGHT($I224,3)="RGT",RIGHT($I224,3)="INC"),IF($H224=AM$217,SUM($T257:AM257)+$P224,IF(AM$217&gt;$H224,AM257,0)),0)</f>
        <v>0</v>
      </c>
      <c r="AN224" s="175">
        <f>IF(OR(RIGHT($I224,3)="RGT",RIGHT($I224,3)="INC"),IF($H224=AN$217,SUM($T257:AN257)+$P224,IF(AN$217&gt;$H224,AN257,0)),0)</f>
        <v>0</v>
      </c>
      <c r="AO224" s="175">
        <f>IF(OR(RIGHT($I224,3)="RGT",RIGHT($I224,3)="INC"),IF($H224=AO$217,SUM($T257:AO257)+$P224,IF(AO$217&gt;$H224,AO257,0)),0)</f>
        <v>0</v>
      </c>
      <c r="AP224" s="175">
        <f>IF(OR(RIGHT($I224,3)="RGT",RIGHT($I224,3)="INC"),IF($H224=AP$217,SUM($T257:AP257)+$P224,IF(AP$217&gt;$H224,AP257,0)),0)</f>
        <v>0</v>
      </c>
      <c r="AQ224" s="176">
        <f>IF(OR(RIGHT($I224,3)="RGT",RIGHT($I224,3)="INC"),IF($H224=AQ$217,SUM($T257:AQ257)+$P224,IF(AQ$217&gt;$H224,AQ257,0)),0)</f>
        <v>0</v>
      </c>
    </row>
    <row r="225" spans="1:43" s="177" customFormat="1" x14ac:dyDescent="0.25">
      <c r="A225" s="177">
        <v>901564026</v>
      </c>
      <c r="B225" s="192" t="str">
        <f t="shared" si="134"/>
        <v>Mesa</v>
      </c>
      <c r="C225" s="173" t="s">
        <v>33</v>
      </c>
      <c r="D225" s="56" t="s">
        <v>323</v>
      </c>
      <c r="E225" s="66" t="s">
        <v>324</v>
      </c>
      <c r="F225" s="58">
        <v>7555</v>
      </c>
      <c r="G225" s="153" t="s">
        <v>90</v>
      </c>
      <c r="H225" s="281">
        <v>43800</v>
      </c>
      <c r="I225" s="60" t="s">
        <v>295</v>
      </c>
      <c r="J225" s="61">
        <v>0</v>
      </c>
      <c r="K225" s="62">
        <v>1</v>
      </c>
      <c r="L225" s="63"/>
      <c r="M225" s="122">
        <v>137.05904999999998</v>
      </c>
      <c r="N225" s="64">
        <f t="shared" si="129"/>
        <v>2.7232000000000003</v>
      </c>
      <c r="O225" s="64">
        <f t="shared" si="130"/>
        <v>86.587999999999994</v>
      </c>
      <c r="P225" s="64">
        <f t="shared" si="131"/>
        <v>137.05904999999998</v>
      </c>
      <c r="Q225" s="64">
        <f t="shared" si="132"/>
        <v>2.7232000000000003</v>
      </c>
      <c r="R225" s="65">
        <f t="shared" si="133"/>
        <v>86.587999999999994</v>
      </c>
      <c r="S225" s="59"/>
      <c r="T225" s="174">
        <f>IF(OR(RIGHT($I225,3)="RGT",RIGHT($I225,3)="INC"),IF($H225=T$217,SUM($T258:T258)+$P225,IF(T$217&gt;$H225,T258,0)),0)</f>
        <v>0</v>
      </c>
      <c r="U225" s="175">
        <f>IF(OR(RIGHT($I225,3)="RGT",RIGHT($I225,3)="INC"),IF($H225=U$217,SUM($T258:U258)+$P225,IF(U$217&gt;$H225,U258,0)),0)</f>
        <v>0</v>
      </c>
      <c r="V225" s="175">
        <f>IF(OR(RIGHT($I225,3)="RGT",RIGHT($I225,3)="INC"),IF($H225=V$217,SUM($T258:V258)+$P225,IF(V$217&gt;$H225,V258,0)),0)</f>
        <v>0</v>
      </c>
      <c r="W225" s="175">
        <f>IF(OR(RIGHT($I225,3)="RGT",RIGHT($I225,3)="INC"),IF($H225=W$217,SUM($T258:W258)+$P225,IF(W$217&gt;$H225,W258,0)),0)</f>
        <v>0</v>
      </c>
      <c r="X225" s="175">
        <f>IF(OR(RIGHT($I225,3)="RGT",RIGHT($I225,3)="INC"),IF($H225=X$217,SUM($T258:X258)+$P225,IF(X$217&gt;$H225,X258,0)),0)</f>
        <v>0</v>
      </c>
      <c r="Y225" s="175">
        <f>IF(OR(RIGHT($I225,3)="RGT",RIGHT($I225,3)="INC"),IF($H225=Y$217,SUM($T258:Y258)+$P225,IF(Y$217&gt;$H225,Y258,0)),0)</f>
        <v>0</v>
      </c>
      <c r="Z225" s="175">
        <f>IF(OR(RIGHT($I225,3)="RGT",RIGHT($I225,3)="INC"),IF($H225=Z$217,SUM($T258:Z258)+$P225,IF(Z$217&gt;$H225,Z258,0)),0)</f>
        <v>0</v>
      </c>
      <c r="AA225" s="175">
        <f>IF(OR(RIGHT($I225,3)="RGT",RIGHT($I225,3)="INC"),IF($H225=AA$217,SUM($T258:AA258)+$P225,IF(AA$217&gt;$H225,AA258,0)),0)</f>
        <v>0</v>
      </c>
      <c r="AB225" s="175">
        <f>IF(OR(RIGHT($I225,3)="RGT",RIGHT($I225,3)="INC"),IF($H225=AB$217,SUM($T258:AB258)+$P225,IF(AB$217&gt;$H225,AB258,0)),0)</f>
        <v>0</v>
      </c>
      <c r="AC225" s="175">
        <f>IF(OR(RIGHT($I225,3)="RGT",RIGHT($I225,3)="INC"),IF($H225=AC$217,SUM($T258:AC258)+$P225,IF(AC$217&gt;$H225,AC258,0)),0)</f>
        <v>0</v>
      </c>
      <c r="AD225" s="175">
        <f>IF(OR(RIGHT($I225,3)="RGT",RIGHT($I225,3)="INC"),IF($H225=AD$217,SUM($T258:AD258)+$P225,IF(AD$217&gt;$H225,AD258,0)),0)</f>
        <v>0</v>
      </c>
      <c r="AE225" s="176">
        <f>IF(OR(RIGHT($I225,3)="RGT",RIGHT($I225,3)="INC"),IF($H225=AE$217,SUM($T258:AE258)+$P225,IF(AE$217&gt;$H225,AE258,0)),0)</f>
        <v>0</v>
      </c>
      <c r="AF225" s="175">
        <f>IF(OR(RIGHT($I225,3)="RGT",RIGHT($I225,3)="INC"),IF($H225=AF$217,SUM($T258:AF258)+$P225,IF(AF$217&gt;$H225,AF258,0)),0)</f>
        <v>0</v>
      </c>
      <c r="AG225" s="175">
        <f>IF(OR(RIGHT($I225,3)="RGT",RIGHT($I225,3)="INC"),IF($H225=AG$217,SUM($T258:AG258)+$P225,IF(AG$217&gt;$H225,AG258,0)),0)</f>
        <v>0</v>
      </c>
      <c r="AH225" s="175">
        <f>IF(OR(RIGHT($I225,3)="RGT",RIGHT($I225,3)="INC"),IF($H225=AH$217,SUM($T258:AH258)+$P225,IF(AH$217&gt;$H225,AH258,0)),0)</f>
        <v>0</v>
      </c>
      <c r="AI225" s="175">
        <f>IF(OR(RIGHT($I225,3)="RGT",RIGHT($I225,3)="INC"),IF($H225=AI$217,SUM($T258:AI258)+$P225,IF(AI$217&gt;$H225,AI258,0)),0)</f>
        <v>0</v>
      </c>
      <c r="AJ225" s="175">
        <f>IF(OR(RIGHT($I225,3)="RGT",RIGHT($I225,3)="INC"),IF($H225=AJ$217,SUM($T258:AJ258)+$P225,IF(AJ$217&gt;$H225,AJ258,0)),0)</f>
        <v>0</v>
      </c>
      <c r="AK225" s="175">
        <f>IF(OR(RIGHT($I225,3)="RGT",RIGHT($I225,3)="INC"),IF($H225=AK$217,SUM($T258:AK258)+$P225,IF(AK$217&gt;$H225,AK258,0)),0)</f>
        <v>0</v>
      </c>
      <c r="AL225" s="175">
        <f>IF(OR(RIGHT($I225,3)="RGT",RIGHT($I225,3)="INC"),IF($H225=AL$217,SUM($T258:AL258)+$P225,IF(AL$217&gt;$H225,AL258,0)),0)</f>
        <v>0</v>
      </c>
      <c r="AM225" s="175">
        <f>IF(OR(RIGHT($I225,3)="RGT",RIGHT($I225,3)="INC"),IF($H225=AM$217,SUM($T258:AM258)+$P225,IF(AM$217&gt;$H225,AM258,0)),0)</f>
        <v>0</v>
      </c>
      <c r="AN225" s="175">
        <f>IF(OR(RIGHT($I225,3)="RGT",RIGHT($I225,3)="INC"),IF($H225=AN$217,SUM($T258:AN258)+$P225,IF(AN$217&gt;$H225,AN258,0)),0)</f>
        <v>0</v>
      </c>
      <c r="AO225" s="175">
        <f>IF(OR(RIGHT($I225,3)="RGT",RIGHT($I225,3)="INC"),IF($H225=AO$217,SUM($T258:AO258)+$P225,IF(AO$217&gt;$H225,AO258,0)),0)</f>
        <v>0</v>
      </c>
      <c r="AP225" s="175">
        <f>IF(OR(RIGHT($I225,3)="RGT",RIGHT($I225,3)="INC"),IF($H225=AP$217,SUM($T258:AP258)+$P225,IF(AP$217&gt;$H225,AP258,0)),0)</f>
        <v>0</v>
      </c>
      <c r="AQ225" s="176">
        <f>IF(OR(RIGHT($I225,3)="RGT",RIGHT($I225,3)="INC"),IF($H225=AQ$217,SUM($T258:AQ258)+$P225,IF(AQ$217&gt;$H225,AQ258,0)),0)</f>
        <v>226.37025</v>
      </c>
    </row>
    <row r="226" spans="1:43" s="177" customFormat="1" x14ac:dyDescent="0.25">
      <c r="A226" s="177">
        <v>901564029</v>
      </c>
      <c r="B226" s="192" t="str">
        <f t="shared" si="134"/>
        <v>Mesa</v>
      </c>
      <c r="C226" s="173" t="s">
        <v>33</v>
      </c>
      <c r="D226" s="56" t="s">
        <v>325</v>
      </c>
      <c r="E226" s="66" t="s">
        <v>326</v>
      </c>
      <c r="F226" s="58">
        <v>7555</v>
      </c>
      <c r="G226" s="153" t="s">
        <v>90</v>
      </c>
      <c r="H226" s="281">
        <v>43800</v>
      </c>
      <c r="I226" s="60" t="s">
        <v>295</v>
      </c>
      <c r="J226" s="61">
        <v>0</v>
      </c>
      <c r="K226" s="62">
        <v>1</v>
      </c>
      <c r="L226" s="63"/>
      <c r="M226" s="122">
        <v>186.35532999999998</v>
      </c>
      <c r="N226" s="64">
        <f t="shared" si="129"/>
        <v>178.31547400000005</v>
      </c>
      <c r="O226" s="64">
        <f t="shared" si="130"/>
        <v>0</v>
      </c>
      <c r="P226" s="64">
        <f t="shared" si="131"/>
        <v>186.35532999999998</v>
      </c>
      <c r="Q226" s="64">
        <f t="shared" si="132"/>
        <v>178.31547400000005</v>
      </c>
      <c r="R226" s="65">
        <f t="shared" si="133"/>
        <v>0</v>
      </c>
      <c r="S226" s="59"/>
      <c r="T226" s="174">
        <f>IF(OR(RIGHT($I226,3)="RGT",RIGHT($I226,3)="INC"),IF($H226=T$217,SUM($T259:T259)+$P226,IF(T$217&gt;$H226,T259,0)),0)</f>
        <v>0</v>
      </c>
      <c r="U226" s="175">
        <f>IF(OR(RIGHT($I226,3)="RGT",RIGHT($I226,3)="INC"),IF($H226=U$217,SUM($T259:U259)+$P226,IF(U$217&gt;$H226,U259,0)),0)</f>
        <v>0</v>
      </c>
      <c r="V226" s="175">
        <f>IF(OR(RIGHT($I226,3)="RGT",RIGHT($I226,3)="INC"),IF($H226=V$217,SUM($T259:V259)+$P226,IF(V$217&gt;$H226,V259,0)),0)</f>
        <v>0</v>
      </c>
      <c r="W226" s="175">
        <f>IF(OR(RIGHT($I226,3)="RGT",RIGHT($I226,3)="INC"),IF($H226=W$217,SUM($T259:W259)+$P226,IF(W$217&gt;$H226,W259,0)),0)</f>
        <v>0</v>
      </c>
      <c r="X226" s="175">
        <f>IF(OR(RIGHT($I226,3)="RGT",RIGHT($I226,3)="INC"),IF($H226=X$217,SUM($T259:X259)+$P226,IF(X$217&gt;$H226,X259,0)),0)</f>
        <v>0</v>
      </c>
      <c r="Y226" s="175">
        <f>IF(OR(RIGHT($I226,3)="RGT",RIGHT($I226,3)="INC"),IF($H226=Y$217,SUM($T259:Y259)+$P226,IF(Y$217&gt;$H226,Y259,0)),0)</f>
        <v>0</v>
      </c>
      <c r="Z226" s="175">
        <f>IF(OR(RIGHT($I226,3)="RGT",RIGHT($I226,3)="INC"),IF($H226=Z$217,SUM($T259:Z259)+$P226,IF(Z$217&gt;$H226,Z259,0)),0)</f>
        <v>0</v>
      </c>
      <c r="AA226" s="175">
        <f>IF(OR(RIGHT($I226,3)="RGT",RIGHT($I226,3)="INC"),IF($H226=AA$217,SUM($T259:AA259)+$P226,IF(AA$217&gt;$H226,AA259,0)),0)</f>
        <v>0</v>
      </c>
      <c r="AB226" s="175">
        <f>IF(OR(RIGHT($I226,3)="RGT",RIGHT($I226,3)="INC"),IF($H226=AB$217,SUM($T259:AB259)+$P226,IF(AB$217&gt;$H226,AB259,0)),0)</f>
        <v>0</v>
      </c>
      <c r="AC226" s="175">
        <f>IF(OR(RIGHT($I226,3)="RGT",RIGHT($I226,3)="INC"),IF($H226=AC$217,SUM($T259:AC259)+$P226,IF(AC$217&gt;$H226,AC259,0)),0)</f>
        <v>0</v>
      </c>
      <c r="AD226" s="175">
        <f>IF(OR(RIGHT($I226,3)="RGT",RIGHT($I226,3)="INC"),IF($H226=AD$217,SUM($T259:AD259)+$P226,IF(AD$217&gt;$H226,AD259,0)),0)</f>
        <v>0</v>
      </c>
      <c r="AE226" s="176">
        <f>IF(OR(RIGHT($I226,3)="RGT",RIGHT($I226,3)="INC"),IF($H226=AE$217,SUM($T259:AE259)+$P226,IF(AE$217&gt;$H226,AE259,0)),0)</f>
        <v>0</v>
      </c>
      <c r="AF226" s="175">
        <f>IF(OR(RIGHT($I226,3)="RGT",RIGHT($I226,3)="INC"),IF($H226=AF$217,SUM($T259:AF259)+$P226,IF(AF$217&gt;$H226,AF259,0)),0)</f>
        <v>0</v>
      </c>
      <c r="AG226" s="175">
        <f>IF(OR(RIGHT($I226,3)="RGT",RIGHT($I226,3)="INC"),IF($H226=AG$217,SUM($T259:AG259)+$P226,IF(AG$217&gt;$H226,AG259,0)),0)</f>
        <v>0</v>
      </c>
      <c r="AH226" s="175">
        <f>IF(OR(RIGHT($I226,3)="RGT",RIGHT($I226,3)="INC"),IF($H226=AH$217,SUM($T259:AH259)+$P226,IF(AH$217&gt;$H226,AH259,0)),0)</f>
        <v>0</v>
      </c>
      <c r="AI226" s="175">
        <f>IF(OR(RIGHT($I226,3)="RGT",RIGHT($I226,3)="INC"),IF($H226=AI$217,SUM($T259:AI259)+$P226,IF(AI$217&gt;$H226,AI259,0)),0)</f>
        <v>0</v>
      </c>
      <c r="AJ226" s="175">
        <f>IF(OR(RIGHT($I226,3)="RGT",RIGHT($I226,3)="INC"),IF($H226=AJ$217,SUM($T259:AJ259)+$P226,IF(AJ$217&gt;$H226,AJ259,0)),0)</f>
        <v>0</v>
      </c>
      <c r="AK226" s="175">
        <f>IF(OR(RIGHT($I226,3)="RGT",RIGHT($I226,3)="INC"),IF($H226=AK$217,SUM($T259:AK259)+$P226,IF(AK$217&gt;$H226,AK259,0)),0)</f>
        <v>0</v>
      </c>
      <c r="AL226" s="175">
        <f>IF(OR(RIGHT($I226,3)="RGT",RIGHT($I226,3)="INC"),IF($H226=AL$217,SUM($T259:AL259)+$P226,IF(AL$217&gt;$H226,AL259,0)),0)</f>
        <v>0</v>
      </c>
      <c r="AM226" s="175">
        <f>IF(OR(RIGHT($I226,3)="RGT",RIGHT($I226,3)="INC"),IF($H226=AM$217,SUM($T259:AM259)+$P226,IF(AM$217&gt;$H226,AM259,0)),0)</f>
        <v>0</v>
      </c>
      <c r="AN226" s="175">
        <f>IF(OR(RIGHT($I226,3)="RGT",RIGHT($I226,3)="INC"),IF($H226=AN$217,SUM($T259:AN259)+$P226,IF(AN$217&gt;$H226,AN259,0)),0)</f>
        <v>0</v>
      </c>
      <c r="AO226" s="175">
        <f>IF(OR(RIGHT($I226,3)="RGT",RIGHT($I226,3)="INC"),IF($H226=AO$217,SUM($T259:AO259)+$P226,IF(AO$217&gt;$H226,AO259,0)),0)</f>
        <v>0</v>
      </c>
      <c r="AP226" s="175">
        <f>IF(OR(RIGHT($I226,3)="RGT",RIGHT($I226,3)="INC"),IF($H226=AP$217,SUM($T259:AP259)+$P226,IF(AP$217&gt;$H226,AP259,0)),0)</f>
        <v>0</v>
      </c>
      <c r="AQ226" s="176">
        <f>IF(OR(RIGHT($I226,3)="RGT",RIGHT($I226,3)="INC"),IF($H226=AQ$217,SUM($T259:AQ259)+$P226,IF(AQ$217&gt;$H226,AQ259,0)),0)</f>
        <v>364.67080400000003</v>
      </c>
    </row>
    <row r="227" spans="1:43" s="177" customFormat="1" x14ac:dyDescent="0.25">
      <c r="A227" s="177">
        <v>901777019</v>
      </c>
      <c r="B227" s="192" t="str">
        <f t="shared" si="134"/>
        <v>Mesa</v>
      </c>
      <c r="C227" s="173" t="s">
        <v>33</v>
      </c>
      <c r="D227" s="56" t="s">
        <v>310</v>
      </c>
      <c r="E227" s="66" t="s">
        <v>327</v>
      </c>
      <c r="F227" s="58">
        <v>7555</v>
      </c>
      <c r="G227" s="153" t="s">
        <v>90</v>
      </c>
      <c r="H227" s="281">
        <v>43101</v>
      </c>
      <c r="I227" s="60" t="s">
        <v>295</v>
      </c>
      <c r="J227" s="61">
        <v>0</v>
      </c>
      <c r="K227" s="62">
        <v>1</v>
      </c>
      <c r="L227" s="63"/>
      <c r="M227" s="122">
        <v>4098.4169471999994</v>
      </c>
      <c r="N227" s="64">
        <f t="shared" si="129"/>
        <v>1941.4791398879997</v>
      </c>
      <c r="O227" s="64">
        <f t="shared" si="130"/>
        <v>0</v>
      </c>
      <c r="P227" s="64">
        <f t="shared" si="131"/>
        <v>4098.4169471999994</v>
      </c>
      <c r="Q227" s="64">
        <f t="shared" si="132"/>
        <v>1941.4791398879997</v>
      </c>
      <c r="R227" s="65">
        <f t="shared" si="133"/>
        <v>0</v>
      </c>
      <c r="S227" s="59"/>
      <c r="T227" s="174">
        <f>IF(OR(RIGHT($I227,3)="RGT",RIGHT($I227,3)="INC"),IF($H227=T$217,SUM($T260:T260)+$P227,IF(T$217&gt;$H227,T260,0)),0)</f>
        <v>4835.1620015999997</v>
      </c>
      <c r="U227" s="175">
        <f>IF(OR(RIGHT($I227,3)="RGT",RIGHT($I227,3)="INC"),IF($H227=U$217,SUM($T260:U260)+$P227,IF(U$217&gt;$H227,U260,0)),0)</f>
        <v>716.61437999999964</v>
      </c>
      <c r="V227" s="175">
        <f>IF(OR(RIGHT($I227,3)="RGT",RIGHT($I227,3)="INC"),IF($H227=V$217,SUM($T260:V260)+$P227,IF(V$217&gt;$H227,V260,0)),0)</f>
        <v>428.36469119999992</v>
      </c>
      <c r="W227" s="175">
        <f>IF(OR(RIGHT($I227,3)="RGT",RIGHT($I227,3)="INC"),IF($H227=W$217,SUM($T260:W260)+$P227,IF(W$217&gt;$H227,W260,0)),0)</f>
        <v>36</v>
      </c>
      <c r="X227" s="175">
        <f>IF(OR(RIGHT($I227,3)="RGT",RIGHT($I227,3)="INC"),IF($H227=X$217,SUM($T260:X260)+$P227,IF(X$217&gt;$H227,X260,0)),0)</f>
        <v>0</v>
      </c>
      <c r="Y227" s="175">
        <f>IF(OR(RIGHT($I227,3)="RGT",RIGHT($I227,3)="INC"),IF($H227=Y$217,SUM($T260:Y260)+$P227,IF(Y$217&gt;$H227,Y260,0)),0)</f>
        <v>0</v>
      </c>
      <c r="Z227" s="175">
        <f>IF(OR(RIGHT($I227,3)="RGT",RIGHT($I227,3)="INC"),IF($H227=Z$217,SUM($T260:Z260)+$P227,IF(Z$217&gt;$H227,Z260,0)),0)</f>
        <v>0</v>
      </c>
      <c r="AA227" s="175">
        <f>IF(OR(RIGHT($I227,3)="RGT",RIGHT($I227,3)="INC"),IF($H227=AA$217,SUM($T260:AA260)+$P227,IF(AA$217&gt;$H227,AA260,0)),0)</f>
        <v>0</v>
      </c>
      <c r="AB227" s="175">
        <f>IF(OR(RIGHT($I227,3)="RGT",RIGHT($I227,3)="INC"),IF($H227=AB$217,SUM($T260:AB260)+$P227,IF(AB$217&gt;$H227,AB260,0)),0)</f>
        <v>0</v>
      </c>
      <c r="AC227" s="175">
        <f>IF(OR(RIGHT($I227,3)="RGT",RIGHT($I227,3)="INC"),IF($H227=AC$217,SUM($T260:AC260)+$P227,IF(AC$217&gt;$H227,AC260,0)),0)</f>
        <v>0</v>
      </c>
      <c r="AD227" s="175">
        <f>IF(OR(RIGHT($I227,3)="RGT",RIGHT($I227,3)="INC"),IF($H227=AD$217,SUM($T260:AD260)+$P227,IF(AD$217&gt;$H227,AD260,0)),0)</f>
        <v>0</v>
      </c>
      <c r="AE227" s="176">
        <f>IF(OR(RIGHT($I227,3)="RGT",RIGHT($I227,3)="INC"),IF($H227=AE$217,SUM($T260:AE260)+$P227,IF(AE$217&gt;$H227,AE260,0)),0)</f>
        <v>23.755014288000233</v>
      </c>
      <c r="AF227" s="175">
        <f>IF(OR(RIGHT($I227,3)="RGT",RIGHT($I227,3)="INC"),IF($H227=AF$217,SUM($T260:AF260)+$P227,IF(AF$217&gt;$H227,AF260,0)),0)</f>
        <v>0</v>
      </c>
      <c r="AG227" s="175">
        <f>IF(OR(RIGHT($I227,3)="RGT",RIGHT($I227,3)="INC"),IF($H227=AG$217,SUM($T260:AG260)+$P227,IF(AG$217&gt;$H227,AG260,0)),0)</f>
        <v>0</v>
      </c>
      <c r="AH227" s="175">
        <f>IF(OR(RIGHT($I227,3)="RGT",RIGHT($I227,3)="INC"),IF($H227=AH$217,SUM($T260:AH260)+$P227,IF(AH$217&gt;$H227,AH260,0)),0)</f>
        <v>0</v>
      </c>
      <c r="AI227" s="175">
        <f>IF(OR(RIGHT($I227,3)="RGT",RIGHT($I227,3)="INC"),IF($H227=AI$217,SUM($T260:AI260)+$P227,IF(AI$217&gt;$H227,AI260,0)),0)</f>
        <v>0</v>
      </c>
      <c r="AJ227" s="175">
        <f>IF(OR(RIGHT($I227,3)="RGT",RIGHT($I227,3)="INC"),IF($H227=AJ$217,SUM($T260:AJ260)+$P227,IF(AJ$217&gt;$H227,AJ260,0)),0)</f>
        <v>0</v>
      </c>
      <c r="AK227" s="175">
        <f>IF(OR(RIGHT($I227,3)="RGT",RIGHT($I227,3)="INC"),IF($H227=AK$217,SUM($T260:AK260)+$P227,IF(AK$217&gt;$H227,AK260,0)),0)</f>
        <v>0</v>
      </c>
      <c r="AL227" s="175">
        <f>IF(OR(RIGHT($I227,3)="RGT",RIGHT($I227,3)="INC"),IF($H227=AL$217,SUM($T260:AL260)+$P227,IF(AL$217&gt;$H227,AL260,0)),0)</f>
        <v>0</v>
      </c>
      <c r="AM227" s="175">
        <f>IF(OR(RIGHT($I227,3)="RGT",RIGHT($I227,3)="INC"),IF($H227=AM$217,SUM($T260:AM260)+$P227,IF(AM$217&gt;$H227,AM260,0)),0)</f>
        <v>0</v>
      </c>
      <c r="AN227" s="175">
        <f>IF(OR(RIGHT($I227,3)="RGT",RIGHT($I227,3)="INC"),IF($H227=AN$217,SUM($T260:AN260)+$P227,IF(AN$217&gt;$H227,AN260,0)),0)</f>
        <v>0</v>
      </c>
      <c r="AO227" s="175">
        <f>IF(OR(RIGHT($I227,3)="RGT",RIGHT($I227,3)="INC"),IF($H227=AO$217,SUM($T260:AO260)+$P227,IF(AO$217&gt;$H227,AO260,0)),0)</f>
        <v>0</v>
      </c>
      <c r="AP227" s="175">
        <f>IF(OR(RIGHT($I227,3)="RGT",RIGHT($I227,3)="INC"),IF($H227=AP$217,SUM($T260:AP260)+$P227,IF(AP$217&gt;$H227,AP260,0)),0)</f>
        <v>0</v>
      </c>
      <c r="AQ227" s="176">
        <f>IF(OR(RIGHT($I227,3)="RGT",RIGHT($I227,3)="INC"),IF($H227=AQ$217,SUM($T260:AQ260)+$P227,IF(AQ$217&gt;$H227,AQ260,0)),0)</f>
        <v>0</v>
      </c>
    </row>
    <row r="228" spans="1:43" s="177" customFormat="1" x14ac:dyDescent="0.25">
      <c r="A228" s="177">
        <v>902124236</v>
      </c>
      <c r="B228" s="192" t="str">
        <f t="shared" si="134"/>
        <v>Mesa</v>
      </c>
      <c r="C228" s="173" t="s">
        <v>33</v>
      </c>
      <c r="D228" s="56" t="s">
        <v>328</v>
      </c>
      <c r="E228" s="66" t="s">
        <v>329</v>
      </c>
      <c r="F228" s="58">
        <v>7555</v>
      </c>
      <c r="G228" s="153" t="s">
        <v>90</v>
      </c>
      <c r="H228" s="281">
        <v>44166</v>
      </c>
      <c r="I228" s="60" t="s">
        <v>281</v>
      </c>
      <c r="J228" s="61">
        <v>0</v>
      </c>
      <c r="K228" s="62">
        <v>1</v>
      </c>
      <c r="L228" s="63"/>
      <c r="M228" s="122">
        <v>0</v>
      </c>
      <c r="N228" s="64">
        <f t="shared" si="129"/>
        <v>4.2802079999999982</v>
      </c>
      <c r="O228" s="64">
        <f t="shared" si="130"/>
        <v>1101.4429999999998</v>
      </c>
      <c r="P228" s="64">
        <f t="shared" si="131"/>
        <v>0</v>
      </c>
      <c r="Q228" s="64">
        <f t="shared" si="132"/>
        <v>4.2802079999999982</v>
      </c>
      <c r="R228" s="65">
        <f t="shared" si="133"/>
        <v>1101.4429999999998</v>
      </c>
      <c r="S228" s="59"/>
      <c r="T228" s="174">
        <f>IF(OR(RIGHT($I228,3)="RGT",RIGHT($I228,3)="INC"),IF($H228=T$217,SUM($T261:T261)+$P228,IF(T$217&gt;$H228,T261,0)),0)</f>
        <v>0</v>
      </c>
      <c r="U228" s="175">
        <f>IF(OR(RIGHT($I228,3)="RGT",RIGHT($I228,3)="INC"),IF($H228=U$217,SUM($T261:U261)+$P228,IF(U$217&gt;$H228,U261,0)),0)</f>
        <v>0</v>
      </c>
      <c r="V228" s="175">
        <f>IF(OR(RIGHT($I228,3)="RGT",RIGHT($I228,3)="INC"),IF($H228=V$217,SUM($T261:V261)+$P228,IF(V$217&gt;$H228,V261,0)),0)</f>
        <v>0</v>
      </c>
      <c r="W228" s="175">
        <f>IF(OR(RIGHT($I228,3)="RGT",RIGHT($I228,3)="INC"),IF($H228=W$217,SUM($T261:W261)+$P228,IF(W$217&gt;$H228,W261,0)),0)</f>
        <v>0</v>
      </c>
      <c r="X228" s="175">
        <f>IF(OR(RIGHT($I228,3)="RGT",RIGHT($I228,3)="INC"),IF($H228=X$217,SUM($T261:X261)+$P228,IF(X$217&gt;$H228,X261,0)),0)</f>
        <v>0</v>
      </c>
      <c r="Y228" s="175">
        <f>IF(OR(RIGHT($I228,3)="RGT",RIGHT($I228,3)="INC"),IF($H228=Y$217,SUM($T261:Y261)+$P228,IF(Y$217&gt;$H228,Y261,0)),0)</f>
        <v>0</v>
      </c>
      <c r="Z228" s="175">
        <f>IF(OR(RIGHT($I228,3)="RGT",RIGHT($I228,3)="INC"),IF($H228=Z$217,SUM($T261:Z261)+$P228,IF(Z$217&gt;$H228,Z261,0)),0)</f>
        <v>0</v>
      </c>
      <c r="AA228" s="175">
        <f>IF(OR(RIGHT($I228,3)="RGT",RIGHT($I228,3)="INC"),IF($H228=AA$217,SUM($T261:AA261)+$P228,IF(AA$217&gt;$H228,AA261,0)),0)</f>
        <v>0</v>
      </c>
      <c r="AB228" s="175">
        <f>IF(OR(RIGHT($I228,3)="RGT",RIGHT($I228,3)="INC"),IF($H228=AB$217,SUM($T261:AB261)+$P228,IF(AB$217&gt;$H228,AB261,0)),0)</f>
        <v>0</v>
      </c>
      <c r="AC228" s="175">
        <f>IF(OR(RIGHT($I228,3)="RGT",RIGHT($I228,3)="INC"),IF($H228=AC$217,SUM($T261:AC261)+$P228,IF(AC$217&gt;$H228,AC261,0)),0)</f>
        <v>0</v>
      </c>
      <c r="AD228" s="175">
        <f>IF(OR(RIGHT($I228,3)="RGT",RIGHT($I228,3)="INC"),IF($H228=AD$217,SUM($T261:AD261)+$P228,IF(AD$217&gt;$H228,AD261,0)),0)</f>
        <v>0</v>
      </c>
      <c r="AE228" s="176">
        <f>IF(OR(RIGHT($I228,3)="RGT",RIGHT($I228,3)="INC"),IF($H228=AE$217,SUM($T261:AE261)+$P228,IF(AE$217&gt;$H228,AE261,0)),0)</f>
        <v>0</v>
      </c>
      <c r="AF228" s="175">
        <f>IF(OR(RIGHT($I228,3)="RGT",RIGHT($I228,3)="INC"),IF($H228=AF$217,SUM($T261:AF261)+$P228,IF(AF$217&gt;$H228,AF261,0)),0)</f>
        <v>0</v>
      </c>
      <c r="AG228" s="175">
        <f>IF(OR(RIGHT($I228,3)="RGT",RIGHT($I228,3)="INC"),IF($H228=AG$217,SUM($T261:AG261)+$P228,IF(AG$217&gt;$H228,AG261,0)),0)</f>
        <v>0</v>
      </c>
      <c r="AH228" s="175">
        <f>IF(OR(RIGHT($I228,3)="RGT",RIGHT($I228,3)="INC"),IF($H228=AH$217,SUM($T261:AH261)+$P228,IF(AH$217&gt;$H228,AH261,0)),0)</f>
        <v>0</v>
      </c>
      <c r="AI228" s="175">
        <f>IF(OR(RIGHT($I228,3)="RGT",RIGHT($I228,3)="INC"),IF($H228=AI$217,SUM($T261:AI261)+$P228,IF(AI$217&gt;$H228,AI261,0)),0)</f>
        <v>0</v>
      </c>
      <c r="AJ228" s="175">
        <f>IF(OR(RIGHT($I228,3)="RGT",RIGHT($I228,3)="INC"),IF($H228=AJ$217,SUM($T261:AJ261)+$P228,IF(AJ$217&gt;$H228,AJ261,0)),0)</f>
        <v>0</v>
      </c>
      <c r="AK228" s="175">
        <f>IF(OR(RIGHT($I228,3)="RGT",RIGHT($I228,3)="INC"),IF($H228=AK$217,SUM($T261:AK261)+$P228,IF(AK$217&gt;$H228,AK261,0)),0)</f>
        <v>0</v>
      </c>
      <c r="AL228" s="175">
        <f>IF(OR(RIGHT($I228,3)="RGT",RIGHT($I228,3)="INC"),IF($H228=AL$217,SUM($T261:AL261)+$P228,IF(AL$217&gt;$H228,AL261,0)),0)</f>
        <v>0</v>
      </c>
      <c r="AM228" s="175">
        <f>IF(OR(RIGHT($I228,3)="RGT",RIGHT($I228,3)="INC"),IF($H228=AM$217,SUM($T261:AM261)+$P228,IF(AM$217&gt;$H228,AM261,0)),0)</f>
        <v>0</v>
      </c>
      <c r="AN228" s="175">
        <f>IF(OR(RIGHT($I228,3)="RGT",RIGHT($I228,3)="INC"),IF($H228=AN$217,SUM($T261:AN261)+$P228,IF(AN$217&gt;$H228,AN261,0)),0)</f>
        <v>0</v>
      </c>
      <c r="AO228" s="175">
        <f>IF(OR(RIGHT($I228,3)="RGT",RIGHT($I228,3)="INC"),IF($H228=AO$217,SUM($T261:AO261)+$P228,IF(AO$217&gt;$H228,AO261,0)),0)</f>
        <v>0</v>
      </c>
      <c r="AP228" s="175">
        <f>IF(OR(RIGHT($I228,3)="RGT",RIGHT($I228,3)="INC"),IF($H228=AP$217,SUM($T261:AP261)+$P228,IF(AP$217&gt;$H228,AP261,0)),0)</f>
        <v>0</v>
      </c>
      <c r="AQ228" s="176">
        <f>IF(OR(RIGHT($I228,3)="RGT",RIGHT($I228,3)="INC"),IF($H228=AQ$217,SUM($T261:AQ261)+$P228,IF(AQ$217&gt;$H228,AQ261,0)),0)</f>
        <v>0</v>
      </c>
    </row>
    <row r="229" spans="1:43" s="177" customFormat="1" x14ac:dyDescent="0.25">
      <c r="A229" s="177">
        <v>902124387</v>
      </c>
      <c r="B229" s="192" t="str">
        <f t="shared" si="134"/>
        <v>Mesa</v>
      </c>
      <c r="C229" s="173" t="s">
        <v>33</v>
      </c>
      <c r="D229" s="56" t="s">
        <v>330</v>
      </c>
      <c r="E229" s="66" t="s">
        <v>331</v>
      </c>
      <c r="F229" s="58">
        <v>7555</v>
      </c>
      <c r="G229" s="153" t="s">
        <v>90</v>
      </c>
      <c r="H229" s="281">
        <v>44166</v>
      </c>
      <c r="I229" s="60" t="s">
        <v>281</v>
      </c>
      <c r="J229" s="61">
        <v>0</v>
      </c>
      <c r="K229" s="62">
        <v>1</v>
      </c>
      <c r="L229" s="63"/>
      <c r="M229" s="122">
        <v>3.483E-2</v>
      </c>
      <c r="N229" s="64">
        <f t="shared" si="129"/>
        <v>93.826387200000042</v>
      </c>
      <c r="O229" s="64">
        <f t="shared" si="130"/>
        <v>166.25728000000004</v>
      </c>
      <c r="P229" s="64">
        <f t="shared" si="131"/>
        <v>3.483E-2</v>
      </c>
      <c r="Q229" s="64">
        <f t="shared" si="132"/>
        <v>93.826387200000042</v>
      </c>
      <c r="R229" s="65">
        <f t="shared" si="133"/>
        <v>166.25728000000004</v>
      </c>
      <c r="S229" s="59"/>
      <c r="T229" s="174">
        <f>IF(OR(RIGHT($I229,3)="RGT",RIGHT($I229,3)="INC"),IF($H229=T$217,SUM($T262:T262)+$P229,IF(T$217&gt;$H229,T262,0)),0)</f>
        <v>0</v>
      </c>
      <c r="U229" s="175">
        <f>IF(OR(RIGHT($I229,3)="RGT",RIGHT($I229,3)="INC"),IF($H229=U$217,SUM($T262:U262)+$P229,IF(U$217&gt;$H229,U262,0)),0)</f>
        <v>0</v>
      </c>
      <c r="V229" s="175">
        <f>IF(OR(RIGHT($I229,3)="RGT",RIGHT($I229,3)="INC"),IF($H229=V$217,SUM($T262:V262)+$P229,IF(V$217&gt;$H229,V262,0)),0)</f>
        <v>0</v>
      </c>
      <c r="W229" s="175">
        <f>IF(OR(RIGHT($I229,3)="RGT",RIGHT($I229,3)="INC"),IF($H229=W$217,SUM($T262:W262)+$P229,IF(W$217&gt;$H229,W262,0)),0)</f>
        <v>0</v>
      </c>
      <c r="X229" s="175">
        <f>IF(OR(RIGHT($I229,3)="RGT",RIGHT($I229,3)="INC"),IF($H229=X$217,SUM($T262:X262)+$P229,IF(X$217&gt;$H229,X262,0)),0)</f>
        <v>0</v>
      </c>
      <c r="Y229" s="175">
        <f>IF(OR(RIGHT($I229,3)="RGT",RIGHT($I229,3)="INC"),IF($H229=Y$217,SUM($T262:Y262)+$P229,IF(Y$217&gt;$H229,Y262,0)),0)</f>
        <v>0</v>
      </c>
      <c r="Z229" s="175">
        <f>IF(OR(RIGHT($I229,3)="RGT",RIGHT($I229,3)="INC"),IF($H229=Z$217,SUM($T262:Z262)+$P229,IF(Z$217&gt;$H229,Z262,0)),0)</f>
        <v>0</v>
      </c>
      <c r="AA229" s="175">
        <f>IF(OR(RIGHT($I229,3)="RGT",RIGHT($I229,3)="INC"),IF($H229=AA$217,SUM($T262:AA262)+$P229,IF(AA$217&gt;$H229,AA262,0)),0)</f>
        <v>0</v>
      </c>
      <c r="AB229" s="175">
        <f>IF(OR(RIGHT($I229,3)="RGT",RIGHT($I229,3)="INC"),IF($H229=AB$217,SUM($T262:AB262)+$P229,IF(AB$217&gt;$H229,AB262,0)),0)</f>
        <v>0</v>
      </c>
      <c r="AC229" s="175">
        <f>IF(OR(RIGHT($I229,3)="RGT",RIGHT($I229,3)="INC"),IF($H229=AC$217,SUM($T262:AC262)+$P229,IF(AC$217&gt;$H229,AC262,0)),0)</f>
        <v>0</v>
      </c>
      <c r="AD229" s="175">
        <f>IF(OR(RIGHT($I229,3)="RGT",RIGHT($I229,3)="INC"),IF($H229=AD$217,SUM($T262:AD262)+$P229,IF(AD$217&gt;$H229,AD262,0)),0)</f>
        <v>0</v>
      </c>
      <c r="AE229" s="176">
        <f>IF(OR(RIGHT($I229,3)="RGT",RIGHT($I229,3)="INC"),IF($H229=AE$217,SUM($T262:AE262)+$P229,IF(AE$217&gt;$H229,AE262,0)),0)</f>
        <v>0</v>
      </c>
      <c r="AF229" s="175">
        <f>IF(OR(RIGHT($I229,3)="RGT",RIGHT($I229,3)="INC"),IF($H229=AF$217,SUM($T262:AF262)+$P229,IF(AF$217&gt;$H229,AF262,0)),0)</f>
        <v>0</v>
      </c>
      <c r="AG229" s="175">
        <f>IF(OR(RIGHT($I229,3)="RGT",RIGHT($I229,3)="INC"),IF($H229=AG$217,SUM($T262:AG262)+$P229,IF(AG$217&gt;$H229,AG262,0)),0)</f>
        <v>0</v>
      </c>
      <c r="AH229" s="175">
        <f>IF(OR(RIGHT($I229,3)="RGT",RIGHT($I229,3)="INC"),IF($H229=AH$217,SUM($T262:AH262)+$P229,IF(AH$217&gt;$H229,AH262,0)),0)</f>
        <v>0</v>
      </c>
      <c r="AI229" s="175">
        <f>IF(OR(RIGHT($I229,3)="RGT",RIGHT($I229,3)="INC"),IF($H229=AI$217,SUM($T262:AI262)+$P229,IF(AI$217&gt;$H229,AI262,0)),0)</f>
        <v>0</v>
      </c>
      <c r="AJ229" s="175">
        <f>IF(OR(RIGHT($I229,3)="RGT",RIGHT($I229,3)="INC"),IF($H229=AJ$217,SUM($T262:AJ262)+$P229,IF(AJ$217&gt;$H229,AJ262,0)),0)</f>
        <v>0</v>
      </c>
      <c r="AK229" s="175">
        <f>IF(OR(RIGHT($I229,3)="RGT",RIGHT($I229,3)="INC"),IF($H229=AK$217,SUM($T262:AK262)+$P229,IF(AK$217&gt;$H229,AK262,0)),0)</f>
        <v>0</v>
      </c>
      <c r="AL229" s="175">
        <f>IF(OR(RIGHT($I229,3)="RGT",RIGHT($I229,3)="INC"),IF($H229=AL$217,SUM($T262:AL262)+$P229,IF(AL$217&gt;$H229,AL262,0)),0)</f>
        <v>0</v>
      </c>
      <c r="AM229" s="175">
        <f>IF(OR(RIGHT($I229,3)="RGT",RIGHT($I229,3)="INC"),IF($H229=AM$217,SUM($T262:AM262)+$P229,IF(AM$217&gt;$H229,AM262,0)),0)</f>
        <v>0</v>
      </c>
      <c r="AN229" s="175">
        <f>IF(OR(RIGHT($I229,3)="RGT",RIGHT($I229,3)="INC"),IF($H229=AN$217,SUM($T262:AN262)+$P229,IF(AN$217&gt;$H229,AN262,0)),0)</f>
        <v>0</v>
      </c>
      <c r="AO229" s="175">
        <f>IF(OR(RIGHT($I229,3)="RGT",RIGHT($I229,3)="INC"),IF($H229=AO$217,SUM($T262:AO262)+$P229,IF(AO$217&gt;$H229,AO262,0)),0)</f>
        <v>0</v>
      </c>
      <c r="AP229" s="175">
        <f>IF(OR(RIGHT($I229,3)="RGT",RIGHT($I229,3)="INC"),IF($H229=AP$217,SUM($T262:AP262)+$P229,IF(AP$217&gt;$H229,AP262,0)),0)</f>
        <v>0</v>
      </c>
      <c r="AQ229" s="176">
        <f>IF(OR(RIGHT($I229,3)="RGT",RIGHT($I229,3)="INC"),IF($H229=AQ$217,SUM($T262:AQ262)+$P229,IF(AQ$217&gt;$H229,AQ262,0)),0)</f>
        <v>0</v>
      </c>
    </row>
    <row r="230" spans="1:43" s="177" customFormat="1" x14ac:dyDescent="0.25">
      <c r="A230" s="177">
        <v>902124388</v>
      </c>
      <c r="B230" s="192" t="str">
        <f t="shared" si="134"/>
        <v>Mesa</v>
      </c>
      <c r="C230" s="173" t="s">
        <v>33</v>
      </c>
      <c r="D230" s="56" t="s">
        <v>332</v>
      </c>
      <c r="E230" s="66" t="s">
        <v>333</v>
      </c>
      <c r="F230" s="58">
        <v>7555</v>
      </c>
      <c r="G230" s="153" t="s">
        <v>90</v>
      </c>
      <c r="H230" s="281">
        <v>44166</v>
      </c>
      <c r="I230" s="60" t="s">
        <v>281</v>
      </c>
      <c r="J230" s="61">
        <v>0</v>
      </c>
      <c r="K230" s="62">
        <v>1</v>
      </c>
      <c r="L230" s="63"/>
      <c r="M230" s="122">
        <v>0</v>
      </c>
      <c r="N230" s="64">
        <f t="shared" si="129"/>
        <v>0</v>
      </c>
      <c r="O230" s="64">
        <f t="shared" si="130"/>
        <v>85.777439999999999</v>
      </c>
      <c r="P230" s="64">
        <f t="shared" si="131"/>
        <v>0</v>
      </c>
      <c r="Q230" s="64">
        <f t="shared" si="132"/>
        <v>0</v>
      </c>
      <c r="R230" s="65">
        <f t="shared" si="133"/>
        <v>85.777439999999999</v>
      </c>
      <c r="S230" s="59"/>
      <c r="T230" s="174">
        <f>IF(OR(RIGHT($I230,3)="RGT",RIGHT($I230,3)="INC"),IF($H230=T$217,SUM($T263:T263)+$P230,IF(T$217&gt;$H230,T263,0)),0)</f>
        <v>0</v>
      </c>
      <c r="U230" s="175">
        <f>IF(OR(RIGHT($I230,3)="RGT",RIGHT($I230,3)="INC"),IF($H230=U$217,SUM($T263:U263)+$P230,IF(U$217&gt;$H230,U263,0)),0)</f>
        <v>0</v>
      </c>
      <c r="V230" s="175">
        <f>IF(OR(RIGHT($I230,3)="RGT",RIGHT($I230,3)="INC"),IF($H230=V$217,SUM($T263:V263)+$P230,IF(V$217&gt;$H230,V263,0)),0)</f>
        <v>0</v>
      </c>
      <c r="W230" s="175">
        <f>IF(OR(RIGHT($I230,3)="RGT",RIGHT($I230,3)="INC"),IF($H230=W$217,SUM($T263:W263)+$P230,IF(W$217&gt;$H230,W263,0)),0)</f>
        <v>0</v>
      </c>
      <c r="X230" s="175">
        <f>IF(OR(RIGHT($I230,3)="RGT",RIGHT($I230,3)="INC"),IF($H230=X$217,SUM($T263:X263)+$P230,IF(X$217&gt;$H230,X263,0)),0)</f>
        <v>0</v>
      </c>
      <c r="Y230" s="175">
        <f>IF(OR(RIGHT($I230,3)="RGT",RIGHT($I230,3)="INC"),IF($H230=Y$217,SUM($T263:Y263)+$P230,IF(Y$217&gt;$H230,Y263,0)),0)</f>
        <v>0</v>
      </c>
      <c r="Z230" s="175">
        <f>IF(OR(RIGHT($I230,3)="RGT",RIGHT($I230,3)="INC"),IF($H230=Z$217,SUM($T263:Z263)+$P230,IF(Z$217&gt;$H230,Z263,0)),0)</f>
        <v>0</v>
      </c>
      <c r="AA230" s="175">
        <f>IF(OR(RIGHT($I230,3)="RGT",RIGHT($I230,3)="INC"),IF($H230=AA$217,SUM($T263:AA263)+$P230,IF(AA$217&gt;$H230,AA263,0)),0)</f>
        <v>0</v>
      </c>
      <c r="AB230" s="175">
        <f>IF(OR(RIGHT($I230,3)="RGT",RIGHT($I230,3)="INC"),IF($H230=AB$217,SUM($T263:AB263)+$P230,IF(AB$217&gt;$H230,AB263,0)),0)</f>
        <v>0</v>
      </c>
      <c r="AC230" s="175">
        <f>IF(OR(RIGHT($I230,3)="RGT",RIGHT($I230,3)="INC"),IF($H230=AC$217,SUM($T263:AC263)+$P230,IF(AC$217&gt;$H230,AC263,0)),0)</f>
        <v>0</v>
      </c>
      <c r="AD230" s="175">
        <f>IF(OR(RIGHT($I230,3)="RGT",RIGHT($I230,3)="INC"),IF($H230=AD$217,SUM($T263:AD263)+$P230,IF(AD$217&gt;$H230,AD263,0)),0)</f>
        <v>0</v>
      </c>
      <c r="AE230" s="176">
        <f>IF(OR(RIGHT($I230,3)="RGT",RIGHT($I230,3)="INC"),IF($H230=AE$217,SUM($T263:AE263)+$P230,IF(AE$217&gt;$H230,AE263,0)),0)</f>
        <v>0</v>
      </c>
      <c r="AF230" s="175">
        <f>IF(OR(RIGHT($I230,3)="RGT",RIGHT($I230,3)="INC"),IF($H230=AF$217,SUM($T263:AF263)+$P230,IF(AF$217&gt;$H230,AF263,0)),0)</f>
        <v>0</v>
      </c>
      <c r="AG230" s="175">
        <f>IF(OR(RIGHT($I230,3)="RGT",RIGHT($I230,3)="INC"),IF($H230=AG$217,SUM($T263:AG263)+$P230,IF(AG$217&gt;$H230,AG263,0)),0)</f>
        <v>0</v>
      </c>
      <c r="AH230" s="175">
        <f>IF(OR(RIGHT($I230,3)="RGT",RIGHT($I230,3)="INC"),IF($H230=AH$217,SUM($T263:AH263)+$P230,IF(AH$217&gt;$H230,AH263,0)),0)</f>
        <v>0</v>
      </c>
      <c r="AI230" s="175">
        <f>IF(OR(RIGHT($I230,3)="RGT",RIGHT($I230,3)="INC"),IF($H230=AI$217,SUM($T263:AI263)+$P230,IF(AI$217&gt;$H230,AI263,0)),0)</f>
        <v>0</v>
      </c>
      <c r="AJ230" s="175">
        <f>IF(OR(RIGHT($I230,3)="RGT",RIGHT($I230,3)="INC"),IF($H230=AJ$217,SUM($T263:AJ263)+$P230,IF(AJ$217&gt;$H230,AJ263,0)),0)</f>
        <v>0</v>
      </c>
      <c r="AK230" s="175">
        <f>IF(OR(RIGHT($I230,3)="RGT",RIGHT($I230,3)="INC"),IF($H230=AK$217,SUM($T263:AK263)+$P230,IF(AK$217&gt;$H230,AK263,0)),0)</f>
        <v>0</v>
      </c>
      <c r="AL230" s="175">
        <f>IF(OR(RIGHT($I230,3)="RGT",RIGHT($I230,3)="INC"),IF($H230=AL$217,SUM($T263:AL263)+$P230,IF(AL$217&gt;$H230,AL263,0)),0)</f>
        <v>0</v>
      </c>
      <c r="AM230" s="175">
        <f>IF(OR(RIGHT($I230,3)="RGT",RIGHT($I230,3)="INC"),IF($H230=AM$217,SUM($T263:AM263)+$P230,IF(AM$217&gt;$H230,AM263,0)),0)</f>
        <v>0</v>
      </c>
      <c r="AN230" s="175">
        <f>IF(OR(RIGHT($I230,3)="RGT",RIGHT($I230,3)="INC"),IF($H230=AN$217,SUM($T263:AN263)+$P230,IF(AN$217&gt;$H230,AN263,0)),0)</f>
        <v>0</v>
      </c>
      <c r="AO230" s="175">
        <f>IF(OR(RIGHT($I230,3)="RGT",RIGHT($I230,3)="INC"),IF($H230=AO$217,SUM($T263:AO263)+$P230,IF(AO$217&gt;$H230,AO263,0)),0)</f>
        <v>0</v>
      </c>
      <c r="AP230" s="175">
        <f>IF(OR(RIGHT($I230,3)="RGT",RIGHT($I230,3)="INC"),IF($H230=AP$217,SUM($T263:AP263)+$P230,IF(AP$217&gt;$H230,AP263,0)),0)</f>
        <v>0</v>
      </c>
      <c r="AQ230" s="176">
        <f>IF(OR(RIGHT($I230,3)="RGT",RIGHT($I230,3)="INC"),IF($H230=AQ$217,SUM($T263:AQ263)+$P230,IF(AQ$217&gt;$H230,AQ263,0)),0)</f>
        <v>0</v>
      </c>
    </row>
    <row r="231" spans="1:43" s="177" customFormat="1" x14ac:dyDescent="0.25">
      <c r="A231" s="177">
        <v>902124389</v>
      </c>
      <c r="B231" s="192" t="str">
        <f t="shared" si="134"/>
        <v>Mesa</v>
      </c>
      <c r="C231" s="173" t="s">
        <v>33</v>
      </c>
      <c r="D231" s="56" t="s">
        <v>334</v>
      </c>
      <c r="E231" s="66" t="s">
        <v>335</v>
      </c>
      <c r="F231" s="58">
        <v>7555</v>
      </c>
      <c r="G231" s="153" t="s">
        <v>90</v>
      </c>
      <c r="H231" s="281">
        <v>44166</v>
      </c>
      <c r="I231" s="60" t="s">
        <v>281</v>
      </c>
      <c r="J231" s="61">
        <v>0</v>
      </c>
      <c r="K231" s="62">
        <v>1</v>
      </c>
      <c r="L231" s="63"/>
      <c r="M231" s="122">
        <v>0</v>
      </c>
      <c r="N231" s="64">
        <f t="shared" si="129"/>
        <v>235.21571279999986</v>
      </c>
      <c r="O231" s="64">
        <f t="shared" si="130"/>
        <v>3263.2032760691418</v>
      </c>
      <c r="P231" s="64">
        <f t="shared" si="131"/>
        <v>0</v>
      </c>
      <c r="Q231" s="64">
        <f t="shared" si="132"/>
        <v>235.21571279999986</v>
      </c>
      <c r="R231" s="65">
        <f t="shared" si="133"/>
        <v>3263.2032760691418</v>
      </c>
      <c r="S231" s="59"/>
      <c r="T231" s="174">
        <f>IF(OR(RIGHT($I231,3)="RGT",RIGHT($I231,3)="INC"),IF($H231=T$217,SUM($T264:T264)+$P231,IF(T$217&gt;$H231,T264,0)),0)</f>
        <v>0</v>
      </c>
      <c r="U231" s="175">
        <f>IF(OR(RIGHT($I231,3)="RGT",RIGHT($I231,3)="INC"),IF($H231=U$217,SUM($T264:U264)+$P231,IF(U$217&gt;$H231,U264,0)),0)</f>
        <v>0</v>
      </c>
      <c r="V231" s="175">
        <f>IF(OR(RIGHT($I231,3)="RGT",RIGHT($I231,3)="INC"),IF($H231=V$217,SUM($T264:V264)+$P231,IF(V$217&gt;$H231,V264,0)),0)</f>
        <v>0</v>
      </c>
      <c r="W231" s="175">
        <f>IF(OR(RIGHT($I231,3)="RGT",RIGHT($I231,3)="INC"),IF($H231=W$217,SUM($T264:W264)+$P231,IF(W$217&gt;$H231,W264,0)),0)</f>
        <v>0</v>
      </c>
      <c r="X231" s="175">
        <f>IF(OR(RIGHT($I231,3)="RGT",RIGHT($I231,3)="INC"),IF($H231=X$217,SUM($T264:X264)+$P231,IF(X$217&gt;$H231,X264,0)),0)</f>
        <v>0</v>
      </c>
      <c r="Y231" s="175">
        <f>IF(OR(RIGHT($I231,3)="RGT",RIGHT($I231,3)="INC"),IF($H231=Y$217,SUM($T264:Y264)+$P231,IF(Y$217&gt;$H231,Y264,0)),0)</f>
        <v>0</v>
      </c>
      <c r="Z231" s="175">
        <f>IF(OR(RIGHT($I231,3)="RGT",RIGHT($I231,3)="INC"),IF($H231=Z$217,SUM($T264:Z264)+$P231,IF(Z$217&gt;$H231,Z264,0)),0)</f>
        <v>0</v>
      </c>
      <c r="AA231" s="175">
        <f>IF(OR(RIGHT($I231,3)="RGT",RIGHT($I231,3)="INC"),IF($H231=AA$217,SUM($T264:AA264)+$P231,IF(AA$217&gt;$H231,AA264,0)),0)</f>
        <v>0</v>
      </c>
      <c r="AB231" s="175">
        <f>IF(OR(RIGHT($I231,3)="RGT",RIGHT($I231,3)="INC"),IF($H231=AB$217,SUM($T264:AB264)+$P231,IF(AB$217&gt;$H231,AB264,0)),0)</f>
        <v>0</v>
      </c>
      <c r="AC231" s="175">
        <f>IF(OR(RIGHT($I231,3)="RGT",RIGHT($I231,3)="INC"),IF($H231=AC$217,SUM($T264:AC264)+$P231,IF(AC$217&gt;$H231,AC264,0)),0)</f>
        <v>0</v>
      </c>
      <c r="AD231" s="175">
        <f>IF(OR(RIGHT($I231,3)="RGT",RIGHT($I231,3)="INC"),IF($H231=AD$217,SUM($T264:AD264)+$P231,IF(AD$217&gt;$H231,AD264,0)),0)</f>
        <v>0</v>
      </c>
      <c r="AE231" s="176">
        <f>IF(OR(RIGHT($I231,3)="RGT",RIGHT($I231,3)="INC"),IF($H231=AE$217,SUM($T264:AE264)+$P231,IF(AE$217&gt;$H231,AE264,0)),0)</f>
        <v>0</v>
      </c>
      <c r="AF231" s="175">
        <f>IF(OR(RIGHT($I231,3)="RGT",RIGHT($I231,3)="INC"),IF($H231=AF$217,SUM($T264:AF264)+$P231,IF(AF$217&gt;$H231,AF264,0)),0)</f>
        <v>0</v>
      </c>
      <c r="AG231" s="175">
        <f>IF(OR(RIGHT($I231,3)="RGT",RIGHT($I231,3)="INC"),IF($H231=AG$217,SUM($T264:AG264)+$P231,IF(AG$217&gt;$H231,AG264,0)),0)</f>
        <v>0</v>
      </c>
      <c r="AH231" s="175">
        <f>IF(OR(RIGHT($I231,3)="RGT",RIGHT($I231,3)="INC"),IF($H231=AH$217,SUM($T264:AH264)+$P231,IF(AH$217&gt;$H231,AH264,0)),0)</f>
        <v>0</v>
      </c>
      <c r="AI231" s="175">
        <f>IF(OR(RIGHT($I231,3)="RGT",RIGHT($I231,3)="INC"),IF($H231=AI$217,SUM($T264:AI264)+$P231,IF(AI$217&gt;$H231,AI264,0)),0)</f>
        <v>0</v>
      </c>
      <c r="AJ231" s="175">
        <f>IF(OR(RIGHT($I231,3)="RGT",RIGHT($I231,3)="INC"),IF($H231=AJ$217,SUM($T264:AJ264)+$P231,IF(AJ$217&gt;$H231,AJ264,0)),0)</f>
        <v>0</v>
      </c>
      <c r="AK231" s="175">
        <f>IF(OR(RIGHT($I231,3)="RGT",RIGHT($I231,3)="INC"),IF($H231=AK$217,SUM($T264:AK264)+$P231,IF(AK$217&gt;$H231,AK264,0)),0)</f>
        <v>0</v>
      </c>
      <c r="AL231" s="175">
        <f>IF(OR(RIGHT($I231,3)="RGT",RIGHT($I231,3)="INC"),IF($H231=AL$217,SUM($T264:AL264)+$P231,IF(AL$217&gt;$H231,AL264,0)),0)</f>
        <v>0</v>
      </c>
      <c r="AM231" s="175">
        <f>IF(OR(RIGHT($I231,3)="RGT",RIGHT($I231,3)="INC"),IF($H231=AM$217,SUM($T264:AM264)+$P231,IF(AM$217&gt;$H231,AM264,0)),0)</f>
        <v>0</v>
      </c>
      <c r="AN231" s="175">
        <f>IF(OR(RIGHT($I231,3)="RGT",RIGHT($I231,3)="INC"),IF($H231=AN$217,SUM($T264:AN264)+$P231,IF(AN$217&gt;$H231,AN264,0)),0)</f>
        <v>0</v>
      </c>
      <c r="AO231" s="175">
        <f>IF(OR(RIGHT($I231,3)="RGT",RIGHT($I231,3)="INC"),IF($H231=AO$217,SUM($T264:AO264)+$P231,IF(AO$217&gt;$H231,AO264,0)),0)</f>
        <v>0</v>
      </c>
      <c r="AP231" s="175">
        <f>IF(OR(RIGHT($I231,3)="RGT",RIGHT($I231,3)="INC"),IF($H231=AP$217,SUM($T264:AP264)+$P231,IF(AP$217&gt;$H231,AP264,0)),0)</f>
        <v>0</v>
      </c>
      <c r="AQ231" s="176">
        <f>IF(OR(RIGHT($I231,3)="RGT",RIGHT($I231,3)="INC"),IF($H231=AQ$217,SUM($T264:AQ264)+$P231,IF(AQ$217&gt;$H231,AQ264,0)),0)</f>
        <v>0</v>
      </c>
    </row>
    <row r="232" spans="1:43" s="177" customFormat="1" x14ac:dyDescent="0.25">
      <c r="A232" s="177">
        <v>902124390</v>
      </c>
      <c r="B232" s="192" t="str">
        <f t="shared" si="134"/>
        <v>Mesa</v>
      </c>
      <c r="C232" s="173" t="s">
        <v>33</v>
      </c>
      <c r="D232" s="56" t="s">
        <v>336</v>
      </c>
      <c r="E232" s="66" t="s">
        <v>337</v>
      </c>
      <c r="F232" s="58">
        <v>7555</v>
      </c>
      <c r="G232" s="153" t="s">
        <v>90</v>
      </c>
      <c r="H232" s="281">
        <v>44166</v>
      </c>
      <c r="I232" s="60" t="s">
        <v>281</v>
      </c>
      <c r="J232" s="61">
        <v>0</v>
      </c>
      <c r="K232" s="62">
        <v>1</v>
      </c>
      <c r="L232" s="63"/>
      <c r="M232" s="122">
        <v>43.919089999999997</v>
      </c>
      <c r="N232" s="64">
        <f t="shared" si="129"/>
        <v>2295.0011469999999</v>
      </c>
      <c r="O232" s="64">
        <f t="shared" si="130"/>
        <v>3607.5641358758485</v>
      </c>
      <c r="P232" s="64">
        <f t="shared" si="131"/>
        <v>43.919089999999997</v>
      </c>
      <c r="Q232" s="64">
        <f t="shared" si="132"/>
        <v>2295.0011469999999</v>
      </c>
      <c r="R232" s="65">
        <f t="shared" si="133"/>
        <v>3607.5641358758485</v>
      </c>
      <c r="S232" s="59"/>
      <c r="T232" s="174">
        <f>IF(OR(RIGHT($I232,3)="RGT",RIGHT($I232,3)="INC"),IF($H232=T$217,SUM($T265:T265)+$P232,IF(T$217&gt;$H232,T265,0)),0)</f>
        <v>0</v>
      </c>
      <c r="U232" s="175">
        <f>IF(OR(RIGHT($I232,3)="RGT",RIGHT($I232,3)="INC"),IF($H232=U$217,SUM($T265:U265)+$P232,IF(U$217&gt;$H232,U265,0)),0)</f>
        <v>0</v>
      </c>
      <c r="V232" s="175">
        <f>IF(OR(RIGHT($I232,3)="RGT",RIGHT($I232,3)="INC"),IF($H232=V$217,SUM($T265:V265)+$P232,IF(V$217&gt;$H232,V265,0)),0)</f>
        <v>0</v>
      </c>
      <c r="W232" s="175">
        <f>IF(OR(RIGHT($I232,3)="RGT",RIGHT($I232,3)="INC"),IF($H232=W$217,SUM($T265:W265)+$P232,IF(W$217&gt;$H232,W265,0)),0)</f>
        <v>0</v>
      </c>
      <c r="X232" s="175">
        <f>IF(OR(RIGHT($I232,3)="RGT",RIGHT($I232,3)="INC"),IF($H232=X$217,SUM($T265:X265)+$P232,IF(X$217&gt;$H232,X265,0)),0)</f>
        <v>0</v>
      </c>
      <c r="Y232" s="175">
        <f>IF(OR(RIGHT($I232,3)="RGT",RIGHT($I232,3)="INC"),IF($H232=Y$217,SUM($T265:Y265)+$P232,IF(Y$217&gt;$H232,Y265,0)),0)</f>
        <v>0</v>
      </c>
      <c r="Z232" s="175">
        <f>IF(OR(RIGHT($I232,3)="RGT",RIGHT($I232,3)="INC"),IF($H232=Z$217,SUM($T265:Z265)+$P232,IF(Z$217&gt;$H232,Z265,0)),0)</f>
        <v>0</v>
      </c>
      <c r="AA232" s="175">
        <f>IF(OR(RIGHT($I232,3)="RGT",RIGHT($I232,3)="INC"),IF($H232=AA$217,SUM($T265:AA265)+$P232,IF(AA$217&gt;$H232,AA265,0)),0)</f>
        <v>0</v>
      </c>
      <c r="AB232" s="175">
        <f>IF(OR(RIGHT($I232,3)="RGT",RIGHT($I232,3)="INC"),IF($H232=AB$217,SUM($T265:AB265)+$P232,IF(AB$217&gt;$H232,AB265,0)),0)</f>
        <v>0</v>
      </c>
      <c r="AC232" s="175">
        <f>IF(OR(RIGHT($I232,3)="RGT",RIGHT($I232,3)="INC"),IF($H232=AC$217,SUM($T265:AC265)+$P232,IF(AC$217&gt;$H232,AC265,0)),0)</f>
        <v>0</v>
      </c>
      <c r="AD232" s="175">
        <f>IF(OR(RIGHT($I232,3)="RGT",RIGHT($I232,3)="INC"),IF($H232=AD$217,SUM($T265:AD265)+$P232,IF(AD$217&gt;$H232,AD265,0)),0)</f>
        <v>0</v>
      </c>
      <c r="AE232" s="176">
        <f>IF(OR(RIGHT($I232,3)="RGT",RIGHT($I232,3)="INC"),IF($H232=AE$217,SUM($T265:AE265)+$P232,IF(AE$217&gt;$H232,AE265,0)),0)</f>
        <v>0</v>
      </c>
      <c r="AF232" s="175">
        <f>IF(OR(RIGHT($I232,3)="RGT",RIGHT($I232,3)="INC"),IF($H232=AF$217,SUM($T265:AF265)+$P232,IF(AF$217&gt;$H232,AF265,0)),0)</f>
        <v>0</v>
      </c>
      <c r="AG232" s="175">
        <f>IF(OR(RIGHT($I232,3)="RGT",RIGHT($I232,3)="INC"),IF($H232=AG$217,SUM($T265:AG265)+$P232,IF(AG$217&gt;$H232,AG265,0)),0)</f>
        <v>0</v>
      </c>
      <c r="AH232" s="175">
        <f>IF(OR(RIGHT($I232,3)="RGT",RIGHT($I232,3)="INC"),IF($H232=AH$217,SUM($T265:AH265)+$P232,IF(AH$217&gt;$H232,AH265,0)),0)</f>
        <v>0</v>
      </c>
      <c r="AI232" s="175">
        <f>IF(OR(RIGHT($I232,3)="RGT",RIGHT($I232,3)="INC"),IF($H232=AI$217,SUM($T265:AI265)+$P232,IF(AI$217&gt;$H232,AI265,0)),0)</f>
        <v>0</v>
      </c>
      <c r="AJ232" s="175">
        <f>IF(OR(RIGHT($I232,3)="RGT",RIGHT($I232,3)="INC"),IF($H232=AJ$217,SUM($T265:AJ265)+$P232,IF(AJ$217&gt;$H232,AJ265,0)),0)</f>
        <v>0</v>
      </c>
      <c r="AK232" s="175">
        <f>IF(OR(RIGHT($I232,3)="RGT",RIGHT($I232,3)="INC"),IF($H232=AK$217,SUM($T265:AK265)+$P232,IF(AK$217&gt;$H232,AK265,0)),0)</f>
        <v>0</v>
      </c>
      <c r="AL232" s="175">
        <f>IF(OR(RIGHT($I232,3)="RGT",RIGHT($I232,3)="INC"),IF($H232=AL$217,SUM($T265:AL265)+$P232,IF(AL$217&gt;$H232,AL265,0)),0)</f>
        <v>0</v>
      </c>
      <c r="AM232" s="175">
        <f>IF(OR(RIGHT($I232,3)="RGT",RIGHT($I232,3)="INC"),IF($H232=AM$217,SUM($T265:AM265)+$P232,IF(AM$217&gt;$H232,AM265,0)),0)</f>
        <v>0</v>
      </c>
      <c r="AN232" s="175">
        <f>IF(OR(RIGHT($I232,3)="RGT",RIGHT($I232,3)="INC"),IF($H232=AN$217,SUM($T265:AN265)+$P232,IF(AN$217&gt;$H232,AN265,0)),0)</f>
        <v>0</v>
      </c>
      <c r="AO232" s="175">
        <f>IF(OR(RIGHT($I232,3)="RGT",RIGHT($I232,3)="INC"),IF($H232=AO$217,SUM($T265:AO265)+$P232,IF(AO$217&gt;$H232,AO265,0)),0)</f>
        <v>0</v>
      </c>
      <c r="AP232" s="175">
        <f>IF(OR(RIGHT($I232,3)="RGT",RIGHT($I232,3)="INC"),IF($H232=AP$217,SUM($T265:AP265)+$P232,IF(AP$217&gt;$H232,AP265,0)),0)</f>
        <v>0</v>
      </c>
      <c r="AQ232" s="176">
        <f>IF(OR(RIGHT($I232,3)="RGT",RIGHT($I232,3)="INC"),IF($H232=AQ$217,SUM($T265:AQ265)+$P232,IF(AQ$217&gt;$H232,AQ265,0)),0)</f>
        <v>0</v>
      </c>
    </row>
    <row r="233" spans="1:43" s="177" customFormat="1" x14ac:dyDescent="0.25">
      <c r="A233" s="177">
        <v>902124394</v>
      </c>
      <c r="B233" s="192" t="str">
        <f t="shared" si="134"/>
        <v>Mesa</v>
      </c>
      <c r="C233" s="173" t="s">
        <v>33</v>
      </c>
      <c r="D233" s="56" t="s">
        <v>338</v>
      </c>
      <c r="E233" s="66" t="s">
        <v>339</v>
      </c>
      <c r="F233" s="58">
        <v>7555</v>
      </c>
      <c r="G233" s="153" t="s">
        <v>90</v>
      </c>
      <c r="H233" s="281">
        <v>44166</v>
      </c>
      <c r="I233" s="60" t="s">
        <v>281</v>
      </c>
      <c r="J233" s="61">
        <v>0</v>
      </c>
      <c r="K233" s="62">
        <v>1</v>
      </c>
      <c r="L233" s="63"/>
      <c r="M233" s="122">
        <v>0</v>
      </c>
      <c r="N233" s="64">
        <f t="shared" si="129"/>
        <v>1222.6785379999999</v>
      </c>
      <c r="O233" s="64">
        <f t="shared" si="130"/>
        <v>3261.6640000000007</v>
      </c>
      <c r="P233" s="64">
        <f t="shared" si="131"/>
        <v>0</v>
      </c>
      <c r="Q233" s="64">
        <f t="shared" si="132"/>
        <v>1222.6785379999999</v>
      </c>
      <c r="R233" s="65">
        <f t="shared" si="133"/>
        <v>3261.6640000000007</v>
      </c>
      <c r="S233" s="59"/>
      <c r="T233" s="174">
        <f>IF(OR(RIGHT($I233,3)="RGT",RIGHT($I233,3)="INC"),IF($H233=T$217,SUM($T266:T266)+$P233,IF(T$217&gt;$H233,T266,0)),0)</f>
        <v>0</v>
      </c>
      <c r="U233" s="175">
        <f>IF(OR(RIGHT($I233,3)="RGT",RIGHT($I233,3)="INC"),IF($H233=U$217,SUM($T266:U266)+$P233,IF(U$217&gt;$H233,U266,0)),0)</f>
        <v>0</v>
      </c>
      <c r="V233" s="175">
        <f>IF(OR(RIGHT($I233,3)="RGT",RIGHT($I233,3)="INC"),IF($H233=V$217,SUM($T266:V266)+$P233,IF(V$217&gt;$H233,V266,0)),0)</f>
        <v>0</v>
      </c>
      <c r="W233" s="175">
        <f>IF(OR(RIGHT($I233,3)="RGT",RIGHT($I233,3)="INC"),IF($H233=W$217,SUM($T266:W266)+$P233,IF(W$217&gt;$H233,W266,0)),0)</f>
        <v>0</v>
      </c>
      <c r="X233" s="175">
        <f>IF(OR(RIGHT($I233,3)="RGT",RIGHT($I233,3)="INC"),IF($H233=X$217,SUM($T266:X266)+$P233,IF(X$217&gt;$H233,X266,0)),0)</f>
        <v>0</v>
      </c>
      <c r="Y233" s="175">
        <f>IF(OR(RIGHT($I233,3)="RGT",RIGHT($I233,3)="INC"),IF($H233=Y$217,SUM($T266:Y266)+$P233,IF(Y$217&gt;$H233,Y266,0)),0)</f>
        <v>0</v>
      </c>
      <c r="Z233" s="175">
        <f>IF(OR(RIGHT($I233,3)="RGT",RIGHT($I233,3)="INC"),IF($H233=Z$217,SUM($T266:Z266)+$P233,IF(Z$217&gt;$H233,Z266,0)),0)</f>
        <v>0</v>
      </c>
      <c r="AA233" s="175">
        <f>IF(OR(RIGHT($I233,3)="RGT",RIGHT($I233,3)="INC"),IF($H233=AA$217,SUM($T266:AA266)+$P233,IF(AA$217&gt;$H233,AA266,0)),0)</f>
        <v>0</v>
      </c>
      <c r="AB233" s="175">
        <f>IF(OR(RIGHT($I233,3)="RGT",RIGHT($I233,3)="INC"),IF($H233=AB$217,SUM($T266:AB266)+$P233,IF(AB$217&gt;$H233,AB266,0)),0)</f>
        <v>0</v>
      </c>
      <c r="AC233" s="175">
        <f>IF(OR(RIGHT($I233,3)="RGT",RIGHT($I233,3)="INC"),IF($H233=AC$217,SUM($T266:AC266)+$P233,IF(AC$217&gt;$H233,AC266,0)),0)</f>
        <v>0</v>
      </c>
      <c r="AD233" s="175">
        <f>IF(OR(RIGHT($I233,3)="RGT",RIGHT($I233,3)="INC"),IF($H233=AD$217,SUM($T266:AD266)+$P233,IF(AD$217&gt;$H233,AD266,0)),0)</f>
        <v>0</v>
      </c>
      <c r="AE233" s="176">
        <f>IF(OR(RIGHT($I233,3)="RGT",RIGHT($I233,3)="INC"),IF($H233=AE$217,SUM($T266:AE266)+$P233,IF(AE$217&gt;$H233,AE266,0)),0)</f>
        <v>0</v>
      </c>
      <c r="AF233" s="175">
        <f>IF(OR(RIGHT($I233,3)="RGT",RIGHT($I233,3)="INC"),IF($H233=AF$217,SUM($T266:AF266)+$P233,IF(AF$217&gt;$H233,AF266,0)),0)</f>
        <v>0</v>
      </c>
      <c r="AG233" s="175">
        <f>IF(OR(RIGHT($I233,3)="RGT",RIGHT($I233,3)="INC"),IF($H233=AG$217,SUM($T266:AG266)+$P233,IF(AG$217&gt;$H233,AG266,0)),0)</f>
        <v>0</v>
      </c>
      <c r="AH233" s="175">
        <f>IF(OR(RIGHT($I233,3)="RGT",RIGHT($I233,3)="INC"),IF($H233=AH$217,SUM($T266:AH266)+$P233,IF(AH$217&gt;$H233,AH266,0)),0)</f>
        <v>0</v>
      </c>
      <c r="AI233" s="175">
        <f>IF(OR(RIGHT($I233,3)="RGT",RIGHT($I233,3)="INC"),IF($H233=AI$217,SUM($T266:AI266)+$P233,IF(AI$217&gt;$H233,AI266,0)),0)</f>
        <v>0</v>
      </c>
      <c r="AJ233" s="175">
        <f>IF(OR(RIGHT($I233,3)="RGT",RIGHT($I233,3)="INC"),IF($H233=AJ$217,SUM($T266:AJ266)+$P233,IF(AJ$217&gt;$H233,AJ266,0)),0)</f>
        <v>0</v>
      </c>
      <c r="AK233" s="175">
        <f>IF(OR(RIGHT($I233,3)="RGT",RIGHT($I233,3)="INC"),IF($H233=AK$217,SUM($T266:AK266)+$P233,IF(AK$217&gt;$H233,AK266,0)),0)</f>
        <v>0</v>
      </c>
      <c r="AL233" s="175">
        <f>IF(OR(RIGHT($I233,3)="RGT",RIGHT($I233,3)="INC"),IF($H233=AL$217,SUM($T266:AL266)+$P233,IF(AL$217&gt;$H233,AL266,0)),0)</f>
        <v>0</v>
      </c>
      <c r="AM233" s="175">
        <f>IF(OR(RIGHT($I233,3)="RGT",RIGHT($I233,3)="INC"),IF($H233=AM$217,SUM($T266:AM266)+$P233,IF(AM$217&gt;$H233,AM266,0)),0)</f>
        <v>0</v>
      </c>
      <c r="AN233" s="175">
        <f>IF(OR(RIGHT($I233,3)="RGT",RIGHT($I233,3)="INC"),IF($H233=AN$217,SUM($T266:AN266)+$P233,IF(AN$217&gt;$H233,AN266,0)),0)</f>
        <v>0</v>
      </c>
      <c r="AO233" s="175">
        <f>IF(OR(RIGHT($I233,3)="RGT",RIGHT($I233,3)="INC"),IF($H233=AO$217,SUM($T266:AO266)+$P233,IF(AO$217&gt;$H233,AO266,0)),0)</f>
        <v>0</v>
      </c>
      <c r="AP233" s="175">
        <f>IF(OR(RIGHT($I233,3)="RGT",RIGHT($I233,3)="INC"),IF($H233=AP$217,SUM($T266:AP266)+$P233,IF(AP$217&gt;$H233,AP266,0)),0)</f>
        <v>0</v>
      </c>
      <c r="AQ233" s="176">
        <f>IF(OR(RIGHT($I233,3)="RGT",RIGHT($I233,3)="INC"),IF($H233=AQ$217,SUM($T266:AQ266)+$P233,IF(AQ$217&gt;$H233,AQ266,0)),0)</f>
        <v>0</v>
      </c>
    </row>
    <row r="234" spans="1:43" s="177" customFormat="1" x14ac:dyDescent="0.25">
      <c r="A234" s="177">
        <v>902124395</v>
      </c>
      <c r="B234" s="192" t="str">
        <f t="shared" si="134"/>
        <v>Mesa</v>
      </c>
      <c r="C234" s="173" t="s">
        <v>33</v>
      </c>
      <c r="D234" s="56" t="s">
        <v>340</v>
      </c>
      <c r="E234" s="66" t="s">
        <v>341</v>
      </c>
      <c r="F234" s="58">
        <v>7555</v>
      </c>
      <c r="G234" s="153" t="s">
        <v>90</v>
      </c>
      <c r="H234" s="281">
        <v>44166</v>
      </c>
      <c r="I234" s="60" t="s">
        <v>281</v>
      </c>
      <c r="J234" s="61">
        <v>0</v>
      </c>
      <c r="K234" s="62">
        <v>1</v>
      </c>
      <c r="L234" s="63"/>
      <c r="M234" s="122">
        <v>3.483E-2</v>
      </c>
      <c r="N234" s="64">
        <f t="shared" si="129"/>
        <v>93.286565776923084</v>
      </c>
      <c r="O234" s="64">
        <f t="shared" si="130"/>
        <v>546.45472000000007</v>
      </c>
      <c r="P234" s="64">
        <f t="shared" si="131"/>
        <v>3.483E-2</v>
      </c>
      <c r="Q234" s="64">
        <f t="shared" si="132"/>
        <v>93.286565776923084</v>
      </c>
      <c r="R234" s="65">
        <f t="shared" si="133"/>
        <v>546.45472000000007</v>
      </c>
      <c r="S234" s="59"/>
      <c r="T234" s="174">
        <f>IF(OR(RIGHT($I234,3)="RGT",RIGHT($I234,3)="INC"),IF($H234=T$217,SUM($T267:T267)+$P234,IF(T$217&gt;$H234,T267,0)),0)</f>
        <v>0</v>
      </c>
      <c r="U234" s="175">
        <f>IF(OR(RIGHT($I234,3)="RGT",RIGHT($I234,3)="INC"),IF($H234=U$217,SUM($T267:U267)+$P234,IF(U$217&gt;$H234,U267,0)),0)</f>
        <v>0</v>
      </c>
      <c r="V234" s="175">
        <f>IF(OR(RIGHT($I234,3)="RGT",RIGHT($I234,3)="INC"),IF($H234=V$217,SUM($T267:V267)+$P234,IF(V$217&gt;$H234,V267,0)),0)</f>
        <v>0</v>
      </c>
      <c r="W234" s="175">
        <f>IF(OR(RIGHT($I234,3)="RGT",RIGHT($I234,3)="INC"),IF($H234=W$217,SUM($T267:W267)+$P234,IF(W$217&gt;$H234,W267,0)),0)</f>
        <v>0</v>
      </c>
      <c r="X234" s="175">
        <f>IF(OR(RIGHT($I234,3)="RGT",RIGHT($I234,3)="INC"),IF($H234=X$217,SUM($T267:X267)+$P234,IF(X$217&gt;$H234,X267,0)),0)</f>
        <v>0</v>
      </c>
      <c r="Y234" s="175">
        <f>IF(OR(RIGHT($I234,3)="RGT",RIGHT($I234,3)="INC"),IF($H234=Y$217,SUM($T267:Y267)+$P234,IF(Y$217&gt;$H234,Y267,0)),0)</f>
        <v>0</v>
      </c>
      <c r="Z234" s="175">
        <f>IF(OR(RIGHT($I234,3)="RGT",RIGHT($I234,3)="INC"),IF($H234=Z$217,SUM($T267:Z267)+$P234,IF(Z$217&gt;$H234,Z267,0)),0)</f>
        <v>0</v>
      </c>
      <c r="AA234" s="175">
        <f>IF(OR(RIGHT($I234,3)="RGT",RIGHT($I234,3)="INC"),IF($H234=AA$217,SUM($T267:AA267)+$P234,IF(AA$217&gt;$H234,AA267,0)),0)</f>
        <v>0</v>
      </c>
      <c r="AB234" s="175">
        <f>IF(OR(RIGHT($I234,3)="RGT",RIGHT($I234,3)="INC"),IF($H234=AB$217,SUM($T267:AB267)+$P234,IF(AB$217&gt;$H234,AB267,0)),0)</f>
        <v>0</v>
      </c>
      <c r="AC234" s="175">
        <f>IF(OR(RIGHT($I234,3)="RGT",RIGHT($I234,3)="INC"),IF($H234=AC$217,SUM($T267:AC267)+$P234,IF(AC$217&gt;$H234,AC267,0)),0)</f>
        <v>0</v>
      </c>
      <c r="AD234" s="175">
        <f>IF(OR(RIGHT($I234,3)="RGT",RIGHT($I234,3)="INC"),IF($H234=AD$217,SUM($T267:AD267)+$P234,IF(AD$217&gt;$H234,AD267,0)),0)</f>
        <v>0</v>
      </c>
      <c r="AE234" s="176">
        <f>IF(OR(RIGHT($I234,3)="RGT",RIGHT($I234,3)="INC"),IF($H234=AE$217,SUM($T267:AE267)+$P234,IF(AE$217&gt;$H234,AE267,0)),0)</f>
        <v>0</v>
      </c>
      <c r="AF234" s="175">
        <f>IF(OR(RIGHT($I234,3)="RGT",RIGHT($I234,3)="INC"),IF($H234=AF$217,SUM($T267:AF267)+$P234,IF(AF$217&gt;$H234,AF267,0)),0)</f>
        <v>0</v>
      </c>
      <c r="AG234" s="175">
        <f>IF(OR(RIGHT($I234,3)="RGT",RIGHT($I234,3)="INC"),IF($H234=AG$217,SUM($T267:AG267)+$P234,IF(AG$217&gt;$H234,AG267,0)),0)</f>
        <v>0</v>
      </c>
      <c r="AH234" s="175">
        <f>IF(OR(RIGHT($I234,3)="RGT",RIGHT($I234,3)="INC"),IF($H234=AH$217,SUM($T267:AH267)+$P234,IF(AH$217&gt;$H234,AH267,0)),0)</f>
        <v>0</v>
      </c>
      <c r="AI234" s="175">
        <f>IF(OR(RIGHT($I234,3)="RGT",RIGHT($I234,3)="INC"),IF($H234=AI$217,SUM($T267:AI267)+$P234,IF(AI$217&gt;$H234,AI267,0)),0)</f>
        <v>0</v>
      </c>
      <c r="AJ234" s="175">
        <f>IF(OR(RIGHT($I234,3)="RGT",RIGHT($I234,3)="INC"),IF($H234=AJ$217,SUM($T267:AJ267)+$P234,IF(AJ$217&gt;$H234,AJ267,0)),0)</f>
        <v>0</v>
      </c>
      <c r="AK234" s="175">
        <f>IF(OR(RIGHT($I234,3)="RGT",RIGHT($I234,3)="INC"),IF($H234=AK$217,SUM($T267:AK267)+$P234,IF(AK$217&gt;$H234,AK267,0)),0)</f>
        <v>0</v>
      </c>
      <c r="AL234" s="175">
        <f>IF(OR(RIGHT($I234,3)="RGT",RIGHT($I234,3)="INC"),IF($H234=AL$217,SUM($T267:AL267)+$P234,IF(AL$217&gt;$H234,AL267,0)),0)</f>
        <v>0</v>
      </c>
      <c r="AM234" s="175">
        <f>IF(OR(RIGHT($I234,3)="RGT",RIGHT($I234,3)="INC"),IF($H234=AM$217,SUM($T267:AM267)+$P234,IF(AM$217&gt;$H234,AM267,0)),0)</f>
        <v>0</v>
      </c>
      <c r="AN234" s="175">
        <f>IF(OR(RIGHT($I234,3)="RGT",RIGHT($I234,3)="INC"),IF($H234=AN$217,SUM($T267:AN267)+$P234,IF(AN$217&gt;$H234,AN267,0)),0)</f>
        <v>0</v>
      </c>
      <c r="AO234" s="175">
        <f>IF(OR(RIGHT($I234,3)="RGT",RIGHT($I234,3)="INC"),IF($H234=AO$217,SUM($T267:AO267)+$P234,IF(AO$217&gt;$H234,AO267,0)),0)</f>
        <v>0</v>
      </c>
      <c r="AP234" s="175">
        <f>IF(OR(RIGHT($I234,3)="RGT",RIGHT($I234,3)="INC"),IF($H234=AP$217,SUM($T267:AP267)+$P234,IF(AP$217&gt;$H234,AP267,0)),0)</f>
        <v>0</v>
      </c>
      <c r="AQ234" s="176">
        <f>IF(OR(RIGHT($I234,3)="RGT",RIGHT($I234,3)="INC"),IF($H234=AQ$217,SUM($T267:AQ267)+$P234,IF(AQ$217&gt;$H234,AQ267,0)),0)</f>
        <v>0</v>
      </c>
    </row>
    <row r="235" spans="1:43" s="177" customFormat="1" x14ac:dyDescent="0.25">
      <c r="A235" s="177">
        <v>902124396</v>
      </c>
      <c r="B235" s="192" t="str">
        <f t="shared" si="134"/>
        <v>Mesa</v>
      </c>
      <c r="C235" s="173" t="s">
        <v>33</v>
      </c>
      <c r="D235" s="56" t="s">
        <v>342</v>
      </c>
      <c r="E235" s="66" t="s">
        <v>343</v>
      </c>
      <c r="F235" s="58">
        <v>7555</v>
      </c>
      <c r="G235" s="153" t="s">
        <v>90</v>
      </c>
      <c r="H235" s="281">
        <v>44166</v>
      </c>
      <c r="I235" s="60" t="s">
        <v>281</v>
      </c>
      <c r="J235" s="61">
        <v>0</v>
      </c>
      <c r="K235" s="62">
        <v>1</v>
      </c>
      <c r="L235" s="63"/>
      <c r="M235" s="122">
        <v>1369.8035300000001</v>
      </c>
      <c r="N235" s="64">
        <f t="shared" si="129"/>
        <v>223.42608199999995</v>
      </c>
      <c r="O235" s="64">
        <f t="shared" si="130"/>
        <v>2608.1408925460396</v>
      </c>
      <c r="P235" s="64">
        <f t="shared" si="131"/>
        <v>1369.8035300000001</v>
      </c>
      <c r="Q235" s="64">
        <f t="shared" si="132"/>
        <v>223.42608199999995</v>
      </c>
      <c r="R235" s="65">
        <f t="shared" si="133"/>
        <v>2608.1408925460396</v>
      </c>
      <c r="S235" s="59"/>
      <c r="T235" s="174">
        <f>IF(OR(RIGHT($I235,3)="RGT",RIGHT($I235,3)="INC"),IF($H235=T$217,SUM($T268:T268)+$P235,IF(T$217&gt;$H235,T268,0)),0)</f>
        <v>0</v>
      </c>
      <c r="U235" s="175">
        <f>IF(OR(RIGHT($I235,3)="RGT",RIGHT($I235,3)="INC"),IF($H235=U$217,SUM($T268:U268)+$P235,IF(U$217&gt;$H235,U268,0)),0)</f>
        <v>0</v>
      </c>
      <c r="V235" s="175">
        <f>IF(OR(RIGHT($I235,3)="RGT",RIGHT($I235,3)="INC"),IF($H235=V$217,SUM($T268:V268)+$P235,IF(V$217&gt;$H235,V268,0)),0)</f>
        <v>0</v>
      </c>
      <c r="W235" s="175">
        <f>IF(OR(RIGHT($I235,3)="RGT",RIGHT($I235,3)="INC"),IF($H235=W$217,SUM($T268:W268)+$P235,IF(W$217&gt;$H235,W268,0)),0)</f>
        <v>0</v>
      </c>
      <c r="X235" s="175">
        <f>IF(OR(RIGHT($I235,3)="RGT",RIGHT($I235,3)="INC"),IF($H235=X$217,SUM($T268:X268)+$P235,IF(X$217&gt;$H235,X268,0)),0)</f>
        <v>0</v>
      </c>
      <c r="Y235" s="175">
        <f>IF(OR(RIGHT($I235,3)="RGT",RIGHT($I235,3)="INC"),IF($H235=Y$217,SUM($T268:Y268)+$P235,IF(Y$217&gt;$H235,Y268,0)),0)</f>
        <v>0</v>
      </c>
      <c r="Z235" s="175">
        <f>IF(OR(RIGHT($I235,3)="RGT",RIGHT($I235,3)="INC"),IF($H235=Z$217,SUM($T268:Z268)+$P235,IF(Z$217&gt;$H235,Z268,0)),0)</f>
        <v>0</v>
      </c>
      <c r="AA235" s="175">
        <f>IF(OR(RIGHT($I235,3)="RGT",RIGHT($I235,3)="INC"),IF($H235=AA$217,SUM($T268:AA268)+$P235,IF(AA$217&gt;$H235,AA268,0)),0)</f>
        <v>0</v>
      </c>
      <c r="AB235" s="175">
        <f>IF(OR(RIGHT($I235,3)="RGT",RIGHT($I235,3)="INC"),IF($H235=AB$217,SUM($T268:AB268)+$P235,IF(AB$217&gt;$H235,AB268,0)),0)</f>
        <v>0</v>
      </c>
      <c r="AC235" s="175">
        <f>IF(OR(RIGHT($I235,3)="RGT",RIGHT($I235,3)="INC"),IF($H235=AC$217,SUM($T268:AC268)+$P235,IF(AC$217&gt;$H235,AC268,0)),0)</f>
        <v>0</v>
      </c>
      <c r="AD235" s="175">
        <f>IF(OR(RIGHT($I235,3)="RGT",RIGHT($I235,3)="INC"),IF($H235=AD$217,SUM($T268:AD268)+$P235,IF(AD$217&gt;$H235,AD268,0)),0)</f>
        <v>0</v>
      </c>
      <c r="AE235" s="176">
        <f>IF(OR(RIGHT($I235,3)="RGT",RIGHT($I235,3)="INC"),IF($H235=AE$217,SUM($T268:AE268)+$P235,IF(AE$217&gt;$H235,AE268,0)),0)</f>
        <v>0</v>
      </c>
      <c r="AF235" s="175">
        <f>IF(OR(RIGHT($I235,3)="RGT",RIGHT($I235,3)="INC"),IF($H235=AF$217,SUM($T268:AF268)+$P235,IF(AF$217&gt;$H235,AF268,0)),0)</f>
        <v>0</v>
      </c>
      <c r="AG235" s="175">
        <f>IF(OR(RIGHT($I235,3)="RGT",RIGHT($I235,3)="INC"),IF($H235=AG$217,SUM($T268:AG268)+$P235,IF(AG$217&gt;$H235,AG268,0)),0)</f>
        <v>0</v>
      </c>
      <c r="AH235" s="175">
        <f>IF(OR(RIGHT($I235,3)="RGT",RIGHT($I235,3)="INC"),IF($H235=AH$217,SUM($T268:AH268)+$P235,IF(AH$217&gt;$H235,AH268,0)),0)</f>
        <v>0</v>
      </c>
      <c r="AI235" s="175">
        <f>IF(OR(RIGHT($I235,3)="RGT",RIGHT($I235,3)="INC"),IF($H235=AI$217,SUM($T268:AI268)+$P235,IF(AI$217&gt;$H235,AI268,0)),0)</f>
        <v>0</v>
      </c>
      <c r="AJ235" s="175">
        <f>IF(OR(RIGHT($I235,3)="RGT",RIGHT($I235,3)="INC"),IF($H235=AJ$217,SUM($T268:AJ268)+$P235,IF(AJ$217&gt;$H235,AJ268,0)),0)</f>
        <v>0</v>
      </c>
      <c r="AK235" s="175">
        <f>IF(OR(RIGHT($I235,3)="RGT",RIGHT($I235,3)="INC"),IF($H235=AK$217,SUM($T268:AK268)+$P235,IF(AK$217&gt;$H235,AK268,0)),0)</f>
        <v>0</v>
      </c>
      <c r="AL235" s="175">
        <f>IF(OR(RIGHT($I235,3)="RGT",RIGHT($I235,3)="INC"),IF($H235=AL$217,SUM($T268:AL268)+$P235,IF(AL$217&gt;$H235,AL268,0)),0)</f>
        <v>0</v>
      </c>
      <c r="AM235" s="175">
        <f>IF(OR(RIGHT($I235,3)="RGT",RIGHT($I235,3)="INC"),IF($H235=AM$217,SUM($T268:AM268)+$P235,IF(AM$217&gt;$H235,AM268,0)),0)</f>
        <v>0</v>
      </c>
      <c r="AN235" s="175">
        <f>IF(OR(RIGHT($I235,3)="RGT",RIGHT($I235,3)="INC"),IF($H235=AN$217,SUM($T268:AN268)+$P235,IF(AN$217&gt;$H235,AN268,0)),0)</f>
        <v>0</v>
      </c>
      <c r="AO235" s="175">
        <f>IF(OR(RIGHT($I235,3)="RGT",RIGHT($I235,3)="INC"),IF($H235=AO$217,SUM($T268:AO268)+$P235,IF(AO$217&gt;$H235,AO268,0)),0)</f>
        <v>0</v>
      </c>
      <c r="AP235" s="175">
        <f>IF(OR(RIGHT($I235,3)="RGT",RIGHT($I235,3)="INC"),IF($H235=AP$217,SUM($T268:AP268)+$P235,IF(AP$217&gt;$H235,AP268,0)),0)</f>
        <v>0</v>
      </c>
      <c r="AQ235" s="176">
        <f>IF(OR(RIGHT($I235,3)="RGT",RIGHT($I235,3)="INC"),IF($H235=AQ$217,SUM($T268:AQ268)+$P235,IF(AQ$217&gt;$H235,AQ268,0)),0)</f>
        <v>0</v>
      </c>
    </row>
    <row r="236" spans="1:43" s="177" customFormat="1" x14ac:dyDescent="0.25">
      <c r="A236" s="177">
        <v>902124398</v>
      </c>
      <c r="B236" s="192" t="str">
        <f t="shared" si="134"/>
        <v>Mesa</v>
      </c>
      <c r="C236" s="173" t="s">
        <v>33</v>
      </c>
      <c r="D236" s="56" t="s">
        <v>344</v>
      </c>
      <c r="E236" s="66" t="s">
        <v>345</v>
      </c>
      <c r="F236" s="58">
        <v>7555</v>
      </c>
      <c r="G236" s="153" t="s">
        <v>90</v>
      </c>
      <c r="H236" s="281">
        <v>44166</v>
      </c>
      <c r="I236" s="60" t="s">
        <v>281</v>
      </c>
      <c r="J236" s="61">
        <v>0</v>
      </c>
      <c r="K236" s="62">
        <v>1</v>
      </c>
      <c r="L236" s="63"/>
      <c r="M236" s="122">
        <v>137.24327</v>
      </c>
      <c r="N236" s="64">
        <f t="shared" si="129"/>
        <v>257.33619079999994</v>
      </c>
      <c r="O236" s="64">
        <f t="shared" si="130"/>
        <v>271.12288000000001</v>
      </c>
      <c r="P236" s="64">
        <f t="shared" si="131"/>
        <v>137.24327</v>
      </c>
      <c r="Q236" s="64">
        <f t="shared" si="132"/>
        <v>257.33619079999994</v>
      </c>
      <c r="R236" s="65">
        <f t="shared" si="133"/>
        <v>271.12288000000001</v>
      </c>
      <c r="S236" s="59"/>
      <c r="T236" s="174">
        <f>IF(OR(RIGHT($I236,3)="RGT",RIGHT($I236,3)="INC"),IF($H236=T$217,SUM($T269:T269)+$P236,IF(T$217&gt;$H236,T269,0)),0)</f>
        <v>0</v>
      </c>
      <c r="U236" s="175">
        <f>IF(OR(RIGHT($I236,3)="RGT",RIGHT($I236,3)="INC"),IF($H236=U$217,SUM($T269:U269)+$P236,IF(U$217&gt;$H236,U269,0)),0)</f>
        <v>0</v>
      </c>
      <c r="V236" s="175">
        <f>IF(OR(RIGHT($I236,3)="RGT",RIGHT($I236,3)="INC"),IF($H236=V$217,SUM($T269:V269)+$P236,IF(V$217&gt;$H236,V269,0)),0)</f>
        <v>0</v>
      </c>
      <c r="W236" s="175">
        <f>IF(OR(RIGHT($I236,3)="RGT",RIGHT($I236,3)="INC"),IF($H236=W$217,SUM($T269:W269)+$P236,IF(W$217&gt;$H236,W269,0)),0)</f>
        <v>0</v>
      </c>
      <c r="X236" s="175">
        <f>IF(OR(RIGHT($I236,3)="RGT",RIGHT($I236,3)="INC"),IF($H236=X$217,SUM($T269:X269)+$P236,IF(X$217&gt;$H236,X269,0)),0)</f>
        <v>0</v>
      </c>
      <c r="Y236" s="175">
        <f>IF(OR(RIGHT($I236,3)="RGT",RIGHT($I236,3)="INC"),IF($H236=Y$217,SUM($T269:Y269)+$P236,IF(Y$217&gt;$H236,Y269,0)),0)</f>
        <v>0</v>
      </c>
      <c r="Z236" s="175">
        <f>IF(OR(RIGHT($I236,3)="RGT",RIGHT($I236,3)="INC"),IF($H236=Z$217,SUM($T269:Z269)+$P236,IF(Z$217&gt;$H236,Z269,0)),0)</f>
        <v>0</v>
      </c>
      <c r="AA236" s="175">
        <f>IF(OR(RIGHT($I236,3)="RGT",RIGHT($I236,3)="INC"),IF($H236=AA$217,SUM($T269:AA269)+$P236,IF(AA$217&gt;$H236,AA269,0)),0)</f>
        <v>0</v>
      </c>
      <c r="AB236" s="175">
        <f>IF(OR(RIGHT($I236,3)="RGT",RIGHT($I236,3)="INC"),IF($H236=AB$217,SUM($T269:AB269)+$P236,IF(AB$217&gt;$H236,AB269,0)),0)</f>
        <v>0</v>
      </c>
      <c r="AC236" s="175">
        <f>IF(OR(RIGHT($I236,3)="RGT",RIGHT($I236,3)="INC"),IF($H236=AC$217,SUM($T269:AC269)+$P236,IF(AC$217&gt;$H236,AC269,0)),0)</f>
        <v>0</v>
      </c>
      <c r="AD236" s="175">
        <f>IF(OR(RIGHT($I236,3)="RGT",RIGHT($I236,3)="INC"),IF($H236=AD$217,SUM($T269:AD269)+$P236,IF(AD$217&gt;$H236,AD269,0)),0)</f>
        <v>0</v>
      </c>
      <c r="AE236" s="176">
        <f>IF(OR(RIGHT($I236,3)="RGT",RIGHT($I236,3)="INC"),IF($H236=AE$217,SUM($T269:AE269)+$P236,IF(AE$217&gt;$H236,AE269,0)),0)</f>
        <v>0</v>
      </c>
      <c r="AF236" s="175">
        <f>IF(OR(RIGHT($I236,3)="RGT",RIGHT($I236,3)="INC"),IF($H236=AF$217,SUM($T269:AF269)+$P236,IF(AF$217&gt;$H236,AF269,0)),0)</f>
        <v>0</v>
      </c>
      <c r="AG236" s="175">
        <f>IF(OR(RIGHT($I236,3)="RGT",RIGHT($I236,3)="INC"),IF($H236=AG$217,SUM($T269:AG269)+$P236,IF(AG$217&gt;$H236,AG269,0)),0)</f>
        <v>0</v>
      </c>
      <c r="AH236" s="175">
        <f>IF(OR(RIGHT($I236,3)="RGT",RIGHT($I236,3)="INC"),IF($H236=AH$217,SUM($T269:AH269)+$P236,IF(AH$217&gt;$H236,AH269,0)),0)</f>
        <v>0</v>
      </c>
      <c r="AI236" s="175">
        <f>IF(OR(RIGHT($I236,3)="RGT",RIGHT($I236,3)="INC"),IF($H236=AI$217,SUM($T269:AI269)+$P236,IF(AI$217&gt;$H236,AI269,0)),0)</f>
        <v>0</v>
      </c>
      <c r="AJ236" s="175">
        <f>IF(OR(RIGHT($I236,3)="RGT",RIGHT($I236,3)="INC"),IF($H236=AJ$217,SUM($T269:AJ269)+$P236,IF(AJ$217&gt;$H236,AJ269,0)),0)</f>
        <v>0</v>
      </c>
      <c r="AK236" s="175">
        <f>IF(OR(RIGHT($I236,3)="RGT",RIGHT($I236,3)="INC"),IF($H236=AK$217,SUM($T269:AK269)+$P236,IF(AK$217&gt;$H236,AK269,0)),0)</f>
        <v>0</v>
      </c>
      <c r="AL236" s="175">
        <f>IF(OR(RIGHT($I236,3)="RGT",RIGHT($I236,3)="INC"),IF($H236=AL$217,SUM($T269:AL269)+$P236,IF(AL$217&gt;$H236,AL269,0)),0)</f>
        <v>0</v>
      </c>
      <c r="AM236" s="175">
        <f>IF(OR(RIGHT($I236,3)="RGT",RIGHT($I236,3)="INC"),IF($H236=AM$217,SUM($T269:AM269)+$P236,IF(AM$217&gt;$H236,AM269,0)),0)</f>
        <v>0</v>
      </c>
      <c r="AN236" s="175">
        <f>IF(OR(RIGHT($I236,3)="RGT",RIGHT($I236,3)="INC"),IF($H236=AN$217,SUM($T269:AN269)+$P236,IF(AN$217&gt;$H236,AN269,0)),0)</f>
        <v>0</v>
      </c>
      <c r="AO236" s="175">
        <f>IF(OR(RIGHT($I236,3)="RGT",RIGHT($I236,3)="INC"),IF($H236=AO$217,SUM($T269:AO269)+$P236,IF(AO$217&gt;$H236,AO269,0)),0)</f>
        <v>0</v>
      </c>
      <c r="AP236" s="175">
        <f>IF(OR(RIGHT($I236,3)="RGT",RIGHT($I236,3)="INC"),IF($H236=AP$217,SUM($T269:AP269)+$P236,IF(AP$217&gt;$H236,AP269,0)),0)</f>
        <v>0</v>
      </c>
      <c r="AQ236" s="176">
        <f>IF(OR(RIGHT($I236,3)="RGT",RIGHT($I236,3)="INC"),IF($H236=AQ$217,SUM($T269:AQ269)+$P236,IF(AQ$217&gt;$H236,AQ269,0)),0)</f>
        <v>0</v>
      </c>
    </row>
    <row r="237" spans="1:43" s="177" customFormat="1" x14ac:dyDescent="0.25">
      <c r="A237" s="177">
        <v>902124580</v>
      </c>
      <c r="B237" s="192" t="str">
        <f t="shared" si="134"/>
        <v>Mesa</v>
      </c>
      <c r="C237" s="173" t="s">
        <v>33</v>
      </c>
      <c r="D237" s="56" t="s">
        <v>346</v>
      </c>
      <c r="E237" s="66" t="s">
        <v>347</v>
      </c>
      <c r="F237" s="58">
        <v>7555</v>
      </c>
      <c r="G237" s="153" t="s">
        <v>90</v>
      </c>
      <c r="H237" s="281">
        <v>44166</v>
      </c>
      <c r="I237" s="60" t="s">
        <v>281</v>
      </c>
      <c r="J237" s="61">
        <v>0</v>
      </c>
      <c r="K237" s="62">
        <v>1</v>
      </c>
      <c r="L237" s="63"/>
      <c r="M237" s="122">
        <v>84.890429999999995</v>
      </c>
      <c r="N237" s="64">
        <f t="shared" si="129"/>
        <v>118.6564366452991</v>
      </c>
      <c r="O237" s="64">
        <f t="shared" si="130"/>
        <v>637.63167999999996</v>
      </c>
      <c r="P237" s="64">
        <f t="shared" si="131"/>
        <v>84.890429999999995</v>
      </c>
      <c r="Q237" s="64">
        <f t="shared" si="132"/>
        <v>118.6564366452991</v>
      </c>
      <c r="R237" s="65">
        <f t="shared" si="133"/>
        <v>637.63167999999996</v>
      </c>
      <c r="S237" s="59"/>
      <c r="T237" s="174">
        <f>IF(OR(RIGHT($I237,3)="RGT",RIGHT($I237,3)="INC"),IF($H237=T$217,SUM($T270:T270)+$P237,IF(T$217&gt;$H237,T270,0)),0)</f>
        <v>0</v>
      </c>
      <c r="U237" s="175">
        <f>IF(OR(RIGHT($I237,3)="RGT",RIGHT($I237,3)="INC"),IF($H237=U$217,SUM($T270:U270)+$P237,IF(U$217&gt;$H237,U270,0)),0)</f>
        <v>0</v>
      </c>
      <c r="V237" s="175">
        <f>IF(OR(RIGHT($I237,3)="RGT",RIGHT($I237,3)="INC"),IF($H237=V$217,SUM($T270:V270)+$P237,IF(V$217&gt;$H237,V270,0)),0)</f>
        <v>0</v>
      </c>
      <c r="W237" s="175">
        <f>IF(OR(RIGHT($I237,3)="RGT",RIGHT($I237,3)="INC"),IF($H237=W$217,SUM($T270:W270)+$P237,IF(W$217&gt;$H237,W270,0)),0)</f>
        <v>0</v>
      </c>
      <c r="X237" s="175">
        <f>IF(OR(RIGHT($I237,3)="RGT",RIGHT($I237,3)="INC"),IF($H237=X$217,SUM($T270:X270)+$P237,IF(X$217&gt;$H237,X270,0)),0)</f>
        <v>0</v>
      </c>
      <c r="Y237" s="175">
        <f>IF(OR(RIGHT($I237,3)="RGT",RIGHT($I237,3)="INC"),IF($H237=Y$217,SUM($T270:Y270)+$P237,IF(Y$217&gt;$H237,Y270,0)),0)</f>
        <v>0</v>
      </c>
      <c r="Z237" s="175">
        <f>IF(OR(RIGHT($I237,3)="RGT",RIGHT($I237,3)="INC"),IF($H237=Z$217,SUM($T270:Z270)+$P237,IF(Z$217&gt;$H237,Z270,0)),0)</f>
        <v>0</v>
      </c>
      <c r="AA237" s="175">
        <f>IF(OR(RIGHT($I237,3)="RGT",RIGHT($I237,3)="INC"),IF($H237=AA$217,SUM($T270:AA270)+$P237,IF(AA$217&gt;$H237,AA270,0)),0)</f>
        <v>0</v>
      </c>
      <c r="AB237" s="175">
        <f>IF(OR(RIGHT($I237,3)="RGT",RIGHT($I237,3)="INC"),IF($H237=AB$217,SUM($T270:AB270)+$P237,IF(AB$217&gt;$H237,AB270,0)),0)</f>
        <v>0</v>
      </c>
      <c r="AC237" s="175">
        <f>IF(OR(RIGHT($I237,3)="RGT",RIGHT($I237,3)="INC"),IF($H237=AC$217,SUM($T270:AC270)+$P237,IF(AC$217&gt;$H237,AC270,0)),0)</f>
        <v>0</v>
      </c>
      <c r="AD237" s="175">
        <f>IF(OR(RIGHT($I237,3)="RGT",RIGHT($I237,3)="INC"),IF($H237=AD$217,SUM($T270:AD270)+$P237,IF(AD$217&gt;$H237,AD270,0)),0)</f>
        <v>0</v>
      </c>
      <c r="AE237" s="176">
        <f>IF(OR(RIGHT($I237,3)="RGT",RIGHT($I237,3)="INC"),IF($H237=AE$217,SUM($T270:AE270)+$P237,IF(AE$217&gt;$H237,AE270,0)),0)</f>
        <v>0</v>
      </c>
      <c r="AF237" s="175">
        <f>IF(OR(RIGHT($I237,3)="RGT",RIGHT($I237,3)="INC"),IF($H237=AF$217,SUM($T270:AF270)+$P237,IF(AF$217&gt;$H237,AF270,0)),0)</f>
        <v>0</v>
      </c>
      <c r="AG237" s="175">
        <f>IF(OR(RIGHT($I237,3)="RGT",RIGHT($I237,3)="INC"),IF($H237=AG$217,SUM($T270:AG270)+$P237,IF(AG$217&gt;$H237,AG270,0)),0)</f>
        <v>0</v>
      </c>
      <c r="AH237" s="175">
        <f>IF(OR(RIGHT($I237,3)="RGT",RIGHT($I237,3)="INC"),IF($H237=AH$217,SUM($T270:AH270)+$P237,IF(AH$217&gt;$H237,AH270,0)),0)</f>
        <v>0</v>
      </c>
      <c r="AI237" s="175">
        <f>IF(OR(RIGHT($I237,3)="RGT",RIGHT($I237,3)="INC"),IF($H237=AI$217,SUM($T270:AI270)+$P237,IF(AI$217&gt;$H237,AI270,0)),0)</f>
        <v>0</v>
      </c>
      <c r="AJ237" s="175">
        <f>IF(OR(RIGHT($I237,3)="RGT",RIGHT($I237,3)="INC"),IF($H237=AJ$217,SUM($T270:AJ270)+$P237,IF(AJ$217&gt;$H237,AJ270,0)),0)</f>
        <v>0</v>
      </c>
      <c r="AK237" s="175">
        <f>IF(OR(RIGHT($I237,3)="RGT",RIGHT($I237,3)="INC"),IF($H237=AK$217,SUM($T270:AK270)+$P237,IF(AK$217&gt;$H237,AK270,0)),0)</f>
        <v>0</v>
      </c>
      <c r="AL237" s="175">
        <f>IF(OR(RIGHT($I237,3)="RGT",RIGHT($I237,3)="INC"),IF($H237=AL$217,SUM($T270:AL270)+$P237,IF(AL$217&gt;$H237,AL270,0)),0)</f>
        <v>0</v>
      </c>
      <c r="AM237" s="175">
        <f>IF(OR(RIGHT($I237,3)="RGT",RIGHT($I237,3)="INC"),IF($H237=AM$217,SUM($T270:AM270)+$P237,IF(AM$217&gt;$H237,AM270,0)),0)</f>
        <v>0</v>
      </c>
      <c r="AN237" s="175">
        <f>IF(OR(RIGHT($I237,3)="RGT",RIGHT($I237,3)="INC"),IF($H237=AN$217,SUM($T270:AN270)+$P237,IF(AN$217&gt;$H237,AN270,0)),0)</f>
        <v>0</v>
      </c>
      <c r="AO237" s="175">
        <f>IF(OR(RIGHT($I237,3)="RGT",RIGHT($I237,3)="INC"),IF($H237=AO$217,SUM($T270:AO270)+$P237,IF(AO$217&gt;$H237,AO270,0)),0)</f>
        <v>0</v>
      </c>
      <c r="AP237" s="175">
        <f>IF(OR(RIGHT($I237,3)="RGT",RIGHT($I237,3)="INC"),IF($H237=AP$217,SUM($T270:AP270)+$P237,IF(AP$217&gt;$H237,AP270,0)),0)</f>
        <v>0</v>
      </c>
      <c r="AQ237" s="176">
        <f>IF(OR(RIGHT($I237,3)="RGT",RIGHT($I237,3)="INC"),IF($H237=AQ$217,SUM($T270:AQ270)+$P237,IF(AQ$217&gt;$H237,AQ270,0)),0)</f>
        <v>0</v>
      </c>
    </row>
    <row r="238" spans="1:43" s="177" customFormat="1" x14ac:dyDescent="0.25">
      <c r="A238" s="177">
        <v>902124582</v>
      </c>
      <c r="B238" s="192" t="str">
        <f t="shared" si="134"/>
        <v>Mesa</v>
      </c>
      <c r="C238" s="173" t="s">
        <v>33</v>
      </c>
      <c r="D238" s="56" t="s">
        <v>348</v>
      </c>
      <c r="E238" s="66" t="s">
        <v>349</v>
      </c>
      <c r="F238" s="58">
        <v>7555</v>
      </c>
      <c r="G238" s="153" t="s">
        <v>90</v>
      </c>
      <c r="H238" s="281">
        <v>44166</v>
      </c>
      <c r="I238" s="60" t="s">
        <v>281</v>
      </c>
      <c r="J238" s="61">
        <v>0</v>
      </c>
      <c r="K238" s="62">
        <v>1</v>
      </c>
      <c r="L238" s="63"/>
      <c r="M238" s="122">
        <v>779.33655999999996</v>
      </c>
      <c r="N238" s="64">
        <f t="shared" si="129"/>
        <v>868.07463999999948</v>
      </c>
      <c r="O238" s="64">
        <f t="shared" si="130"/>
        <v>73.592960000000005</v>
      </c>
      <c r="P238" s="64">
        <f t="shared" si="131"/>
        <v>779.33655999999996</v>
      </c>
      <c r="Q238" s="64">
        <f t="shared" si="132"/>
        <v>868.07463999999948</v>
      </c>
      <c r="R238" s="65">
        <f t="shared" si="133"/>
        <v>73.592960000000005</v>
      </c>
      <c r="S238" s="59"/>
      <c r="T238" s="174">
        <f>IF(OR(RIGHT($I238,3)="RGT",RIGHT($I238,3)="INC"),IF($H238=T$217,SUM($T271:T271)+$P238,IF(T$217&gt;$H238,T271,0)),0)</f>
        <v>0</v>
      </c>
      <c r="U238" s="175">
        <f>IF(OR(RIGHT($I238,3)="RGT",RIGHT($I238,3)="INC"),IF($H238=U$217,SUM($T271:U271)+$P238,IF(U$217&gt;$H238,U271,0)),0)</f>
        <v>0</v>
      </c>
      <c r="V238" s="175">
        <f>IF(OR(RIGHT($I238,3)="RGT",RIGHT($I238,3)="INC"),IF($H238=V$217,SUM($T271:V271)+$P238,IF(V$217&gt;$H238,V271,0)),0)</f>
        <v>0</v>
      </c>
      <c r="W238" s="175">
        <f>IF(OR(RIGHT($I238,3)="RGT",RIGHT($I238,3)="INC"),IF($H238=W$217,SUM($T271:W271)+$P238,IF(W$217&gt;$H238,W271,0)),0)</f>
        <v>0</v>
      </c>
      <c r="X238" s="175">
        <f>IF(OR(RIGHT($I238,3)="RGT",RIGHT($I238,3)="INC"),IF($H238=X$217,SUM($T271:X271)+$P238,IF(X$217&gt;$H238,X271,0)),0)</f>
        <v>0</v>
      </c>
      <c r="Y238" s="175">
        <f>IF(OR(RIGHT($I238,3)="RGT",RIGHT($I238,3)="INC"),IF($H238=Y$217,SUM($T271:Y271)+$P238,IF(Y$217&gt;$H238,Y271,0)),0)</f>
        <v>0</v>
      </c>
      <c r="Z238" s="175">
        <f>IF(OR(RIGHT($I238,3)="RGT",RIGHT($I238,3)="INC"),IF($H238=Z$217,SUM($T271:Z271)+$P238,IF(Z$217&gt;$H238,Z271,0)),0)</f>
        <v>0</v>
      </c>
      <c r="AA238" s="175">
        <f>IF(OR(RIGHT($I238,3)="RGT",RIGHT($I238,3)="INC"),IF($H238=AA$217,SUM($T271:AA271)+$P238,IF(AA$217&gt;$H238,AA271,0)),0)</f>
        <v>0</v>
      </c>
      <c r="AB238" s="175">
        <f>IF(OR(RIGHT($I238,3)="RGT",RIGHT($I238,3)="INC"),IF($H238=AB$217,SUM($T271:AB271)+$P238,IF(AB$217&gt;$H238,AB271,0)),0)</f>
        <v>0</v>
      </c>
      <c r="AC238" s="175">
        <f>IF(OR(RIGHT($I238,3)="RGT",RIGHT($I238,3)="INC"),IF($H238=AC$217,SUM($T271:AC271)+$P238,IF(AC$217&gt;$H238,AC271,0)),0)</f>
        <v>0</v>
      </c>
      <c r="AD238" s="175">
        <f>IF(OR(RIGHT($I238,3)="RGT",RIGHT($I238,3)="INC"),IF($H238=AD$217,SUM($T271:AD271)+$P238,IF(AD$217&gt;$H238,AD271,0)),0)</f>
        <v>0</v>
      </c>
      <c r="AE238" s="176">
        <f>IF(OR(RIGHT($I238,3)="RGT",RIGHT($I238,3)="INC"),IF($H238=AE$217,SUM($T271:AE271)+$P238,IF(AE$217&gt;$H238,AE271,0)),0)</f>
        <v>0</v>
      </c>
      <c r="AF238" s="175">
        <f>IF(OR(RIGHT($I238,3)="RGT",RIGHT($I238,3)="INC"),IF($H238=AF$217,SUM($T271:AF271)+$P238,IF(AF$217&gt;$H238,AF271,0)),0)</f>
        <v>0</v>
      </c>
      <c r="AG238" s="175">
        <f>IF(OR(RIGHT($I238,3)="RGT",RIGHT($I238,3)="INC"),IF($H238=AG$217,SUM($T271:AG271)+$P238,IF(AG$217&gt;$H238,AG271,0)),0)</f>
        <v>0</v>
      </c>
      <c r="AH238" s="175">
        <f>IF(OR(RIGHT($I238,3)="RGT",RIGHT($I238,3)="INC"),IF($H238=AH$217,SUM($T271:AH271)+$P238,IF(AH$217&gt;$H238,AH271,0)),0)</f>
        <v>0</v>
      </c>
      <c r="AI238" s="175">
        <f>IF(OR(RIGHT($I238,3)="RGT",RIGHT($I238,3)="INC"),IF($H238=AI$217,SUM($T271:AI271)+$P238,IF(AI$217&gt;$H238,AI271,0)),0)</f>
        <v>0</v>
      </c>
      <c r="AJ238" s="175">
        <f>IF(OR(RIGHT($I238,3)="RGT",RIGHT($I238,3)="INC"),IF($H238=AJ$217,SUM($T271:AJ271)+$P238,IF(AJ$217&gt;$H238,AJ271,0)),0)</f>
        <v>0</v>
      </c>
      <c r="AK238" s="175">
        <f>IF(OR(RIGHT($I238,3)="RGT",RIGHT($I238,3)="INC"),IF($H238=AK$217,SUM($T271:AK271)+$P238,IF(AK$217&gt;$H238,AK271,0)),0)</f>
        <v>0</v>
      </c>
      <c r="AL238" s="175">
        <f>IF(OR(RIGHT($I238,3)="RGT",RIGHT($I238,3)="INC"),IF($H238=AL$217,SUM($T271:AL271)+$P238,IF(AL$217&gt;$H238,AL271,0)),0)</f>
        <v>0</v>
      </c>
      <c r="AM238" s="175">
        <f>IF(OR(RIGHT($I238,3)="RGT",RIGHT($I238,3)="INC"),IF($H238=AM$217,SUM($T271:AM271)+$P238,IF(AM$217&gt;$H238,AM271,0)),0)</f>
        <v>0</v>
      </c>
      <c r="AN238" s="175">
        <f>IF(OR(RIGHT($I238,3)="RGT",RIGHT($I238,3)="INC"),IF($H238=AN$217,SUM($T271:AN271)+$P238,IF(AN$217&gt;$H238,AN271,0)),0)</f>
        <v>0</v>
      </c>
      <c r="AO238" s="175">
        <f>IF(OR(RIGHT($I238,3)="RGT",RIGHT($I238,3)="INC"),IF($H238=AO$217,SUM($T271:AO271)+$P238,IF(AO$217&gt;$H238,AO271,0)),0)</f>
        <v>0</v>
      </c>
      <c r="AP238" s="175">
        <f>IF(OR(RIGHT($I238,3)="RGT",RIGHT($I238,3)="INC"),IF($H238=AP$217,SUM($T271:AP271)+$P238,IF(AP$217&gt;$H238,AP271,0)),0)</f>
        <v>0</v>
      </c>
      <c r="AQ238" s="176">
        <f>IF(OR(RIGHT($I238,3)="RGT",RIGHT($I238,3)="INC"),IF($H238=AQ$217,SUM($T271:AQ271)+$P238,IF(AQ$217&gt;$H238,AQ271,0)),0)</f>
        <v>0</v>
      </c>
    </row>
    <row r="239" spans="1:43" s="177" customFormat="1" x14ac:dyDescent="0.25">
      <c r="A239" s="177">
        <v>902132965</v>
      </c>
      <c r="B239" s="192" t="str">
        <f t="shared" si="134"/>
        <v>Mesa</v>
      </c>
      <c r="C239" s="173" t="s">
        <v>33</v>
      </c>
      <c r="D239" s="56" t="s">
        <v>350</v>
      </c>
      <c r="E239" s="66" t="s">
        <v>351</v>
      </c>
      <c r="F239" s="58">
        <v>7555</v>
      </c>
      <c r="G239" s="153" t="s">
        <v>90</v>
      </c>
      <c r="H239" s="281">
        <v>44166</v>
      </c>
      <c r="I239" s="60" t="s">
        <v>281</v>
      </c>
      <c r="J239" s="61">
        <v>0</v>
      </c>
      <c r="K239" s="62">
        <v>1</v>
      </c>
      <c r="L239" s="63"/>
      <c r="M239" s="122">
        <v>3.483E-2</v>
      </c>
      <c r="N239" s="64">
        <f t="shared" si="129"/>
        <v>210.41267100000005</v>
      </c>
      <c r="O239" s="64">
        <f t="shared" si="130"/>
        <v>0</v>
      </c>
      <c r="P239" s="64">
        <f t="shared" si="131"/>
        <v>3.483E-2</v>
      </c>
      <c r="Q239" s="64">
        <f t="shared" si="132"/>
        <v>210.41267100000005</v>
      </c>
      <c r="R239" s="65">
        <f t="shared" si="133"/>
        <v>0</v>
      </c>
      <c r="S239" s="59"/>
      <c r="T239" s="174">
        <f>IF(OR(RIGHT($I239,3)="RGT",RIGHT($I239,3)="INC"),IF($H239=T$217,SUM($T272:T272)+$P239,IF(T$217&gt;$H239,T272,0)),0)</f>
        <v>0</v>
      </c>
      <c r="U239" s="175">
        <f>IF(OR(RIGHT($I239,3)="RGT",RIGHT($I239,3)="INC"),IF($H239=U$217,SUM($T272:U272)+$P239,IF(U$217&gt;$H239,U272,0)),0)</f>
        <v>0</v>
      </c>
      <c r="V239" s="175">
        <f>IF(OR(RIGHT($I239,3)="RGT",RIGHT($I239,3)="INC"),IF($H239=V$217,SUM($T272:V272)+$P239,IF(V$217&gt;$H239,V272,0)),0)</f>
        <v>0</v>
      </c>
      <c r="W239" s="175">
        <f>IF(OR(RIGHT($I239,3)="RGT",RIGHT($I239,3)="INC"),IF($H239=W$217,SUM($T272:W272)+$P239,IF(W$217&gt;$H239,W272,0)),0)</f>
        <v>0</v>
      </c>
      <c r="X239" s="175">
        <f>IF(OR(RIGHT($I239,3)="RGT",RIGHT($I239,3)="INC"),IF($H239=X$217,SUM($T272:X272)+$P239,IF(X$217&gt;$H239,X272,0)),0)</f>
        <v>0</v>
      </c>
      <c r="Y239" s="175">
        <f>IF(OR(RIGHT($I239,3)="RGT",RIGHT($I239,3)="INC"),IF($H239=Y$217,SUM($T272:Y272)+$P239,IF(Y$217&gt;$H239,Y272,0)),0)</f>
        <v>0</v>
      </c>
      <c r="Z239" s="175">
        <f>IF(OR(RIGHT($I239,3)="RGT",RIGHT($I239,3)="INC"),IF($H239=Z$217,SUM($T272:Z272)+$P239,IF(Z$217&gt;$H239,Z272,0)),0)</f>
        <v>0</v>
      </c>
      <c r="AA239" s="175">
        <f>IF(OR(RIGHT($I239,3)="RGT",RIGHT($I239,3)="INC"),IF($H239=AA$217,SUM($T272:AA272)+$P239,IF(AA$217&gt;$H239,AA272,0)),0)</f>
        <v>0</v>
      </c>
      <c r="AB239" s="175">
        <f>IF(OR(RIGHT($I239,3)="RGT",RIGHT($I239,3)="INC"),IF($H239=AB$217,SUM($T272:AB272)+$P239,IF(AB$217&gt;$H239,AB272,0)),0)</f>
        <v>0</v>
      </c>
      <c r="AC239" s="175">
        <f>IF(OR(RIGHT($I239,3)="RGT",RIGHT($I239,3)="INC"),IF($H239=AC$217,SUM($T272:AC272)+$P239,IF(AC$217&gt;$H239,AC272,0)),0)</f>
        <v>0</v>
      </c>
      <c r="AD239" s="175">
        <f>IF(OR(RIGHT($I239,3)="RGT",RIGHT($I239,3)="INC"),IF($H239=AD$217,SUM($T272:AD272)+$P239,IF(AD$217&gt;$H239,AD272,0)),0)</f>
        <v>0</v>
      </c>
      <c r="AE239" s="176">
        <f>IF(OR(RIGHT($I239,3)="RGT",RIGHT($I239,3)="INC"),IF($H239=AE$217,SUM($T272:AE272)+$P239,IF(AE$217&gt;$H239,AE272,0)),0)</f>
        <v>0</v>
      </c>
      <c r="AF239" s="175">
        <f>IF(OR(RIGHT($I239,3)="RGT",RIGHT($I239,3)="INC"),IF($H239=AF$217,SUM($T272:AF272)+$P239,IF(AF$217&gt;$H239,AF272,0)),0)</f>
        <v>0</v>
      </c>
      <c r="AG239" s="175">
        <f>IF(OR(RIGHT($I239,3)="RGT",RIGHT($I239,3)="INC"),IF($H239=AG$217,SUM($T272:AG272)+$P239,IF(AG$217&gt;$H239,AG272,0)),0)</f>
        <v>0</v>
      </c>
      <c r="AH239" s="175">
        <f>IF(OR(RIGHT($I239,3)="RGT",RIGHT($I239,3)="INC"),IF($H239=AH$217,SUM($T272:AH272)+$P239,IF(AH$217&gt;$H239,AH272,0)),0)</f>
        <v>0</v>
      </c>
      <c r="AI239" s="175">
        <f>IF(OR(RIGHT($I239,3)="RGT",RIGHT($I239,3)="INC"),IF($H239=AI$217,SUM($T272:AI272)+$P239,IF(AI$217&gt;$H239,AI272,0)),0)</f>
        <v>0</v>
      </c>
      <c r="AJ239" s="175">
        <f>IF(OR(RIGHT($I239,3)="RGT",RIGHT($I239,3)="INC"),IF($H239=AJ$217,SUM($T272:AJ272)+$P239,IF(AJ$217&gt;$H239,AJ272,0)),0)</f>
        <v>0</v>
      </c>
      <c r="AK239" s="175">
        <f>IF(OR(RIGHT($I239,3)="RGT",RIGHT($I239,3)="INC"),IF($H239=AK$217,SUM($T272:AK272)+$P239,IF(AK$217&gt;$H239,AK272,0)),0)</f>
        <v>0</v>
      </c>
      <c r="AL239" s="175">
        <f>IF(OR(RIGHT($I239,3)="RGT",RIGHT($I239,3)="INC"),IF($H239=AL$217,SUM($T272:AL272)+$P239,IF(AL$217&gt;$H239,AL272,0)),0)</f>
        <v>0</v>
      </c>
      <c r="AM239" s="175">
        <f>IF(OR(RIGHT($I239,3)="RGT",RIGHT($I239,3)="INC"),IF($H239=AM$217,SUM($T272:AM272)+$P239,IF(AM$217&gt;$H239,AM272,0)),0)</f>
        <v>0</v>
      </c>
      <c r="AN239" s="175">
        <f>IF(OR(RIGHT($I239,3)="RGT",RIGHT($I239,3)="INC"),IF($H239=AN$217,SUM($T272:AN272)+$P239,IF(AN$217&gt;$H239,AN272,0)),0)</f>
        <v>0</v>
      </c>
      <c r="AO239" s="175">
        <f>IF(OR(RIGHT($I239,3)="RGT",RIGHT($I239,3)="INC"),IF($H239=AO$217,SUM($T272:AO272)+$P239,IF(AO$217&gt;$H239,AO272,0)),0)</f>
        <v>0</v>
      </c>
      <c r="AP239" s="175">
        <f>IF(OR(RIGHT($I239,3)="RGT",RIGHT($I239,3)="INC"),IF($H239=AP$217,SUM($T272:AP272)+$P239,IF(AP$217&gt;$H239,AP272,0)),0)</f>
        <v>0</v>
      </c>
      <c r="AQ239" s="176">
        <f>IF(OR(RIGHT($I239,3)="RGT",RIGHT($I239,3)="INC"),IF($H239=AQ$217,SUM($T272:AQ272)+$P239,IF(AQ$217&gt;$H239,AQ272,0)),0)</f>
        <v>0</v>
      </c>
    </row>
    <row r="240" spans="1:43" s="177" customFormat="1" x14ac:dyDescent="0.25">
      <c r="A240" s="177">
        <v>902132967</v>
      </c>
      <c r="B240" s="192" t="str">
        <f t="shared" si="134"/>
        <v>Mesa</v>
      </c>
      <c r="C240" s="173" t="s">
        <v>33</v>
      </c>
      <c r="D240" s="56" t="s">
        <v>352</v>
      </c>
      <c r="E240" s="66" t="s">
        <v>353</v>
      </c>
      <c r="F240" s="58">
        <v>7555</v>
      </c>
      <c r="G240" s="153" t="s">
        <v>90</v>
      </c>
      <c r="H240" s="281">
        <v>44166</v>
      </c>
      <c r="I240" s="60" t="s">
        <v>281</v>
      </c>
      <c r="J240" s="61">
        <v>0</v>
      </c>
      <c r="K240" s="62">
        <v>1</v>
      </c>
      <c r="L240" s="63"/>
      <c r="M240" s="122">
        <v>825.71520999999996</v>
      </c>
      <c r="N240" s="64">
        <f t="shared" si="129"/>
        <v>3086.3357141021643</v>
      </c>
      <c r="O240" s="64">
        <f t="shared" si="130"/>
        <v>220.95808000000005</v>
      </c>
      <c r="P240" s="64">
        <f t="shared" si="131"/>
        <v>825.71520999999996</v>
      </c>
      <c r="Q240" s="64">
        <f t="shared" si="132"/>
        <v>3086.3357141021643</v>
      </c>
      <c r="R240" s="65">
        <f t="shared" si="133"/>
        <v>220.95808000000005</v>
      </c>
      <c r="S240" s="59"/>
      <c r="T240" s="174">
        <f>IF(OR(RIGHT($I240,3)="RGT",RIGHT($I240,3)="INC"),IF($H240=T$217,SUM($T273:T273)+$P240,IF(T$217&gt;$H240,T273,0)),0)</f>
        <v>0</v>
      </c>
      <c r="U240" s="175">
        <f>IF(OR(RIGHT($I240,3)="RGT",RIGHT($I240,3)="INC"),IF($H240=U$217,SUM($T273:U273)+$P240,IF(U$217&gt;$H240,U273,0)),0)</f>
        <v>0</v>
      </c>
      <c r="V240" s="175">
        <f>IF(OR(RIGHT($I240,3)="RGT",RIGHT($I240,3)="INC"),IF($H240=V$217,SUM($T273:V273)+$P240,IF(V$217&gt;$H240,V273,0)),0)</f>
        <v>0</v>
      </c>
      <c r="W240" s="175">
        <f>IF(OR(RIGHT($I240,3)="RGT",RIGHT($I240,3)="INC"),IF($H240=W$217,SUM($T273:W273)+$P240,IF(W$217&gt;$H240,W273,0)),0)</f>
        <v>0</v>
      </c>
      <c r="X240" s="175">
        <f>IF(OR(RIGHT($I240,3)="RGT",RIGHT($I240,3)="INC"),IF($H240=X$217,SUM($T273:X273)+$P240,IF(X$217&gt;$H240,X273,0)),0)</f>
        <v>0</v>
      </c>
      <c r="Y240" s="175">
        <f>IF(OR(RIGHT($I240,3)="RGT",RIGHT($I240,3)="INC"),IF($H240=Y$217,SUM($T273:Y273)+$P240,IF(Y$217&gt;$H240,Y273,0)),0)</f>
        <v>0</v>
      </c>
      <c r="Z240" s="175">
        <f>IF(OR(RIGHT($I240,3)="RGT",RIGHT($I240,3)="INC"),IF($H240=Z$217,SUM($T273:Z273)+$P240,IF(Z$217&gt;$H240,Z273,0)),0)</f>
        <v>0</v>
      </c>
      <c r="AA240" s="175">
        <f>IF(OR(RIGHT($I240,3)="RGT",RIGHT($I240,3)="INC"),IF($H240=AA$217,SUM($T273:AA273)+$P240,IF(AA$217&gt;$H240,AA273,0)),0)</f>
        <v>0</v>
      </c>
      <c r="AB240" s="175">
        <f>IF(OR(RIGHT($I240,3)="RGT",RIGHT($I240,3)="INC"),IF($H240=AB$217,SUM($T273:AB273)+$P240,IF(AB$217&gt;$H240,AB273,0)),0)</f>
        <v>0</v>
      </c>
      <c r="AC240" s="175">
        <f>IF(OR(RIGHT($I240,3)="RGT",RIGHT($I240,3)="INC"),IF($H240=AC$217,SUM($T273:AC273)+$P240,IF(AC$217&gt;$H240,AC273,0)),0)</f>
        <v>0</v>
      </c>
      <c r="AD240" s="175">
        <f>IF(OR(RIGHT($I240,3)="RGT",RIGHT($I240,3)="INC"),IF($H240=AD$217,SUM($T273:AD273)+$P240,IF(AD$217&gt;$H240,AD273,0)),0)</f>
        <v>0</v>
      </c>
      <c r="AE240" s="176">
        <f>IF(OR(RIGHT($I240,3)="RGT",RIGHT($I240,3)="INC"),IF($H240=AE$217,SUM($T273:AE273)+$P240,IF(AE$217&gt;$H240,AE273,0)),0)</f>
        <v>0</v>
      </c>
      <c r="AF240" s="175">
        <f>IF(OR(RIGHT($I240,3)="RGT",RIGHT($I240,3)="INC"),IF($H240=AF$217,SUM($T273:AF273)+$P240,IF(AF$217&gt;$H240,AF273,0)),0)</f>
        <v>0</v>
      </c>
      <c r="AG240" s="175">
        <f>IF(OR(RIGHT($I240,3)="RGT",RIGHT($I240,3)="INC"),IF($H240=AG$217,SUM($T273:AG273)+$P240,IF(AG$217&gt;$H240,AG273,0)),0)</f>
        <v>0</v>
      </c>
      <c r="AH240" s="175">
        <f>IF(OR(RIGHT($I240,3)="RGT",RIGHT($I240,3)="INC"),IF($H240=AH$217,SUM($T273:AH273)+$P240,IF(AH$217&gt;$H240,AH273,0)),0)</f>
        <v>0</v>
      </c>
      <c r="AI240" s="175">
        <f>IF(OR(RIGHT($I240,3)="RGT",RIGHT($I240,3)="INC"),IF($H240=AI$217,SUM($T273:AI273)+$P240,IF(AI$217&gt;$H240,AI273,0)),0)</f>
        <v>0</v>
      </c>
      <c r="AJ240" s="175">
        <f>IF(OR(RIGHT($I240,3)="RGT",RIGHT($I240,3)="INC"),IF($H240=AJ$217,SUM($T273:AJ273)+$P240,IF(AJ$217&gt;$H240,AJ273,0)),0)</f>
        <v>0</v>
      </c>
      <c r="AK240" s="175">
        <f>IF(OR(RIGHT($I240,3)="RGT",RIGHT($I240,3)="INC"),IF($H240=AK$217,SUM($T273:AK273)+$P240,IF(AK$217&gt;$H240,AK273,0)),0)</f>
        <v>0</v>
      </c>
      <c r="AL240" s="175">
        <f>IF(OR(RIGHT($I240,3)="RGT",RIGHT($I240,3)="INC"),IF($H240=AL$217,SUM($T273:AL273)+$P240,IF(AL$217&gt;$H240,AL273,0)),0)</f>
        <v>0</v>
      </c>
      <c r="AM240" s="175">
        <f>IF(OR(RIGHT($I240,3)="RGT",RIGHT($I240,3)="INC"),IF($H240=AM$217,SUM($T273:AM273)+$P240,IF(AM$217&gt;$H240,AM273,0)),0)</f>
        <v>0</v>
      </c>
      <c r="AN240" s="175">
        <f>IF(OR(RIGHT($I240,3)="RGT",RIGHT($I240,3)="INC"),IF($H240=AN$217,SUM($T273:AN273)+$P240,IF(AN$217&gt;$H240,AN273,0)),0)</f>
        <v>0</v>
      </c>
      <c r="AO240" s="175">
        <f>IF(OR(RIGHT($I240,3)="RGT",RIGHT($I240,3)="INC"),IF($H240=AO$217,SUM($T273:AO273)+$P240,IF(AO$217&gt;$H240,AO273,0)),0)</f>
        <v>0</v>
      </c>
      <c r="AP240" s="175">
        <f>IF(OR(RIGHT($I240,3)="RGT",RIGHT($I240,3)="INC"),IF($H240=AP$217,SUM($T273:AP273)+$P240,IF(AP$217&gt;$H240,AP273,0)),0)</f>
        <v>0</v>
      </c>
      <c r="AQ240" s="176">
        <f>IF(OR(RIGHT($I240,3)="RGT",RIGHT($I240,3)="INC"),IF($H240=AQ$217,SUM($T273:AQ273)+$P240,IF(AQ$217&gt;$H240,AQ273,0)),0)</f>
        <v>0</v>
      </c>
    </row>
    <row r="241" spans="1:44" s="177" customFormat="1" x14ac:dyDescent="0.25">
      <c r="A241" s="177">
        <v>902178838</v>
      </c>
      <c r="B241" s="192" t="str">
        <f t="shared" si="134"/>
        <v>Mesa</v>
      </c>
      <c r="C241" s="173" t="s">
        <v>33</v>
      </c>
      <c r="D241" s="56" t="s">
        <v>354</v>
      </c>
      <c r="E241" s="66" t="s">
        <v>355</v>
      </c>
      <c r="F241" s="58">
        <v>7555</v>
      </c>
      <c r="G241" s="153" t="s">
        <v>90</v>
      </c>
      <c r="H241" s="281">
        <v>44348</v>
      </c>
      <c r="I241" s="60" t="s">
        <v>295</v>
      </c>
      <c r="J241" s="61">
        <v>0</v>
      </c>
      <c r="K241" s="62">
        <v>1</v>
      </c>
      <c r="L241" s="63"/>
      <c r="M241" s="122">
        <v>384.39953000000003</v>
      </c>
      <c r="N241" s="64">
        <f t="shared" si="129"/>
        <v>1632.2358695999997</v>
      </c>
      <c r="O241" s="64">
        <f t="shared" si="130"/>
        <v>25755.774332266596</v>
      </c>
      <c r="P241" s="64">
        <f t="shared" si="131"/>
        <v>384.39953000000003</v>
      </c>
      <c r="Q241" s="64">
        <f t="shared" si="132"/>
        <v>1632.2358695999997</v>
      </c>
      <c r="R241" s="65">
        <f t="shared" si="133"/>
        <v>25755.774332266596</v>
      </c>
      <c r="S241" s="59"/>
      <c r="T241" s="174">
        <f>IF(OR(RIGHT($I241,3)="RGT",RIGHT($I241,3)="INC"),IF($H241=T$217,SUM($T274:T274)+$P241,IF(T$217&gt;$H241,T274,0)),0)</f>
        <v>0</v>
      </c>
      <c r="U241" s="175">
        <f>IF(OR(RIGHT($I241,3)="RGT",RIGHT($I241,3)="INC"),IF($H241=U$217,SUM($T274:U274)+$P241,IF(U$217&gt;$H241,U274,0)),0)</f>
        <v>0</v>
      </c>
      <c r="V241" s="175">
        <f>IF(OR(RIGHT($I241,3)="RGT",RIGHT($I241,3)="INC"),IF($H241=V$217,SUM($T274:V274)+$P241,IF(V$217&gt;$H241,V274,0)),0)</f>
        <v>0</v>
      </c>
      <c r="W241" s="175">
        <f>IF(OR(RIGHT($I241,3)="RGT",RIGHT($I241,3)="INC"),IF($H241=W$217,SUM($T274:W274)+$P241,IF(W$217&gt;$H241,W274,0)),0)</f>
        <v>0</v>
      </c>
      <c r="X241" s="175">
        <f>IF(OR(RIGHT($I241,3)="RGT",RIGHT($I241,3)="INC"),IF($H241=X$217,SUM($T274:X274)+$P241,IF(X$217&gt;$H241,X274,0)),0)</f>
        <v>0</v>
      </c>
      <c r="Y241" s="175">
        <f>IF(OR(RIGHT($I241,3)="RGT",RIGHT($I241,3)="INC"),IF($H241=Y$217,SUM($T274:Y274)+$P241,IF(Y$217&gt;$H241,Y274,0)),0)</f>
        <v>0</v>
      </c>
      <c r="Z241" s="175">
        <f>IF(OR(RIGHT($I241,3)="RGT",RIGHT($I241,3)="INC"),IF($H241=Z$217,SUM($T274:Z274)+$P241,IF(Z$217&gt;$H241,Z274,0)),0)</f>
        <v>0</v>
      </c>
      <c r="AA241" s="175">
        <f>IF(OR(RIGHT($I241,3)="RGT",RIGHT($I241,3)="INC"),IF($H241=AA$217,SUM($T274:AA274)+$P241,IF(AA$217&gt;$H241,AA274,0)),0)</f>
        <v>0</v>
      </c>
      <c r="AB241" s="175">
        <f>IF(OR(RIGHT($I241,3)="RGT",RIGHT($I241,3)="INC"),IF($H241=AB$217,SUM($T274:AB274)+$P241,IF(AB$217&gt;$H241,AB274,0)),0)</f>
        <v>0</v>
      </c>
      <c r="AC241" s="175">
        <f>IF(OR(RIGHT($I241,3)="RGT",RIGHT($I241,3)="INC"),IF($H241=AC$217,SUM($T274:AC274)+$P241,IF(AC$217&gt;$H241,AC274,0)),0)</f>
        <v>0</v>
      </c>
      <c r="AD241" s="175">
        <f>IF(OR(RIGHT($I241,3)="RGT",RIGHT($I241,3)="INC"),IF($H241=AD$217,SUM($T274:AD274)+$P241,IF(AD$217&gt;$H241,AD274,0)),0)</f>
        <v>0</v>
      </c>
      <c r="AE241" s="176">
        <f>IF(OR(RIGHT($I241,3)="RGT",RIGHT($I241,3)="INC"),IF($H241=AE$217,SUM($T274:AE274)+$P241,IF(AE$217&gt;$H241,AE274,0)),0)</f>
        <v>0</v>
      </c>
      <c r="AF241" s="175">
        <f>IF(OR(RIGHT($I241,3)="RGT",RIGHT($I241,3)="INC"),IF($H241=AF$217,SUM($T274:AF274)+$P241,IF(AF$217&gt;$H241,AF274,0)),0)</f>
        <v>0</v>
      </c>
      <c r="AG241" s="175">
        <f>IF(OR(RIGHT($I241,3)="RGT",RIGHT($I241,3)="INC"),IF($H241=AG$217,SUM($T274:AG274)+$P241,IF(AG$217&gt;$H241,AG274,0)),0)</f>
        <v>0</v>
      </c>
      <c r="AH241" s="175">
        <f>IF(OR(RIGHT($I241,3)="RGT",RIGHT($I241,3)="INC"),IF($H241=AH$217,SUM($T274:AH274)+$P241,IF(AH$217&gt;$H241,AH274,0)),0)</f>
        <v>0</v>
      </c>
      <c r="AI241" s="175">
        <f>IF(OR(RIGHT($I241,3)="RGT",RIGHT($I241,3)="INC"),IF($H241=AI$217,SUM($T274:AI274)+$P241,IF(AI$217&gt;$H241,AI274,0)),0)</f>
        <v>0</v>
      </c>
      <c r="AJ241" s="175">
        <f>IF(OR(RIGHT($I241,3)="RGT",RIGHT($I241,3)="INC"),IF($H241=AJ$217,SUM($T274:AJ274)+$P241,IF(AJ$217&gt;$H241,AJ274,0)),0)</f>
        <v>0</v>
      </c>
      <c r="AK241" s="175">
        <f>IF(OR(RIGHT($I241,3)="RGT",RIGHT($I241,3)="INC"),IF($H241=AK$217,SUM($T274:AK274)+$P241,IF(AK$217&gt;$H241,AK274,0)),0)</f>
        <v>0</v>
      </c>
      <c r="AL241" s="175">
        <f>IF(OR(RIGHT($I241,3)="RGT",RIGHT($I241,3)="INC"),IF($H241=AL$217,SUM($T274:AL274)+$P241,IF(AL$217&gt;$H241,AL274,0)),0)</f>
        <v>0</v>
      </c>
      <c r="AM241" s="175">
        <f>IF(OR(RIGHT($I241,3)="RGT",RIGHT($I241,3)="INC"),IF($H241=AM$217,SUM($T274:AM274)+$P241,IF(AM$217&gt;$H241,AM274,0)),0)</f>
        <v>0</v>
      </c>
      <c r="AN241" s="175">
        <f>IF(OR(RIGHT($I241,3)="RGT",RIGHT($I241,3)="INC"),IF($H241=AN$217,SUM($T274:AN274)+$P241,IF(AN$217&gt;$H241,AN274,0)),0)</f>
        <v>0</v>
      </c>
      <c r="AO241" s="175">
        <f>IF(OR(RIGHT($I241,3)="RGT",RIGHT($I241,3)="INC"),IF($H241=AO$217,SUM($T274:AO274)+$P241,IF(AO$217&gt;$H241,AO274,0)),0)</f>
        <v>0</v>
      </c>
      <c r="AP241" s="175">
        <f>IF(OR(RIGHT($I241,3)="RGT",RIGHT($I241,3)="INC"),IF($H241=AP$217,SUM($T274:AP274)+$P241,IF(AP$217&gt;$H241,AP274,0)),0)</f>
        <v>0</v>
      </c>
      <c r="AQ241" s="176">
        <f>IF(OR(RIGHT($I241,3)="RGT",RIGHT($I241,3)="INC"),IF($H241=AQ$217,SUM($T274:AQ274)+$P241,IF(AQ$217&gt;$H241,AQ274,0)),0)</f>
        <v>0</v>
      </c>
    </row>
    <row r="242" spans="1:44" ht="15.75" thickBot="1" x14ac:dyDescent="0.3">
      <c r="C242" s="164" t="s">
        <v>82</v>
      </c>
      <c r="D242" s="218" t="s">
        <v>26</v>
      </c>
      <c r="E242" s="219"/>
      <c r="F242" s="219"/>
      <c r="G242" s="219"/>
      <c r="H242" s="219"/>
      <c r="I242" s="219"/>
      <c r="J242" s="219"/>
      <c r="K242" s="220"/>
      <c r="L242" s="63"/>
      <c r="M242" s="124">
        <f t="shared" ref="M242:R242" si="135">SUM(M218:M241)</f>
        <v>46788.115936089991</v>
      </c>
      <c r="N242" s="125">
        <f t="shared" si="135"/>
        <v>69798.168944145858</v>
      </c>
      <c r="O242" s="125">
        <f t="shared" si="135"/>
        <v>84750.489600877991</v>
      </c>
      <c r="P242" s="125">
        <f t="shared" si="135"/>
        <v>46788.115936089991</v>
      </c>
      <c r="Q242" s="125">
        <f t="shared" si="135"/>
        <v>69798.168944145858</v>
      </c>
      <c r="R242" s="126">
        <f t="shared" si="135"/>
        <v>84750.489600877991</v>
      </c>
      <c r="S242" s="58"/>
      <c r="T242" s="178">
        <f t="shared" ref="T242:AQ242" si="136">SUM(T218:T241)</f>
        <v>4835.1620015999997</v>
      </c>
      <c r="U242" s="179">
        <f t="shared" si="136"/>
        <v>716.61437999999964</v>
      </c>
      <c r="V242" s="179">
        <f t="shared" si="136"/>
        <v>428.36469119999992</v>
      </c>
      <c r="W242" s="179">
        <f t="shared" si="136"/>
        <v>36</v>
      </c>
      <c r="X242" s="179">
        <f t="shared" si="136"/>
        <v>0</v>
      </c>
      <c r="Y242" s="179">
        <f t="shared" si="136"/>
        <v>0</v>
      </c>
      <c r="Z242" s="179">
        <f t="shared" si="136"/>
        <v>0</v>
      </c>
      <c r="AA242" s="179">
        <f t="shared" si="136"/>
        <v>0</v>
      </c>
      <c r="AB242" s="179">
        <f t="shared" si="136"/>
        <v>0</v>
      </c>
      <c r="AC242" s="179">
        <f t="shared" si="136"/>
        <v>0</v>
      </c>
      <c r="AD242" s="179">
        <f t="shared" si="136"/>
        <v>0</v>
      </c>
      <c r="AE242" s="180">
        <f t="shared" si="136"/>
        <v>23.755014288000233</v>
      </c>
      <c r="AF242" s="179">
        <f t="shared" si="136"/>
        <v>0</v>
      </c>
      <c r="AG242" s="179">
        <f t="shared" si="136"/>
        <v>0</v>
      </c>
      <c r="AH242" s="179">
        <f t="shared" si="136"/>
        <v>0</v>
      </c>
      <c r="AI242" s="179">
        <f t="shared" si="136"/>
        <v>0</v>
      </c>
      <c r="AJ242" s="179">
        <f t="shared" si="136"/>
        <v>0</v>
      </c>
      <c r="AK242" s="179">
        <f t="shared" si="136"/>
        <v>0</v>
      </c>
      <c r="AL242" s="179">
        <f t="shared" si="136"/>
        <v>0</v>
      </c>
      <c r="AM242" s="179">
        <f t="shared" si="136"/>
        <v>0</v>
      </c>
      <c r="AN242" s="179">
        <f t="shared" si="136"/>
        <v>0</v>
      </c>
      <c r="AO242" s="179">
        <f t="shared" si="136"/>
        <v>0</v>
      </c>
      <c r="AP242" s="179">
        <f t="shared" si="136"/>
        <v>0</v>
      </c>
      <c r="AQ242" s="179">
        <f t="shared" si="136"/>
        <v>4179.1682611999995</v>
      </c>
      <c r="AR242" s="190"/>
    </row>
    <row r="243" spans="1:44" s="109" customFormat="1" ht="15.75" thickTop="1" x14ac:dyDescent="0.25">
      <c r="B243" s="181"/>
      <c r="C243" s="182"/>
      <c r="D243" s="183"/>
      <c r="E243" s="184"/>
      <c r="F243" s="185"/>
      <c r="G243" s="186"/>
      <c r="H243" s="186"/>
      <c r="J243" s="186"/>
      <c r="K243" s="186"/>
      <c r="L243" s="63"/>
      <c r="S243" s="58"/>
      <c r="T243" s="186"/>
      <c r="U243" s="186"/>
      <c r="V243" s="186"/>
      <c r="W243" s="186"/>
      <c r="X243" s="186"/>
      <c r="Y243" s="186"/>
      <c r="Z243" s="186"/>
      <c r="AA243" s="186"/>
      <c r="AB243" s="186"/>
      <c r="AC243" s="186"/>
      <c r="AD243" s="186"/>
      <c r="AE243" s="186"/>
      <c r="AF243" s="186"/>
      <c r="AG243" s="186"/>
      <c r="AH243" s="186"/>
      <c r="AI243" s="186"/>
      <c r="AJ243" s="186"/>
      <c r="AK243" s="186"/>
      <c r="AL243" s="186"/>
      <c r="AM243" s="186"/>
      <c r="AN243" s="186"/>
      <c r="AO243" s="186"/>
      <c r="AP243" s="186"/>
      <c r="AQ243" s="186"/>
      <c r="AR243" s="177"/>
    </row>
    <row r="244" spans="1:44" ht="15.75" thickBot="1" x14ac:dyDescent="0.3">
      <c r="D244" s="218" t="str">
        <f>"Total Incremental Plant Balance - "&amp;D212</f>
        <v>Total Incremental Plant Balance - Mesa</v>
      </c>
      <c r="E244" s="219"/>
      <c r="F244" s="219"/>
      <c r="G244" s="219"/>
      <c r="H244" s="219"/>
      <c r="I244" s="219"/>
      <c r="J244" s="219"/>
      <c r="K244" s="220"/>
      <c r="L244" s="63"/>
      <c r="M244" s="124"/>
      <c r="N244" s="125"/>
      <c r="O244" s="125"/>
      <c r="P244" s="125"/>
      <c r="Q244" s="125"/>
      <c r="R244" s="126"/>
      <c r="S244" s="58"/>
      <c r="T244" s="178">
        <f>T242</f>
        <v>4835.1620015999997</v>
      </c>
      <c r="U244" s="179">
        <f t="shared" ref="U244:AM244" si="137">U242+T244</f>
        <v>5551.7763815999997</v>
      </c>
      <c r="V244" s="179">
        <f t="shared" si="137"/>
        <v>5980.1410727999992</v>
      </c>
      <c r="W244" s="179">
        <f t="shared" si="137"/>
        <v>6016.1410727999992</v>
      </c>
      <c r="X244" s="179">
        <f t="shared" si="137"/>
        <v>6016.1410727999992</v>
      </c>
      <c r="Y244" s="179">
        <f t="shared" si="137"/>
        <v>6016.1410727999992</v>
      </c>
      <c r="Z244" s="179">
        <f t="shared" si="137"/>
        <v>6016.1410727999992</v>
      </c>
      <c r="AA244" s="179">
        <f t="shared" si="137"/>
        <v>6016.1410727999992</v>
      </c>
      <c r="AB244" s="179">
        <f t="shared" si="137"/>
        <v>6016.1410727999992</v>
      </c>
      <c r="AC244" s="179">
        <f t="shared" si="137"/>
        <v>6016.1410727999992</v>
      </c>
      <c r="AD244" s="179">
        <f t="shared" si="137"/>
        <v>6016.1410727999992</v>
      </c>
      <c r="AE244" s="180">
        <f t="shared" si="137"/>
        <v>6039.8960870879991</v>
      </c>
      <c r="AF244" s="179">
        <f>AF242+AE244</f>
        <v>6039.8960870879991</v>
      </c>
      <c r="AG244" s="179">
        <f t="shared" si="137"/>
        <v>6039.8960870879991</v>
      </c>
      <c r="AH244" s="179">
        <f t="shared" si="137"/>
        <v>6039.8960870879991</v>
      </c>
      <c r="AI244" s="179">
        <f t="shared" si="137"/>
        <v>6039.8960870879991</v>
      </c>
      <c r="AJ244" s="179">
        <f t="shared" si="137"/>
        <v>6039.8960870879991</v>
      </c>
      <c r="AK244" s="179">
        <f t="shared" si="137"/>
        <v>6039.8960870879991</v>
      </c>
      <c r="AL244" s="179">
        <f t="shared" si="137"/>
        <v>6039.8960870879991</v>
      </c>
      <c r="AM244" s="179">
        <f t="shared" si="137"/>
        <v>6039.8960870879991</v>
      </c>
      <c r="AN244" s="179">
        <f>AN242+AM244</f>
        <v>6039.8960870879991</v>
      </c>
      <c r="AO244" s="179">
        <f>AO242+AN244</f>
        <v>6039.8960870879991</v>
      </c>
      <c r="AP244" s="179">
        <f>AP242+AO244</f>
        <v>6039.8960870879991</v>
      </c>
      <c r="AQ244" s="180">
        <f>AQ242+AP244</f>
        <v>10219.064348287999</v>
      </c>
      <c r="AR244" s="177"/>
    </row>
    <row r="245" spans="1:44" ht="15.75" thickTop="1" x14ac:dyDescent="0.25">
      <c r="D245" s="67"/>
      <c r="E245" s="68"/>
      <c r="F245" s="67"/>
      <c r="G245" s="217"/>
      <c r="H245" s="217"/>
      <c r="I245" s="217"/>
      <c r="J245" s="217"/>
      <c r="K245" s="217"/>
      <c r="L245" s="63"/>
      <c r="M245" s="128"/>
      <c r="N245" s="128"/>
      <c r="O245" s="128"/>
      <c r="P245" s="128"/>
      <c r="Q245" s="128"/>
      <c r="R245" s="128"/>
      <c r="S245" s="58"/>
      <c r="T245" s="187"/>
      <c r="U245" s="187"/>
      <c r="V245" s="187"/>
      <c r="W245" s="187"/>
      <c r="X245" s="187"/>
      <c r="Y245" s="187"/>
      <c r="Z245" s="187"/>
      <c r="AA245" s="187"/>
      <c r="AB245" s="187"/>
      <c r="AC245" s="187"/>
      <c r="AD245" s="187"/>
      <c r="AE245" s="187"/>
      <c r="AF245" s="187"/>
      <c r="AG245" s="187"/>
      <c r="AH245" s="187"/>
      <c r="AI245" s="187"/>
      <c r="AJ245" s="187"/>
      <c r="AK245" s="187"/>
      <c r="AL245" s="187"/>
      <c r="AM245" s="187"/>
      <c r="AN245" s="187"/>
      <c r="AO245" s="187"/>
      <c r="AP245" s="187"/>
      <c r="AQ245" s="187"/>
      <c r="AR245" s="177"/>
    </row>
    <row r="246" spans="1:44" s="109" customFormat="1" x14ac:dyDescent="0.25">
      <c r="B246" s="181"/>
      <c r="C246" s="182"/>
      <c r="D246" s="183"/>
      <c r="E246" s="184"/>
      <c r="F246" s="185"/>
      <c r="G246" s="186"/>
      <c r="H246" s="186"/>
      <c r="J246" s="186"/>
      <c r="K246" s="186"/>
      <c r="L246" s="63"/>
      <c r="M246" s="119"/>
      <c r="N246" s="119"/>
      <c r="O246" s="119"/>
      <c r="P246" s="119"/>
      <c r="Q246" s="119"/>
      <c r="R246" s="119"/>
      <c r="S246" s="58"/>
      <c r="T246" s="186"/>
      <c r="U246" s="186"/>
      <c r="V246" s="186"/>
      <c r="W246" s="186"/>
      <c r="X246" s="186"/>
      <c r="Y246" s="186"/>
      <c r="Z246" s="186"/>
      <c r="AA246" s="186"/>
      <c r="AB246" s="186"/>
      <c r="AC246" s="186"/>
      <c r="AD246" s="186"/>
      <c r="AE246" s="186"/>
      <c r="AF246" s="186"/>
      <c r="AG246" s="186"/>
      <c r="AH246" s="186"/>
      <c r="AI246" s="186"/>
      <c r="AJ246" s="186"/>
      <c r="AK246" s="186"/>
      <c r="AL246" s="186"/>
      <c r="AM246" s="186"/>
      <c r="AN246" s="186"/>
      <c r="AO246" s="186"/>
      <c r="AP246" s="186"/>
      <c r="AQ246" s="186"/>
      <c r="AR246" s="177"/>
    </row>
    <row r="247" spans="1:44" s="109" customFormat="1" x14ac:dyDescent="0.25">
      <c r="B247" s="181"/>
      <c r="C247" s="182"/>
      <c r="D247" s="170" t="s">
        <v>34</v>
      </c>
      <c r="E247" s="166"/>
      <c r="F247" s="167"/>
      <c r="G247" s="108"/>
      <c r="H247" s="108"/>
      <c r="I247" s="107"/>
      <c r="J247" s="108"/>
      <c r="K247" s="108"/>
      <c r="L247" s="63"/>
      <c r="M247" s="107"/>
      <c r="N247" s="107"/>
      <c r="O247" s="107"/>
      <c r="P247" s="107"/>
      <c r="Q247" s="107"/>
      <c r="R247" s="107"/>
      <c r="S247" s="58"/>
      <c r="T247" s="108"/>
      <c r="U247" s="108"/>
      <c r="V247" s="108"/>
      <c r="W247" s="108"/>
      <c r="X247" s="108"/>
      <c r="Y247" s="108"/>
      <c r="Z247" s="108"/>
      <c r="AA247" s="108"/>
      <c r="AB247" s="108"/>
      <c r="AC247" s="108"/>
      <c r="AD247" s="108"/>
      <c r="AE247" s="108"/>
      <c r="AF247" s="108"/>
      <c r="AG247" s="108"/>
      <c r="AH247" s="108"/>
      <c r="AI247" s="108"/>
      <c r="AJ247" s="108"/>
      <c r="AK247" s="108"/>
      <c r="AL247" s="108"/>
      <c r="AM247" s="108"/>
      <c r="AN247" s="108"/>
      <c r="AO247" s="108"/>
      <c r="AP247" s="108"/>
      <c r="AQ247" s="108"/>
      <c r="AR247" s="177"/>
    </row>
    <row r="248" spans="1:44" s="109" customFormat="1" x14ac:dyDescent="0.25">
      <c r="B248" s="181"/>
      <c r="C248" s="182"/>
      <c r="D248" s="167" t="s">
        <v>35</v>
      </c>
      <c r="E248" s="166"/>
      <c r="F248" s="167"/>
      <c r="G248" s="108"/>
      <c r="H248" s="108"/>
      <c r="I248" s="107"/>
      <c r="J248" s="108"/>
      <c r="K248" s="108"/>
      <c r="L248" s="63"/>
      <c r="M248" s="107"/>
      <c r="N248" s="107"/>
      <c r="O248" s="107"/>
      <c r="P248" s="107"/>
      <c r="Q248" s="107"/>
      <c r="R248" s="107"/>
      <c r="S248" s="58"/>
      <c r="T248" s="108"/>
      <c r="U248" s="108"/>
      <c r="V248" s="108"/>
      <c r="W248" s="108"/>
      <c r="X248" s="108"/>
      <c r="Y248" s="108"/>
      <c r="Z248" s="108"/>
      <c r="AA248" s="108"/>
      <c r="AB248" s="108"/>
      <c r="AC248" s="108"/>
      <c r="AD248" s="108"/>
      <c r="AE248" s="108"/>
      <c r="AF248" s="108"/>
      <c r="AG248" s="108"/>
      <c r="AH248" s="108"/>
      <c r="AI248" s="108"/>
      <c r="AJ248" s="108"/>
      <c r="AK248" s="108"/>
      <c r="AL248" s="108"/>
      <c r="AM248" s="108"/>
      <c r="AN248" s="108"/>
      <c r="AO248" s="108"/>
      <c r="AP248" s="108"/>
      <c r="AQ248" s="108"/>
      <c r="AR248" s="177"/>
    </row>
    <row r="249" spans="1:44" s="109" customFormat="1" ht="15.75" thickBot="1" x14ac:dyDescent="0.3">
      <c r="B249" s="181"/>
      <c r="C249" s="182"/>
      <c r="D249" s="167"/>
      <c r="E249" s="166"/>
      <c r="F249" s="167"/>
      <c r="G249" s="108"/>
      <c r="H249" s="108"/>
      <c r="I249" s="107"/>
      <c r="J249" s="108"/>
      <c r="K249" s="108"/>
      <c r="L249" s="63"/>
      <c r="M249" s="107"/>
      <c r="N249" s="107"/>
      <c r="O249" s="107"/>
      <c r="P249" s="107"/>
      <c r="Q249" s="107"/>
      <c r="R249" s="107"/>
      <c r="S249" s="58"/>
      <c r="T249" s="108"/>
      <c r="U249" s="108"/>
      <c r="V249" s="108"/>
      <c r="W249" s="108"/>
      <c r="X249" s="108"/>
      <c r="Y249" s="108"/>
      <c r="Z249" s="108"/>
      <c r="AA249" s="108"/>
      <c r="AB249" s="108"/>
      <c r="AC249" s="108"/>
      <c r="AD249" s="108"/>
      <c r="AE249" s="108"/>
      <c r="AF249" s="108"/>
      <c r="AG249" s="108"/>
      <c r="AH249" s="108"/>
      <c r="AI249" s="108"/>
      <c r="AJ249" s="108"/>
      <c r="AK249" s="108"/>
      <c r="AL249" s="108"/>
      <c r="AM249" s="108"/>
      <c r="AN249" s="108"/>
      <c r="AO249" s="108"/>
      <c r="AP249" s="108"/>
      <c r="AQ249" s="108"/>
      <c r="AR249" s="177"/>
    </row>
    <row r="250" spans="1:44" s="117" customFormat="1" ht="30.75" thickBot="1" x14ac:dyDescent="0.3">
      <c r="B250" s="163"/>
      <c r="C250" s="164"/>
      <c r="D250" s="51" t="s">
        <v>15</v>
      </c>
      <c r="E250" s="52" t="s">
        <v>16</v>
      </c>
      <c r="F250" s="53" t="s">
        <v>17</v>
      </c>
      <c r="G250" s="54" t="s">
        <v>18</v>
      </c>
      <c r="H250" s="45" t="s">
        <v>19</v>
      </c>
      <c r="I250" s="45" t="s">
        <v>20</v>
      </c>
      <c r="J250" s="45" t="s">
        <v>21</v>
      </c>
      <c r="K250" s="46" t="s">
        <v>22</v>
      </c>
      <c r="L250" s="63"/>
      <c r="M250" s="44" t="str">
        <f t="shared" ref="M250:R250" si="138">M$11</f>
        <v>2017 CWIP</v>
      </c>
      <c r="N250" s="45" t="str">
        <f t="shared" si="138"/>
        <v>2018 Total Expenditures</v>
      </c>
      <c r="O250" s="45" t="str">
        <f t="shared" si="138"/>
        <v>2019 Total Expenditures</v>
      </c>
      <c r="P250" s="45" t="str">
        <f t="shared" si="138"/>
        <v>2017 ISO CWIP Less Collectible</v>
      </c>
      <c r="Q250" s="45" t="str">
        <f t="shared" si="138"/>
        <v>2018 ISO Expenditures Less Collectible</v>
      </c>
      <c r="R250" s="46" t="str">
        <f t="shared" si="138"/>
        <v>2019 ISO Expenditures Less Collectible</v>
      </c>
      <c r="S250" s="58"/>
      <c r="T250" s="69">
        <f>$E$3</f>
        <v>43101</v>
      </c>
      <c r="U250" s="54">
        <f t="shared" ref="U250:AM250" si="139">DATE(YEAR(T250),MONTH(T250)+1,DAY(T250))</f>
        <v>43132</v>
      </c>
      <c r="V250" s="54">
        <f t="shared" si="139"/>
        <v>43160</v>
      </c>
      <c r="W250" s="54">
        <f t="shared" si="139"/>
        <v>43191</v>
      </c>
      <c r="X250" s="54">
        <f t="shared" si="139"/>
        <v>43221</v>
      </c>
      <c r="Y250" s="54">
        <f t="shared" si="139"/>
        <v>43252</v>
      </c>
      <c r="Z250" s="54">
        <f t="shared" si="139"/>
        <v>43282</v>
      </c>
      <c r="AA250" s="54">
        <f t="shared" si="139"/>
        <v>43313</v>
      </c>
      <c r="AB250" s="54">
        <f t="shared" si="139"/>
        <v>43344</v>
      </c>
      <c r="AC250" s="54">
        <f t="shared" si="139"/>
        <v>43374</v>
      </c>
      <c r="AD250" s="54">
        <f t="shared" si="139"/>
        <v>43405</v>
      </c>
      <c r="AE250" s="171">
        <f t="shared" si="139"/>
        <v>43435</v>
      </c>
      <c r="AF250" s="54">
        <f>DATE(YEAR(AE250),MONTH(AE250)+1,DAY(AE250))</f>
        <v>43466</v>
      </c>
      <c r="AG250" s="54">
        <f t="shared" si="139"/>
        <v>43497</v>
      </c>
      <c r="AH250" s="54">
        <f t="shared" si="139"/>
        <v>43525</v>
      </c>
      <c r="AI250" s="54">
        <f t="shared" si="139"/>
        <v>43556</v>
      </c>
      <c r="AJ250" s="54">
        <f t="shared" si="139"/>
        <v>43586</v>
      </c>
      <c r="AK250" s="54">
        <f t="shared" si="139"/>
        <v>43617</v>
      </c>
      <c r="AL250" s="54">
        <f t="shared" si="139"/>
        <v>43647</v>
      </c>
      <c r="AM250" s="54">
        <f t="shared" si="139"/>
        <v>43678</v>
      </c>
      <c r="AN250" s="54">
        <f>DATE(YEAR(AM250),MONTH(AM250)+1,DAY(AM250))</f>
        <v>43709</v>
      </c>
      <c r="AO250" s="54">
        <f>DATE(YEAR(AN250),MONTH(AN250)+1,DAY(AN250))</f>
        <v>43739</v>
      </c>
      <c r="AP250" s="54">
        <f>DATE(YEAR(AO250),MONTH(AO250)+1,DAY(AO250))</f>
        <v>43770</v>
      </c>
      <c r="AQ250" s="171">
        <f>DATE(YEAR(AP250),MONTH(AP250)+1,DAY(AP250))</f>
        <v>43800</v>
      </c>
      <c r="AR250" s="190"/>
    </row>
    <row r="251" spans="1:44" s="177" customFormat="1" x14ac:dyDescent="0.25">
      <c r="B251" s="192" t="str">
        <f>+$D$212</f>
        <v>Mesa</v>
      </c>
      <c r="C251" s="173" t="s">
        <v>36</v>
      </c>
      <c r="D251" s="56" t="str">
        <f t="shared" ref="D251:K260" si="140">D218</f>
        <v>CET-ET-TP-RL-755500</v>
      </c>
      <c r="E251" s="57" t="str">
        <f t="shared" si="140"/>
        <v>Mesa Substation: Upgrade Mesa from a 230</v>
      </c>
      <c r="F251" s="58">
        <f t="shared" si="140"/>
        <v>7555</v>
      </c>
      <c r="G251" s="60" t="str">
        <f t="shared" si="140"/>
        <v>High</v>
      </c>
      <c r="H251" s="59">
        <f t="shared" si="140"/>
        <v>44348</v>
      </c>
      <c r="I251" s="60" t="str">
        <f t="shared" si="140"/>
        <v>TR-SUBINC</v>
      </c>
      <c r="J251" s="61">
        <f t="shared" si="140"/>
        <v>0</v>
      </c>
      <c r="K251" s="62">
        <f t="shared" si="140"/>
        <v>1</v>
      </c>
      <c r="L251" s="63"/>
      <c r="M251" s="223">
        <f t="shared" ref="M251:O274" si="141">M218</f>
        <v>30486.634208889998</v>
      </c>
      <c r="N251" s="64">
        <f t="shared" si="141"/>
        <v>55835.465608533479</v>
      </c>
      <c r="O251" s="64">
        <f t="shared" si="141"/>
        <v>38478.368805032645</v>
      </c>
      <c r="P251" s="64">
        <f t="shared" ref="P251:P274" si="142">$M251*$K251*(1-$J251)</f>
        <v>30486.634208889998</v>
      </c>
      <c r="Q251" s="64">
        <f t="shared" ref="Q251:Q274" si="143">$N251*$K251*(1-$J251)</f>
        <v>55835.465608533479</v>
      </c>
      <c r="R251" s="65">
        <f t="shared" ref="R251:R274" si="144">$O251*$K251*(1-$J251)</f>
        <v>38478.368805032645</v>
      </c>
      <c r="S251" s="59"/>
      <c r="T251" s="291">
        <v>2622.7239107600062</v>
      </c>
      <c r="U251" s="292">
        <v>5214.9419948300047</v>
      </c>
      <c r="V251" s="292">
        <v>4786.1864172379719</v>
      </c>
      <c r="W251" s="292">
        <v>3574.7516360917584</v>
      </c>
      <c r="X251" s="292">
        <v>6325.6820385035899</v>
      </c>
      <c r="Y251" s="292">
        <v>8422.6778760113502</v>
      </c>
      <c r="Z251" s="292">
        <v>3702.3393785152539</v>
      </c>
      <c r="AA251" s="292">
        <v>7381.5392284430864</v>
      </c>
      <c r="AB251" s="292">
        <v>4458.6941031045581</v>
      </c>
      <c r="AC251" s="292">
        <v>4819.8079304137918</v>
      </c>
      <c r="AD251" s="292">
        <v>1481.7210946221101</v>
      </c>
      <c r="AE251" s="293">
        <v>3044.4000000000005</v>
      </c>
      <c r="AF251" s="292">
        <v>3508.5569478659886</v>
      </c>
      <c r="AG251" s="292">
        <v>9924.4381658879902</v>
      </c>
      <c r="AH251" s="292">
        <v>3921.5954654259886</v>
      </c>
      <c r="AI251" s="292">
        <v>2023.2207717147837</v>
      </c>
      <c r="AJ251" s="292">
        <v>2039.5226000987839</v>
      </c>
      <c r="AK251" s="292">
        <v>1687.0425769787837</v>
      </c>
      <c r="AL251" s="292">
        <v>1710.3915977047836</v>
      </c>
      <c r="AM251" s="292">
        <v>1782.1028679334702</v>
      </c>
      <c r="AN251" s="292">
        <v>4282.1772804264428</v>
      </c>
      <c r="AO251" s="292">
        <v>1505.7420724067836</v>
      </c>
      <c r="AP251" s="292">
        <v>1466.1611734607834</v>
      </c>
      <c r="AQ251" s="293">
        <v>4627.4172851280591</v>
      </c>
    </row>
    <row r="252" spans="1:44" s="177" customFormat="1" x14ac:dyDescent="0.25">
      <c r="B252" s="192" t="str">
        <f t="shared" ref="B252:B271" si="145">+$D$212</f>
        <v>Mesa</v>
      </c>
      <c r="C252" s="173" t="s">
        <v>36</v>
      </c>
      <c r="D252" s="56" t="str">
        <f t="shared" si="140"/>
        <v>CET-ET-TP-RL-755502</v>
      </c>
      <c r="E252" s="66" t="str">
        <f t="shared" si="140"/>
        <v>Goodrich Sub: Upgrade/Update Protection.</v>
      </c>
      <c r="F252" s="58">
        <f t="shared" si="140"/>
        <v>7555</v>
      </c>
      <c r="G252" s="60" t="str">
        <f t="shared" si="140"/>
        <v>High</v>
      </c>
      <c r="H252" s="59">
        <f t="shared" si="140"/>
        <v>43800</v>
      </c>
      <c r="I252" s="60" t="str">
        <f t="shared" si="140"/>
        <v>TR-SUBINC</v>
      </c>
      <c r="J252" s="61">
        <f t="shared" si="140"/>
        <v>0</v>
      </c>
      <c r="K252" s="62">
        <f t="shared" si="140"/>
        <v>1</v>
      </c>
      <c r="L252" s="63"/>
      <c r="M252" s="223">
        <f t="shared" si="141"/>
        <v>135.82863</v>
      </c>
      <c r="N252" s="64">
        <f t="shared" si="141"/>
        <v>73.532560000000004</v>
      </c>
      <c r="O252" s="64">
        <f t="shared" si="141"/>
        <v>42.870889999999946</v>
      </c>
      <c r="P252" s="64">
        <f t="shared" si="142"/>
        <v>135.82863</v>
      </c>
      <c r="Q252" s="64">
        <f t="shared" si="143"/>
        <v>73.532560000000004</v>
      </c>
      <c r="R252" s="65">
        <f t="shared" si="144"/>
        <v>42.870889999999946</v>
      </c>
      <c r="S252" s="59"/>
      <c r="T252" s="291">
        <v>0.7268</v>
      </c>
      <c r="U252" s="292">
        <v>11.609049999999998</v>
      </c>
      <c r="V252" s="292">
        <v>0.43034</v>
      </c>
      <c r="W252" s="292">
        <v>7.6610466666666666</v>
      </c>
      <c r="X252" s="292">
        <v>7.6610466666666666</v>
      </c>
      <c r="Y252" s="292">
        <v>7.6610466666666666</v>
      </c>
      <c r="Z252" s="292">
        <v>7.6610466666666666</v>
      </c>
      <c r="AA252" s="292">
        <v>6.5110466666666662</v>
      </c>
      <c r="AB252" s="292">
        <v>4.2110466666666664</v>
      </c>
      <c r="AC252" s="292">
        <v>4.2110466666666664</v>
      </c>
      <c r="AD252" s="292">
        <v>4.2110466666666664</v>
      </c>
      <c r="AE252" s="292">
        <v>10.977996666666671</v>
      </c>
      <c r="AF252" s="292">
        <v>0</v>
      </c>
      <c r="AG252" s="292">
        <v>0</v>
      </c>
      <c r="AH252" s="292">
        <v>0</v>
      </c>
      <c r="AI252" s="292">
        <v>0</v>
      </c>
      <c r="AJ252" s="292">
        <v>0</v>
      </c>
      <c r="AK252" s="292">
        <v>0</v>
      </c>
      <c r="AL252" s="292">
        <v>0</v>
      </c>
      <c r="AM252" s="292">
        <v>0</v>
      </c>
      <c r="AN252" s="292">
        <v>0</v>
      </c>
      <c r="AO252" s="292">
        <v>0</v>
      </c>
      <c r="AP252" s="292">
        <v>0</v>
      </c>
      <c r="AQ252" s="293">
        <v>42.870889999999946</v>
      </c>
    </row>
    <row r="253" spans="1:44" s="177" customFormat="1" x14ac:dyDescent="0.25">
      <c r="B253" s="192" t="str">
        <f t="shared" si="145"/>
        <v>Mesa</v>
      </c>
      <c r="C253" s="173" t="s">
        <v>36</v>
      </c>
      <c r="D253" s="56" t="str">
        <f t="shared" si="140"/>
        <v>CET-ET-TP-RL-755503</v>
      </c>
      <c r="E253" s="66" t="str">
        <f t="shared" si="140"/>
        <v>Laguna Bell: Replace (4) 230 kV CBs</v>
      </c>
      <c r="F253" s="58">
        <f t="shared" si="140"/>
        <v>7555</v>
      </c>
      <c r="G253" s="60" t="str">
        <f t="shared" si="140"/>
        <v>High</v>
      </c>
      <c r="H253" s="59">
        <f t="shared" si="140"/>
        <v>43800</v>
      </c>
      <c r="I253" s="60" t="str">
        <f t="shared" si="140"/>
        <v>TR-SUBINC</v>
      </c>
      <c r="J253" s="61">
        <f t="shared" si="140"/>
        <v>0</v>
      </c>
      <c r="K253" s="62">
        <f t="shared" si="140"/>
        <v>1</v>
      </c>
      <c r="L253" s="63"/>
      <c r="M253" s="223">
        <f t="shared" si="141"/>
        <v>1306.4221</v>
      </c>
      <c r="N253" s="64">
        <f t="shared" si="141"/>
        <v>1.7012640000000003</v>
      </c>
      <c r="O253" s="64">
        <f t="shared" si="141"/>
        <v>812.41405000000009</v>
      </c>
      <c r="P253" s="64">
        <f t="shared" si="142"/>
        <v>1306.4221</v>
      </c>
      <c r="Q253" s="64">
        <f t="shared" si="143"/>
        <v>1.7012640000000003</v>
      </c>
      <c r="R253" s="65">
        <f t="shared" si="144"/>
        <v>812.41405000000009</v>
      </c>
      <c r="S253" s="59"/>
      <c r="T253" s="291">
        <v>0</v>
      </c>
      <c r="U253" s="292">
        <v>0</v>
      </c>
      <c r="V253" s="292">
        <v>0.51096000000000008</v>
      </c>
      <c r="W253" s="292">
        <v>0.13468340000000001</v>
      </c>
      <c r="X253" s="292">
        <v>0.13468340000000001</v>
      </c>
      <c r="Y253" s="292">
        <v>0.13468340000000001</v>
      </c>
      <c r="Z253" s="292">
        <v>0.13468340000000001</v>
      </c>
      <c r="AA253" s="292">
        <v>0.13468340000000001</v>
      </c>
      <c r="AB253" s="292">
        <v>0.13468340000000001</v>
      </c>
      <c r="AC253" s="292">
        <v>0.13468340000000001</v>
      </c>
      <c r="AD253" s="292">
        <v>0.13468340000000001</v>
      </c>
      <c r="AE253" s="292">
        <v>0.11283679999999988</v>
      </c>
      <c r="AF253" s="292">
        <v>67.701170833333336</v>
      </c>
      <c r="AG253" s="292">
        <v>67.701170833333336</v>
      </c>
      <c r="AH253" s="292">
        <v>67.701170833333336</v>
      </c>
      <c r="AI253" s="292">
        <v>67.701170833333336</v>
      </c>
      <c r="AJ253" s="292">
        <v>67.701170833333336</v>
      </c>
      <c r="AK253" s="292">
        <v>67.701170833333336</v>
      </c>
      <c r="AL253" s="292">
        <v>67.701170833333336</v>
      </c>
      <c r="AM253" s="292">
        <v>67.701170833333336</v>
      </c>
      <c r="AN253" s="292">
        <v>67.701170833333336</v>
      </c>
      <c r="AO253" s="292">
        <v>67.701170833333336</v>
      </c>
      <c r="AP253" s="292">
        <v>67.701170833333336</v>
      </c>
      <c r="AQ253" s="293">
        <v>67.701170833333393</v>
      </c>
    </row>
    <row r="254" spans="1:44" s="177" customFormat="1" x14ac:dyDescent="0.25">
      <c r="B254" s="192" t="str">
        <f t="shared" si="145"/>
        <v>Mesa</v>
      </c>
      <c r="C254" s="173" t="s">
        <v>36</v>
      </c>
      <c r="D254" s="56" t="str">
        <f t="shared" si="140"/>
        <v>CET-ET-TP-RL-755504</v>
      </c>
      <c r="E254" s="66" t="str">
        <f t="shared" si="140"/>
        <v>Lighthipe:Replace (2) 230kV CBs&amp;disconct</v>
      </c>
      <c r="F254" s="58">
        <f t="shared" si="140"/>
        <v>7555</v>
      </c>
      <c r="G254" s="60" t="str">
        <f t="shared" si="140"/>
        <v>High</v>
      </c>
      <c r="H254" s="59">
        <f t="shared" si="140"/>
        <v>43800</v>
      </c>
      <c r="I254" s="60" t="str">
        <f t="shared" si="140"/>
        <v>TR-SUBINC</v>
      </c>
      <c r="J254" s="61">
        <f t="shared" si="140"/>
        <v>0</v>
      </c>
      <c r="K254" s="62">
        <f t="shared" si="140"/>
        <v>1</v>
      </c>
      <c r="L254" s="63"/>
      <c r="M254" s="223">
        <f t="shared" si="141"/>
        <v>579.2585600000001</v>
      </c>
      <c r="N254" s="64">
        <f t="shared" si="141"/>
        <v>237.3981</v>
      </c>
      <c r="O254" s="64">
        <f t="shared" si="141"/>
        <v>47.59200319999988</v>
      </c>
      <c r="P254" s="64">
        <f t="shared" si="142"/>
        <v>579.2585600000001</v>
      </c>
      <c r="Q254" s="64">
        <f t="shared" si="143"/>
        <v>237.3981</v>
      </c>
      <c r="R254" s="65">
        <f t="shared" si="144"/>
        <v>47.59200319999988</v>
      </c>
      <c r="S254" s="59"/>
      <c r="T254" s="291">
        <v>375.59811000000002</v>
      </c>
      <c r="U254" s="292">
        <v>-374.62023000000005</v>
      </c>
      <c r="V254" s="292">
        <v>22.628900000000002</v>
      </c>
      <c r="W254" s="292">
        <v>56.061226666666663</v>
      </c>
      <c r="X254" s="292">
        <v>1.0837866666666667</v>
      </c>
      <c r="Y254" s="292">
        <v>1.0837866666666667</v>
      </c>
      <c r="Z254" s="292">
        <v>1.0837866666666667</v>
      </c>
      <c r="AA254" s="292">
        <v>28.931466666666669</v>
      </c>
      <c r="AB254" s="292">
        <v>1.0837866666666667</v>
      </c>
      <c r="AC254" s="292">
        <v>1.0837866666666667</v>
      </c>
      <c r="AD254" s="292">
        <v>1.0837866666666667</v>
      </c>
      <c r="AE254" s="292">
        <v>122.29590666666668</v>
      </c>
      <c r="AF254" s="292">
        <v>0</v>
      </c>
      <c r="AG254" s="292">
        <v>0</v>
      </c>
      <c r="AH254" s="292">
        <v>5.1167199999999999</v>
      </c>
      <c r="AI254" s="292">
        <v>5.1167199999999999</v>
      </c>
      <c r="AJ254" s="292">
        <v>5.1167199999999999</v>
      </c>
      <c r="AK254" s="292">
        <v>5.1167199999999999</v>
      </c>
      <c r="AL254" s="292">
        <v>0</v>
      </c>
      <c r="AM254" s="292">
        <v>0</v>
      </c>
      <c r="AN254" s="292">
        <v>0</v>
      </c>
      <c r="AO254" s="292">
        <v>0</v>
      </c>
      <c r="AP254" s="292">
        <v>0</v>
      </c>
      <c r="AQ254" s="293">
        <v>27.125123199999884</v>
      </c>
    </row>
    <row r="255" spans="1:44" s="177" customFormat="1" x14ac:dyDescent="0.25">
      <c r="B255" s="192" t="str">
        <f t="shared" si="145"/>
        <v>Mesa</v>
      </c>
      <c r="C255" s="173" t="s">
        <v>36</v>
      </c>
      <c r="D255" s="56" t="str">
        <f t="shared" si="140"/>
        <v>CET-ET-TP-RL-755506</v>
      </c>
      <c r="E255" s="66" t="str">
        <f t="shared" si="140"/>
        <v>Rio Hondo Sub: Upgrade/Update Protection</v>
      </c>
      <c r="F255" s="58">
        <f t="shared" si="140"/>
        <v>7555</v>
      </c>
      <c r="G255" s="60" t="str">
        <f t="shared" si="140"/>
        <v>High</v>
      </c>
      <c r="H255" s="59">
        <f t="shared" si="140"/>
        <v>43800</v>
      </c>
      <c r="I255" s="60" t="str">
        <f t="shared" si="140"/>
        <v>TR-SUBINC</v>
      </c>
      <c r="J255" s="61">
        <f t="shared" si="140"/>
        <v>0</v>
      </c>
      <c r="K255" s="62">
        <f t="shared" si="140"/>
        <v>1</v>
      </c>
      <c r="L255" s="63"/>
      <c r="M255" s="223">
        <f t="shared" si="141"/>
        <v>186.71880999999999</v>
      </c>
      <c r="N255" s="64">
        <f t="shared" si="141"/>
        <v>2.0888</v>
      </c>
      <c r="O255" s="64">
        <f t="shared" si="141"/>
        <v>162.30144000000001</v>
      </c>
      <c r="P255" s="64">
        <f t="shared" si="142"/>
        <v>186.71880999999999</v>
      </c>
      <c r="Q255" s="64">
        <f t="shared" si="143"/>
        <v>2.0888</v>
      </c>
      <c r="R255" s="65">
        <f t="shared" si="144"/>
        <v>162.30144000000001</v>
      </c>
      <c r="S255" s="59"/>
      <c r="T255" s="291">
        <v>0</v>
      </c>
      <c r="U255" s="292">
        <v>0</v>
      </c>
      <c r="V255" s="292">
        <v>0</v>
      </c>
      <c r="W255" s="292">
        <v>0</v>
      </c>
      <c r="X255" s="292">
        <v>0</v>
      </c>
      <c r="Y255" s="292">
        <v>0</v>
      </c>
      <c r="Z255" s="292">
        <v>0</v>
      </c>
      <c r="AA255" s="292">
        <v>0</v>
      </c>
      <c r="AB255" s="292">
        <v>0</v>
      </c>
      <c r="AC255" s="292">
        <v>0</v>
      </c>
      <c r="AD255" s="292">
        <v>0</v>
      </c>
      <c r="AE255" s="292">
        <v>2.0888</v>
      </c>
      <c r="AF255" s="292">
        <v>0</v>
      </c>
      <c r="AG255" s="292">
        <v>0</v>
      </c>
      <c r="AH255" s="292">
        <v>162.30144000000001</v>
      </c>
      <c r="AI255" s="292">
        <v>0</v>
      </c>
      <c r="AJ255" s="292">
        <v>0</v>
      </c>
      <c r="AK255" s="292">
        <v>0</v>
      </c>
      <c r="AL255" s="292">
        <v>0</v>
      </c>
      <c r="AM255" s="292">
        <v>0</v>
      </c>
      <c r="AN255" s="292">
        <v>0</v>
      </c>
      <c r="AO255" s="292">
        <v>0</v>
      </c>
      <c r="AP255" s="292">
        <v>0</v>
      </c>
      <c r="AQ255" s="293">
        <v>0</v>
      </c>
    </row>
    <row r="256" spans="1:44" s="177" customFormat="1" x14ac:dyDescent="0.25">
      <c r="B256" s="192" t="str">
        <f t="shared" si="145"/>
        <v>Mesa</v>
      </c>
      <c r="C256" s="173" t="s">
        <v>36</v>
      </c>
      <c r="D256" s="56" t="str">
        <f t="shared" si="140"/>
        <v>CET-ET-TP-RL-755508</v>
      </c>
      <c r="E256" s="66" t="str">
        <f t="shared" si="140"/>
        <v>Mesa Area Phase2: Relocate various lines</v>
      </c>
      <c r="F256" s="58">
        <f t="shared" si="140"/>
        <v>7555</v>
      </c>
      <c r="G256" s="60" t="str">
        <f t="shared" si="140"/>
        <v>High</v>
      </c>
      <c r="H256" s="59">
        <f t="shared" si="140"/>
        <v>44166</v>
      </c>
      <c r="I256" s="60" t="str">
        <f t="shared" si="140"/>
        <v>TR-SUBINC</v>
      </c>
      <c r="J256" s="61">
        <f t="shared" si="140"/>
        <v>0</v>
      </c>
      <c r="K256" s="62">
        <f t="shared" si="140"/>
        <v>1</v>
      </c>
      <c r="L256" s="63"/>
      <c r="M256" s="223">
        <f t="shared" si="141"/>
        <v>4927.7533400000002</v>
      </c>
      <c r="N256" s="64">
        <f t="shared" si="141"/>
        <v>957.30069439999988</v>
      </c>
      <c r="O256" s="64">
        <f t="shared" si="141"/>
        <v>480.88170000000014</v>
      </c>
      <c r="P256" s="64">
        <f t="shared" si="142"/>
        <v>4927.7533400000002</v>
      </c>
      <c r="Q256" s="64">
        <f t="shared" si="143"/>
        <v>957.30069439999988</v>
      </c>
      <c r="R256" s="65">
        <f t="shared" si="144"/>
        <v>480.88170000000014</v>
      </c>
      <c r="S256" s="59"/>
      <c r="T256" s="291">
        <v>557.17512999999997</v>
      </c>
      <c r="U256" s="292">
        <v>56.928040000000003</v>
      </c>
      <c r="V256" s="292">
        <v>69.177929999999975</v>
      </c>
      <c r="W256" s="292">
        <v>27.469683733333309</v>
      </c>
      <c r="X256" s="292">
        <v>27.469683733333309</v>
      </c>
      <c r="Y256" s="292">
        <v>27.469683733333309</v>
      </c>
      <c r="Z256" s="292">
        <v>27.469683733333309</v>
      </c>
      <c r="AA256" s="292">
        <v>27.469683733333309</v>
      </c>
      <c r="AB256" s="292">
        <v>27.469683733333309</v>
      </c>
      <c r="AC256" s="292">
        <v>27.469683733333309</v>
      </c>
      <c r="AD256" s="292">
        <v>27.469683733333309</v>
      </c>
      <c r="AE256" s="292">
        <v>54.262124533333235</v>
      </c>
      <c r="AF256" s="292">
        <v>40.073475000000002</v>
      </c>
      <c r="AG256" s="292">
        <v>40.073475000000002</v>
      </c>
      <c r="AH256" s="292">
        <v>40.073475000000002</v>
      </c>
      <c r="AI256" s="292">
        <v>40.073475000000002</v>
      </c>
      <c r="AJ256" s="292">
        <v>40.073475000000002</v>
      </c>
      <c r="AK256" s="292">
        <v>40.073475000000002</v>
      </c>
      <c r="AL256" s="292">
        <v>40.073475000000002</v>
      </c>
      <c r="AM256" s="292">
        <v>40.073475000000002</v>
      </c>
      <c r="AN256" s="292">
        <v>40.073475000000002</v>
      </c>
      <c r="AO256" s="292">
        <v>40.073475000000002</v>
      </c>
      <c r="AP256" s="292">
        <v>40.073475000000002</v>
      </c>
      <c r="AQ256" s="293">
        <v>40.073475000000009</v>
      </c>
    </row>
    <row r="257" spans="2:43" s="177" customFormat="1" x14ac:dyDescent="0.25">
      <c r="B257" s="192" t="str">
        <f t="shared" si="145"/>
        <v>Mesa</v>
      </c>
      <c r="C257" s="173" t="s">
        <v>36</v>
      </c>
      <c r="D257" s="56" t="str">
        <f t="shared" si="140"/>
        <v>CET-ET-TP-RL-755508</v>
      </c>
      <c r="E257" s="66" t="str">
        <f t="shared" si="140"/>
        <v>Mesa Area Phase1:Form LB-Mesa2&amp;Mesa-RH2</v>
      </c>
      <c r="F257" s="58">
        <f t="shared" si="140"/>
        <v>7555</v>
      </c>
      <c r="G257" s="60" t="str">
        <f t="shared" si="140"/>
        <v>High</v>
      </c>
      <c r="H257" s="59">
        <f t="shared" si="140"/>
        <v>44166</v>
      </c>
      <c r="I257" s="60" t="str">
        <f t="shared" si="140"/>
        <v>TR-SUBINC</v>
      </c>
      <c r="J257" s="61">
        <f t="shared" si="140"/>
        <v>0</v>
      </c>
      <c r="K257" s="62">
        <f t="shared" si="140"/>
        <v>1</v>
      </c>
      <c r="L257" s="63"/>
      <c r="M257" s="223">
        <f t="shared" si="141"/>
        <v>1118.25685</v>
      </c>
      <c r="N257" s="64">
        <f t="shared" si="141"/>
        <v>227.39794039999992</v>
      </c>
      <c r="O257" s="64">
        <f t="shared" si="141"/>
        <v>3039.8880358877195</v>
      </c>
      <c r="P257" s="64">
        <f t="shared" si="142"/>
        <v>1118.25685</v>
      </c>
      <c r="Q257" s="64">
        <f t="shared" si="143"/>
        <v>227.39794039999992</v>
      </c>
      <c r="R257" s="65">
        <f t="shared" si="144"/>
        <v>3039.8880358877195</v>
      </c>
      <c r="S257" s="59"/>
      <c r="T257" s="291">
        <v>18.70618</v>
      </c>
      <c r="U257" s="292">
        <v>26.238000000000007</v>
      </c>
      <c r="V257" s="292">
        <v>20.02018</v>
      </c>
      <c r="W257" s="292">
        <v>17.857466666666667</v>
      </c>
      <c r="X257" s="292">
        <v>17.857466666666667</v>
      </c>
      <c r="Y257" s="292">
        <v>17.857466666666667</v>
      </c>
      <c r="Z257" s="292">
        <v>17.857466666666667</v>
      </c>
      <c r="AA257" s="292">
        <v>17.857466666666667</v>
      </c>
      <c r="AB257" s="292">
        <v>17.857466666666667</v>
      </c>
      <c r="AC257" s="292">
        <v>17.857466666666667</v>
      </c>
      <c r="AD257" s="292">
        <v>17.857466666666667</v>
      </c>
      <c r="AE257" s="292">
        <v>19.573847066666659</v>
      </c>
      <c r="AF257" s="292">
        <v>223.68769134952055</v>
      </c>
      <c r="AG257" s="292">
        <v>223.68769134952055</v>
      </c>
      <c r="AH257" s="292">
        <v>223.68769134952055</v>
      </c>
      <c r="AI257" s="292">
        <v>223.68769134952055</v>
      </c>
      <c r="AJ257" s="292">
        <v>223.68769134952055</v>
      </c>
      <c r="AK257" s="292">
        <v>223.68769134952055</v>
      </c>
      <c r="AL257" s="292">
        <v>223.68769134952055</v>
      </c>
      <c r="AM257" s="292">
        <v>223.68769134952055</v>
      </c>
      <c r="AN257" s="292">
        <v>223.68769134952055</v>
      </c>
      <c r="AO257" s="292">
        <v>223.68769134952055</v>
      </c>
      <c r="AP257" s="292">
        <v>223.68769134952055</v>
      </c>
      <c r="AQ257" s="293">
        <v>579.32343104299332</v>
      </c>
    </row>
    <row r="258" spans="2:43" s="177" customFormat="1" x14ac:dyDescent="0.25">
      <c r="B258" s="192" t="str">
        <f t="shared" si="145"/>
        <v>Mesa</v>
      </c>
      <c r="C258" s="173" t="s">
        <v>36</v>
      </c>
      <c r="D258" s="56" t="str">
        <f t="shared" si="140"/>
        <v>CET-ET-TP-RL-755523</v>
      </c>
      <c r="E258" s="66" t="str">
        <f t="shared" si="140"/>
        <v>Center Sub:Replc 3 GE relays</v>
      </c>
      <c r="F258" s="58">
        <f t="shared" si="140"/>
        <v>7555</v>
      </c>
      <c r="G258" s="60" t="str">
        <f t="shared" si="140"/>
        <v>High</v>
      </c>
      <c r="H258" s="59">
        <f t="shared" si="140"/>
        <v>43800</v>
      </c>
      <c r="I258" s="60" t="str">
        <f t="shared" si="140"/>
        <v>TR-SUBINC</v>
      </c>
      <c r="J258" s="61">
        <f t="shared" si="140"/>
        <v>0</v>
      </c>
      <c r="K258" s="62">
        <f t="shared" si="140"/>
        <v>1</v>
      </c>
      <c r="L258" s="63"/>
      <c r="M258" s="223">
        <f t="shared" si="141"/>
        <v>137.05904999999998</v>
      </c>
      <c r="N258" s="64">
        <f t="shared" si="141"/>
        <v>2.7232000000000003</v>
      </c>
      <c r="O258" s="64">
        <f t="shared" si="141"/>
        <v>86.587999999999994</v>
      </c>
      <c r="P258" s="64">
        <f t="shared" si="142"/>
        <v>137.05904999999998</v>
      </c>
      <c r="Q258" s="64">
        <f t="shared" si="143"/>
        <v>2.7232000000000003</v>
      </c>
      <c r="R258" s="65">
        <f t="shared" si="144"/>
        <v>86.587999999999994</v>
      </c>
      <c r="S258" s="59"/>
      <c r="T258" s="291">
        <v>0</v>
      </c>
      <c r="U258" s="292">
        <v>0</v>
      </c>
      <c r="V258" s="292">
        <v>0.66322000000000003</v>
      </c>
      <c r="W258" s="292">
        <v>0.22693333333333335</v>
      </c>
      <c r="X258" s="292">
        <v>0.22693333333333335</v>
      </c>
      <c r="Y258" s="292">
        <v>0.22693333333333335</v>
      </c>
      <c r="Z258" s="292">
        <v>0.22693333333333335</v>
      </c>
      <c r="AA258" s="292">
        <v>0.22693333333333335</v>
      </c>
      <c r="AB258" s="292">
        <v>0.22693333333333335</v>
      </c>
      <c r="AC258" s="292">
        <v>0.22693333333333335</v>
      </c>
      <c r="AD258" s="292">
        <v>0.22693333333333335</v>
      </c>
      <c r="AE258" s="292">
        <v>0.2445133333333335</v>
      </c>
      <c r="AF258" s="292">
        <v>0</v>
      </c>
      <c r="AG258" s="292">
        <v>0</v>
      </c>
      <c r="AH258" s="292">
        <v>0</v>
      </c>
      <c r="AI258" s="292">
        <v>0</v>
      </c>
      <c r="AJ258" s="292">
        <v>0</v>
      </c>
      <c r="AK258" s="292">
        <v>0</v>
      </c>
      <c r="AL258" s="292">
        <v>0</v>
      </c>
      <c r="AM258" s="292">
        <v>0</v>
      </c>
      <c r="AN258" s="292">
        <v>0</v>
      </c>
      <c r="AO258" s="292">
        <v>0</v>
      </c>
      <c r="AP258" s="292">
        <v>0</v>
      </c>
      <c r="AQ258" s="293">
        <v>86.587999999999994</v>
      </c>
    </row>
    <row r="259" spans="2:43" s="177" customFormat="1" x14ac:dyDescent="0.25">
      <c r="B259" s="192" t="str">
        <f t="shared" si="145"/>
        <v>Mesa</v>
      </c>
      <c r="C259" s="173" t="s">
        <v>36</v>
      </c>
      <c r="D259" s="56" t="str">
        <f t="shared" si="140"/>
        <v>CET-ET-TP-RL-755526</v>
      </c>
      <c r="E259" s="66" t="str">
        <f t="shared" si="140"/>
        <v>Redondo Sub: Replc 1 SEL-311L relay.</v>
      </c>
      <c r="F259" s="58">
        <f t="shared" si="140"/>
        <v>7555</v>
      </c>
      <c r="G259" s="60" t="str">
        <f t="shared" si="140"/>
        <v>High</v>
      </c>
      <c r="H259" s="59">
        <f t="shared" si="140"/>
        <v>43800</v>
      </c>
      <c r="I259" s="60" t="str">
        <f t="shared" si="140"/>
        <v>TR-SUBINC</v>
      </c>
      <c r="J259" s="61">
        <f t="shared" si="140"/>
        <v>0</v>
      </c>
      <c r="K259" s="62">
        <f t="shared" si="140"/>
        <v>1</v>
      </c>
      <c r="L259" s="63"/>
      <c r="M259" s="223">
        <f t="shared" si="141"/>
        <v>186.35532999999998</v>
      </c>
      <c r="N259" s="64">
        <f t="shared" si="141"/>
        <v>178.31547400000005</v>
      </c>
      <c r="O259" s="64">
        <f t="shared" si="141"/>
        <v>0</v>
      </c>
      <c r="P259" s="64">
        <f t="shared" si="142"/>
        <v>186.35532999999998</v>
      </c>
      <c r="Q259" s="64">
        <f t="shared" si="143"/>
        <v>178.31547400000005</v>
      </c>
      <c r="R259" s="65">
        <f t="shared" si="144"/>
        <v>0</v>
      </c>
      <c r="S259" s="59"/>
      <c r="T259" s="291">
        <v>24.026009999999996</v>
      </c>
      <c r="U259" s="292">
        <v>47.355970000000021</v>
      </c>
      <c r="V259" s="292">
        <v>21.454150000000016</v>
      </c>
      <c r="W259" s="292">
        <v>1.1621653333333331</v>
      </c>
      <c r="X259" s="292">
        <v>1.1621653333333331</v>
      </c>
      <c r="Y259" s="292">
        <v>1.1621653333333331</v>
      </c>
      <c r="Z259" s="292">
        <v>5.0621653333333336</v>
      </c>
      <c r="AA259" s="292">
        <v>5.0621653333333336</v>
      </c>
      <c r="AB259" s="292">
        <v>5.0621653333333336</v>
      </c>
      <c r="AC259" s="292">
        <v>5.0621653333333336</v>
      </c>
      <c r="AD259" s="292">
        <v>5.0621653333333336</v>
      </c>
      <c r="AE259" s="292">
        <v>56.68202133333331</v>
      </c>
      <c r="AF259" s="292">
        <v>0</v>
      </c>
      <c r="AG259" s="292">
        <v>0</v>
      </c>
      <c r="AH259" s="292">
        <v>0</v>
      </c>
      <c r="AI259" s="292">
        <v>0</v>
      </c>
      <c r="AJ259" s="292">
        <v>0</v>
      </c>
      <c r="AK259" s="292">
        <v>0</v>
      </c>
      <c r="AL259" s="292">
        <v>0</v>
      </c>
      <c r="AM259" s="292">
        <v>0</v>
      </c>
      <c r="AN259" s="292">
        <v>0</v>
      </c>
      <c r="AO259" s="292">
        <v>0</v>
      </c>
      <c r="AP259" s="292">
        <v>0</v>
      </c>
      <c r="AQ259" s="293">
        <v>0</v>
      </c>
    </row>
    <row r="260" spans="2:43" s="177" customFormat="1" x14ac:dyDescent="0.25">
      <c r="B260" s="192" t="str">
        <f t="shared" si="145"/>
        <v>Mesa</v>
      </c>
      <c r="C260" s="173" t="s">
        <v>36</v>
      </c>
      <c r="D260" s="56" t="str">
        <f t="shared" si="140"/>
        <v>CET-ET-TP-RL-755500</v>
      </c>
      <c r="E260" s="66" t="str">
        <f t="shared" si="140"/>
        <v>Mesa: SCE 50% MWD Water Line Relocation</v>
      </c>
      <c r="F260" s="58">
        <f t="shared" si="140"/>
        <v>7555</v>
      </c>
      <c r="G260" s="60" t="str">
        <f t="shared" si="140"/>
        <v>High</v>
      </c>
      <c r="H260" s="59">
        <f t="shared" si="140"/>
        <v>43101</v>
      </c>
      <c r="I260" s="60" t="str">
        <f t="shared" si="140"/>
        <v>TR-SUBINC</v>
      </c>
      <c r="J260" s="61">
        <f t="shared" si="140"/>
        <v>0</v>
      </c>
      <c r="K260" s="62">
        <f t="shared" si="140"/>
        <v>1</v>
      </c>
      <c r="L260" s="63"/>
      <c r="M260" s="223">
        <f t="shared" si="141"/>
        <v>4098.4169471999994</v>
      </c>
      <c r="N260" s="64">
        <f t="shared" si="141"/>
        <v>1941.4791398879997</v>
      </c>
      <c r="O260" s="64">
        <f t="shared" si="141"/>
        <v>0</v>
      </c>
      <c r="P260" s="64">
        <f t="shared" si="142"/>
        <v>4098.4169471999994</v>
      </c>
      <c r="Q260" s="64">
        <f t="shared" si="143"/>
        <v>1941.4791398879997</v>
      </c>
      <c r="R260" s="65">
        <f t="shared" si="144"/>
        <v>0</v>
      </c>
      <c r="S260" s="59"/>
      <c r="T260" s="291">
        <v>736.74505439999996</v>
      </c>
      <c r="U260" s="292">
        <v>716.61437999999964</v>
      </c>
      <c r="V260" s="292">
        <v>428.36469119999992</v>
      </c>
      <c r="W260" s="292">
        <v>36</v>
      </c>
      <c r="X260" s="292">
        <v>0</v>
      </c>
      <c r="Y260" s="292">
        <v>0</v>
      </c>
      <c r="Z260" s="292">
        <v>0</v>
      </c>
      <c r="AA260" s="292">
        <v>0</v>
      </c>
      <c r="AB260" s="292">
        <v>0</v>
      </c>
      <c r="AC260" s="292">
        <v>0</v>
      </c>
      <c r="AD260" s="292">
        <v>0</v>
      </c>
      <c r="AE260" s="292">
        <v>23.755014288000233</v>
      </c>
      <c r="AF260" s="292">
        <v>0</v>
      </c>
      <c r="AG260" s="292">
        <v>0</v>
      </c>
      <c r="AH260" s="292">
        <v>0</v>
      </c>
      <c r="AI260" s="292">
        <v>0</v>
      </c>
      <c r="AJ260" s="292">
        <v>0</v>
      </c>
      <c r="AK260" s="292">
        <v>0</v>
      </c>
      <c r="AL260" s="292">
        <v>0</v>
      </c>
      <c r="AM260" s="292">
        <v>0</v>
      </c>
      <c r="AN260" s="292">
        <v>0</v>
      </c>
      <c r="AO260" s="292">
        <v>0</v>
      </c>
      <c r="AP260" s="292">
        <v>0</v>
      </c>
      <c r="AQ260" s="293">
        <v>0</v>
      </c>
    </row>
    <row r="261" spans="2:43" s="177" customFormat="1" x14ac:dyDescent="0.25">
      <c r="B261" s="192" t="str">
        <f t="shared" si="145"/>
        <v>Mesa</v>
      </c>
      <c r="C261" s="173" t="s">
        <v>36</v>
      </c>
      <c r="D261" s="56" t="str">
        <f t="shared" ref="D261:K270" si="146">D228</f>
        <v>CET-ET-TP-RL-755536</v>
      </c>
      <c r="E261" s="66" t="str">
        <f t="shared" si="146"/>
        <v>Eagle Rock-Mesa: Ins</v>
      </c>
      <c r="F261" s="58">
        <f t="shared" si="146"/>
        <v>7555</v>
      </c>
      <c r="G261" s="60" t="str">
        <f t="shared" si="146"/>
        <v>High</v>
      </c>
      <c r="H261" s="59">
        <f t="shared" si="146"/>
        <v>44166</v>
      </c>
      <c r="I261" s="60" t="str">
        <f t="shared" si="146"/>
        <v>TR-LINEINC</v>
      </c>
      <c r="J261" s="61">
        <f t="shared" si="146"/>
        <v>0</v>
      </c>
      <c r="K261" s="62">
        <f t="shared" si="146"/>
        <v>1</v>
      </c>
      <c r="L261" s="63"/>
      <c r="M261" s="223">
        <f t="shared" si="141"/>
        <v>0</v>
      </c>
      <c r="N261" s="64">
        <f t="shared" si="141"/>
        <v>4.2802079999999982</v>
      </c>
      <c r="O261" s="64">
        <f t="shared" si="141"/>
        <v>1101.4429999999998</v>
      </c>
      <c r="P261" s="64">
        <f t="shared" si="142"/>
        <v>0</v>
      </c>
      <c r="Q261" s="64">
        <f t="shared" si="143"/>
        <v>4.2802079999999982</v>
      </c>
      <c r="R261" s="65">
        <f t="shared" si="144"/>
        <v>1101.4429999999998</v>
      </c>
      <c r="S261" s="59"/>
      <c r="T261" s="291">
        <v>0</v>
      </c>
      <c r="U261" s="292">
        <v>1.45394</v>
      </c>
      <c r="V261" s="292">
        <v>-0.13678999999999999</v>
      </c>
      <c r="W261" s="292">
        <v>0.3269603333333333</v>
      </c>
      <c r="X261" s="292">
        <v>0.3269603333333333</v>
      </c>
      <c r="Y261" s="292">
        <v>0.3269603333333333</v>
      </c>
      <c r="Z261" s="292">
        <v>0.3269603333333333</v>
      </c>
      <c r="AA261" s="292">
        <v>0.3269603333333333</v>
      </c>
      <c r="AB261" s="292">
        <v>0.3269603333333333</v>
      </c>
      <c r="AC261" s="292">
        <v>0.3269603333333333</v>
      </c>
      <c r="AD261" s="292">
        <v>0.3269603333333333</v>
      </c>
      <c r="AE261" s="292">
        <v>0.34737533333333326</v>
      </c>
      <c r="AF261" s="292">
        <v>63.96371666666667</v>
      </c>
      <c r="AG261" s="292">
        <v>63.96371666666667</v>
      </c>
      <c r="AH261" s="292">
        <v>329.12531666666672</v>
      </c>
      <c r="AI261" s="292">
        <v>63.96371666666667</v>
      </c>
      <c r="AJ261" s="292">
        <v>63.96371666666667</v>
      </c>
      <c r="AK261" s="292">
        <v>63.96371666666667</v>
      </c>
      <c r="AL261" s="292">
        <v>63.96371666666667</v>
      </c>
      <c r="AM261" s="292">
        <v>63.96371666666667</v>
      </c>
      <c r="AN261" s="292">
        <v>63.96371666666667</v>
      </c>
      <c r="AO261" s="292">
        <v>63.96371666666667</v>
      </c>
      <c r="AP261" s="292">
        <v>63.96371666666667</v>
      </c>
      <c r="AQ261" s="293">
        <v>132.68051666666668</v>
      </c>
    </row>
    <row r="262" spans="2:43" s="177" customFormat="1" x14ac:dyDescent="0.25">
      <c r="B262" s="192" t="str">
        <f t="shared" si="145"/>
        <v>Mesa</v>
      </c>
      <c r="C262" s="173" t="s">
        <v>36</v>
      </c>
      <c r="D262" s="56" t="str">
        <f t="shared" si="146"/>
        <v>CET-ET-TP-RL-755540</v>
      </c>
      <c r="E262" s="66" t="str">
        <f t="shared" si="146"/>
        <v>Goodrich-Mesa: Install 1000ft cndctr</v>
      </c>
      <c r="F262" s="58">
        <f t="shared" si="146"/>
        <v>7555</v>
      </c>
      <c r="G262" s="60" t="str">
        <f t="shared" si="146"/>
        <v>High</v>
      </c>
      <c r="H262" s="59">
        <f t="shared" si="146"/>
        <v>44166</v>
      </c>
      <c r="I262" s="60" t="str">
        <f t="shared" si="146"/>
        <v>TR-LINEINC</v>
      </c>
      <c r="J262" s="61">
        <f t="shared" si="146"/>
        <v>0</v>
      </c>
      <c r="K262" s="62">
        <f t="shared" si="146"/>
        <v>1</v>
      </c>
      <c r="L262" s="63"/>
      <c r="M262" s="223">
        <f t="shared" si="141"/>
        <v>3.483E-2</v>
      </c>
      <c r="N262" s="64">
        <f t="shared" si="141"/>
        <v>93.826387200000042</v>
      </c>
      <c r="O262" s="64">
        <f t="shared" si="141"/>
        <v>166.25728000000004</v>
      </c>
      <c r="P262" s="64">
        <f t="shared" si="142"/>
        <v>3.483E-2</v>
      </c>
      <c r="Q262" s="64">
        <f t="shared" si="143"/>
        <v>93.826387200000042</v>
      </c>
      <c r="R262" s="65">
        <f t="shared" si="144"/>
        <v>166.25728000000004</v>
      </c>
      <c r="S262" s="59"/>
      <c r="T262" s="291">
        <v>0</v>
      </c>
      <c r="U262" s="292">
        <v>0</v>
      </c>
      <c r="V262" s="292">
        <v>0.14961000000000002</v>
      </c>
      <c r="W262" s="292">
        <v>4.4143000000000002E-2</v>
      </c>
      <c r="X262" s="292">
        <v>4.4143000000000002E-2</v>
      </c>
      <c r="Y262" s="292">
        <v>91.664877245192315</v>
      </c>
      <c r="Z262" s="292">
        <v>4.4143000000000002E-2</v>
      </c>
      <c r="AA262" s="292">
        <v>4.4143000000000002E-2</v>
      </c>
      <c r="AB262" s="292">
        <v>4.4143000000000002E-2</v>
      </c>
      <c r="AC262" s="292">
        <v>4.4143000000000002E-2</v>
      </c>
      <c r="AD262" s="292">
        <v>4.4143000000000002E-2</v>
      </c>
      <c r="AE262" s="292">
        <v>1.702898954807688</v>
      </c>
      <c r="AF262" s="292">
        <v>10.208458333333333</v>
      </c>
      <c r="AG262" s="292">
        <v>10.208458333333333</v>
      </c>
      <c r="AH262" s="292">
        <v>10.208458333333333</v>
      </c>
      <c r="AI262" s="292">
        <v>50.995358333333328</v>
      </c>
      <c r="AJ262" s="292">
        <v>10.208458333333333</v>
      </c>
      <c r="AK262" s="292">
        <v>10.208458333333333</v>
      </c>
      <c r="AL262" s="292">
        <v>10.208458333333333</v>
      </c>
      <c r="AM262" s="292">
        <v>10.208458333333333</v>
      </c>
      <c r="AN262" s="292">
        <v>10.208458333333333</v>
      </c>
      <c r="AO262" s="292">
        <v>10.208458333333333</v>
      </c>
      <c r="AP262" s="292">
        <v>10.208458333333333</v>
      </c>
      <c r="AQ262" s="293">
        <v>13.177338333333326</v>
      </c>
    </row>
    <row r="263" spans="2:43" s="177" customFormat="1" x14ac:dyDescent="0.25">
      <c r="B263" s="192" t="str">
        <f t="shared" si="145"/>
        <v>Mesa</v>
      </c>
      <c r="C263" s="173" t="s">
        <v>36</v>
      </c>
      <c r="D263" s="56" t="str">
        <f t="shared" si="146"/>
        <v>CET-ET-TP-RL-755541</v>
      </c>
      <c r="E263" s="66" t="str">
        <f t="shared" si="146"/>
        <v>Laguna Bell-Mesa #1 220kV: Install 2300 ckt
ft of conductor</v>
      </c>
      <c r="F263" s="58">
        <f t="shared" si="146"/>
        <v>7555</v>
      </c>
      <c r="G263" s="60" t="str">
        <f t="shared" si="146"/>
        <v>High</v>
      </c>
      <c r="H263" s="59">
        <f t="shared" si="146"/>
        <v>44166</v>
      </c>
      <c r="I263" s="60" t="str">
        <f t="shared" si="146"/>
        <v>TR-LINEINC</v>
      </c>
      <c r="J263" s="61">
        <f t="shared" si="146"/>
        <v>0</v>
      </c>
      <c r="K263" s="62">
        <f t="shared" si="146"/>
        <v>1</v>
      </c>
      <c r="L263" s="63"/>
      <c r="M263" s="223">
        <f t="shared" si="141"/>
        <v>0</v>
      </c>
      <c r="N263" s="64">
        <f t="shared" si="141"/>
        <v>0</v>
      </c>
      <c r="O263" s="64">
        <f t="shared" si="141"/>
        <v>85.777439999999999</v>
      </c>
      <c r="P263" s="64">
        <f t="shared" si="142"/>
        <v>0</v>
      </c>
      <c r="Q263" s="64">
        <f t="shared" si="143"/>
        <v>0</v>
      </c>
      <c r="R263" s="65">
        <f t="shared" si="144"/>
        <v>85.777439999999999</v>
      </c>
      <c r="S263" s="59"/>
      <c r="T263" s="291">
        <v>0</v>
      </c>
      <c r="U263" s="292">
        <v>0</v>
      </c>
      <c r="V263" s="292">
        <v>0</v>
      </c>
      <c r="W263" s="292">
        <v>0</v>
      </c>
      <c r="X263" s="292">
        <v>0</v>
      </c>
      <c r="Y263" s="292">
        <v>0</v>
      </c>
      <c r="Z263" s="292">
        <v>0</v>
      </c>
      <c r="AA263" s="292">
        <v>0</v>
      </c>
      <c r="AB263" s="292">
        <v>0</v>
      </c>
      <c r="AC263" s="292">
        <v>0</v>
      </c>
      <c r="AD263" s="292">
        <v>0</v>
      </c>
      <c r="AE263" s="292">
        <v>0</v>
      </c>
      <c r="AF263" s="292">
        <v>0</v>
      </c>
      <c r="AG263" s="292">
        <v>0</v>
      </c>
      <c r="AH263" s="292">
        <v>0</v>
      </c>
      <c r="AI263" s="292">
        <v>0</v>
      </c>
      <c r="AJ263" s="292">
        <v>84.245699999999999</v>
      </c>
      <c r="AK263" s="292">
        <v>0</v>
      </c>
      <c r="AL263" s="292">
        <v>0</v>
      </c>
      <c r="AM263" s="292">
        <v>0</v>
      </c>
      <c r="AN263" s="292">
        <v>0</v>
      </c>
      <c r="AO263" s="292">
        <v>0</v>
      </c>
      <c r="AP263" s="292">
        <v>0</v>
      </c>
      <c r="AQ263" s="293">
        <v>1.5317399999999999</v>
      </c>
    </row>
    <row r="264" spans="2:43" s="177" customFormat="1" x14ac:dyDescent="0.25">
      <c r="B264" s="192" t="str">
        <f t="shared" si="145"/>
        <v>Mesa</v>
      </c>
      <c r="C264" s="173" t="s">
        <v>36</v>
      </c>
      <c r="D264" s="56" t="str">
        <f t="shared" si="146"/>
        <v>CET-ET-TP-RL-755542</v>
      </c>
      <c r="E264" s="66" t="str">
        <f t="shared" si="146"/>
        <v>Laguna Bell-Mesa2: I</v>
      </c>
      <c r="F264" s="58">
        <f t="shared" si="146"/>
        <v>7555</v>
      </c>
      <c r="G264" s="60" t="str">
        <f t="shared" si="146"/>
        <v>High</v>
      </c>
      <c r="H264" s="59">
        <f t="shared" si="146"/>
        <v>44166</v>
      </c>
      <c r="I264" s="60" t="str">
        <f t="shared" si="146"/>
        <v>TR-LINEINC</v>
      </c>
      <c r="J264" s="61">
        <f t="shared" si="146"/>
        <v>0</v>
      </c>
      <c r="K264" s="62">
        <f t="shared" si="146"/>
        <v>1</v>
      </c>
      <c r="L264" s="63"/>
      <c r="M264" s="223">
        <f t="shared" si="141"/>
        <v>0</v>
      </c>
      <c r="N264" s="64">
        <f t="shared" si="141"/>
        <v>235.21571279999986</v>
      </c>
      <c r="O264" s="64">
        <f t="shared" si="141"/>
        <v>3263.2032760691418</v>
      </c>
      <c r="P264" s="64">
        <f t="shared" si="142"/>
        <v>0</v>
      </c>
      <c r="Q264" s="64">
        <f t="shared" si="143"/>
        <v>235.21571279999986</v>
      </c>
      <c r="R264" s="65">
        <f t="shared" si="144"/>
        <v>3263.2032760691418</v>
      </c>
      <c r="S264" s="59"/>
      <c r="T264" s="291">
        <v>26.179160000000003</v>
      </c>
      <c r="U264" s="292">
        <v>13.700330000000001</v>
      </c>
      <c r="V264" s="292">
        <v>24.880810000000004</v>
      </c>
      <c r="W264" s="292">
        <v>19.412015333333319</v>
      </c>
      <c r="X264" s="292">
        <v>19.412015333333319</v>
      </c>
      <c r="Y264" s="292">
        <v>19.412015333333319</v>
      </c>
      <c r="Z264" s="292">
        <v>19.412015333333319</v>
      </c>
      <c r="AA264" s="292">
        <v>19.412015333333319</v>
      </c>
      <c r="AB264" s="292">
        <v>19.412015333333319</v>
      </c>
      <c r="AC264" s="292">
        <v>19.412015333333319</v>
      </c>
      <c r="AD264" s="292">
        <v>19.412015333333319</v>
      </c>
      <c r="AE264" s="292">
        <v>15.159290133333299</v>
      </c>
      <c r="AF264" s="292">
        <v>226.70499074970652</v>
      </c>
      <c r="AG264" s="292">
        <v>226.70499074970652</v>
      </c>
      <c r="AH264" s="292">
        <v>226.70499074970652</v>
      </c>
      <c r="AI264" s="292">
        <v>226.70499074970652</v>
      </c>
      <c r="AJ264" s="292">
        <v>226.70499074970652</v>
      </c>
      <c r="AK264" s="292">
        <v>711.17689074970656</v>
      </c>
      <c r="AL264" s="292">
        <v>226.70499074970652</v>
      </c>
      <c r="AM264" s="292">
        <v>226.70499074970652</v>
      </c>
      <c r="AN264" s="292">
        <v>226.70499074970652</v>
      </c>
      <c r="AO264" s="292">
        <v>226.70499074970652</v>
      </c>
      <c r="AP264" s="292">
        <v>226.70499074970652</v>
      </c>
      <c r="AQ264" s="293">
        <v>284.97647782236953</v>
      </c>
    </row>
    <row r="265" spans="2:43" s="177" customFormat="1" x14ac:dyDescent="0.25">
      <c r="B265" s="192" t="str">
        <f t="shared" si="145"/>
        <v>Mesa</v>
      </c>
      <c r="C265" s="173" t="s">
        <v>36</v>
      </c>
      <c r="D265" s="56" t="str">
        <f t="shared" si="146"/>
        <v>CET-ET-TP-RL-755545</v>
      </c>
      <c r="E265" s="66" t="str">
        <f t="shared" si="146"/>
        <v>Lighthipe-Mesa: Install 3 strcts+cnd</v>
      </c>
      <c r="F265" s="58">
        <f t="shared" si="146"/>
        <v>7555</v>
      </c>
      <c r="G265" s="60" t="str">
        <f t="shared" si="146"/>
        <v>High</v>
      </c>
      <c r="H265" s="59">
        <f t="shared" si="146"/>
        <v>44166</v>
      </c>
      <c r="I265" s="60" t="str">
        <f t="shared" si="146"/>
        <v>TR-LINEINC</v>
      </c>
      <c r="J265" s="61">
        <f t="shared" si="146"/>
        <v>0</v>
      </c>
      <c r="K265" s="62">
        <f t="shared" si="146"/>
        <v>1</v>
      </c>
      <c r="L265" s="63"/>
      <c r="M265" s="223">
        <f t="shared" si="141"/>
        <v>43.919089999999997</v>
      </c>
      <c r="N265" s="64">
        <f t="shared" si="141"/>
        <v>2295.0011469999999</v>
      </c>
      <c r="O265" s="64">
        <f t="shared" si="141"/>
        <v>3607.5641358758485</v>
      </c>
      <c r="P265" s="64">
        <f t="shared" si="142"/>
        <v>43.919089999999997</v>
      </c>
      <c r="Q265" s="64">
        <f t="shared" si="143"/>
        <v>2295.0011469999999</v>
      </c>
      <c r="R265" s="65">
        <f t="shared" si="144"/>
        <v>3607.5641358758485</v>
      </c>
      <c r="S265" s="59"/>
      <c r="T265" s="291">
        <v>170.96910000000003</v>
      </c>
      <c r="U265" s="292">
        <v>79.464939999999999</v>
      </c>
      <c r="V265" s="292">
        <v>1007.42051</v>
      </c>
      <c r="W265" s="292">
        <v>129.25489133333355</v>
      </c>
      <c r="X265" s="292">
        <v>129.25489133333355</v>
      </c>
      <c r="Y265" s="292">
        <v>129.25489133333355</v>
      </c>
      <c r="Z265" s="292">
        <v>129.25489133333355</v>
      </c>
      <c r="AA265" s="292">
        <v>129.25489133333355</v>
      </c>
      <c r="AB265" s="292">
        <v>129.25489133333355</v>
      </c>
      <c r="AC265" s="292">
        <v>129.25489133333355</v>
      </c>
      <c r="AD265" s="292">
        <v>129.25489133333355</v>
      </c>
      <c r="AE265" s="292">
        <v>3.1074663333319767</v>
      </c>
      <c r="AF265" s="292">
        <v>38.18797151202147</v>
      </c>
      <c r="AG265" s="292">
        <v>38.18797151202147</v>
      </c>
      <c r="AH265" s="292">
        <v>833.45741151202139</v>
      </c>
      <c r="AI265" s="292">
        <v>196.84240031202143</v>
      </c>
      <c r="AJ265" s="292">
        <v>170.29752671202147</v>
      </c>
      <c r="AK265" s="292">
        <v>202.06639391202145</v>
      </c>
      <c r="AL265" s="292">
        <v>38.18797151202147</v>
      </c>
      <c r="AM265" s="292">
        <v>38.18797151202147</v>
      </c>
      <c r="AN265" s="292">
        <v>38.18797151202147</v>
      </c>
      <c r="AO265" s="292">
        <v>38.18797151202147</v>
      </c>
      <c r="AP265" s="292">
        <v>38.18797151202147</v>
      </c>
      <c r="AQ265" s="293">
        <v>1937.5846028436122</v>
      </c>
    </row>
    <row r="266" spans="2:43" s="177" customFormat="1" x14ac:dyDescent="0.25">
      <c r="B266" s="192" t="str">
        <f t="shared" si="145"/>
        <v>Mesa</v>
      </c>
      <c r="C266" s="173" t="s">
        <v>36</v>
      </c>
      <c r="D266" s="56" t="str">
        <f t="shared" si="146"/>
        <v>CET-ET-TP-RL-755549</v>
      </c>
      <c r="E266" s="66" t="str">
        <f t="shared" si="146"/>
        <v>Mesa-Rio Hondo #1 220kV: Install 4
structures and 3000 ckt ft of conductor</v>
      </c>
      <c r="F266" s="58">
        <f t="shared" si="146"/>
        <v>7555</v>
      </c>
      <c r="G266" s="60" t="str">
        <f t="shared" si="146"/>
        <v>High</v>
      </c>
      <c r="H266" s="59">
        <f t="shared" si="146"/>
        <v>44166</v>
      </c>
      <c r="I266" s="60" t="str">
        <f t="shared" si="146"/>
        <v>TR-LINEINC</v>
      </c>
      <c r="J266" s="61">
        <f t="shared" si="146"/>
        <v>0</v>
      </c>
      <c r="K266" s="62">
        <f t="shared" si="146"/>
        <v>1</v>
      </c>
      <c r="L266" s="63"/>
      <c r="M266" s="223">
        <f t="shared" si="141"/>
        <v>0</v>
      </c>
      <c r="N266" s="64">
        <f t="shared" si="141"/>
        <v>1222.6785379999999</v>
      </c>
      <c r="O266" s="64">
        <f t="shared" si="141"/>
        <v>3261.6640000000007</v>
      </c>
      <c r="P266" s="64">
        <f t="shared" si="142"/>
        <v>0</v>
      </c>
      <c r="Q266" s="64">
        <f t="shared" si="143"/>
        <v>1222.6785379999999</v>
      </c>
      <c r="R266" s="65">
        <f t="shared" si="144"/>
        <v>3261.6640000000007</v>
      </c>
      <c r="S266" s="59"/>
      <c r="T266" s="291">
        <v>0</v>
      </c>
      <c r="U266" s="292">
        <v>5.9974499999999997</v>
      </c>
      <c r="V266" s="292">
        <v>0</v>
      </c>
      <c r="W266" s="292">
        <v>2.7801949999999995</v>
      </c>
      <c r="X266" s="292">
        <v>2.7801949999999995</v>
      </c>
      <c r="Y266" s="292">
        <v>94.402249245192351</v>
      </c>
      <c r="Z266" s="292">
        <v>2.7801949999999995</v>
      </c>
      <c r="AA266" s="292">
        <v>2.7801949999999995</v>
      </c>
      <c r="AB266" s="292">
        <v>2.7801949999999995</v>
      </c>
      <c r="AC266" s="292">
        <v>2.7801949999999995</v>
      </c>
      <c r="AD266" s="292">
        <v>1078.597622907585</v>
      </c>
      <c r="AE266" s="292">
        <v>27.000045847222545</v>
      </c>
      <c r="AF266" s="292">
        <v>221.02721666666667</v>
      </c>
      <c r="AG266" s="292">
        <v>221.02721666666667</v>
      </c>
      <c r="AH266" s="292">
        <v>221.02721666666667</v>
      </c>
      <c r="AI266" s="292">
        <v>221.02721666666667</v>
      </c>
      <c r="AJ266" s="292">
        <v>221.02721666666667</v>
      </c>
      <c r="AK266" s="292">
        <v>221.02721666666667</v>
      </c>
      <c r="AL266" s="292">
        <v>221.02721666666667</v>
      </c>
      <c r="AM266" s="292">
        <v>772.12061666666671</v>
      </c>
      <c r="AN266" s="292">
        <v>221.02721666666667</v>
      </c>
      <c r="AO266" s="292">
        <v>221.02721666666667</v>
      </c>
      <c r="AP266" s="292">
        <v>221.02721666666667</v>
      </c>
      <c r="AQ266" s="293">
        <v>279.27121666666704</v>
      </c>
    </row>
    <row r="267" spans="2:43" s="177" customFormat="1" x14ac:dyDescent="0.25">
      <c r="B267" s="192" t="str">
        <f t="shared" si="145"/>
        <v>Mesa</v>
      </c>
      <c r="C267" s="173" t="s">
        <v>36</v>
      </c>
      <c r="D267" s="56" t="str">
        <f t="shared" si="146"/>
        <v>CET-ET-TP-RL-755550</v>
      </c>
      <c r="E267" s="66" t="str">
        <f t="shared" si="146"/>
        <v>Mesa-Rio Hondo2: Install 3000ft  cndctr</v>
      </c>
      <c r="F267" s="58">
        <f t="shared" si="146"/>
        <v>7555</v>
      </c>
      <c r="G267" s="60" t="str">
        <f t="shared" si="146"/>
        <v>High</v>
      </c>
      <c r="H267" s="59">
        <f t="shared" si="146"/>
        <v>44166</v>
      </c>
      <c r="I267" s="60" t="str">
        <f t="shared" si="146"/>
        <v>TR-LINEINC</v>
      </c>
      <c r="J267" s="61">
        <f t="shared" si="146"/>
        <v>0</v>
      </c>
      <c r="K267" s="62">
        <f t="shared" si="146"/>
        <v>1</v>
      </c>
      <c r="L267" s="63"/>
      <c r="M267" s="223">
        <f t="shared" si="141"/>
        <v>3.483E-2</v>
      </c>
      <c r="N267" s="64">
        <f t="shared" si="141"/>
        <v>93.286565776923084</v>
      </c>
      <c r="O267" s="64">
        <f t="shared" si="141"/>
        <v>546.45472000000007</v>
      </c>
      <c r="P267" s="64">
        <f t="shared" si="142"/>
        <v>3.483E-2</v>
      </c>
      <c r="Q267" s="64">
        <f t="shared" si="143"/>
        <v>93.286565776923084</v>
      </c>
      <c r="R267" s="65">
        <f t="shared" si="144"/>
        <v>546.45472000000007</v>
      </c>
      <c r="S267" s="59"/>
      <c r="T267" s="291">
        <v>0</v>
      </c>
      <c r="U267" s="292">
        <v>0</v>
      </c>
      <c r="V267" s="292">
        <v>0</v>
      </c>
      <c r="W267" s="292">
        <v>0</v>
      </c>
      <c r="X267" s="292">
        <v>0</v>
      </c>
      <c r="Y267" s="292">
        <v>0</v>
      </c>
      <c r="Z267" s="292">
        <v>0</v>
      </c>
      <c r="AA267" s="292">
        <v>0</v>
      </c>
      <c r="AB267" s="292">
        <v>0</v>
      </c>
      <c r="AC267" s="292">
        <v>0</v>
      </c>
      <c r="AD267" s="292">
        <v>91.62073424519231</v>
      </c>
      <c r="AE267" s="292">
        <v>1.6658315317307679</v>
      </c>
      <c r="AF267" s="292">
        <v>31.210575000000002</v>
      </c>
      <c r="AG267" s="292">
        <v>193.38027499999998</v>
      </c>
      <c r="AH267" s="292">
        <v>31.210575000000002</v>
      </c>
      <c r="AI267" s="292">
        <v>31.210575000000002</v>
      </c>
      <c r="AJ267" s="292">
        <v>31.210575000000002</v>
      </c>
      <c r="AK267" s="292">
        <v>31.210575000000002</v>
      </c>
      <c r="AL267" s="292">
        <v>31.210575000000002</v>
      </c>
      <c r="AM267" s="292">
        <v>31.210575000000002</v>
      </c>
      <c r="AN267" s="292">
        <v>31.210575000000002</v>
      </c>
      <c r="AO267" s="292">
        <v>31.210575000000002</v>
      </c>
      <c r="AP267" s="292">
        <v>31.210575000000002</v>
      </c>
      <c r="AQ267" s="293">
        <v>40.968695000000004</v>
      </c>
    </row>
    <row r="268" spans="2:43" s="177" customFormat="1" x14ac:dyDescent="0.25">
      <c r="B268" s="192" t="str">
        <f t="shared" si="145"/>
        <v>Mesa</v>
      </c>
      <c r="C268" s="173" t="s">
        <v>36</v>
      </c>
      <c r="D268" s="56" t="str">
        <f t="shared" si="146"/>
        <v>CET-ET-TP-RL-755551</v>
      </c>
      <c r="E268" s="66" t="str">
        <f t="shared" si="146"/>
        <v>Mesa-Vincent1: Install 2 strcts+cndctr</v>
      </c>
      <c r="F268" s="58">
        <f t="shared" si="146"/>
        <v>7555</v>
      </c>
      <c r="G268" s="60" t="str">
        <f t="shared" si="146"/>
        <v>High</v>
      </c>
      <c r="H268" s="59">
        <f t="shared" si="146"/>
        <v>44166</v>
      </c>
      <c r="I268" s="60" t="str">
        <f t="shared" si="146"/>
        <v>TR-LINEINC</v>
      </c>
      <c r="J268" s="61">
        <f t="shared" si="146"/>
        <v>0</v>
      </c>
      <c r="K268" s="62">
        <f t="shared" si="146"/>
        <v>1</v>
      </c>
      <c r="L268" s="63"/>
      <c r="M268" s="223">
        <f t="shared" si="141"/>
        <v>1369.8035300000001</v>
      </c>
      <c r="N268" s="64">
        <f t="shared" si="141"/>
        <v>223.42608199999995</v>
      </c>
      <c r="O268" s="64">
        <f t="shared" si="141"/>
        <v>2608.1408925460396</v>
      </c>
      <c r="P268" s="64">
        <f t="shared" si="142"/>
        <v>1369.8035300000001</v>
      </c>
      <c r="Q268" s="64">
        <f t="shared" si="143"/>
        <v>223.42608199999995</v>
      </c>
      <c r="R268" s="65">
        <f t="shared" si="144"/>
        <v>2608.1408925460396</v>
      </c>
      <c r="S268" s="59"/>
      <c r="T268" s="291">
        <v>22.824339999999989</v>
      </c>
      <c r="U268" s="292">
        <v>43.443629999999992</v>
      </c>
      <c r="V268" s="292">
        <v>28.722819999999995</v>
      </c>
      <c r="W268" s="292">
        <v>-107.24763600000003</v>
      </c>
      <c r="X268" s="292">
        <v>29.460366000000004</v>
      </c>
      <c r="Y268" s="292">
        <v>29.460366000000004</v>
      </c>
      <c r="Z268" s="292">
        <v>29.460366000000004</v>
      </c>
      <c r="AA268" s="292">
        <v>29.460366000000004</v>
      </c>
      <c r="AB268" s="292">
        <v>29.460366000000004</v>
      </c>
      <c r="AC268" s="292">
        <v>29.460366000000004</v>
      </c>
      <c r="AD268" s="292">
        <v>29.460366000000004</v>
      </c>
      <c r="AE268" s="292">
        <v>29.460366000000004</v>
      </c>
      <c r="AF268" s="292">
        <v>159.28964566969071</v>
      </c>
      <c r="AG268" s="292">
        <v>159.28964566969071</v>
      </c>
      <c r="AH268" s="292">
        <v>809.38084566969076</v>
      </c>
      <c r="AI268" s="292">
        <v>159.28964566969071</v>
      </c>
      <c r="AJ268" s="292">
        <v>159.28964566969071</v>
      </c>
      <c r="AK268" s="292">
        <v>159.28964566969071</v>
      </c>
      <c r="AL268" s="292">
        <v>159.28964566969071</v>
      </c>
      <c r="AM268" s="292">
        <v>159.28964566969071</v>
      </c>
      <c r="AN268" s="292">
        <v>159.28964566969071</v>
      </c>
      <c r="AO268" s="292">
        <v>159.28964566969071</v>
      </c>
      <c r="AP268" s="292">
        <v>159.28964566969071</v>
      </c>
      <c r="AQ268" s="293">
        <v>205.86359017944108</v>
      </c>
    </row>
    <row r="269" spans="2:43" s="177" customFormat="1" x14ac:dyDescent="0.25">
      <c r="B269" s="192" t="str">
        <f t="shared" si="145"/>
        <v>Mesa</v>
      </c>
      <c r="C269" s="173" t="s">
        <v>36</v>
      </c>
      <c r="D269" s="56" t="str">
        <f t="shared" si="146"/>
        <v>CET-ET-TP-RL-755553</v>
      </c>
      <c r="E269" s="66" t="str">
        <f t="shared" si="146"/>
        <v>Mesa-Vincent2: Install 2 strcts+cndctr</v>
      </c>
      <c r="F269" s="58">
        <f t="shared" si="146"/>
        <v>7555</v>
      </c>
      <c r="G269" s="60" t="str">
        <f t="shared" si="146"/>
        <v>High</v>
      </c>
      <c r="H269" s="59">
        <f t="shared" si="146"/>
        <v>44166</v>
      </c>
      <c r="I269" s="60" t="str">
        <f t="shared" si="146"/>
        <v>TR-LINEINC</v>
      </c>
      <c r="J269" s="61">
        <f t="shared" si="146"/>
        <v>0</v>
      </c>
      <c r="K269" s="62">
        <f t="shared" si="146"/>
        <v>1</v>
      </c>
      <c r="L269" s="63"/>
      <c r="M269" s="223">
        <f t="shared" si="141"/>
        <v>137.24327</v>
      </c>
      <c r="N269" s="64">
        <f t="shared" si="141"/>
        <v>257.33619079999994</v>
      </c>
      <c r="O269" s="64">
        <f t="shared" si="141"/>
        <v>271.12288000000001</v>
      </c>
      <c r="P269" s="64">
        <f t="shared" si="142"/>
        <v>137.24327</v>
      </c>
      <c r="Q269" s="64">
        <f t="shared" si="143"/>
        <v>257.33619079999994</v>
      </c>
      <c r="R269" s="65">
        <f t="shared" si="144"/>
        <v>271.12288000000001</v>
      </c>
      <c r="S269" s="59"/>
      <c r="T269" s="291">
        <v>4.9403500000000093</v>
      </c>
      <c r="U269" s="292">
        <v>15.309609999999996</v>
      </c>
      <c r="V269" s="292">
        <v>15.866429999999994</v>
      </c>
      <c r="W269" s="292">
        <v>11.326450333333332</v>
      </c>
      <c r="X269" s="292">
        <v>11.326450333333332</v>
      </c>
      <c r="Y269" s="292">
        <v>104.183097</v>
      </c>
      <c r="Z269" s="292">
        <v>11.326450333333332</v>
      </c>
      <c r="AA269" s="292">
        <v>11.326450333333332</v>
      </c>
      <c r="AB269" s="292">
        <v>11.326450333333332</v>
      </c>
      <c r="AC269" s="292">
        <v>11.326450333333332</v>
      </c>
      <c r="AD269" s="292">
        <v>11.326450333333332</v>
      </c>
      <c r="AE269" s="292">
        <v>37.751551466666655</v>
      </c>
      <c r="AF269" s="292">
        <v>0</v>
      </c>
      <c r="AG269" s="292">
        <v>0</v>
      </c>
      <c r="AH269" s="292">
        <v>0</v>
      </c>
      <c r="AI269" s="292">
        <v>0</v>
      </c>
      <c r="AJ269" s="292">
        <v>0</v>
      </c>
      <c r="AK269" s="292">
        <v>266.28140000000002</v>
      </c>
      <c r="AL269" s="292">
        <v>0</v>
      </c>
      <c r="AM269" s="292">
        <v>0</v>
      </c>
      <c r="AN269" s="292">
        <v>0</v>
      </c>
      <c r="AO269" s="292">
        <v>0</v>
      </c>
      <c r="AP269" s="292">
        <v>0</v>
      </c>
      <c r="AQ269" s="293">
        <v>4.8414799999999962</v>
      </c>
    </row>
    <row r="270" spans="2:43" s="177" customFormat="1" x14ac:dyDescent="0.25">
      <c r="B270" s="192" t="str">
        <f t="shared" si="145"/>
        <v>Mesa</v>
      </c>
      <c r="C270" s="331" t="s">
        <v>36</v>
      </c>
      <c r="D270" s="56" t="str">
        <f t="shared" si="146"/>
        <v>CET-ET-TP-RL-755555</v>
      </c>
      <c r="E270" s="66" t="str">
        <f t="shared" si="146"/>
        <v>Mesa-Walnut: Install</v>
      </c>
      <c r="F270" s="58">
        <f t="shared" si="146"/>
        <v>7555</v>
      </c>
      <c r="G270" s="60" t="str">
        <f t="shared" si="146"/>
        <v>High</v>
      </c>
      <c r="H270" s="59">
        <f t="shared" si="146"/>
        <v>44166</v>
      </c>
      <c r="I270" s="60" t="str">
        <f t="shared" si="146"/>
        <v>TR-LINEINC</v>
      </c>
      <c r="J270" s="61">
        <f t="shared" si="146"/>
        <v>0</v>
      </c>
      <c r="K270" s="62">
        <f t="shared" si="146"/>
        <v>1</v>
      </c>
      <c r="L270" s="63"/>
      <c r="M270" s="223">
        <f t="shared" si="141"/>
        <v>84.890429999999995</v>
      </c>
      <c r="N270" s="64">
        <f t="shared" si="141"/>
        <v>118.6564366452991</v>
      </c>
      <c r="O270" s="64">
        <f t="shared" si="141"/>
        <v>637.63167999999996</v>
      </c>
      <c r="P270" s="64">
        <f t="shared" si="142"/>
        <v>84.890429999999995</v>
      </c>
      <c r="Q270" s="64">
        <f t="shared" si="143"/>
        <v>118.6564366452991</v>
      </c>
      <c r="R270" s="65">
        <f t="shared" si="144"/>
        <v>637.63167999999996</v>
      </c>
      <c r="S270" s="59"/>
      <c r="T270" s="291">
        <v>-84.415490000000005</v>
      </c>
      <c r="U270" s="292">
        <v>0</v>
      </c>
      <c r="V270" s="292">
        <v>0</v>
      </c>
      <c r="W270" s="292">
        <v>0</v>
      </c>
      <c r="X270" s="292">
        <v>92.856499999999997</v>
      </c>
      <c r="Y270" s="292">
        <v>106.5779</v>
      </c>
      <c r="Z270" s="292">
        <v>0</v>
      </c>
      <c r="AA270" s="292">
        <v>0</v>
      </c>
      <c r="AB270" s="292">
        <v>0</v>
      </c>
      <c r="AC270" s="292">
        <v>0</v>
      </c>
      <c r="AD270" s="292">
        <v>0</v>
      </c>
      <c r="AE270" s="292">
        <v>3.6375266452991091</v>
      </c>
      <c r="AF270" s="292">
        <v>0</v>
      </c>
      <c r="AG270" s="292">
        <v>0</v>
      </c>
      <c r="AH270" s="292">
        <v>0</v>
      </c>
      <c r="AI270" s="292">
        <v>0</v>
      </c>
      <c r="AJ270" s="292">
        <v>0</v>
      </c>
      <c r="AK270" s="292">
        <v>0</v>
      </c>
      <c r="AL270" s="292">
        <v>0</v>
      </c>
      <c r="AM270" s="292">
        <v>0</v>
      </c>
      <c r="AN270" s="292">
        <v>0</v>
      </c>
      <c r="AO270" s="292">
        <v>626.24540000000002</v>
      </c>
      <c r="AP270" s="292">
        <v>0</v>
      </c>
      <c r="AQ270" s="293">
        <v>11.386279999999992</v>
      </c>
    </row>
    <row r="271" spans="2:43" s="177" customFormat="1" x14ac:dyDescent="0.25">
      <c r="B271" s="192" t="str">
        <f t="shared" si="145"/>
        <v>Mesa</v>
      </c>
      <c r="C271" s="331" t="s">
        <v>36</v>
      </c>
      <c r="D271" s="56" t="str">
        <f t="shared" ref="D271:K274" si="147">D238</f>
        <v>CET-ET-TP-RL-755557</v>
      </c>
      <c r="E271" s="66" t="str">
        <f t="shared" si="147"/>
        <v>Redondo-Vincent:Inst</v>
      </c>
      <c r="F271" s="58">
        <f t="shared" si="147"/>
        <v>7555</v>
      </c>
      <c r="G271" s="60" t="str">
        <f t="shared" si="147"/>
        <v>High</v>
      </c>
      <c r="H271" s="59">
        <f t="shared" si="147"/>
        <v>44166</v>
      </c>
      <c r="I271" s="60" t="str">
        <f t="shared" si="147"/>
        <v>TR-LINEINC</v>
      </c>
      <c r="J271" s="61">
        <f t="shared" si="147"/>
        <v>0</v>
      </c>
      <c r="K271" s="62">
        <f t="shared" si="147"/>
        <v>1</v>
      </c>
      <c r="L271" s="63"/>
      <c r="M271" s="223">
        <f t="shared" si="141"/>
        <v>779.33655999999996</v>
      </c>
      <c r="N271" s="64">
        <f t="shared" si="141"/>
        <v>868.07463999999948</v>
      </c>
      <c r="O271" s="64">
        <f t="shared" si="141"/>
        <v>73.592960000000005</v>
      </c>
      <c r="P271" s="64">
        <f t="shared" si="142"/>
        <v>779.33655999999996</v>
      </c>
      <c r="Q271" s="64">
        <f t="shared" si="143"/>
        <v>868.07463999999948</v>
      </c>
      <c r="R271" s="65">
        <f t="shared" si="144"/>
        <v>73.592960000000005</v>
      </c>
      <c r="S271" s="59"/>
      <c r="T271" s="291">
        <v>420.64020000000005</v>
      </c>
      <c r="U271" s="292">
        <v>97.509530000000041</v>
      </c>
      <c r="V271" s="292">
        <v>30.996450000000014</v>
      </c>
      <c r="W271" s="292">
        <v>-544.16856876511031</v>
      </c>
      <c r="X271" s="292">
        <v>464.09199999038475</v>
      </c>
      <c r="Y271" s="292">
        <v>1.3877875</v>
      </c>
      <c r="Z271" s="292">
        <v>1.3877875</v>
      </c>
      <c r="AA271" s="292">
        <v>1.3877875</v>
      </c>
      <c r="AB271" s="292">
        <v>1.3877875</v>
      </c>
      <c r="AC271" s="292">
        <v>1.3877875</v>
      </c>
      <c r="AD271" s="292">
        <v>1.3877875</v>
      </c>
      <c r="AE271" s="292">
        <v>390.67830377472495</v>
      </c>
      <c r="AF271" s="292">
        <v>0</v>
      </c>
      <c r="AG271" s="292">
        <v>73.592960000000005</v>
      </c>
      <c r="AH271" s="292">
        <v>0</v>
      </c>
      <c r="AI271" s="292">
        <v>0</v>
      </c>
      <c r="AJ271" s="292">
        <v>0</v>
      </c>
      <c r="AK271" s="292">
        <v>0</v>
      </c>
      <c r="AL271" s="292">
        <v>0</v>
      </c>
      <c r="AM271" s="292">
        <v>0</v>
      </c>
      <c r="AN271" s="292">
        <v>0</v>
      </c>
      <c r="AO271" s="292">
        <v>0</v>
      </c>
      <c r="AP271" s="292">
        <v>0</v>
      </c>
      <c r="AQ271" s="293">
        <v>0</v>
      </c>
    </row>
    <row r="272" spans="2:43" s="177" customFormat="1" x14ac:dyDescent="0.25">
      <c r="B272" s="192" t="str">
        <f t="shared" ref="B272:B274" si="148">+$D$212</f>
        <v>Mesa</v>
      </c>
      <c r="C272" s="173" t="s">
        <v>36</v>
      </c>
      <c r="D272" s="56" t="str">
        <f t="shared" si="147"/>
        <v>CET-ET-TP-RL-755539</v>
      </c>
      <c r="E272" s="66" t="str">
        <f t="shared" si="147"/>
        <v>Goodrich-Laguna Bell: Install 1500ft cnd</v>
      </c>
      <c r="F272" s="58">
        <f t="shared" si="147"/>
        <v>7555</v>
      </c>
      <c r="G272" s="60" t="str">
        <f t="shared" si="147"/>
        <v>High</v>
      </c>
      <c r="H272" s="59">
        <f t="shared" si="147"/>
        <v>44166</v>
      </c>
      <c r="I272" s="60" t="str">
        <f t="shared" si="147"/>
        <v>TR-LINEINC</v>
      </c>
      <c r="J272" s="61">
        <f t="shared" si="147"/>
        <v>0</v>
      </c>
      <c r="K272" s="62">
        <f t="shared" si="147"/>
        <v>1</v>
      </c>
      <c r="L272" s="63"/>
      <c r="M272" s="223">
        <f t="shared" si="141"/>
        <v>3.483E-2</v>
      </c>
      <c r="N272" s="64">
        <f t="shared" si="141"/>
        <v>210.41267100000005</v>
      </c>
      <c r="O272" s="64">
        <f t="shared" si="141"/>
        <v>0</v>
      </c>
      <c r="P272" s="64">
        <f t="shared" si="142"/>
        <v>3.483E-2</v>
      </c>
      <c r="Q272" s="64">
        <f t="shared" si="143"/>
        <v>210.41267100000005</v>
      </c>
      <c r="R272" s="65">
        <f t="shared" si="144"/>
        <v>0</v>
      </c>
      <c r="S272" s="59"/>
      <c r="T272" s="174">
        <v>0</v>
      </c>
      <c r="U272" s="175">
        <v>5.2812200000000002</v>
      </c>
      <c r="V272" s="175">
        <v>0.74294000000000004</v>
      </c>
      <c r="W272" s="175">
        <v>184.77989530402968</v>
      </c>
      <c r="X272" s="175">
        <v>1.7095393333333331</v>
      </c>
      <c r="Y272" s="175">
        <v>1.7095393333333331</v>
      </c>
      <c r="Z272" s="175">
        <v>1.7095393333333331</v>
      </c>
      <c r="AA272" s="175">
        <v>1.7095393333333331</v>
      </c>
      <c r="AB272" s="175">
        <v>1.7095393333333331</v>
      </c>
      <c r="AC272" s="175">
        <v>1.7095393333333331</v>
      </c>
      <c r="AD272" s="175">
        <v>1.7095393333333331</v>
      </c>
      <c r="AE272" s="175">
        <v>7.6418403626370006</v>
      </c>
      <c r="AF272" s="175">
        <v>0</v>
      </c>
      <c r="AG272" s="175">
        <v>0</v>
      </c>
      <c r="AH272" s="175">
        <v>0</v>
      </c>
      <c r="AI272" s="175">
        <v>0</v>
      </c>
      <c r="AJ272" s="175">
        <v>0</v>
      </c>
      <c r="AK272" s="175">
        <v>0</v>
      </c>
      <c r="AL272" s="175">
        <v>0</v>
      </c>
      <c r="AM272" s="175">
        <v>0</v>
      </c>
      <c r="AN272" s="175">
        <v>0</v>
      </c>
      <c r="AO272" s="175">
        <v>0</v>
      </c>
      <c r="AP272" s="175">
        <v>0</v>
      </c>
      <c r="AQ272" s="176">
        <v>0</v>
      </c>
    </row>
    <row r="273" spans="1:44" s="177" customFormat="1" x14ac:dyDescent="0.25">
      <c r="B273" s="192" t="str">
        <f t="shared" si="148"/>
        <v>Mesa</v>
      </c>
      <c r="C273" s="173" t="s">
        <v>36</v>
      </c>
      <c r="D273" s="56" t="str">
        <f t="shared" si="147"/>
        <v>CET-ET-TP-RL-755544</v>
      </c>
      <c r="E273" s="66" t="str">
        <f t="shared" si="147"/>
        <v>LagunaBell-RioHondo:</v>
      </c>
      <c r="F273" s="58">
        <f t="shared" si="147"/>
        <v>7555</v>
      </c>
      <c r="G273" s="60" t="str">
        <f t="shared" si="147"/>
        <v>High</v>
      </c>
      <c r="H273" s="59">
        <f t="shared" si="147"/>
        <v>44166</v>
      </c>
      <c r="I273" s="60" t="str">
        <f t="shared" si="147"/>
        <v>TR-LINEINC</v>
      </c>
      <c r="J273" s="61">
        <f t="shared" si="147"/>
        <v>0</v>
      </c>
      <c r="K273" s="62">
        <f t="shared" si="147"/>
        <v>1</v>
      </c>
      <c r="L273" s="63"/>
      <c r="M273" s="223">
        <f t="shared" si="141"/>
        <v>825.71520999999996</v>
      </c>
      <c r="N273" s="64">
        <f t="shared" si="141"/>
        <v>3086.3357141021643</v>
      </c>
      <c r="O273" s="64">
        <f t="shared" si="141"/>
        <v>220.95808000000005</v>
      </c>
      <c r="P273" s="64">
        <f t="shared" si="142"/>
        <v>825.71520999999996</v>
      </c>
      <c r="Q273" s="64">
        <f t="shared" si="143"/>
        <v>3086.3357141021643</v>
      </c>
      <c r="R273" s="65">
        <f t="shared" si="144"/>
        <v>220.95808000000005</v>
      </c>
      <c r="S273" s="59"/>
      <c r="T273" s="174">
        <v>1219.8000300000003</v>
      </c>
      <c r="U273" s="175">
        <v>761.94451000000015</v>
      </c>
      <c r="V273" s="175">
        <v>161.2698899999998</v>
      </c>
      <c r="W273" s="175">
        <v>-845.67234769331901</v>
      </c>
      <c r="X273" s="175">
        <v>404.6532709914531</v>
      </c>
      <c r="Y273" s="175">
        <v>84.68257166666676</v>
      </c>
      <c r="Z273" s="175">
        <v>737.20367166666665</v>
      </c>
      <c r="AA273" s="175">
        <v>84.68257166666676</v>
      </c>
      <c r="AB273" s="175">
        <v>84.68257166666676</v>
      </c>
      <c r="AC273" s="175">
        <v>84.68257166666676</v>
      </c>
      <c r="AD273" s="175">
        <v>84.68257166666676</v>
      </c>
      <c r="AE273" s="175">
        <v>223.72383080402966</v>
      </c>
      <c r="AF273" s="175">
        <v>3.9394666666666667</v>
      </c>
      <c r="AG273" s="175">
        <v>3.9394666666666667</v>
      </c>
      <c r="AH273" s="175">
        <v>3.9394666666666667</v>
      </c>
      <c r="AI273" s="175">
        <v>173.67826666666667</v>
      </c>
      <c r="AJ273" s="175">
        <v>3.9394666666666667</v>
      </c>
      <c r="AK273" s="175">
        <v>3.9394666666666667</v>
      </c>
      <c r="AL273" s="175">
        <v>3.9394666666666667</v>
      </c>
      <c r="AM273" s="175">
        <v>3.9394666666666667</v>
      </c>
      <c r="AN273" s="175">
        <v>3.9394666666666667</v>
      </c>
      <c r="AO273" s="175">
        <v>3.9394666666666667</v>
      </c>
      <c r="AP273" s="175">
        <v>3.9394666666666667</v>
      </c>
      <c r="AQ273" s="176">
        <v>7.8851466666666532</v>
      </c>
    </row>
    <row r="274" spans="1:44" s="177" customFormat="1" x14ac:dyDescent="0.25">
      <c r="B274" s="192" t="str">
        <f t="shared" si="148"/>
        <v>Mesa</v>
      </c>
      <c r="C274" s="173" t="s">
        <v>36</v>
      </c>
      <c r="D274" s="56" t="str">
        <f t="shared" si="147"/>
        <v>CET-ET-TP-RL-755559</v>
      </c>
      <c r="E274" s="66" t="str">
        <f t="shared" si="147"/>
        <v>Mesa: Upgrade to a 500/230/66/16kV sub</v>
      </c>
      <c r="F274" s="58">
        <f t="shared" si="147"/>
        <v>7555</v>
      </c>
      <c r="G274" s="60" t="str">
        <f t="shared" si="147"/>
        <v>High</v>
      </c>
      <c r="H274" s="59">
        <f t="shared" si="147"/>
        <v>44348</v>
      </c>
      <c r="I274" s="60" t="str">
        <f t="shared" si="147"/>
        <v>TR-SUBINC</v>
      </c>
      <c r="J274" s="61">
        <f t="shared" si="147"/>
        <v>0</v>
      </c>
      <c r="K274" s="62">
        <f t="shared" si="147"/>
        <v>1</v>
      </c>
      <c r="L274" s="63"/>
      <c r="M274" s="223">
        <f t="shared" si="141"/>
        <v>384.39953000000003</v>
      </c>
      <c r="N274" s="64">
        <f t="shared" si="141"/>
        <v>1632.2358695999997</v>
      </c>
      <c r="O274" s="64">
        <f t="shared" si="141"/>
        <v>25755.774332266596</v>
      </c>
      <c r="P274" s="64">
        <f t="shared" si="142"/>
        <v>384.39953000000003</v>
      </c>
      <c r="Q274" s="64">
        <f t="shared" si="143"/>
        <v>1632.2358695999997</v>
      </c>
      <c r="R274" s="65">
        <f t="shared" si="144"/>
        <v>25755.774332266596</v>
      </c>
      <c r="S274" s="59"/>
      <c r="T274" s="373">
        <v>33.985839999999996</v>
      </c>
      <c r="U274" s="374">
        <v>41.669200000000011</v>
      </c>
      <c r="V274" s="374">
        <v>109.39766000000002</v>
      </c>
      <c r="W274" s="374">
        <v>65.797318133333334</v>
      </c>
      <c r="X274" s="374">
        <v>65.797318133333334</v>
      </c>
      <c r="Y274" s="374">
        <v>372.6773181333333</v>
      </c>
      <c r="Z274" s="374">
        <v>65.797318133333334</v>
      </c>
      <c r="AA274" s="374">
        <v>65.797318133333334</v>
      </c>
      <c r="AB274" s="374">
        <v>65.797318133333334</v>
      </c>
      <c r="AC274" s="374">
        <v>76.047558133333339</v>
      </c>
      <c r="AD274" s="374">
        <v>76.862918133333324</v>
      </c>
      <c r="AE274" s="374">
        <v>592.60878453333328</v>
      </c>
      <c r="AF274" s="374">
        <v>539.18455413333368</v>
      </c>
      <c r="AG274" s="374">
        <v>539.18455413333368</v>
      </c>
      <c r="AH274" s="374">
        <v>539.18455413333368</v>
      </c>
      <c r="AI274" s="374">
        <v>539.18455413333368</v>
      </c>
      <c r="AJ274" s="374">
        <v>610.36727413333369</v>
      </c>
      <c r="AK274" s="374">
        <v>694.12535413333342</v>
      </c>
      <c r="AL274" s="374">
        <v>2967.2461397333373</v>
      </c>
      <c r="AM274" s="374">
        <v>2933.742459733337</v>
      </c>
      <c r="AN274" s="374">
        <v>2983.9968597333377</v>
      </c>
      <c r="AO274" s="374">
        <v>777.88791413333354</v>
      </c>
      <c r="AP274" s="374">
        <v>11710.368820799964</v>
      </c>
      <c r="AQ274" s="375">
        <v>921.30129333328387</v>
      </c>
    </row>
    <row r="275" spans="1:44" ht="15.75" thickBot="1" x14ac:dyDescent="0.3">
      <c r="D275" s="218" t="s">
        <v>37</v>
      </c>
      <c r="E275" s="219"/>
      <c r="F275" s="219"/>
      <c r="G275" s="219"/>
      <c r="H275" s="219"/>
      <c r="I275" s="219"/>
      <c r="J275" s="219"/>
      <c r="K275" s="220"/>
      <c r="L275" s="63"/>
      <c r="M275" s="124">
        <f t="shared" ref="M275:R275" si="149">SUM(M251:M274)</f>
        <v>46788.115936089991</v>
      </c>
      <c r="N275" s="125">
        <f t="shared" si="149"/>
        <v>69798.168944145858</v>
      </c>
      <c r="O275" s="125">
        <f t="shared" si="149"/>
        <v>84750.489600877991</v>
      </c>
      <c r="P275" s="125">
        <f t="shared" si="149"/>
        <v>46788.115936089991</v>
      </c>
      <c r="Q275" s="125">
        <f t="shared" si="149"/>
        <v>69798.168944145858</v>
      </c>
      <c r="R275" s="126">
        <f t="shared" si="149"/>
        <v>84750.489600877991</v>
      </c>
      <c r="S275" s="58"/>
      <c r="T275" s="202">
        <f t="shared" ref="T275:AQ275" si="150">SUM(T251:T274)</f>
        <v>6150.6247251600062</v>
      </c>
      <c r="U275" s="203">
        <f t="shared" si="150"/>
        <v>6764.8415648300042</v>
      </c>
      <c r="V275" s="203">
        <f t="shared" si="150"/>
        <v>6728.747118437971</v>
      </c>
      <c r="W275" s="203">
        <f t="shared" si="150"/>
        <v>2637.9581582040255</v>
      </c>
      <c r="X275" s="203">
        <f t="shared" si="150"/>
        <v>7602.9914540854279</v>
      </c>
      <c r="Y275" s="203">
        <f t="shared" si="150"/>
        <v>9514.0132149350666</v>
      </c>
      <c r="Z275" s="203">
        <f t="shared" si="150"/>
        <v>4760.5384822819206</v>
      </c>
      <c r="AA275" s="203">
        <f t="shared" si="150"/>
        <v>7813.9149122097542</v>
      </c>
      <c r="AB275" s="203">
        <f t="shared" si="150"/>
        <v>4860.9221068712259</v>
      </c>
      <c r="AC275" s="203">
        <f t="shared" si="150"/>
        <v>5232.2861741804591</v>
      </c>
      <c r="AD275" s="203">
        <f t="shared" si="150"/>
        <v>3062.4528605415535</v>
      </c>
      <c r="AE275" s="204">
        <f t="shared" si="150"/>
        <v>4668.8781724084511</v>
      </c>
      <c r="AF275" s="203">
        <f t="shared" si="150"/>
        <v>5133.7358804469277</v>
      </c>
      <c r="AG275" s="203">
        <f t="shared" si="150"/>
        <v>11785.379758468927</v>
      </c>
      <c r="AH275" s="203">
        <f t="shared" si="150"/>
        <v>7424.7147980069276</v>
      </c>
      <c r="AI275" s="203">
        <f t="shared" si="150"/>
        <v>4022.6965530957236</v>
      </c>
      <c r="AJ275" s="203">
        <f t="shared" si="150"/>
        <v>3957.3562278797244</v>
      </c>
      <c r="AK275" s="203">
        <f t="shared" si="150"/>
        <v>4386.9107519597237</v>
      </c>
      <c r="AL275" s="203">
        <f t="shared" si="150"/>
        <v>5763.6321158857272</v>
      </c>
      <c r="AM275" s="203">
        <f t="shared" si="150"/>
        <v>6352.933106114413</v>
      </c>
      <c r="AN275" s="203">
        <f t="shared" si="150"/>
        <v>8352.1685186073864</v>
      </c>
      <c r="AO275" s="203">
        <f t="shared" si="150"/>
        <v>3995.8697649877231</v>
      </c>
      <c r="AP275" s="203">
        <f t="shared" si="150"/>
        <v>14262.524372708354</v>
      </c>
      <c r="AQ275" s="204">
        <f t="shared" si="150"/>
        <v>9312.5677527164262</v>
      </c>
      <c r="AR275" s="177"/>
    </row>
    <row r="276" spans="1:44" s="118" customFormat="1" ht="15.75" thickTop="1" x14ac:dyDescent="0.25">
      <c r="B276" s="181"/>
      <c r="C276" s="182"/>
      <c r="D276" s="167"/>
      <c r="E276" s="166"/>
      <c r="F276" s="167"/>
      <c r="G276" s="108"/>
      <c r="H276" s="108"/>
      <c r="I276" s="107"/>
      <c r="J276" s="108"/>
      <c r="K276" s="108"/>
      <c r="L276" s="63"/>
      <c r="M276" s="107"/>
      <c r="N276" s="107"/>
      <c r="O276" s="107"/>
      <c r="P276" s="107"/>
      <c r="Q276" s="107"/>
      <c r="R276" s="107"/>
      <c r="S276" s="58"/>
      <c r="T276" s="108"/>
      <c r="U276" s="108"/>
      <c r="V276" s="108"/>
      <c r="W276" s="108"/>
      <c r="X276" s="108"/>
      <c r="Y276" s="108"/>
      <c r="Z276" s="108"/>
      <c r="AA276" s="108"/>
      <c r="AB276" s="108"/>
      <c r="AC276" s="108"/>
      <c r="AD276" s="108"/>
      <c r="AE276" s="108"/>
      <c r="AF276" s="108"/>
      <c r="AG276" s="108"/>
      <c r="AH276" s="108"/>
      <c r="AI276" s="108"/>
      <c r="AJ276" s="108"/>
      <c r="AK276" s="108"/>
      <c r="AL276" s="108"/>
      <c r="AM276" s="108"/>
      <c r="AN276" s="108"/>
      <c r="AO276" s="108"/>
      <c r="AP276" s="108"/>
      <c r="AQ276" s="108"/>
      <c r="AR276" s="177"/>
    </row>
    <row r="277" spans="1:44" x14ac:dyDescent="0.25">
      <c r="L277" s="63"/>
      <c r="S277" s="58"/>
      <c r="T277" s="206"/>
      <c r="U277" s="206"/>
      <c r="V277" s="206"/>
      <c r="W277" s="206"/>
      <c r="X277" s="206"/>
      <c r="Y277" s="206"/>
      <c r="Z277" s="206"/>
      <c r="AA277" s="206"/>
      <c r="AB277" s="206"/>
      <c r="AC277" s="206"/>
      <c r="AD277" s="206"/>
      <c r="AE277" s="206"/>
      <c r="AF277" s="206"/>
      <c r="AG277" s="206"/>
      <c r="AH277" s="206"/>
      <c r="AI277" s="206"/>
      <c r="AJ277" s="206"/>
      <c r="AK277" s="206"/>
      <c r="AL277" s="206"/>
      <c r="AM277" s="206"/>
      <c r="AN277" s="206"/>
      <c r="AO277" s="206"/>
      <c r="AP277" s="206"/>
      <c r="AQ277" s="206"/>
      <c r="AR277" s="177"/>
    </row>
    <row r="278" spans="1:44" x14ac:dyDescent="0.25">
      <c r="L278" s="63"/>
      <c r="S278" s="58"/>
      <c r="T278" s="206"/>
      <c r="U278" s="206"/>
      <c r="V278" s="206"/>
      <c r="W278" s="206"/>
      <c r="X278" s="206"/>
      <c r="Y278" s="206"/>
      <c r="Z278" s="206"/>
      <c r="AA278" s="206"/>
      <c r="AB278" s="206"/>
      <c r="AC278" s="206"/>
      <c r="AD278" s="206"/>
      <c r="AE278" s="206"/>
      <c r="AF278" s="206"/>
      <c r="AG278" s="206"/>
      <c r="AH278" s="206"/>
      <c r="AI278" s="206"/>
      <c r="AJ278" s="206"/>
      <c r="AK278" s="206"/>
      <c r="AL278" s="206"/>
      <c r="AM278" s="206"/>
      <c r="AN278" s="206"/>
      <c r="AO278" s="206"/>
      <c r="AP278" s="206"/>
      <c r="AQ278" s="206"/>
      <c r="AR278" s="177"/>
    </row>
    <row r="279" spans="1:44" ht="18.75" x14ac:dyDescent="0.25">
      <c r="D279" s="352" t="s">
        <v>80</v>
      </c>
      <c r="E279" s="353"/>
      <c r="F279" s="353"/>
      <c r="G279" s="354"/>
      <c r="H279" s="354"/>
      <c r="I279" s="354"/>
      <c r="J279" s="354"/>
      <c r="K279" s="354"/>
      <c r="L279" s="63"/>
      <c r="S279" s="58"/>
      <c r="AR279" s="177"/>
    </row>
    <row r="280" spans="1:44" x14ac:dyDescent="0.25">
      <c r="L280" s="63"/>
      <c r="S280" s="58"/>
      <c r="AR280" s="177"/>
    </row>
    <row r="281" spans="1:44" x14ac:dyDescent="0.25">
      <c r="D281" s="170" t="s">
        <v>31</v>
      </c>
      <c r="L281" s="63"/>
      <c r="S281" s="58"/>
      <c r="AR281" s="177"/>
    </row>
    <row r="282" spans="1:44" ht="15" customHeight="1" x14ac:dyDescent="0.25">
      <c r="D282" s="216" t="s">
        <v>32</v>
      </c>
      <c r="E282" s="216"/>
      <c r="F282" s="216"/>
      <c r="G282" s="216"/>
      <c r="H282" s="216"/>
      <c r="I282" s="216"/>
      <c r="J282" s="216"/>
      <c r="K282" s="216"/>
      <c r="L282" s="63"/>
      <c r="S282" s="58"/>
      <c r="AR282" s="177"/>
    </row>
    <row r="283" spans="1:44" ht="15.75" thickBot="1" x14ac:dyDescent="0.3">
      <c r="L283" s="63"/>
      <c r="S283" s="58"/>
      <c r="AR283" s="177"/>
    </row>
    <row r="284" spans="1:44" s="117" customFormat="1" ht="30.75" thickBot="1" x14ac:dyDescent="0.3">
      <c r="B284" s="163"/>
      <c r="C284" s="164"/>
      <c r="D284" s="51" t="s">
        <v>15</v>
      </c>
      <c r="E284" s="52" t="s">
        <v>16</v>
      </c>
      <c r="F284" s="53" t="s">
        <v>17</v>
      </c>
      <c r="G284" s="54" t="s">
        <v>18</v>
      </c>
      <c r="H284" s="45" t="s">
        <v>19</v>
      </c>
      <c r="I284" s="45" t="s">
        <v>20</v>
      </c>
      <c r="J284" s="45" t="s">
        <v>21</v>
      </c>
      <c r="K284" s="46" t="s">
        <v>22</v>
      </c>
      <c r="L284" s="63"/>
      <c r="M284" s="44" t="str">
        <f t="shared" ref="M284:R284" si="151">M$11</f>
        <v>2017 CWIP</v>
      </c>
      <c r="N284" s="45" t="str">
        <f t="shared" si="151"/>
        <v>2018 Total Expenditures</v>
      </c>
      <c r="O284" s="45" t="str">
        <f t="shared" si="151"/>
        <v>2019 Total Expenditures</v>
      </c>
      <c r="P284" s="45" t="str">
        <f t="shared" si="151"/>
        <v>2017 ISO CWIP Less Collectible</v>
      </c>
      <c r="Q284" s="45" t="str">
        <f t="shared" si="151"/>
        <v>2018 ISO Expenditures Less Collectible</v>
      </c>
      <c r="R284" s="46" t="str">
        <f t="shared" si="151"/>
        <v>2019 ISO Expenditures Less Collectible</v>
      </c>
      <c r="S284" s="58"/>
      <c r="T284" s="69">
        <f>$E$3</f>
        <v>43101</v>
      </c>
      <c r="U284" s="54">
        <f t="shared" ref="U284:AM284" si="152">DATE(YEAR(T284),MONTH(T284)+1,DAY(T284))</f>
        <v>43132</v>
      </c>
      <c r="V284" s="54">
        <f t="shared" si="152"/>
        <v>43160</v>
      </c>
      <c r="W284" s="54">
        <f t="shared" si="152"/>
        <v>43191</v>
      </c>
      <c r="X284" s="54">
        <f t="shared" si="152"/>
        <v>43221</v>
      </c>
      <c r="Y284" s="54">
        <f t="shared" si="152"/>
        <v>43252</v>
      </c>
      <c r="Z284" s="54">
        <f t="shared" si="152"/>
        <v>43282</v>
      </c>
      <c r="AA284" s="54">
        <f t="shared" si="152"/>
        <v>43313</v>
      </c>
      <c r="AB284" s="54">
        <f t="shared" si="152"/>
        <v>43344</v>
      </c>
      <c r="AC284" s="54">
        <f t="shared" si="152"/>
        <v>43374</v>
      </c>
      <c r="AD284" s="54">
        <f t="shared" si="152"/>
        <v>43405</v>
      </c>
      <c r="AE284" s="171">
        <f t="shared" si="152"/>
        <v>43435</v>
      </c>
      <c r="AF284" s="54">
        <f>DATE(YEAR(AE284),MONTH(AE284)+1,DAY(AE284))</f>
        <v>43466</v>
      </c>
      <c r="AG284" s="54">
        <f t="shared" si="152"/>
        <v>43497</v>
      </c>
      <c r="AH284" s="54">
        <f t="shared" si="152"/>
        <v>43525</v>
      </c>
      <c r="AI284" s="54">
        <f t="shared" si="152"/>
        <v>43556</v>
      </c>
      <c r="AJ284" s="54">
        <f t="shared" si="152"/>
        <v>43586</v>
      </c>
      <c r="AK284" s="54">
        <f t="shared" si="152"/>
        <v>43617</v>
      </c>
      <c r="AL284" s="54">
        <f t="shared" si="152"/>
        <v>43647</v>
      </c>
      <c r="AM284" s="54">
        <f t="shared" si="152"/>
        <v>43678</v>
      </c>
      <c r="AN284" s="54">
        <f>DATE(YEAR(AM284),MONTH(AM284)+1,DAY(AM284))</f>
        <v>43709</v>
      </c>
      <c r="AO284" s="54">
        <f>DATE(YEAR(AN284),MONTH(AN284)+1,DAY(AN284))</f>
        <v>43739</v>
      </c>
      <c r="AP284" s="54">
        <f>DATE(YEAR(AO284),MONTH(AO284)+1,DAY(AO284))</f>
        <v>43770</v>
      </c>
      <c r="AQ284" s="171">
        <f>DATE(YEAR(AP284),MONTH(AP284)+1,DAY(AP284))</f>
        <v>43800</v>
      </c>
      <c r="AR284" s="177"/>
    </row>
    <row r="285" spans="1:44" s="177" customFormat="1" x14ac:dyDescent="0.25">
      <c r="A285" s="177">
        <v>800063633</v>
      </c>
      <c r="B285" s="172" t="str">
        <f>+$D$279</f>
        <v>Alberhill</v>
      </c>
      <c r="C285" s="173" t="s">
        <v>33</v>
      </c>
      <c r="D285" s="56" t="s">
        <v>356</v>
      </c>
      <c r="E285" s="57" t="s">
        <v>357</v>
      </c>
      <c r="F285" s="58">
        <v>6092</v>
      </c>
      <c r="G285" s="153" t="s">
        <v>90</v>
      </c>
      <c r="H285" s="59">
        <v>45474</v>
      </c>
      <c r="I285" s="60" t="s">
        <v>295</v>
      </c>
      <c r="J285" s="61">
        <v>0</v>
      </c>
      <c r="K285" s="62">
        <v>1</v>
      </c>
      <c r="L285" s="63"/>
      <c r="M285" s="368">
        <v>35646.303509999998</v>
      </c>
      <c r="N285" s="64">
        <f>SUM($T300:$AE300)</f>
        <v>1312.42696</v>
      </c>
      <c r="O285" s="64">
        <f>SUM($AF300:$AQ300)</f>
        <v>5986.6658800000005</v>
      </c>
      <c r="P285" s="64">
        <f>$M285*$K285*(1-$J285)</f>
        <v>35646.303509999998</v>
      </c>
      <c r="Q285" s="64">
        <f>$N285*$K285*(1-$J285)</f>
        <v>1312.42696</v>
      </c>
      <c r="R285" s="65">
        <f>$O285*$K285*(1-$J285)</f>
        <v>5986.6658800000005</v>
      </c>
      <c r="S285" s="58"/>
      <c r="T285" s="174">
        <f>IF(OR(RIGHT($I285,3)="RGT",RIGHT($I285,3)="INC"),IF($H285=T$284,SUM($T300:T300)+$P285,IF(T$284&gt;$H285,T300,0)),0)</f>
        <v>0</v>
      </c>
      <c r="U285" s="175">
        <f>IF(OR(RIGHT($I285,3)="RGT",RIGHT($I285,3)="INC"),IF($H285=U$284,SUM($T300:U300)+$P285,IF(U$284&gt;$H285,U300,0)),0)</f>
        <v>0</v>
      </c>
      <c r="V285" s="175">
        <f>IF(OR(RIGHT($I285,3)="RGT",RIGHT($I285,3)="INC"),IF($H285=V$284,SUM($T300:V300)+$P285,IF(V$284&gt;$H285,V300,0)),0)</f>
        <v>0</v>
      </c>
      <c r="W285" s="175">
        <f>IF(OR(RIGHT($I285,3)="RGT",RIGHT($I285,3)="INC"),IF($H285=W$284,SUM($T300:W300)+$P285,IF(W$284&gt;$H285,W300,0)),0)</f>
        <v>0</v>
      </c>
      <c r="X285" s="175">
        <f>IF(OR(RIGHT($I285,3)="RGT",RIGHT($I285,3)="INC"),IF($H285=X$284,SUM($T300:X300)+$P285,IF(X$284&gt;$H285,X300,0)),0)</f>
        <v>0</v>
      </c>
      <c r="Y285" s="175">
        <f>IF(OR(RIGHT($I285,3)="RGT",RIGHT($I285,3)="INC"),IF($H285=Y$284,SUM($T300:Y300)+$P285,IF(Y$284&gt;$H285,Y300,0)),0)</f>
        <v>0</v>
      </c>
      <c r="Z285" s="175">
        <f>IF(OR(RIGHT($I285,3)="RGT",RIGHT($I285,3)="INC"),IF($H285=Z$284,SUM($T300:Z300)+$P285,IF(Z$284&gt;$H285,Z300,0)),0)</f>
        <v>0</v>
      </c>
      <c r="AA285" s="175">
        <f>IF(OR(RIGHT($I285,3)="RGT",RIGHT($I285,3)="INC"),IF($H285=AA$284,SUM($T300:AA300)+$P285,IF(AA$284&gt;$H285,AA300,0)),0)</f>
        <v>0</v>
      </c>
      <c r="AB285" s="175">
        <f>IF(OR(RIGHT($I285,3)="RGT",RIGHT($I285,3)="INC"),IF($H285=AB$284,SUM($T300:AB300)+$P285,IF(AB$284&gt;$H285,AB300,0)),0)</f>
        <v>0</v>
      </c>
      <c r="AC285" s="175">
        <f>IF(OR(RIGHT($I285,3)="RGT",RIGHT($I285,3)="INC"),IF($H285=AC$284,SUM($T300:AC300)+$P285,IF(AC$284&gt;$H285,AC300,0)),0)</f>
        <v>0</v>
      </c>
      <c r="AD285" s="175">
        <f>IF(OR(RIGHT($I285,3)="RGT",RIGHT($I285,3)="INC"),IF($H285=AD$284,SUM($T300:AD300)+$P285,IF(AD$284&gt;$H285,AD300,0)),0)</f>
        <v>0</v>
      </c>
      <c r="AE285" s="176">
        <f>IF(OR(RIGHT($I285,3)="RGT",RIGHT($I285,3)="INC"),IF($H285=AE$284,SUM($T300:AE300)+$P285,IF(AE$284&gt;$H285,AE300,0)),0)</f>
        <v>0</v>
      </c>
      <c r="AF285" s="175">
        <f>IF(OR(RIGHT($I285,3)="RGT",RIGHT($I285,3)="INC"),IF($H285=AF$284,SUM($T300:AF300)+$P285,IF(AF$284&gt;$H285,AF300,0)),0)</f>
        <v>0</v>
      </c>
      <c r="AG285" s="175">
        <f>IF(OR(RIGHT($I285,3)="RGT",RIGHT($I285,3)="INC"),IF($H285=AG$284,SUM($T300:AG300)+$P285,IF(AG$284&gt;$H285,AG300,0)),0)</f>
        <v>0</v>
      </c>
      <c r="AH285" s="175">
        <f>IF(OR(RIGHT($I285,3)="RGT",RIGHT($I285,3)="INC"),IF($H285=AH$284,SUM($T300:AH300)+$P285,IF(AH$284&gt;$H285,AH300,0)),0)</f>
        <v>0</v>
      </c>
      <c r="AI285" s="175">
        <f>IF(OR(RIGHT($I285,3)="RGT",RIGHT($I285,3)="INC"),IF($H285=AI$284,SUM($T300:AI300)+$P285,IF(AI$284&gt;$H285,AI300,0)),0)</f>
        <v>0</v>
      </c>
      <c r="AJ285" s="175">
        <f>IF(OR(RIGHT($I285,3)="RGT",RIGHT($I285,3)="INC"),IF($H285=AJ$284,SUM($T300:AJ300)+$P285,IF(AJ$284&gt;$H285,AJ300,0)),0)</f>
        <v>0</v>
      </c>
      <c r="AK285" s="175">
        <f>IF(OR(RIGHT($I285,3)="RGT",RIGHT($I285,3)="INC"),IF($H285=AK$284,SUM($T300:AK300)+$P285,IF(AK$284&gt;$H285,AK300,0)),0)</f>
        <v>0</v>
      </c>
      <c r="AL285" s="175">
        <f>IF(OR(RIGHT($I285,3)="RGT",RIGHT($I285,3)="INC"),IF($H285=AL$284,SUM($T300:AL300)+$P285,IF(AL$284&gt;$H285,AL300,0)),0)</f>
        <v>0</v>
      </c>
      <c r="AM285" s="175">
        <f>IF(OR(RIGHT($I285,3)="RGT",RIGHT($I285,3)="INC"),IF($H285=AM$284,SUM($T300:AM300)+$P285,IF(AM$284&gt;$H285,AM300,0)),0)</f>
        <v>0</v>
      </c>
      <c r="AN285" s="175">
        <f>IF(OR(RIGHT($I285,3)="RGT",RIGHT($I285,3)="INC"),IF($H285=AN$284,SUM($T300:AN300)+$P285,IF(AN$284&gt;$H285,AN300,0)),0)</f>
        <v>0</v>
      </c>
      <c r="AO285" s="175">
        <f>IF(OR(RIGHT($I285,3)="RGT",RIGHT($I285,3)="INC"),IF($H285=AO$284,SUM($T300:AO300)+$P285,IF(AO$284&gt;$H285,AO300,0)),0)</f>
        <v>0</v>
      </c>
      <c r="AP285" s="175">
        <f>IF(OR(RIGHT($I285,3)="RGT",RIGHT($I285,3)="INC"),IF($H285=AP$284,SUM($T300:AP300)+$P285,IF(AP$284&gt;$H285,AP300,0)),0)</f>
        <v>0</v>
      </c>
      <c r="AQ285" s="176">
        <f>IF(OR(RIGHT($I285,3)="RGT",RIGHT($I285,3)="INC"),IF($H285=AQ$284,SUM($T300:AQ300)+$P285,IF(AQ$284&gt;$H285,AQ300,0)),0)</f>
        <v>0</v>
      </c>
    </row>
    <row r="286" spans="1:44" s="177" customFormat="1" x14ac:dyDescent="0.25">
      <c r="A286" s="177">
        <v>800374409</v>
      </c>
      <c r="B286" s="172" t="str">
        <f t="shared" ref="B286:B290" si="153">+$D$279</f>
        <v>Alberhill</v>
      </c>
      <c r="C286" s="173" t="s">
        <v>33</v>
      </c>
      <c r="D286" s="56" t="s">
        <v>358</v>
      </c>
      <c r="E286" s="66" t="s">
        <v>359</v>
      </c>
      <c r="F286" s="58">
        <v>6092</v>
      </c>
      <c r="G286" s="153" t="s">
        <v>90</v>
      </c>
      <c r="H286" s="59">
        <v>44348</v>
      </c>
      <c r="I286" s="60" t="s">
        <v>295</v>
      </c>
      <c r="J286" s="61">
        <v>0</v>
      </c>
      <c r="K286" s="62">
        <v>1</v>
      </c>
      <c r="L286" s="63"/>
      <c r="M286" s="223">
        <v>14.54022</v>
      </c>
      <c r="N286" s="64">
        <f t="shared" ref="N286:N290" si="154">SUM($T301:$AE301)</f>
        <v>0</v>
      </c>
      <c r="O286" s="64">
        <f t="shared" ref="O286:O290" si="155">SUM($AF301:$AQ301)</f>
        <v>43.627320000000005</v>
      </c>
      <c r="P286" s="64">
        <f t="shared" ref="P286:P290" si="156">$M286*$K286*(1-$J286)</f>
        <v>14.54022</v>
      </c>
      <c r="Q286" s="64">
        <f t="shared" ref="Q286:Q290" si="157">$N286*$K286*(1-$J286)</f>
        <v>0</v>
      </c>
      <c r="R286" s="65">
        <f t="shared" ref="R286:R290" si="158">$O286*$K286*(1-$J286)</f>
        <v>43.627320000000005</v>
      </c>
      <c r="S286" s="58"/>
      <c r="T286" s="174">
        <f>IF(OR(RIGHT($I286,3)="RGT",RIGHT($I286,3)="INC"),IF($H286=T$284,SUM($T301:T301)+$P286,IF(T$284&gt;$H286,T301,0)),0)</f>
        <v>0</v>
      </c>
      <c r="U286" s="175">
        <f>IF(OR(RIGHT($I286,3)="RGT",RIGHT($I286,3)="INC"),IF($H286=U$284,SUM($T301:U301)+$P286,IF(U$284&gt;$H286,U301,0)),0)</f>
        <v>0</v>
      </c>
      <c r="V286" s="175">
        <f>IF(OR(RIGHT($I286,3)="RGT",RIGHT($I286,3)="INC"),IF($H286=V$284,SUM($T301:V301)+$P286,IF(V$284&gt;$H286,V301,0)),0)</f>
        <v>0</v>
      </c>
      <c r="W286" s="175">
        <f>IF(OR(RIGHT($I286,3)="RGT",RIGHT($I286,3)="INC"),IF($H286=W$284,SUM($T301:W301)+$P286,IF(W$284&gt;$H286,W301,0)),0)</f>
        <v>0</v>
      </c>
      <c r="X286" s="175">
        <f>IF(OR(RIGHT($I286,3)="RGT",RIGHT($I286,3)="INC"),IF($H286=X$284,SUM($T301:X301)+$P286,IF(X$284&gt;$H286,X301,0)),0)</f>
        <v>0</v>
      </c>
      <c r="Y286" s="175">
        <f>IF(OR(RIGHT($I286,3)="RGT",RIGHT($I286,3)="INC"),IF($H286=Y$284,SUM($T301:Y301)+$P286,IF(Y$284&gt;$H286,Y301,0)),0)</f>
        <v>0</v>
      </c>
      <c r="Z286" s="175">
        <f>IF(OR(RIGHT($I286,3)="RGT",RIGHT($I286,3)="INC"),IF($H286=Z$284,SUM($T301:Z301)+$P286,IF(Z$284&gt;$H286,Z301,0)),0)</f>
        <v>0</v>
      </c>
      <c r="AA286" s="175">
        <f>IF(OR(RIGHT($I286,3)="RGT",RIGHT($I286,3)="INC"),IF($H286=AA$284,SUM($T301:AA301)+$P286,IF(AA$284&gt;$H286,AA301,0)),0)</f>
        <v>0</v>
      </c>
      <c r="AB286" s="175">
        <f>IF(OR(RIGHT($I286,3)="RGT",RIGHT($I286,3)="INC"),IF($H286=AB$284,SUM($T301:AB301)+$P286,IF(AB$284&gt;$H286,AB301,0)),0)</f>
        <v>0</v>
      </c>
      <c r="AC286" s="175">
        <f>IF(OR(RIGHT($I286,3)="RGT",RIGHT($I286,3)="INC"),IF($H286=AC$284,SUM($T301:AC301)+$P286,IF(AC$284&gt;$H286,AC301,0)),0)</f>
        <v>0</v>
      </c>
      <c r="AD286" s="175">
        <f>IF(OR(RIGHT($I286,3)="RGT",RIGHT($I286,3)="INC"),IF($H286=AD$284,SUM($T301:AD301)+$P286,IF(AD$284&gt;$H286,AD301,0)),0)</f>
        <v>0</v>
      </c>
      <c r="AE286" s="176">
        <f>IF(OR(RIGHT($I286,3)="RGT",RIGHT($I286,3)="INC"),IF($H286=AE$284,SUM($T301:AE301)+$P286,IF(AE$284&gt;$H286,AE301,0)),0)</f>
        <v>0</v>
      </c>
      <c r="AF286" s="175">
        <f>IF(OR(RIGHT($I286,3)="RGT",RIGHT($I286,3)="INC"),IF($H286=AF$284,SUM($T301:AF301)+$P286,IF(AF$284&gt;$H286,AF301,0)),0)</f>
        <v>0</v>
      </c>
      <c r="AG286" s="175">
        <f>IF(OR(RIGHT($I286,3)="RGT",RIGHT($I286,3)="INC"),IF($H286=AG$284,SUM($T301:AG301)+$P286,IF(AG$284&gt;$H286,AG301,0)),0)</f>
        <v>0</v>
      </c>
      <c r="AH286" s="175">
        <f>IF(OR(RIGHT($I286,3)="RGT",RIGHT($I286,3)="INC"),IF($H286=AH$284,SUM($T301:AH301)+$P286,IF(AH$284&gt;$H286,AH301,0)),0)</f>
        <v>0</v>
      </c>
      <c r="AI286" s="175">
        <f>IF(OR(RIGHT($I286,3)="RGT",RIGHT($I286,3)="INC"),IF($H286=AI$284,SUM($T301:AI301)+$P286,IF(AI$284&gt;$H286,AI301,0)),0)</f>
        <v>0</v>
      </c>
      <c r="AJ286" s="175">
        <f>IF(OR(RIGHT($I286,3)="RGT",RIGHT($I286,3)="INC"),IF($H286=AJ$284,SUM($T301:AJ301)+$P286,IF(AJ$284&gt;$H286,AJ301,0)),0)</f>
        <v>0</v>
      </c>
      <c r="AK286" s="175">
        <f>IF(OR(RIGHT($I286,3)="RGT",RIGHT($I286,3)="INC"),IF($H286=AK$284,SUM($T301:AK301)+$P286,IF(AK$284&gt;$H286,AK301,0)),0)</f>
        <v>0</v>
      </c>
      <c r="AL286" s="175">
        <f>IF(OR(RIGHT($I286,3)="RGT",RIGHT($I286,3)="INC"),IF($H286=AL$284,SUM($T301:AL301)+$P286,IF(AL$284&gt;$H286,AL301,0)),0)</f>
        <v>0</v>
      </c>
      <c r="AM286" s="175">
        <f>IF(OR(RIGHT($I286,3)="RGT",RIGHT($I286,3)="INC"),IF($H286=AM$284,SUM($T301:AM301)+$P286,IF(AM$284&gt;$H286,AM301,0)),0)</f>
        <v>0</v>
      </c>
      <c r="AN286" s="175">
        <f>IF(OR(RIGHT($I286,3)="RGT",RIGHT($I286,3)="INC"),IF($H286=AN$284,SUM($T301:AN301)+$P286,IF(AN$284&gt;$H286,AN301,0)),0)</f>
        <v>0</v>
      </c>
      <c r="AO286" s="175">
        <f>IF(OR(RIGHT($I286,3)="RGT",RIGHT($I286,3)="INC"),IF($H286=AO$284,SUM($T301:AO301)+$P286,IF(AO$284&gt;$H286,AO301,0)),0)</f>
        <v>0</v>
      </c>
      <c r="AP286" s="175">
        <f>IF(OR(RIGHT($I286,3)="RGT",RIGHT($I286,3)="INC"),IF($H286=AP$284,SUM($T301:AP301)+$P286,IF(AP$284&gt;$H286,AP301,0)),0)</f>
        <v>0</v>
      </c>
      <c r="AQ286" s="176">
        <f>IF(OR(RIGHT($I286,3)="RGT",RIGHT($I286,3)="INC"),IF($H286=AQ$284,SUM($T301:AQ301)+$P286,IF(AQ$284&gt;$H286,AQ301,0)),0)</f>
        <v>0</v>
      </c>
    </row>
    <row r="287" spans="1:44" s="177" customFormat="1" x14ac:dyDescent="0.25">
      <c r="A287" s="177">
        <v>800374410</v>
      </c>
      <c r="B287" s="172" t="str">
        <f t="shared" si="153"/>
        <v>Alberhill</v>
      </c>
      <c r="C287" s="173" t="s">
        <v>33</v>
      </c>
      <c r="D287" s="56" t="s">
        <v>360</v>
      </c>
      <c r="E287" s="66" t="s">
        <v>361</v>
      </c>
      <c r="F287" s="58">
        <v>6092</v>
      </c>
      <c r="G287" s="153" t="s">
        <v>90</v>
      </c>
      <c r="H287" s="59">
        <v>44348</v>
      </c>
      <c r="I287" s="60" t="s">
        <v>295</v>
      </c>
      <c r="J287" s="61">
        <v>0</v>
      </c>
      <c r="K287" s="62">
        <v>1</v>
      </c>
      <c r="L287" s="63"/>
      <c r="M287" s="223">
        <v>6.46692</v>
      </c>
      <c r="N287" s="64">
        <f t="shared" si="154"/>
        <v>0</v>
      </c>
      <c r="O287" s="64">
        <f t="shared" si="155"/>
        <v>89.845000000000013</v>
      </c>
      <c r="P287" s="64">
        <f t="shared" si="156"/>
        <v>6.46692</v>
      </c>
      <c r="Q287" s="64">
        <f t="shared" si="157"/>
        <v>0</v>
      </c>
      <c r="R287" s="65">
        <f t="shared" si="158"/>
        <v>89.845000000000013</v>
      </c>
      <c r="S287" s="58"/>
      <c r="T287" s="174">
        <f>IF(OR(RIGHT($I287,3)="RGT",RIGHT($I287,3)="INC"),IF($H287=T$284,SUM($T302:T302)+$P287,IF(T$284&gt;$H287,T302,0)),0)</f>
        <v>0</v>
      </c>
      <c r="U287" s="175">
        <f>IF(OR(RIGHT($I287,3)="RGT",RIGHT($I287,3)="INC"),IF($H287=U$284,SUM($T302:U302)+$P287,IF(U$284&gt;$H287,U302,0)),0)</f>
        <v>0</v>
      </c>
      <c r="V287" s="175">
        <f>IF(OR(RIGHT($I287,3)="RGT",RIGHT($I287,3)="INC"),IF($H287=V$284,SUM($T302:V302)+$P287,IF(V$284&gt;$H287,V302,0)),0)</f>
        <v>0</v>
      </c>
      <c r="W287" s="175">
        <f>IF(OR(RIGHT($I287,3)="RGT",RIGHT($I287,3)="INC"),IF($H287=W$284,SUM($T302:W302)+$P287,IF(W$284&gt;$H287,W302,0)),0)</f>
        <v>0</v>
      </c>
      <c r="X287" s="175">
        <f>IF(OR(RIGHT($I287,3)="RGT",RIGHT($I287,3)="INC"),IF($H287=X$284,SUM($T302:X302)+$P287,IF(X$284&gt;$H287,X302,0)),0)</f>
        <v>0</v>
      </c>
      <c r="Y287" s="175">
        <f>IF(OR(RIGHT($I287,3)="RGT",RIGHT($I287,3)="INC"),IF($H287=Y$284,SUM($T302:Y302)+$P287,IF(Y$284&gt;$H287,Y302,0)),0)</f>
        <v>0</v>
      </c>
      <c r="Z287" s="175">
        <f>IF(OR(RIGHT($I287,3)="RGT",RIGHT($I287,3)="INC"),IF($H287=Z$284,SUM($T302:Z302)+$P287,IF(Z$284&gt;$H287,Z302,0)),0)</f>
        <v>0</v>
      </c>
      <c r="AA287" s="175">
        <f>IF(OR(RIGHT($I287,3)="RGT",RIGHT($I287,3)="INC"),IF($H287=AA$284,SUM($T302:AA302)+$P287,IF(AA$284&gt;$H287,AA302,0)),0)</f>
        <v>0</v>
      </c>
      <c r="AB287" s="175">
        <f>IF(OR(RIGHT($I287,3)="RGT",RIGHT($I287,3)="INC"),IF($H287=AB$284,SUM($T302:AB302)+$P287,IF(AB$284&gt;$H287,AB302,0)),0)</f>
        <v>0</v>
      </c>
      <c r="AC287" s="175">
        <f>IF(OR(RIGHT($I287,3)="RGT",RIGHT($I287,3)="INC"),IF($H287=AC$284,SUM($T302:AC302)+$P287,IF(AC$284&gt;$H287,AC302,0)),0)</f>
        <v>0</v>
      </c>
      <c r="AD287" s="175">
        <f>IF(OR(RIGHT($I287,3)="RGT",RIGHT($I287,3)="INC"),IF($H287=AD$284,SUM($T302:AD302)+$P287,IF(AD$284&gt;$H287,AD302,0)),0)</f>
        <v>0</v>
      </c>
      <c r="AE287" s="176">
        <f>IF(OR(RIGHT($I287,3)="RGT",RIGHT($I287,3)="INC"),IF($H287=AE$284,SUM($T302:AE302)+$P287,IF(AE$284&gt;$H287,AE302,0)),0)</f>
        <v>0</v>
      </c>
      <c r="AF287" s="175">
        <f>IF(OR(RIGHT($I287,3)="RGT",RIGHT($I287,3)="INC"),IF($H287=AF$284,SUM($T302:AF302)+$P287,IF(AF$284&gt;$H287,AF302,0)),0)</f>
        <v>0</v>
      </c>
      <c r="AG287" s="175">
        <f>IF(OR(RIGHT($I287,3)="RGT",RIGHT($I287,3)="INC"),IF($H287=AG$284,SUM($T302:AG302)+$P287,IF(AG$284&gt;$H287,AG302,0)),0)</f>
        <v>0</v>
      </c>
      <c r="AH287" s="175">
        <f>IF(OR(RIGHT($I287,3)="RGT",RIGHT($I287,3)="INC"),IF($H287=AH$284,SUM($T302:AH302)+$P287,IF(AH$284&gt;$H287,AH302,0)),0)</f>
        <v>0</v>
      </c>
      <c r="AI287" s="175">
        <f>IF(OR(RIGHT($I287,3)="RGT",RIGHT($I287,3)="INC"),IF($H287=AI$284,SUM($T302:AI302)+$P287,IF(AI$284&gt;$H287,AI302,0)),0)</f>
        <v>0</v>
      </c>
      <c r="AJ287" s="175">
        <f>IF(OR(RIGHT($I287,3)="RGT",RIGHT($I287,3)="INC"),IF($H287=AJ$284,SUM($T302:AJ302)+$P287,IF(AJ$284&gt;$H287,AJ302,0)),0)</f>
        <v>0</v>
      </c>
      <c r="AK287" s="175">
        <f>IF(OR(RIGHT($I287,3)="RGT",RIGHT($I287,3)="INC"),IF($H287=AK$284,SUM($T302:AK302)+$P287,IF(AK$284&gt;$H287,AK302,0)),0)</f>
        <v>0</v>
      </c>
      <c r="AL287" s="175">
        <f>IF(OR(RIGHT($I287,3)="RGT",RIGHT($I287,3)="INC"),IF($H287=AL$284,SUM($T302:AL302)+$P287,IF(AL$284&gt;$H287,AL302,0)),0)</f>
        <v>0</v>
      </c>
      <c r="AM287" s="175">
        <f>IF(OR(RIGHT($I287,3)="RGT",RIGHT($I287,3)="INC"),IF($H287=AM$284,SUM($T302:AM302)+$P287,IF(AM$284&gt;$H287,AM302,0)),0)</f>
        <v>0</v>
      </c>
      <c r="AN287" s="175">
        <f>IF(OR(RIGHT($I287,3)="RGT",RIGHT($I287,3)="INC"),IF($H287=AN$284,SUM($T302:AN302)+$P287,IF(AN$284&gt;$H287,AN302,0)),0)</f>
        <v>0</v>
      </c>
      <c r="AO287" s="175">
        <f>IF(OR(RIGHT($I287,3)="RGT",RIGHT($I287,3)="INC"),IF($H287=AO$284,SUM($T302:AO302)+$P287,IF(AO$284&gt;$H287,AO302,0)),0)</f>
        <v>0</v>
      </c>
      <c r="AP287" s="175">
        <f>IF(OR(RIGHT($I287,3)="RGT",RIGHT($I287,3)="INC"),IF($H287=AP$284,SUM($T302:AP302)+$P287,IF(AP$284&gt;$H287,AP302,0)),0)</f>
        <v>0</v>
      </c>
      <c r="AQ287" s="176">
        <f>IF(OR(RIGHT($I287,3)="RGT",RIGHT($I287,3)="INC"),IF($H287=AQ$284,SUM($T302:AQ302)+$P287,IF(AQ$284&gt;$H287,AQ302,0)),0)</f>
        <v>0</v>
      </c>
    </row>
    <row r="288" spans="1:44" s="177" customFormat="1" x14ac:dyDescent="0.25">
      <c r="A288" s="177">
        <v>800796373</v>
      </c>
      <c r="B288" s="172" t="str">
        <f t="shared" si="153"/>
        <v>Alberhill</v>
      </c>
      <c r="C288" s="173" t="s">
        <v>33</v>
      </c>
      <c r="D288" s="56" t="s">
        <v>362</v>
      </c>
      <c r="E288" s="66" t="s">
        <v>363</v>
      </c>
      <c r="F288" s="58">
        <v>6092</v>
      </c>
      <c r="G288" s="153" t="s">
        <v>90</v>
      </c>
      <c r="H288" s="59">
        <v>43252</v>
      </c>
      <c r="I288" s="60" t="s">
        <v>364</v>
      </c>
      <c r="J288" s="61">
        <v>0</v>
      </c>
      <c r="K288" s="62">
        <v>1</v>
      </c>
      <c r="L288" s="63"/>
      <c r="M288" s="223">
        <v>89.572519999999997</v>
      </c>
      <c r="N288" s="64">
        <f t="shared" si="154"/>
        <v>9.8979999999999999E-2</v>
      </c>
      <c r="O288" s="64">
        <f t="shared" si="155"/>
        <v>639.13051999999993</v>
      </c>
      <c r="P288" s="64">
        <f t="shared" si="156"/>
        <v>89.572519999999997</v>
      </c>
      <c r="Q288" s="64">
        <f t="shared" si="157"/>
        <v>9.8979999999999999E-2</v>
      </c>
      <c r="R288" s="65">
        <f t="shared" si="158"/>
        <v>639.13051999999993</v>
      </c>
      <c r="S288" s="58"/>
      <c r="T288" s="174">
        <f>IF(OR(RIGHT($I288,3)="RGT",RIGHT($I288,3)="INC"),IF($H288=T$284,SUM($T303:T303)+$P288,IF(T$284&gt;$H288,T303,0)),0)</f>
        <v>0</v>
      </c>
      <c r="U288" s="175">
        <f>IF(OR(RIGHT($I288,3)="RGT",RIGHT($I288,3)="INC"),IF($H288=U$284,SUM($T303:U303)+$P288,IF(U$284&gt;$H288,U303,0)),0)</f>
        <v>0</v>
      </c>
      <c r="V288" s="175">
        <f>IF(OR(RIGHT($I288,3)="RGT",RIGHT($I288,3)="INC"),IF($H288=V$284,SUM($T303:V303)+$P288,IF(V$284&gt;$H288,V303,0)),0)</f>
        <v>0</v>
      </c>
      <c r="W288" s="175">
        <f>IF(OR(RIGHT($I288,3)="RGT",RIGHT($I288,3)="INC"),IF($H288=W$284,SUM($T303:W303)+$P288,IF(W$284&gt;$H288,W303,0)),0)</f>
        <v>0</v>
      </c>
      <c r="X288" s="175">
        <f>IF(OR(RIGHT($I288,3)="RGT",RIGHT($I288,3)="INC"),IF($H288=X$284,SUM($T303:X303)+$P288,IF(X$284&gt;$H288,X303,0)),0)</f>
        <v>0</v>
      </c>
      <c r="Y288" s="175">
        <f>IF(OR(RIGHT($I288,3)="RGT",RIGHT($I288,3)="INC"),IF($H288=Y$284,SUM($T303:Y303)+$P288,IF(Y$284&gt;$H288,Y303,0)),0)</f>
        <v>89.671499999999995</v>
      </c>
      <c r="Z288" s="175">
        <f>IF(OR(RIGHT($I288,3)="RGT",RIGHT($I288,3)="INC"),IF($H288=Z$284,SUM($T303:Z303)+$P288,IF(Z$284&gt;$H288,Z303,0)),0)</f>
        <v>0</v>
      </c>
      <c r="AA288" s="175">
        <f>IF(OR(RIGHT($I288,3)="RGT",RIGHT($I288,3)="INC"),IF($H288=AA$284,SUM($T303:AA303)+$P288,IF(AA$284&gt;$H288,AA303,0)),0)</f>
        <v>0</v>
      </c>
      <c r="AB288" s="175">
        <f>IF(OR(RIGHT($I288,3)="RGT",RIGHT($I288,3)="INC"),IF($H288=AB$284,SUM($T303:AB303)+$P288,IF(AB$284&gt;$H288,AB303,0)),0)</f>
        <v>0</v>
      </c>
      <c r="AC288" s="175">
        <f>IF(OR(RIGHT($I288,3)="RGT",RIGHT($I288,3)="INC"),IF($H288=AC$284,SUM($T303:AC303)+$P288,IF(AC$284&gt;$H288,AC303,0)),0)</f>
        <v>0</v>
      </c>
      <c r="AD288" s="175">
        <f>IF(OR(RIGHT($I288,3)="RGT",RIGHT($I288,3)="INC"),IF($H288=AD$284,SUM($T303:AD303)+$P288,IF(AD$284&gt;$H288,AD303,0)),0)</f>
        <v>0</v>
      </c>
      <c r="AE288" s="176">
        <f>IF(OR(RIGHT($I288,3)="RGT",RIGHT($I288,3)="INC"),IF($H288=AE$284,SUM($T303:AE303)+$P288,IF(AE$284&gt;$H288,AE303,0)),0)</f>
        <v>0</v>
      </c>
      <c r="AF288" s="175">
        <f>IF(OR(RIGHT($I288,3)="RGT",RIGHT($I288,3)="INC"),IF($H288=AF$284,SUM($T303:AF303)+$P288,IF(AF$284&gt;$H288,AF303,0)),0)</f>
        <v>0</v>
      </c>
      <c r="AG288" s="175">
        <f>IF(OR(RIGHT($I288,3)="RGT",RIGHT($I288,3)="INC"),IF($H288=AG$284,SUM($T303:AG303)+$P288,IF(AG$284&gt;$H288,AG303,0)),0)</f>
        <v>12.782629999999999</v>
      </c>
      <c r="AH288" s="175">
        <f>IF(OR(RIGHT($I288,3)="RGT",RIGHT($I288,3)="INC"),IF($H288=AH$284,SUM($T303:AH303)+$P288,IF(AH$284&gt;$H288,AH303,0)),0)</f>
        <v>19.1737</v>
      </c>
      <c r="AI288" s="175">
        <f>IF(OR(RIGHT($I288,3)="RGT",RIGHT($I288,3)="INC"),IF($H288=AI$284,SUM($T303:AI303)+$P288,IF(AI$284&gt;$H288,AI303,0)),0)</f>
        <v>31.956329999999998</v>
      </c>
      <c r="AJ288" s="175">
        <f>IF(OR(RIGHT($I288,3)="RGT",RIGHT($I288,3)="INC"),IF($H288=AJ$284,SUM($T303:AJ303)+$P288,IF(AJ$284&gt;$H288,AJ303,0)),0)</f>
        <v>51.130519999999997</v>
      </c>
      <c r="AK288" s="175">
        <f>IF(OR(RIGHT($I288,3)="RGT",RIGHT($I288,3)="INC"),IF($H288=AK$284,SUM($T303:AK303)+$P288,IF(AK$284&gt;$H288,AK303,0)),0)</f>
        <v>63.913150000000002</v>
      </c>
      <c r="AL288" s="175">
        <f>IF(OR(RIGHT($I288,3)="RGT",RIGHT($I288,3)="INC"),IF($H288=AL$284,SUM($T303:AL303)+$P288,IF(AL$284&gt;$H288,AL303,0)),0)</f>
        <v>83.086849999999998</v>
      </c>
      <c r="AM288" s="175">
        <f>IF(OR(RIGHT($I288,3)="RGT",RIGHT($I288,3)="INC"),IF($H288=AM$284,SUM($T303:AM303)+$P288,IF(AM$284&gt;$H288,AM303,0)),0)</f>
        <v>89.478409999999997</v>
      </c>
      <c r="AN288" s="175">
        <f>IF(OR(RIGHT($I288,3)="RGT",RIGHT($I288,3)="INC"),IF($H288=AN$284,SUM($T303:AN303)+$P288,IF(AN$284&gt;$H288,AN303,0)),0)</f>
        <v>89.478409999999997</v>
      </c>
      <c r="AO288" s="175">
        <f>IF(OR(RIGHT($I288,3)="RGT",RIGHT($I288,3)="INC"),IF($H288=AO$284,SUM($T303:AO303)+$P288,IF(AO$284&gt;$H288,AO303,0)),0)</f>
        <v>89.478409999999997</v>
      </c>
      <c r="AP288" s="175">
        <f>IF(OR(RIGHT($I288,3)="RGT",RIGHT($I288,3)="INC"),IF($H288=AP$284,SUM($T303:AP303)+$P288,IF(AP$284&gt;$H288,AP303,0)),0)</f>
        <v>76.695779999999999</v>
      </c>
      <c r="AQ288" s="176">
        <f>IF(OR(RIGHT($I288,3)="RGT",RIGHT($I288,3)="INC"),IF($H288=AQ$284,SUM($T303:AQ303)+$P288,IF(AQ$284&gt;$H288,AQ303,0)),0)</f>
        <v>31.956329999999998</v>
      </c>
    </row>
    <row r="289" spans="1:44" s="177" customFormat="1" x14ac:dyDescent="0.25">
      <c r="A289" s="177">
        <v>900502072</v>
      </c>
      <c r="B289" s="172" t="str">
        <f t="shared" si="153"/>
        <v>Alberhill</v>
      </c>
      <c r="C289" s="173" t="s">
        <v>33</v>
      </c>
      <c r="D289" s="56" t="s">
        <v>365</v>
      </c>
      <c r="E289" s="66" t="s">
        <v>366</v>
      </c>
      <c r="F289" s="58">
        <v>6092</v>
      </c>
      <c r="G289" s="153" t="s">
        <v>90</v>
      </c>
      <c r="H289" s="59">
        <v>44348</v>
      </c>
      <c r="I289" s="60" t="s">
        <v>281</v>
      </c>
      <c r="J289" s="61">
        <v>0</v>
      </c>
      <c r="K289" s="62">
        <v>1</v>
      </c>
      <c r="L289" s="63"/>
      <c r="M289" s="223">
        <v>318.39105000000001</v>
      </c>
      <c r="N289" s="64">
        <f t="shared" si="154"/>
        <v>0</v>
      </c>
      <c r="O289" s="64">
        <f t="shared" si="155"/>
        <v>897.70699999999999</v>
      </c>
      <c r="P289" s="64">
        <f t="shared" si="156"/>
        <v>318.39105000000001</v>
      </c>
      <c r="Q289" s="64">
        <f t="shared" si="157"/>
        <v>0</v>
      </c>
      <c r="R289" s="65">
        <f t="shared" si="158"/>
        <v>897.70699999999999</v>
      </c>
      <c r="S289" s="58"/>
      <c r="T289" s="174">
        <f>IF(OR(RIGHT($I289,3)="RGT",RIGHT($I289,3)="INC"),IF($H289=T$284,SUM($T304:T304)+$P289,IF(T$284&gt;$H289,T304,0)),0)</f>
        <v>0</v>
      </c>
      <c r="U289" s="175">
        <f>IF(OR(RIGHT($I289,3)="RGT",RIGHT($I289,3)="INC"),IF($H289=U$284,SUM($T304:U304)+$P289,IF(U$284&gt;$H289,U304,0)),0)</f>
        <v>0</v>
      </c>
      <c r="V289" s="175">
        <f>IF(OR(RIGHT($I289,3)="RGT",RIGHT($I289,3)="INC"),IF($H289=V$284,SUM($T304:V304)+$P289,IF(V$284&gt;$H289,V304,0)),0)</f>
        <v>0</v>
      </c>
      <c r="W289" s="175">
        <f>IF(OR(RIGHT($I289,3)="RGT",RIGHT($I289,3)="INC"),IF($H289=W$284,SUM($T304:W304)+$P289,IF(W$284&gt;$H289,W304,0)),0)</f>
        <v>0</v>
      </c>
      <c r="X289" s="175">
        <f>IF(OR(RIGHT($I289,3)="RGT",RIGHT($I289,3)="INC"),IF($H289=X$284,SUM($T304:X304)+$P289,IF(X$284&gt;$H289,X304,0)),0)</f>
        <v>0</v>
      </c>
      <c r="Y289" s="175">
        <f>IF(OR(RIGHT($I289,3)="RGT",RIGHT($I289,3)="INC"),IF($H289=Y$284,SUM($T304:Y304)+$P289,IF(Y$284&gt;$H289,Y304,0)),0)</f>
        <v>0</v>
      </c>
      <c r="Z289" s="175">
        <f>IF(OR(RIGHT($I289,3)="RGT",RIGHT($I289,3)="INC"),IF($H289=Z$284,SUM($T304:Z304)+$P289,IF(Z$284&gt;$H289,Z304,0)),0)</f>
        <v>0</v>
      </c>
      <c r="AA289" s="175">
        <f>IF(OR(RIGHT($I289,3)="RGT",RIGHT($I289,3)="INC"),IF($H289=AA$284,SUM($T304:AA304)+$P289,IF(AA$284&gt;$H289,AA304,0)),0)</f>
        <v>0</v>
      </c>
      <c r="AB289" s="175">
        <f>IF(OR(RIGHT($I289,3)="RGT",RIGHT($I289,3)="INC"),IF($H289=AB$284,SUM($T304:AB304)+$P289,IF(AB$284&gt;$H289,AB304,0)),0)</f>
        <v>0</v>
      </c>
      <c r="AC289" s="175">
        <f>IF(OR(RIGHT($I289,3)="RGT",RIGHT($I289,3)="INC"),IF($H289=AC$284,SUM($T304:AC304)+$P289,IF(AC$284&gt;$H289,AC304,0)),0)</f>
        <v>0</v>
      </c>
      <c r="AD289" s="175">
        <f>IF(OR(RIGHT($I289,3)="RGT",RIGHT($I289,3)="INC"),IF($H289=AD$284,SUM($T304:AD304)+$P289,IF(AD$284&gt;$H289,AD304,0)),0)</f>
        <v>0</v>
      </c>
      <c r="AE289" s="176">
        <f>IF(OR(RIGHT($I289,3)="RGT",RIGHT($I289,3)="INC"),IF($H289=AE$284,SUM($T304:AE304)+$P289,IF(AE$284&gt;$H289,AE304,0)),0)</f>
        <v>0</v>
      </c>
      <c r="AF289" s="175">
        <f>IF(OR(RIGHT($I289,3)="RGT",RIGHT($I289,3)="INC"),IF($H289=AF$284,SUM($T304:AF304)+$P289,IF(AF$284&gt;$H289,AF304,0)),0)</f>
        <v>0</v>
      </c>
      <c r="AG289" s="175">
        <f>IF(OR(RIGHT($I289,3)="RGT",RIGHT($I289,3)="INC"),IF($H289=AG$284,SUM($T304:AG304)+$P289,IF(AG$284&gt;$H289,AG304,0)),0)</f>
        <v>0</v>
      </c>
      <c r="AH289" s="175">
        <f>IF(OR(RIGHT($I289,3)="RGT",RIGHT($I289,3)="INC"),IF($H289=AH$284,SUM($T304:AH304)+$P289,IF(AH$284&gt;$H289,AH304,0)),0)</f>
        <v>0</v>
      </c>
      <c r="AI289" s="175">
        <f>IF(OR(RIGHT($I289,3)="RGT",RIGHT($I289,3)="INC"),IF($H289=AI$284,SUM($T304:AI304)+$P289,IF(AI$284&gt;$H289,AI304,0)),0)</f>
        <v>0</v>
      </c>
      <c r="AJ289" s="175">
        <f>IF(OR(RIGHT($I289,3)="RGT",RIGHT($I289,3)="INC"),IF($H289=AJ$284,SUM($T304:AJ304)+$P289,IF(AJ$284&gt;$H289,AJ304,0)),0)</f>
        <v>0</v>
      </c>
      <c r="AK289" s="175">
        <f>IF(OR(RIGHT($I289,3)="RGT",RIGHT($I289,3)="INC"),IF($H289=AK$284,SUM($T304:AK304)+$P289,IF(AK$284&gt;$H289,AK304,0)),0)</f>
        <v>0</v>
      </c>
      <c r="AL289" s="175">
        <f>IF(OR(RIGHT($I289,3)="RGT",RIGHT($I289,3)="INC"),IF($H289=AL$284,SUM($T304:AL304)+$P289,IF(AL$284&gt;$H289,AL304,0)),0)</f>
        <v>0</v>
      </c>
      <c r="AM289" s="175">
        <f>IF(OR(RIGHT($I289,3)="RGT",RIGHT($I289,3)="INC"),IF($H289=AM$284,SUM($T304:AM304)+$P289,IF(AM$284&gt;$H289,AM304,0)),0)</f>
        <v>0</v>
      </c>
      <c r="AN289" s="175">
        <f>IF(OR(RIGHT($I289,3)="RGT",RIGHT($I289,3)="INC"),IF($H289=AN$284,SUM($T304:AN304)+$P289,IF(AN$284&gt;$H289,AN304,0)),0)</f>
        <v>0</v>
      </c>
      <c r="AO289" s="175">
        <f>IF(OR(RIGHT($I289,3)="RGT",RIGHT($I289,3)="INC"),IF($H289=AO$284,SUM($T304:AO304)+$P289,IF(AO$284&gt;$H289,AO304,0)),0)</f>
        <v>0</v>
      </c>
      <c r="AP289" s="175">
        <f>IF(OR(RIGHT($I289,3)="RGT",RIGHT($I289,3)="INC"),IF($H289=AP$284,SUM($T304:AP304)+$P289,IF(AP$284&gt;$H289,AP304,0)),0)</f>
        <v>0</v>
      </c>
      <c r="AQ289" s="176">
        <f>IF(OR(RIGHT($I289,3)="RGT",RIGHT($I289,3)="INC"),IF($H289=AQ$284,SUM($T304:AQ304)+$P289,IF(AQ$284&gt;$H289,AQ304,0)),0)</f>
        <v>0</v>
      </c>
    </row>
    <row r="290" spans="1:44" s="177" customFormat="1" x14ac:dyDescent="0.25">
      <c r="A290" s="177">
        <v>900502073</v>
      </c>
      <c r="B290" s="172" t="str">
        <f t="shared" si="153"/>
        <v>Alberhill</v>
      </c>
      <c r="C290" s="173" t="s">
        <v>33</v>
      </c>
      <c r="D290" s="56" t="s">
        <v>365</v>
      </c>
      <c r="E290" s="66" t="s">
        <v>367</v>
      </c>
      <c r="F290" s="58">
        <v>6092</v>
      </c>
      <c r="G290" s="153" t="s">
        <v>90</v>
      </c>
      <c r="H290" s="59">
        <v>44348</v>
      </c>
      <c r="I290" s="60" t="s">
        <v>281</v>
      </c>
      <c r="J290" s="61">
        <v>0</v>
      </c>
      <c r="K290" s="62">
        <v>1</v>
      </c>
      <c r="L290" s="63"/>
      <c r="M290" s="223">
        <v>80.528589999999994</v>
      </c>
      <c r="N290" s="64">
        <f t="shared" si="154"/>
        <v>0</v>
      </c>
      <c r="O290" s="64">
        <f t="shared" si="155"/>
        <v>1003.3879999999999</v>
      </c>
      <c r="P290" s="64">
        <f t="shared" si="156"/>
        <v>80.528589999999994</v>
      </c>
      <c r="Q290" s="64">
        <f t="shared" si="157"/>
        <v>0</v>
      </c>
      <c r="R290" s="65">
        <f t="shared" si="158"/>
        <v>1003.3879999999999</v>
      </c>
      <c r="S290" s="58"/>
      <c r="T290" s="174">
        <f>IF(OR(RIGHT($I290,3)="RGT",RIGHT($I290,3)="INC"),IF($H290=T$284,SUM($T305:T305)+$P290,IF(T$284&gt;$H290,T305,0)),0)</f>
        <v>0</v>
      </c>
      <c r="U290" s="175">
        <f>IF(OR(RIGHT($I290,3)="RGT",RIGHT($I290,3)="INC"),IF($H290=U$284,SUM($T305:U305)+$P290,IF(U$284&gt;$H290,U305,0)),0)</f>
        <v>0</v>
      </c>
      <c r="V290" s="175">
        <f>IF(OR(RIGHT($I290,3)="RGT",RIGHT($I290,3)="INC"),IF($H290=V$284,SUM($T305:V305)+$P290,IF(V$284&gt;$H290,V305,0)),0)</f>
        <v>0</v>
      </c>
      <c r="W290" s="175">
        <f>IF(OR(RIGHT($I290,3)="RGT",RIGHT($I290,3)="INC"),IF($H290=W$284,SUM($T305:W305)+$P290,IF(W$284&gt;$H290,W305,0)),0)</f>
        <v>0</v>
      </c>
      <c r="X290" s="175">
        <f>IF(OR(RIGHT($I290,3)="RGT",RIGHT($I290,3)="INC"),IF($H290=X$284,SUM($T305:X305)+$P290,IF(X$284&gt;$H290,X305,0)),0)</f>
        <v>0</v>
      </c>
      <c r="Y290" s="175">
        <f>IF(OR(RIGHT($I290,3)="RGT",RIGHT($I290,3)="INC"),IF($H290=Y$284,SUM($T305:Y305)+$P290,IF(Y$284&gt;$H290,Y305,0)),0)</f>
        <v>0</v>
      </c>
      <c r="Z290" s="175">
        <f>IF(OR(RIGHT($I290,3)="RGT",RIGHT($I290,3)="INC"),IF($H290=Z$284,SUM($T305:Z305)+$P290,IF(Z$284&gt;$H290,Z305,0)),0)</f>
        <v>0</v>
      </c>
      <c r="AA290" s="175">
        <f>IF(OR(RIGHT($I290,3)="RGT",RIGHT($I290,3)="INC"),IF($H290=AA$284,SUM($T305:AA305)+$P290,IF(AA$284&gt;$H290,AA305,0)),0)</f>
        <v>0</v>
      </c>
      <c r="AB290" s="175">
        <f>IF(OR(RIGHT($I290,3)="RGT",RIGHT($I290,3)="INC"),IF($H290=AB$284,SUM($T305:AB305)+$P290,IF(AB$284&gt;$H290,AB305,0)),0)</f>
        <v>0</v>
      </c>
      <c r="AC290" s="175">
        <f>IF(OR(RIGHT($I290,3)="RGT",RIGHT($I290,3)="INC"),IF($H290=AC$284,SUM($T305:AC305)+$P290,IF(AC$284&gt;$H290,AC305,0)),0)</f>
        <v>0</v>
      </c>
      <c r="AD290" s="175">
        <f>IF(OR(RIGHT($I290,3)="RGT",RIGHT($I290,3)="INC"),IF($H290=AD$284,SUM($T305:AD305)+$P290,IF(AD$284&gt;$H290,AD305,0)),0)</f>
        <v>0</v>
      </c>
      <c r="AE290" s="176">
        <f>IF(OR(RIGHT($I290,3)="RGT",RIGHT($I290,3)="INC"),IF($H290=AE$284,SUM($T305:AE305)+$P290,IF(AE$284&gt;$H290,AE305,0)),0)</f>
        <v>0</v>
      </c>
      <c r="AF290" s="175">
        <f>IF(OR(RIGHT($I290,3)="RGT",RIGHT($I290,3)="INC"),IF($H290=AF$284,SUM($T305:AF305)+$P290,IF(AF$284&gt;$H290,AF305,0)),0)</f>
        <v>0</v>
      </c>
      <c r="AG290" s="175">
        <f>IF(OR(RIGHT($I290,3)="RGT",RIGHT($I290,3)="INC"),IF($H290=AG$284,SUM($T305:AG305)+$P290,IF(AG$284&gt;$H290,AG305,0)),0)</f>
        <v>0</v>
      </c>
      <c r="AH290" s="175">
        <f>IF(OR(RIGHT($I290,3)="RGT",RIGHT($I290,3)="INC"),IF($H290=AH$284,SUM($T305:AH305)+$P290,IF(AH$284&gt;$H290,AH305,0)),0)</f>
        <v>0</v>
      </c>
      <c r="AI290" s="175">
        <f>IF(OR(RIGHT($I290,3)="RGT",RIGHT($I290,3)="INC"),IF($H290=AI$284,SUM($T305:AI305)+$P290,IF(AI$284&gt;$H290,AI305,0)),0)</f>
        <v>0</v>
      </c>
      <c r="AJ290" s="175">
        <f>IF(OR(RIGHT($I290,3)="RGT",RIGHT($I290,3)="INC"),IF($H290=AJ$284,SUM($T305:AJ305)+$P290,IF(AJ$284&gt;$H290,AJ305,0)),0)</f>
        <v>0</v>
      </c>
      <c r="AK290" s="175">
        <f>IF(OR(RIGHT($I290,3)="RGT",RIGHT($I290,3)="INC"),IF($H290=AK$284,SUM($T305:AK305)+$P290,IF(AK$284&gt;$H290,AK305,0)),0)</f>
        <v>0</v>
      </c>
      <c r="AL290" s="175">
        <f>IF(OR(RIGHT($I290,3)="RGT",RIGHT($I290,3)="INC"),IF($H290=AL$284,SUM($T305:AL305)+$P290,IF(AL$284&gt;$H290,AL305,0)),0)</f>
        <v>0</v>
      </c>
      <c r="AM290" s="175">
        <f>IF(OR(RIGHT($I290,3)="RGT",RIGHT($I290,3)="INC"),IF($H290=AM$284,SUM($T305:AM305)+$P290,IF(AM$284&gt;$H290,AM305,0)),0)</f>
        <v>0</v>
      </c>
      <c r="AN290" s="175">
        <f>IF(OR(RIGHT($I290,3)="RGT",RIGHT($I290,3)="INC"),IF($H290=AN$284,SUM($T305:AN305)+$P290,IF(AN$284&gt;$H290,AN305,0)),0)</f>
        <v>0</v>
      </c>
      <c r="AO290" s="175">
        <f>IF(OR(RIGHT($I290,3)="RGT",RIGHT($I290,3)="INC"),IF($H290=AO$284,SUM($T305:AO305)+$P290,IF(AO$284&gt;$H290,AO305,0)),0)</f>
        <v>0</v>
      </c>
      <c r="AP290" s="175">
        <f>IF(OR(RIGHT($I290,3)="RGT",RIGHT($I290,3)="INC"),IF($H290=AP$284,SUM($T305:AP305)+$P290,IF(AP$284&gt;$H290,AP305,0)),0)</f>
        <v>0</v>
      </c>
      <c r="AQ290" s="176">
        <f>IF(OR(RIGHT($I290,3)="RGT",RIGHT($I290,3)="INC"),IF($H290=AQ$284,SUM($T305:AQ305)+$P290,IF(AQ$284&gt;$H290,AQ305,0)),0)</f>
        <v>0</v>
      </c>
    </row>
    <row r="291" spans="1:44" ht="15.75" thickBot="1" x14ac:dyDescent="0.3">
      <c r="C291" s="164" t="s">
        <v>80</v>
      </c>
      <c r="D291" s="218" t="s">
        <v>26</v>
      </c>
      <c r="E291" s="219"/>
      <c r="F291" s="219"/>
      <c r="G291" s="219"/>
      <c r="H291" s="219"/>
      <c r="I291" s="219"/>
      <c r="J291" s="219"/>
      <c r="K291" s="220"/>
      <c r="L291" s="63"/>
      <c r="M291" s="124">
        <f>SUM(M285:M290)</f>
        <v>36155.802810000001</v>
      </c>
      <c r="N291" s="125">
        <f t="shared" ref="N291:R291" si="159">SUM(N285:N290)</f>
        <v>1312.52594</v>
      </c>
      <c r="O291" s="125">
        <f t="shared" si="159"/>
        <v>8660.3637200000012</v>
      </c>
      <c r="P291" s="125">
        <f t="shared" si="159"/>
        <v>36155.802810000001</v>
      </c>
      <c r="Q291" s="125">
        <f t="shared" si="159"/>
        <v>1312.52594</v>
      </c>
      <c r="R291" s="125">
        <f t="shared" si="159"/>
        <v>8660.3637200000012</v>
      </c>
      <c r="S291" s="58"/>
      <c r="T291" s="178">
        <f>SUM(T285:T290)</f>
        <v>0</v>
      </c>
      <c r="U291" s="179">
        <f t="shared" ref="U291:AQ291" si="160">SUM(U285:U290)</f>
        <v>0</v>
      </c>
      <c r="V291" s="179">
        <f t="shared" si="160"/>
        <v>0</v>
      </c>
      <c r="W291" s="179">
        <f t="shared" si="160"/>
        <v>0</v>
      </c>
      <c r="X291" s="179">
        <f t="shared" si="160"/>
        <v>0</v>
      </c>
      <c r="Y291" s="179">
        <f t="shared" si="160"/>
        <v>89.671499999999995</v>
      </c>
      <c r="Z291" s="179">
        <f t="shared" si="160"/>
        <v>0</v>
      </c>
      <c r="AA291" s="179">
        <f t="shared" si="160"/>
        <v>0</v>
      </c>
      <c r="AB291" s="179">
        <f t="shared" si="160"/>
        <v>0</v>
      </c>
      <c r="AC291" s="179">
        <f t="shared" si="160"/>
        <v>0</v>
      </c>
      <c r="AD291" s="179">
        <f t="shared" si="160"/>
        <v>0</v>
      </c>
      <c r="AE291" s="180">
        <f t="shared" si="160"/>
        <v>0</v>
      </c>
      <c r="AF291" s="179">
        <f t="shared" si="160"/>
        <v>0</v>
      </c>
      <c r="AG291" s="179">
        <f t="shared" si="160"/>
        <v>12.782629999999999</v>
      </c>
      <c r="AH291" s="179">
        <f t="shared" si="160"/>
        <v>19.1737</v>
      </c>
      <c r="AI291" s="179">
        <f t="shared" si="160"/>
        <v>31.956329999999998</v>
      </c>
      <c r="AJ291" s="179">
        <f t="shared" si="160"/>
        <v>51.130519999999997</v>
      </c>
      <c r="AK291" s="179">
        <f t="shared" si="160"/>
        <v>63.913150000000002</v>
      </c>
      <c r="AL291" s="179">
        <f t="shared" si="160"/>
        <v>83.086849999999998</v>
      </c>
      <c r="AM291" s="179">
        <f t="shared" si="160"/>
        <v>89.478409999999997</v>
      </c>
      <c r="AN291" s="179">
        <f t="shared" si="160"/>
        <v>89.478409999999997</v>
      </c>
      <c r="AO291" s="179">
        <f t="shared" si="160"/>
        <v>89.478409999999997</v>
      </c>
      <c r="AP291" s="179">
        <f t="shared" si="160"/>
        <v>76.695779999999999</v>
      </c>
      <c r="AQ291" s="180">
        <f t="shared" si="160"/>
        <v>31.956329999999998</v>
      </c>
      <c r="AR291" s="177"/>
    </row>
    <row r="292" spans="1:44" s="109" customFormat="1" ht="15.75" thickTop="1" x14ac:dyDescent="0.25">
      <c r="B292" s="181"/>
      <c r="C292" s="182"/>
      <c r="D292" s="183"/>
      <c r="E292" s="184"/>
      <c r="F292" s="185"/>
      <c r="G292" s="186"/>
      <c r="H292" s="186"/>
      <c r="J292" s="186"/>
      <c r="K292" s="186"/>
      <c r="L292" s="63"/>
      <c r="S292" s="58"/>
      <c r="T292" s="186"/>
      <c r="U292" s="186"/>
      <c r="V292" s="186"/>
      <c r="W292" s="186"/>
      <c r="X292" s="186"/>
      <c r="Y292" s="186"/>
      <c r="Z292" s="186"/>
      <c r="AA292" s="186"/>
      <c r="AB292" s="186"/>
      <c r="AC292" s="186"/>
      <c r="AD292" s="186"/>
      <c r="AE292" s="186"/>
      <c r="AF292" s="186"/>
      <c r="AG292" s="186"/>
      <c r="AH292" s="186"/>
      <c r="AI292" s="186"/>
      <c r="AJ292" s="186"/>
      <c r="AK292" s="186"/>
      <c r="AL292" s="186"/>
      <c r="AM292" s="186"/>
      <c r="AN292" s="186"/>
      <c r="AO292" s="186"/>
      <c r="AP292" s="186"/>
      <c r="AQ292" s="186"/>
      <c r="AR292" s="177"/>
    </row>
    <row r="293" spans="1:44" ht="15.75" thickBot="1" x14ac:dyDescent="0.3">
      <c r="D293" s="218" t="str">
        <f>"Total Incremental Plant Balance - "&amp;D279</f>
        <v>Total Incremental Plant Balance - Alberhill</v>
      </c>
      <c r="E293" s="219"/>
      <c r="F293" s="219"/>
      <c r="G293" s="219"/>
      <c r="H293" s="219"/>
      <c r="I293" s="219"/>
      <c r="J293" s="219"/>
      <c r="K293" s="220"/>
      <c r="L293" s="63"/>
      <c r="M293" s="124"/>
      <c r="N293" s="125"/>
      <c r="O293" s="125"/>
      <c r="P293" s="125"/>
      <c r="Q293" s="125"/>
      <c r="R293" s="126"/>
      <c r="S293" s="58"/>
      <c r="T293" s="178">
        <f>T291</f>
        <v>0</v>
      </c>
      <c r="U293" s="179">
        <f t="shared" ref="U293:AM293" si="161">U291+T293</f>
        <v>0</v>
      </c>
      <c r="V293" s="179">
        <f t="shared" si="161"/>
        <v>0</v>
      </c>
      <c r="W293" s="179">
        <f t="shared" si="161"/>
        <v>0</v>
      </c>
      <c r="X293" s="179">
        <f t="shared" si="161"/>
        <v>0</v>
      </c>
      <c r="Y293" s="179">
        <f t="shared" si="161"/>
        <v>89.671499999999995</v>
      </c>
      <c r="Z293" s="179">
        <f t="shared" si="161"/>
        <v>89.671499999999995</v>
      </c>
      <c r="AA293" s="179">
        <f t="shared" si="161"/>
        <v>89.671499999999995</v>
      </c>
      <c r="AB293" s="179">
        <f t="shared" si="161"/>
        <v>89.671499999999995</v>
      </c>
      <c r="AC293" s="179">
        <f t="shared" si="161"/>
        <v>89.671499999999995</v>
      </c>
      <c r="AD293" s="179">
        <f t="shared" si="161"/>
        <v>89.671499999999995</v>
      </c>
      <c r="AE293" s="180">
        <f t="shared" si="161"/>
        <v>89.671499999999995</v>
      </c>
      <c r="AF293" s="179">
        <f>AF291+AE293</f>
        <v>89.671499999999995</v>
      </c>
      <c r="AG293" s="179">
        <f t="shared" si="161"/>
        <v>102.45412999999999</v>
      </c>
      <c r="AH293" s="179">
        <f t="shared" si="161"/>
        <v>121.62782999999999</v>
      </c>
      <c r="AI293" s="179">
        <f t="shared" si="161"/>
        <v>153.58416</v>
      </c>
      <c r="AJ293" s="179">
        <f t="shared" si="161"/>
        <v>204.71467999999999</v>
      </c>
      <c r="AK293" s="179">
        <f t="shared" si="161"/>
        <v>268.62783000000002</v>
      </c>
      <c r="AL293" s="179">
        <f t="shared" si="161"/>
        <v>351.71468000000004</v>
      </c>
      <c r="AM293" s="179">
        <f t="shared" si="161"/>
        <v>441.19309000000004</v>
      </c>
      <c r="AN293" s="179">
        <f>AN291+AM293</f>
        <v>530.67150000000004</v>
      </c>
      <c r="AO293" s="179">
        <f>AO291+AN293</f>
        <v>620.14991000000009</v>
      </c>
      <c r="AP293" s="179">
        <f>AP291+AO293</f>
        <v>696.8456900000001</v>
      </c>
      <c r="AQ293" s="180">
        <f>AQ291+AP293</f>
        <v>728.80202000000008</v>
      </c>
      <c r="AR293" s="177"/>
    </row>
    <row r="294" spans="1:44" ht="15.75" thickTop="1" x14ac:dyDescent="0.25">
      <c r="D294" s="67"/>
      <c r="E294" s="68"/>
      <c r="F294" s="67"/>
      <c r="G294" s="217"/>
      <c r="H294" s="217"/>
      <c r="I294" s="217"/>
      <c r="J294" s="217"/>
      <c r="K294" s="217"/>
      <c r="L294" s="63"/>
      <c r="M294" s="128"/>
      <c r="N294" s="128"/>
      <c r="O294" s="128"/>
      <c r="P294" s="128"/>
      <c r="Q294" s="128"/>
      <c r="R294" s="128"/>
      <c r="S294" s="58"/>
      <c r="T294" s="187"/>
      <c r="U294" s="187"/>
      <c r="V294" s="187"/>
      <c r="W294" s="187"/>
      <c r="X294" s="187"/>
      <c r="Y294" s="187"/>
      <c r="Z294" s="187"/>
      <c r="AA294" s="187"/>
      <c r="AB294" s="187"/>
      <c r="AC294" s="187"/>
      <c r="AD294" s="187"/>
      <c r="AE294" s="187"/>
      <c r="AF294" s="187"/>
      <c r="AG294" s="187"/>
      <c r="AH294" s="187"/>
      <c r="AI294" s="187"/>
      <c r="AJ294" s="187"/>
      <c r="AK294" s="187"/>
      <c r="AL294" s="187"/>
      <c r="AM294" s="187"/>
      <c r="AN294" s="187"/>
      <c r="AO294" s="187"/>
      <c r="AP294" s="187"/>
      <c r="AQ294" s="187"/>
      <c r="AR294" s="177"/>
    </row>
    <row r="295" spans="1:44" s="109" customFormat="1" x14ac:dyDescent="0.25">
      <c r="B295" s="181"/>
      <c r="C295" s="182"/>
      <c r="D295" s="183"/>
      <c r="E295" s="184"/>
      <c r="F295" s="185"/>
      <c r="G295" s="186"/>
      <c r="H295" s="186"/>
      <c r="J295" s="186"/>
      <c r="K295" s="186"/>
      <c r="L295" s="63"/>
      <c r="S295" s="58"/>
      <c r="T295" s="186"/>
      <c r="U295" s="186"/>
      <c r="V295" s="186"/>
      <c r="W295" s="186"/>
      <c r="X295" s="186"/>
      <c r="Y295" s="186"/>
      <c r="Z295" s="186"/>
      <c r="AA295" s="186"/>
      <c r="AB295" s="186"/>
      <c r="AC295" s="186"/>
      <c r="AD295" s="186"/>
      <c r="AE295" s="186"/>
      <c r="AF295" s="186"/>
      <c r="AG295" s="186"/>
      <c r="AH295" s="186"/>
      <c r="AI295" s="186"/>
      <c r="AJ295" s="186"/>
      <c r="AK295" s="186"/>
      <c r="AL295" s="186"/>
      <c r="AM295" s="186"/>
      <c r="AN295" s="186"/>
      <c r="AO295" s="186"/>
      <c r="AP295" s="186"/>
      <c r="AQ295" s="186"/>
      <c r="AR295" s="177"/>
    </row>
    <row r="296" spans="1:44" s="109" customFormat="1" x14ac:dyDescent="0.25">
      <c r="B296" s="181"/>
      <c r="C296" s="182"/>
      <c r="D296" s="170" t="s">
        <v>34</v>
      </c>
      <c r="E296" s="166"/>
      <c r="F296" s="167"/>
      <c r="G296" s="108"/>
      <c r="H296" s="108"/>
      <c r="I296" s="107"/>
      <c r="J296" s="108"/>
      <c r="K296" s="108"/>
      <c r="L296" s="63"/>
      <c r="M296" s="107"/>
      <c r="N296" s="107"/>
      <c r="O296" s="107"/>
      <c r="P296" s="107"/>
      <c r="Q296" s="107"/>
      <c r="R296" s="107"/>
      <c r="S296" s="58"/>
      <c r="T296" s="108"/>
      <c r="U296" s="108"/>
      <c r="V296" s="108"/>
      <c r="W296" s="108"/>
      <c r="X296" s="108"/>
      <c r="Y296" s="108"/>
      <c r="Z296" s="108"/>
      <c r="AA296" s="108"/>
      <c r="AB296" s="108"/>
      <c r="AC296" s="108"/>
      <c r="AD296" s="108"/>
      <c r="AE296" s="108"/>
      <c r="AF296" s="108"/>
      <c r="AG296" s="108"/>
      <c r="AH296" s="108"/>
      <c r="AI296" s="108"/>
      <c r="AJ296" s="108"/>
      <c r="AK296" s="108"/>
      <c r="AL296" s="108"/>
      <c r="AM296" s="108"/>
      <c r="AN296" s="108"/>
      <c r="AO296" s="108"/>
      <c r="AP296" s="108"/>
      <c r="AQ296" s="108"/>
      <c r="AR296" s="177"/>
    </row>
    <row r="297" spans="1:44" s="109" customFormat="1" x14ac:dyDescent="0.25">
      <c r="B297" s="181"/>
      <c r="C297" s="182"/>
      <c r="D297" s="167" t="s">
        <v>35</v>
      </c>
      <c r="E297" s="166"/>
      <c r="F297" s="167"/>
      <c r="G297" s="108"/>
      <c r="H297" s="108"/>
      <c r="I297" s="107"/>
      <c r="J297" s="108"/>
      <c r="K297" s="108"/>
      <c r="L297" s="63"/>
      <c r="M297" s="107"/>
      <c r="N297" s="107"/>
      <c r="O297" s="107"/>
      <c r="P297" s="107"/>
      <c r="Q297" s="107"/>
      <c r="R297" s="107"/>
      <c r="S297" s="58"/>
      <c r="T297" s="108"/>
      <c r="U297" s="108"/>
      <c r="V297" s="108"/>
      <c r="W297" s="108"/>
      <c r="X297" s="108"/>
      <c r="Y297" s="108"/>
      <c r="Z297" s="108"/>
      <c r="AA297" s="108"/>
      <c r="AB297" s="108"/>
      <c r="AC297" s="108"/>
      <c r="AD297" s="108"/>
      <c r="AE297" s="108"/>
      <c r="AF297" s="108"/>
      <c r="AG297" s="108"/>
      <c r="AH297" s="108"/>
      <c r="AI297" s="108"/>
      <c r="AJ297" s="108"/>
      <c r="AK297" s="108"/>
      <c r="AL297" s="108"/>
      <c r="AM297" s="108"/>
      <c r="AN297" s="108"/>
      <c r="AO297" s="108"/>
      <c r="AP297" s="108"/>
      <c r="AQ297" s="108"/>
      <c r="AR297" s="177"/>
    </row>
    <row r="298" spans="1:44" s="109" customFormat="1" ht="15.75" thickBot="1" x14ac:dyDescent="0.3">
      <c r="B298" s="181"/>
      <c r="C298" s="182"/>
      <c r="D298" s="167"/>
      <c r="E298" s="166"/>
      <c r="F298" s="167"/>
      <c r="G298" s="108"/>
      <c r="H298" s="108"/>
      <c r="I298" s="107"/>
      <c r="J298" s="108"/>
      <c r="K298" s="108"/>
      <c r="L298" s="63"/>
      <c r="M298" s="107"/>
      <c r="N298" s="107"/>
      <c r="O298" s="107"/>
      <c r="P298" s="107"/>
      <c r="Q298" s="107"/>
      <c r="R298" s="107"/>
      <c r="S298" s="58"/>
      <c r="T298" s="108"/>
      <c r="U298" s="108"/>
      <c r="V298" s="108"/>
      <c r="W298" s="108"/>
      <c r="X298" s="108"/>
      <c r="Y298" s="108"/>
      <c r="Z298" s="108"/>
      <c r="AA298" s="108"/>
      <c r="AB298" s="108"/>
      <c r="AC298" s="108"/>
      <c r="AD298" s="108"/>
      <c r="AE298" s="108"/>
      <c r="AF298" s="108"/>
      <c r="AG298" s="108"/>
      <c r="AH298" s="108"/>
      <c r="AI298" s="108"/>
      <c r="AJ298" s="108"/>
      <c r="AK298" s="108"/>
      <c r="AL298" s="108"/>
      <c r="AM298" s="108"/>
      <c r="AN298" s="108"/>
      <c r="AO298" s="108"/>
      <c r="AP298" s="108"/>
      <c r="AQ298" s="108"/>
      <c r="AR298" s="177"/>
    </row>
    <row r="299" spans="1:44" s="117" customFormat="1" ht="30.75" thickBot="1" x14ac:dyDescent="0.3">
      <c r="B299" s="163"/>
      <c r="C299" s="164"/>
      <c r="D299" s="51" t="s">
        <v>15</v>
      </c>
      <c r="E299" s="52" t="s">
        <v>16</v>
      </c>
      <c r="F299" s="53" t="s">
        <v>17</v>
      </c>
      <c r="G299" s="54" t="s">
        <v>18</v>
      </c>
      <c r="H299" s="45" t="s">
        <v>19</v>
      </c>
      <c r="I299" s="45" t="s">
        <v>20</v>
      </c>
      <c r="J299" s="45" t="s">
        <v>21</v>
      </c>
      <c r="K299" s="46" t="s">
        <v>22</v>
      </c>
      <c r="L299" s="63"/>
      <c r="M299" s="44" t="str">
        <f t="shared" ref="M299:R299" si="162">M$11</f>
        <v>2017 CWIP</v>
      </c>
      <c r="N299" s="45" t="str">
        <f t="shared" si="162"/>
        <v>2018 Total Expenditures</v>
      </c>
      <c r="O299" s="45" t="str">
        <f t="shared" si="162"/>
        <v>2019 Total Expenditures</v>
      </c>
      <c r="P299" s="45" t="str">
        <f t="shared" si="162"/>
        <v>2017 ISO CWIP Less Collectible</v>
      </c>
      <c r="Q299" s="45" t="str">
        <f t="shared" si="162"/>
        <v>2018 ISO Expenditures Less Collectible</v>
      </c>
      <c r="R299" s="46" t="str">
        <f t="shared" si="162"/>
        <v>2019 ISO Expenditures Less Collectible</v>
      </c>
      <c r="S299" s="58"/>
      <c r="T299" s="69">
        <f>$E$3</f>
        <v>43101</v>
      </c>
      <c r="U299" s="54">
        <f t="shared" ref="U299:AM299" si="163">DATE(YEAR(T299),MONTH(T299)+1,DAY(T299))</f>
        <v>43132</v>
      </c>
      <c r="V299" s="54">
        <f t="shared" si="163"/>
        <v>43160</v>
      </c>
      <c r="W299" s="54">
        <f t="shared" si="163"/>
        <v>43191</v>
      </c>
      <c r="X299" s="54">
        <f t="shared" si="163"/>
        <v>43221</v>
      </c>
      <c r="Y299" s="54">
        <f t="shared" si="163"/>
        <v>43252</v>
      </c>
      <c r="Z299" s="54">
        <f t="shared" si="163"/>
        <v>43282</v>
      </c>
      <c r="AA299" s="54">
        <f t="shared" si="163"/>
        <v>43313</v>
      </c>
      <c r="AB299" s="54">
        <f t="shared" si="163"/>
        <v>43344</v>
      </c>
      <c r="AC299" s="54">
        <f t="shared" si="163"/>
        <v>43374</v>
      </c>
      <c r="AD299" s="54">
        <f t="shared" si="163"/>
        <v>43405</v>
      </c>
      <c r="AE299" s="171">
        <f t="shared" si="163"/>
        <v>43435</v>
      </c>
      <c r="AF299" s="69">
        <f>DATE(YEAR(AE299),MONTH(AE299)+1,DAY(AE299))</f>
        <v>43466</v>
      </c>
      <c r="AG299" s="54">
        <f t="shared" si="163"/>
        <v>43497</v>
      </c>
      <c r="AH299" s="54">
        <f t="shared" si="163"/>
        <v>43525</v>
      </c>
      <c r="AI299" s="54">
        <f t="shared" si="163"/>
        <v>43556</v>
      </c>
      <c r="AJ299" s="54">
        <f t="shared" si="163"/>
        <v>43586</v>
      </c>
      <c r="AK299" s="54">
        <f t="shared" si="163"/>
        <v>43617</v>
      </c>
      <c r="AL299" s="54">
        <f t="shared" si="163"/>
        <v>43647</v>
      </c>
      <c r="AM299" s="54">
        <f t="shared" si="163"/>
        <v>43678</v>
      </c>
      <c r="AN299" s="54">
        <f>DATE(YEAR(AM299),MONTH(AM299)+1,DAY(AM299))</f>
        <v>43709</v>
      </c>
      <c r="AO299" s="54">
        <f>DATE(YEAR(AN299),MONTH(AN299)+1,DAY(AN299))</f>
        <v>43739</v>
      </c>
      <c r="AP299" s="54">
        <f>DATE(YEAR(AO299),MONTH(AO299)+1,DAY(AO299))</f>
        <v>43770</v>
      </c>
      <c r="AQ299" s="171">
        <f>DATE(YEAR(AP299),MONTH(AP299)+1,DAY(AP299))</f>
        <v>43800</v>
      </c>
      <c r="AR299" s="177"/>
    </row>
    <row r="300" spans="1:44" s="177" customFormat="1" x14ac:dyDescent="0.25">
      <c r="B300" s="172" t="str">
        <f>+B285</f>
        <v>Alberhill</v>
      </c>
      <c r="C300" s="173" t="s">
        <v>36</v>
      </c>
      <c r="D300" s="56" t="str">
        <f t="shared" ref="D300:K300" si="164">D285</f>
        <v>CET-ET-LG-TS-609200</v>
      </c>
      <c r="E300" s="57" t="str">
        <f t="shared" si="164"/>
        <v>8065-5001--Alberhill: Licensing Phase -</v>
      </c>
      <c r="F300" s="58">
        <f t="shared" si="164"/>
        <v>6092</v>
      </c>
      <c r="G300" s="60" t="str">
        <f t="shared" si="164"/>
        <v>High</v>
      </c>
      <c r="H300" s="59">
        <f t="shared" si="164"/>
        <v>45474</v>
      </c>
      <c r="I300" s="60" t="str">
        <f t="shared" si="164"/>
        <v>TR-SUBINC</v>
      </c>
      <c r="J300" s="61">
        <f t="shared" si="164"/>
        <v>0</v>
      </c>
      <c r="K300" s="62">
        <f t="shared" si="164"/>
        <v>1</v>
      </c>
      <c r="L300" s="63"/>
      <c r="M300" s="223">
        <f>M285</f>
        <v>35646.303509999998</v>
      </c>
      <c r="N300" s="64">
        <f>N285</f>
        <v>1312.42696</v>
      </c>
      <c r="O300" s="64">
        <f>O285</f>
        <v>5986.6658800000005</v>
      </c>
      <c r="P300" s="64">
        <f>$M300*$K300*(1-$J300)</f>
        <v>35646.303509999998</v>
      </c>
      <c r="Q300" s="64">
        <f>$N300*$K300*(1-$J300)</f>
        <v>1312.42696</v>
      </c>
      <c r="R300" s="65">
        <f>$O300*$K300*(1-$J300)</f>
        <v>5986.6658800000005</v>
      </c>
      <c r="S300" s="58"/>
      <c r="T300" s="291">
        <v>15.7248</v>
      </c>
      <c r="U300" s="292">
        <v>39.485680000000002</v>
      </c>
      <c r="V300" s="292">
        <v>43.183399999999999</v>
      </c>
      <c r="W300" s="292">
        <v>116.63496000000001</v>
      </c>
      <c r="X300" s="292">
        <v>89.339640000000003</v>
      </c>
      <c r="Y300" s="292">
        <v>86.306479999999993</v>
      </c>
      <c r="Z300" s="292">
        <v>126.59088</v>
      </c>
      <c r="AA300" s="292">
        <v>170.14400000000001</v>
      </c>
      <c r="AB300" s="292">
        <v>147.61655999999999</v>
      </c>
      <c r="AC300" s="292">
        <v>98.842640000000003</v>
      </c>
      <c r="AD300" s="292">
        <v>315.18188000000004</v>
      </c>
      <c r="AE300" s="293">
        <v>63.376040000000003</v>
      </c>
      <c r="AF300" s="292">
        <v>273.33280000000002</v>
      </c>
      <c r="AG300" s="292">
        <v>54.666560000000004</v>
      </c>
      <c r="AH300" s="292">
        <v>109.33312000000001</v>
      </c>
      <c r="AI300" s="292">
        <v>109.33312000000001</v>
      </c>
      <c r="AJ300" s="292">
        <v>109.33312000000001</v>
      </c>
      <c r="AK300" s="292">
        <v>109.33312000000001</v>
      </c>
      <c r="AL300" s="292">
        <v>109.33312000000001</v>
      </c>
      <c r="AM300" s="292">
        <v>109.33312000000001</v>
      </c>
      <c r="AN300" s="292">
        <v>109.33312000000001</v>
      </c>
      <c r="AO300" s="292">
        <v>109.33467999999999</v>
      </c>
      <c r="AP300" s="292">
        <v>0</v>
      </c>
      <c r="AQ300" s="293">
        <v>4784</v>
      </c>
    </row>
    <row r="301" spans="1:44" s="177" customFormat="1" x14ac:dyDescent="0.25">
      <c r="B301" s="172" t="str">
        <f t="shared" ref="B301:B305" si="165">+B286</f>
        <v>Alberhill</v>
      </c>
      <c r="C301" s="173" t="s">
        <v>36</v>
      </c>
      <c r="D301" s="56" t="str">
        <f t="shared" ref="D301:K301" si="166">D286</f>
        <v>CET-ET-LG-TS-609205</v>
      </c>
      <c r="E301" s="66" t="str">
        <f t="shared" si="166"/>
        <v>Valley: Replace existing LFCB relay with</v>
      </c>
      <c r="F301" s="58">
        <f t="shared" si="166"/>
        <v>6092</v>
      </c>
      <c r="G301" s="60" t="str">
        <f t="shared" si="166"/>
        <v>High</v>
      </c>
      <c r="H301" s="59">
        <f t="shared" si="166"/>
        <v>44348</v>
      </c>
      <c r="I301" s="60" t="str">
        <f t="shared" si="166"/>
        <v>TR-SUBINC</v>
      </c>
      <c r="J301" s="61">
        <f t="shared" si="166"/>
        <v>0</v>
      </c>
      <c r="K301" s="62">
        <f t="shared" si="166"/>
        <v>1</v>
      </c>
      <c r="L301" s="63"/>
      <c r="M301" s="223">
        <f t="shared" ref="M301:O301" si="167">M286</f>
        <v>14.54022</v>
      </c>
      <c r="N301" s="64">
        <f t="shared" si="167"/>
        <v>0</v>
      </c>
      <c r="O301" s="64">
        <f t="shared" si="167"/>
        <v>43.627320000000005</v>
      </c>
      <c r="P301" s="64">
        <f t="shared" ref="P301:P305" si="168">$M301*$K301*(1-$J301)</f>
        <v>14.54022</v>
      </c>
      <c r="Q301" s="64">
        <f t="shared" ref="Q301:Q305" si="169">$N301*$K301*(1-$J301)</f>
        <v>0</v>
      </c>
      <c r="R301" s="65">
        <f t="shared" ref="R301:R305" si="170">$O301*$K301*(1-$J301)</f>
        <v>43.627320000000005</v>
      </c>
      <c r="S301" s="58"/>
      <c r="T301" s="291">
        <v>0</v>
      </c>
      <c r="U301" s="292">
        <v>0</v>
      </c>
      <c r="V301" s="292">
        <v>0</v>
      </c>
      <c r="W301" s="292">
        <v>0</v>
      </c>
      <c r="X301" s="292">
        <v>0</v>
      </c>
      <c r="Y301" s="292">
        <v>0</v>
      </c>
      <c r="Z301" s="292">
        <v>0</v>
      </c>
      <c r="AA301" s="292">
        <v>0</v>
      </c>
      <c r="AB301" s="292">
        <v>0</v>
      </c>
      <c r="AC301" s="292">
        <v>0</v>
      </c>
      <c r="AD301" s="292">
        <v>0</v>
      </c>
      <c r="AE301" s="293">
        <v>0</v>
      </c>
      <c r="AF301" s="292">
        <v>0</v>
      </c>
      <c r="AG301" s="292">
        <v>0.8728499999999999</v>
      </c>
      <c r="AH301" s="292">
        <v>1.3089299999999999</v>
      </c>
      <c r="AI301" s="292">
        <v>2.1810899999999998</v>
      </c>
      <c r="AJ301" s="292">
        <v>3.4900199999999995</v>
      </c>
      <c r="AK301" s="292">
        <v>4.36287</v>
      </c>
      <c r="AL301" s="292">
        <v>5.6718000000000002</v>
      </c>
      <c r="AM301" s="292">
        <v>6.1078799999999998</v>
      </c>
      <c r="AN301" s="292">
        <v>6.1078799999999998</v>
      </c>
      <c r="AO301" s="292">
        <v>6.1078799999999998</v>
      </c>
      <c r="AP301" s="292">
        <v>5.2350299999999992</v>
      </c>
      <c r="AQ301" s="293">
        <v>2.1810899999999998</v>
      </c>
    </row>
    <row r="302" spans="1:44" s="177" customFormat="1" x14ac:dyDescent="0.25">
      <c r="B302" s="172" t="str">
        <f t="shared" si="165"/>
        <v>Alberhill</v>
      </c>
      <c r="C302" s="173" t="s">
        <v>36</v>
      </c>
      <c r="D302" s="56" t="str">
        <f t="shared" ref="D302:K302" si="171">D287</f>
        <v>CET-ET-LG-TS-609206</v>
      </c>
      <c r="E302" s="66" t="str">
        <f t="shared" si="171"/>
        <v>Serrano: Replace existing LFCB relay wit</v>
      </c>
      <c r="F302" s="58">
        <f t="shared" si="171"/>
        <v>6092</v>
      </c>
      <c r="G302" s="60" t="str">
        <f t="shared" si="171"/>
        <v>High</v>
      </c>
      <c r="H302" s="59">
        <f t="shared" si="171"/>
        <v>44348</v>
      </c>
      <c r="I302" s="60" t="str">
        <f t="shared" si="171"/>
        <v>TR-SUBINC</v>
      </c>
      <c r="J302" s="61">
        <f t="shared" si="171"/>
        <v>0</v>
      </c>
      <c r="K302" s="62">
        <f t="shared" si="171"/>
        <v>1</v>
      </c>
      <c r="L302" s="63"/>
      <c r="M302" s="223">
        <f t="shared" ref="M302:O302" si="172">M287</f>
        <v>6.46692</v>
      </c>
      <c r="N302" s="64">
        <f t="shared" si="172"/>
        <v>0</v>
      </c>
      <c r="O302" s="64">
        <f t="shared" si="172"/>
        <v>89.845000000000013</v>
      </c>
      <c r="P302" s="64">
        <f t="shared" si="168"/>
        <v>6.46692</v>
      </c>
      <c r="Q302" s="64">
        <f t="shared" si="169"/>
        <v>0</v>
      </c>
      <c r="R302" s="65">
        <f t="shared" si="170"/>
        <v>89.845000000000013</v>
      </c>
      <c r="S302" s="58"/>
      <c r="T302" s="291">
        <v>0</v>
      </c>
      <c r="U302" s="292">
        <v>0</v>
      </c>
      <c r="V302" s="292">
        <v>0</v>
      </c>
      <c r="W302" s="292">
        <v>0</v>
      </c>
      <c r="X302" s="292">
        <v>0</v>
      </c>
      <c r="Y302" s="292">
        <v>0</v>
      </c>
      <c r="Z302" s="292">
        <v>0</v>
      </c>
      <c r="AA302" s="292">
        <v>0</v>
      </c>
      <c r="AB302" s="292">
        <v>0</v>
      </c>
      <c r="AC302" s="292">
        <v>0</v>
      </c>
      <c r="AD302" s="292">
        <v>0</v>
      </c>
      <c r="AE302" s="293">
        <v>0</v>
      </c>
      <c r="AF302" s="292">
        <v>0</v>
      </c>
      <c r="AG302" s="292">
        <v>1.7969999999999999</v>
      </c>
      <c r="AH302" s="292">
        <v>2.6949999999999998</v>
      </c>
      <c r="AI302" s="292">
        <v>4.492</v>
      </c>
      <c r="AJ302" s="292">
        <v>7.1879999999999997</v>
      </c>
      <c r="AK302" s="292">
        <v>8.9849999999999994</v>
      </c>
      <c r="AL302" s="292">
        <v>11.68</v>
      </c>
      <c r="AM302" s="292">
        <v>12.577999999999999</v>
      </c>
      <c r="AN302" s="292">
        <v>12.577999999999999</v>
      </c>
      <c r="AO302" s="292">
        <v>12.577999999999999</v>
      </c>
      <c r="AP302" s="292">
        <v>10.782</v>
      </c>
      <c r="AQ302" s="293">
        <v>4.492</v>
      </c>
    </row>
    <row r="303" spans="1:44" s="177" customFormat="1" x14ac:dyDescent="0.25">
      <c r="B303" s="172" t="str">
        <f t="shared" si="165"/>
        <v>Alberhill</v>
      </c>
      <c r="C303" s="173" t="s">
        <v>36</v>
      </c>
      <c r="D303" s="56" t="str">
        <f t="shared" ref="D303:K303" si="173">D288</f>
        <v>CET-RP-LG-TS-609200</v>
      </c>
      <c r="E303" s="66" t="str">
        <f t="shared" si="173"/>
        <v>ACQ07186379 Lake Elsinore=Alberhill/MPO</v>
      </c>
      <c r="F303" s="58">
        <f t="shared" si="173"/>
        <v>6092</v>
      </c>
      <c r="G303" s="60" t="str">
        <f t="shared" si="173"/>
        <v>High</v>
      </c>
      <c r="H303" s="59">
        <f t="shared" si="173"/>
        <v>43252</v>
      </c>
      <c r="I303" s="60" t="str">
        <f t="shared" si="173"/>
        <v>TR-LANDRGTINC</v>
      </c>
      <c r="J303" s="61">
        <f t="shared" si="173"/>
        <v>0</v>
      </c>
      <c r="K303" s="62">
        <f t="shared" si="173"/>
        <v>1</v>
      </c>
      <c r="L303" s="63"/>
      <c r="M303" s="223">
        <f t="shared" ref="M303:O303" si="174">M288</f>
        <v>89.572519999999997</v>
      </c>
      <c r="N303" s="64">
        <f t="shared" si="174"/>
        <v>9.8979999999999999E-2</v>
      </c>
      <c r="O303" s="64">
        <f t="shared" si="174"/>
        <v>639.13051999999993</v>
      </c>
      <c r="P303" s="64">
        <f t="shared" si="168"/>
        <v>89.572519999999997</v>
      </c>
      <c r="Q303" s="64">
        <f t="shared" si="169"/>
        <v>9.8979999999999999E-2</v>
      </c>
      <c r="R303" s="65">
        <f t="shared" si="170"/>
        <v>639.13051999999993</v>
      </c>
      <c r="S303" s="58"/>
      <c r="T303" s="291">
        <v>0</v>
      </c>
      <c r="U303" s="292">
        <v>0.1225</v>
      </c>
      <c r="V303" s="292">
        <v>-2.3519999999999999E-2</v>
      </c>
      <c r="W303" s="292">
        <v>0</v>
      </c>
      <c r="X303" s="292">
        <v>0</v>
      </c>
      <c r="Y303" s="292">
        <v>0</v>
      </c>
      <c r="Z303" s="292">
        <v>0</v>
      </c>
      <c r="AA303" s="292">
        <v>0</v>
      </c>
      <c r="AB303" s="292">
        <v>0</v>
      </c>
      <c r="AC303" s="292">
        <v>0</v>
      </c>
      <c r="AD303" s="292">
        <v>0</v>
      </c>
      <c r="AE303" s="293">
        <v>0</v>
      </c>
      <c r="AF303" s="292">
        <v>0</v>
      </c>
      <c r="AG303" s="292">
        <v>12.782629999999999</v>
      </c>
      <c r="AH303" s="292">
        <v>19.1737</v>
      </c>
      <c r="AI303" s="292">
        <v>31.956329999999998</v>
      </c>
      <c r="AJ303" s="292">
        <v>51.130519999999997</v>
      </c>
      <c r="AK303" s="292">
        <v>63.913150000000002</v>
      </c>
      <c r="AL303" s="292">
        <v>83.086849999999998</v>
      </c>
      <c r="AM303" s="292">
        <v>89.478409999999997</v>
      </c>
      <c r="AN303" s="292">
        <v>89.478409999999997</v>
      </c>
      <c r="AO303" s="292">
        <v>89.478409999999997</v>
      </c>
      <c r="AP303" s="292">
        <v>76.695779999999999</v>
      </c>
      <c r="AQ303" s="293">
        <v>31.956329999999998</v>
      </c>
    </row>
    <row r="304" spans="1:44" s="177" customFormat="1" x14ac:dyDescent="0.25">
      <c r="B304" s="172" t="str">
        <f t="shared" si="165"/>
        <v>Alberhill</v>
      </c>
      <c r="C304" s="173" t="s">
        <v>36</v>
      </c>
      <c r="D304" s="56" t="str">
        <f t="shared" ref="D304:K304" si="175">D289</f>
        <v>CET-ET-LG-TS-609204</v>
      </c>
      <c r="E304" s="66" t="str">
        <f t="shared" si="175"/>
        <v>Alberhill-Serrano 500kV: Form the Alberh</v>
      </c>
      <c r="F304" s="58">
        <f t="shared" si="175"/>
        <v>6092</v>
      </c>
      <c r="G304" s="60" t="str">
        <f t="shared" si="175"/>
        <v>High</v>
      </c>
      <c r="H304" s="59">
        <f t="shared" si="175"/>
        <v>44348</v>
      </c>
      <c r="I304" s="60" t="str">
        <f t="shared" si="175"/>
        <v>TR-LINEINC</v>
      </c>
      <c r="J304" s="61">
        <f t="shared" si="175"/>
        <v>0</v>
      </c>
      <c r="K304" s="62">
        <f t="shared" si="175"/>
        <v>1</v>
      </c>
      <c r="L304" s="63"/>
      <c r="M304" s="223">
        <f t="shared" ref="M304:O304" si="176">M289</f>
        <v>318.39105000000001</v>
      </c>
      <c r="N304" s="64">
        <f t="shared" si="176"/>
        <v>0</v>
      </c>
      <c r="O304" s="64">
        <f t="shared" si="176"/>
        <v>897.70699999999999</v>
      </c>
      <c r="P304" s="64">
        <f t="shared" si="168"/>
        <v>318.39105000000001</v>
      </c>
      <c r="Q304" s="64">
        <f t="shared" si="169"/>
        <v>0</v>
      </c>
      <c r="R304" s="65">
        <f t="shared" si="170"/>
        <v>897.70699999999999</v>
      </c>
      <c r="S304" s="58"/>
      <c r="T304" s="291">
        <v>0</v>
      </c>
      <c r="U304" s="292">
        <v>0</v>
      </c>
      <c r="V304" s="292">
        <v>0</v>
      </c>
      <c r="W304" s="292">
        <v>0</v>
      </c>
      <c r="X304" s="292">
        <v>0</v>
      </c>
      <c r="Y304" s="292">
        <v>0</v>
      </c>
      <c r="Z304" s="292">
        <v>0</v>
      </c>
      <c r="AA304" s="292">
        <v>0</v>
      </c>
      <c r="AB304" s="292">
        <v>0</v>
      </c>
      <c r="AC304" s="292">
        <v>0</v>
      </c>
      <c r="AD304" s="292">
        <v>0</v>
      </c>
      <c r="AE304" s="293">
        <v>0</v>
      </c>
      <c r="AF304" s="292">
        <v>0</v>
      </c>
      <c r="AG304" s="292">
        <v>17.954000000000001</v>
      </c>
      <c r="AH304" s="292">
        <v>26.931000000000001</v>
      </c>
      <c r="AI304" s="292">
        <v>44.884999999999998</v>
      </c>
      <c r="AJ304" s="292">
        <v>71.816999999999993</v>
      </c>
      <c r="AK304" s="292">
        <v>89.771000000000001</v>
      </c>
      <c r="AL304" s="292">
        <v>116.702</v>
      </c>
      <c r="AM304" s="292">
        <v>125.679</v>
      </c>
      <c r="AN304" s="292">
        <v>125.679</v>
      </c>
      <c r="AO304" s="292">
        <v>125.679</v>
      </c>
      <c r="AP304" s="292">
        <v>107.72499999999999</v>
      </c>
      <c r="AQ304" s="293">
        <v>44.884999999999998</v>
      </c>
    </row>
    <row r="305" spans="1:44" s="177" customFormat="1" x14ac:dyDescent="0.25">
      <c r="B305" s="172" t="str">
        <f t="shared" si="165"/>
        <v>Alberhill</v>
      </c>
      <c r="C305" s="173" t="s">
        <v>36</v>
      </c>
      <c r="D305" s="56" t="str">
        <f t="shared" ref="D305:K305" si="177">D290</f>
        <v>CET-ET-LG-TS-609204</v>
      </c>
      <c r="E305" s="66" t="str">
        <f t="shared" si="177"/>
        <v>Alberhill-Valley 500kV: Form the Alberhi</v>
      </c>
      <c r="F305" s="58">
        <f t="shared" si="177"/>
        <v>6092</v>
      </c>
      <c r="G305" s="60" t="str">
        <f t="shared" si="177"/>
        <v>High</v>
      </c>
      <c r="H305" s="59">
        <f t="shared" si="177"/>
        <v>44348</v>
      </c>
      <c r="I305" s="60" t="str">
        <f t="shared" si="177"/>
        <v>TR-LINEINC</v>
      </c>
      <c r="J305" s="61">
        <f t="shared" si="177"/>
        <v>0</v>
      </c>
      <c r="K305" s="62">
        <f t="shared" si="177"/>
        <v>1</v>
      </c>
      <c r="L305" s="63"/>
      <c r="M305" s="223">
        <f t="shared" ref="M305:O305" si="178">M290</f>
        <v>80.528589999999994</v>
      </c>
      <c r="N305" s="64">
        <f t="shared" si="178"/>
        <v>0</v>
      </c>
      <c r="O305" s="64">
        <f t="shared" si="178"/>
        <v>1003.3879999999999</v>
      </c>
      <c r="P305" s="64">
        <f t="shared" si="168"/>
        <v>80.528589999999994</v>
      </c>
      <c r="Q305" s="64">
        <f t="shared" si="169"/>
        <v>0</v>
      </c>
      <c r="R305" s="65">
        <f t="shared" si="170"/>
        <v>1003.3879999999999</v>
      </c>
      <c r="S305" s="58"/>
      <c r="T305" s="376">
        <v>0</v>
      </c>
      <c r="U305" s="377">
        <v>0</v>
      </c>
      <c r="V305" s="377">
        <v>0</v>
      </c>
      <c r="W305" s="377">
        <v>0</v>
      </c>
      <c r="X305" s="377">
        <v>0</v>
      </c>
      <c r="Y305" s="377">
        <v>0</v>
      </c>
      <c r="Z305" s="377">
        <v>0</v>
      </c>
      <c r="AA305" s="377">
        <v>0</v>
      </c>
      <c r="AB305" s="377">
        <v>0</v>
      </c>
      <c r="AC305" s="377">
        <v>0</v>
      </c>
      <c r="AD305" s="377">
        <v>0</v>
      </c>
      <c r="AE305" s="378">
        <v>0</v>
      </c>
      <c r="AF305" s="377">
        <v>0</v>
      </c>
      <c r="AG305" s="377">
        <v>20.068000000000001</v>
      </c>
      <c r="AH305" s="377">
        <v>30.102</v>
      </c>
      <c r="AI305" s="377">
        <v>50.168999999999997</v>
      </c>
      <c r="AJ305" s="377">
        <v>80.271000000000001</v>
      </c>
      <c r="AK305" s="377">
        <v>100.339</v>
      </c>
      <c r="AL305" s="377">
        <v>130.441</v>
      </c>
      <c r="AM305" s="377">
        <v>140.47399999999999</v>
      </c>
      <c r="AN305" s="377">
        <v>140.47399999999999</v>
      </c>
      <c r="AO305" s="377">
        <v>140.47399999999999</v>
      </c>
      <c r="AP305" s="377">
        <v>120.407</v>
      </c>
      <c r="AQ305" s="378">
        <v>50.168999999999997</v>
      </c>
    </row>
    <row r="306" spans="1:44" ht="15.75" thickBot="1" x14ac:dyDescent="0.3">
      <c r="D306" s="218" t="s">
        <v>37</v>
      </c>
      <c r="E306" s="219"/>
      <c r="F306" s="219"/>
      <c r="G306" s="219"/>
      <c r="H306" s="219"/>
      <c r="I306" s="219"/>
      <c r="J306" s="219"/>
      <c r="K306" s="220"/>
      <c r="L306" s="63"/>
      <c r="M306" s="124">
        <f>SUM(M300:M305)</f>
        <v>36155.802810000001</v>
      </c>
      <c r="N306" s="125">
        <f>SUM(N300:N305)</f>
        <v>1312.52594</v>
      </c>
      <c r="O306" s="125">
        <f t="shared" ref="O306:R306" si="179">SUM(O300:O305)</f>
        <v>8660.3637200000012</v>
      </c>
      <c r="P306" s="125">
        <f t="shared" si="179"/>
        <v>36155.802810000001</v>
      </c>
      <c r="Q306" s="125">
        <f t="shared" si="179"/>
        <v>1312.52594</v>
      </c>
      <c r="R306" s="125">
        <f t="shared" si="179"/>
        <v>8660.3637200000012</v>
      </c>
      <c r="S306" s="58"/>
      <c r="T306" s="202">
        <f>SUM(T300:T305)</f>
        <v>15.7248</v>
      </c>
      <c r="U306" s="203">
        <f t="shared" ref="U306:AQ306" si="180">SUM(U300:U305)</f>
        <v>39.608180000000004</v>
      </c>
      <c r="V306" s="203">
        <f t="shared" si="180"/>
        <v>43.159880000000001</v>
      </c>
      <c r="W306" s="203">
        <f t="shared" si="180"/>
        <v>116.63496000000001</v>
      </c>
      <c r="X306" s="203">
        <f t="shared" si="180"/>
        <v>89.339640000000003</v>
      </c>
      <c r="Y306" s="203">
        <f t="shared" si="180"/>
        <v>86.306479999999993</v>
      </c>
      <c r="Z306" s="203">
        <f t="shared" si="180"/>
        <v>126.59088</v>
      </c>
      <c r="AA306" s="203">
        <f t="shared" si="180"/>
        <v>170.14400000000001</v>
      </c>
      <c r="AB306" s="203">
        <f t="shared" si="180"/>
        <v>147.61655999999999</v>
      </c>
      <c r="AC306" s="203">
        <f t="shared" si="180"/>
        <v>98.842640000000003</v>
      </c>
      <c r="AD306" s="203">
        <f t="shared" si="180"/>
        <v>315.18188000000004</v>
      </c>
      <c r="AE306" s="204">
        <f t="shared" si="180"/>
        <v>63.376040000000003</v>
      </c>
      <c r="AF306" s="203">
        <f t="shared" si="180"/>
        <v>273.33280000000002</v>
      </c>
      <c r="AG306" s="203">
        <f t="shared" si="180"/>
        <v>108.14103999999999</v>
      </c>
      <c r="AH306" s="203">
        <f t="shared" si="180"/>
        <v>189.54375000000002</v>
      </c>
      <c r="AI306" s="203">
        <f t="shared" si="180"/>
        <v>243.01654000000002</v>
      </c>
      <c r="AJ306" s="203">
        <f t="shared" si="180"/>
        <v>323.22966000000002</v>
      </c>
      <c r="AK306" s="203">
        <f t="shared" si="180"/>
        <v>376.70414</v>
      </c>
      <c r="AL306" s="203">
        <f t="shared" si="180"/>
        <v>456.91476999999998</v>
      </c>
      <c r="AM306" s="203">
        <f t="shared" si="180"/>
        <v>483.65041000000002</v>
      </c>
      <c r="AN306" s="203">
        <f t="shared" si="180"/>
        <v>483.65041000000002</v>
      </c>
      <c r="AO306" s="203">
        <f t="shared" si="180"/>
        <v>483.65196999999995</v>
      </c>
      <c r="AP306" s="203">
        <f t="shared" si="180"/>
        <v>320.84481</v>
      </c>
      <c r="AQ306" s="204">
        <f t="shared" si="180"/>
        <v>4917.6834200000003</v>
      </c>
      <c r="AR306" s="177"/>
    </row>
    <row r="307" spans="1:44" s="118" customFormat="1" ht="15.75" thickTop="1" x14ac:dyDescent="0.25">
      <c r="B307" s="181"/>
      <c r="C307" s="182"/>
      <c r="D307" s="167"/>
      <c r="E307" s="166"/>
      <c r="F307" s="167"/>
      <c r="G307" s="108"/>
      <c r="H307" s="108"/>
      <c r="I307" s="107"/>
      <c r="J307" s="108"/>
      <c r="K307" s="108"/>
      <c r="L307" s="63"/>
      <c r="M307" s="107"/>
      <c r="N307" s="107"/>
      <c r="O307" s="107"/>
      <c r="P307" s="107"/>
      <c r="Q307" s="107"/>
      <c r="R307" s="107"/>
      <c r="S307" s="58"/>
      <c r="T307" s="108"/>
      <c r="U307" s="108"/>
      <c r="V307" s="108"/>
      <c r="W307" s="108"/>
      <c r="X307" s="108"/>
      <c r="Y307" s="108"/>
      <c r="Z307" s="108"/>
      <c r="AA307" s="108"/>
      <c r="AB307" s="108"/>
      <c r="AC307" s="108"/>
      <c r="AD307" s="108"/>
      <c r="AE307" s="108"/>
      <c r="AF307" s="108"/>
      <c r="AG307" s="108"/>
      <c r="AH307" s="108"/>
      <c r="AI307" s="108"/>
      <c r="AJ307" s="108"/>
      <c r="AK307" s="108"/>
      <c r="AL307" s="108"/>
      <c r="AM307" s="108"/>
      <c r="AN307" s="108"/>
      <c r="AO307" s="108"/>
      <c r="AP307" s="108"/>
      <c r="AQ307" s="108"/>
      <c r="AR307" s="177"/>
    </row>
    <row r="308" spans="1:44" x14ac:dyDescent="0.25">
      <c r="L308" s="63"/>
      <c r="S308" s="58"/>
      <c r="AR308" s="177"/>
    </row>
    <row r="309" spans="1:44" x14ac:dyDescent="0.25">
      <c r="L309" s="63"/>
      <c r="S309" s="58"/>
      <c r="AR309" s="177"/>
    </row>
    <row r="310" spans="1:44" ht="18.75" x14ac:dyDescent="0.25">
      <c r="D310" s="352" t="s">
        <v>76</v>
      </c>
      <c r="E310" s="353"/>
      <c r="F310" s="353"/>
      <c r="G310" s="354"/>
      <c r="H310" s="354"/>
      <c r="I310" s="354"/>
      <c r="J310" s="354"/>
      <c r="K310" s="354"/>
      <c r="L310" s="63"/>
      <c r="S310" s="58"/>
      <c r="AR310" s="177"/>
    </row>
    <row r="311" spans="1:44" x14ac:dyDescent="0.25">
      <c r="L311" s="63"/>
      <c r="S311" s="58"/>
      <c r="AR311" s="177"/>
    </row>
    <row r="312" spans="1:44" x14ac:dyDescent="0.25">
      <c r="D312" s="170" t="s">
        <v>31</v>
      </c>
      <c r="L312" s="63"/>
      <c r="S312" s="58"/>
      <c r="AR312" s="177"/>
    </row>
    <row r="313" spans="1:44" ht="15" customHeight="1" x14ac:dyDescent="0.25">
      <c r="D313" s="216" t="s">
        <v>32</v>
      </c>
      <c r="E313" s="216"/>
      <c r="F313" s="216"/>
      <c r="G313" s="216"/>
      <c r="H313" s="216"/>
      <c r="I313" s="216"/>
      <c r="J313" s="216"/>
      <c r="K313" s="216"/>
      <c r="L313" s="63"/>
      <c r="S313" s="58"/>
      <c r="AR313" s="177"/>
    </row>
    <row r="314" spans="1:44" ht="15.75" thickBot="1" x14ac:dyDescent="0.3">
      <c r="L314" s="63"/>
      <c r="S314" s="58"/>
      <c r="AR314" s="177"/>
    </row>
    <row r="315" spans="1:44" ht="30.75" thickBot="1" x14ac:dyDescent="0.3">
      <c r="D315" s="51" t="s">
        <v>15</v>
      </c>
      <c r="E315" s="52" t="s">
        <v>16</v>
      </c>
      <c r="F315" s="53" t="s">
        <v>17</v>
      </c>
      <c r="G315" s="54" t="s">
        <v>18</v>
      </c>
      <c r="H315" s="45" t="s">
        <v>19</v>
      </c>
      <c r="I315" s="45" t="s">
        <v>20</v>
      </c>
      <c r="J315" s="45" t="s">
        <v>21</v>
      </c>
      <c r="K315" s="46" t="s">
        <v>22</v>
      </c>
      <c r="L315" s="63"/>
      <c r="M315" s="44" t="str">
        <f t="shared" ref="M315:R315" si="181">M$11</f>
        <v>2017 CWIP</v>
      </c>
      <c r="N315" s="45" t="str">
        <f t="shared" si="181"/>
        <v>2018 Total Expenditures</v>
      </c>
      <c r="O315" s="45" t="str">
        <f t="shared" si="181"/>
        <v>2019 Total Expenditures</v>
      </c>
      <c r="P315" s="45" t="str">
        <f t="shared" si="181"/>
        <v>2017 ISO CWIP Less Collectible</v>
      </c>
      <c r="Q315" s="45" t="str">
        <f t="shared" si="181"/>
        <v>2018 ISO Expenditures Less Collectible</v>
      </c>
      <c r="R315" s="46" t="str">
        <f t="shared" si="181"/>
        <v>2019 ISO Expenditures Less Collectible</v>
      </c>
      <c r="S315" s="58"/>
      <c r="T315" s="69">
        <f>$E$3</f>
        <v>43101</v>
      </c>
      <c r="U315" s="54">
        <f t="shared" ref="U315:AM315" si="182">DATE(YEAR(T315),MONTH(T315)+1,DAY(T315))</f>
        <v>43132</v>
      </c>
      <c r="V315" s="54">
        <f t="shared" si="182"/>
        <v>43160</v>
      </c>
      <c r="W315" s="54">
        <f t="shared" si="182"/>
        <v>43191</v>
      </c>
      <c r="X315" s="54">
        <f t="shared" si="182"/>
        <v>43221</v>
      </c>
      <c r="Y315" s="54">
        <f t="shared" si="182"/>
        <v>43252</v>
      </c>
      <c r="Z315" s="54">
        <f t="shared" si="182"/>
        <v>43282</v>
      </c>
      <c r="AA315" s="54">
        <f t="shared" si="182"/>
        <v>43313</v>
      </c>
      <c r="AB315" s="54">
        <f t="shared" si="182"/>
        <v>43344</v>
      </c>
      <c r="AC315" s="54">
        <f t="shared" si="182"/>
        <v>43374</v>
      </c>
      <c r="AD315" s="54">
        <f t="shared" si="182"/>
        <v>43405</v>
      </c>
      <c r="AE315" s="171">
        <f t="shared" si="182"/>
        <v>43435</v>
      </c>
      <c r="AF315" s="54">
        <f>DATE(YEAR(AE315),MONTH(AE315)+1,DAY(AE315))</f>
        <v>43466</v>
      </c>
      <c r="AG315" s="54">
        <f t="shared" si="182"/>
        <v>43497</v>
      </c>
      <c r="AH315" s="54">
        <f t="shared" si="182"/>
        <v>43525</v>
      </c>
      <c r="AI315" s="54">
        <f t="shared" si="182"/>
        <v>43556</v>
      </c>
      <c r="AJ315" s="54">
        <f t="shared" si="182"/>
        <v>43586</v>
      </c>
      <c r="AK315" s="54">
        <f t="shared" si="182"/>
        <v>43617</v>
      </c>
      <c r="AL315" s="54">
        <f t="shared" si="182"/>
        <v>43647</v>
      </c>
      <c r="AM315" s="54">
        <f t="shared" si="182"/>
        <v>43678</v>
      </c>
      <c r="AN315" s="54">
        <f>DATE(YEAR(AM315),MONTH(AM315)+1,DAY(AM315))</f>
        <v>43709</v>
      </c>
      <c r="AO315" s="54">
        <f>DATE(YEAR(AN315),MONTH(AN315)+1,DAY(AN315))</f>
        <v>43739</v>
      </c>
      <c r="AP315" s="54">
        <f>DATE(YEAR(AO315),MONTH(AO315)+1,DAY(AO315))</f>
        <v>43770</v>
      </c>
      <c r="AQ315" s="171">
        <f>DATE(YEAR(AP315),MONTH(AP315)+1,DAY(AP315))</f>
        <v>43800</v>
      </c>
      <c r="AR315" s="177"/>
    </row>
    <row r="316" spans="1:44" x14ac:dyDescent="0.25">
      <c r="A316" s="318">
        <v>900295954</v>
      </c>
      <c r="B316" s="163" t="str">
        <f>+$D$310</f>
        <v>Calcite Southern (formerly Jasper; part of South of Kramer)</v>
      </c>
      <c r="C316" s="173" t="s">
        <v>33</v>
      </c>
      <c r="D316" s="56" t="s">
        <v>368</v>
      </c>
      <c r="E316" s="57" t="s">
        <v>369</v>
      </c>
      <c r="F316" s="58">
        <v>6902</v>
      </c>
      <c r="G316" s="153" t="s">
        <v>90</v>
      </c>
      <c r="H316" s="281">
        <v>44166</v>
      </c>
      <c r="I316" s="60" t="s">
        <v>295</v>
      </c>
      <c r="J316" s="61">
        <v>0</v>
      </c>
      <c r="K316" s="62">
        <v>1</v>
      </c>
      <c r="L316" s="63"/>
      <c r="M316" s="329">
        <v>4884.7279600000002</v>
      </c>
      <c r="N316" s="64">
        <f>SUM($T331:$AE331)</f>
        <v>199.99999999999997</v>
      </c>
      <c r="O316" s="64">
        <f>SUM($AF331:$AQ331)</f>
        <v>1595</v>
      </c>
      <c r="P316" s="64">
        <f t="shared" ref="P316:P321" si="183">$M316*$K316*(1-$J316)</f>
        <v>4884.7279600000002</v>
      </c>
      <c r="Q316" s="64">
        <f t="shared" ref="Q316:Q321" si="184">$N316*$K316*(1-$J316)</f>
        <v>199.99999999999997</v>
      </c>
      <c r="R316" s="65">
        <f t="shared" ref="R316:R321" si="185">$O316*$K316*(1-$J316)</f>
        <v>1595</v>
      </c>
      <c r="S316" s="58"/>
      <c r="T316" s="174">
        <f>IF(OR(RIGHT($I316,3)="RGT",RIGHT($I316,3)="INC"),IF($H316=T$284,SUM($T331:T331)+$P316,IF(T$284&gt;$H316,T331,0)),0)</f>
        <v>0</v>
      </c>
      <c r="U316" s="175">
        <f>IF(OR(RIGHT($I316,3)="RGT",RIGHT($I316,3)="INC"),IF($H316=U$284,SUM($T331:U331)+$P316,IF(U$284&gt;$H316,U331,0)),0)</f>
        <v>0</v>
      </c>
      <c r="V316" s="175">
        <f>IF(OR(RIGHT($I316,3)="RGT",RIGHT($I316,3)="INC"),IF($H316=V$284,SUM($T331:V331)+$P316,IF(V$284&gt;$H316,V331,0)),0)</f>
        <v>0</v>
      </c>
      <c r="W316" s="175">
        <f>IF(OR(RIGHT($I316,3)="RGT",RIGHT($I316,3)="INC"),IF($H316=W$284,SUM($T331:W331)+$P316,IF(W$284&gt;$H316,W331,0)),0)</f>
        <v>0</v>
      </c>
      <c r="X316" s="175">
        <f>IF(OR(RIGHT($I316,3)="RGT",RIGHT($I316,3)="INC"),IF($H316=X$284,SUM($T331:X331)+$P316,IF(X$284&gt;$H316,X331,0)),0)</f>
        <v>0</v>
      </c>
      <c r="Y316" s="175">
        <f>IF(OR(RIGHT($I316,3)="RGT",RIGHT($I316,3)="INC"),IF($H316=Y$284,SUM($T331:Y331)+$P316,IF(Y$284&gt;$H316,Y331,0)),0)</f>
        <v>0</v>
      </c>
      <c r="Z316" s="175">
        <f>IF(OR(RIGHT($I316,3)="RGT",RIGHT($I316,3)="INC"),IF($H316=Z$284,SUM($T331:Z331)+$P316,IF(Z$284&gt;$H316,Z331,0)),0)</f>
        <v>0</v>
      </c>
      <c r="AA316" s="175">
        <f>IF(OR(RIGHT($I316,3)="RGT",RIGHT($I316,3)="INC"),IF($H316=AA$284,SUM($T331:AA331)+$P316,IF(AA$284&gt;$H316,AA331,0)),0)</f>
        <v>0</v>
      </c>
      <c r="AB316" s="175">
        <f>IF(OR(RIGHT($I316,3)="RGT",RIGHT($I316,3)="INC"),IF($H316=AB$284,SUM($T331:AB331)+$P316,IF(AB$284&gt;$H316,AB331,0)),0)</f>
        <v>0</v>
      </c>
      <c r="AC316" s="175">
        <f>IF(OR(RIGHT($I316,3)="RGT",RIGHT($I316,3)="INC"),IF($H316=AC$284,SUM($T331:AC331)+$P316,IF(AC$284&gt;$H316,AC331,0)),0)</f>
        <v>0</v>
      </c>
      <c r="AD316" s="175">
        <f>IF(OR(RIGHT($I316,3)="RGT",RIGHT($I316,3)="INC"),IF($H316=AD$284,SUM($T331:AD331)+$P316,IF(AD$284&gt;$H316,AD331,0)),0)</f>
        <v>0</v>
      </c>
      <c r="AE316" s="176">
        <f>IF(OR(RIGHT($I316,3)="RGT",RIGHT($I316,3)="INC"),IF($H316=AE$284,SUM($T331:AE331)+$P316,IF(AE$284&gt;$H316,AE331,0)),0)</f>
        <v>0</v>
      </c>
      <c r="AF316" s="175">
        <f>IF(OR(RIGHT($I316,3)="RGT",RIGHT($I316,3)="INC"),IF($H316=AF$284,SUM($T331:AF331)+$P316,IF(AF$284&gt;$H316,AF331,0)),0)</f>
        <v>0</v>
      </c>
      <c r="AG316" s="175">
        <f>IF(OR(RIGHT($I316,3)="RGT",RIGHT($I316,3)="INC"),IF($H316=AG$284,SUM($T331:AG331)+$P316,IF(AG$284&gt;$H316,AG331,0)),0)</f>
        <v>0</v>
      </c>
      <c r="AH316" s="175">
        <f>IF(OR(RIGHT($I316,3)="RGT",RIGHT($I316,3)="INC"),IF($H316=AH$284,SUM($T331:AH331)+$P316,IF(AH$284&gt;$H316,AH331,0)),0)</f>
        <v>0</v>
      </c>
      <c r="AI316" s="175">
        <f>IF(OR(RIGHT($I316,3)="RGT",RIGHT($I316,3)="INC"),IF($H316=AI$284,SUM($T331:AI331)+$P316,IF(AI$284&gt;$H316,AI331,0)),0)</f>
        <v>0</v>
      </c>
      <c r="AJ316" s="175">
        <f>IF(OR(RIGHT($I316,3)="RGT",RIGHT($I316,3)="INC"),IF($H316=AJ$284,SUM($T331:AJ331)+$P316,IF(AJ$284&gt;$H316,AJ331,0)),0)</f>
        <v>0</v>
      </c>
      <c r="AK316" s="175">
        <f>IF(OR(RIGHT($I316,3)="RGT",RIGHT($I316,3)="INC"),IF($H316=AK$284,SUM($T331:AK331)+$P316,IF(AK$284&gt;$H316,AK331,0)),0)</f>
        <v>0</v>
      </c>
      <c r="AL316" s="175">
        <f>IF(OR(RIGHT($I316,3)="RGT",RIGHT($I316,3)="INC"),IF($H316=AL$284,SUM($T331:AL331)+$P316,IF(AL$284&gt;$H316,AL331,0)),0)</f>
        <v>0</v>
      </c>
      <c r="AM316" s="175">
        <f>IF(OR(RIGHT($I316,3)="RGT",RIGHT($I316,3)="INC"),IF($H316=AM$284,SUM($T331:AM331)+$P316,IF(AM$284&gt;$H316,AM331,0)),0)</f>
        <v>0</v>
      </c>
      <c r="AN316" s="175">
        <f>IF(OR(RIGHT($I316,3)="RGT",RIGHT($I316,3)="INC"),IF($H316=AN$284,SUM($T331:AN331)+$P316,IF(AN$284&gt;$H316,AN331,0)),0)</f>
        <v>0</v>
      </c>
      <c r="AO316" s="175">
        <f>IF(OR(RIGHT($I316,3)="RGT",RIGHT($I316,3)="INC"),IF($H316=AO$284,SUM($T331:AO331)+$P316,IF(AO$284&gt;$H316,AO331,0)),0)</f>
        <v>0</v>
      </c>
      <c r="AP316" s="175">
        <f>IF(OR(RIGHT($I316,3)="RGT",RIGHT($I316,3)="INC"),IF($H316=AP$284,SUM($T331:AP331)+$P316,IF(AP$284&gt;$H316,AP331,0)),0)</f>
        <v>0</v>
      </c>
      <c r="AQ316" s="176">
        <f>IF(OR(RIGHT($I316,3)="RGT",RIGHT($I316,3)="INC"),IF($H316=AQ$284,SUM($T331:AQ331)+$P316,IF(AQ$284&gt;$H316,AQ331,0)),0)</f>
        <v>0</v>
      </c>
      <c r="AR316" s="177"/>
    </row>
    <row r="317" spans="1:44" hidden="1" x14ac:dyDescent="0.25">
      <c r="B317" s="163" t="str">
        <f t="shared" ref="B317:B321" si="186">+$D$310</f>
        <v>Calcite Southern (formerly Jasper; part of South of Kramer)</v>
      </c>
      <c r="C317" s="173" t="s">
        <v>33</v>
      </c>
      <c r="D317" s="56"/>
      <c r="E317" s="66"/>
      <c r="F317" s="58"/>
      <c r="G317" s="60"/>
      <c r="H317" s="59"/>
      <c r="I317" s="60"/>
      <c r="J317" s="61"/>
      <c r="K317" s="62"/>
      <c r="L317" s="63"/>
      <c r="M317" s="223">
        <v>0</v>
      </c>
      <c r="N317" s="64">
        <f>SUM($T332:$AE332)</f>
        <v>0</v>
      </c>
      <c r="O317" s="64">
        <f>SUM($AF332:$AQ332)</f>
        <v>0</v>
      </c>
      <c r="P317" s="64">
        <f t="shared" si="183"/>
        <v>0</v>
      </c>
      <c r="Q317" s="64">
        <f t="shared" si="184"/>
        <v>0</v>
      </c>
      <c r="R317" s="65">
        <f t="shared" si="185"/>
        <v>0</v>
      </c>
      <c r="S317" s="58"/>
      <c r="T317" s="174">
        <f>IF(OR(RIGHT($I317,3)="RGT",RIGHT($I317,3)="INC"),IF($H317=T$284,SUM($T332:T332)+$P317,IF(T$284&gt;$H317,T332,0)),0)</f>
        <v>0</v>
      </c>
      <c r="U317" s="175">
        <f>IF(OR(RIGHT($I317,3)="RGT",RIGHT($I317,3)="INC"),IF($H317=U$284,SUM($T332:U332)+$P317,IF(U$284&gt;$H317,U332,0)),0)</f>
        <v>0</v>
      </c>
      <c r="V317" s="175">
        <f>IF(OR(RIGHT($I317,3)="RGT",RIGHT($I317,3)="INC"),IF($H317=V$284,SUM($T332:V332)+$P317,IF(V$284&gt;$H317,V332,0)),0)</f>
        <v>0</v>
      </c>
      <c r="W317" s="175">
        <f>IF(OR(RIGHT($I317,3)="RGT",RIGHT($I317,3)="INC"),IF($H317=W$284,SUM($T332:W332)+$P317,IF(W$284&gt;$H317,W332,0)),0)</f>
        <v>0</v>
      </c>
      <c r="X317" s="175">
        <f>IF(OR(RIGHT($I317,3)="RGT",RIGHT($I317,3)="INC"),IF($H317=X$284,SUM($T332:X332)+$P317,IF(X$284&gt;$H317,X332,0)),0)</f>
        <v>0</v>
      </c>
      <c r="Y317" s="175">
        <f>IF(OR(RIGHT($I317,3)="RGT",RIGHT($I317,3)="INC"),IF($H317=Y$284,SUM($T332:Y332)+$P317,IF(Y$284&gt;$H317,Y332,0)),0)</f>
        <v>0</v>
      </c>
      <c r="Z317" s="175">
        <f>IF(OR(RIGHT($I317,3)="RGT",RIGHT($I317,3)="INC"),IF($H317=Z$284,SUM($T332:Z332)+$P317,IF(Z$284&gt;$H317,Z332,0)),0)</f>
        <v>0</v>
      </c>
      <c r="AA317" s="175">
        <f>IF(OR(RIGHT($I317,3)="RGT",RIGHT($I317,3)="INC"),IF($H317=AA$284,SUM($T332:AA332)+$P317,IF(AA$284&gt;$H317,AA332,0)),0)</f>
        <v>0</v>
      </c>
      <c r="AB317" s="175">
        <f>IF(OR(RIGHT($I317,3)="RGT",RIGHT($I317,3)="INC"),IF($H317=AB$284,SUM($T332:AB332)+$P317,IF(AB$284&gt;$H317,AB332,0)),0)</f>
        <v>0</v>
      </c>
      <c r="AC317" s="175">
        <f>IF(OR(RIGHT($I317,3)="RGT",RIGHT($I317,3)="INC"),IF($H317=AC$284,SUM($T332:AC332)+$P317,IF(AC$284&gt;$H317,AC332,0)),0)</f>
        <v>0</v>
      </c>
      <c r="AD317" s="175">
        <f>IF(OR(RIGHT($I317,3)="RGT",RIGHT($I317,3)="INC"),IF($H317=AD$284,SUM($T332:AD332)+$P317,IF(AD$284&gt;$H317,AD332,0)),0)</f>
        <v>0</v>
      </c>
      <c r="AE317" s="176">
        <f>IF(OR(RIGHT($I317,3)="RGT",RIGHT($I317,3)="INC"),IF($H317=AE$284,SUM($T332:AE332)+$P317,IF(AE$284&gt;$H317,AE332,0)),0)</f>
        <v>0</v>
      </c>
      <c r="AF317" s="175">
        <f>IF(OR(RIGHT($I317,3)="RGT",RIGHT($I317,3)="INC"),IF($H317=AF$284,SUM($T332:AF332)+$P317,IF(AF$284&gt;$H317,AF332,0)),0)</f>
        <v>0</v>
      </c>
      <c r="AG317" s="175">
        <f>IF(OR(RIGHT($I317,3)="RGT",RIGHT($I317,3)="INC"),IF($H317=AG$284,SUM($T332:AG332)+$P317,IF(AG$284&gt;$H317,AG332,0)),0)</f>
        <v>0</v>
      </c>
      <c r="AH317" s="175">
        <f>IF(OR(RIGHT($I317,3)="RGT",RIGHT($I317,3)="INC"),IF($H317=AH$284,SUM($T332:AH332)+$P317,IF(AH$284&gt;$H317,AH332,0)),0)</f>
        <v>0</v>
      </c>
      <c r="AI317" s="175">
        <f>IF(OR(RIGHT($I317,3)="RGT",RIGHT($I317,3)="INC"),IF($H317=AI$284,SUM($T332:AI332)+$P317,IF(AI$284&gt;$H317,AI332,0)),0)</f>
        <v>0</v>
      </c>
      <c r="AJ317" s="175">
        <f>IF(OR(RIGHT($I317,3)="RGT",RIGHT($I317,3)="INC"),IF($H317=AJ$284,SUM($T332:AJ332)+$P317,IF(AJ$284&gt;$H317,AJ332,0)),0)</f>
        <v>0</v>
      </c>
      <c r="AK317" s="175">
        <f>IF(OR(RIGHT($I317,3)="RGT",RIGHT($I317,3)="INC"),IF($H317=AK$284,SUM($T332:AK332)+$P317,IF(AK$284&gt;$H317,AK332,0)),0)</f>
        <v>0</v>
      </c>
      <c r="AL317" s="175">
        <f>IF(OR(RIGHT($I317,3)="RGT",RIGHT($I317,3)="INC"),IF($H317=AL$284,SUM($T332:AL332)+$P317,IF(AL$284&gt;$H317,AL332,0)),0)</f>
        <v>0</v>
      </c>
      <c r="AM317" s="175">
        <f>IF(OR(RIGHT($I317,3)="RGT",RIGHT($I317,3)="INC"),IF($H317=AM$284,SUM($T332:AM332)+$P317,IF(AM$284&gt;$H317,AM332,0)),0)</f>
        <v>0</v>
      </c>
      <c r="AN317" s="175">
        <f>IF(OR(RIGHT($I317,3)="RGT",RIGHT($I317,3)="INC"),IF($H317=AN$284,SUM($T332:AN332)+$P317,IF(AN$284&gt;$H317,AN332,0)),0)</f>
        <v>0</v>
      </c>
      <c r="AO317" s="175">
        <f>IF(OR(RIGHT($I317,3)="RGT",RIGHT($I317,3)="INC"),IF($H317=AO$284,SUM($T332:AO332)+$P317,IF(AO$284&gt;$H317,AO332,0)),0)</f>
        <v>0</v>
      </c>
      <c r="AP317" s="175">
        <f>IF(OR(RIGHT($I317,3)="RGT",RIGHT($I317,3)="INC"),IF($H317=AP$284,SUM($T332:AP332)+$P317,IF(AP$284&gt;$H317,AP332,0)),0)</f>
        <v>0</v>
      </c>
      <c r="AQ317" s="176">
        <f>IF(OR(RIGHT($I317,3)="RGT",RIGHT($I317,3)="INC"),IF($H317=AQ$284,SUM($T332:AQ332)+$P317,IF(AQ$284&gt;$H317,AQ332,0)),0)</f>
        <v>0</v>
      </c>
      <c r="AR317" s="177"/>
    </row>
    <row r="318" spans="1:44" hidden="1" x14ac:dyDescent="0.25">
      <c r="B318" s="163" t="str">
        <f t="shared" si="186"/>
        <v>Calcite Southern (formerly Jasper; part of South of Kramer)</v>
      </c>
      <c r="C318" s="173" t="s">
        <v>33</v>
      </c>
      <c r="D318" s="56"/>
      <c r="E318" s="66"/>
      <c r="F318" s="58"/>
      <c r="G318" s="60"/>
      <c r="H318" s="59"/>
      <c r="I318" s="60"/>
      <c r="J318" s="61"/>
      <c r="K318" s="62"/>
      <c r="L318" s="63"/>
      <c r="M318" s="223"/>
      <c r="N318" s="64">
        <f>SUM($T333:$AE333)</f>
        <v>0</v>
      </c>
      <c r="O318" s="64">
        <f>SUM($AF333:$AQ333)</f>
        <v>0</v>
      </c>
      <c r="P318" s="64">
        <f t="shared" si="183"/>
        <v>0</v>
      </c>
      <c r="Q318" s="64">
        <f t="shared" si="184"/>
        <v>0</v>
      </c>
      <c r="R318" s="65">
        <f t="shared" si="185"/>
        <v>0</v>
      </c>
      <c r="S318" s="58"/>
      <c r="T318" s="174">
        <f>IF(OR(RIGHT($I318,3)="RGT",RIGHT($I318,3)="INC"),IF($H318=T$284,SUM($T333:T333)+$P318,IF(T$284&gt;$H318,T333,0)),0)</f>
        <v>0</v>
      </c>
      <c r="U318" s="175">
        <f>IF(OR(RIGHT($I318,3)="RGT",RIGHT($I318,3)="INC"),IF($H318=U$284,SUM($T333:U333)+$P318,IF(U$284&gt;$H318,U333,0)),0)</f>
        <v>0</v>
      </c>
      <c r="V318" s="175">
        <f>IF(OR(RIGHT($I318,3)="RGT",RIGHT($I318,3)="INC"),IF($H318=V$284,SUM($T333:V333)+$P318,IF(V$284&gt;$H318,V333,0)),0)</f>
        <v>0</v>
      </c>
      <c r="W318" s="175">
        <f>IF(OR(RIGHT($I318,3)="RGT",RIGHT($I318,3)="INC"),IF($H318=W$284,SUM($T333:W333)+$P318,IF(W$284&gt;$H318,W333,0)),0)</f>
        <v>0</v>
      </c>
      <c r="X318" s="175">
        <f>IF(OR(RIGHT($I318,3)="RGT",RIGHT($I318,3)="INC"),IF($H318=X$284,SUM($T333:X333)+$P318,IF(X$284&gt;$H318,X333,0)),0)</f>
        <v>0</v>
      </c>
      <c r="Y318" s="175">
        <f>IF(OR(RIGHT($I318,3)="RGT",RIGHT($I318,3)="INC"),IF($H318=Y$284,SUM($T333:Y333)+$P318,IF(Y$284&gt;$H318,Y333,0)),0)</f>
        <v>0</v>
      </c>
      <c r="Z318" s="175">
        <f>IF(OR(RIGHT($I318,3)="RGT",RIGHT($I318,3)="INC"),IF($H318=Z$284,SUM($T333:Z333)+$P318,IF(Z$284&gt;$H318,Z333,0)),0)</f>
        <v>0</v>
      </c>
      <c r="AA318" s="175">
        <f>IF(OR(RIGHT($I318,3)="RGT",RIGHT($I318,3)="INC"),IF($H318=AA$284,SUM($T333:AA333)+$P318,IF(AA$284&gt;$H318,AA333,0)),0)</f>
        <v>0</v>
      </c>
      <c r="AB318" s="175">
        <f>IF(OR(RIGHT($I318,3)="RGT",RIGHT($I318,3)="INC"),IF($H318=AB$284,SUM($T333:AB333)+$P318,IF(AB$284&gt;$H318,AB333,0)),0)</f>
        <v>0</v>
      </c>
      <c r="AC318" s="175">
        <f>IF(OR(RIGHT($I318,3)="RGT",RIGHT($I318,3)="INC"),IF($H318=AC$284,SUM($T333:AC333)+$P318,IF(AC$284&gt;$H318,AC333,0)),0)</f>
        <v>0</v>
      </c>
      <c r="AD318" s="175">
        <f>IF(OR(RIGHT($I318,3)="RGT",RIGHT($I318,3)="INC"),IF($H318=AD$284,SUM($T333:AD333)+$P318,IF(AD$284&gt;$H318,AD333,0)),0)</f>
        <v>0</v>
      </c>
      <c r="AE318" s="176">
        <f>IF(OR(RIGHT($I318,3)="RGT",RIGHT($I318,3)="INC"),IF($H318=AE$284,SUM($T333:AE333)+$P318,IF(AE$284&gt;$H318,AE333,0)),0)</f>
        <v>0</v>
      </c>
      <c r="AF318" s="175">
        <f>IF(OR(RIGHT($I318,3)="RGT",RIGHT($I318,3)="INC"),IF($H318=AF$284,SUM($T333:AF333)+$P318,IF(AF$284&gt;$H318,AF333,0)),0)</f>
        <v>0</v>
      </c>
      <c r="AG318" s="175">
        <f>IF(OR(RIGHT($I318,3)="RGT",RIGHT($I318,3)="INC"),IF($H318=AG$284,SUM($T333:AG333)+$P318,IF(AG$284&gt;$H318,AG333,0)),0)</f>
        <v>0</v>
      </c>
      <c r="AH318" s="175">
        <f>IF(OR(RIGHT($I318,3)="RGT",RIGHT($I318,3)="INC"),IF($H318=AH$284,SUM($T333:AH333)+$P318,IF(AH$284&gt;$H318,AH333,0)),0)</f>
        <v>0</v>
      </c>
      <c r="AI318" s="175">
        <f>IF(OR(RIGHT($I318,3)="RGT",RIGHT($I318,3)="INC"),IF($H318=AI$284,SUM($T333:AI333)+$P318,IF(AI$284&gt;$H318,AI333,0)),0)</f>
        <v>0</v>
      </c>
      <c r="AJ318" s="175">
        <f>IF(OR(RIGHT($I318,3)="RGT",RIGHT($I318,3)="INC"),IF($H318=AJ$284,SUM($T333:AJ333)+$P318,IF(AJ$284&gt;$H318,AJ333,0)),0)</f>
        <v>0</v>
      </c>
      <c r="AK318" s="175">
        <f>IF(OR(RIGHT($I318,3)="RGT",RIGHT($I318,3)="INC"),IF($H318=AK$284,SUM($T333:AK333)+$P318,IF(AK$284&gt;$H318,AK333,0)),0)</f>
        <v>0</v>
      </c>
      <c r="AL318" s="175">
        <f>IF(OR(RIGHT($I318,3)="RGT",RIGHT($I318,3)="INC"),IF($H318=AL$284,SUM($T333:AL333)+$P318,IF(AL$284&gt;$H318,AL333,0)),0)</f>
        <v>0</v>
      </c>
      <c r="AM318" s="175">
        <f>IF(OR(RIGHT($I318,3)="RGT",RIGHT($I318,3)="INC"),IF($H318=AM$284,SUM($T333:AM333)+$P318,IF(AM$284&gt;$H318,AM333,0)),0)</f>
        <v>0</v>
      </c>
      <c r="AN318" s="175">
        <f>IF(OR(RIGHT($I318,3)="RGT",RIGHT($I318,3)="INC"),IF($H318=AN$284,SUM($T333:AN333)+$P318,IF(AN$284&gt;$H318,AN333,0)),0)</f>
        <v>0</v>
      </c>
      <c r="AO318" s="175">
        <f>IF(OR(RIGHT($I318,3)="RGT",RIGHT($I318,3)="INC"),IF($H318=AO$284,SUM($T333:AO333)+$P318,IF(AO$284&gt;$H318,AO333,0)),0)</f>
        <v>0</v>
      </c>
      <c r="AP318" s="175">
        <f>IF(OR(RIGHT($I318,3)="RGT",RIGHT($I318,3)="INC"),IF($H318=AP$284,SUM($T333:AP333)+$P318,IF(AP$284&gt;$H318,AP333,0)),0)</f>
        <v>0</v>
      </c>
      <c r="AQ318" s="176">
        <f>IF(OR(RIGHT($I318,3)="RGT",RIGHT($I318,3)="INC"),IF($H318=AQ$284,SUM($T333:AQ333)+$P318,IF(AQ$284&gt;$H318,AQ333,0)),0)</f>
        <v>0</v>
      </c>
      <c r="AR318" s="177"/>
    </row>
    <row r="319" spans="1:44" hidden="1" x14ac:dyDescent="0.25">
      <c r="B319" s="163" t="str">
        <f t="shared" si="186"/>
        <v>Calcite Southern (formerly Jasper; part of South of Kramer)</v>
      </c>
      <c r="C319" s="173" t="s">
        <v>33</v>
      </c>
      <c r="D319" s="56"/>
      <c r="E319" s="66"/>
      <c r="F319" s="58"/>
      <c r="G319" s="60"/>
      <c r="H319" s="59"/>
      <c r="I319" s="60"/>
      <c r="J319" s="61"/>
      <c r="K319" s="62"/>
      <c r="L319" s="63"/>
      <c r="M319" s="223"/>
      <c r="N319" s="64">
        <f>SUM($T334:$AE334)</f>
        <v>0</v>
      </c>
      <c r="O319" s="64">
        <f>SUM($AF334:$AQ334)</f>
        <v>0</v>
      </c>
      <c r="P319" s="64">
        <f t="shared" si="183"/>
        <v>0</v>
      </c>
      <c r="Q319" s="64">
        <f t="shared" si="184"/>
        <v>0</v>
      </c>
      <c r="R319" s="65">
        <f t="shared" si="185"/>
        <v>0</v>
      </c>
      <c r="S319" s="58"/>
      <c r="T319" s="174">
        <f>IF(OR(RIGHT($I319,3)="RGT",RIGHT($I319,3)="INC"),IF($H319=T$284,SUM($T334:T334)+$P319,IF(T$284&gt;$H319,T334,0)),0)</f>
        <v>0</v>
      </c>
      <c r="U319" s="175">
        <f>IF(OR(RIGHT($I319,3)="RGT",RIGHT($I319,3)="INC"),IF($H319=U$284,SUM($T334:U334)+$P319,IF(U$284&gt;$H319,U334,0)),0)</f>
        <v>0</v>
      </c>
      <c r="V319" s="175">
        <f>IF(OR(RIGHT($I319,3)="RGT",RIGHT($I319,3)="INC"),IF($H319=V$284,SUM($T334:V334)+$P319,IF(V$284&gt;$H319,V334,0)),0)</f>
        <v>0</v>
      </c>
      <c r="W319" s="175">
        <f>IF(OR(RIGHT($I319,3)="RGT",RIGHT($I319,3)="INC"),IF($H319=W$284,SUM($T334:W334)+$P319,IF(W$284&gt;$H319,W334,0)),0)</f>
        <v>0</v>
      </c>
      <c r="X319" s="175">
        <f>IF(OR(RIGHT($I319,3)="RGT",RIGHT($I319,3)="INC"),IF($H319=X$284,SUM($T334:X334)+$P319,IF(X$284&gt;$H319,X334,0)),0)</f>
        <v>0</v>
      </c>
      <c r="Y319" s="175">
        <f>IF(OR(RIGHT($I319,3)="RGT",RIGHT($I319,3)="INC"),IF($H319=Y$284,SUM($T334:Y334)+$P319,IF(Y$284&gt;$H319,Y334,0)),0)</f>
        <v>0</v>
      </c>
      <c r="Z319" s="175">
        <f>IF(OR(RIGHT($I319,3)="RGT",RIGHT($I319,3)="INC"),IF($H319=Z$284,SUM($T334:Z334)+$P319,IF(Z$284&gt;$H319,Z334,0)),0)</f>
        <v>0</v>
      </c>
      <c r="AA319" s="175">
        <f>IF(OR(RIGHT($I319,3)="RGT",RIGHT($I319,3)="INC"),IF($H319=AA$284,SUM($T334:AA334)+$P319,IF(AA$284&gt;$H319,AA334,0)),0)</f>
        <v>0</v>
      </c>
      <c r="AB319" s="175">
        <f>IF(OR(RIGHT($I319,3)="RGT",RIGHT($I319,3)="INC"),IF($H319=AB$284,SUM($T334:AB334)+$P319,IF(AB$284&gt;$H319,AB334,0)),0)</f>
        <v>0</v>
      </c>
      <c r="AC319" s="175">
        <f>IF(OR(RIGHT($I319,3)="RGT",RIGHT($I319,3)="INC"),IF($H319=AC$284,SUM($T334:AC334)+$P319,IF(AC$284&gt;$H319,AC334,0)),0)</f>
        <v>0</v>
      </c>
      <c r="AD319" s="175">
        <f>IF(OR(RIGHT($I319,3)="RGT",RIGHT($I319,3)="INC"),IF($H319=AD$284,SUM($T334:AD334)+$P319,IF(AD$284&gt;$H319,AD334,0)),0)</f>
        <v>0</v>
      </c>
      <c r="AE319" s="176">
        <f>IF(OR(RIGHT($I319,3)="RGT",RIGHT($I319,3)="INC"),IF($H319=AE$284,SUM($T334:AE334)+$P319,IF(AE$284&gt;$H319,AE334,0)),0)</f>
        <v>0</v>
      </c>
      <c r="AF319" s="175">
        <f>IF(OR(RIGHT($I319,3)="RGT",RIGHT($I319,3)="INC"),IF($H319=AF$284,SUM($T334:AF334)+$P319,IF(AF$284&gt;$H319,AF334,0)),0)</f>
        <v>0</v>
      </c>
      <c r="AG319" s="175">
        <f>IF(OR(RIGHT($I319,3)="RGT",RIGHT($I319,3)="INC"),IF($H319=AG$284,SUM($T334:AG334)+$P319,IF(AG$284&gt;$H319,AG334,0)),0)</f>
        <v>0</v>
      </c>
      <c r="AH319" s="175">
        <f>IF(OR(RIGHT($I319,3)="RGT",RIGHT($I319,3)="INC"),IF($H319=AH$284,SUM($T334:AH334)+$P319,IF(AH$284&gt;$H319,AH334,0)),0)</f>
        <v>0</v>
      </c>
      <c r="AI319" s="175">
        <f>IF(OR(RIGHT($I319,3)="RGT",RIGHT($I319,3)="INC"),IF($H319=AI$284,SUM($T334:AI334)+$P319,IF(AI$284&gt;$H319,AI334,0)),0)</f>
        <v>0</v>
      </c>
      <c r="AJ319" s="175">
        <f>IF(OR(RIGHT($I319,3)="RGT",RIGHT($I319,3)="INC"),IF($H319=AJ$284,SUM($T334:AJ334)+$P319,IF(AJ$284&gt;$H319,AJ334,0)),0)</f>
        <v>0</v>
      </c>
      <c r="AK319" s="175">
        <f>IF(OR(RIGHT($I319,3)="RGT",RIGHT($I319,3)="INC"),IF($H319=AK$284,SUM($T334:AK334)+$P319,IF(AK$284&gt;$H319,AK334,0)),0)</f>
        <v>0</v>
      </c>
      <c r="AL319" s="175">
        <f>IF(OR(RIGHT($I319,3)="RGT",RIGHT($I319,3)="INC"),IF($H319=AL$284,SUM($T334:AL334)+$P319,IF(AL$284&gt;$H319,AL334,0)),0)</f>
        <v>0</v>
      </c>
      <c r="AM319" s="175">
        <f>IF(OR(RIGHT($I319,3)="RGT",RIGHT($I319,3)="INC"),IF($H319=AM$284,SUM($T334:AM334)+$P319,IF(AM$284&gt;$H319,AM334,0)),0)</f>
        <v>0</v>
      </c>
      <c r="AN319" s="175">
        <f>IF(OR(RIGHT($I319,3)="RGT",RIGHT($I319,3)="INC"),IF($H319=AN$284,SUM($T334:AN334)+$P319,IF(AN$284&gt;$H319,AN334,0)),0)</f>
        <v>0</v>
      </c>
      <c r="AO319" s="175">
        <f>IF(OR(RIGHT($I319,3)="RGT",RIGHT($I319,3)="INC"),IF($H319=AO$284,SUM($T334:AO334)+$P319,IF(AO$284&gt;$H319,AO334,0)),0)</f>
        <v>0</v>
      </c>
      <c r="AP319" s="175">
        <f>IF(OR(RIGHT($I319,3)="RGT",RIGHT($I319,3)="INC"),IF($H319=AP$284,SUM($T334:AP334)+$P319,IF(AP$284&gt;$H319,AP334,0)),0)</f>
        <v>0</v>
      </c>
      <c r="AQ319" s="176">
        <f>IF(OR(RIGHT($I319,3)="RGT",RIGHT($I319,3)="INC"),IF($H319=AQ$284,SUM($T334:AQ334)+$P319,IF(AQ$284&gt;$H319,AQ334,0)),0)</f>
        <v>0</v>
      </c>
      <c r="AR319" s="177"/>
    </row>
    <row r="320" spans="1:44" hidden="1" x14ac:dyDescent="0.25">
      <c r="B320" s="163" t="str">
        <f t="shared" si="186"/>
        <v>Calcite Southern (formerly Jasper; part of South of Kramer)</v>
      </c>
      <c r="C320" s="173" t="s">
        <v>33</v>
      </c>
      <c r="D320" s="56"/>
      <c r="E320" s="66"/>
      <c r="F320" s="58"/>
      <c r="G320" s="60"/>
      <c r="H320" s="253"/>
      <c r="I320" s="60"/>
      <c r="J320" s="61"/>
      <c r="K320" s="62"/>
      <c r="L320" s="63"/>
      <c r="M320" s="261"/>
      <c r="N320" s="64">
        <f t="shared" ref="N320:N321" si="187">SUM($T335:$AE335)</f>
        <v>0</v>
      </c>
      <c r="O320" s="64">
        <f t="shared" ref="O320:O321" si="188">SUM($AF335:$AQ335)</f>
        <v>0</v>
      </c>
      <c r="P320" s="64">
        <f t="shared" si="183"/>
        <v>0</v>
      </c>
      <c r="Q320" s="64">
        <f t="shared" si="184"/>
        <v>0</v>
      </c>
      <c r="R320" s="65">
        <f t="shared" si="185"/>
        <v>0</v>
      </c>
      <c r="S320" s="58"/>
      <c r="T320" s="174">
        <f>IF(OR(RIGHT($I320,3)="RGT",RIGHT($I320,3)="INC"),IF($H320=T$284,SUM($T335:T335)+$P320,IF(T$284&gt;$H320,T335,0)),0)</f>
        <v>0</v>
      </c>
      <c r="U320" s="175">
        <f>IF(OR(RIGHT($I320,3)="RGT",RIGHT($I320,3)="INC"),IF($H320=U$284,SUM($T335:U335)+$P320,IF(U$284&gt;$H320,U335,0)),0)</f>
        <v>0</v>
      </c>
      <c r="V320" s="175">
        <f>IF(OR(RIGHT($I320,3)="RGT",RIGHT($I320,3)="INC"),IF($H320=V$284,SUM($T335:V335)+$P320,IF(V$284&gt;$H320,V335,0)),0)</f>
        <v>0</v>
      </c>
      <c r="W320" s="175">
        <f>IF(OR(RIGHT($I320,3)="RGT",RIGHT($I320,3)="INC"),IF($H320=W$284,SUM($T335:W335)+$P320,IF(W$284&gt;$H320,W335,0)),0)</f>
        <v>0</v>
      </c>
      <c r="X320" s="175">
        <f>IF(OR(RIGHT($I320,3)="RGT",RIGHT($I320,3)="INC"),IF($H320=X$284,SUM($T335:X335)+$P320,IF(X$284&gt;$H320,X335,0)),0)</f>
        <v>0</v>
      </c>
      <c r="Y320" s="175">
        <f>IF(OR(RIGHT($I320,3)="RGT",RIGHT($I320,3)="INC"),IF($H320=Y$284,SUM($T335:Y335)+$P320,IF(Y$284&gt;$H320,Y335,0)),0)</f>
        <v>0</v>
      </c>
      <c r="Z320" s="175">
        <f>IF(OR(RIGHT($I320,3)="RGT",RIGHT($I320,3)="INC"),IF($H320=Z$284,SUM($T335:Z335)+$P320,IF(Z$284&gt;$H320,Z335,0)),0)</f>
        <v>0</v>
      </c>
      <c r="AA320" s="175">
        <f>IF(OR(RIGHT($I320,3)="RGT",RIGHT($I320,3)="INC"),IF($H320=AA$284,SUM($T335:AA335)+$P320,IF(AA$284&gt;$H320,AA335,0)),0)</f>
        <v>0</v>
      </c>
      <c r="AB320" s="175">
        <f>IF(OR(RIGHT($I320,3)="RGT",RIGHT($I320,3)="INC"),IF($H320=AB$284,SUM($T335:AB335)+$P320,IF(AB$284&gt;$H320,AB335,0)),0)</f>
        <v>0</v>
      </c>
      <c r="AC320" s="175">
        <f>IF(OR(RIGHT($I320,3)="RGT",RIGHT($I320,3)="INC"),IF($H320=AC$284,SUM($T335:AC335)+$P320,IF(AC$284&gt;$H320,AC335,0)),0)</f>
        <v>0</v>
      </c>
      <c r="AD320" s="175">
        <f>IF(OR(RIGHT($I320,3)="RGT",RIGHT($I320,3)="INC"),IF($H320=AD$284,SUM($T335:AD335)+$P320,IF(AD$284&gt;$H320,AD335,0)),0)</f>
        <v>0</v>
      </c>
      <c r="AE320" s="176">
        <f>IF(OR(RIGHT($I320,3)="RGT",RIGHT($I320,3)="INC"),IF($H320=AE$284,SUM($T335:AE335)+$P320,IF(AE$284&gt;$H320,AE335,0)),0)</f>
        <v>0</v>
      </c>
      <c r="AF320" s="175">
        <f>IF(OR(RIGHT($I320,3)="RGT",RIGHT($I320,3)="INC"),IF($H320=AF$284,SUM($T335:AF335)+$P320,IF(AF$284&gt;$H320,AF335,0)),0)</f>
        <v>0</v>
      </c>
      <c r="AG320" s="175">
        <f>IF(OR(RIGHT($I320,3)="RGT",RIGHT($I320,3)="INC"),IF($H320=AG$284,SUM($T335:AG335)+$P320,IF(AG$284&gt;$H320,AG335,0)),0)</f>
        <v>0</v>
      </c>
      <c r="AH320" s="175">
        <f>IF(OR(RIGHT($I320,3)="RGT",RIGHT($I320,3)="INC"),IF($H320=AH$284,SUM($T335:AH335)+$P320,IF(AH$284&gt;$H320,AH335,0)),0)</f>
        <v>0</v>
      </c>
      <c r="AI320" s="175">
        <f>IF(OR(RIGHT($I320,3)="RGT",RIGHT($I320,3)="INC"),IF($H320=AI$284,SUM($T335:AI335)+$P320,IF(AI$284&gt;$H320,AI335,0)),0)</f>
        <v>0</v>
      </c>
      <c r="AJ320" s="175">
        <f>IF(OR(RIGHT($I320,3)="RGT",RIGHT($I320,3)="INC"),IF($H320=AJ$284,SUM($T335:AJ335)+$P320,IF(AJ$284&gt;$H320,AJ335,0)),0)</f>
        <v>0</v>
      </c>
      <c r="AK320" s="175">
        <f>IF(OR(RIGHT($I320,3)="RGT",RIGHT($I320,3)="INC"),IF($H320=AK$284,SUM($T335:AK335)+$P320,IF(AK$284&gt;$H320,AK335,0)),0)</f>
        <v>0</v>
      </c>
      <c r="AL320" s="175">
        <f>IF(OR(RIGHT($I320,3)="RGT",RIGHT($I320,3)="INC"),IF($H320=AL$284,SUM($T335:AL335)+$P320,IF(AL$284&gt;$H320,AL335,0)),0)</f>
        <v>0</v>
      </c>
      <c r="AM320" s="175">
        <f>IF(OR(RIGHT($I320,3)="RGT",RIGHT($I320,3)="INC"),IF($H320=AM$284,SUM($T335:AM335)+$P320,IF(AM$284&gt;$H320,AM335,0)),0)</f>
        <v>0</v>
      </c>
      <c r="AN320" s="175">
        <f>IF(OR(RIGHT($I320,3)="RGT",RIGHT($I320,3)="INC"),IF($H320=AN$284,SUM($T335:AN335)+$P320,IF(AN$284&gt;$H320,AN335,0)),0)</f>
        <v>0</v>
      </c>
      <c r="AO320" s="175">
        <f>IF(OR(RIGHT($I320,3)="RGT",RIGHT($I320,3)="INC"),IF($H320=AO$284,SUM($T335:AO335)+$P320,IF(AO$284&gt;$H320,AO335,0)),0)</f>
        <v>0</v>
      </c>
      <c r="AP320" s="175">
        <f>IF(OR(RIGHT($I320,3)="RGT",RIGHT($I320,3)="INC"),IF($H320=AP$284,SUM($T335:AP335)+$P320,IF(AP$284&gt;$H320,AP335,0)),0)</f>
        <v>0</v>
      </c>
      <c r="AQ320" s="176">
        <f>IF(OR(RIGHT($I320,3)="RGT",RIGHT($I320,3)="INC"),IF($H320=AQ$284,SUM($T335:AQ335)+$P320,IF(AQ$284&gt;$H320,AQ335,0)),0)</f>
        <v>0</v>
      </c>
      <c r="AR320" s="177"/>
    </row>
    <row r="321" spans="2:44" hidden="1" x14ac:dyDescent="0.25">
      <c r="B321" s="163" t="str">
        <f t="shared" si="186"/>
        <v>Calcite Southern (formerly Jasper; part of South of Kramer)</v>
      </c>
      <c r="C321" s="173" t="s">
        <v>33</v>
      </c>
      <c r="D321" s="56"/>
      <c r="E321" s="66"/>
      <c r="F321" s="58"/>
      <c r="G321" s="60"/>
      <c r="H321" s="256"/>
      <c r="I321" s="60"/>
      <c r="J321" s="61"/>
      <c r="K321" s="62"/>
      <c r="L321" s="63"/>
      <c r="M321" s="271"/>
      <c r="N321" s="64">
        <f t="shared" si="187"/>
        <v>0</v>
      </c>
      <c r="O321" s="64">
        <f t="shared" si="188"/>
        <v>0</v>
      </c>
      <c r="P321" s="64">
        <f t="shared" si="183"/>
        <v>0</v>
      </c>
      <c r="Q321" s="64">
        <f t="shared" si="184"/>
        <v>0</v>
      </c>
      <c r="R321" s="65">
        <f t="shared" si="185"/>
        <v>0</v>
      </c>
      <c r="S321" s="58"/>
      <c r="T321" s="174"/>
      <c r="U321" s="175"/>
      <c r="V321" s="175"/>
      <c r="W321" s="175"/>
      <c r="X321" s="175"/>
      <c r="Y321" s="175"/>
      <c r="Z321" s="175"/>
      <c r="AA321" s="175"/>
      <c r="AB321" s="175"/>
      <c r="AC321" s="175"/>
      <c r="AD321" s="175"/>
      <c r="AE321" s="176"/>
      <c r="AF321" s="175"/>
      <c r="AG321" s="175"/>
      <c r="AH321" s="175"/>
      <c r="AI321" s="175"/>
      <c r="AJ321" s="175"/>
      <c r="AK321" s="175"/>
      <c r="AL321" s="175"/>
      <c r="AM321" s="175"/>
      <c r="AN321" s="175"/>
      <c r="AO321" s="175"/>
      <c r="AP321" s="175"/>
      <c r="AQ321" s="176"/>
      <c r="AR321" s="177"/>
    </row>
    <row r="322" spans="2:44" ht="15.75" thickBot="1" x14ac:dyDescent="0.3">
      <c r="C322" s="164" t="s">
        <v>64</v>
      </c>
      <c r="D322" s="218" t="s">
        <v>26</v>
      </c>
      <c r="E322" s="219"/>
      <c r="F322" s="219"/>
      <c r="G322" s="219"/>
      <c r="H322" s="219"/>
      <c r="I322" s="219"/>
      <c r="J322" s="219"/>
      <c r="K322" s="220"/>
      <c r="L322" s="63"/>
      <c r="M322" s="124">
        <f>SUM(M316:M321)</f>
        <v>4884.7279600000002</v>
      </c>
      <c r="N322" s="125">
        <f t="shared" ref="N322:R322" si="189">SUM(N316:N321)</f>
        <v>199.99999999999997</v>
      </c>
      <c r="O322" s="125">
        <f t="shared" si="189"/>
        <v>1595</v>
      </c>
      <c r="P322" s="125">
        <f t="shared" si="189"/>
        <v>4884.7279600000002</v>
      </c>
      <c r="Q322" s="125">
        <f t="shared" si="189"/>
        <v>199.99999999999997</v>
      </c>
      <c r="R322" s="126">
        <f t="shared" si="189"/>
        <v>1595</v>
      </c>
      <c r="S322" s="58"/>
      <c r="T322" s="178">
        <f>SUM(T316:T321)</f>
        <v>0</v>
      </c>
      <c r="U322" s="179">
        <f t="shared" ref="U322:AQ322" si="190">SUM(U316:U321)</f>
        <v>0</v>
      </c>
      <c r="V322" s="179">
        <f t="shared" si="190"/>
        <v>0</v>
      </c>
      <c r="W322" s="179">
        <f t="shared" si="190"/>
        <v>0</v>
      </c>
      <c r="X322" s="179">
        <f t="shared" si="190"/>
        <v>0</v>
      </c>
      <c r="Y322" s="179">
        <f t="shared" si="190"/>
        <v>0</v>
      </c>
      <c r="Z322" s="179">
        <f t="shared" si="190"/>
        <v>0</v>
      </c>
      <c r="AA322" s="179">
        <f t="shared" si="190"/>
        <v>0</v>
      </c>
      <c r="AB322" s="179">
        <f t="shared" si="190"/>
        <v>0</v>
      </c>
      <c r="AC322" s="179">
        <f t="shared" si="190"/>
        <v>0</v>
      </c>
      <c r="AD322" s="179">
        <f t="shared" si="190"/>
        <v>0</v>
      </c>
      <c r="AE322" s="180">
        <f t="shared" si="190"/>
        <v>0</v>
      </c>
      <c r="AF322" s="179">
        <f t="shared" si="190"/>
        <v>0</v>
      </c>
      <c r="AG322" s="179">
        <f t="shared" si="190"/>
        <v>0</v>
      </c>
      <c r="AH322" s="179">
        <f t="shared" si="190"/>
        <v>0</v>
      </c>
      <c r="AI322" s="179">
        <f t="shared" si="190"/>
        <v>0</v>
      </c>
      <c r="AJ322" s="179">
        <f t="shared" si="190"/>
        <v>0</v>
      </c>
      <c r="AK322" s="179">
        <f t="shared" si="190"/>
        <v>0</v>
      </c>
      <c r="AL322" s="179">
        <f t="shared" si="190"/>
        <v>0</v>
      </c>
      <c r="AM322" s="179">
        <f t="shared" si="190"/>
        <v>0</v>
      </c>
      <c r="AN322" s="179">
        <f t="shared" si="190"/>
        <v>0</v>
      </c>
      <c r="AO322" s="179">
        <f t="shared" si="190"/>
        <v>0</v>
      </c>
      <c r="AP322" s="179">
        <f t="shared" si="190"/>
        <v>0</v>
      </c>
      <c r="AQ322" s="180">
        <f t="shared" si="190"/>
        <v>0</v>
      </c>
      <c r="AR322" s="177"/>
    </row>
    <row r="323" spans="2:44" ht="15.75" thickTop="1" x14ac:dyDescent="0.25">
      <c r="D323" s="183"/>
      <c r="E323" s="184"/>
      <c r="F323" s="185"/>
      <c r="G323" s="186"/>
      <c r="H323" s="186"/>
      <c r="I323" s="109"/>
      <c r="J323" s="186"/>
      <c r="K323" s="186"/>
      <c r="L323" s="63"/>
      <c r="M323" s="109"/>
      <c r="N323" s="109"/>
      <c r="O323" s="109"/>
      <c r="P323" s="109"/>
      <c r="Q323" s="109"/>
      <c r="R323" s="109"/>
      <c r="S323" s="58"/>
      <c r="T323" s="186"/>
      <c r="U323" s="186"/>
      <c r="V323" s="186"/>
      <c r="W323" s="186"/>
      <c r="X323" s="186"/>
      <c r="Y323" s="186"/>
      <c r="Z323" s="186"/>
      <c r="AA323" s="186"/>
      <c r="AB323" s="186"/>
      <c r="AC323" s="186"/>
      <c r="AD323" s="186"/>
      <c r="AE323" s="186"/>
      <c r="AF323" s="186"/>
      <c r="AG323" s="186"/>
      <c r="AH323" s="186"/>
      <c r="AI323" s="186"/>
      <c r="AJ323" s="186"/>
      <c r="AK323" s="186"/>
      <c r="AL323" s="186"/>
      <c r="AM323" s="186"/>
      <c r="AN323" s="186"/>
      <c r="AO323" s="186"/>
      <c r="AP323" s="186"/>
      <c r="AQ323" s="186"/>
      <c r="AR323" s="177"/>
    </row>
    <row r="324" spans="2:44" ht="15.75" thickBot="1" x14ac:dyDescent="0.3">
      <c r="D324" s="218" t="str">
        <f>"Total Incremental Plant Balance - "&amp;D310</f>
        <v>Total Incremental Plant Balance - Calcite Southern (formerly Jasper; part of South of Kramer)</v>
      </c>
      <c r="E324" s="219"/>
      <c r="F324" s="219"/>
      <c r="G324" s="219"/>
      <c r="H324" s="219"/>
      <c r="I324" s="219"/>
      <c r="J324" s="219"/>
      <c r="K324" s="220"/>
      <c r="L324" s="63"/>
      <c r="M324" s="124"/>
      <c r="N324" s="125"/>
      <c r="O324" s="125"/>
      <c r="P324" s="125"/>
      <c r="Q324" s="125"/>
      <c r="R324" s="126"/>
      <c r="S324" s="58"/>
      <c r="T324" s="178">
        <f>T322</f>
        <v>0</v>
      </c>
      <c r="U324" s="179">
        <f t="shared" ref="U324:AM324" si="191">U322+T324</f>
        <v>0</v>
      </c>
      <c r="V324" s="179">
        <f t="shared" si="191"/>
        <v>0</v>
      </c>
      <c r="W324" s="179">
        <f t="shared" si="191"/>
        <v>0</v>
      </c>
      <c r="X324" s="179">
        <f t="shared" si="191"/>
        <v>0</v>
      </c>
      <c r="Y324" s="179">
        <f t="shared" si="191"/>
        <v>0</v>
      </c>
      <c r="Z324" s="179">
        <f t="shared" si="191"/>
        <v>0</v>
      </c>
      <c r="AA324" s="179">
        <f t="shared" si="191"/>
        <v>0</v>
      </c>
      <c r="AB324" s="179">
        <f t="shared" si="191"/>
        <v>0</v>
      </c>
      <c r="AC324" s="179">
        <f t="shared" si="191"/>
        <v>0</v>
      </c>
      <c r="AD324" s="179">
        <f t="shared" si="191"/>
        <v>0</v>
      </c>
      <c r="AE324" s="180">
        <f t="shared" si="191"/>
        <v>0</v>
      </c>
      <c r="AF324" s="179">
        <f>AF322+AE324</f>
        <v>0</v>
      </c>
      <c r="AG324" s="179">
        <f t="shared" si="191"/>
        <v>0</v>
      </c>
      <c r="AH324" s="179">
        <f t="shared" si="191"/>
        <v>0</v>
      </c>
      <c r="AI324" s="179">
        <f t="shared" si="191"/>
        <v>0</v>
      </c>
      <c r="AJ324" s="179">
        <f t="shared" si="191"/>
        <v>0</v>
      </c>
      <c r="AK324" s="179">
        <f t="shared" si="191"/>
        <v>0</v>
      </c>
      <c r="AL324" s="179">
        <f t="shared" si="191"/>
        <v>0</v>
      </c>
      <c r="AM324" s="179">
        <f t="shared" si="191"/>
        <v>0</v>
      </c>
      <c r="AN324" s="179">
        <f>AN322+AM324</f>
        <v>0</v>
      </c>
      <c r="AO324" s="179">
        <f>AO322+AN324</f>
        <v>0</v>
      </c>
      <c r="AP324" s="179">
        <f>AP322+AO324</f>
        <v>0</v>
      </c>
      <c r="AQ324" s="179">
        <f>AQ322+AP324</f>
        <v>0</v>
      </c>
      <c r="AR324" s="190"/>
    </row>
    <row r="325" spans="2:44" ht="15.75" thickTop="1" x14ac:dyDescent="0.25">
      <c r="D325" s="67"/>
      <c r="E325" s="68"/>
      <c r="F325" s="67"/>
      <c r="G325" s="217"/>
      <c r="H325" s="217"/>
      <c r="I325" s="217"/>
      <c r="J325" s="217"/>
      <c r="K325" s="217"/>
      <c r="L325" s="63"/>
      <c r="M325" s="128"/>
      <c r="N325" s="128"/>
      <c r="O325" s="128"/>
      <c r="P325" s="128"/>
      <c r="Q325" s="128"/>
      <c r="R325" s="128"/>
      <c r="S325" s="58"/>
      <c r="T325" s="187"/>
      <c r="U325" s="187"/>
      <c r="V325" s="187"/>
      <c r="W325" s="187"/>
      <c r="X325" s="187"/>
      <c r="Y325" s="187"/>
      <c r="Z325" s="187"/>
      <c r="AA325" s="187"/>
      <c r="AB325" s="187"/>
      <c r="AC325" s="187"/>
      <c r="AD325" s="187"/>
      <c r="AE325" s="187"/>
      <c r="AF325" s="187"/>
      <c r="AG325" s="187"/>
      <c r="AH325" s="187"/>
      <c r="AI325" s="187"/>
      <c r="AJ325" s="187"/>
      <c r="AK325" s="187"/>
      <c r="AL325" s="187"/>
      <c r="AM325" s="187"/>
      <c r="AN325" s="187"/>
      <c r="AO325" s="187"/>
      <c r="AP325" s="187"/>
      <c r="AQ325" s="187"/>
      <c r="AR325" s="177"/>
    </row>
    <row r="326" spans="2:44" x14ac:dyDescent="0.25">
      <c r="D326" s="183"/>
      <c r="E326" s="184"/>
      <c r="F326" s="185"/>
      <c r="G326" s="186"/>
      <c r="H326" s="186"/>
      <c r="I326" s="109"/>
      <c r="J326" s="186"/>
      <c r="K326" s="186"/>
      <c r="L326" s="63"/>
      <c r="M326" s="109"/>
      <c r="N326" s="109"/>
      <c r="O326" s="109"/>
      <c r="P326" s="109"/>
      <c r="Q326" s="109"/>
      <c r="R326" s="109"/>
      <c r="S326" s="58"/>
      <c r="T326" s="186"/>
      <c r="U326" s="186"/>
      <c r="V326" s="186"/>
      <c r="W326" s="186"/>
      <c r="X326" s="186"/>
      <c r="Y326" s="186"/>
      <c r="Z326" s="186"/>
      <c r="AA326" s="186"/>
      <c r="AB326" s="186"/>
      <c r="AC326" s="186"/>
      <c r="AD326" s="186"/>
      <c r="AE326" s="186"/>
      <c r="AF326" s="186"/>
      <c r="AG326" s="186"/>
      <c r="AH326" s="186"/>
      <c r="AI326" s="186"/>
      <c r="AJ326" s="186"/>
      <c r="AK326" s="186"/>
      <c r="AL326" s="186"/>
      <c r="AM326" s="186"/>
      <c r="AN326" s="186"/>
      <c r="AO326" s="186"/>
      <c r="AP326" s="186"/>
      <c r="AQ326" s="186"/>
      <c r="AR326" s="177"/>
    </row>
    <row r="327" spans="2:44" x14ac:dyDescent="0.25">
      <c r="D327" s="170" t="s">
        <v>34</v>
      </c>
      <c r="L327" s="63"/>
      <c r="M327" s="121"/>
      <c r="N327" s="121"/>
      <c r="O327" s="121"/>
      <c r="P327" s="121"/>
      <c r="Q327" s="121"/>
      <c r="R327" s="121"/>
      <c r="S327" s="58"/>
      <c r="AR327" s="177"/>
    </row>
    <row r="328" spans="2:44" x14ac:dyDescent="0.25">
      <c r="D328" s="167" t="s">
        <v>35</v>
      </c>
      <c r="L328" s="63"/>
      <c r="S328" s="58"/>
      <c r="AR328" s="177"/>
    </row>
    <row r="329" spans="2:44" ht="15.75" thickBot="1" x14ac:dyDescent="0.3">
      <c r="L329" s="63"/>
      <c r="S329" s="58"/>
      <c r="AR329" s="177"/>
    </row>
    <row r="330" spans="2:44" ht="30.75" thickBot="1" x14ac:dyDescent="0.3">
      <c r="D330" s="51" t="s">
        <v>15</v>
      </c>
      <c r="E330" s="52" t="s">
        <v>16</v>
      </c>
      <c r="F330" s="53" t="s">
        <v>17</v>
      </c>
      <c r="G330" s="54" t="s">
        <v>18</v>
      </c>
      <c r="H330" s="45" t="s">
        <v>19</v>
      </c>
      <c r="I330" s="45" t="s">
        <v>20</v>
      </c>
      <c r="J330" s="45" t="s">
        <v>21</v>
      </c>
      <c r="K330" s="46" t="s">
        <v>22</v>
      </c>
      <c r="L330" s="63"/>
      <c r="M330" s="44" t="str">
        <f t="shared" ref="M330:R330" si="192">M$11</f>
        <v>2017 CWIP</v>
      </c>
      <c r="N330" s="45" t="str">
        <f t="shared" si="192"/>
        <v>2018 Total Expenditures</v>
      </c>
      <c r="O330" s="45" t="str">
        <f t="shared" si="192"/>
        <v>2019 Total Expenditures</v>
      </c>
      <c r="P330" s="45" t="str">
        <f t="shared" si="192"/>
        <v>2017 ISO CWIP Less Collectible</v>
      </c>
      <c r="Q330" s="45" t="str">
        <f t="shared" si="192"/>
        <v>2018 ISO Expenditures Less Collectible</v>
      </c>
      <c r="R330" s="46" t="str">
        <f t="shared" si="192"/>
        <v>2019 ISO Expenditures Less Collectible</v>
      </c>
      <c r="S330" s="58"/>
      <c r="T330" s="69">
        <f>$E$3</f>
        <v>43101</v>
      </c>
      <c r="U330" s="54">
        <f t="shared" ref="U330:AM330" si="193">DATE(YEAR(T330),MONTH(T330)+1,DAY(T330))</f>
        <v>43132</v>
      </c>
      <c r="V330" s="54">
        <f t="shared" si="193"/>
        <v>43160</v>
      </c>
      <c r="W330" s="54">
        <f t="shared" si="193"/>
        <v>43191</v>
      </c>
      <c r="X330" s="54">
        <f t="shared" si="193"/>
        <v>43221</v>
      </c>
      <c r="Y330" s="54">
        <f t="shared" si="193"/>
        <v>43252</v>
      </c>
      <c r="Z330" s="54">
        <f t="shared" si="193"/>
        <v>43282</v>
      </c>
      <c r="AA330" s="54">
        <f t="shared" si="193"/>
        <v>43313</v>
      </c>
      <c r="AB330" s="54">
        <f t="shared" si="193"/>
        <v>43344</v>
      </c>
      <c r="AC330" s="54">
        <f t="shared" si="193"/>
        <v>43374</v>
      </c>
      <c r="AD330" s="54">
        <f t="shared" si="193"/>
        <v>43405</v>
      </c>
      <c r="AE330" s="171">
        <f t="shared" si="193"/>
        <v>43435</v>
      </c>
      <c r="AF330" s="69">
        <f>DATE(YEAR(AE330),MONTH(AE330)+1,DAY(AE330))</f>
        <v>43466</v>
      </c>
      <c r="AG330" s="54">
        <f t="shared" si="193"/>
        <v>43497</v>
      </c>
      <c r="AH330" s="54">
        <f t="shared" si="193"/>
        <v>43525</v>
      </c>
      <c r="AI330" s="54">
        <f t="shared" si="193"/>
        <v>43556</v>
      </c>
      <c r="AJ330" s="54">
        <f t="shared" si="193"/>
        <v>43586</v>
      </c>
      <c r="AK330" s="54">
        <f t="shared" si="193"/>
        <v>43617</v>
      </c>
      <c r="AL330" s="54">
        <f t="shared" si="193"/>
        <v>43647</v>
      </c>
      <c r="AM330" s="54">
        <f t="shared" si="193"/>
        <v>43678</v>
      </c>
      <c r="AN330" s="54">
        <f>DATE(YEAR(AM330),MONTH(AM330)+1,DAY(AM330))</f>
        <v>43709</v>
      </c>
      <c r="AO330" s="54">
        <f>DATE(YEAR(AN330),MONTH(AN330)+1,DAY(AN330))</f>
        <v>43739</v>
      </c>
      <c r="AP330" s="54">
        <f>DATE(YEAR(AO330),MONTH(AO330)+1,DAY(AO330))</f>
        <v>43770</v>
      </c>
      <c r="AQ330" s="171">
        <f>DATE(YEAR(AP330),MONTH(AP330)+1,DAY(AP330))</f>
        <v>43800</v>
      </c>
      <c r="AR330" s="177"/>
    </row>
    <row r="331" spans="2:44" x14ac:dyDescent="0.25">
      <c r="B331" s="163" t="str">
        <f>+$D$310</f>
        <v>Calcite Southern (formerly Jasper; part of South of Kramer)</v>
      </c>
      <c r="C331" s="173" t="s">
        <v>36</v>
      </c>
      <c r="D331" s="56" t="str">
        <f t="shared" ref="D331:K334" si="194">D316</f>
        <v>CET-ET-TP-RN-690200</v>
      </c>
      <c r="E331" s="57" t="str">
        <f t="shared" si="194"/>
        <v>Calcite: LGIA Engineer and construct a new interconnection facility</v>
      </c>
      <c r="F331" s="58">
        <f t="shared" si="194"/>
        <v>6902</v>
      </c>
      <c r="G331" s="60" t="str">
        <f t="shared" si="194"/>
        <v>High</v>
      </c>
      <c r="H331" s="59">
        <f t="shared" si="194"/>
        <v>44166</v>
      </c>
      <c r="I331" s="60" t="str">
        <f t="shared" si="194"/>
        <v>TR-SUBINC</v>
      </c>
      <c r="J331" s="61">
        <f t="shared" si="194"/>
        <v>0</v>
      </c>
      <c r="K331" s="62">
        <f t="shared" si="194"/>
        <v>1</v>
      </c>
      <c r="L331" s="63"/>
      <c r="M331" s="223">
        <f t="shared" ref="M331:O335" si="195">M316</f>
        <v>4884.7279600000002</v>
      </c>
      <c r="N331" s="64">
        <f t="shared" si="195"/>
        <v>199.99999999999997</v>
      </c>
      <c r="O331" s="64">
        <f t="shared" si="195"/>
        <v>1595</v>
      </c>
      <c r="P331" s="64">
        <f t="shared" ref="P331:P336" si="196">$M331*$K331*(1-$J331)</f>
        <v>4884.7279600000002</v>
      </c>
      <c r="Q331" s="64">
        <f t="shared" ref="Q331:Q336" si="197">$N331*$K331*(1-$J331)</f>
        <v>199.99999999999997</v>
      </c>
      <c r="R331" s="65">
        <f t="shared" ref="R331:R336" si="198">$O331*$K331*(1-$J331)</f>
        <v>1595</v>
      </c>
      <c r="S331" s="58"/>
      <c r="T331" s="291">
        <v>11.515000000000001</v>
      </c>
      <c r="U331" s="292">
        <v>11.776</v>
      </c>
      <c r="V331" s="292">
        <v>11.286</v>
      </c>
      <c r="W331" s="292">
        <v>18.38</v>
      </c>
      <c r="X331" s="292">
        <v>18.38</v>
      </c>
      <c r="Y331" s="292">
        <v>18.38</v>
      </c>
      <c r="Z331" s="292">
        <v>18.38</v>
      </c>
      <c r="AA331" s="292">
        <v>18.38</v>
      </c>
      <c r="AB331" s="292">
        <v>18.38</v>
      </c>
      <c r="AC331" s="292">
        <v>18.38</v>
      </c>
      <c r="AD331" s="292">
        <v>18.38</v>
      </c>
      <c r="AE331" s="293">
        <v>18.382999999999999</v>
      </c>
      <c r="AF331" s="292">
        <v>25</v>
      </c>
      <c r="AG331" s="292">
        <v>25</v>
      </c>
      <c r="AH331" s="292">
        <v>25</v>
      </c>
      <c r="AI331" s="292">
        <v>25</v>
      </c>
      <c r="AJ331" s="292">
        <v>25</v>
      </c>
      <c r="AK331" s="292">
        <v>25</v>
      </c>
      <c r="AL331" s="292">
        <v>25</v>
      </c>
      <c r="AM331" s="292">
        <v>125</v>
      </c>
      <c r="AN331" s="292">
        <v>250</v>
      </c>
      <c r="AO331" s="292">
        <v>250</v>
      </c>
      <c r="AP331" s="292">
        <v>250</v>
      </c>
      <c r="AQ331" s="293">
        <v>545</v>
      </c>
      <c r="AR331" s="177"/>
    </row>
    <row r="332" spans="2:44" hidden="1" x14ac:dyDescent="0.25">
      <c r="B332" s="163" t="str">
        <f t="shared" ref="B332:B336" si="199">+$D$310</f>
        <v>Calcite Southern (formerly Jasper; part of South of Kramer)</v>
      </c>
      <c r="C332" s="173" t="s">
        <v>36</v>
      </c>
      <c r="D332" s="56">
        <f t="shared" si="194"/>
        <v>0</v>
      </c>
      <c r="E332" s="66">
        <f t="shared" si="194"/>
        <v>0</v>
      </c>
      <c r="F332" s="58">
        <f t="shared" si="194"/>
        <v>0</v>
      </c>
      <c r="G332" s="60">
        <f t="shared" si="194"/>
        <v>0</v>
      </c>
      <c r="H332" s="59">
        <f t="shared" si="194"/>
        <v>0</v>
      </c>
      <c r="I332" s="60">
        <f t="shared" si="194"/>
        <v>0</v>
      </c>
      <c r="J332" s="61">
        <f t="shared" si="194"/>
        <v>0</v>
      </c>
      <c r="K332" s="62">
        <f t="shared" si="194"/>
        <v>0</v>
      </c>
      <c r="L332" s="63"/>
      <c r="M332" s="223">
        <f t="shared" si="195"/>
        <v>0</v>
      </c>
      <c r="N332" s="64">
        <f t="shared" si="195"/>
        <v>0</v>
      </c>
      <c r="O332" s="64">
        <f t="shared" si="195"/>
        <v>0</v>
      </c>
      <c r="P332" s="64">
        <f t="shared" si="196"/>
        <v>0</v>
      </c>
      <c r="Q332" s="64">
        <f t="shared" si="197"/>
        <v>0</v>
      </c>
      <c r="R332" s="65">
        <f t="shared" si="198"/>
        <v>0</v>
      </c>
      <c r="S332" s="58"/>
      <c r="T332" s="291"/>
      <c r="U332" s="292"/>
      <c r="V332" s="292"/>
      <c r="W332" s="292"/>
      <c r="X332" s="292"/>
      <c r="Y332" s="292"/>
      <c r="Z332" s="292"/>
      <c r="AA332" s="292"/>
      <c r="AB332" s="292"/>
      <c r="AC332" s="292"/>
      <c r="AD332" s="292"/>
      <c r="AE332" s="293"/>
      <c r="AF332" s="292"/>
      <c r="AG332" s="292"/>
      <c r="AH332" s="292"/>
      <c r="AI332" s="292"/>
      <c r="AJ332" s="292"/>
      <c r="AK332" s="292"/>
      <c r="AL332" s="292"/>
      <c r="AM332" s="292"/>
      <c r="AN332" s="292"/>
      <c r="AO332" s="292"/>
      <c r="AP332" s="292"/>
      <c r="AQ332" s="293"/>
      <c r="AR332" s="177"/>
    </row>
    <row r="333" spans="2:44" hidden="1" x14ac:dyDescent="0.25">
      <c r="B333" s="163" t="str">
        <f t="shared" si="199"/>
        <v>Calcite Southern (formerly Jasper; part of South of Kramer)</v>
      </c>
      <c r="C333" s="173" t="s">
        <v>36</v>
      </c>
      <c r="D333" s="56">
        <f t="shared" si="194"/>
        <v>0</v>
      </c>
      <c r="E333" s="66">
        <f t="shared" si="194"/>
        <v>0</v>
      </c>
      <c r="F333" s="58">
        <f t="shared" si="194"/>
        <v>0</v>
      </c>
      <c r="G333" s="60">
        <f t="shared" si="194"/>
        <v>0</v>
      </c>
      <c r="H333" s="59">
        <f t="shared" si="194"/>
        <v>0</v>
      </c>
      <c r="I333" s="60">
        <f t="shared" si="194"/>
        <v>0</v>
      </c>
      <c r="J333" s="61">
        <f t="shared" si="194"/>
        <v>0</v>
      </c>
      <c r="K333" s="62">
        <f t="shared" si="194"/>
        <v>0</v>
      </c>
      <c r="L333" s="63"/>
      <c r="M333" s="223">
        <f t="shared" si="195"/>
        <v>0</v>
      </c>
      <c r="N333" s="64">
        <f t="shared" si="195"/>
        <v>0</v>
      </c>
      <c r="O333" s="64">
        <f t="shared" si="195"/>
        <v>0</v>
      </c>
      <c r="P333" s="64">
        <f t="shared" si="196"/>
        <v>0</v>
      </c>
      <c r="Q333" s="64">
        <f t="shared" si="197"/>
        <v>0</v>
      </c>
      <c r="R333" s="65">
        <f t="shared" si="198"/>
        <v>0</v>
      </c>
      <c r="S333" s="58"/>
      <c r="T333" s="174"/>
      <c r="U333" s="175"/>
      <c r="V333" s="175"/>
      <c r="W333" s="175"/>
      <c r="X333" s="175"/>
      <c r="Y333" s="175"/>
      <c r="Z333" s="175"/>
      <c r="AA333" s="175"/>
      <c r="AB333" s="175"/>
      <c r="AC333" s="175"/>
      <c r="AD333" s="175"/>
      <c r="AE333" s="176"/>
      <c r="AF333" s="175"/>
      <c r="AG333" s="175"/>
      <c r="AH333" s="175"/>
      <c r="AI333" s="175"/>
      <c r="AJ333" s="175"/>
      <c r="AK333" s="175"/>
      <c r="AL333" s="175"/>
      <c r="AM333" s="175"/>
      <c r="AN333" s="175"/>
      <c r="AO333" s="175"/>
      <c r="AP333" s="175"/>
      <c r="AQ333" s="176"/>
      <c r="AR333" s="177"/>
    </row>
    <row r="334" spans="2:44" hidden="1" x14ac:dyDescent="0.25">
      <c r="B334" s="163" t="str">
        <f t="shared" si="199"/>
        <v>Calcite Southern (formerly Jasper; part of South of Kramer)</v>
      </c>
      <c r="C334" s="173" t="s">
        <v>36</v>
      </c>
      <c r="D334" s="56">
        <f t="shared" si="194"/>
        <v>0</v>
      </c>
      <c r="E334" s="66">
        <f t="shared" si="194"/>
        <v>0</v>
      </c>
      <c r="F334" s="58">
        <f t="shared" si="194"/>
        <v>0</v>
      </c>
      <c r="G334" s="60">
        <f t="shared" si="194"/>
        <v>0</v>
      </c>
      <c r="H334" s="59">
        <f t="shared" si="194"/>
        <v>0</v>
      </c>
      <c r="I334" s="60">
        <f t="shared" si="194"/>
        <v>0</v>
      </c>
      <c r="J334" s="61">
        <f t="shared" si="194"/>
        <v>0</v>
      </c>
      <c r="K334" s="62">
        <f t="shared" si="194"/>
        <v>0</v>
      </c>
      <c r="L334" s="63"/>
      <c r="M334" s="223">
        <f t="shared" si="195"/>
        <v>0</v>
      </c>
      <c r="N334" s="64">
        <f t="shared" si="195"/>
        <v>0</v>
      </c>
      <c r="O334" s="64">
        <f t="shared" si="195"/>
        <v>0</v>
      </c>
      <c r="P334" s="64">
        <f t="shared" si="196"/>
        <v>0</v>
      </c>
      <c r="Q334" s="64">
        <f t="shared" si="197"/>
        <v>0</v>
      </c>
      <c r="R334" s="65">
        <f t="shared" si="198"/>
        <v>0</v>
      </c>
      <c r="S334" s="58"/>
      <c r="T334" s="174"/>
      <c r="U334" s="175"/>
      <c r="V334" s="175"/>
      <c r="W334" s="175"/>
      <c r="X334" s="175"/>
      <c r="Y334" s="175"/>
      <c r="Z334" s="175"/>
      <c r="AA334" s="175"/>
      <c r="AB334" s="175"/>
      <c r="AC334" s="175"/>
      <c r="AD334" s="175"/>
      <c r="AE334" s="176"/>
      <c r="AF334" s="175"/>
      <c r="AG334" s="175"/>
      <c r="AH334" s="175"/>
      <c r="AI334" s="175"/>
      <c r="AJ334" s="175"/>
      <c r="AK334" s="175"/>
      <c r="AL334" s="175"/>
      <c r="AM334" s="175"/>
      <c r="AN334" s="175"/>
      <c r="AO334" s="175"/>
      <c r="AP334" s="175"/>
      <c r="AQ334" s="176"/>
      <c r="AR334" s="177"/>
    </row>
    <row r="335" spans="2:44" hidden="1" x14ac:dyDescent="0.25">
      <c r="B335" s="163" t="str">
        <f t="shared" si="199"/>
        <v>Calcite Southern (formerly Jasper; part of South of Kramer)</v>
      </c>
      <c r="C335" s="173" t="s">
        <v>36</v>
      </c>
      <c r="D335" s="56">
        <f t="shared" ref="D335:F336" si="200">D320</f>
        <v>0</v>
      </c>
      <c r="E335" s="66">
        <f t="shared" si="200"/>
        <v>0</v>
      </c>
      <c r="F335" s="58">
        <f t="shared" si="200"/>
        <v>0</v>
      </c>
      <c r="G335" s="60">
        <f t="shared" ref="G335:K336" si="201">G320</f>
        <v>0</v>
      </c>
      <c r="H335" s="258">
        <f t="shared" si="201"/>
        <v>0</v>
      </c>
      <c r="I335" s="60">
        <f t="shared" si="201"/>
        <v>0</v>
      </c>
      <c r="J335" s="61">
        <f t="shared" si="201"/>
        <v>0</v>
      </c>
      <c r="K335" s="62">
        <f t="shared" si="201"/>
        <v>0</v>
      </c>
      <c r="L335" s="63"/>
      <c r="M335" s="261">
        <f t="shared" si="195"/>
        <v>0</v>
      </c>
      <c r="N335" s="64">
        <f t="shared" si="195"/>
        <v>0</v>
      </c>
      <c r="O335" s="64">
        <f t="shared" si="195"/>
        <v>0</v>
      </c>
      <c r="P335" s="64">
        <f t="shared" si="196"/>
        <v>0</v>
      </c>
      <c r="Q335" s="64">
        <f t="shared" si="197"/>
        <v>0</v>
      </c>
      <c r="R335" s="65">
        <f t="shared" si="198"/>
        <v>0</v>
      </c>
      <c r="S335" s="251"/>
      <c r="T335" s="175"/>
      <c r="U335" s="175"/>
      <c r="V335" s="175"/>
      <c r="W335" s="175"/>
      <c r="X335" s="175"/>
      <c r="Y335" s="175"/>
      <c r="Z335" s="175"/>
      <c r="AA335" s="175"/>
      <c r="AB335" s="175"/>
      <c r="AC335" s="175"/>
      <c r="AD335" s="175"/>
      <c r="AE335" s="176"/>
      <c r="AF335" s="175"/>
      <c r="AG335" s="175"/>
      <c r="AH335" s="175"/>
      <c r="AI335" s="175"/>
      <c r="AJ335" s="175"/>
      <c r="AK335" s="175"/>
      <c r="AL335" s="175"/>
      <c r="AM335" s="175"/>
      <c r="AN335" s="175"/>
      <c r="AO335" s="175"/>
      <c r="AP335" s="175"/>
      <c r="AQ335" s="176"/>
      <c r="AR335" s="177"/>
    </row>
    <row r="336" spans="2:44" hidden="1" x14ac:dyDescent="0.25">
      <c r="B336" s="163" t="str">
        <f t="shared" si="199"/>
        <v>Calcite Southern (formerly Jasper; part of South of Kramer)</v>
      </c>
      <c r="C336" s="173" t="s">
        <v>36</v>
      </c>
      <c r="D336" s="319">
        <f t="shared" si="200"/>
        <v>0</v>
      </c>
      <c r="E336" s="320">
        <f t="shared" si="200"/>
        <v>0</v>
      </c>
      <c r="F336" s="58">
        <f t="shared" si="200"/>
        <v>0</v>
      </c>
      <c r="G336" s="60">
        <f t="shared" si="201"/>
        <v>0</v>
      </c>
      <c r="H336" s="274">
        <f t="shared" si="201"/>
        <v>0</v>
      </c>
      <c r="I336" s="60">
        <f t="shared" si="201"/>
        <v>0</v>
      </c>
      <c r="J336" s="61">
        <f t="shared" si="201"/>
        <v>0</v>
      </c>
      <c r="K336" s="62">
        <f t="shared" si="201"/>
        <v>0</v>
      </c>
      <c r="L336" s="63"/>
      <c r="M336" s="271">
        <f>M321</f>
        <v>0</v>
      </c>
      <c r="N336" s="64">
        <f t="shared" ref="N336:O336" si="202">N321</f>
        <v>0</v>
      </c>
      <c r="O336" s="64">
        <f t="shared" si="202"/>
        <v>0</v>
      </c>
      <c r="P336" s="64">
        <f t="shared" si="196"/>
        <v>0</v>
      </c>
      <c r="Q336" s="64">
        <f t="shared" si="197"/>
        <v>0</v>
      </c>
      <c r="R336" s="65">
        <f t="shared" si="198"/>
        <v>0</v>
      </c>
      <c r="S336" s="251"/>
      <c r="T336" s="373"/>
      <c r="U336" s="374"/>
      <c r="V336" s="374"/>
      <c r="W336" s="374"/>
      <c r="X336" s="374"/>
      <c r="Y336" s="374"/>
      <c r="Z336" s="374"/>
      <c r="AA336" s="374"/>
      <c r="AB336" s="374"/>
      <c r="AC336" s="374"/>
      <c r="AD336" s="374"/>
      <c r="AE336" s="375"/>
      <c r="AF336" s="374"/>
      <c r="AG336" s="374"/>
      <c r="AH336" s="374"/>
      <c r="AI336" s="374"/>
      <c r="AJ336" s="374"/>
      <c r="AK336" s="374"/>
      <c r="AL336" s="374"/>
      <c r="AM336" s="374"/>
      <c r="AN336" s="374"/>
      <c r="AO336" s="374"/>
      <c r="AP336" s="374"/>
      <c r="AQ336" s="375"/>
      <c r="AR336" s="177"/>
    </row>
    <row r="337" spans="1:44" ht="15.75" thickBot="1" x14ac:dyDescent="0.3">
      <c r="D337" s="218" t="s">
        <v>37</v>
      </c>
      <c r="E337" s="219"/>
      <c r="F337" s="219"/>
      <c r="G337" s="219"/>
      <c r="H337" s="219"/>
      <c r="I337" s="219"/>
      <c r="J337" s="219"/>
      <c r="K337" s="220"/>
      <c r="L337" s="63"/>
      <c r="M337" s="124">
        <f>SUM(M331:M336)</f>
        <v>4884.7279600000002</v>
      </c>
      <c r="N337" s="125">
        <f t="shared" ref="N337:R337" si="203">SUM(N331:N336)</f>
        <v>199.99999999999997</v>
      </c>
      <c r="O337" s="125">
        <f t="shared" si="203"/>
        <v>1595</v>
      </c>
      <c r="P337" s="125">
        <f t="shared" si="203"/>
        <v>4884.7279600000002</v>
      </c>
      <c r="Q337" s="125">
        <f t="shared" si="203"/>
        <v>199.99999999999997</v>
      </c>
      <c r="R337" s="126">
        <f t="shared" si="203"/>
        <v>1595</v>
      </c>
      <c r="S337" s="58"/>
      <c r="T337" s="202">
        <f>SUM(T331:T336)</f>
        <v>11.515000000000001</v>
      </c>
      <c r="U337" s="203">
        <f t="shared" ref="U337:AQ337" si="204">SUM(U331:U336)</f>
        <v>11.776</v>
      </c>
      <c r="V337" s="203">
        <f t="shared" si="204"/>
        <v>11.286</v>
      </c>
      <c r="W337" s="203">
        <f t="shared" si="204"/>
        <v>18.38</v>
      </c>
      <c r="X337" s="203">
        <f t="shared" si="204"/>
        <v>18.38</v>
      </c>
      <c r="Y337" s="203">
        <f t="shared" si="204"/>
        <v>18.38</v>
      </c>
      <c r="Z337" s="203">
        <f t="shared" si="204"/>
        <v>18.38</v>
      </c>
      <c r="AA337" s="203">
        <f t="shared" si="204"/>
        <v>18.38</v>
      </c>
      <c r="AB337" s="203">
        <f t="shared" si="204"/>
        <v>18.38</v>
      </c>
      <c r="AC337" s="203">
        <f t="shared" si="204"/>
        <v>18.38</v>
      </c>
      <c r="AD337" s="203">
        <f t="shared" si="204"/>
        <v>18.38</v>
      </c>
      <c r="AE337" s="204">
        <f t="shared" si="204"/>
        <v>18.382999999999999</v>
      </c>
      <c r="AF337" s="203">
        <f t="shared" si="204"/>
        <v>25</v>
      </c>
      <c r="AG337" s="203">
        <f t="shared" si="204"/>
        <v>25</v>
      </c>
      <c r="AH337" s="203">
        <f t="shared" si="204"/>
        <v>25</v>
      </c>
      <c r="AI337" s="203">
        <f t="shared" si="204"/>
        <v>25</v>
      </c>
      <c r="AJ337" s="203">
        <f t="shared" si="204"/>
        <v>25</v>
      </c>
      <c r="AK337" s="203">
        <f t="shared" si="204"/>
        <v>25</v>
      </c>
      <c r="AL337" s="203">
        <f t="shared" si="204"/>
        <v>25</v>
      </c>
      <c r="AM337" s="203">
        <f t="shared" si="204"/>
        <v>125</v>
      </c>
      <c r="AN337" s="203">
        <f t="shared" si="204"/>
        <v>250</v>
      </c>
      <c r="AO337" s="203">
        <f t="shared" si="204"/>
        <v>250</v>
      </c>
      <c r="AP337" s="203">
        <f t="shared" si="204"/>
        <v>250</v>
      </c>
      <c r="AQ337" s="203">
        <f t="shared" si="204"/>
        <v>545</v>
      </c>
      <c r="AR337" s="190"/>
    </row>
    <row r="338" spans="1:44" ht="15.75" thickTop="1" x14ac:dyDescent="0.25">
      <c r="L338" s="63"/>
      <c r="S338" s="58"/>
      <c r="T338" s="206"/>
      <c r="U338" s="206"/>
      <c r="V338" s="206"/>
      <c r="W338" s="206"/>
      <c r="X338" s="206"/>
      <c r="Y338" s="206"/>
      <c r="Z338" s="206"/>
      <c r="AA338" s="206"/>
      <c r="AB338" s="206"/>
      <c r="AC338" s="206"/>
      <c r="AD338" s="206"/>
      <c r="AE338" s="206"/>
      <c r="AF338" s="206"/>
      <c r="AG338" s="206"/>
      <c r="AH338" s="206"/>
      <c r="AI338" s="206"/>
      <c r="AJ338" s="206"/>
      <c r="AK338" s="206"/>
      <c r="AL338" s="206"/>
      <c r="AM338" s="206"/>
      <c r="AN338" s="206"/>
      <c r="AO338" s="206"/>
      <c r="AP338" s="206"/>
      <c r="AQ338" s="206"/>
      <c r="AR338" s="177"/>
    </row>
    <row r="339" spans="1:44" x14ac:dyDescent="0.25">
      <c r="L339" s="63"/>
      <c r="S339" s="58"/>
      <c r="AR339" s="177"/>
    </row>
    <row r="340" spans="1:44" x14ac:dyDescent="0.25">
      <c r="L340" s="63"/>
      <c r="S340" s="58"/>
      <c r="T340" s="206"/>
      <c r="U340" s="206"/>
      <c r="V340" s="206"/>
      <c r="W340" s="206"/>
      <c r="X340" s="206"/>
      <c r="Y340" s="206"/>
      <c r="Z340" s="206"/>
      <c r="AA340" s="206"/>
      <c r="AB340" s="206"/>
      <c r="AC340" s="206"/>
      <c r="AD340" s="206"/>
      <c r="AE340" s="206"/>
      <c r="AF340" s="206"/>
      <c r="AG340" s="206"/>
      <c r="AH340" s="206"/>
      <c r="AI340" s="206"/>
      <c r="AJ340" s="206"/>
      <c r="AK340" s="206"/>
      <c r="AL340" s="206"/>
      <c r="AM340" s="206"/>
      <c r="AN340" s="206"/>
      <c r="AO340" s="206"/>
      <c r="AP340" s="206"/>
      <c r="AQ340" s="206"/>
      <c r="AR340" s="177"/>
    </row>
    <row r="341" spans="1:44" ht="18.75" x14ac:dyDescent="0.25">
      <c r="D341" s="352" t="s">
        <v>42</v>
      </c>
      <c r="E341" s="353"/>
      <c r="F341" s="353"/>
      <c r="G341" s="354"/>
      <c r="H341" s="354"/>
      <c r="I341" s="354"/>
      <c r="J341" s="354"/>
      <c r="K341" s="354"/>
      <c r="L341" s="63"/>
      <c r="S341" s="58"/>
      <c r="AR341" s="177"/>
    </row>
    <row r="342" spans="1:44" x14ac:dyDescent="0.25">
      <c r="L342" s="63"/>
      <c r="S342" s="58"/>
      <c r="AR342" s="177"/>
    </row>
    <row r="343" spans="1:44" x14ac:dyDescent="0.25">
      <c r="D343" s="170" t="s">
        <v>31</v>
      </c>
      <c r="L343" s="63"/>
      <c r="S343" s="58"/>
      <c r="AR343" s="177"/>
    </row>
    <row r="344" spans="1:44" s="117" customFormat="1" ht="15" customHeight="1" x14ac:dyDescent="0.25">
      <c r="B344" s="163"/>
      <c r="C344" s="164"/>
      <c r="D344" s="216" t="s">
        <v>43</v>
      </c>
      <c r="E344" s="216"/>
      <c r="F344" s="216"/>
      <c r="G344" s="216"/>
      <c r="H344" s="216"/>
      <c r="I344" s="216"/>
      <c r="J344" s="216"/>
      <c r="K344" s="216"/>
      <c r="L344" s="63"/>
      <c r="S344" s="58"/>
      <c r="T344" s="207"/>
      <c r="U344" s="207"/>
      <c r="V344" s="207"/>
      <c r="W344" s="207"/>
      <c r="X344" s="207"/>
      <c r="Y344" s="207"/>
      <c r="Z344" s="207"/>
      <c r="AA344" s="207"/>
      <c r="AB344" s="207"/>
      <c r="AC344" s="207"/>
      <c r="AD344" s="207"/>
      <c r="AE344" s="207"/>
      <c r="AF344" s="207"/>
      <c r="AG344" s="207"/>
      <c r="AH344" s="207"/>
      <c r="AI344" s="207"/>
      <c r="AJ344" s="207"/>
      <c r="AK344" s="207"/>
      <c r="AL344" s="207"/>
      <c r="AM344" s="207"/>
      <c r="AN344" s="207"/>
      <c r="AO344" s="207"/>
      <c r="AP344" s="207"/>
      <c r="AQ344" s="207"/>
      <c r="AR344" s="177"/>
    </row>
    <row r="345" spans="1:44" ht="15.75" thickBot="1" x14ac:dyDescent="0.3">
      <c r="L345" s="63"/>
      <c r="S345" s="58"/>
      <c r="AR345" s="177"/>
    </row>
    <row r="346" spans="1:44" ht="30.75" thickBot="1" x14ac:dyDescent="0.3">
      <c r="D346" s="51" t="s">
        <v>15</v>
      </c>
      <c r="E346" s="52" t="s">
        <v>16</v>
      </c>
      <c r="F346" s="53" t="s">
        <v>17</v>
      </c>
      <c r="G346" s="54" t="s">
        <v>18</v>
      </c>
      <c r="H346" s="45" t="s">
        <v>19</v>
      </c>
      <c r="I346" s="45" t="s">
        <v>20</v>
      </c>
      <c r="J346" s="45" t="s">
        <v>21</v>
      </c>
      <c r="K346" s="46" t="s">
        <v>22</v>
      </c>
      <c r="L346" s="63"/>
      <c r="M346" s="44" t="str">
        <f t="shared" ref="M346:R346" si="205">M$11</f>
        <v>2017 CWIP</v>
      </c>
      <c r="N346" s="45" t="str">
        <f t="shared" si="205"/>
        <v>2018 Total Expenditures</v>
      </c>
      <c r="O346" s="45" t="str">
        <f t="shared" si="205"/>
        <v>2019 Total Expenditures</v>
      </c>
      <c r="P346" s="45" t="str">
        <f t="shared" si="205"/>
        <v>2017 ISO CWIP Less Collectible</v>
      </c>
      <c r="Q346" s="45" t="str">
        <f t="shared" si="205"/>
        <v>2018 ISO Expenditures Less Collectible</v>
      </c>
      <c r="R346" s="46" t="str">
        <f t="shared" si="205"/>
        <v>2019 ISO Expenditures Less Collectible</v>
      </c>
      <c r="S346" s="58"/>
      <c r="T346" s="69">
        <f>$E$3</f>
        <v>43101</v>
      </c>
      <c r="U346" s="54">
        <f t="shared" ref="U346:AM346" si="206">DATE(YEAR(T346),MONTH(T346)+1,DAY(T346))</f>
        <v>43132</v>
      </c>
      <c r="V346" s="54">
        <f t="shared" si="206"/>
        <v>43160</v>
      </c>
      <c r="W346" s="54">
        <f t="shared" si="206"/>
        <v>43191</v>
      </c>
      <c r="X346" s="54">
        <f t="shared" si="206"/>
        <v>43221</v>
      </c>
      <c r="Y346" s="54">
        <f t="shared" si="206"/>
        <v>43252</v>
      </c>
      <c r="Z346" s="54">
        <f t="shared" si="206"/>
        <v>43282</v>
      </c>
      <c r="AA346" s="54">
        <f t="shared" si="206"/>
        <v>43313</v>
      </c>
      <c r="AB346" s="54">
        <f t="shared" si="206"/>
        <v>43344</v>
      </c>
      <c r="AC346" s="54">
        <f t="shared" si="206"/>
        <v>43374</v>
      </c>
      <c r="AD346" s="54">
        <f t="shared" si="206"/>
        <v>43405</v>
      </c>
      <c r="AE346" s="171">
        <f t="shared" si="206"/>
        <v>43435</v>
      </c>
      <c r="AF346" s="54">
        <f>DATE(YEAR(AE346),MONTH(AE346)+1,DAY(AE346))</f>
        <v>43466</v>
      </c>
      <c r="AG346" s="54">
        <f t="shared" si="206"/>
        <v>43497</v>
      </c>
      <c r="AH346" s="54">
        <f t="shared" si="206"/>
        <v>43525</v>
      </c>
      <c r="AI346" s="54">
        <f t="shared" si="206"/>
        <v>43556</v>
      </c>
      <c r="AJ346" s="54">
        <f t="shared" si="206"/>
        <v>43586</v>
      </c>
      <c r="AK346" s="54">
        <f t="shared" si="206"/>
        <v>43617</v>
      </c>
      <c r="AL346" s="54">
        <f t="shared" si="206"/>
        <v>43647</v>
      </c>
      <c r="AM346" s="54">
        <f t="shared" si="206"/>
        <v>43678</v>
      </c>
      <c r="AN346" s="54">
        <f>DATE(YEAR(AM346),MONTH(AM346)+1,DAY(AM346))</f>
        <v>43709</v>
      </c>
      <c r="AO346" s="54">
        <f>DATE(YEAR(AN346),MONTH(AN346)+1,DAY(AN346))</f>
        <v>43739</v>
      </c>
      <c r="AP346" s="54">
        <f>DATE(YEAR(AO346),MONTH(AO346)+1,DAY(AO346))</f>
        <v>43770</v>
      </c>
      <c r="AQ346" s="171">
        <f>DATE(YEAR(AP346),MONTH(AP346)+1,DAY(AP346))</f>
        <v>43800</v>
      </c>
      <c r="AR346" s="177"/>
    </row>
    <row r="347" spans="1:44" x14ac:dyDescent="0.25">
      <c r="A347" s="107">
        <v>800062511</v>
      </c>
      <c r="B347" s="163" t="str">
        <f>+$D$341</f>
        <v>West of Devers</v>
      </c>
      <c r="C347" s="173" t="s">
        <v>33</v>
      </c>
      <c r="D347" s="56" t="s">
        <v>370</v>
      </c>
      <c r="E347" s="57" t="s">
        <v>371</v>
      </c>
      <c r="F347" s="58">
        <v>6420</v>
      </c>
      <c r="G347" s="153" t="s">
        <v>90</v>
      </c>
      <c r="H347" s="59">
        <v>44317</v>
      </c>
      <c r="I347" s="60" t="s">
        <v>281</v>
      </c>
      <c r="J347" s="61">
        <v>0</v>
      </c>
      <c r="K347" s="62">
        <v>1</v>
      </c>
      <c r="L347" s="63"/>
      <c r="M347" s="369">
        <v>64999.923539999996</v>
      </c>
      <c r="N347" s="64">
        <f>SUM($T364:$AE364)</f>
        <v>2.1149999999999998</v>
      </c>
      <c r="O347" s="64">
        <f>SUM($AF364:$AQ364)</f>
        <v>0</v>
      </c>
      <c r="P347" s="64">
        <f>$M347*$K347*(1-$J347)</f>
        <v>64999.923539999996</v>
      </c>
      <c r="Q347" s="64">
        <f>$N347*$K347*(1-$J347)</f>
        <v>2.1149999999999998</v>
      </c>
      <c r="R347" s="65">
        <f>$O347*$K347*(1-$J347)</f>
        <v>0</v>
      </c>
      <c r="S347" s="59"/>
      <c r="T347" s="174">
        <f>IF(OR(RIGHT($I347,3)="RGT",RIGHT($I347,3)="INC"),IF($H347=T$284,SUM($T364:T364)+$P347,IF(T$284&gt;$H347,T364,0)),0)</f>
        <v>0</v>
      </c>
      <c r="U347" s="175">
        <f>IF(OR(RIGHT($I347,3)="RGT",RIGHT($I347,3)="INC"),IF($H347=U$284,SUM($T364:U364)+$P347,IF(U$284&gt;$H347,U364,0)),0)</f>
        <v>0</v>
      </c>
      <c r="V347" s="175">
        <f>IF(OR(RIGHT($I347,3)="RGT",RIGHT($I347,3)="INC"),IF($H347=V$284,SUM($T364:V364)+$P347,IF(V$284&gt;$H347,V364,0)),0)</f>
        <v>0</v>
      </c>
      <c r="W347" s="175">
        <f>IF(OR(RIGHT($I347,3)="RGT",RIGHT($I347,3)="INC"),IF($H347=W$284,SUM($T364:W364)+$P347,IF(W$284&gt;$H347,W364,0)),0)</f>
        <v>0</v>
      </c>
      <c r="X347" s="175">
        <f>IF(OR(RIGHT($I347,3)="RGT",RIGHT($I347,3)="INC"),IF($H347=X$284,SUM($T364:X364)+$P347,IF(X$284&gt;$H347,X364,0)),0)</f>
        <v>0</v>
      </c>
      <c r="Y347" s="175">
        <f>IF(OR(RIGHT($I347,3)="RGT",RIGHT($I347,3)="INC"),IF($H347=Y$284,SUM($T364:Y364)+$P347,IF(Y$284&gt;$H347,Y364,0)),0)</f>
        <v>0</v>
      </c>
      <c r="Z347" s="175">
        <f>IF(OR(RIGHT($I347,3)="RGT",RIGHT($I347,3)="INC"),IF($H347=Z$284,SUM($T364:Z364)+$P347,IF(Z$284&gt;$H347,Z364,0)),0)</f>
        <v>0</v>
      </c>
      <c r="AA347" s="175">
        <f>IF(OR(RIGHT($I347,3)="RGT",RIGHT($I347,3)="INC"),IF($H347=AA$284,SUM($T364:AA364)+$P347,IF(AA$284&gt;$H347,AA364,0)),0)</f>
        <v>0</v>
      </c>
      <c r="AB347" s="175">
        <f>IF(OR(RIGHT($I347,3)="RGT",RIGHT($I347,3)="INC"),IF($H347=AB$284,SUM($T364:AB364)+$P347,IF(AB$284&gt;$H347,AB364,0)),0)</f>
        <v>0</v>
      </c>
      <c r="AC347" s="175">
        <f>IF(OR(RIGHT($I347,3)="RGT",RIGHT($I347,3)="INC"),IF($H347=AC$284,SUM($T364:AC364)+$P347,IF(AC$284&gt;$H347,AC364,0)),0)</f>
        <v>0</v>
      </c>
      <c r="AD347" s="175">
        <f>IF(OR(RIGHT($I347,3)="RGT",RIGHT($I347,3)="INC"),IF($H347=AD$284,SUM($T364:AD364)+$P347,IF(AD$284&gt;$H347,AD364,0)),0)</f>
        <v>0</v>
      </c>
      <c r="AE347" s="176">
        <f>IF(OR(RIGHT($I347,3)="RGT",RIGHT($I347,3)="INC"),IF($H347=AE$284,SUM($T364:AE364)+$P347,IF(AE$284&gt;$H347,AE364,0)),0)</f>
        <v>0</v>
      </c>
      <c r="AF347" s="175">
        <f>IF(OR(RIGHT($I347,3)="RGT",RIGHT($I347,3)="INC"),IF($H347=AF$284,SUM($T364:AF364)+$P347,IF(AF$284&gt;$H347,AF364,0)),0)</f>
        <v>0</v>
      </c>
      <c r="AG347" s="175">
        <f>IF(OR(RIGHT($I347,3)="RGT",RIGHT($I347,3)="INC"),IF($H347=AG$284,SUM($T364:AG364)+$P347,IF(AG$284&gt;$H347,AG364,0)),0)</f>
        <v>0</v>
      </c>
      <c r="AH347" s="175">
        <f>IF(OR(RIGHT($I347,3)="RGT",RIGHT($I347,3)="INC"),IF($H347=AH$284,SUM($T364:AH364)+$P347,IF(AH$284&gt;$H347,AH364,0)),0)</f>
        <v>0</v>
      </c>
      <c r="AI347" s="175">
        <f>IF(OR(RIGHT($I347,3)="RGT",RIGHT($I347,3)="INC"),IF($H347=AI$284,SUM($T364:AI364)+$P347,IF(AI$284&gt;$H347,AI364,0)),0)</f>
        <v>0</v>
      </c>
      <c r="AJ347" s="175">
        <f>IF(OR(RIGHT($I347,3)="RGT",RIGHT($I347,3)="INC"),IF($H347=AJ$284,SUM($T364:AJ364)+$P347,IF(AJ$284&gt;$H347,AJ364,0)),0)</f>
        <v>0</v>
      </c>
      <c r="AK347" s="175">
        <f>IF(OR(RIGHT($I347,3)="RGT",RIGHT($I347,3)="INC"),IF($H347=AK$284,SUM($T364:AK364)+$P347,IF(AK$284&gt;$H347,AK364,0)),0)</f>
        <v>0</v>
      </c>
      <c r="AL347" s="175">
        <f>IF(OR(RIGHT($I347,3)="RGT",RIGHT($I347,3)="INC"),IF($H347=AL$284,SUM($T364:AL364)+$P347,IF(AL$284&gt;$H347,AL364,0)),0)</f>
        <v>0</v>
      </c>
      <c r="AM347" s="175">
        <f>IF(OR(RIGHT($I347,3)="RGT",RIGHT($I347,3)="INC"),IF($H347=AM$284,SUM($T364:AM364)+$P347,IF(AM$284&gt;$H347,AM364,0)),0)</f>
        <v>0</v>
      </c>
      <c r="AN347" s="175">
        <f>IF(OR(RIGHT($I347,3)="RGT",RIGHT($I347,3)="INC"),IF($H347=AN$284,SUM($T364:AN364)+$P347,IF(AN$284&gt;$H347,AN364,0)),0)</f>
        <v>0</v>
      </c>
      <c r="AO347" s="175">
        <f>IF(OR(RIGHT($I347,3)="RGT",RIGHT($I347,3)="INC"),IF($H347=AO$284,SUM($T364:AO364)+$P347,IF(AO$284&gt;$H347,AO364,0)),0)</f>
        <v>0</v>
      </c>
      <c r="AP347" s="175">
        <f>IF(OR(RIGHT($I347,3)="RGT",RIGHT($I347,3)="INC"),IF($H347=AP$284,SUM($T364:AP364)+$P347,IF(AP$284&gt;$H347,AP364,0)),0)</f>
        <v>0</v>
      </c>
      <c r="AQ347" s="176">
        <f>IF(OR(RIGHT($I347,3)="RGT",RIGHT($I347,3)="INC"),IF($H347=AQ$284,SUM($T364:AQ364)+$P347,IF(AQ$284&gt;$H347,AQ364,0)),0)</f>
        <v>0</v>
      </c>
      <c r="AR347" s="177"/>
    </row>
    <row r="348" spans="1:44" x14ac:dyDescent="0.25">
      <c r="A348" s="107">
        <v>901453922</v>
      </c>
      <c r="B348" s="163" t="str">
        <f>+$D$341</f>
        <v>West of Devers</v>
      </c>
      <c r="C348" s="173" t="s">
        <v>33</v>
      </c>
      <c r="D348" s="56" t="s">
        <v>372</v>
      </c>
      <c r="E348" s="66" t="s">
        <v>373</v>
      </c>
      <c r="F348" s="58">
        <v>6420</v>
      </c>
      <c r="G348" s="153" t="s">
        <v>90</v>
      </c>
      <c r="H348" s="59">
        <v>43435</v>
      </c>
      <c r="I348" s="60" t="s">
        <v>295</v>
      </c>
      <c r="J348" s="61">
        <v>0</v>
      </c>
      <c r="K348" s="62">
        <v>1</v>
      </c>
      <c r="L348" s="63"/>
      <c r="M348" s="329">
        <v>2196.9994300000003</v>
      </c>
      <c r="N348" s="64">
        <f>SUM($T365:$AE365)</f>
        <v>427.76900000000001</v>
      </c>
      <c r="O348" s="64">
        <f>SUM($AF365:$AQ365)</f>
        <v>1000</v>
      </c>
      <c r="P348" s="64">
        <f>$M348*$K348*(1-$J348)</f>
        <v>2196.9994300000003</v>
      </c>
      <c r="Q348" s="64">
        <f>$N348*$K348*(1-$J348)</f>
        <v>427.76900000000001</v>
      </c>
      <c r="R348" s="65">
        <f>$O348*$K348*(1-$J348)</f>
        <v>1000</v>
      </c>
      <c r="S348" s="59"/>
      <c r="T348" s="174">
        <f>IF(OR(RIGHT($I348,3)="RGT",RIGHT($I348,3)="INC"),IF($H348=T$284,SUM($T365:T365)+$P348,IF(T$284&gt;$H348,T365,0)),0)</f>
        <v>0</v>
      </c>
      <c r="U348" s="175">
        <f>IF(OR(RIGHT($I348,3)="RGT",RIGHT($I348,3)="INC"),IF($H348=U$284,SUM($T365:U365)+$P348,IF(U$284&gt;$H348,U365,0)),0)</f>
        <v>0</v>
      </c>
      <c r="V348" s="175">
        <f>IF(OR(RIGHT($I348,3)="RGT",RIGHT($I348,3)="INC"),IF($H348=V$284,SUM($T365:V365)+$P348,IF(V$284&gt;$H348,V365,0)),0)</f>
        <v>0</v>
      </c>
      <c r="W348" s="175">
        <f>IF(OR(RIGHT($I348,3)="RGT",RIGHT($I348,3)="INC"),IF($H348=W$284,SUM($T365:W365)+$P348,IF(W$284&gt;$H348,W365,0)),0)</f>
        <v>0</v>
      </c>
      <c r="X348" s="175">
        <f>IF(OR(RIGHT($I348,3)="RGT",RIGHT($I348,3)="INC"),IF($H348=X$284,SUM($T365:X365)+$P348,IF(X$284&gt;$H348,X365,0)),0)</f>
        <v>0</v>
      </c>
      <c r="Y348" s="175">
        <f>IF(OR(RIGHT($I348,3)="RGT",RIGHT($I348,3)="INC"),IF($H348=Y$284,SUM($T365:Y365)+$P348,IF(Y$284&gt;$H348,Y365,0)),0)</f>
        <v>0</v>
      </c>
      <c r="Z348" s="175">
        <f>IF(OR(RIGHT($I348,3)="RGT",RIGHT($I348,3)="INC"),IF($H348=Z$284,SUM($T365:Z365)+$P348,IF(Z$284&gt;$H348,Z365,0)),0)</f>
        <v>0</v>
      </c>
      <c r="AA348" s="175">
        <f>IF(OR(RIGHT($I348,3)="RGT",RIGHT($I348,3)="INC"),IF($H348=AA$284,SUM($T365:AA365)+$P348,IF(AA$284&gt;$H348,AA365,0)),0)</f>
        <v>0</v>
      </c>
      <c r="AB348" s="175">
        <f>IF(OR(RIGHT($I348,3)="RGT",RIGHT($I348,3)="INC"),IF($H348=AB$284,SUM($T365:AB365)+$P348,IF(AB$284&gt;$H348,AB365,0)),0)</f>
        <v>0</v>
      </c>
      <c r="AC348" s="175">
        <f>IF(OR(RIGHT($I348,3)="RGT",RIGHT($I348,3)="INC"),IF($H348=AC$284,SUM($T365:AC365)+$P348,IF(AC$284&gt;$H348,AC365,0)),0)</f>
        <v>0</v>
      </c>
      <c r="AD348" s="175">
        <f>IF(OR(RIGHT($I348,3)="RGT",RIGHT($I348,3)="INC"),IF($H348=AD$284,SUM($T365:AD365)+$P348,IF(AD$284&gt;$H348,AD365,0)),0)</f>
        <v>0</v>
      </c>
      <c r="AE348" s="176">
        <f>IF(OR(RIGHT($I348,3)="RGT",RIGHT($I348,3)="INC"),IF($H348=AE$284,SUM($T365:AE365)+$P348,IF(AE$284&gt;$H348,AE365,0)),0)</f>
        <v>2624.7684300000001</v>
      </c>
      <c r="AF348" s="175">
        <f>IF(OR(RIGHT($I348,3)="RGT",RIGHT($I348,3)="INC"),IF($H348=AF$284,SUM($T365:AF365)+$P348,IF(AF$284&gt;$H348,AF365,0)),0)</f>
        <v>50</v>
      </c>
      <c r="AG348" s="175">
        <f>IF(OR(RIGHT($I348,3)="RGT",RIGHT($I348,3)="INC"),IF($H348=AG$284,SUM($T365:AG365)+$P348,IF(AG$284&gt;$H348,AG365,0)),0)</f>
        <v>50</v>
      </c>
      <c r="AH348" s="175">
        <f>IF(OR(RIGHT($I348,3)="RGT",RIGHT($I348,3)="INC"),IF($H348=AH$284,SUM($T365:AH365)+$P348,IF(AH$284&gt;$H348,AH365,0)),0)</f>
        <v>100</v>
      </c>
      <c r="AI348" s="175">
        <f>IF(OR(RIGHT($I348,3)="RGT",RIGHT($I348,3)="INC"),IF($H348=AI$284,SUM($T365:AI365)+$P348,IF(AI$284&gt;$H348,AI365,0)),0)</f>
        <v>100</v>
      </c>
      <c r="AJ348" s="175">
        <f>IF(OR(RIGHT($I348,3)="RGT",RIGHT($I348,3)="INC"),IF($H348=AJ$284,SUM($T365:AJ365)+$P348,IF(AJ$284&gt;$H348,AJ365,0)),0)</f>
        <v>100</v>
      </c>
      <c r="AK348" s="175">
        <f>IF(OR(RIGHT($I348,3)="RGT",RIGHT($I348,3)="INC"),IF($H348=AK$284,SUM($T365:AK365)+$P348,IF(AK$284&gt;$H348,AK365,0)),0)</f>
        <v>100</v>
      </c>
      <c r="AL348" s="175">
        <f>IF(OR(RIGHT($I348,3)="RGT",RIGHT($I348,3)="INC"),IF($H348=AL$284,SUM($T365:AL365)+$P348,IF(AL$284&gt;$H348,AL365,0)),0)</f>
        <v>100</v>
      </c>
      <c r="AM348" s="175">
        <f>IF(OR(RIGHT($I348,3)="RGT",RIGHT($I348,3)="INC"),IF($H348=AM$284,SUM($T365:AM365)+$P348,IF(AM$284&gt;$H348,AM365,0)),0)</f>
        <v>100</v>
      </c>
      <c r="AN348" s="175">
        <f>IF(OR(RIGHT($I348,3)="RGT",RIGHT($I348,3)="INC"),IF($H348=AN$284,SUM($T365:AN365)+$P348,IF(AN$284&gt;$H348,AN365,0)),0)</f>
        <v>100</v>
      </c>
      <c r="AO348" s="175">
        <f>IF(OR(RIGHT($I348,3)="RGT",RIGHT($I348,3)="INC"),IF($H348=AO$284,SUM($T365:AO365)+$P348,IF(AO$284&gt;$H348,AO365,0)),0)</f>
        <v>100</v>
      </c>
      <c r="AP348" s="175">
        <f>IF(OR(RIGHT($I348,3)="RGT",RIGHT($I348,3)="INC"),IF($H348=AP$284,SUM($T365:AP365)+$P348,IF(AP$284&gt;$H348,AP365,0)),0)</f>
        <v>50</v>
      </c>
      <c r="AQ348" s="176">
        <f>IF(OR(RIGHT($I348,3)="RGT",RIGHT($I348,3)="INC"),IF($H348=AQ$284,SUM($T365:AQ365)+$P348,IF(AQ$284&gt;$H348,AQ365,0)),0)</f>
        <v>50</v>
      </c>
      <c r="AR348" s="177"/>
    </row>
    <row r="349" spans="1:44" x14ac:dyDescent="0.25">
      <c r="A349" s="107">
        <v>901453923</v>
      </c>
      <c r="B349" s="163" t="str">
        <f t="shared" ref="B349:B353" si="207">+$D$341</f>
        <v>West of Devers</v>
      </c>
      <c r="C349" s="173" t="s">
        <v>33</v>
      </c>
      <c r="D349" s="56" t="s">
        <v>374</v>
      </c>
      <c r="E349" s="66" t="s">
        <v>375</v>
      </c>
      <c r="F349" s="58">
        <v>6420</v>
      </c>
      <c r="G349" s="60" t="s">
        <v>90</v>
      </c>
      <c r="H349" s="59">
        <v>43252</v>
      </c>
      <c r="I349" s="60" t="s">
        <v>295</v>
      </c>
      <c r="J349" s="61">
        <v>0</v>
      </c>
      <c r="K349" s="62">
        <v>1</v>
      </c>
      <c r="L349" s="63"/>
      <c r="M349" s="329">
        <v>2039.9606399999998</v>
      </c>
      <c r="N349" s="64">
        <f t="shared" ref="N349:N354" si="208">SUM($T366:$AE366)</f>
        <v>550.99800000000005</v>
      </c>
      <c r="O349" s="64">
        <f t="shared" ref="O349:O354" si="209">SUM($AF366:$AQ366)</f>
        <v>1000</v>
      </c>
      <c r="P349" s="64">
        <f t="shared" ref="P349:P354" si="210">$M349*$K349*(1-$J349)</f>
        <v>2039.9606399999998</v>
      </c>
      <c r="Q349" s="64">
        <f t="shared" ref="Q349:Q354" si="211">$N349*$K349*(1-$J349)</f>
        <v>550.99800000000005</v>
      </c>
      <c r="R349" s="65">
        <f t="shared" ref="R349:R354" si="212">$O349*$K349*(1-$J349)</f>
        <v>1000</v>
      </c>
      <c r="S349" s="59"/>
      <c r="T349" s="174">
        <f>IF(OR(RIGHT($I349,3)="RGT",RIGHT($I349,3)="INC"),IF($H349=T$284,SUM($T366:T366)+$P349,IF(T$284&gt;$H349,T366,0)),0)</f>
        <v>0</v>
      </c>
      <c r="U349" s="175">
        <f>IF(OR(RIGHT($I349,3)="RGT",RIGHT($I349,3)="INC"),IF($H349=U$284,SUM($T366:U366)+$P349,IF(U$284&gt;$H349,U366,0)),0)</f>
        <v>0</v>
      </c>
      <c r="V349" s="175">
        <f>IF(OR(RIGHT($I349,3)="RGT",RIGHT($I349,3)="INC"),IF($H349=V$284,SUM($T366:V366)+$P349,IF(V$284&gt;$H349,V366,0)),0)</f>
        <v>0</v>
      </c>
      <c r="W349" s="175">
        <f>IF(OR(RIGHT($I349,3)="RGT",RIGHT($I349,3)="INC"),IF($H349=W$284,SUM($T366:W366)+$P349,IF(W$284&gt;$H349,W366,0)),0)</f>
        <v>0</v>
      </c>
      <c r="X349" s="175">
        <f>IF(OR(RIGHT($I349,3)="RGT",RIGHT($I349,3)="INC"),IF($H349=X$284,SUM($T366:X366)+$P349,IF(X$284&gt;$H349,X366,0)),0)</f>
        <v>0</v>
      </c>
      <c r="Y349" s="175">
        <f>IF(OR(RIGHT($I349,3)="RGT",RIGHT($I349,3)="INC"),IF($H349=Y$284,SUM($T366:Y366)+$P349,IF(Y$284&gt;$H349,Y366,0)),0)</f>
        <v>2290.2856399999996</v>
      </c>
      <c r="Z349" s="175">
        <f>IF(OR(RIGHT($I349,3)="RGT",RIGHT($I349,3)="INC"),IF($H349=Z$284,SUM($T366:Z366)+$P349,IF(Z$284&gt;$H349,Z366,0)),0)</f>
        <v>45</v>
      </c>
      <c r="AA349" s="175">
        <f>IF(OR(RIGHT($I349,3)="RGT",RIGHT($I349,3)="INC"),IF($H349=AA$284,SUM($T366:AA366)+$P349,IF(AA$284&gt;$H349,AA366,0)),0)</f>
        <v>45</v>
      </c>
      <c r="AB349" s="175">
        <f>IF(OR(RIGHT($I349,3)="RGT",RIGHT($I349,3)="INC"),IF($H349=AB$284,SUM($T366:AB366)+$P349,IF(AB$284&gt;$H349,AB366,0)),0)</f>
        <v>45</v>
      </c>
      <c r="AC349" s="175">
        <f>IF(OR(RIGHT($I349,3)="RGT",RIGHT($I349,3)="INC"),IF($H349=AC$284,SUM($T366:AC366)+$P349,IF(AC$284&gt;$H349,AC366,0)),0)</f>
        <v>75.673000000000002</v>
      </c>
      <c r="AD349" s="175">
        <f>IF(OR(RIGHT($I349,3)="RGT",RIGHT($I349,3)="INC"),IF($H349=AD$284,SUM($T366:AD366)+$P349,IF(AD$284&gt;$H349,AD366,0)),0)</f>
        <v>45</v>
      </c>
      <c r="AE349" s="176">
        <f>IF(OR(RIGHT($I349,3)="RGT",RIGHT($I349,3)="INC"),IF($H349=AE$284,SUM($T366:AE366)+$P349,IF(AE$284&gt;$H349,AE366,0)),0)</f>
        <v>45</v>
      </c>
      <c r="AF349" s="175">
        <f>IF(OR(RIGHT($I349,3)="RGT",RIGHT($I349,3)="INC"),IF($H349=AF$284,SUM($T366:AF366)+$P349,IF(AF$284&gt;$H349,AF366,0)),0)</f>
        <v>50</v>
      </c>
      <c r="AG349" s="175">
        <f>IF(OR(RIGHT($I349,3)="RGT",RIGHT($I349,3)="INC"),IF($H349=AG$284,SUM($T366:AG366)+$P349,IF(AG$284&gt;$H349,AG366,0)),0)</f>
        <v>50</v>
      </c>
      <c r="AH349" s="175">
        <f>IF(OR(RIGHT($I349,3)="RGT",RIGHT($I349,3)="INC"),IF($H349=AH$284,SUM($T366:AH366)+$P349,IF(AH$284&gt;$H349,AH366,0)),0)</f>
        <v>100</v>
      </c>
      <c r="AI349" s="175">
        <f>IF(OR(RIGHT($I349,3)="RGT",RIGHT($I349,3)="INC"),IF($H349=AI$284,SUM($T366:AI366)+$P349,IF(AI$284&gt;$H349,AI366,0)),0)</f>
        <v>100</v>
      </c>
      <c r="AJ349" s="175">
        <f>IF(OR(RIGHT($I349,3)="RGT",RIGHT($I349,3)="INC"),IF($H349=AJ$284,SUM($T366:AJ366)+$P349,IF(AJ$284&gt;$H349,AJ366,0)),0)</f>
        <v>100</v>
      </c>
      <c r="AK349" s="175">
        <f>IF(OR(RIGHT($I349,3)="RGT",RIGHT($I349,3)="INC"),IF($H349=AK$284,SUM($T366:AK366)+$P349,IF(AK$284&gt;$H349,AK366,0)),0)</f>
        <v>100</v>
      </c>
      <c r="AL349" s="175">
        <f>IF(OR(RIGHT($I349,3)="RGT",RIGHT($I349,3)="INC"),IF($H349=AL$284,SUM($T366:AL366)+$P349,IF(AL$284&gt;$H349,AL366,0)),0)</f>
        <v>100</v>
      </c>
      <c r="AM349" s="175">
        <f>IF(OR(RIGHT($I349,3)="RGT",RIGHT($I349,3)="INC"),IF($H349=AM$284,SUM($T366:AM366)+$P349,IF(AM$284&gt;$H349,AM366,0)),0)</f>
        <v>100</v>
      </c>
      <c r="AN349" s="175">
        <f>IF(OR(RIGHT($I349,3)="RGT",RIGHT($I349,3)="INC"),IF($H349=AN$284,SUM($T366:AN366)+$P349,IF(AN$284&gt;$H349,AN366,0)),0)</f>
        <v>100</v>
      </c>
      <c r="AO349" s="175">
        <f>IF(OR(RIGHT($I349,3)="RGT",RIGHT($I349,3)="INC"),IF($H349=AO$284,SUM($T366:AO366)+$P349,IF(AO$284&gt;$H349,AO366,0)),0)</f>
        <v>100</v>
      </c>
      <c r="AP349" s="175">
        <f>IF(OR(RIGHT($I349,3)="RGT",RIGHT($I349,3)="INC"),IF($H349=AP$284,SUM($T366:AP366)+$P349,IF(AP$284&gt;$H349,AP366,0)),0)</f>
        <v>50</v>
      </c>
      <c r="AQ349" s="176">
        <f>IF(OR(RIGHT($I349,3)="RGT",RIGHT($I349,3)="INC"),IF($H349=AQ$284,SUM($T366:AQ366)+$P349,IF(AQ$284&gt;$H349,AQ366,0)),0)</f>
        <v>50</v>
      </c>
      <c r="AR349" s="177"/>
    </row>
    <row r="350" spans="1:44" x14ac:dyDescent="0.25">
      <c r="A350" s="107">
        <v>901453924</v>
      </c>
      <c r="B350" s="163" t="str">
        <f t="shared" si="207"/>
        <v>West of Devers</v>
      </c>
      <c r="C350" s="173" t="s">
        <v>33</v>
      </c>
      <c r="D350" s="56" t="s">
        <v>376</v>
      </c>
      <c r="E350" s="66" t="s">
        <v>377</v>
      </c>
      <c r="F350" s="58">
        <v>6420</v>
      </c>
      <c r="G350" s="153" t="s">
        <v>90</v>
      </c>
      <c r="H350" s="59">
        <v>43252</v>
      </c>
      <c r="I350" s="60" t="s">
        <v>295</v>
      </c>
      <c r="J350" s="61">
        <v>0</v>
      </c>
      <c r="K350" s="62">
        <v>1</v>
      </c>
      <c r="L350" s="63"/>
      <c r="M350" s="329">
        <v>167.0479</v>
      </c>
      <c r="N350" s="64">
        <f t="shared" si="208"/>
        <v>0.71699999999999997</v>
      </c>
      <c r="O350" s="64">
        <f t="shared" si="209"/>
        <v>0</v>
      </c>
      <c r="P350" s="64">
        <f t="shared" si="210"/>
        <v>167.0479</v>
      </c>
      <c r="Q350" s="64">
        <f t="shared" si="211"/>
        <v>0.71699999999999997</v>
      </c>
      <c r="R350" s="65">
        <f t="shared" si="212"/>
        <v>0</v>
      </c>
      <c r="S350" s="59"/>
      <c r="T350" s="174">
        <f>IF(OR(RIGHT($I350,3)="RGT",RIGHT($I350,3)="INC"),IF($H350=T$284,SUM($T367:T367)+$P350,IF(T$284&gt;$H350,T367,0)),0)</f>
        <v>0</v>
      </c>
      <c r="U350" s="175">
        <f>IF(OR(RIGHT($I350,3)="RGT",RIGHT($I350,3)="INC"),IF($H350=U$284,SUM($T367:U367)+$P350,IF(U$284&gt;$H350,U367,0)),0)</f>
        <v>0</v>
      </c>
      <c r="V350" s="175">
        <f>IF(OR(RIGHT($I350,3)="RGT",RIGHT($I350,3)="INC"),IF($H350=V$284,SUM($T367:V367)+$P350,IF(V$284&gt;$H350,V367,0)),0)</f>
        <v>0</v>
      </c>
      <c r="W350" s="175">
        <f>IF(OR(RIGHT($I350,3)="RGT",RIGHT($I350,3)="INC"),IF($H350=W$284,SUM($T367:W367)+$P350,IF(W$284&gt;$H350,W367,0)),0)</f>
        <v>0</v>
      </c>
      <c r="X350" s="175">
        <f>IF(OR(RIGHT($I350,3)="RGT",RIGHT($I350,3)="INC"),IF($H350=X$284,SUM($T367:X367)+$P350,IF(X$284&gt;$H350,X367,0)),0)</f>
        <v>0</v>
      </c>
      <c r="Y350" s="175">
        <f>IF(OR(RIGHT($I350,3)="RGT",RIGHT($I350,3)="INC"),IF($H350=Y$284,SUM($T367:Y367)+$P350,IF(Y$284&gt;$H350,Y367,0)),0)</f>
        <v>167.76490000000001</v>
      </c>
      <c r="Z350" s="175">
        <f>IF(OR(RIGHT($I350,3)="RGT",RIGHT($I350,3)="INC"),IF($H350=Z$284,SUM($T367:Z367)+$P350,IF(Z$284&gt;$H350,Z367,0)),0)</f>
        <v>0</v>
      </c>
      <c r="AA350" s="175">
        <f>IF(OR(RIGHT($I350,3)="RGT",RIGHT($I350,3)="INC"),IF($H350=AA$284,SUM($T367:AA367)+$P350,IF(AA$284&gt;$H350,AA367,0)),0)</f>
        <v>0</v>
      </c>
      <c r="AB350" s="175">
        <f>IF(OR(RIGHT($I350,3)="RGT",RIGHT($I350,3)="INC"),IF($H350=AB$284,SUM($T367:AB367)+$P350,IF(AB$284&gt;$H350,AB367,0)),0)</f>
        <v>0</v>
      </c>
      <c r="AC350" s="175">
        <f>IF(OR(RIGHT($I350,3)="RGT",RIGHT($I350,3)="INC"),IF($H350=AC$284,SUM($T367:AC367)+$P350,IF(AC$284&gt;$H350,AC367,0)),0)</f>
        <v>0</v>
      </c>
      <c r="AD350" s="175">
        <f>IF(OR(RIGHT($I350,3)="RGT",RIGHT($I350,3)="INC"),IF($H350=AD$284,SUM($T367:AD367)+$P350,IF(AD$284&gt;$H350,AD367,0)),0)</f>
        <v>0</v>
      </c>
      <c r="AE350" s="176">
        <f>IF(OR(RIGHT($I350,3)="RGT",RIGHT($I350,3)="INC"),IF($H350=AE$284,SUM($T367:AE367)+$P350,IF(AE$284&gt;$H350,AE367,0)),0)</f>
        <v>0</v>
      </c>
      <c r="AF350" s="175">
        <f>IF(OR(RIGHT($I350,3)="RGT",RIGHT($I350,3)="INC"),IF($H350=AF$284,SUM($T367:AF367)+$P350,IF(AF$284&gt;$H350,AF367,0)),0)</f>
        <v>0</v>
      </c>
      <c r="AG350" s="175">
        <f>IF(OR(RIGHT($I350,3)="RGT",RIGHT($I350,3)="INC"),IF($H350=AG$284,SUM($T367:AG367)+$P350,IF(AG$284&gt;$H350,AG367,0)),0)</f>
        <v>0</v>
      </c>
      <c r="AH350" s="175">
        <f>IF(OR(RIGHT($I350,3)="RGT",RIGHT($I350,3)="INC"),IF($H350=AH$284,SUM($T367:AH367)+$P350,IF(AH$284&gt;$H350,AH367,0)),0)</f>
        <v>0</v>
      </c>
      <c r="AI350" s="175">
        <f>IF(OR(RIGHT($I350,3)="RGT",RIGHT($I350,3)="INC"),IF($H350=AI$284,SUM($T367:AI367)+$P350,IF(AI$284&gt;$H350,AI367,0)),0)</f>
        <v>0</v>
      </c>
      <c r="AJ350" s="175">
        <f>IF(OR(RIGHT($I350,3)="RGT",RIGHT($I350,3)="INC"),IF($H350=AJ$284,SUM($T367:AJ367)+$P350,IF(AJ$284&gt;$H350,AJ367,0)),0)</f>
        <v>0</v>
      </c>
      <c r="AK350" s="175">
        <f>IF(OR(RIGHT($I350,3)="RGT",RIGHT($I350,3)="INC"),IF($H350=AK$284,SUM($T367:AK367)+$P350,IF(AK$284&gt;$H350,AK367,0)),0)</f>
        <v>0</v>
      </c>
      <c r="AL350" s="175">
        <f>IF(OR(RIGHT($I350,3)="RGT",RIGHT($I350,3)="INC"),IF($H350=AL$284,SUM($T367:AL367)+$P350,IF(AL$284&gt;$H350,AL367,0)),0)</f>
        <v>0</v>
      </c>
      <c r="AM350" s="175">
        <f>IF(OR(RIGHT($I350,3)="RGT",RIGHT($I350,3)="INC"),IF($H350=AM$284,SUM($T367:AM367)+$P350,IF(AM$284&gt;$H350,AM367,0)),0)</f>
        <v>0</v>
      </c>
      <c r="AN350" s="175">
        <f>IF(OR(RIGHT($I350,3)="RGT",RIGHT($I350,3)="INC"),IF($H350=AN$284,SUM($T367:AN367)+$P350,IF(AN$284&gt;$H350,AN367,0)),0)</f>
        <v>0</v>
      </c>
      <c r="AO350" s="175">
        <f>IF(OR(RIGHT($I350,3)="RGT",RIGHT($I350,3)="INC"),IF($H350=AO$284,SUM($T367:AO367)+$P350,IF(AO$284&gt;$H350,AO367,0)),0)</f>
        <v>0</v>
      </c>
      <c r="AP350" s="175">
        <f>IF(OR(RIGHT($I350,3)="RGT",RIGHT($I350,3)="INC"),IF($H350=AP$284,SUM($T367:AP367)+$P350,IF(AP$284&gt;$H350,AP367,0)),0)</f>
        <v>0</v>
      </c>
      <c r="AQ350" s="176">
        <f>IF(OR(RIGHT($I350,3)="RGT",RIGHT($I350,3)="INC"),IF($H350=AQ$284,SUM($T367:AQ367)+$P350,IF(AQ$284&gt;$H350,AQ367,0)),0)</f>
        <v>0</v>
      </c>
      <c r="AR350" s="177"/>
    </row>
    <row r="351" spans="1:44" x14ac:dyDescent="0.25">
      <c r="A351" s="107">
        <v>901453925</v>
      </c>
      <c r="B351" s="163" t="str">
        <f t="shared" si="207"/>
        <v>West of Devers</v>
      </c>
      <c r="C351" s="173" t="s">
        <v>33</v>
      </c>
      <c r="D351" s="56" t="s">
        <v>378</v>
      </c>
      <c r="E351" s="66" t="s">
        <v>379</v>
      </c>
      <c r="F351" s="58">
        <v>6420</v>
      </c>
      <c r="G351" s="60" t="s">
        <v>90</v>
      </c>
      <c r="H351" s="59">
        <v>43739</v>
      </c>
      <c r="I351" s="60" t="s">
        <v>295</v>
      </c>
      <c r="J351" s="61">
        <v>0</v>
      </c>
      <c r="K351" s="62">
        <v>1</v>
      </c>
      <c r="L351" s="63"/>
      <c r="M351" s="329">
        <v>3174.6045899999999</v>
      </c>
      <c r="N351" s="64">
        <f t="shared" si="208"/>
        <v>491.762</v>
      </c>
      <c r="O351" s="64">
        <f t="shared" si="209"/>
        <v>1900</v>
      </c>
      <c r="P351" s="64">
        <f t="shared" si="210"/>
        <v>3174.6045899999999</v>
      </c>
      <c r="Q351" s="64">
        <f t="shared" si="211"/>
        <v>491.762</v>
      </c>
      <c r="R351" s="65">
        <f t="shared" si="212"/>
        <v>1900</v>
      </c>
      <c r="S351" s="59"/>
      <c r="T351" s="174">
        <f>IF(OR(RIGHT($I351,3)="RGT",RIGHT($I351,3)="INC"),IF($H351=T$284,SUM($T368:T368)+$P351,IF(T$284&gt;$H351,T368,0)),0)</f>
        <v>0</v>
      </c>
      <c r="U351" s="175">
        <f>IF(OR(RIGHT($I351,3)="RGT",RIGHT($I351,3)="INC"),IF($H351=U$284,SUM($T368:U368)+$P351,IF(U$284&gt;$H351,U368,0)),0)</f>
        <v>0</v>
      </c>
      <c r="V351" s="175">
        <f>IF(OR(RIGHT($I351,3)="RGT",RIGHT($I351,3)="INC"),IF($H351=V$284,SUM($T368:V368)+$P351,IF(V$284&gt;$H351,V368,0)),0)</f>
        <v>0</v>
      </c>
      <c r="W351" s="175">
        <f>IF(OR(RIGHT($I351,3)="RGT",RIGHT($I351,3)="INC"),IF($H351=W$284,SUM($T368:W368)+$P351,IF(W$284&gt;$H351,W368,0)),0)</f>
        <v>0</v>
      </c>
      <c r="X351" s="175">
        <f>IF(OR(RIGHT($I351,3)="RGT",RIGHT($I351,3)="INC"),IF($H351=X$284,SUM($T368:X368)+$P351,IF(X$284&gt;$H351,X368,0)),0)</f>
        <v>0</v>
      </c>
      <c r="Y351" s="175">
        <f>IF(OR(RIGHT($I351,3)="RGT",RIGHT($I351,3)="INC"),IF($H351=Y$284,SUM($T368:Y368)+$P351,IF(Y$284&gt;$H351,Y368,0)),0)</f>
        <v>0</v>
      </c>
      <c r="Z351" s="175">
        <f>IF(OR(RIGHT($I351,3)="RGT",RIGHT($I351,3)="INC"),IF($H351=Z$284,SUM($T368:Z368)+$P351,IF(Z$284&gt;$H351,Z368,0)),0)</f>
        <v>0</v>
      </c>
      <c r="AA351" s="175">
        <f>IF(OR(RIGHT($I351,3)="RGT",RIGHT($I351,3)="INC"),IF($H351=AA$284,SUM($T368:AA368)+$P351,IF(AA$284&gt;$H351,AA368,0)),0)</f>
        <v>0</v>
      </c>
      <c r="AB351" s="175">
        <f>IF(OR(RIGHT($I351,3)="RGT",RIGHT($I351,3)="INC"),IF($H351=AB$284,SUM($T368:AB368)+$P351,IF(AB$284&gt;$H351,AB368,0)),0)</f>
        <v>0</v>
      </c>
      <c r="AC351" s="175">
        <f>IF(OR(RIGHT($I351,3)="RGT",RIGHT($I351,3)="INC"),IF($H351=AC$284,SUM($T368:AC368)+$P351,IF(AC$284&gt;$H351,AC368,0)),0)</f>
        <v>0</v>
      </c>
      <c r="AD351" s="175">
        <f>IF(OR(RIGHT($I351,3)="RGT",RIGHT($I351,3)="INC"),IF($H351=AD$284,SUM($T368:AD368)+$P351,IF(AD$284&gt;$H351,AD368,0)),0)</f>
        <v>0</v>
      </c>
      <c r="AE351" s="176">
        <f>IF(OR(RIGHT($I351,3)="RGT",RIGHT($I351,3)="INC"),IF($H351=AE$284,SUM($T368:AE368)+$P351,IF(AE$284&gt;$H351,AE368,0)),0)</f>
        <v>0</v>
      </c>
      <c r="AF351" s="175">
        <f>IF(OR(RIGHT($I351,3)="RGT",RIGHT($I351,3)="INC"),IF($H351=AF$284,SUM($T368:AF368)+$P351,IF(AF$284&gt;$H351,AF368,0)),0)</f>
        <v>0</v>
      </c>
      <c r="AG351" s="175">
        <f>IF(OR(RIGHT($I351,3)="RGT",RIGHT($I351,3)="INC"),IF($H351=AG$284,SUM($T368:AG368)+$P351,IF(AG$284&gt;$H351,AG368,0)),0)</f>
        <v>0</v>
      </c>
      <c r="AH351" s="175">
        <f>IF(OR(RIGHT($I351,3)="RGT",RIGHT($I351,3)="INC"),IF($H351=AH$284,SUM($T368:AH368)+$P351,IF(AH$284&gt;$H351,AH368,0)),0)</f>
        <v>0</v>
      </c>
      <c r="AI351" s="175">
        <f>IF(OR(RIGHT($I351,3)="RGT",RIGHT($I351,3)="INC"),IF($H351=AI$284,SUM($T368:AI368)+$P351,IF(AI$284&gt;$H351,AI368,0)),0)</f>
        <v>0</v>
      </c>
      <c r="AJ351" s="175">
        <f>IF(OR(RIGHT($I351,3)="RGT",RIGHT($I351,3)="INC"),IF($H351=AJ$284,SUM($T368:AJ368)+$P351,IF(AJ$284&gt;$H351,AJ368,0)),0)</f>
        <v>0</v>
      </c>
      <c r="AK351" s="175">
        <f>IF(OR(RIGHT($I351,3)="RGT",RIGHT($I351,3)="INC"),IF($H351=AK$284,SUM($T368:AK368)+$P351,IF(AK$284&gt;$H351,AK368,0)),0)</f>
        <v>0</v>
      </c>
      <c r="AL351" s="175">
        <f>IF(OR(RIGHT($I351,3)="RGT",RIGHT($I351,3)="INC"),IF($H351=AL$284,SUM($T368:AL368)+$P351,IF(AL$284&gt;$H351,AL368,0)),0)</f>
        <v>0</v>
      </c>
      <c r="AM351" s="175">
        <f>IF(OR(RIGHT($I351,3)="RGT",RIGHT($I351,3)="INC"),IF($H351=AM$284,SUM($T368:AM368)+$P351,IF(AM$284&gt;$H351,AM368,0)),0)</f>
        <v>0</v>
      </c>
      <c r="AN351" s="175">
        <f>IF(OR(RIGHT($I351,3)="RGT",RIGHT($I351,3)="INC"),IF($H351=AN$284,SUM($T368:AN368)+$P351,IF(AN$284&gt;$H351,AN368,0)),0)</f>
        <v>0</v>
      </c>
      <c r="AO351" s="175">
        <f>IF(OR(RIGHT($I351,3)="RGT",RIGHT($I351,3)="INC"),IF($H351=AO$284,SUM($T368:AO368)+$P351,IF(AO$284&gt;$H351,AO368,0)),0)</f>
        <v>5366.3665899999996</v>
      </c>
      <c r="AP351" s="175">
        <f>IF(OR(RIGHT($I351,3)="RGT",RIGHT($I351,3)="INC"),IF($H351=AP$284,SUM($T368:AP368)+$P351,IF(AP$284&gt;$H351,AP368,0)),0)</f>
        <v>100</v>
      </c>
      <c r="AQ351" s="176">
        <f>IF(OR(RIGHT($I351,3)="RGT",RIGHT($I351,3)="INC"),IF($H351=AQ$284,SUM($T368:AQ368)+$P351,IF(AQ$284&gt;$H351,AQ368,0)),0)</f>
        <v>100</v>
      </c>
      <c r="AR351" s="177"/>
    </row>
    <row r="352" spans="1:44" x14ac:dyDescent="0.25">
      <c r="A352" s="107">
        <v>901460764</v>
      </c>
      <c r="B352" s="163" t="str">
        <f t="shared" si="207"/>
        <v>West of Devers</v>
      </c>
      <c r="C352" s="173" t="s">
        <v>33</v>
      </c>
      <c r="D352" s="56" t="s">
        <v>380</v>
      </c>
      <c r="E352" s="66" t="s">
        <v>381</v>
      </c>
      <c r="F352" s="58">
        <v>6420</v>
      </c>
      <c r="G352" s="153" t="s">
        <v>90</v>
      </c>
      <c r="H352" s="59">
        <v>44317</v>
      </c>
      <c r="I352" s="60" t="s">
        <v>281</v>
      </c>
      <c r="J352" s="61">
        <v>0</v>
      </c>
      <c r="K352" s="62">
        <v>1</v>
      </c>
      <c r="L352" s="63"/>
      <c r="M352" s="329">
        <v>19926.594570000001</v>
      </c>
      <c r="N352" s="64">
        <f t="shared" si="208"/>
        <v>93068.752000000008</v>
      </c>
      <c r="O352" s="64">
        <f t="shared" si="209"/>
        <v>147763.58100000003</v>
      </c>
      <c r="P352" s="64">
        <f t="shared" si="210"/>
        <v>19926.594570000001</v>
      </c>
      <c r="Q352" s="64">
        <f t="shared" si="211"/>
        <v>93068.752000000008</v>
      </c>
      <c r="R352" s="65">
        <f t="shared" si="212"/>
        <v>147763.58100000003</v>
      </c>
      <c r="S352" s="59"/>
      <c r="T352" s="174">
        <f>IF(OR(RIGHT($I352,3)="RGT",RIGHT($I352,3)="INC"),IF($H352=T$284,SUM($T369:T369)+$P352,IF(T$284&gt;$H352,T369,0)),0)</f>
        <v>0</v>
      </c>
      <c r="U352" s="175">
        <f>IF(OR(RIGHT($I352,3)="RGT",RIGHT($I352,3)="INC"),IF($H352=U$284,SUM($T369:U369)+$P352,IF(U$284&gt;$H352,U369,0)),0)</f>
        <v>0</v>
      </c>
      <c r="V352" s="175">
        <f>IF(OR(RIGHT($I352,3)="RGT",RIGHT($I352,3)="INC"),IF($H352=V$284,SUM($T369:V369)+$P352,IF(V$284&gt;$H352,V369,0)),0)</f>
        <v>0</v>
      </c>
      <c r="W352" s="175">
        <f>IF(OR(RIGHT($I352,3)="RGT",RIGHT($I352,3)="INC"),IF($H352=W$284,SUM($T369:W369)+$P352,IF(W$284&gt;$H352,W369,0)),0)</f>
        <v>0</v>
      </c>
      <c r="X352" s="175">
        <f>IF(OR(RIGHT($I352,3)="RGT",RIGHT($I352,3)="INC"),IF($H352=X$284,SUM($T369:X369)+$P352,IF(X$284&gt;$H352,X369,0)),0)</f>
        <v>0</v>
      </c>
      <c r="Y352" s="175">
        <f>IF(OR(RIGHT($I352,3)="RGT",RIGHT($I352,3)="INC"),IF($H352=Y$284,SUM($T369:Y369)+$P352,IF(Y$284&gt;$H352,Y369,0)),0)</f>
        <v>0</v>
      </c>
      <c r="Z352" s="175">
        <f>IF(OR(RIGHT($I352,3)="RGT",RIGHT($I352,3)="INC"),IF($H352=Z$284,SUM($T369:Z369)+$P352,IF(Z$284&gt;$H352,Z369,0)),0)</f>
        <v>0</v>
      </c>
      <c r="AA352" s="175">
        <f>IF(OR(RIGHT($I352,3)="RGT",RIGHT($I352,3)="INC"),IF($H352=AA$284,SUM($T369:AA369)+$P352,IF(AA$284&gt;$H352,AA369,0)),0)</f>
        <v>0</v>
      </c>
      <c r="AB352" s="175">
        <f>IF(OR(RIGHT($I352,3)="RGT",RIGHT($I352,3)="INC"),IF($H352=AB$284,SUM($T369:AB369)+$P352,IF(AB$284&gt;$H352,AB369,0)),0)</f>
        <v>0</v>
      </c>
      <c r="AC352" s="175">
        <f>IF(OR(RIGHT($I352,3)="RGT",RIGHT($I352,3)="INC"),IF($H352=AC$284,SUM($T369:AC369)+$P352,IF(AC$284&gt;$H352,AC369,0)),0)</f>
        <v>0</v>
      </c>
      <c r="AD352" s="175">
        <f>IF(OR(RIGHT($I352,3)="RGT",RIGHT($I352,3)="INC"),IF($H352=AD$284,SUM($T369:AD369)+$P352,IF(AD$284&gt;$H352,AD369,0)),0)</f>
        <v>0</v>
      </c>
      <c r="AE352" s="176">
        <f>IF(OR(RIGHT($I352,3)="RGT",RIGHT($I352,3)="INC"),IF($H352=AE$284,SUM($T369:AE369)+$P352,IF(AE$284&gt;$H352,AE369,0)),0)</f>
        <v>0</v>
      </c>
      <c r="AF352" s="175">
        <f>IF(OR(RIGHT($I352,3)="RGT",RIGHT($I352,3)="INC"),IF($H352=AF$284,SUM($T369:AF369)+$P352,IF(AF$284&gt;$H352,AF369,0)),0)</f>
        <v>0</v>
      </c>
      <c r="AG352" s="175">
        <f>IF(OR(RIGHT($I352,3)="RGT",RIGHT($I352,3)="INC"),IF($H352=AG$284,SUM($T369:AG369)+$P352,IF(AG$284&gt;$H352,AG369,0)),0)</f>
        <v>0</v>
      </c>
      <c r="AH352" s="175">
        <f>IF(OR(RIGHT($I352,3)="RGT",RIGHT($I352,3)="INC"),IF($H352=AH$284,SUM($T369:AH369)+$P352,IF(AH$284&gt;$H352,AH369,0)),0)</f>
        <v>0</v>
      </c>
      <c r="AI352" s="175">
        <f>IF(OR(RIGHT($I352,3)="RGT",RIGHT($I352,3)="INC"),IF($H352=AI$284,SUM($T369:AI369)+$P352,IF(AI$284&gt;$H352,AI369,0)),0)</f>
        <v>0</v>
      </c>
      <c r="AJ352" s="175">
        <f>IF(OR(RIGHT($I352,3)="RGT",RIGHT($I352,3)="INC"),IF($H352=AJ$284,SUM($T369:AJ369)+$P352,IF(AJ$284&gt;$H352,AJ369,0)),0)</f>
        <v>0</v>
      </c>
      <c r="AK352" s="175">
        <f>IF(OR(RIGHT($I352,3)="RGT",RIGHT($I352,3)="INC"),IF($H352=AK$284,SUM($T369:AK369)+$P352,IF(AK$284&gt;$H352,AK369,0)),0)</f>
        <v>0</v>
      </c>
      <c r="AL352" s="175">
        <f>IF(OR(RIGHT($I352,3)="RGT",RIGHT($I352,3)="INC"),IF($H352=AL$284,SUM($T369:AL369)+$P352,IF(AL$284&gt;$H352,AL369,0)),0)</f>
        <v>0</v>
      </c>
      <c r="AM352" s="175">
        <f>IF(OR(RIGHT($I352,3)="RGT",RIGHT($I352,3)="INC"),IF($H352=AM$284,SUM($T369:AM369)+$P352,IF(AM$284&gt;$H352,AM369,0)),0)</f>
        <v>0</v>
      </c>
      <c r="AN352" s="175">
        <f>IF(OR(RIGHT($I352,3)="RGT",RIGHT($I352,3)="INC"),IF($H352=AN$284,SUM($T369:AN369)+$P352,IF(AN$284&gt;$H352,AN369,0)),0)</f>
        <v>0</v>
      </c>
      <c r="AO352" s="175">
        <f>IF(OR(RIGHT($I352,3)="RGT",RIGHT($I352,3)="INC"),IF($H352=AO$284,SUM($T369:AO369)+$P352,IF(AO$284&gt;$H352,AO369,0)),0)</f>
        <v>0</v>
      </c>
      <c r="AP352" s="175">
        <f>IF(OR(RIGHT($I352,3)="RGT",RIGHT($I352,3)="INC"),IF($H352=AP$284,SUM($T369:AP369)+$P352,IF(AP$284&gt;$H352,AP369,0)),0)</f>
        <v>0</v>
      </c>
      <c r="AQ352" s="176">
        <f>IF(OR(RIGHT($I352,3)="RGT",RIGHT($I352,3)="INC"),IF($H352=AQ$284,SUM($T369:AQ369)+$P352,IF(AQ$284&gt;$H352,AQ369,0)),0)</f>
        <v>0</v>
      </c>
      <c r="AR352" s="177"/>
    </row>
    <row r="353" spans="1:44" x14ac:dyDescent="0.25">
      <c r="A353" s="107">
        <v>901453926</v>
      </c>
      <c r="B353" s="163" t="str">
        <f t="shared" si="207"/>
        <v>West of Devers</v>
      </c>
      <c r="C353" s="173" t="s">
        <v>33</v>
      </c>
      <c r="D353" s="56" t="s">
        <v>382</v>
      </c>
      <c r="E353" s="66" t="s">
        <v>383</v>
      </c>
      <c r="F353" s="58">
        <v>6420</v>
      </c>
      <c r="G353" s="60" t="s">
        <v>90</v>
      </c>
      <c r="H353" s="59">
        <v>43435</v>
      </c>
      <c r="I353" s="60" t="s">
        <v>295</v>
      </c>
      <c r="J353" s="61">
        <v>0</v>
      </c>
      <c r="K353" s="62">
        <v>1</v>
      </c>
      <c r="L353" s="63"/>
      <c r="M353" s="329">
        <v>2325.9746399999999</v>
      </c>
      <c r="N353" s="64">
        <f t="shared" si="208"/>
        <v>418.77200000000005</v>
      </c>
      <c r="O353" s="64">
        <f t="shared" si="209"/>
        <v>1000</v>
      </c>
      <c r="P353" s="64">
        <f t="shared" si="210"/>
        <v>2325.9746399999999</v>
      </c>
      <c r="Q353" s="64">
        <f t="shared" si="211"/>
        <v>418.77200000000005</v>
      </c>
      <c r="R353" s="65">
        <f t="shared" si="212"/>
        <v>1000</v>
      </c>
      <c r="S353" s="59"/>
      <c r="T353" s="174">
        <f>IF(OR(RIGHT($I353,3)="RGT",RIGHT($I353,3)="INC"),IF($H353=T$284,SUM($T370:T370)+$P353,IF(T$284&gt;$H353,T370,0)),0)</f>
        <v>0</v>
      </c>
      <c r="U353" s="175">
        <f>IF(OR(RIGHT($I353,3)="RGT",RIGHT($I353,3)="INC"),IF($H353=U$284,SUM($T370:U370)+$P353,IF(U$284&gt;$H353,U370,0)),0)</f>
        <v>0</v>
      </c>
      <c r="V353" s="175">
        <f>IF(OR(RIGHT($I353,3)="RGT",RIGHT($I353,3)="INC"),IF($H353=V$284,SUM($T370:V370)+$P353,IF(V$284&gt;$H353,V370,0)),0)</f>
        <v>0</v>
      </c>
      <c r="W353" s="175">
        <f>IF(OR(RIGHT($I353,3)="RGT",RIGHT($I353,3)="INC"),IF($H353=W$284,SUM($T370:W370)+$P353,IF(W$284&gt;$H353,W370,0)),0)</f>
        <v>0</v>
      </c>
      <c r="X353" s="175">
        <f>IF(OR(RIGHT($I353,3)="RGT",RIGHT($I353,3)="INC"),IF($H353=X$284,SUM($T370:X370)+$P353,IF(X$284&gt;$H353,X370,0)),0)</f>
        <v>0</v>
      </c>
      <c r="Y353" s="175">
        <f>IF(OR(RIGHT($I353,3)="RGT",RIGHT($I353,3)="INC"),IF($H353=Y$284,SUM($T370:Y370)+$P353,IF(Y$284&gt;$H353,Y370,0)),0)</f>
        <v>0</v>
      </c>
      <c r="Z353" s="175">
        <f>IF(OR(RIGHT($I353,3)="RGT",RIGHT($I353,3)="INC"),IF($H353=Z$284,SUM($T370:Z370)+$P353,IF(Z$284&gt;$H353,Z370,0)),0)</f>
        <v>0</v>
      </c>
      <c r="AA353" s="175">
        <f>IF(OR(RIGHT($I353,3)="RGT",RIGHT($I353,3)="INC"),IF($H353=AA$284,SUM($T370:AA370)+$P353,IF(AA$284&gt;$H353,AA370,0)),0)</f>
        <v>0</v>
      </c>
      <c r="AB353" s="175">
        <f>IF(OR(RIGHT($I353,3)="RGT",RIGHT($I353,3)="INC"),IF($H353=AB$284,SUM($T370:AB370)+$P353,IF(AB$284&gt;$H353,AB370,0)),0)</f>
        <v>0</v>
      </c>
      <c r="AC353" s="175">
        <f>IF(OR(RIGHT($I353,3)="RGT",RIGHT($I353,3)="INC"),IF($H353=AC$284,SUM($T370:AC370)+$P353,IF(AC$284&gt;$H353,AC370,0)),0)</f>
        <v>0</v>
      </c>
      <c r="AD353" s="175">
        <f>IF(OR(RIGHT($I353,3)="RGT",RIGHT($I353,3)="INC"),IF($H353=AD$284,SUM($T370:AD370)+$P353,IF(AD$284&gt;$H353,AD370,0)),0)</f>
        <v>0</v>
      </c>
      <c r="AE353" s="176">
        <f>IF(OR(RIGHT($I353,3)="RGT",RIGHT($I353,3)="INC"),IF($H353=AE$284,SUM($T370:AE370)+$P353,IF(AE$284&gt;$H353,AE370,0)),0)</f>
        <v>2744.7466399999998</v>
      </c>
      <c r="AF353" s="175">
        <f>IF(OR(RIGHT($I353,3)="RGT",RIGHT($I353,3)="INC"),IF($H353=AF$284,SUM($T370:AF370)+$P353,IF(AF$284&gt;$H353,AF370,0)),0)</f>
        <v>50</v>
      </c>
      <c r="AG353" s="175">
        <f>IF(OR(RIGHT($I353,3)="RGT",RIGHT($I353,3)="INC"),IF($H353=AG$284,SUM($T370:AG370)+$P353,IF(AG$284&gt;$H353,AG370,0)),0)</f>
        <v>50</v>
      </c>
      <c r="AH353" s="175">
        <f>IF(OR(RIGHT($I353,3)="RGT",RIGHT($I353,3)="INC"),IF($H353=AH$284,SUM($T370:AH370)+$P353,IF(AH$284&gt;$H353,AH370,0)),0)</f>
        <v>100</v>
      </c>
      <c r="AI353" s="175">
        <f>IF(OR(RIGHT($I353,3)="RGT",RIGHT($I353,3)="INC"),IF($H353=AI$284,SUM($T370:AI370)+$P353,IF(AI$284&gt;$H353,AI370,0)),0)</f>
        <v>100</v>
      </c>
      <c r="AJ353" s="175">
        <f>IF(OR(RIGHT($I353,3)="RGT",RIGHT($I353,3)="INC"),IF($H353=AJ$284,SUM($T370:AJ370)+$P353,IF(AJ$284&gt;$H353,AJ370,0)),0)</f>
        <v>100</v>
      </c>
      <c r="AK353" s="175">
        <f>IF(OR(RIGHT($I353,3)="RGT",RIGHT($I353,3)="INC"),IF($H353=AK$284,SUM($T370:AK370)+$P353,IF(AK$284&gt;$H353,AK370,0)),0)</f>
        <v>100</v>
      </c>
      <c r="AL353" s="175">
        <f>IF(OR(RIGHT($I353,3)="RGT",RIGHT($I353,3)="INC"),IF($H353=AL$284,SUM($T370:AL370)+$P353,IF(AL$284&gt;$H353,AL370,0)),0)</f>
        <v>100</v>
      </c>
      <c r="AM353" s="175">
        <f>IF(OR(RIGHT($I353,3)="RGT",RIGHT($I353,3)="INC"),IF($H353=AM$284,SUM($T370:AM370)+$P353,IF(AM$284&gt;$H353,AM370,0)),0)</f>
        <v>100</v>
      </c>
      <c r="AN353" s="175">
        <f>IF(OR(RIGHT($I353,3)="RGT",RIGHT($I353,3)="INC"),IF($H353=AN$284,SUM($T370:AN370)+$P353,IF(AN$284&gt;$H353,AN370,0)),0)</f>
        <v>100</v>
      </c>
      <c r="AO353" s="175">
        <f>IF(OR(RIGHT($I353,3)="RGT",RIGHT($I353,3)="INC"),IF($H353=AO$284,SUM($T370:AO370)+$P353,IF(AO$284&gt;$H353,AO370,0)),0)</f>
        <v>100</v>
      </c>
      <c r="AP353" s="175">
        <f>IF(OR(RIGHT($I353,3)="RGT",RIGHT($I353,3)="INC"),IF($H353=AP$284,SUM($T370:AP370)+$P353,IF(AP$284&gt;$H353,AP370,0)),0)</f>
        <v>50</v>
      </c>
      <c r="AQ353" s="176">
        <f>IF(OR(RIGHT($I353,3)="RGT",RIGHT($I353,3)="INC"),IF($H353=AQ$284,SUM($T370:AQ370)+$P353,IF(AQ$284&gt;$H353,AQ370,0)),0)</f>
        <v>50</v>
      </c>
      <c r="AR353" s="177"/>
    </row>
    <row r="354" spans="1:44" x14ac:dyDescent="0.25">
      <c r="A354" s="107">
        <v>801275175</v>
      </c>
      <c r="B354" s="163" t="str">
        <f>+$D$341</f>
        <v>West of Devers</v>
      </c>
      <c r="C354" s="173" t="s">
        <v>33</v>
      </c>
      <c r="D354" s="56" t="s">
        <v>384</v>
      </c>
      <c r="E354" s="66" t="s">
        <v>385</v>
      </c>
      <c r="F354" s="58">
        <v>6420</v>
      </c>
      <c r="G354" s="153" t="s">
        <v>90</v>
      </c>
      <c r="H354" s="59">
        <v>43435</v>
      </c>
      <c r="I354" s="60" t="s">
        <v>364</v>
      </c>
      <c r="J354" s="61">
        <v>0</v>
      </c>
      <c r="K354" s="62">
        <v>1</v>
      </c>
      <c r="L354" s="63"/>
      <c r="M354" s="329">
        <v>3974.7062000000001</v>
      </c>
      <c r="N354" s="64">
        <f t="shared" si="208"/>
        <v>9066.9</v>
      </c>
      <c r="O354" s="64">
        <f t="shared" si="209"/>
        <v>475</v>
      </c>
      <c r="P354" s="64">
        <f t="shared" si="210"/>
        <v>3974.7062000000001</v>
      </c>
      <c r="Q354" s="64">
        <f t="shared" si="211"/>
        <v>9066.9</v>
      </c>
      <c r="R354" s="65">
        <f t="shared" si="212"/>
        <v>475</v>
      </c>
      <c r="S354" s="59"/>
      <c r="T354" s="174">
        <f>IF(OR(RIGHT($I354,3)="RGT",RIGHT($I354,3)="INC"),IF($H354=T$284,SUM($T371:T371)+$P354,IF(T$284&gt;$H354,T371,0)),0)</f>
        <v>0</v>
      </c>
      <c r="U354" s="175">
        <f>IF(OR(RIGHT($I354,3)="RGT",RIGHT($I354,3)="INC"),IF($H354=U$284,SUM($T371:U371)+$P354,IF(U$284&gt;$H354,U371,0)),0)</f>
        <v>0</v>
      </c>
      <c r="V354" s="175">
        <f>IF(OR(RIGHT($I354,3)="RGT",RIGHT($I354,3)="INC"),IF($H354=V$284,SUM($T371:V371)+$P354,IF(V$284&gt;$H354,V371,0)),0)</f>
        <v>0</v>
      </c>
      <c r="W354" s="175">
        <f>IF(OR(RIGHT($I354,3)="RGT",RIGHT($I354,3)="INC"),IF($H354=W$284,SUM($T371:W371)+$P354,IF(W$284&gt;$H354,W371,0)),0)</f>
        <v>0</v>
      </c>
      <c r="X354" s="175">
        <f>IF(OR(RIGHT($I354,3)="RGT",RIGHT($I354,3)="INC"),IF($H354=X$284,SUM($T371:X371)+$P354,IF(X$284&gt;$H354,X371,0)),0)</f>
        <v>0</v>
      </c>
      <c r="Y354" s="175">
        <f>IF(OR(RIGHT($I354,3)="RGT",RIGHT($I354,3)="INC"),IF($H354=Y$284,SUM($T371:Y371)+$P354,IF(Y$284&gt;$H354,Y371,0)),0)</f>
        <v>0</v>
      </c>
      <c r="Z354" s="175">
        <f>IF(OR(RIGHT($I354,3)="RGT",RIGHT($I354,3)="INC"),IF($H354=Z$284,SUM($T371:Z371)+$P354,IF(Z$284&gt;$H354,Z371,0)),0)</f>
        <v>0</v>
      </c>
      <c r="AA354" s="175">
        <f>IF(OR(RIGHT($I354,3)="RGT",RIGHT($I354,3)="INC"),IF($H354=AA$284,SUM($T371:AA371)+$P354,IF(AA$284&gt;$H354,AA371,0)),0)</f>
        <v>0</v>
      </c>
      <c r="AB354" s="175">
        <f>IF(OR(RIGHT($I354,3)="RGT",RIGHT($I354,3)="INC"),IF($H354=AB$284,SUM($T371:AB371)+$P354,IF(AB$284&gt;$H354,AB371,0)),0)</f>
        <v>0</v>
      </c>
      <c r="AC354" s="175">
        <f>IF(OR(RIGHT($I354,3)="RGT",RIGHT($I354,3)="INC"),IF($H354=AC$284,SUM($T371:AC371)+$P354,IF(AC$284&gt;$H354,AC371,0)),0)</f>
        <v>0</v>
      </c>
      <c r="AD354" s="175">
        <f>IF(OR(RIGHT($I354,3)="RGT",RIGHT($I354,3)="INC"),IF($H354=AD$284,SUM($T371:AD371)+$P354,IF(AD$284&gt;$H354,AD371,0)),0)</f>
        <v>0</v>
      </c>
      <c r="AE354" s="176">
        <f>IF(OR(RIGHT($I354,3)="RGT",RIGHT($I354,3)="INC"),IF($H354=AE$284,SUM($T371:AE371)+$P354,IF(AE$284&gt;$H354,AE371,0)),0)</f>
        <v>13041.6062</v>
      </c>
      <c r="AF354" s="175">
        <f>IF(OR(RIGHT($I354,3)="RGT",RIGHT($I354,3)="INC"),IF($H354=AF$284,SUM($T371:AF371)+$P354,IF(AF$284&gt;$H354,AF371,0)),0)</f>
        <v>35</v>
      </c>
      <c r="AG354" s="175">
        <f>IF(OR(RIGHT($I354,3)="RGT",RIGHT($I354,3)="INC"),IF($H354=AG$284,SUM($T371:AG371)+$P354,IF(AG$284&gt;$H354,AG371,0)),0)</f>
        <v>40</v>
      </c>
      <c r="AH354" s="175">
        <f>IF(OR(RIGHT($I354,3)="RGT",RIGHT($I354,3)="INC"),IF($H354=AH$284,SUM($T371:AH371)+$P354,IF(AH$284&gt;$H354,AH371,0)),0)</f>
        <v>40</v>
      </c>
      <c r="AI354" s="175">
        <f>IF(OR(RIGHT($I354,3)="RGT",RIGHT($I354,3)="INC"),IF($H354=AI$284,SUM($T371:AI371)+$P354,IF(AI$284&gt;$H354,AI371,0)),0)</f>
        <v>40</v>
      </c>
      <c r="AJ354" s="175">
        <f>IF(OR(RIGHT($I354,3)="RGT",RIGHT($I354,3)="INC"),IF($H354=AJ$284,SUM($T371:AJ371)+$P354,IF(AJ$284&gt;$H354,AJ371,0)),0)</f>
        <v>40</v>
      </c>
      <c r="AK354" s="175">
        <f>IF(OR(RIGHT($I354,3)="RGT",RIGHT($I354,3)="INC"),IF($H354=AK$284,SUM($T371:AK371)+$P354,IF(AK$284&gt;$H354,AK371,0)),0)</f>
        <v>40</v>
      </c>
      <c r="AL354" s="175">
        <f>IF(OR(RIGHT($I354,3)="RGT",RIGHT($I354,3)="INC"),IF($H354=AL$284,SUM($T371:AL371)+$P354,IF(AL$284&gt;$H354,AL371,0)),0)</f>
        <v>40</v>
      </c>
      <c r="AM354" s="175">
        <f>IF(OR(RIGHT($I354,3)="RGT",RIGHT($I354,3)="INC"),IF($H354=AM$284,SUM($T371:AM371)+$P354,IF(AM$284&gt;$H354,AM371,0)),0)</f>
        <v>40</v>
      </c>
      <c r="AN354" s="175">
        <f>IF(OR(RIGHT($I354,3)="RGT",RIGHT($I354,3)="INC"),IF($H354=AN$284,SUM($T371:AN371)+$P354,IF(AN$284&gt;$H354,AN371,0)),0)</f>
        <v>40</v>
      </c>
      <c r="AO354" s="175">
        <f>IF(OR(RIGHT($I354,3)="RGT",RIGHT($I354,3)="INC"),IF($H354=AO$284,SUM($T371:AO371)+$P354,IF(AO$284&gt;$H354,AO371,0)),0)</f>
        <v>40</v>
      </c>
      <c r="AP354" s="175">
        <f>IF(OR(RIGHT($I354,3)="RGT",RIGHT($I354,3)="INC"),IF($H354=AP$284,SUM($T371:AP371)+$P354,IF(AP$284&gt;$H354,AP371,0)),0)</f>
        <v>40</v>
      </c>
      <c r="AQ354" s="176">
        <f>IF(OR(RIGHT($I354,3)="RGT",RIGHT($I354,3)="INC"),IF($H354=AQ$284,SUM($T371:AQ371)+$P354,IF(AQ$284&gt;$H354,AQ371,0)),0)</f>
        <v>40</v>
      </c>
      <c r="AR354" s="177"/>
    </row>
    <row r="355" spans="1:44" ht="15.75" thickBot="1" x14ac:dyDescent="0.3">
      <c r="C355" s="164" t="s">
        <v>42</v>
      </c>
      <c r="D355" s="218" t="s">
        <v>26</v>
      </c>
      <c r="E355" s="219"/>
      <c r="F355" s="219"/>
      <c r="G355" s="219"/>
      <c r="H355" s="219"/>
      <c r="I355" s="219"/>
      <c r="J355" s="219"/>
      <c r="K355" s="220"/>
      <c r="L355" s="63"/>
      <c r="M355" s="124">
        <f t="shared" ref="M355:R355" si="213">SUM(M347:M354)</f>
        <v>98805.811510000014</v>
      </c>
      <c r="N355" s="125">
        <f t="shared" si="213"/>
        <v>104027.785</v>
      </c>
      <c r="O355" s="125">
        <f t="shared" si="213"/>
        <v>153138.58100000003</v>
      </c>
      <c r="P355" s="125">
        <f t="shared" si="213"/>
        <v>98805.811510000014</v>
      </c>
      <c r="Q355" s="125">
        <f t="shared" si="213"/>
        <v>104027.785</v>
      </c>
      <c r="R355" s="126">
        <f t="shared" si="213"/>
        <v>153138.58100000003</v>
      </c>
      <c r="S355" s="58"/>
      <c r="T355" s="178">
        <f t="shared" ref="T355:AQ355" si="214">SUM(T347:T354)</f>
        <v>0</v>
      </c>
      <c r="U355" s="179">
        <f t="shared" si="214"/>
        <v>0</v>
      </c>
      <c r="V355" s="179">
        <f t="shared" si="214"/>
        <v>0</v>
      </c>
      <c r="W355" s="179">
        <f t="shared" si="214"/>
        <v>0</v>
      </c>
      <c r="X355" s="179">
        <f t="shared" si="214"/>
        <v>0</v>
      </c>
      <c r="Y355" s="179">
        <f t="shared" si="214"/>
        <v>2458.0505399999997</v>
      </c>
      <c r="Z355" s="179">
        <f t="shared" si="214"/>
        <v>45</v>
      </c>
      <c r="AA355" s="179">
        <f t="shared" si="214"/>
        <v>45</v>
      </c>
      <c r="AB355" s="179">
        <f t="shared" si="214"/>
        <v>45</v>
      </c>
      <c r="AC355" s="179">
        <f t="shared" si="214"/>
        <v>75.673000000000002</v>
      </c>
      <c r="AD355" s="179">
        <f t="shared" si="214"/>
        <v>45</v>
      </c>
      <c r="AE355" s="180">
        <f t="shared" si="214"/>
        <v>18456.12127</v>
      </c>
      <c r="AF355" s="179">
        <f t="shared" si="214"/>
        <v>185</v>
      </c>
      <c r="AG355" s="179">
        <f t="shared" si="214"/>
        <v>190</v>
      </c>
      <c r="AH355" s="179">
        <f t="shared" si="214"/>
        <v>340</v>
      </c>
      <c r="AI355" s="179">
        <f t="shared" si="214"/>
        <v>340</v>
      </c>
      <c r="AJ355" s="179">
        <f t="shared" si="214"/>
        <v>340</v>
      </c>
      <c r="AK355" s="179">
        <f t="shared" si="214"/>
        <v>340</v>
      </c>
      <c r="AL355" s="179">
        <f t="shared" si="214"/>
        <v>340</v>
      </c>
      <c r="AM355" s="179">
        <f t="shared" si="214"/>
        <v>340</v>
      </c>
      <c r="AN355" s="179">
        <f t="shared" si="214"/>
        <v>340</v>
      </c>
      <c r="AO355" s="179">
        <f t="shared" si="214"/>
        <v>5706.3665899999996</v>
      </c>
      <c r="AP355" s="179">
        <f t="shared" si="214"/>
        <v>290</v>
      </c>
      <c r="AQ355" s="180">
        <f t="shared" si="214"/>
        <v>290</v>
      </c>
      <c r="AR355" s="177"/>
    </row>
    <row r="356" spans="1:44" ht="15.75" thickTop="1" x14ac:dyDescent="0.25">
      <c r="D356" s="183"/>
      <c r="E356" s="184"/>
      <c r="F356" s="185"/>
      <c r="G356" s="186"/>
      <c r="H356" s="186"/>
      <c r="I356" s="109"/>
      <c r="J356" s="186"/>
      <c r="K356" s="186"/>
      <c r="L356" s="63"/>
      <c r="M356" s="109"/>
      <c r="N356" s="109"/>
      <c r="O356" s="109"/>
      <c r="P356" s="109"/>
      <c r="Q356" s="109"/>
      <c r="R356" s="109"/>
      <c r="S356" s="58"/>
      <c r="T356" s="186"/>
      <c r="U356" s="186"/>
      <c r="V356" s="186"/>
      <c r="W356" s="186"/>
      <c r="X356" s="186"/>
      <c r="Y356" s="186"/>
      <c r="Z356" s="186"/>
      <c r="AA356" s="186"/>
      <c r="AB356" s="186"/>
      <c r="AC356" s="186"/>
      <c r="AD356" s="186"/>
      <c r="AE356" s="186"/>
      <c r="AF356" s="186"/>
      <c r="AG356" s="186"/>
      <c r="AH356" s="186"/>
      <c r="AI356" s="186"/>
      <c r="AJ356" s="186"/>
      <c r="AK356" s="186"/>
      <c r="AL356" s="186"/>
      <c r="AM356" s="186"/>
      <c r="AN356" s="186"/>
      <c r="AO356" s="186"/>
      <c r="AP356" s="186"/>
      <c r="AQ356" s="186"/>
      <c r="AR356" s="177"/>
    </row>
    <row r="357" spans="1:44" ht="15.75" thickBot="1" x14ac:dyDescent="0.3">
      <c r="D357" s="218" t="str">
        <f>"Total Incremental Plant Balance - "&amp;D341</f>
        <v>Total Incremental Plant Balance - West of Devers</v>
      </c>
      <c r="E357" s="219"/>
      <c r="F357" s="219"/>
      <c r="G357" s="219"/>
      <c r="H357" s="219"/>
      <c r="I357" s="219"/>
      <c r="J357" s="219"/>
      <c r="K357" s="220"/>
      <c r="L357" s="63"/>
      <c r="M357" s="124"/>
      <c r="N357" s="125"/>
      <c r="O357" s="125"/>
      <c r="P357" s="125"/>
      <c r="Q357" s="125"/>
      <c r="R357" s="126"/>
      <c r="S357" s="58"/>
      <c r="T357" s="178">
        <f>T355</f>
        <v>0</v>
      </c>
      <c r="U357" s="179">
        <f t="shared" ref="U357:AM357" si="215">U355+T357</f>
        <v>0</v>
      </c>
      <c r="V357" s="179">
        <f t="shared" si="215"/>
        <v>0</v>
      </c>
      <c r="W357" s="179">
        <f t="shared" si="215"/>
        <v>0</v>
      </c>
      <c r="X357" s="179">
        <f t="shared" si="215"/>
        <v>0</v>
      </c>
      <c r="Y357" s="179">
        <f t="shared" si="215"/>
        <v>2458.0505399999997</v>
      </c>
      <c r="Z357" s="179">
        <f t="shared" si="215"/>
        <v>2503.0505399999997</v>
      </c>
      <c r="AA357" s="179">
        <f t="shared" si="215"/>
        <v>2548.0505399999997</v>
      </c>
      <c r="AB357" s="179">
        <f t="shared" si="215"/>
        <v>2593.0505399999997</v>
      </c>
      <c r="AC357" s="179">
        <f t="shared" si="215"/>
        <v>2668.72354</v>
      </c>
      <c r="AD357" s="179">
        <f t="shared" si="215"/>
        <v>2713.72354</v>
      </c>
      <c r="AE357" s="180">
        <f t="shared" si="215"/>
        <v>21169.844809999999</v>
      </c>
      <c r="AF357" s="179">
        <f>AF355+AE357</f>
        <v>21354.844809999999</v>
      </c>
      <c r="AG357" s="179">
        <f t="shared" si="215"/>
        <v>21544.844809999999</v>
      </c>
      <c r="AH357" s="179">
        <f t="shared" si="215"/>
        <v>21884.844809999999</v>
      </c>
      <c r="AI357" s="179">
        <f t="shared" si="215"/>
        <v>22224.844809999999</v>
      </c>
      <c r="AJ357" s="179">
        <f t="shared" si="215"/>
        <v>22564.844809999999</v>
      </c>
      <c r="AK357" s="179">
        <f t="shared" si="215"/>
        <v>22904.844809999999</v>
      </c>
      <c r="AL357" s="179">
        <f t="shared" si="215"/>
        <v>23244.844809999999</v>
      </c>
      <c r="AM357" s="179">
        <f t="shared" si="215"/>
        <v>23584.844809999999</v>
      </c>
      <c r="AN357" s="179">
        <f>AN355+AM357</f>
        <v>23924.844809999999</v>
      </c>
      <c r="AO357" s="179">
        <f>AO355+AN357</f>
        <v>29631.2114</v>
      </c>
      <c r="AP357" s="179">
        <f>AP355+AO357</f>
        <v>29921.2114</v>
      </c>
      <c r="AQ357" s="179">
        <f>AQ355+AP357</f>
        <v>30211.2114</v>
      </c>
      <c r="AR357" s="190"/>
    </row>
    <row r="358" spans="1:44" ht="15.75" thickTop="1" x14ac:dyDescent="0.25">
      <c r="D358" s="67"/>
      <c r="E358" s="68"/>
      <c r="F358" s="67"/>
      <c r="G358" s="217"/>
      <c r="H358" s="217"/>
      <c r="I358" s="217"/>
      <c r="J358" s="217"/>
      <c r="K358" s="217"/>
      <c r="L358" s="63"/>
      <c r="M358" s="128"/>
      <c r="N358" s="128"/>
      <c r="O358" s="128"/>
      <c r="P358" s="128"/>
      <c r="Q358" s="128"/>
      <c r="R358" s="128"/>
      <c r="S358" s="58"/>
      <c r="T358" s="187"/>
      <c r="U358" s="187"/>
      <c r="V358" s="187"/>
      <c r="W358" s="187"/>
      <c r="X358" s="187"/>
      <c r="Y358" s="187"/>
      <c r="Z358" s="187"/>
      <c r="AA358" s="187"/>
      <c r="AB358" s="187"/>
      <c r="AC358" s="187"/>
      <c r="AD358" s="187"/>
      <c r="AE358" s="187"/>
      <c r="AF358" s="187"/>
      <c r="AG358" s="187"/>
      <c r="AH358" s="187"/>
      <c r="AI358" s="187"/>
      <c r="AJ358" s="187"/>
      <c r="AK358" s="187"/>
      <c r="AL358" s="187"/>
      <c r="AM358" s="187"/>
      <c r="AN358" s="187"/>
      <c r="AO358" s="187"/>
      <c r="AP358" s="187"/>
      <c r="AQ358" s="187"/>
      <c r="AR358" s="177"/>
    </row>
    <row r="359" spans="1:44" x14ac:dyDescent="0.25">
      <c r="D359" s="183"/>
      <c r="E359" s="184"/>
      <c r="F359" s="185"/>
      <c r="G359" s="186"/>
      <c r="H359" s="186"/>
      <c r="I359" s="109"/>
      <c r="J359" s="186"/>
      <c r="K359" s="186"/>
      <c r="L359" s="63"/>
      <c r="M359" s="109"/>
      <c r="N359" s="109"/>
      <c r="O359" s="109"/>
      <c r="P359" s="109"/>
      <c r="Q359" s="109"/>
      <c r="R359" s="109"/>
      <c r="S359" s="58"/>
      <c r="T359" s="186"/>
      <c r="U359" s="186"/>
      <c r="V359" s="186"/>
      <c r="W359" s="186"/>
      <c r="X359" s="186"/>
      <c r="Y359" s="186"/>
      <c r="Z359" s="186"/>
      <c r="AA359" s="186"/>
      <c r="AB359" s="186"/>
      <c r="AC359" s="186"/>
      <c r="AD359" s="186"/>
      <c r="AE359" s="186"/>
      <c r="AF359" s="186"/>
      <c r="AG359" s="186"/>
      <c r="AH359" s="186"/>
      <c r="AI359" s="186"/>
      <c r="AJ359" s="186"/>
      <c r="AK359" s="186"/>
      <c r="AL359" s="186"/>
      <c r="AM359" s="186"/>
      <c r="AN359" s="186"/>
      <c r="AO359" s="186"/>
      <c r="AP359" s="186"/>
      <c r="AQ359" s="186"/>
      <c r="AR359" s="177"/>
    </row>
    <row r="360" spans="1:44" x14ac:dyDescent="0.25">
      <c r="D360" s="170" t="s">
        <v>34</v>
      </c>
      <c r="L360" s="63"/>
      <c r="M360" s="121"/>
      <c r="N360" s="121"/>
      <c r="O360" s="121"/>
      <c r="P360" s="121"/>
      <c r="Q360" s="121"/>
      <c r="R360" s="121"/>
      <c r="S360" s="58"/>
      <c r="AR360" s="177"/>
    </row>
    <row r="361" spans="1:44" x14ac:dyDescent="0.25">
      <c r="D361" s="167" t="s">
        <v>35</v>
      </c>
      <c r="L361" s="63"/>
      <c r="S361" s="58"/>
      <c r="AR361" s="177"/>
    </row>
    <row r="362" spans="1:44" ht="15.75" thickBot="1" x14ac:dyDescent="0.3">
      <c r="L362" s="63"/>
      <c r="S362" s="58"/>
      <c r="AR362" s="177"/>
    </row>
    <row r="363" spans="1:44" ht="30.75" thickBot="1" x14ac:dyDescent="0.3">
      <c r="D363" s="51" t="s">
        <v>15</v>
      </c>
      <c r="E363" s="52" t="s">
        <v>16</v>
      </c>
      <c r="F363" s="53" t="s">
        <v>17</v>
      </c>
      <c r="G363" s="54" t="s">
        <v>18</v>
      </c>
      <c r="H363" s="45" t="s">
        <v>19</v>
      </c>
      <c r="I363" s="45" t="s">
        <v>20</v>
      </c>
      <c r="J363" s="45" t="s">
        <v>21</v>
      </c>
      <c r="K363" s="46" t="s">
        <v>22</v>
      </c>
      <c r="L363" s="63"/>
      <c r="M363" s="44" t="str">
        <f t="shared" ref="M363:R363" si="216">M$11</f>
        <v>2017 CWIP</v>
      </c>
      <c r="N363" s="45" t="str">
        <f t="shared" si="216"/>
        <v>2018 Total Expenditures</v>
      </c>
      <c r="O363" s="45" t="str">
        <f t="shared" si="216"/>
        <v>2019 Total Expenditures</v>
      </c>
      <c r="P363" s="45" t="str">
        <f t="shared" si="216"/>
        <v>2017 ISO CWIP Less Collectible</v>
      </c>
      <c r="Q363" s="45" t="str">
        <f t="shared" si="216"/>
        <v>2018 ISO Expenditures Less Collectible</v>
      </c>
      <c r="R363" s="46" t="str">
        <f t="shared" si="216"/>
        <v>2019 ISO Expenditures Less Collectible</v>
      </c>
      <c r="S363" s="58"/>
      <c r="T363" s="198">
        <f>$E$3</f>
        <v>43101</v>
      </c>
      <c r="U363" s="85">
        <f t="shared" ref="U363:AM363" si="217">DATE(YEAR(T363),MONTH(T363)+1,DAY(T363))</f>
        <v>43132</v>
      </c>
      <c r="V363" s="85">
        <f t="shared" si="217"/>
        <v>43160</v>
      </c>
      <c r="W363" s="85">
        <f t="shared" si="217"/>
        <v>43191</v>
      </c>
      <c r="X363" s="85">
        <f t="shared" si="217"/>
        <v>43221</v>
      </c>
      <c r="Y363" s="85">
        <f t="shared" si="217"/>
        <v>43252</v>
      </c>
      <c r="Z363" s="85">
        <f t="shared" si="217"/>
        <v>43282</v>
      </c>
      <c r="AA363" s="85">
        <f t="shared" si="217"/>
        <v>43313</v>
      </c>
      <c r="AB363" s="85">
        <f t="shared" si="217"/>
        <v>43344</v>
      </c>
      <c r="AC363" s="85">
        <f t="shared" si="217"/>
        <v>43374</v>
      </c>
      <c r="AD363" s="85">
        <f t="shared" si="217"/>
        <v>43405</v>
      </c>
      <c r="AE363" s="199">
        <f t="shared" si="217"/>
        <v>43435</v>
      </c>
      <c r="AF363" s="85">
        <f>DATE(YEAR(AE363),MONTH(AE363)+1,DAY(AE363))</f>
        <v>43466</v>
      </c>
      <c r="AG363" s="85">
        <f t="shared" si="217"/>
        <v>43497</v>
      </c>
      <c r="AH363" s="85">
        <f t="shared" si="217"/>
        <v>43525</v>
      </c>
      <c r="AI363" s="85">
        <f t="shared" si="217"/>
        <v>43556</v>
      </c>
      <c r="AJ363" s="85">
        <f t="shared" si="217"/>
        <v>43586</v>
      </c>
      <c r="AK363" s="85">
        <f t="shared" si="217"/>
        <v>43617</v>
      </c>
      <c r="AL363" s="85">
        <f t="shared" si="217"/>
        <v>43647</v>
      </c>
      <c r="AM363" s="85">
        <f t="shared" si="217"/>
        <v>43678</v>
      </c>
      <c r="AN363" s="85">
        <f>DATE(YEAR(AM363),MONTH(AM363)+1,DAY(AM363))</f>
        <v>43709</v>
      </c>
      <c r="AO363" s="85">
        <f>DATE(YEAR(AN363),MONTH(AN363)+1,DAY(AN363))</f>
        <v>43739</v>
      </c>
      <c r="AP363" s="85">
        <f>DATE(YEAR(AO363),MONTH(AO363)+1,DAY(AO363))</f>
        <v>43770</v>
      </c>
      <c r="AQ363" s="85">
        <f>DATE(YEAR(AP363),MONTH(AP363)+1,DAY(AP363))</f>
        <v>43800</v>
      </c>
      <c r="AR363" s="190"/>
    </row>
    <row r="364" spans="1:44" x14ac:dyDescent="0.25">
      <c r="B364" s="163" t="str">
        <f>+$D$341</f>
        <v>West of Devers</v>
      </c>
      <c r="C364" s="173" t="s">
        <v>36</v>
      </c>
      <c r="D364" s="272" t="str">
        <f t="shared" ref="D364:K365" si="218">D347</f>
        <v>CET-ET-TP-RN-642001</v>
      </c>
      <c r="E364" s="273" t="str">
        <f t="shared" si="218"/>
        <v>Pre-Engineering (Morongo Transmission Relocation Project)</v>
      </c>
      <c r="F364" s="58">
        <f t="shared" si="218"/>
        <v>6420</v>
      </c>
      <c r="G364" s="60" t="str">
        <f t="shared" si="218"/>
        <v>High</v>
      </c>
      <c r="H364" s="59">
        <f t="shared" si="218"/>
        <v>44317</v>
      </c>
      <c r="I364" s="60" t="str">
        <f t="shared" si="218"/>
        <v>TR-LINEINC</v>
      </c>
      <c r="J364" s="61">
        <f t="shared" si="218"/>
        <v>0</v>
      </c>
      <c r="K364" s="62">
        <f t="shared" si="218"/>
        <v>1</v>
      </c>
      <c r="L364" s="63"/>
      <c r="M364" s="223">
        <f t="shared" ref="M364:O365" si="219">M347</f>
        <v>64999.923539999996</v>
      </c>
      <c r="N364" s="64">
        <f t="shared" si="219"/>
        <v>2.1149999999999998</v>
      </c>
      <c r="O364" s="64">
        <f t="shared" si="219"/>
        <v>0</v>
      </c>
      <c r="P364" s="64">
        <f>$M364*$K364*(1-$J364)</f>
        <v>64999.923539999996</v>
      </c>
      <c r="Q364" s="64">
        <f>$N364*$K364*(1-$J364)</f>
        <v>2.1149999999999998</v>
      </c>
      <c r="R364" s="65">
        <f>$O364*$K364*(1-$J364)</f>
        <v>0</v>
      </c>
      <c r="S364" s="59"/>
      <c r="T364" s="370">
        <v>1.8029999999999999</v>
      </c>
      <c r="U364" s="371">
        <v>0.312</v>
      </c>
      <c r="V364" s="371">
        <v>0</v>
      </c>
      <c r="W364" s="371">
        <v>0</v>
      </c>
      <c r="X364" s="371">
        <v>0</v>
      </c>
      <c r="Y364" s="371">
        <v>0</v>
      </c>
      <c r="Z364" s="371">
        <v>0</v>
      </c>
      <c r="AA364" s="371">
        <v>0</v>
      </c>
      <c r="AB364" s="371">
        <v>0</v>
      </c>
      <c r="AC364" s="371">
        <v>0</v>
      </c>
      <c r="AD364" s="371">
        <v>0</v>
      </c>
      <c r="AE364" s="372">
        <v>0</v>
      </c>
      <c r="AF364" s="371">
        <v>0</v>
      </c>
      <c r="AG364" s="371">
        <v>0</v>
      </c>
      <c r="AH364" s="371">
        <v>0</v>
      </c>
      <c r="AI364" s="371">
        <v>0</v>
      </c>
      <c r="AJ364" s="371">
        <v>0</v>
      </c>
      <c r="AK364" s="371">
        <v>0</v>
      </c>
      <c r="AL364" s="371">
        <v>0</v>
      </c>
      <c r="AM364" s="371">
        <v>0</v>
      </c>
      <c r="AN364" s="371">
        <v>0</v>
      </c>
      <c r="AO364" s="371">
        <v>0</v>
      </c>
      <c r="AP364" s="371">
        <v>0</v>
      </c>
      <c r="AQ364" s="372">
        <v>0</v>
      </c>
      <c r="AR364" s="177"/>
    </row>
    <row r="365" spans="1:44" x14ac:dyDescent="0.25">
      <c r="B365" s="163" t="str">
        <f>+$D$341</f>
        <v>West of Devers</v>
      </c>
      <c r="C365" s="173" t="s">
        <v>36</v>
      </c>
      <c r="D365" s="56" t="str">
        <f t="shared" si="218"/>
        <v>CET-ET-TP-RN-642012</v>
      </c>
      <c r="E365" s="66" t="str">
        <f t="shared" si="218"/>
        <v>Devers Sub: Install 220kV CBs &amp; DSs</v>
      </c>
      <c r="F365" s="58">
        <f t="shared" si="218"/>
        <v>6420</v>
      </c>
      <c r="G365" s="60" t="str">
        <f t="shared" si="218"/>
        <v>High</v>
      </c>
      <c r="H365" s="59">
        <f t="shared" si="218"/>
        <v>43435</v>
      </c>
      <c r="I365" s="60" t="str">
        <f t="shared" si="218"/>
        <v>TR-SUBINC</v>
      </c>
      <c r="J365" s="61">
        <f t="shared" si="218"/>
        <v>0</v>
      </c>
      <c r="K365" s="62">
        <f t="shared" si="218"/>
        <v>1</v>
      </c>
      <c r="L365" s="63"/>
      <c r="M365" s="223">
        <f t="shared" si="219"/>
        <v>2196.9994300000003</v>
      </c>
      <c r="N365" s="64">
        <f t="shared" si="219"/>
        <v>427.76900000000001</v>
      </c>
      <c r="O365" s="64">
        <f t="shared" si="219"/>
        <v>1000</v>
      </c>
      <c r="P365" s="64">
        <f>$M365*$K365*(1-$J365)</f>
        <v>2196.9994300000003</v>
      </c>
      <c r="Q365" s="64">
        <f>$N365*$K365*(1-$J365)</f>
        <v>427.76900000000001</v>
      </c>
      <c r="R365" s="65">
        <f>$O365*$K365*(1-$J365)</f>
        <v>1000</v>
      </c>
      <c r="S365" s="59"/>
      <c r="T365" s="291">
        <v>36.713000000000001</v>
      </c>
      <c r="U365" s="292">
        <v>50.72</v>
      </c>
      <c r="V365" s="292">
        <v>12.769</v>
      </c>
      <c r="W365" s="292">
        <v>35</v>
      </c>
      <c r="X365" s="292">
        <v>35</v>
      </c>
      <c r="Y365" s="292">
        <v>35</v>
      </c>
      <c r="Z365" s="292">
        <v>35</v>
      </c>
      <c r="AA365" s="292">
        <v>35</v>
      </c>
      <c r="AB365" s="292">
        <v>35</v>
      </c>
      <c r="AC365" s="292">
        <v>35</v>
      </c>
      <c r="AD365" s="292">
        <v>35</v>
      </c>
      <c r="AE365" s="293">
        <v>47.567</v>
      </c>
      <c r="AF365" s="292">
        <v>50</v>
      </c>
      <c r="AG365" s="292">
        <v>50</v>
      </c>
      <c r="AH365" s="292">
        <v>100</v>
      </c>
      <c r="AI365" s="292">
        <v>100</v>
      </c>
      <c r="AJ365" s="292">
        <v>100</v>
      </c>
      <c r="AK365" s="292">
        <v>100</v>
      </c>
      <c r="AL365" s="292">
        <v>100</v>
      </c>
      <c r="AM365" s="292">
        <v>100</v>
      </c>
      <c r="AN365" s="292">
        <v>100</v>
      </c>
      <c r="AO365" s="292">
        <v>100</v>
      </c>
      <c r="AP365" s="292">
        <v>50</v>
      </c>
      <c r="AQ365" s="293">
        <v>50</v>
      </c>
      <c r="AR365" s="177"/>
    </row>
    <row r="366" spans="1:44" x14ac:dyDescent="0.25">
      <c r="B366" s="163" t="str">
        <f t="shared" ref="B366:B370" si="220">+$D$341</f>
        <v>West of Devers</v>
      </c>
      <c r="C366" s="173" t="s">
        <v>36</v>
      </c>
      <c r="D366" s="56" t="str">
        <f t="shared" ref="D366:K366" si="221">D349</f>
        <v>CET-ET-TP-RN-642013</v>
      </c>
      <c r="E366" s="66" t="str">
        <f t="shared" si="221"/>
        <v>El Casco Sub: Install 220kV Terminal Equipment</v>
      </c>
      <c r="F366" s="58">
        <f t="shared" si="221"/>
        <v>6420</v>
      </c>
      <c r="G366" s="60" t="str">
        <f t="shared" si="221"/>
        <v>High</v>
      </c>
      <c r="H366" s="59">
        <f t="shared" si="221"/>
        <v>43252</v>
      </c>
      <c r="I366" s="60" t="str">
        <f t="shared" si="221"/>
        <v>TR-SUBINC</v>
      </c>
      <c r="J366" s="61">
        <f t="shared" si="221"/>
        <v>0</v>
      </c>
      <c r="K366" s="62">
        <f t="shared" si="221"/>
        <v>1</v>
      </c>
      <c r="L366" s="63"/>
      <c r="M366" s="223">
        <f t="shared" ref="M366:O366" si="222">M349</f>
        <v>2039.9606399999998</v>
      </c>
      <c r="N366" s="64">
        <f t="shared" si="222"/>
        <v>550.99800000000005</v>
      </c>
      <c r="O366" s="64">
        <f t="shared" si="222"/>
        <v>1000</v>
      </c>
      <c r="P366" s="64">
        <f t="shared" ref="P366:P371" si="223">$M366*$K366*(1-$J366)</f>
        <v>2039.9606399999998</v>
      </c>
      <c r="Q366" s="64">
        <f t="shared" ref="Q366:Q371" si="224">$N366*$K366*(1-$J366)</f>
        <v>550.99800000000005</v>
      </c>
      <c r="R366" s="65">
        <f t="shared" ref="R366:R371" si="225">$O366*$K366*(1-$J366)</f>
        <v>1000</v>
      </c>
      <c r="S366" s="59"/>
      <c r="T366" s="291">
        <v>2.8340000000000001</v>
      </c>
      <c r="U366" s="292">
        <v>16.492999999999999</v>
      </c>
      <c r="V366" s="292">
        <v>95.998000000000005</v>
      </c>
      <c r="W366" s="292">
        <v>45</v>
      </c>
      <c r="X366" s="292">
        <v>45</v>
      </c>
      <c r="Y366" s="292">
        <v>45</v>
      </c>
      <c r="Z366" s="292">
        <v>45</v>
      </c>
      <c r="AA366" s="292">
        <v>45</v>
      </c>
      <c r="AB366" s="292">
        <v>45</v>
      </c>
      <c r="AC366" s="292">
        <v>75.673000000000002</v>
      </c>
      <c r="AD366" s="292">
        <v>45</v>
      </c>
      <c r="AE366" s="293">
        <v>45</v>
      </c>
      <c r="AF366" s="292">
        <v>50</v>
      </c>
      <c r="AG366" s="292">
        <v>50</v>
      </c>
      <c r="AH366" s="292">
        <v>100</v>
      </c>
      <c r="AI366" s="292">
        <v>100</v>
      </c>
      <c r="AJ366" s="292">
        <v>100</v>
      </c>
      <c r="AK366" s="292">
        <v>100</v>
      </c>
      <c r="AL366" s="292">
        <v>100</v>
      </c>
      <c r="AM366" s="292">
        <v>100</v>
      </c>
      <c r="AN366" s="292">
        <v>100</v>
      </c>
      <c r="AO366" s="292">
        <v>100</v>
      </c>
      <c r="AP366" s="292">
        <v>50</v>
      </c>
      <c r="AQ366" s="293">
        <v>50</v>
      </c>
      <c r="AR366" s="177"/>
    </row>
    <row r="367" spans="1:44" x14ac:dyDescent="0.25">
      <c r="B367" s="163" t="str">
        <f t="shared" si="220"/>
        <v>West of Devers</v>
      </c>
      <c r="C367" s="173" t="s">
        <v>36</v>
      </c>
      <c r="D367" s="56" t="str">
        <f t="shared" ref="D367:K367" si="226">D350</f>
        <v>CET-ET-TP-RN-642014</v>
      </c>
      <c r="E367" s="66" t="str">
        <f t="shared" si="226"/>
        <v>Etiwanda Sub: Install 220kV Relay Equipment</v>
      </c>
      <c r="F367" s="58">
        <f t="shared" si="226"/>
        <v>6420</v>
      </c>
      <c r="G367" s="60" t="str">
        <f t="shared" si="226"/>
        <v>High</v>
      </c>
      <c r="H367" s="59">
        <f t="shared" si="226"/>
        <v>43252</v>
      </c>
      <c r="I367" s="60" t="str">
        <f t="shared" si="226"/>
        <v>TR-SUBINC</v>
      </c>
      <c r="J367" s="61">
        <f t="shared" si="226"/>
        <v>0</v>
      </c>
      <c r="K367" s="62">
        <f t="shared" si="226"/>
        <v>1</v>
      </c>
      <c r="L367" s="63"/>
      <c r="M367" s="223">
        <f t="shared" ref="M367:O367" si="227">M350</f>
        <v>167.0479</v>
      </c>
      <c r="N367" s="64">
        <f t="shared" si="227"/>
        <v>0.71699999999999997</v>
      </c>
      <c r="O367" s="64">
        <f t="shared" si="227"/>
        <v>0</v>
      </c>
      <c r="P367" s="64">
        <f t="shared" si="223"/>
        <v>167.0479</v>
      </c>
      <c r="Q367" s="64">
        <f t="shared" si="224"/>
        <v>0.71699999999999997</v>
      </c>
      <c r="R367" s="65">
        <f t="shared" si="225"/>
        <v>0</v>
      </c>
      <c r="S367" s="59"/>
      <c r="T367" s="291">
        <v>-0.107</v>
      </c>
      <c r="U367" s="292">
        <v>0.61699999999999999</v>
      </c>
      <c r="V367" s="292">
        <v>0.20699999999999999</v>
      </c>
      <c r="W367" s="292">
        <v>0</v>
      </c>
      <c r="X367" s="292">
        <v>0</v>
      </c>
      <c r="Y367" s="292">
        <v>0</v>
      </c>
      <c r="Z367" s="292">
        <v>0</v>
      </c>
      <c r="AA367" s="292">
        <v>0</v>
      </c>
      <c r="AB367" s="292">
        <v>0</v>
      </c>
      <c r="AC367" s="292">
        <v>0</v>
      </c>
      <c r="AD367" s="292">
        <v>0</v>
      </c>
      <c r="AE367" s="293">
        <v>0</v>
      </c>
      <c r="AF367" s="292">
        <v>0</v>
      </c>
      <c r="AG367" s="292">
        <v>0</v>
      </c>
      <c r="AH367" s="292">
        <v>0</v>
      </c>
      <c r="AI367" s="292">
        <v>0</v>
      </c>
      <c r="AJ367" s="292">
        <v>0</v>
      </c>
      <c r="AK367" s="292">
        <v>0</v>
      </c>
      <c r="AL367" s="292">
        <v>0</v>
      </c>
      <c r="AM367" s="292">
        <v>0</v>
      </c>
      <c r="AN367" s="292">
        <v>0</v>
      </c>
      <c r="AO367" s="292">
        <v>0</v>
      </c>
      <c r="AP367" s="292">
        <v>0</v>
      </c>
      <c r="AQ367" s="293">
        <v>0</v>
      </c>
      <c r="AR367" s="177"/>
    </row>
    <row r="368" spans="1:44" x14ac:dyDescent="0.25">
      <c r="B368" s="163" t="str">
        <f t="shared" si="220"/>
        <v>West of Devers</v>
      </c>
      <c r="C368" s="173" t="s">
        <v>36</v>
      </c>
      <c r="D368" s="56" t="str">
        <f t="shared" ref="D368:K368" si="228">D351</f>
        <v>CET-ET-TP-RN-642015</v>
      </c>
      <c r="E368" s="66" t="str">
        <f t="shared" si="228"/>
        <v>San Bernardino : Install Disconnects</v>
      </c>
      <c r="F368" s="58">
        <f t="shared" si="228"/>
        <v>6420</v>
      </c>
      <c r="G368" s="60" t="str">
        <f t="shared" si="228"/>
        <v>High</v>
      </c>
      <c r="H368" s="59">
        <f t="shared" si="228"/>
        <v>43739</v>
      </c>
      <c r="I368" s="60" t="str">
        <f t="shared" si="228"/>
        <v>TR-SUBINC</v>
      </c>
      <c r="J368" s="61">
        <f t="shared" si="228"/>
        <v>0</v>
      </c>
      <c r="K368" s="62">
        <f t="shared" si="228"/>
        <v>1</v>
      </c>
      <c r="L368" s="63"/>
      <c r="M368" s="223">
        <f t="shared" ref="M368:O368" si="229">M351</f>
        <v>3174.6045899999999</v>
      </c>
      <c r="N368" s="64">
        <f t="shared" si="229"/>
        <v>491.762</v>
      </c>
      <c r="O368" s="64">
        <f t="shared" si="229"/>
        <v>1900</v>
      </c>
      <c r="P368" s="64">
        <f t="shared" si="223"/>
        <v>3174.6045899999999</v>
      </c>
      <c r="Q368" s="64">
        <f t="shared" si="224"/>
        <v>491.762</v>
      </c>
      <c r="R368" s="65">
        <f t="shared" si="225"/>
        <v>1900</v>
      </c>
      <c r="S368" s="59"/>
      <c r="T368" s="291">
        <v>25.936</v>
      </c>
      <c r="U368" s="292">
        <v>9.1289999999999996</v>
      </c>
      <c r="V368" s="292">
        <v>76.762</v>
      </c>
      <c r="W368" s="292">
        <v>35</v>
      </c>
      <c r="X368" s="292">
        <v>45</v>
      </c>
      <c r="Y368" s="292">
        <v>45</v>
      </c>
      <c r="Z368" s="292">
        <v>45</v>
      </c>
      <c r="AA368" s="292">
        <v>45</v>
      </c>
      <c r="AB368" s="292">
        <v>45</v>
      </c>
      <c r="AC368" s="292">
        <v>49.935000000000002</v>
      </c>
      <c r="AD368" s="292">
        <v>35</v>
      </c>
      <c r="AE368" s="293">
        <v>35</v>
      </c>
      <c r="AF368" s="292">
        <v>100</v>
      </c>
      <c r="AG368" s="292">
        <v>100</v>
      </c>
      <c r="AH368" s="292">
        <v>150</v>
      </c>
      <c r="AI368" s="292">
        <v>150</v>
      </c>
      <c r="AJ368" s="292">
        <v>200</v>
      </c>
      <c r="AK368" s="292">
        <v>200</v>
      </c>
      <c r="AL368" s="292">
        <v>200</v>
      </c>
      <c r="AM368" s="292">
        <v>200</v>
      </c>
      <c r="AN368" s="292">
        <v>200</v>
      </c>
      <c r="AO368" s="292">
        <v>200</v>
      </c>
      <c r="AP368" s="292">
        <v>100</v>
      </c>
      <c r="AQ368" s="293">
        <v>100</v>
      </c>
      <c r="AR368" s="177"/>
    </row>
    <row r="369" spans="1:44" x14ac:dyDescent="0.25">
      <c r="B369" s="163" t="str">
        <f t="shared" si="220"/>
        <v>West of Devers</v>
      </c>
      <c r="C369" s="173" t="s">
        <v>36</v>
      </c>
      <c r="D369" s="56" t="str">
        <f t="shared" ref="D369:K369" si="230">D352</f>
        <v>CET-ET-TP-RN-642017</v>
      </c>
      <c r="E369" s="66" t="str">
        <f t="shared" si="230"/>
        <v>Rebuild Devers-El Casco &amp; El Casco-San Bernardino 220kV</v>
      </c>
      <c r="F369" s="58">
        <f t="shared" si="230"/>
        <v>6420</v>
      </c>
      <c r="G369" s="60" t="str">
        <f t="shared" si="230"/>
        <v>High</v>
      </c>
      <c r="H369" s="59">
        <f t="shared" si="230"/>
        <v>44317</v>
      </c>
      <c r="I369" s="60" t="str">
        <f t="shared" si="230"/>
        <v>TR-LINEINC</v>
      </c>
      <c r="J369" s="61">
        <f t="shared" si="230"/>
        <v>0</v>
      </c>
      <c r="K369" s="62">
        <f t="shared" si="230"/>
        <v>1</v>
      </c>
      <c r="L369" s="63"/>
      <c r="M369" s="223">
        <f t="shared" ref="M369:O369" si="231">M352</f>
        <v>19926.594570000001</v>
      </c>
      <c r="N369" s="64">
        <f t="shared" si="231"/>
        <v>93068.752000000008</v>
      </c>
      <c r="O369" s="64">
        <f t="shared" si="231"/>
        <v>147763.58100000003</v>
      </c>
      <c r="P369" s="64">
        <f t="shared" si="223"/>
        <v>19926.594570000001</v>
      </c>
      <c r="Q369" s="64">
        <f t="shared" si="224"/>
        <v>93068.752000000008</v>
      </c>
      <c r="R369" s="65">
        <f t="shared" si="225"/>
        <v>147763.58100000003</v>
      </c>
      <c r="S369" s="59"/>
      <c r="T369" s="291">
        <v>455.22</v>
      </c>
      <c r="U369" s="292">
        <v>2001.7829999999999</v>
      </c>
      <c r="V369" s="292">
        <v>4541.9790000000003</v>
      </c>
      <c r="W369" s="292">
        <v>4998.1769999999997</v>
      </c>
      <c r="X369" s="292">
        <v>4903.1769999999997</v>
      </c>
      <c r="Y369" s="292">
        <v>5329.9290000000001</v>
      </c>
      <c r="Z369" s="292">
        <v>4611.0649999999996</v>
      </c>
      <c r="AA369" s="292">
        <v>6490.6090000000004</v>
      </c>
      <c r="AB369" s="292">
        <v>5857.2969999999996</v>
      </c>
      <c r="AC369" s="292">
        <v>16596.830999999998</v>
      </c>
      <c r="AD369" s="292">
        <v>17929.065999999999</v>
      </c>
      <c r="AE369" s="293">
        <v>19353.618999999999</v>
      </c>
      <c r="AF369" s="292">
        <v>4324.6019999999999</v>
      </c>
      <c r="AG369" s="292">
        <v>4946.1670000000004</v>
      </c>
      <c r="AH369" s="292">
        <v>10800.424000000001</v>
      </c>
      <c r="AI369" s="292">
        <v>12345.52</v>
      </c>
      <c r="AJ369" s="292">
        <v>12888.005999999999</v>
      </c>
      <c r="AK369" s="292">
        <v>13664.694</v>
      </c>
      <c r="AL369" s="292">
        <v>13932.486000000001</v>
      </c>
      <c r="AM369" s="292">
        <v>14102.486000000001</v>
      </c>
      <c r="AN369" s="292">
        <v>14673.79</v>
      </c>
      <c r="AO369" s="292">
        <v>18040.670999999998</v>
      </c>
      <c r="AP369" s="292">
        <v>13471.026</v>
      </c>
      <c r="AQ369" s="293">
        <v>14573.709000000001</v>
      </c>
      <c r="AR369" s="177"/>
    </row>
    <row r="370" spans="1:44" x14ac:dyDescent="0.25">
      <c r="B370" s="163" t="str">
        <f t="shared" si="220"/>
        <v>West of Devers</v>
      </c>
      <c r="C370" s="173" t="s">
        <v>36</v>
      </c>
      <c r="D370" s="56" t="str">
        <f t="shared" ref="D370:K370" si="232">D353</f>
        <v>CET-ET-TP-RN-642016</v>
      </c>
      <c r="E370" s="66" t="str">
        <f t="shared" si="232"/>
        <v>Vista Sub: Install Disconnects</v>
      </c>
      <c r="F370" s="58">
        <f t="shared" si="232"/>
        <v>6420</v>
      </c>
      <c r="G370" s="60" t="str">
        <f t="shared" si="232"/>
        <v>High</v>
      </c>
      <c r="H370" s="59">
        <f t="shared" si="232"/>
        <v>43435</v>
      </c>
      <c r="I370" s="60" t="str">
        <f t="shared" si="232"/>
        <v>TR-SUBINC</v>
      </c>
      <c r="J370" s="61">
        <f t="shared" si="232"/>
        <v>0</v>
      </c>
      <c r="K370" s="62">
        <f t="shared" si="232"/>
        <v>1</v>
      </c>
      <c r="L370" s="63"/>
      <c r="M370" s="223">
        <f t="shared" ref="M370:O370" si="233">M353</f>
        <v>2325.9746399999999</v>
      </c>
      <c r="N370" s="64">
        <f t="shared" si="233"/>
        <v>418.77200000000005</v>
      </c>
      <c r="O370" s="64">
        <f t="shared" si="233"/>
        <v>1000</v>
      </c>
      <c r="P370" s="64">
        <f t="shared" si="223"/>
        <v>2325.9746399999999</v>
      </c>
      <c r="Q370" s="64">
        <f t="shared" si="224"/>
        <v>418.77200000000005</v>
      </c>
      <c r="R370" s="65">
        <f t="shared" si="225"/>
        <v>1000</v>
      </c>
      <c r="S370" s="59"/>
      <c r="T370" s="291">
        <v>-1.0900000000000001</v>
      </c>
      <c r="U370" s="292">
        <v>20.047999999999998</v>
      </c>
      <c r="V370" s="292">
        <v>3.7719999999999998</v>
      </c>
      <c r="W370" s="292">
        <v>35</v>
      </c>
      <c r="X370" s="292">
        <v>45</v>
      </c>
      <c r="Y370" s="292">
        <v>45</v>
      </c>
      <c r="Z370" s="292">
        <v>45</v>
      </c>
      <c r="AA370" s="292">
        <v>45</v>
      </c>
      <c r="AB370" s="292">
        <v>55</v>
      </c>
      <c r="AC370" s="292">
        <v>56.042000000000002</v>
      </c>
      <c r="AD370" s="292">
        <v>35</v>
      </c>
      <c r="AE370" s="293">
        <v>35</v>
      </c>
      <c r="AF370" s="292">
        <v>50</v>
      </c>
      <c r="AG370" s="292">
        <v>50</v>
      </c>
      <c r="AH370" s="292">
        <v>100</v>
      </c>
      <c r="AI370" s="292">
        <v>100</v>
      </c>
      <c r="AJ370" s="292">
        <v>100</v>
      </c>
      <c r="AK370" s="292">
        <v>100</v>
      </c>
      <c r="AL370" s="292">
        <v>100</v>
      </c>
      <c r="AM370" s="292">
        <v>100</v>
      </c>
      <c r="AN370" s="292">
        <v>100</v>
      </c>
      <c r="AO370" s="292">
        <v>100</v>
      </c>
      <c r="AP370" s="292">
        <v>50</v>
      </c>
      <c r="AQ370" s="293">
        <v>50</v>
      </c>
      <c r="AR370" s="177"/>
    </row>
    <row r="371" spans="1:44" x14ac:dyDescent="0.25">
      <c r="B371" s="163" t="str">
        <f>+$D$341</f>
        <v>West of Devers</v>
      </c>
      <c r="C371" s="173" t="s">
        <v>36</v>
      </c>
      <c r="D371" s="56" t="str">
        <f t="shared" ref="D371:K371" si="234">D354</f>
        <v>CET-RP-TP-RN-642000</v>
      </c>
      <c r="E371" s="66" t="str">
        <f t="shared" si="234"/>
        <v>Acquire Easements for West of Devers</v>
      </c>
      <c r="F371" s="58">
        <f t="shared" si="234"/>
        <v>6420</v>
      </c>
      <c r="G371" s="60" t="str">
        <f t="shared" si="234"/>
        <v>High</v>
      </c>
      <c r="H371" s="59">
        <f t="shared" si="234"/>
        <v>43435</v>
      </c>
      <c r="I371" s="60" t="str">
        <f t="shared" si="234"/>
        <v>TR-LANDRGTINC</v>
      </c>
      <c r="J371" s="61">
        <f t="shared" si="234"/>
        <v>0</v>
      </c>
      <c r="K371" s="62">
        <f t="shared" si="234"/>
        <v>1</v>
      </c>
      <c r="L371" s="63"/>
      <c r="M371" s="223">
        <f t="shared" ref="M371:O371" si="235">M354</f>
        <v>3974.7062000000001</v>
      </c>
      <c r="N371" s="64">
        <f t="shared" si="235"/>
        <v>9066.9</v>
      </c>
      <c r="O371" s="64">
        <f t="shared" si="235"/>
        <v>475</v>
      </c>
      <c r="P371" s="64">
        <f t="shared" si="223"/>
        <v>3974.7062000000001</v>
      </c>
      <c r="Q371" s="64">
        <f t="shared" si="224"/>
        <v>9066.9</v>
      </c>
      <c r="R371" s="65">
        <f t="shared" si="225"/>
        <v>475</v>
      </c>
      <c r="S371" s="59"/>
      <c r="T371" s="376">
        <v>66.858000000000004</v>
      </c>
      <c r="U371" s="377">
        <v>404.19799999999998</v>
      </c>
      <c r="V371" s="377">
        <v>66.900000000000006</v>
      </c>
      <c r="W371" s="377">
        <v>500</v>
      </c>
      <c r="X371" s="377">
        <v>500</v>
      </c>
      <c r="Y371" s="377">
        <v>1000</v>
      </c>
      <c r="Z371" s="377">
        <v>1000</v>
      </c>
      <c r="AA371" s="377">
        <v>1000</v>
      </c>
      <c r="AB371" s="377">
        <v>1500</v>
      </c>
      <c r="AC371" s="377">
        <v>1500</v>
      </c>
      <c r="AD371" s="377">
        <v>1000</v>
      </c>
      <c r="AE371" s="378">
        <v>528.94399999999996</v>
      </c>
      <c r="AF371" s="377">
        <v>35</v>
      </c>
      <c r="AG371" s="377">
        <v>40</v>
      </c>
      <c r="AH371" s="377">
        <v>40</v>
      </c>
      <c r="AI371" s="377">
        <v>40</v>
      </c>
      <c r="AJ371" s="377">
        <v>40</v>
      </c>
      <c r="AK371" s="377">
        <v>40</v>
      </c>
      <c r="AL371" s="377">
        <v>40</v>
      </c>
      <c r="AM371" s="377">
        <v>40</v>
      </c>
      <c r="AN371" s="377">
        <v>40</v>
      </c>
      <c r="AO371" s="377">
        <v>40</v>
      </c>
      <c r="AP371" s="377">
        <v>40</v>
      </c>
      <c r="AQ371" s="378">
        <v>40</v>
      </c>
      <c r="AR371" s="177"/>
    </row>
    <row r="372" spans="1:44" ht="15.75" thickBot="1" x14ac:dyDescent="0.3">
      <c r="D372" s="218" t="s">
        <v>37</v>
      </c>
      <c r="E372" s="219"/>
      <c r="F372" s="219"/>
      <c r="G372" s="219"/>
      <c r="H372" s="219"/>
      <c r="I372" s="219"/>
      <c r="J372" s="219"/>
      <c r="K372" s="220"/>
      <c r="L372" s="63"/>
      <c r="M372" s="124">
        <f t="shared" ref="M372:R372" si="236">SUM(M364:M371)</f>
        <v>98805.811510000014</v>
      </c>
      <c r="N372" s="125">
        <f t="shared" si="236"/>
        <v>104027.785</v>
      </c>
      <c r="O372" s="125">
        <f t="shared" si="236"/>
        <v>153138.58100000003</v>
      </c>
      <c r="P372" s="125">
        <f t="shared" si="236"/>
        <v>98805.811510000014</v>
      </c>
      <c r="Q372" s="125">
        <f t="shared" si="236"/>
        <v>104027.785</v>
      </c>
      <c r="R372" s="126">
        <f t="shared" si="236"/>
        <v>153138.58100000003</v>
      </c>
      <c r="S372" s="58"/>
      <c r="T372" s="202">
        <f t="shared" ref="T372:AQ372" si="237">SUM(T364:T371)</f>
        <v>588.16699999999992</v>
      </c>
      <c r="U372" s="203">
        <f t="shared" si="237"/>
        <v>2503.2999999999997</v>
      </c>
      <c r="V372" s="203">
        <f t="shared" si="237"/>
        <v>4798.3869999999997</v>
      </c>
      <c r="W372" s="203">
        <f t="shared" si="237"/>
        <v>5648.1769999999997</v>
      </c>
      <c r="X372" s="203">
        <f t="shared" si="237"/>
        <v>5573.1769999999997</v>
      </c>
      <c r="Y372" s="203">
        <f t="shared" si="237"/>
        <v>6499.9290000000001</v>
      </c>
      <c r="Z372" s="203">
        <f t="shared" si="237"/>
        <v>5781.0649999999996</v>
      </c>
      <c r="AA372" s="203">
        <f t="shared" si="237"/>
        <v>7660.6090000000004</v>
      </c>
      <c r="AB372" s="203">
        <f t="shared" si="237"/>
        <v>7537.2969999999996</v>
      </c>
      <c r="AC372" s="203">
        <f t="shared" si="237"/>
        <v>18313.481</v>
      </c>
      <c r="AD372" s="203">
        <f t="shared" si="237"/>
        <v>19079.065999999999</v>
      </c>
      <c r="AE372" s="204">
        <f t="shared" si="237"/>
        <v>20045.129999999997</v>
      </c>
      <c r="AF372" s="203">
        <f t="shared" si="237"/>
        <v>4609.6019999999999</v>
      </c>
      <c r="AG372" s="203">
        <f t="shared" si="237"/>
        <v>5236.1670000000004</v>
      </c>
      <c r="AH372" s="203">
        <f t="shared" si="237"/>
        <v>11290.424000000001</v>
      </c>
      <c r="AI372" s="203">
        <f t="shared" si="237"/>
        <v>12835.52</v>
      </c>
      <c r="AJ372" s="203">
        <f t="shared" si="237"/>
        <v>13428.005999999999</v>
      </c>
      <c r="AK372" s="203">
        <f t="shared" si="237"/>
        <v>14204.694</v>
      </c>
      <c r="AL372" s="203">
        <f t="shared" si="237"/>
        <v>14472.486000000001</v>
      </c>
      <c r="AM372" s="203">
        <f t="shared" si="237"/>
        <v>14642.486000000001</v>
      </c>
      <c r="AN372" s="203">
        <f t="shared" si="237"/>
        <v>15213.79</v>
      </c>
      <c r="AO372" s="203">
        <f t="shared" si="237"/>
        <v>18580.670999999998</v>
      </c>
      <c r="AP372" s="203">
        <f t="shared" si="237"/>
        <v>13761.026</v>
      </c>
      <c r="AQ372" s="203">
        <f t="shared" si="237"/>
        <v>14863.709000000001</v>
      </c>
      <c r="AR372" s="190"/>
    </row>
    <row r="373" spans="1:44" ht="15.75" thickTop="1" x14ac:dyDescent="0.25">
      <c r="L373" s="63"/>
      <c r="S373" s="58"/>
      <c r="T373" s="206"/>
      <c r="U373" s="206"/>
      <c r="V373" s="206"/>
      <c r="W373" s="206"/>
      <c r="X373" s="206"/>
      <c r="Y373" s="206"/>
      <c r="Z373" s="206"/>
      <c r="AA373" s="206"/>
      <c r="AB373" s="206"/>
      <c r="AC373" s="206"/>
      <c r="AD373" s="206"/>
      <c r="AE373" s="206"/>
      <c r="AF373" s="206"/>
      <c r="AG373" s="206"/>
      <c r="AH373" s="206"/>
      <c r="AI373" s="206"/>
      <c r="AJ373" s="206"/>
      <c r="AK373" s="206"/>
      <c r="AL373" s="206"/>
      <c r="AM373" s="206"/>
      <c r="AN373" s="206"/>
      <c r="AO373" s="206"/>
      <c r="AP373" s="206"/>
      <c r="AQ373" s="206"/>
      <c r="AR373" s="177"/>
    </row>
    <row r="374" spans="1:44" x14ac:dyDescent="0.25">
      <c r="L374" s="63"/>
      <c r="S374" s="58"/>
      <c r="T374" s="206"/>
      <c r="U374" s="206"/>
      <c r="V374" s="206"/>
      <c r="W374" s="206"/>
      <c r="X374" s="206"/>
      <c r="Y374" s="206"/>
      <c r="Z374" s="206"/>
      <c r="AA374" s="206"/>
      <c r="AB374" s="206"/>
      <c r="AC374" s="206"/>
      <c r="AD374" s="206"/>
      <c r="AE374" s="206"/>
      <c r="AF374" s="206"/>
      <c r="AG374" s="206"/>
      <c r="AH374" s="206"/>
      <c r="AI374" s="206"/>
      <c r="AJ374" s="206"/>
      <c r="AK374" s="206"/>
      <c r="AL374" s="206"/>
      <c r="AM374" s="206"/>
      <c r="AN374" s="206"/>
      <c r="AO374" s="206"/>
      <c r="AP374" s="206"/>
      <c r="AQ374" s="206"/>
      <c r="AR374" s="177"/>
    </row>
    <row r="375" spans="1:44" x14ac:dyDescent="0.25">
      <c r="L375" s="63"/>
      <c r="S375" s="58"/>
      <c r="AR375" s="177"/>
    </row>
    <row r="376" spans="1:44" ht="18.75" x14ac:dyDescent="0.25">
      <c r="D376" s="352" t="s">
        <v>44</v>
      </c>
      <c r="E376" s="353"/>
      <c r="F376" s="353"/>
      <c r="G376" s="354"/>
      <c r="H376" s="354"/>
      <c r="I376" s="354"/>
      <c r="J376" s="354"/>
      <c r="K376" s="354"/>
      <c r="L376" s="63"/>
      <c r="S376" s="58"/>
      <c r="AR376" s="177"/>
    </row>
    <row r="377" spans="1:44" x14ac:dyDescent="0.25">
      <c r="L377" s="63"/>
      <c r="S377" s="58"/>
      <c r="AR377" s="177"/>
    </row>
    <row r="378" spans="1:44" x14ac:dyDescent="0.25">
      <c r="D378" s="170" t="s">
        <v>31</v>
      </c>
      <c r="L378" s="63"/>
      <c r="S378" s="58"/>
      <c r="AR378" s="177"/>
    </row>
    <row r="379" spans="1:44" ht="15" customHeight="1" x14ac:dyDescent="0.25">
      <c r="D379" s="216" t="s">
        <v>43</v>
      </c>
      <c r="E379" s="216"/>
      <c r="F379" s="216"/>
      <c r="G379" s="216"/>
      <c r="H379" s="216"/>
      <c r="I379" s="216"/>
      <c r="J379" s="216"/>
      <c r="K379" s="216"/>
      <c r="L379" s="63"/>
      <c r="S379" s="58"/>
      <c r="AR379" s="177"/>
    </row>
    <row r="380" spans="1:44" ht="15.75" thickBot="1" x14ac:dyDescent="0.3">
      <c r="L380" s="63"/>
      <c r="S380" s="58"/>
      <c r="AR380" s="177"/>
    </row>
    <row r="381" spans="1:44" ht="30.75" thickBot="1" x14ac:dyDescent="0.3">
      <c r="D381" s="51" t="s">
        <v>15</v>
      </c>
      <c r="E381" s="52" t="s">
        <v>16</v>
      </c>
      <c r="F381" s="53" t="s">
        <v>17</v>
      </c>
      <c r="G381" s="54" t="s">
        <v>18</v>
      </c>
      <c r="H381" s="45" t="s">
        <v>19</v>
      </c>
      <c r="I381" s="45" t="s">
        <v>20</v>
      </c>
      <c r="J381" s="45" t="s">
        <v>21</v>
      </c>
      <c r="K381" s="46" t="s">
        <v>22</v>
      </c>
      <c r="L381" s="63"/>
      <c r="M381" s="44" t="str">
        <f t="shared" ref="M381:R381" si="238">M$11</f>
        <v>2017 CWIP</v>
      </c>
      <c r="N381" s="45" t="str">
        <f t="shared" si="238"/>
        <v>2018 Total Expenditures</v>
      </c>
      <c r="O381" s="45" t="str">
        <f t="shared" si="238"/>
        <v>2019 Total Expenditures</v>
      </c>
      <c r="P381" s="45" t="str">
        <f t="shared" si="238"/>
        <v>2017 ISO CWIP Less Collectible</v>
      </c>
      <c r="Q381" s="45" t="str">
        <f t="shared" si="238"/>
        <v>2018 ISO Expenditures Less Collectible</v>
      </c>
      <c r="R381" s="46" t="str">
        <f t="shared" si="238"/>
        <v>2019 ISO Expenditures Less Collectible</v>
      </c>
      <c r="S381" s="58"/>
      <c r="T381" s="69">
        <f>$E$3</f>
        <v>43101</v>
      </c>
      <c r="U381" s="54">
        <f t="shared" ref="U381:AM381" si="239">DATE(YEAR(T381),MONTH(T381)+1,DAY(T381))</f>
        <v>43132</v>
      </c>
      <c r="V381" s="54">
        <f t="shared" si="239"/>
        <v>43160</v>
      </c>
      <c r="W381" s="54">
        <f t="shared" si="239"/>
        <v>43191</v>
      </c>
      <c r="X381" s="54">
        <f t="shared" si="239"/>
        <v>43221</v>
      </c>
      <c r="Y381" s="54">
        <f t="shared" si="239"/>
        <v>43252</v>
      </c>
      <c r="Z381" s="54">
        <f t="shared" si="239"/>
        <v>43282</v>
      </c>
      <c r="AA381" s="54">
        <f t="shared" si="239"/>
        <v>43313</v>
      </c>
      <c r="AB381" s="54">
        <f t="shared" si="239"/>
        <v>43344</v>
      </c>
      <c r="AC381" s="54">
        <f t="shared" si="239"/>
        <v>43374</v>
      </c>
      <c r="AD381" s="54">
        <f t="shared" si="239"/>
        <v>43405</v>
      </c>
      <c r="AE381" s="171">
        <f t="shared" si="239"/>
        <v>43435</v>
      </c>
      <c r="AF381" s="54">
        <f>DATE(YEAR(AE381),MONTH(AE381)+1,DAY(AE381))</f>
        <v>43466</v>
      </c>
      <c r="AG381" s="54">
        <f t="shared" si="239"/>
        <v>43497</v>
      </c>
      <c r="AH381" s="54">
        <f t="shared" si="239"/>
        <v>43525</v>
      </c>
      <c r="AI381" s="54">
        <f t="shared" si="239"/>
        <v>43556</v>
      </c>
      <c r="AJ381" s="54">
        <f t="shared" si="239"/>
        <v>43586</v>
      </c>
      <c r="AK381" s="54">
        <f t="shared" si="239"/>
        <v>43617</v>
      </c>
      <c r="AL381" s="54">
        <f t="shared" si="239"/>
        <v>43647</v>
      </c>
      <c r="AM381" s="54">
        <f t="shared" si="239"/>
        <v>43678</v>
      </c>
      <c r="AN381" s="54">
        <f>DATE(YEAR(AM381),MONTH(AM381)+1,DAY(AM381))</f>
        <v>43709</v>
      </c>
      <c r="AO381" s="54">
        <f>DATE(YEAR(AN381),MONTH(AN381)+1,DAY(AN381))</f>
        <v>43739</v>
      </c>
      <c r="AP381" s="54">
        <f>DATE(YEAR(AO381),MONTH(AO381)+1,DAY(AO381))</f>
        <v>43770</v>
      </c>
      <c r="AQ381" s="54">
        <f>DATE(YEAR(AP381),MONTH(AP381)+1,DAY(AP381))</f>
        <v>43800</v>
      </c>
      <c r="AR381" s="190"/>
    </row>
    <row r="382" spans="1:44" s="209" customFormat="1" x14ac:dyDescent="0.25">
      <c r="A382" s="321">
        <v>900603420</v>
      </c>
      <c r="B382" s="208" t="str">
        <f>+$D$376</f>
        <v>Colorado River Substation</v>
      </c>
      <c r="C382" s="173" t="s">
        <v>33</v>
      </c>
      <c r="D382" s="154" t="s">
        <v>386</v>
      </c>
      <c r="E382" s="357" t="s">
        <v>387</v>
      </c>
      <c r="F382" s="155">
        <v>7061</v>
      </c>
      <c r="G382" s="156" t="s">
        <v>90</v>
      </c>
      <c r="H382" s="283">
        <v>42125</v>
      </c>
      <c r="I382" s="70" t="s">
        <v>295</v>
      </c>
      <c r="J382" s="158">
        <v>0</v>
      </c>
      <c r="K382" s="159">
        <v>1</v>
      </c>
      <c r="L382" s="63"/>
      <c r="M382" s="261">
        <v>0</v>
      </c>
      <c r="N382" s="71">
        <f>SUM($T395:$AE395)</f>
        <v>3</v>
      </c>
      <c r="O382" s="71">
        <f>SUM($AF395:$AQ395)</f>
        <v>0</v>
      </c>
      <c r="P382" s="71">
        <f>$M382*$K382*(1-$J382)</f>
        <v>0</v>
      </c>
      <c r="Q382" s="64">
        <f>$N382*$K382*(1-$J382)</f>
        <v>3</v>
      </c>
      <c r="R382" s="65">
        <f>$O382*$K382*(1-$J382)</f>
        <v>0</v>
      </c>
      <c r="S382" s="59"/>
      <c r="T382" s="193">
        <f>IF(OR(RIGHT($I382,3)="RGT",RIGHT($I382,3)="INC"),IF($H382=T$284,SUM($T395:T395)+$P382,IF(T$284&gt;$H382,T395,0)),0)</f>
        <v>0.72799999999999998</v>
      </c>
      <c r="U382" s="194">
        <f>IF(OR(RIGHT($I382,3)="RGT",RIGHT($I382,3)="INC"),IF($H382=U$284,SUM($T395:U395)+$P382,IF(U$284&gt;$H382,U395,0)),0)</f>
        <v>1.1579999999999999</v>
      </c>
      <c r="V382" s="194">
        <f>IF(OR(RIGHT($I382,3)="RGT",RIGHT($I382,3)="INC"),IF($H382=V$284,SUM($T395:V395)+$P382,IF(V$284&gt;$H382,V395,0)),0)</f>
        <v>0.78</v>
      </c>
      <c r="W382" s="194">
        <f>IF(OR(RIGHT($I382,3)="RGT",RIGHT($I382,3)="INC"),IF($H382=W$284,SUM($T395:W395)+$P382,IF(W$284&gt;$H382,W395,0)),0)</f>
        <v>0</v>
      </c>
      <c r="X382" s="194">
        <f>IF(OR(RIGHT($I382,3)="RGT",RIGHT($I382,3)="INC"),IF($H382=X$284,SUM($T395:X395)+$P382,IF(X$284&gt;$H382,X395,0)),0)</f>
        <v>0</v>
      </c>
      <c r="Y382" s="194">
        <f>IF(OR(RIGHT($I382,3)="RGT",RIGHT($I382,3)="INC"),IF($H382=Y$284,SUM($T395:Y395)+$P382,IF(Y$284&gt;$H382,Y395,0)),0)</f>
        <v>0.33400000000000002</v>
      </c>
      <c r="Z382" s="194">
        <f>IF(OR(RIGHT($I382,3)="RGT",RIGHT($I382,3)="INC"),IF($H382=Z$284,SUM($T395:Z395)+$P382,IF(Z$284&gt;$H382,Z395,0)),0)</f>
        <v>0</v>
      </c>
      <c r="AA382" s="194">
        <f>IF(OR(RIGHT($I382,3)="RGT",RIGHT($I382,3)="INC"),IF($H382=AA$284,SUM($T395:AA395)+$P382,IF(AA$284&gt;$H382,AA395,0)),0)</f>
        <v>0</v>
      </c>
      <c r="AB382" s="194">
        <f>IF(OR(RIGHT($I382,3)="RGT",RIGHT($I382,3)="INC"),IF($H382=AB$284,SUM($T395:AB395)+$P382,IF(AB$284&gt;$H382,AB395,0)),0)</f>
        <v>0</v>
      </c>
      <c r="AC382" s="194">
        <f>IF(OR(RIGHT($I382,3)="RGT",RIGHT($I382,3)="INC"),IF($H382=AC$284,SUM($T395:AC395)+$P382,IF(AC$284&gt;$H382,AC395,0)),0)</f>
        <v>0</v>
      </c>
      <c r="AD382" s="194">
        <f>IF(OR(RIGHT($I382,3)="RGT",RIGHT($I382,3)="INC"),IF($H382=AD$284,SUM($T395:AD395)+$P382,IF(AD$284&gt;$H382,AD395,0)),0)</f>
        <v>0</v>
      </c>
      <c r="AE382" s="195">
        <f>IF(OR(RIGHT($I382,3)="RGT",RIGHT($I382,3)="INC"),IF($H382=AE$284,SUM($T395:AE395)+$P382,IF(AE$284&gt;$H382,AE395,0)),0)</f>
        <v>0</v>
      </c>
      <c r="AF382" s="194">
        <f>IF(OR(RIGHT($I382,3)="RGT",RIGHT($I382,3)="INC"),IF($H382=AF$284,SUM($T395:AF395)+$P382,IF(AF$284&gt;$H382,AF395,0)),0)</f>
        <v>0</v>
      </c>
      <c r="AG382" s="194">
        <f>IF(OR(RIGHT($I382,3)="RGT",RIGHT($I382,3)="INC"),IF($H382=AG$284,SUM($T395:AG395)+$P382,IF(AG$284&gt;$H382,AG395,0)),0)</f>
        <v>0</v>
      </c>
      <c r="AH382" s="194">
        <f>IF(OR(RIGHT($I382,3)="RGT",RIGHT($I382,3)="INC"),IF($H382=AH$284,SUM($T395:AH395)+$P382,IF(AH$284&gt;$H382,AH395,0)),0)</f>
        <v>0</v>
      </c>
      <c r="AI382" s="194">
        <f>IF(OR(RIGHT($I382,3)="RGT",RIGHT($I382,3)="INC"),IF($H382=AI$284,SUM($T395:AI395)+$P382,IF(AI$284&gt;$H382,AI395,0)),0)</f>
        <v>0</v>
      </c>
      <c r="AJ382" s="194">
        <f>IF(OR(RIGHT($I382,3)="RGT",RIGHT($I382,3)="INC"),IF($H382=AJ$284,SUM($T395:AJ395)+$P382,IF(AJ$284&gt;$H382,AJ395,0)),0)</f>
        <v>0</v>
      </c>
      <c r="AK382" s="194">
        <f>IF(OR(RIGHT($I382,3)="RGT",RIGHT($I382,3)="INC"),IF($H382=AK$284,SUM($T395:AK395)+$P382,IF(AK$284&gt;$H382,AK395,0)),0)</f>
        <v>0</v>
      </c>
      <c r="AL382" s="194">
        <f>IF(OR(RIGHT($I382,3)="RGT",RIGHT($I382,3)="INC"),IF($H382=AL$284,SUM($T395:AL395)+$P382,IF(AL$284&gt;$H382,AL395,0)),0)</f>
        <v>0</v>
      </c>
      <c r="AM382" s="194">
        <f>IF(OR(RIGHT($I382,3)="RGT",RIGHT($I382,3)="INC"),IF($H382=AM$284,SUM($T395:AM395)+$P382,IF(AM$284&gt;$H382,AM395,0)),0)</f>
        <v>0</v>
      </c>
      <c r="AN382" s="194">
        <f>IF(OR(RIGHT($I382,3)="RGT",RIGHT($I382,3)="INC"),IF($H382=AN$284,SUM($T395:AN395)+$P382,IF(AN$284&gt;$H382,AN395,0)),0)</f>
        <v>0</v>
      </c>
      <c r="AO382" s="194">
        <f>IF(OR(RIGHT($I382,3)="RGT",RIGHT($I382,3)="INC"),IF($H382=AO$284,SUM($T395:AO395)+$P382,IF(AO$284&gt;$H382,AO395,0)),0)</f>
        <v>0</v>
      </c>
      <c r="AP382" s="194">
        <f>IF(OR(RIGHT($I382,3)="RGT",RIGHT($I382,3)="INC"),IF($H382=AP$284,SUM($T395:AP395)+$P382,IF(AP$284&gt;$H382,AP395,0)),0)</f>
        <v>0</v>
      </c>
      <c r="AQ382" s="191">
        <f>IF(OR(RIGHT($I382,3)="RGT",RIGHT($I382,3)="INC"),IF($H382=AQ$284,SUM($T395:AQ395)+$P382,IF(AQ$284&gt;$H382,AQ395,0)),0)</f>
        <v>0</v>
      </c>
      <c r="AR382" s="177"/>
    </row>
    <row r="383" spans="1:44" s="209" customFormat="1" hidden="1" x14ac:dyDescent="0.25">
      <c r="A383" s="296"/>
      <c r="B383" s="208" t="str">
        <f t="shared" ref="B383:B384" si="240">+$D$376</f>
        <v>Colorado River Substation</v>
      </c>
      <c r="C383" s="173" t="s">
        <v>33</v>
      </c>
      <c r="D383" s="154"/>
      <c r="E383" s="160"/>
      <c r="F383" s="155"/>
      <c r="G383" s="156"/>
      <c r="H383" s="283"/>
      <c r="I383" s="70"/>
      <c r="J383" s="158"/>
      <c r="K383" s="159"/>
      <c r="L383" s="63"/>
      <c r="M383" s="223"/>
      <c r="N383" s="71">
        <f t="shared" ref="N383:N385" si="241">SUM($T396:$AE396)</f>
        <v>0</v>
      </c>
      <c r="O383" s="71">
        <f t="shared" ref="O383:O385" si="242">SUM($AF396:$AQ396)</f>
        <v>0</v>
      </c>
      <c r="P383" s="71">
        <f t="shared" ref="P383:P385" si="243">$M383*$K383*(1-$J383)</f>
        <v>0</v>
      </c>
      <c r="Q383" s="64">
        <f t="shared" ref="Q383:Q385" si="244">$N383*$K383*(1-$J383)</f>
        <v>0</v>
      </c>
      <c r="R383" s="65">
        <f t="shared" ref="R383:R385" si="245">$O383*$K383*(1-$J383)</f>
        <v>0</v>
      </c>
      <c r="S383" s="59"/>
      <c r="T383" s="193">
        <f>IF(OR(RIGHT($I383,3)="RGT",RIGHT($I383,3)="INC"),IF($H383=T$284,SUM($T396:T396)+$P383,IF(T$284&gt;$H383,T396,0)),0)</f>
        <v>0</v>
      </c>
      <c r="U383" s="194">
        <f>IF(OR(RIGHT($I383,3)="RGT",RIGHT($I383,3)="INC"),IF($H383=U$284,SUM($T396:U396)+$P383,IF(U$284&gt;$H383,U396,0)),0)</f>
        <v>0</v>
      </c>
      <c r="V383" s="194">
        <f>IF(OR(RIGHT($I383,3)="RGT",RIGHT($I383,3)="INC"),IF($H383=V$284,SUM($T396:V396)+$P383,IF(V$284&gt;$H383,V396,0)),0)</f>
        <v>0</v>
      </c>
      <c r="W383" s="194">
        <f>IF(OR(RIGHT($I383,3)="RGT",RIGHT($I383,3)="INC"),IF($H383=W$284,SUM($T396:W396)+$P383,IF(W$284&gt;$H383,W396,0)),0)</f>
        <v>0</v>
      </c>
      <c r="X383" s="194">
        <f>IF(OR(RIGHT($I383,3)="RGT",RIGHT($I383,3)="INC"),IF($H383=X$284,SUM($T396:X396)+$P383,IF(X$284&gt;$H383,X396,0)),0)</f>
        <v>0</v>
      </c>
      <c r="Y383" s="194">
        <f>IF(OR(RIGHT($I383,3)="RGT",RIGHT($I383,3)="INC"),IF($H383=Y$284,SUM($T396:Y396)+$P383,IF(Y$284&gt;$H383,Y396,0)),0)</f>
        <v>0</v>
      </c>
      <c r="Z383" s="194">
        <f>IF(OR(RIGHT($I383,3)="RGT",RIGHT($I383,3)="INC"),IF($H383=Z$284,SUM($T396:Z396)+$P383,IF(Z$284&gt;$H383,Z396,0)),0)</f>
        <v>0</v>
      </c>
      <c r="AA383" s="194">
        <f>IF(OR(RIGHT($I383,3)="RGT",RIGHT($I383,3)="INC"),IF($H383=AA$284,SUM($T396:AA396)+$P383,IF(AA$284&gt;$H383,AA396,0)),0)</f>
        <v>0</v>
      </c>
      <c r="AB383" s="194">
        <f>IF(OR(RIGHT($I383,3)="RGT",RIGHT($I383,3)="INC"),IF($H383=AB$284,SUM($T396:AB396)+$P383,IF(AB$284&gt;$H383,AB396,0)),0)</f>
        <v>0</v>
      </c>
      <c r="AC383" s="194">
        <f>IF(OR(RIGHT($I383,3)="RGT",RIGHT($I383,3)="INC"),IF($H383=AC$284,SUM($T396:AC396)+$P383,IF(AC$284&gt;$H383,AC396,0)),0)</f>
        <v>0</v>
      </c>
      <c r="AD383" s="194">
        <f>IF(OR(RIGHT($I383,3)="RGT",RIGHT($I383,3)="INC"),IF($H383=AD$284,SUM($T396:AD396)+$P383,IF(AD$284&gt;$H383,AD396,0)),0)</f>
        <v>0</v>
      </c>
      <c r="AE383" s="195">
        <f>IF(OR(RIGHT($I383,3)="RGT",RIGHT($I383,3)="INC"),IF($H383=AE$284,SUM($T396:AE396)+$P383,IF(AE$284&gt;$H383,AE396,0)),0)</f>
        <v>0</v>
      </c>
      <c r="AF383" s="194">
        <f>IF(OR(RIGHT($I383,3)="RGT",RIGHT($I383,3)="INC"),IF($H383=AF$284,SUM($T396:AF396)+$P383,IF(AF$284&gt;$H383,AF396,0)),0)</f>
        <v>0</v>
      </c>
      <c r="AG383" s="194">
        <f>IF(OR(RIGHT($I383,3)="RGT",RIGHT($I383,3)="INC"),IF($H383=AG$284,SUM($T396:AG396)+$P383,IF(AG$284&gt;$H383,AG396,0)),0)</f>
        <v>0</v>
      </c>
      <c r="AH383" s="194">
        <f>IF(OR(RIGHT($I383,3)="RGT",RIGHT($I383,3)="INC"),IF($H383=AH$284,SUM($T396:AH396)+$P383,IF(AH$284&gt;$H383,AH396,0)),0)</f>
        <v>0</v>
      </c>
      <c r="AI383" s="194">
        <f>IF(OR(RIGHT($I383,3)="RGT",RIGHT($I383,3)="INC"),IF($H383=AI$284,SUM($T396:AI396)+$P383,IF(AI$284&gt;$H383,AI396,0)),0)</f>
        <v>0</v>
      </c>
      <c r="AJ383" s="194">
        <f>IF(OR(RIGHT($I383,3)="RGT",RIGHT($I383,3)="INC"),IF($H383=AJ$284,SUM($T396:AJ396)+$P383,IF(AJ$284&gt;$H383,AJ396,0)),0)</f>
        <v>0</v>
      </c>
      <c r="AK383" s="194">
        <f>IF(OR(RIGHT($I383,3)="RGT",RIGHT($I383,3)="INC"),IF($H383=AK$284,SUM($T396:AK396)+$P383,IF(AK$284&gt;$H383,AK396,0)),0)</f>
        <v>0</v>
      </c>
      <c r="AL383" s="194">
        <f>IF(OR(RIGHT($I383,3)="RGT",RIGHT($I383,3)="INC"),IF($H383=AL$284,SUM($T396:AL396)+$P383,IF(AL$284&gt;$H383,AL396,0)),0)</f>
        <v>0</v>
      </c>
      <c r="AM383" s="194">
        <f>IF(OR(RIGHT($I383,3)="RGT",RIGHT($I383,3)="INC"),IF($H383=AM$284,SUM($T396:AM396)+$P383,IF(AM$284&gt;$H383,AM396,0)),0)</f>
        <v>0</v>
      </c>
      <c r="AN383" s="194">
        <f>IF(OR(RIGHT($I383,3)="RGT",RIGHT($I383,3)="INC"),IF($H383=AN$284,SUM($T396:AN396)+$P383,IF(AN$284&gt;$H383,AN396,0)),0)</f>
        <v>0</v>
      </c>
      <c r="AO383" s="194">
        <f>IF(OR(RIGHT($I383,3)="RGT",RIGHT($I383,3)="INC"),IF($H383=AO$284,SUM($T396:AO396)+$P383,IF(AO$284&gt;$H383,AO396,0)),0)</f>
        <v>0</v>
      </c>
      <c r="AP383" s="194">
        <f>IF(OR(RIGHT($I383,3)="RGT",RIGHT($I383,3)="INC"),IF($H383=AP$284,SUM($T396:AP396)+$P383,IF(AP$284&gt;$H383,AP396,0)),0)</f>
        <v>0</v>
      </c>
      <c r="AQ383" s="176">
        <f>IF(OR(RIGHT($I383,3)="RGT",RIGHT($I383,3)="INC"),IF($H383=AQ$284,SUM($T396:AQ396)+$P383,IF(AQ$284&gt;$H383,AQ396,0)),0)</f>
        <v>0</v>
      </c>
      <c r="AR383" s="177"/>
    </row>
    <row r="384" spans="1:44" s="209" customFormat="1" hidden="1" x14ac:dyDescent="0.25">
      <c r="B384" s="208" t="str">
        <f t="shared" si="240"/>
        <v>Colorado River Substation</v>
      </c>
      <c r="C384" s="173" t="s">
        <v>33</v>
      </c>
      <c r="D384" s="154"/>
      <c r="E384" s="160"/>
      <c r="F384" s="155"/>
      <c r="G384" s="156"/>
      <c r="H384" s="283"/>
      <c r="I384" s="70"/>
      <c r="J384" s="158"/>
      <c r="K384" s="159"/>
      <c r="L384" s="63"/>
      <c r="M384" s="223"/>
      <c r="N384" s="71">
        <f t="shared" si="241"/>
        <v>0</v>
      </c>
      <c r="O384" s="71">
        <f t="shared" si="242"/>
        <v>0</v>
      </c>
      <c r="P384" s="71">
        <f t="shared" si="243"/>
        <v>0</v>
      </c>
      <c r="Q384" s="64">
        <f t="shared" si="244"/>
        <v>0</v>
      </c>
      <c r="R384" s="65">
        <f t="shared" si="245"/>
        <v>0</v>
      </c>
      <c r="S384" s="59"/>
      <c r="T384" s="193">
        <f>IF(OR(RIGHT($I384,3)="RGT",RIGHT($I384,3)="INC"),IF($H384=T$284,SUM($T397:T397)+$P384,IF(T$284&gt;$H384,T397,0)),0)</f>
        <v>0</v>
      </c>
      <c r="U384" s="194">
        <f>IF(OR(RIGHT($I384,3)="RGT",RIGHT($I384,3)="INC"),IF($H384=U$284,SUM($T397:U397)+$P384,IF(U$284&gt;$H384,U397,0)),0)</f>
        <v>0</v>
      </c>
      <c r="V384" s="194">
        <f>IF(OR(RIGHT($I384,3)="RGT",RIGHT($I384,3)="INC"),IF($H384=V$284,SUM($T397:V397)+$P384,IF(V$284&gt;$H384,V397,0)),0)</f>
        <v>0</v>
      </c>
      <c r="W384" s="194">
        <f>IF(OR(RIGHT($I384,3)="RGT",RIGHT($I384,3)="INC"),IF($H384=W$284,SUM($T397:W397)+$P384,IF(W$284&gt;$H384,W397,0)),0)</f>
        <v>0</v>
      </c>
      <c r="X384" s="194">
        <f>IF(OR(RIGHT($I384,3)="RGT",RIGHT($I384,3)="INC"),IF($H384=X$284,SUM($T397:X397)+$P384,IF(X$284&gt;$H384,X397,0)),0)</f>
        <v>0</v>
      </c>
      <c r="Y384" s="194">
        <f>IF(OR(RIGHT($I384,3)="RGT",RIGHT($I384,3)="INC"),IF($H384=Y$284,SUM($T397:Y397)+$P384,IF(Y$284&gt;$H384,Y397,0)),0)</f>
        <v>0</v>
      </c>
      <c r="Z384" s="194">
        <f>IF(OR(RIGHT($I384,3)="RGT",RIGHT($I384,3)="INC"),IF($H384=Z$284,SUM($T397:Z397)+$P384,IF(Z$284&gt;$H384,Z397,0)),0)</f>
        <v>0</v>
      </c>
      <c r="AA384" s="194">
        <f>IF(OR(RIGHT($I384,3)="RGT",RIGHT($I384,3)="INC"),IF($H384=AA$284,SUM($T397:AA397)+$P384,IF(AA$284&gt;$H384,AA397,0)),0)</f>
        <v>0</v>
      </c>
      <c r="AB384" s="194">
        <f>IF(OR(RIGHT($I384,3)="RGT",RIGHT($I384,3)="INC"),IF($H384=AB$284,SUM($T397:AB397)+$P384,IF(AB$284&gt;$H384,AB397,0)),0)</f>
        <v>0</v>
      </c>
      <c r="AC384" s="194">
        <f>IF(OR(RIGHT($I384,3)="RGT",RIGHT($I384,3)="INC"),IF($H384=AC$284,SUM($T397:AC397)+$P384,IF(AC$284&gt;$H384,AC397,0)),0)</f>
        <v>0</v>
      </c>
      <c r="AD384" s="194">
        <f>IF(OR(RIGHT($I384,3)="RGT",RIGHT($I384,3)="INC"),IF($H384=AD$284,SUM($T397:AD397)+$P384,IF(AD$284&gt;$H384,AD397,0)),0)</f>
        <v>0</v>
      </c>
      <c r="AE384" s="195">
        <f>IF(OR(RIGHT($I384,3)="RGT",RIGHT($I384,3)="INC"),IF($H384=AE$284,SUM($T397:AE397)+$P384,IF(AE$284&gt;$H384,AE397,0)),0)</f>
        <v>0</v>
      </c>
      <c r="AF384" s="194">
        <f>IF(OR(RIGHT($I384,3)="RGT",RIGHT($I384,3)="INC"),IF($H384=AF$284,SUM($T397:AF397)+$P384,IF(AF$284&gt;$H384,AF397,0)),0)</f>
        <v>0</v>
      </c>
      <c r="AG384" s="194">
        <f>IF(OR(RIGHT($I384,3)="RGT",RIGHT($I384,3)="INC"),IF($H384=AG$284,SUM($T397:AG397)+$P384,IF(AG$284&gt;$H384,AG397,0)),0)</f>
        <v>0</v>
      </c>
      <c r="AH384" s="194">
        <f>IF(OR(RIGHT($I384,3)="RGT",RIGHT($I384,3)="INC"),IF($H384=AH$284,SUM($T397:AH397)+$P384,IF(AH$284&gt;$H384,AH397,0)),0)</f>
        <v>0</v>
      </c>
      <c r="AI384" s="194">
        <f>IF(OR(RIGHT($I384,3)="RGT",RIGHT($I384,3)="INC"),IF($H384=AI$284,SUM($T397:AI397)+$P384,IF(AI$284&gt;$H384,AI397,0)),0)</f>
        <v>0</v>
      </c>
      <c r="AJ384" s="194">
        <f>IF(OR(RIGHT($I384,3)="RGT",RIGHT($I384,3)="INC"),IF($H384=AJ$284,SUM($T397:AJ397)+$P384,IF(AJ$284&gt;$H384,AJ397,0)),0)</f>
        <v>0</v>
      </c>
      <c r="AK384" s="194">
        <f>IF(OR(RIGHT($I384,3)="RGT",RIGHT($I384,3)="INC"),IF($H384=AK$284,SUM($T397:AK397)+$P384,IF(AK$284&gt;$H384,AK397,0)),0)</f>
        <v>0</v>
      </c>
      <c r="AL384" s="194">
        <f>IF(OR(RIGHT($I384,3)="RGT",RIGHT($I384,3)="INC"),IF($H384=AL$284,SUM($T397:AL397)+$P384,IF(AL$284&gt;$H384,AL397,0)),0)</f>
        <v>0</v>
      </c>
      <c r="AM384" s="194">
        <f>IF(OR(RIGHT($I384,3)="RGT",RIGHT($I384,3)="INC"),IF($H384=AM$284,SUM($T397:AM397)+$P384,IF(AM$284&gt;$H384,AM397,0)),0)</f>
        <v>0</v>
      </c>
      <c r="AN384" s="194">
        <f>IF(OR(RIGHT($I384,3)="RGT",RIGHT($I384,3)="INC"),IF($H384=AN$284,SUM($T397:AN397)+$P384,IF(AN$284&gt;$H384,AN397,0)),0)</f>
        <v>0</v>
      </c>
      <c r="AO384" s="194">
        <f>IF(OR(RIGHT($I384,3)="RGT",RIGHT($I384,3)="INC"),IF($H384=AO$284,SUM($T397:AO397)+$P384,IF(AO$284&gt;$H384,AO397,0)),0)</f>
        <v>0</v>
      </c>
      <c r="AP384" s="194">
        <f>IF(OR(RIGHT($I384,3)="RGT",RIGHT($I384,3)="INC"),IF($H384=AP$284,SUM($T397:AP397)+$P384,IF(AP$284&gt;$H384,AP397,0)),0)</f>
        <v>0</v>
      </c>
      <c r="AQ384" s="176">
        <f>IF(OR(RIGHT($I384,3)="RGT",RIGHT($I384,3)="INC"),IF($H384=AQ$284,SUM($T397:AQ397)+$P384,IF(AQ$284&gt;$H384,AQ397,0)),0)</f>
        <v>0</v>
      </c>
      <c r="AR384" s="177"/>
    </row>
    <row r="385" spans="2:44" s="209" customFormat="1" hidden="1" x14ac:dyDescent="0.25">
      <c r="B385" s="208" t="str">
        <f>+$D$376</f>
        <v>Colorado River Substation</v>
      </c>
      <c r="C385" s="173" t="s">
        <v>33</v>
      </c>
      <c r="D385" s="154"/>
      <c r="E385" s="160"/>
      <c r="F385" s="155"/>
      <c r="G385" s="156"/>
      <c r="H385" s="157"/>
      <c r="I385" s="70"/>
      <c r="J385" s="158"/>
      <c r="K385" s="159"/>
      <c r="L385" s="63"/>
      <c r="M385" s="223"/>
      <c r="N385" s="71">
        <f t="shared" si="241"/>
        <v>0</v>
      </c>
      <c r="O385" s="71">
        <f t="shared" si="242"/>
        <v>0</v>
      </c>
      <c r="P385" s="71">
        <f t="shared" si="243"/>
        <v>0</v>
      </c>
      <c r="Q385" s="64">
        <f t="shared" si="244"/>
        <v>0</v>
      </c>
      <c r="R385" s="65">
        <f t="shared" si="245"/>
        <v>0</v>
      </c>
      <c r="S385" s="59"/>
      <c r="T385" s="193">
        <f>IF(OR(RIGHT($I385,3)="RGT",RIGHT($I385,3)="INC"),IF($H385=T$284,SUM($T398:T398)+$P385,IF(T$284&gt;$H385,T398,0)),0)</f>
        <v>0</v>
      </c>
      <c r="U385" s="194">
        <f>IF(OR(RIGHT($I385,3)="RGT",RIGHT($I385,3)="INC"),IF($H385=U$284,SUM($T398:U398)+$P385,IF(U$284&gt;$H385,U398,0)),0)</f>
        <v>0</v>
      </c>
      <c r="V385" s="194">
        <f>IF(OR(RIGHT($I385,3)="RGT",RIGHT($I385,3)="INC"),IF($H385=V$284,SUM($T398:V398)+$P385,IF(V$284&gt;$H385,V398,0)),0)</f>
        <v>0</v>
      </c>
      <c r="W385" s="194">
        <f>IF(OR(RIGHT($I385,3)="RGT",RIGHT($I385,3)="INC"),IF($H385=W$284,SUM($T398:W398)+$P385,IF(W$284&gt;$H385,W398,0)),0)</f>
        <v>0</v>
      </c>
      <c r="X385" s="194">
        <f>IF(OR(RIGHT($I385,3)="RGT",RIGHT($I385,3)="INC"),IF($H385=X$284,SUM($T398:X398)+$P385,IF(X$284&gt;$H385,X398,0)),0)</f>
        <v>0</v>
      </c>
      <c r="Y385" s="194">
        <f>IF(OR(RIGHT($I385,3)="RGT",RIGHT($I385,3)="INC"),IF($H385=Y$284,SUM($T398:Y398)+$P385,IF(Y$284&gt;$H385,Y398,0)),0)</f>
        <v>0</v>
      </c>
      <c r="Z385" s="194">
        <f>IF(OR(RIGHT($I385,3)="RGT",RIGHT($I385,3)="INC"),IF($H385=Z$284,SUM($T398:Z398)+$P385,IF(Z$284&gt;$H385,Z398,0)),0)</f>
        <v>0</v>
      </c>
      <c r="AA385" s="194">
        <f>IF(OR(RIGHT($I385,3)="RGT",RIGHT($I385,3)="INC"),IF($H385=AA$284,SUM($T398:AA398)+$P385,IF(AA$284&gt;$H385,AA398,0)),0)</f>
        <v>0</v>
      </c>
      <c r="AB385" s="194">
        <f>IF(OR(RIGHT($I385,3)="RGT",RIGHT($I385,3)="INC"),IF($H385=AB$284,SUM($T398:AB398)+$P385,IF(AB$284&gt;$H385,AB398,0)),0)</f>
        <v>0</v>
      </c>
      <c r="AC385" s="194">
        <f>IF(OR(RIGHT($I385,3)="RGT",RIGHT($I385,3)="INC"),IF($H385=AC$284,SUM($T398:AC398)+$P385,IF(AC$284&gt;$H385,AC398,0)),0)</f>
        <v>0</v>
      </c>
      <c r="AD385" s="194">
        <f>IF(OR(RIGHT($I385,3)="RGT",RIGHT($I385,3)="INC"),IF($H385=AD$284,SUM($T398:AD398)+$P385,IF(AD$284&gt;$H385,AD398,0)),0)</f>
        <v>0</v>
      </c>
      <c r="AE385" s="195">
        <f>IF(OR(RIGHT($I385,3)="RGT",RIGHT($I385,3)="INC"),IF($H385=AE$284,SUM($T398:AE398)+$P385,IF(AE$284&gt;$H385,AE398,0)),0)</f>
        <v>0</v>
      </c>
      <c r="AF385" s="194">
        <f>IF(OR(RIGHT($I385,3)="RGT",RIGHT($I385,3)="INC"),IF($H385=AF$284,SUM($T398:AF398)+$P385,IF(AF$284&gt;$H385,AF398,0)),0)</f>
        <v>0</v>
      </c>
      <c r="AG385" s="194">
        <f>IF(OR(RIGHT($I385,3)="RGT",RIGHT($I385,3)="INC"),IF($H385=AG$284,SUM($T398:AG398)+$P385,IF(AG$284&gt;$H385,AG398,0)),0)</f>
        <v>0</v>
      </c>
      <c r="AH385" s="194">
        <f>IF(OR(RIGHT($I385,3)="RGT",RIGHT($I385,3)="INC"),IF($H385=AH$284,SUM($T398:AH398)+$P385,IF(AH$284&gt;$H385,AH398,0)),0)</f>
        <v>0</v>
      </c>
      <c r="AI385" s="194">
        <f>IF(OR(RIGHT($I385,3)="RGT",RIGHT($I385,3)="INC"),IF($H385=AI$284,SUM($T398:AI398)+$P385,IF(AI$284&gt;$H385,AI398,0)),0)</f>
        <v>0</v>
      </c>
      <c r="AJ385" s="194">
        <f>IF(OR(RIGHT($I385,3)="RGT",RIGHT($I385,3)="INC"),IF($H385=AJ$284,SUM($T398:AJ398)+$P385,IF(AJ$284&gt;$H385,AJ398,0)),0)</f>
        <v>0</v>
      </c>
      <c r="AK385" s="194">
        <f>IF(OR(RIGHT($I385,3)="RGT",RIGHT($I385,3)="INC"),IF($H385=AK$284,SUM($T398:AK398)+$P385,IF(AK$284&gt;$H385,AK398,0)),0)</f>
        <v>0</v>
      </c>
      <c r="AL385" s="194">
        <f>IF(OR(RIGHT($I385,3)="RGT",RIGHT($I385,3)="INC"),IF($H385=AL$284,SUM($T398:AL398)+$P385,IF(AL$284&gt;$H385,AL398,0)),0)</f>
        <v>0</v>
      </c>
      <c r="AM385" s="194">
        <f>IF(OR(RIGHT($I385,3)="RGT",RIGHT($I385,3)="INC"),IF($H385=AM$284,SUM($T398:AM398)+$P385,IF(AM$284&gt;$H385,AM398,0)),0)</f>
        <v>0</v>
      </c>
      <c r="AN385" s="194">
        <f>IF(OR(RIGHT($I385,3)="RGT",RIGHT($I385,3)="INC"),IF($H385=AN$284,SUM($T398:AN398)+$P385,IF(AN$284&gt;$H385,AN398,0)),0)</f>
        <v>0</v>
      </c>
      <c r="AO385" s="194">
        <f>IF(OR(RIGHT($I385,3)="RGT",RIGHT($I385,3)="INC"),IF($H385=AO$284,SUM($T398:AO398)+$P385,IF(AO$284&gt;$H385,AO398,0)),0)</f>
        <v>0</v>
      </c>
      <c r="AP385" s="194">
        <f>IF(OR(RIGHT($I385,3)="RGT",RIGHT($I385,3)="INC"),IF($H385=AP$284,SUM($T398:AP398)+$P385,IF(AP$284&gt;$H385,AP398,0)),0)</f>
        <v>0</v>
      </c>
      <c r="AQ385" s="176">
        <f>IF(OR(RIGHT($I385,3)="RGT",RIGHT($I385,3)="INC"),IF($H385=AQ$284,SUM($T398:AQ398)+$P385,IF(AQ$284&gt;$H385,AQ398,0)),0)</f>
        <v>0</v>
      </c>
      <c r="AR385" s="177"/>
    </row>
    <row r="386" spans="2:44" ht="15.75" thickBot="1" x14ac:dyDescent="0.3">
      <c r="C386" s="164" t="s">
        <v>62</v>
      </c>
      <c r="D386" s="218" t="s">
        <v>26</v>
      </c>
      <c r="E386" s="219"/>
      <c r="F386" s="219"/>
      <c r="G386" s="219"/>
      <c r="H386" s="219"/>
      <c r="I386" s="219"/>
      <c r="J386" s="219"/>
      <c r="K386" s="220"/>
      <c r="L386" s="63"/>
      <c r="M386" s="124">
        <f t="shared" ref="M386:R386" si="246">SUM(M382:M385)</f>
        <v>0</v>
      </c>
      <c r="N386" s="125">
        <f t="shared" si="246"/>
        <v>3</v>
      </c>
      <c r="O386" s="125">
        <f t="shared" si="246"/>
        <v>0</v>
      </c>
      <c r="P386" s="125">
        <f t="shared" si="246"/>
        <v>0</v>
      </c>
      <c r="Q386" s="125">
        <f t="shared" si="246"/>
        <v>3</v>
      </c>
      <c r="R386" s="126">
        <f t="shared" si="246"/>
        <v>0</v>
      </c>
      <c r="S386" s="58"/>
      <c r="T386" s="178">
        <f t="shared" ref="T386:AQ386" si="247">SUM(T382:T385)</f>
        <v>0.72799999999999998</v>
      </c>
      <c r="U386" s="179">
        <f t="shared" si="247"/>
        <v>1.1579999999999999</v>
      </c>
      <c r="V386" s="179">
        <f t="shared" si="247"/>
        <v>0.78</v>
      </c>
      <c r="W386" s="179">
        <f t="shared" si="247"/>
        <v>0</v>
      </c>
      <c r="X386" s="179">
        <f t="shared" si="247"/>
        <v>0</v>
      </c>
      <c r="Y386" s="179">
        <f t="shared" si="247"/>
        <v>0.33400000000000002</v>
      </c>
      <c r="Z386" s="179">
        <f t="shared" si="247"/>
        <v>0</v>
      </c>
      <c r="AA386" s="179">
        <f t="shared" si="247"/>
        <v>0</v>
      </c>
      <c r="AB386" s="179">
        <f t="shared" si="247"/>
        <v>0</v>
      </c>
      <c r="AC386" s="179">
        <f t="shared" si="247"/>
        <v>0</v>
      </c>
      <c r="AD386" s="179">
        <f t="shared" si="247"/>
        <v>0</v>
      </c>
      <c r="AE386" s="180">
        <f t="shared" si="247"/>
        <v>0</v>
      </c>
      <c r="AF386" s="179">
        <f t="shared" si="247"/>
        <v>0</v>
      </c>
      <c r="AG386" s="179">
        <f t="shared" si="247"/>
        <v>0</v>
      </c>
      <c r="AH386" s="179">
        <f t="shared" si="247"/>
        <v>0</v>
      </c>
      <c r="AI386" s="179">
        <f t="shared" si="247"/>
        <v>0</v>
      </c>
      <c r="AJ386" s="179">
        <f t="shared" si="247"/>
        <v>0</v>
      </c>
      <c r="AK386" s="179">
        <f t="shared" si="247"/>
        <v>0</v>
      </c>
      <c r="AL386" s="179">
        <f t="shared" si="247"/>
        <v>0</v>
      </c>
      <c r="AM386" s="179">
        <f t="shared" si="247"/>
        <v>0</v>
      </c>
      <c r="AN386" s="179">
        <f t="shared" si="247"/>
        <v>0</v>
      </c>
      <c r="AO386" s="179">
        <f t="shared" si="247"/>
        <v>0</v>
      </c>
      <c r="AP386" s="179">
        <f t="shared" si="247"/>
        <v>0</v>
      </c>
      <c r="AQ386" s="179">
        <f t="shared" si="247"/>
        <v>0</v>
      </c>
      <c r="AR386" s="177"/>
    </row>
    <row r="387" spans="2:44" ht="15.75" thickTop="1" x14ac:dyDescent="0.25">
      <c r="D387" s="183"/>
      <c r="E387" s="184"/>
      <c r="F387" s="185"/>
      <c r="G387" s="186"/>
      <c r="H387" s="186"/>
      <c r="I387" s="109"/>
      <c r="J387" s="186"/>
      <c r="K387" s="186"/>
      <c r="L387" s="63"/>
      <c r="M387" s="109"/>
      <c r="N387" s="109"/>
      <c r="O387" s="109"/>
      <c r="P387" s="109"/>
      <c r="Q387" s="109"/>
      <c r="R387" s="109"/>
      <c r="S387" s="58"/>
      <c r="T387" s="186"/>
      <c r="U387" s="186"/>
      <c r="V387" s="186"/>
      <c r="W387" s="186"/>
      <c r="X387" s="186"/>
      <c r="Y387" s="186"/>
      <c r="Z387" s="186"/>
      <c r="AA387" s="186"/>
      <c r="AB387" s="186"/>
      <c r="AC387" s="186"/>
      <c r="AD387" s="186"/>
      <c r="AE387" s="186"/>
      <c r="AF387" s="186"/>
      <c r="AG387" s="186"/>
      <c r="AH387" s="186"/>
      <c r="AI387" s="186"/>
      <c r="AJ387" s="186"/>
      <c r="AK387" s="186"/>
      <c r="AL387" s="186"/>
      <c r="AM387" s="186"/>
      <c r="AN387" s="186"/>
      <c r="AO387" s="186"/>
      <c r="AP387" s="186"/>
      <c r="AQ387" s="186"/>
      <c r="AR387" s="177"/>
    </row>
    <row r="388" spans="2:44" ht="15.75" thickBot="1" x14ac:dyDescent="0.3">
      <c r="D388" s="218" t="str">
        <f>"Total Incremental Plant Balance - "&amp;D376</f>
        <v>Total Incremental Plant Balance - Colorado River Substation</v>
      </c>
      <c r="E388" s="219"/>
      <c r="F388" s="219"/>
      <c r="G388" s="219"/>
      <c r="H388" s="219"/>
      <c r="I388" s="219"/>
      <c r="J388" s="219"/>
      <c r="K388" s="220"/>
      <c r="L388" s="63"/>
      <c r="M388" s="124"/>
      <c r="N388" s="125"/>
      <c r="O388" s="125"/>
      <c r="P388" s="125"/>
      <c r="Q388" s="125"/>
      <c r="R388" s="125"/>
      <c r="S388" s="58"/>
      <c r="T388" s="178">
        <f>T386</f>
        <v>0.72799999999999998</v>
      </c>
      <c r="U388" s="179">
        <f t="shared" ref="U388:AM388" si="248">U386+T388</f>
        <v>1.8859999999999999</v>
      </c>
      <c r="V388" s="179">
        <f t="shared" si="248"/>
        <v>2.6659999999999999</v>
      </c>
      <c r="W388" s="179">
        <f t="shared" si="248"/>
        <v>2.6659999999999999</v>
      </c>
      <c r="X388" s="179">
        <f t="shared" si="248"/>
        <v>2.6659999999999999</v>
      </c>
      <c r="Y388" s="179">
        <f t="shared" si="248"/>
        <v>3</v>
      </c>
      <c r="Z388" s="179">
        <f t="shared" si="248"/>
        <v>3</v>
      </c>
      <c r="AA388" s="179">
        <f t="shared" si="248"/>
        <v>3</v>
      </c>
      <c r="AB388" s="179">
        <f t="shared" si="248"/>
        <v>3</v>
      </c>
      <c r="AC388" s="179">
        <f t="shared" si="248"/>
        <v>3</v>
      </c>
      <c r="AD388" s="179">
        <f t="shared" si="248"/>
        <v>3</v>
      </c>
      <c r="AE388" s="180">
        <f t="shared" si="248"/>
        <v>3</v>
      </c>
      <c r="AF388" s="179">
        <f>AF386+AE388</f>
        <v>3</v>
      </c>
      <c r="AG388" s="179">
        <f t="shared" si="248"/>
        <v>3</v>
      </c>
      <c r="AH388" s="179">
        <f t="shared" si="248"/>
        <v>3</v>
      </c>
      <c r="AI388" s="179">
        <f t="shared" si="248"/>
        <v>3</v>
      </c>
      <c r="AJ388" s="179">
        <f t="shared" si="248"/>
        <v>3</v>
      </c>
      <c r="AK388" s="179">
        <f t="shared" si="248"/>
        <v>3</v>
      </c>
      <c r="AL388" s="179">
        <f t="shared" si="248"/>
        <v>3</v>
      </c>
      <c r="AM388" s="179">
        <f t="shared" si="248"/>
        <v>3</v>
      </c>
      <c r="AN388" s="179">
        <f>AN386+AM388</f>
        <v>3</v>
      </c>
      <c r="AO388" s="179">
        <f>AO386+AN388</f>
        <v>3</v>
      </c>
      <c r="AP388" s="179">
        <f>AP386+AO388</f>
        <v>3</v>
      </c>
      <c r="AQ388" s="179">
        <f>AQ386+AP388</f>
        <v>3</v>
      </c>
      <c r="AR388" s="190"/>
    </row>
    <row r="389" spans="2:44" ht="15.75" thickTop="1" x14ac:dyDescent="0.25">
      <c r="D389" s="67"/>
      <c r="E389" s="68"/>
      <c r="F389" s="67"/>
      <c r="G389" s="217"/>
      <c r="H389" s="217"/>
      <c r="I389" s="217"/>
      <c r="J389" s="217"/>
      <c r="K389" s="217"/>
      <c r="L389" s="63"/>
      <c r="M389" s="128"/>
      <c r="N389" s="128"/>
      <c r="O389" s="128"/>
      <c r="P389" s="128"/>
      <c r="Q389" s="128"/>
      <c r="R389" s="128"/>
      <c r="S389" s="58"/>
      <c r="T389" s="187"/>
      <c r="U389" s="187"/>
      <c r="V389" s="187"/>
      <c r="W389" s="187"/>
      <c r="X389" s="187"/>
      <c r="Y389" s="187"/>
      <c r="Z389" s="187"/>
      <c r="AA389" s="187"/>
      <c r="AB389" s="187"/>
      <c r="AC389" s="187"/>
      <c r="AD389" s="187"/>
      <c r="AE389" s="187"/>
      <c r="AF389" s="187"/>
      <c r="AG389" s="187"/>
      <c r="AH389" s="187"/>
      <c r="AI389" s="187"/>
      <c r="AJ389" s="187"/>
      <c r="AK389" s="187"/>
      <c r="AL389" s="187"/>
      <c r="AM389" s="187"/>
      <c r="AN389" s="187"/>
      <c r="AO389" s="187"/>
      <c r="AP389" s="187"/>
      <c r="AQ389" s="187"/>
      <c r="AR389" s="177"/>
    </row>
    <row r="390" spans="2:44" x14ac:dyDescent="0.25">
      <c r="D390" s="183"/>
      <c r="E390" s="184"/>
      <c r="F390" s="185"/>
      <c r="G390" s="186"/>
      <c r="H390" s="186"/>
      <c r="I390" s="109"/>
      <c r="J390" s="186"/>
      <c r="K390" s="186"/>
      <c r="L390" s="63"/>
      <c r="M390" s="119"/>
      <c r="N390" s="119"/>
      <c r="O390" s="119"/>
      <c r="P390" s="119"/>
      <c r="Q390" s="119"/>
      <c r="R390" s="119"/>
      <c r="S390" s="58"/>
      <c r="T390" s="186"/>
      <c r="U390" s="186"/>
      <c r="V390" s="186"/>
      <c r="W390" s="186"/>
      <c r="X390" s="186"/>
      <c r="Y390" s="186"/>
      <c r="Z390" s="186"/>
      <c r="AA390" s="186"/>
      <c r="AB390" s="186"/>
      <c r="AC390" s="186"/>
      <c r="AD390" s="186"/>
      <c r="AE390" s="186"/>
      <c r="AF390" s="186"/>
      <c r="AG390" s="186"/>
      <c r="AH390" s="186"/>
      <c r="AI390" s="186"/>
      <c r="AJ390" s="186"/>
      <c r="AK390" s="186"/>
      <c r="AL390" s="186"/>
      <c r="AM390" s="186"/>
      <c r="AN390" s="186"/>
      <c r="AO390" s="186"/>
      <c r="AP390" s="186"/>
      <c r="AQ390" s="186"/>
      <c r="AR390" s="177"/>
    </row>
    <row r="391" spans="2:44" x14ac:dyDescent="0.25">
      <c r="D391" s="170" t="s">
        <v>34</v>
      </c>
      <c r="L391" s="63"/>
      <c r="S391" s="58"/>
      <c r="AR391" s="177"/>
    </row>
    <row r="392" spans="2:44" x14ac:dyDescent="0.25">
      <c r="D392" s="167" t="s">
        <v>35</v>
      </c>
      <c r="L392" s="63"/>
      <c r="S392" s="58"/>
      <c r="AR392" s="177"/>
    </row>
    <row r="393" spans="2:44" ht="15.75" thickBot="1" x14ac:dyDescent="0.3">
      <c r="L393" s="63"/>
      <c r="S393" s="58"/>
      <c r="AR393" s="177"/>
    </row>
    <row r="394" spans="2:44" ht="30.75" thickBot="1" x14ac:dyDescent="0.3">
      <c r="D394" s="82" t="s">
        <v>15</v>
      </c>
      <c r="E394" s="83" t="s">
        <v>16</v>
      </c>
      <c r="F394" s="84" t="s">
        <v>17</v>
      </c>
      <c r="G394" s="85" t="s">
        <v>18</v>
      </c>
      <c r="H394" s="86" t="s">
        <v>19</v>
      </c>
      <c r="I394" s="86" t="s">
        <v>20</v>
      </c>
      <c r="J394" s="86" t="s">
        <v>21</v>
      </c>
      <c r="K394" s="87" t="s">
        <v>22</v>
      </c>
      <c r="L394" s="63"/>
      <c r="M394" s="44" t="str">
        <f t="shared" ref="M394:R394" si="249">M$11</f>
        <v>2017 CWIP</v>
      </c>
      <c r="N394" s="45" t="str">
        <f t="shared" si="249"/>
        <v>2018 Total Expenditures</v>
      </c>
      <c r="O394" s="45" t="str">
        <f t="shared" si="249"/>
        <v>2019 Total Expenditures</v>
      </c>
      <c r="P394" s="45" t="str">
        <f t="shared" si="249"/>
        <v>2017 ISO CWIP Less Collectible</v>
      </c>
      <c r="Q394" s="45" t="str">
        <f t="shared" si="249"/>
        <v>2018 ISO Expenditures Less Collectible</v>
      </c>
      <c r="R394" s="46" t="str">
        <f t="shared" si="249"/>
        <v>2019 ISO Expenditures Less Collectible</v>
      </c>
      <c r="S394" s="58"/>
      <c r="T394" s="198">
        <f>$E$3</f>
        <v>43101</v>
      </c>
      <c r="U394" s="85">
        <f t="shared" ref="U394:AM394" si="250">DATE(YEAR(T394),MONTH(T394)+1,DAY(T394))</f>
        <v>43132</v>
      </c>
      <c r="V394" s="85">
        <f t="shared" si="250"/>
        <v>43160</v>
      </c>
      <c r="W394" s="85">
        <f t="shared" si="250"/>
        <v>43191</v>
      </c>
      <c r="X394" s="85">
        <f t="shared" si="250"/>
        <v>43221</v>
      </c>
      <c r="Y394" s="85">
        <f t="shared" si="250"/>
        <v>43252</v>
      </c>
      <c r="Z394" s="85">
        <f t="shared" si="250"/>
        <v>43282</v>
      </c>
      <c r="AA394" s="85">
        <f t="shared" si="250"/>
        <v>43313</v>
      </c>
      <c r="AB394" s="85">
        <f t="shared" si="250"/>
        <v>43344</v>
      </c>
      <c r="AC394" s="85">
        <f t="shared" si="250"/>
        <v>43374</v>
      </c>
      <c r="AD394" s="85">
        <f t="shared" si="250"/>
        <v>43405</v>
      </c>
      <c r="AE394" s="199">
        <f t="shared" si="250"/>
        <v>43435</v>
      </c>
      <c r="AF394" s="85">
        <f>DATE(YEAR(AE394),MONTH(AE394)+1,DAY(AE394))</f>
        <v>43466</v>
      </c>
      <c r="AG394" s="85">
        <f t="shared" si="250"/>
        <v>43497</v>
      </c>
      <c r="AH394" s="85">
        <f t="shared" si="250"/>
        <v>43525</v>
      </c>
      <c r="AI394" s="85">
        <f t="shared" si="250"/>
        <v>43556</v>
      </c>
      <c r="AJ394" s="85">
        <f t="shared" si="250"/>
        <v>43586</v>
      </c>
      <c r="AK394" s="85">
        <f t="shared" si="250"/>
        <v>43617</v>
      </c>
      <c r="AL394" s="85">
        <f t="shared" si="250"/>
        <v>43647</v>
      </c>
      <c r="AM394" s="85">
        <f t="shared" si="250"/>
        <v>43678</v>
      </c>
      <c r="AN394" s="85">
        <f>DATE(YEAR(AM394),MONTH(AM394)+1,DAY(AM394))</f>
        <v>43709</v>
      </c>
      <c r="AO394" s="85">
        <f>DATE(YEAR(AN394),MONTH(AN394)+1,DAY(AN394))</f>
        <v>43739</v>
      </c>
      <c r="AP394" s="85">
        <f>DATE(YEAR(AO394),MONTH(AO394)+1,DAY(AO394))</f>
        <v>43770</v>
      </c>
      <c r="AQ394" s="199">
        <f>DATE(YEAR(AP394),MONTH(AP394)+1,DAY(AP394))</f>
        <v>43800</v>
      </c>
      <c r="AR394" s="177"/>
    </row>
    <row r="395" spans="2:44" x14ac:dyDescent="0.25">
      <c r="B395" s="208" t="str">
        <f>+$D$376</f>
        <v>Colorado River Substation</v>
      </c>
      <c r="C395" s="173" t="s">
        <v>36</v>
      </c>
      <c r="D395" s="227" t="str">
        <f t="shared" ref="D395:K395" si="251">D382</f>
        <v>CET-ET-TP-RN-706100</v>
      </c>
      <c r="E395" s="57" t="str">
        <f t="shared" si="251"/>
        <v>Devers: Relays for D-RB 500kV N-2 SPS</v>
      </c>
      <c r="F395" s="228">
        <f t="shared" si="251"/>
        <v>7061</v>
      </c>
      <c r="G395" s="229" t="str">
        <f t="shared" si="251"/>
        <v>High</v>
      </c>
      <c r="H395" s="230">
        <f t="shared" si="251"/>
        <v>42125</v>
      </c>
      <c r="I395" s="229" t="str">
        <f t="shared" si="251"/>
        <v>TR-SUBINC</v>
      </c>
      <c r="J395" s="231">
        <f t="shared" si="251"/>
        <v>0</v>
      </c>
      <c r="K395" s="232">
        <f t="shared" si="251"/>
        <v>1</v>
      </c>
      <c r="L395" s="63"/>
      <c r="M395" s="223">
        <f>M382</f>
        <v>0</v>
      </c>
      <c r="N395" s="64">
        <f>N382</f>
        <v>3</v>
      </c>
      <c r="O395" s="64">
        <f>O382</f>
        <v>0</v>
      </c>
      <c r="P395" s="64">
        <f>$M395*$K395*(1-$J395)</f>
        <v>0</v>
      </c>
      <c r="Q395" s="64">
        <f>$N395*$K395*(1-$J395)</f>
        <v>3</v>
      </c>
      <c r="R395" s="65">
        <f>$O395*$K395*(1-$J395)</f>
        <v>0</v>
      </c>
      <c r="S395" s="59"/>
      <c r="T395" s="370">
        <v>0.72799999999999998</v>
      </c>
      <c r="U395" s="371">
        <v>1.1579999999999999</v>
      </c>
      <c r="V395" s="371">
        <v>0.78</v>
      </c>
      <c r="W395" s="371">
        <v>0</v>
      </c>
      <c r="X395" s="371">
        <v>0</v>
      </c>
      <c r="Y395" s="371">
        <v>0.33400000000000002</v>
      </c>
      <c r="Z395" s="371"/>
      <c r="AA395" s="371"/>
      <c r="AB395" s="371"/>
      <c r="AC395" s="371"/>
      <c r="AD395" s="371"/>
      <c r="AE395" s="372"/>
      <c r="AF395" s="371"/>
      <c r="AG395" s="371"/>
      <c r="AH395" s="371"/>
      <c r="AI395" s="371"/>
      <c r="AJ395" s="371"/>
      <c r="AK395" s="371"/>
      <c r="AL395" s="371"/>
      <c r="AM395" s="371"/>
      <c r="AN395" s="371"/>
      <c r="AO395" s="371"/>
      <c r="AP395" s="371"/>
      <c r="AQ395" s="372"/>
      <c r="AR395" s="177"/>
    </row>
    <row r="396" spans="2:44" hidden="1" x14ac:dyDescent="0.25">
      <c r="B396" s="208" t="str">
        <f t="shared" ref="B396:B397" si="252">+$D$376</f>
        <v>Colorado River Substation</v>
      </c>
      <c r="C396" s="173" t="s">
        <v>36</v>
      </c>
      <c r="D396" s="56">
        <f t="shared" ref="D396:K396" si="253">D383</f>
        <v>0</v>
      </c>
      <c r="E396" s="66">
        <f t="shared" si="253"/>
        <v>0</v>
      </c>
      <c r="F396" s="58">
        <f t="shared" si="253"/>
        <v>0</v>
      </c>
      <c r="G396" s="60">
        <f t="shared" si="253"/>
        <v>0</v>
      </c>
      <c r="H396" s="59">
        <f t="shared" si="253"/>
        <v>0</v>
      </c>
      <c r="I396" s="60">
        <f t="shared" si="253"/>
        <v>0</v>
      </c>
      <c r="J396" s="61">
        <f t="shared" si="253"/>
        <v>0</v>
      </c>
      <c r="K396" s="62">
        <f t="shared" si="253"/>
        <v>0</v>
      </c>
      <c r="L396" s="63"/>
      <c r="M396" s="223">
        <f t="shared" ref="M396:O396" si="254">M383</f>
        <v>0</v>
      </c>
      <c r="N396" s="64">
        <f t="shared" si="254"/>
        <v>0</v>
      </c>
      <c r="O396" s="64">
        <f t="shared" si="254"/>
        <v>0</v>
      </c>
      <c r="P396" s="64">
        <f t="shared" ref="P396:P398" si="255">$M396*$K396*(1-$J396)</f>
        <v>0</v>
      </c>
      <c r="Q396" s="64">
        <f t="shared" ref="Q396:Q398" si="256">$N396*$K396*(1-$J396)</f>
        <v>0</v>
      </c>
      <c r="R396" s="65">
        <f t="shared" ref="R396:R398" si="257">$O396*$K396*(1-$J396)</f>
        <v>0</v>
      </c>
      <c r="S396" s="59"/>
      <c r="T396" s="291"/>
      <c r="U396" s="292"/>
      <c r="V396" s="292"/>
      <c r="W396" s="292"/>
      <c r="X396" s="292"/>
      <c r="Y396" s="292"/>
      <c r="Z396" s="292"/>
      <c r="AA396" s="292"/>
      <c r="AB396" s="292"/>
      <c r="AC396" s="292"/>
      <c r="AD396" s="292"/>
      <c r="AE396" s="293"/>
      <c r="AF396" s="292"/>
      <c r="AG396" s="292"/>
      <c r="AH396" s="292"/>
      <c r="AI396" s="292"/>
      <c r="AJ396" s="292"/>
      <c r="AK396" s="292"/>
      <c r="AL396" s="292"/>
      <c r="AM396" s="292"/>
      <c r="AN396" s="292"/>
      <c r="AO396" s="292"/>
      <c r="AP396" s="292"/>
      <c r="AQ396" s="293"/>
      <c r="AR396" s="177"/>
    </row>
    <row r="397" spans="2:44" hidden="1" x14ac:dyDescent="0.25">
      <c r="B397" s="208" t="str">
        <f t="shared" si="252"/>
        <v>Colorado River Substation</v>
      </c>
      <c r="C397" s="173" t="s">
        <v>36</v>
      </c>
      <c r="D397" s="56">
        <f t="shared" ref="D397:K397" si="258">D384</f>
        <v>0</v>
      </c>
      <c r="E397" s="66">
        <f t="shared" si="258"/>
        <v>0</v>
      </c>
      <c r="F397" s="58">
        <f t="shared" si="258"/>
        <v>0</v>
      </c>
      <c r="G397" s="60">
        <f t="shared" si="258"/>
        <v>0</v>
      </c>
      <c r="H397" s="59">
        <f t="shared" si="258"/>
        <v>0</v>
      </c>
      <c r="I397" s="60">
        <f t="shared" si="258"/>
        <v>0</v>
      </c>
      <c r="J397" s="61">
        <f t="shared" si="258"/>
        <v>0</v>
      </c>
      <c r="K397" s="62">
        <f t="shared" si="258"/>
        <v>0</v>
      </c>
      <c r="L397" s="63"/>
      <c r="M397" s="223">
        <f t="shared" ref="M397:O397" si="259">M384</f>
        <v>0</v>
      </c>
      <c r="N397" s="64">
        <f t="shared" si="259"/>
        <v>0</v>
      </c>
      <c r="O397" s="64">
        <f t="shared" si="259"/>
        <v>0</v>
      </c>
      <c r="P397" s="64">
        <f t="shared" si="255"/>
        <v>0</v>
      </c>
      <c r="Q397" s="64">
        <f t="shared" si="256"/>
        <v>0</v>
      </c>
      <c r="R397" s="65">
        <f t="shared" si="257"/>
        <v>0</v>
      </c>
      <c r="S397" s="59"/>
      <c r="T397" s="291"/>
      <c r="U397" s="292"/>
      <c r="V397" s="292"/>
      <c r="W397" s="292"/>
      <c r="X397" s="292"/>
      <c r="Y397" s="292"/>
      <c r="Z397" s="292"/>
      <c r="AA397" s="292"/>
      <c r="AB397" s="292"/>
      <c r="AC397" s="292"/>
      <c r="AD397" s="292"/>
      <c r="AE397" s="293"/>
      <c r="AF397" s="292"/>
      <c r="AG397" s="292"/>
      <c r="AH397" s="292"/>
      <c r="AI397" s="292"/>
      <c r="AJ397" s="292"/>
      <c r="AK397" s="292"/>
      <c r="AL397" s="292"/>
      <c r="AM397" s="292"/>
      <c r="AN397" s="292"/>
      <c r="AO397" s="292"/>
      <c r="AP397" s="292"/>
      <c r="AQ397" s="293"/>
      <c r="AR397" s="177"/>
    </row>
    <row r="398" spans="2:44" ht="15.75" hidden="1" thickBot="1" x14ac:dyDescent="0.3">
      <c r="B398" s="208" t="str">
        <f>+$D$376</f>
        <v>Colorado River Substation</v>
      </c>
      <c r="C398" s="173" t="s">
        <v>36</v>
      </c>
      <c r="D398" s="56">
        <f t="shared" ref="D398:K398" si="260">D385</f>
        <v>0</v>
      </c>
      <c r="E398" s="66">
        <f t="shared" si="260"/>
        <v>0</v>
      </c>
      <c r="F398" s="58">
        <f t="shared" si="260"/>
        <v>0</v>
      </c>
      <c r="G398" s="60">
        <f t="shared" si="260"/>
        <v>0</v>
      </c>
      <c r="H398" s="59">
        <f t="shared" si="260"/>
        <v>0</v>
      </c>
      <c r="I398" s="60">
        <f t="shared" si="260"/>
        <v>0</v>
      </c>
      <c r="J398" s="61">
        <f t="shared" si="260"/>
        <v>0</v>
      </c>
      <c r="K398" s="62">
        <f t="shared" si="260"/>
        <v>0</v>
      </c>
      <c r="L398" s="63"/>
      <c r="M398" s="223">
        <f t="shared" ref="M398:O398" si="261">M385</f>
        <v>0</v>
      </c>
      <c r="N398" s="64">
        <f t="shared" si="261"/>
        <v>0</v>
      </c>
      <c r="O398" s="64">
        <f t="shared" si="261"/>
        <v>0</v>
      </c>
      <c r="P398" s="64">
        <f t="shared" si="255"/>
        <v>0</v>
      </c>
      <c r="Q398" s="64">
        <f t="shared" si="256"/>
        <v>0</v>
      </c>
      <c r="R398" s="65">
        <f t="shared" si="257"/>
        <v>0</v>
      </c>
      <c r="S398" s="59"/>
      <c r="T398" s="239"/>
      <c r="U398" s="240"/>
      <c r="V398" s="240"/>
      <c r="W398" s="240"/>
      <c r="X398" s="240"/>
      <c r="Y398" s="240"/>
      <c r="Z398" s="240"/>
      <c r="AA398" s="240"/>
      <c r="AB398" s="240"/>
      <c r="AC398" s="240"/>
      <c r="AD398" s="240"/>
      <c r="AE398" s="241"/>
      <c r="AF398" s="240"/>
      <c r="AG398" s="240"/>
      <c r="AH398" s="240"/>
      <c r="AI398" s="240"/>
      <c r="AJ398" s="240"/>
      <c r="AK398" s="240"/>
      <c r="AL398" s="240"/>
      <c r="AM398" s="240"/>
      <c r="AN398" s="240"/>
      <c r="AO398" s="240"/>
      <c r="AP398" s="240"/>
      <c r="AQ398" s="241"/>
      <c r="AR398" s="177"/>
    </row>
    <row r="399" spans="2:44" ht="15.75" thickBot="1" x14ac:dyDescent="0.3">
      <c r="D399" s="218" t="s">
        <v>37</v>
      </c>
      <c r="E399" s="219"/>
      <c r="F399" s="219"/>
      <c r="G399" s="219"/>
      <c r="H399" s="219"/>
      <c r="I399" s="219"/>
      <c r="J399" s="219"/>
      <c r="K399" s="220"/>
      <c r="L399" s="63"/>
      <c r="M399" s="124">
        <f t="shared" ref="M399:R399" si="262">SUM(M395:M398)</f>
        <v>0</v>
      </c>
      <c r="N399" s="125">
        <f t="shared" si="262"/>
        <v>3</v>
      </c>
      <c r="O399" s="125">
        <f t="shared" si="262"/>
        <v>0</v>
      </c>
      <c r="P399" s="125">
        <f t="shared" si="262"/>
        <v>0</v>
      </c>
      <c r="Q399" s="125">
        <f t="shared" si="262"/>
        <v>3</v>
      </c>
      <c r="R399" s="126">
        <f t="shared" si="262"/>
        <v>0</v>
      </c>
      <c r="S399" s="58"/>
      <c r="T399" s="202">
        <f t="shared" ref="T399:AQ399" si="263">SUM(T395:T398)</f>
        <v>0.72799999999999998</v>
      </c>
      <c r="U399" s="203">
        <f t="shared" si="263"/>
        <v>1.1579999999999999</v>
      </c>
      <c r="V399" s="203">
        <f t="shared" si="263"/>
        <v>0.78</v>
      </c>
      <c r="W399" s="203">
        <f t="shared" si="263"/>
        <v>0</v>
      </c>
      <c r="X399" s="203">
        <f t="shared" si="263"/>
        <v>0</v>
      </c>
      <c r="Y399" s="203">
        <f t="shared" si="263"/>
        <v>0.33400000000000002</v>
      </c>
      <c r="Z399" s="203">
        <f t="shared" si="263"/>
        <v>0</v>
      </c>
      <c r="AA399" s="203">
        <f t="shared" si="263"/>
        <v>0</v>
      </c>
      <c r="AB399" s="203">
        <f t="shared" si="263"/>
        <v>0</v>
      </c>
      <c r="AC399" s="203">
        <f t="shared" si="263"/>
        <v>0</v>
      </c>
      <c r="AD399" s="203">
        <f t="shared" si="263"/>
        <v>0</v>
      </c>
      <c r="AE399" s="204">
        <f t="shared" si="263"/>
        <v>0</v>
      </c>
      <c r="AF399" s="203">
        <f t="shared" si="263"/>
        <v>0</v>
      </c>
      <c r="AG399" s="203">
        <f t="shared" si="263"/>
        <v>0</v>
      </c>
      <c r="AH399" s="203">
        <f t="shared" si="263"/>
        <v>0</v>
      </c>
      <c r="AI399" s="203">
        <f t="shared" si="263"/>
        <v>0</v>
      </c>
      <c r="AJ399" s="203">
        <f t="shared" si="263"/>
        <v>0</v>
      </c>
      <c r="AK399" s="203">
        <f t="shared" si="263"/>
        <v>0</v>
      </c>
      <c r="AL399" s="203">
        <f t="shared" si="263"/>
        <v>0</v>
      </c>
      <c r="AM399" s="203">
        <f t="shared" si="263"/>
        <v>0</v>
      </c>
      <c r="AN399" s="203">
        <f t="shared" si="263"/>
        <v>0</v>
      </c>
      <c r="AO399" s="203">
        <f t="shared" si="263"/>
        <v>0</v>
      </c>
      <c r="AP399" s="203">
        <f t="shared" si="263"/>
        <v>0</v>
      </c>
      <c r="AQ399" s="204">
        <f t="shared" si="263"/>
        <v>0</v>
      </c>
      <c r="AR399" s="177"/>
    </row>
    <row r="400" spans="2:44" ht="15.75" thickTop="1" x14ac:dyDescent="0.25">
      <c r="L400" s="63"/>
      <c r="S400" s="58"/>
      <c r="T400" s="206"/>
      <c r="U400" s="206"/>
      <c r="V400" s="206"/>
      <c r="W400" s="206"/>
      <c r="X400" s="206"/>
      <c r="Y400" s="206"/>
      <c r="Z400" s="206"/>
      <c r="AA400" s="206"/>
      <c r="AB400" s="206"/>
      <c r="AC400" s="206"/>
      <c r="AD400" s="206"/>
      <c r="AE400" s="206"/>
      <c r="AF400" s="206"/>
      <c r="AG400" s="206"/>
      <c r="AH400" s="206"/>
      <c r="AI400" s="206"/>
      <c r="AJ400" s="206"/>
      <c r="AK400" s="206"/>
      <c r="AL400" s="206"/>
      <c r="AM400" s="206"/>
      <c r="AN400" s="206"/>
      <c r="AO400" s="206"/>
      <c r="AP400" s="206"/>
      <c r="AQ400" s="206"/>
      <c r="AR400" s="177"/>
    </row>
    <row r="401" spans="1:44" x14ac:dyDescent="0.25">
      <c r="L401" s="63"/>
      <c r="S401" s="58"/>
      <c r="AR401" s="177"/>
    </row>
    <row r="402" spans="1:44" x14ac:dyDescent="0.25">
      <c r="L402" s="63"/>
      <c r="S402" s="58"/>
      <c r="T402" s="206"/>
      <c r="U402" s="206"/>
      <c r="V402" s="206"/>
      <c r="W402" s="206"/>
      <c r="X402" s="206"/>
      <c r="Y402" s="206"/>
      <c r="Z402" s="206"/>
      <c r="AA402" s="206"/>
      <c r="AB402" s="206"/>
      <c r="AC402" s="206"/>
      <c r="AD402" s="206"/>
      <c r="AE402" s="206"/>
      <c r="AF402" s="206"/>
      <c r="AG402" s="206"/>
      <c r="AH402" s="206"/>
      <c r="AI402" s="206"/>
      <c r="AJ402" s="206"/>
      <c r="AK402" s="206"/>
      <c r="AL402" s="206"/>
      <c r="AM402" s="206"/>
      <c r="AN402" s="206"/>
      <c r="AO402" s="206"/>
      <c r="AP402" s="206"/>
      <c r="AQ402" s="206"/>
      <c r="AR402" s="177"/>
    </row>
    <row r="403" spans="1:44" ht="18.75" x14ac:dyDescent="0.25">
      <c r="D403" s="352" t="s">
        <v>45</v>
      </c>
      <c r="E403" s="353"/>
      <c r="F403" s="353"/>
      <c r="G403" s="354"/>
      <c r="H403" s="354"/>
      <c r="I403" s="354"/>
      <c r="J403" s="354"/>
      <c r="K403" s="354"/>
      <c r="L403" s="63"/>
      <c r="S403" s="58"/>
      <c r="AR403" s="177"/>
    </row>
    <row r="404" spans="1:44" x14ac:dyDescent="0.25">
      <c r="L404" s="63"/>
      <c r="S404" s="58"/>
      <c r="AR404" s="177"/>
    </row>
    <row r="405" spans="1:44" x14ac:dyDescent="0.25">
      <c r="D405" s="170" t="s">
        <v>31</v>
      </c>
      <c r="L405" s="63"/>
      <c r="S405" s="58"/>
      <c r="AR405" s="177"/>
    </row>
    <row r="406" spans="1:44" ht="15" customHeight="1" x14ac:dyDescent="0.25">
      <c r="D406" s="216" t="s">
        <v>43</v>
      </c>
      <c r="E406" s="216"/>
      <c r="F406" s="216"/>
      <c r="G406" s="216"/>
      <c r="H406" s="216"/>
      <c r="I406" s="216"/>
      <c r="J406" s="216"/>
      <c r="K406" s="216"/>
      <c r="L406" s="63"/>
      <c r="S406" s="58"/>
      <c r="AR406" s="177"/>
    </row>
    <row r="407" spans="1:44" ht="15.75" thickBot="1" x14ac:dyDescent="0.3">
      <c r="L407" s="63"/>
      <c r="S407" s="58"/>
      <c r="AR407" s="177"/>
    </row>
    <row r="408" spans="1:44" ht="30.75" thickBot="1" x14ac:dyDescent="0.3">
      <c r="D408" s="51" t="s">
        <v>15</v>
      </c>
      <c r="E408" s="52" t="s">
        <v>16</v>
      </c>
      <c r="F408" s="53" t="s">
        <v>17</v>
      </c>
      <c r="G408" s="54" t="s">
        <v>18</v>
      </c>
      <c r="H408" s="45" t="s">
        <v>19</v>
      </c>
      <c r="I408" s="45" t="s">
        <v>20</v>
      </c>
      <c r="J408" s="45" t="s">
        <v>21</v>
      </c>
      <c r="K408" s="46" t="s">
        <v>22</v>
      </c>
      <c r="L408" s="63"/>
      <c r="M408" s="44" t="str">
        <f t="shared" ref="M408:R408" si="264">M$11</f>
        <v>2017 CWIP</v>
      </c>
      <c r="N408" s="45" t="str">
        <f t="shared" si="264"/>
        <v>2018 Total Expenditures</v>
      </c>
      <c r="O408" s="45" t="str">
        <f t="shared" si="264"/>
        <v>2019 Total Expenditures</v>
      </c>
      <c r="P408" s="45" t="str">
        <f t="shared" si="264"/>
        <v>2017 ISO CWIP Less Collectible</v>
      </c>
      <c r="Q408" s="45" t="str">
        <f t="shared" si="264"/>
        <v>2018 ISO Expenditures Less Collectible</v>
      </c>
      <c r="R408" s="46" t="str">
        <f t="shared" si="264"/>
        <v>2019 ISO Expenditures Less Collectible</v>
      </c>
      <c r="S408" s="58"/>
      <c r="T408" s="69">
        <f>$E$3</f>
        <v>43101</v>
      </c>
      <c r="U408" s="54">
        <f t="shared" ref="U408:AM408" si="265">DATE(YEAR(T408),MONTH(T408)+1,DAY(T408))</f>
        <v>43132</v>
      </c>
      <c r="V408" s="54">
        <f t="shared" si="265"/>
        <v>43160</v>
      </c>
      <c r="W408" s="54">
        <f t="shared" si="265"/>
        <v>43191</v>
      </c>
      <c r="X408" s="54">
        <f t="shared" si="265"/>
        <v>43221</v>
      </c>
      <c r="Y408" s="54">
        <f t="shared" si="265"/>
        <v>43252</v>
      </c>
      <c r="Z408" s="54">
        <f t="shared" si="265"/>
        <v>43282</v>
      </c>
      <c r="AA408" s="54">
        <f t="shared" si="265"/>
        <v>43313</v>
      </c>
      <c r="AB408" s="54">
        <f t="shared" si="265"/>
        <v>43344</v>
      </c>
      <c r="AC408" s="54">
        <f t="shared" si="265"/>
        <v>43374</v>
      </c>
      <c r="AD408" s="54">
        <f t="shared" si="265"/>
        <v>43405</v>
      </c>
      <c r="AE408" s="171">
        <f t="shared" si="265"/>
        <v>43435</v>
      </c>
      <c r="AF408" s="54">
        <f>DATE(YEAR(AE408),MONTH(AE408)+1,DAY(AE408))</f>
        <v>43466</v>
      </c>
      <c r="AG408" s="54">
        <f t="shared" si="265"/>
        <v>43497</v>
      </c>
      <c r="AH408" s="54">
        <f t="shared" si="265"/>
        <v>43525</v>
      </c>
      <c r="AI408" s="54">
        <f t="shared" si="265"/>
        <v>43556</v>
      </c>
      <c r="AJ408" s="54">
        <f t="shared" si="265"/>
        <v>43586</v>
      </c>
      <c r="AK408" s="54">
        <f t="shared" si="265"/>
        <v>43617</v>
      </c>
      <c r="AL408" s="54">
        <f t="shared" si="265"/>
        <v>43647</v>
      </c>
      <c r="AM408" s="54">
        <f t="shared" si="265"/>
        <v>43678</v>
      </c>
      <c r="AN408" s="54">
        <f>DATE(YEAR(AM408),MONTH(AM408)+1,DAY(AM408))</f>
        <v>43709</v>
      </c>
      <c r="AO408" s="54">
        <f>DATE(YEAR(AN408),MONTH(AN408)+1,DAY(AN408))</f>
        <v>43739</v>
      </c>
      <c r="AP408" s="54">
        <f>DATE(YEAR(AO408),MONTH(AO408)+1,DAY(AO408))</f>
        <v>43770</v>
      </c>
      <c r="AQ408" s="171">
        <f>DATE(YEAR(AP408),MONTH(AP408)+1,DAY(AP408))</f>
        <v>43800</v>
      </c>
      <c r="AR408" s="177"/>
    </row>
    <row r="409" spans="1:44" x14ac:dyDescent="0.25">
      <c r="A409" s="318">
        <v>901307713</v>
      </c>
      <c r="B409" s="163" t="str">
        <f>+$D$403</f>
        <v>Whirlwind Substation Expansion Project</v>
      </c>
      <c r="C409" s="173" t="s">
        <v>33</v>
      </c>
      <c r="D409" s="56" t="s">
        <v>388</v>
      </c>
      <c r="E409" s="57" t="s">
        <v>389</v>
      </c>
      <c r="F409" s="58">
        <v>7650</v>
      </c>
      <c r="G409" s="153" t="s">
        <v>90</v>
      </c>
      <c r="H409" s="281">
        <v>42826</v>
      </c>
      <c r="I409" s="60" t="s">
        <v>295</v>
      </c>
      <c r="J409" s="61">
        <v>0</v>
      </c>
      <c r="K409" s="62">
        <v>1</v>
      </c>
      <c r="L409" s="63"/>
      <c r="M409" s="329">
        <v>0</v>
      </c>
      <c r="N409" s="64">
        <f>SUM($T422:$AE422)</f>
        <v>23.2</v>
      </c>
      <c r="O409" s="64">
        <f>SUM($AF422:$AQ422)</f>
        <v>0</v>
      </c>
      <c r="P409" s="64">
        <f>$M409*$K409*(1-$J409)</f>
        <v>0</v>
      </c>
      <c r="Q409" s="64">
        <f>$N409*$K409*(1-$J409)</f>
        <v>23.2</v>
      </c>
      <c r="R409" s="65">
        <f>$O409*$K409*(1-$J409)</f>
        <v>0</v>
      </c>
      <c r="S409" s="59"/>
      <c r="T409" s="174">
        <f>IF(OR(RIGHT($I409,3)="RGT",RIGHT($I409,3)="INC"),IF($H409=T$188,SUM($T422:T422)+$P409,IF(T$188&gt;$H409,T422,0)),0)</f>
        <v>10.308999999999999</v>
      </c>
      <c r="U409" s="175">
        <f>IF(OR(RIGHT($I409,3)="RGT",RIGHT($I409,3)="INC"),IF($H409=U$188,SUM($T422:U422)+$P409,IF(U$188&gt;$H409,U422,0)),0)</f>
        <v>6.2039999999999997</v>
      </c>
      <c r="V409" s="175">
        <f>IF(OR(RIGHT($I409,3)="RGT",RIGHT($I409,3)="INC"),IF($H409=V$188,SUM($T422:V422)+$P409,IF(V$188&gt;$H409,V422,0)),0)</f>
        <v>6.6870000000000003</v>
      </c>
      <c r="W409" s="175">
        <f>IF(OR(RIGHT($I409,3)="RGT",RIGHT($I409,3)="INC"),IF($H409=W$188,SUM($T422:W422)+$P409,IF(W$188&gt;$H409,W422,0)),0)</f>
        <v>0</v>
      </c>
      <c r="X409" s="175">
        <f>IF(OR(RIGHT($I409,3)="RGT",RIGHT($I409,3)="INC"),IF($H409=X$188,SUM($T422:X422)+$P409,IF(X$188&gt;$H409,X422,0)),0)</f>
        <v>0</v>
      </c>
      <c r="Y409" s="175">
        <f>IF(OR(RIGHT($I409,3)="RGT",RIGHT($I409,3)="INC"),IF($H409=Y$188,SUM($T422:Y422)+$P409,IF(Y$188&gt;$H409,Y422,0)),0)</f>
        <v>0</v>
      </c>
      <c r="Z409" s="175">
        <f>IF(OR(RIGHT($I409,3)="RGT",RIGHT($I409,3)="INC"),IF($H409=Z$188,SUM($T422:Z422)+$P409,IF(Z$188&gt;$H409,Z422,0)),0)</f>
        <v>0</v>
      </c>
      <c r="AA409" s="175">
        <f>IF(OR(RIGHT($I409,3)="RGT",RIGHT($I409,3)="INC"),IF($H409=AA$188,SUM($T422:AA422)+$P409,IF(AA$188&gt;$H409,AA422,0)),0)</f>
        <v>0</v>
      </c>
      <c r="AB409" s="175">
        <f>IF(OR(RIGHT($I409,3)="RGT",RIGHT($I409,3)="INC"),IF($H409=AB$188,SUM($T422:AB422)+$P409,IF(AB$188&gt;$H409,AB422,0)),0)</f>
        <v>0</v>
      </c>
      <c r="AC409" s="175">
        <f>IF(OR(RIGHT($I409,3)="RGT",RIGHT($I409,3)="INC"),IF($H409=AC$188,SUM($T422:AC422)+$P409,IF(AC$188&gt;$H409,AC422,0)),0)</f>
        <v>0</v>
      </c>
      <c r="AD409" s="175">
        <f>IF(OR(RIGHT($I409,3)="RGT",RIGHT($I409,3)="INC"),IF($H409=AD$188,SUM($T422:AD422)+$P409,IF(AD$188&gt;$H409,AD422,0)),0)</f>
        <v>0</v>
      </c>
      <c r="AE409" s="176">
        <f>IF(OR(RIGHT($I409,3)="RGT",RIGHT($I409,3)="INC"),IF($H409=AE$188,SUM($T422:AE422)+$P409,IF(AE$188&gt;$H409,AE422,0)),0)</f>
        <v>0</v>
      </c>
      <c r="AF409" s="175">
        <f>IF(OR(RIGHT($I409,3)="RGT",RIGHT($I409,3)="INC"),IF($H409=AF$188,SUM($T422:AF422)+$P409,IF(AF$188&gt;$H409,AF422,0)),0)</f>
        <v>0</v>
      </c>
      <c r="AG409" s="175">
        <f>IF(OR(RIGHT($I409,3)="RGT",RIGHT($I409,3)="INC"),IF($H409=AG$188,SUM($T422:AG422)+$P409,IF(AG$188&gt;$H409,AG422,0)),0)</f>
        <v>0</v>
      </c>
      <c r="AH409" s="175">
        <f>IF(OR(RIGHT($I409,3)="RGT",RIGHT($I409,3)="INC"),IF($H409=AH$188,SUM($T422:AH422)+$P409,IF(AH$188&gt;$H409,AH422,0)),0)</f>
        <v>0</v>
      </c>
      <c r="AI409" s="175">
        <f>IF(OR(RIGHT($I409,3)="RGT",RIGHT($I409,3)="INC"),IF($H409=AI$188,SUM($T422:AI422)+$P409,IF(AI$188&gt;$H409,AI422,0)),0)</f>
        <v>0</v>
      </c>
      <c r="AJ409" s="175">
        <f>IF(OR(RIGHT($I409,3)="RGT",RIGHT($I409,3)="INC"),IF($H409=AJ$188,SUM($T422:AJ422)+$P409,IF(AJ$188&gt;$H409,AJ422,0)),0)</f>
        <v>0</v>
      </c>
      <c r="AK409" s="175">
        <f>IF(OR(RIGHT($I409,3)="RGT",RIGHT($I409,3)="INC"),IF($H409=AK$188,SUM($T422:AK422)+$P409,IF(AK$188&gt;$H409,AK422,0)),0)</f>
        <v>0</v>
      </c>
      <c r="AL409" s="175">
        <f>IF(OR(RIGHT($I409,3)="RGT",RIGHT($I409,3)="INC"),IF($H409=AL$188,SUM($T422:AL422)+$P409,IF(AL$188&gt;$H409,AL422,0)),0)</f>
        <v>0</v>
      </c>
      <c r="AM409" s="175">
        <f>IF(OR(RIGHT($I409,3)="RGT",RIGHT($I409,3)="INC"),IF($H409=AM$188,SUM($T422:AM422)+$P409,IF(AM$188&gt;$H409,AM422,0)),0)</f>
        <v>0</v>
      </c>
      <c r="AN409" s="175">
        <f>IF(OR(RIGHT($I409,3)="RGT",RIGHT($I409,3)="INC"),IF($H409=AN$188,SUM($T422:AN422)+$P409,IF(AN$188&gt;$H409,AN422,0)),0)</f>
        <v>0</v>
      </c>
      <c r="AO409" s="175">
        <f>IF(OR(RIGHT($I409,3)="RGT",RIGHT($I409,3)="INC"),IF($H409=AO$188,SUM($T422:AO422)+$P409,IF(AO$188&gt;$H409,AO422,0)),0)</f>
        <v>0</v>
      </c>
      <c r="AP409" s="175">
        <f>IF(OR(RIGHT($I409,3)="RGT",RIGHT($I409,3)="INC"),IF($H409=AP$188,SUM($T422:AP422)+$P409,IF(AP$188&gt;$H409,AP422,0)),0)</f>
        <v>0</v>
      </c>
      <c r="AQ409" s="176">
        <f>IF(OR(RIGHT($I409,3)="RGT",RIGHT($I409,3)="INC"),IF($H409=AQ$188,SUM($T422:AQ422)+$P409,IF(AQ$188&gt;$H409,AQ422,0)),0)</f>
        <v>0</v>
      </c>
      <c r="AR409" s="177"/>
    </row>
    <row r="410" spans="1:44" hidden="1" x14ac:dyDescent="0.25">
      <c r="A410" s="295"/>
      <c r="B410" s="163" t="str">
        <f t="shared" ref="B410:B412" si="266">+$D$403</f>
        <v>Whirlwind Substation Expansion Project</v>
      </c>
      <c r="C410" s="173" t="s">
        <v>33</v>
      </c>
      <c r="D410" s="56"/>
      <c r="E410" s="66"/>
      <c r="F410" s="58"/>
      <c r="G410" s="153"/>
      <c r="H410" s="281"/>
      <c r="I410" s="60"/>
      <c r="J410" s="61"/>
      <c r="K410" s="62"/>
      <c r="L410" s="63"/>
      <c r="M410" s="329"/>
      <c r="N410" s="64">
        <f>SUM($T423:$AE423)</f>
        <v>0</v>
      </c>
      <c r="O410" s="64">
        <f>SUM($AF423:$AQ423)</f>
        <v>0</v>
      </c>
      <c r="P410" s="64">
        <f>$M410*$K410*(1-$J410)</f>
        <v>0</v>
      </c>
      <c r="Q410" s="64">
        <f>$N410*$K410*(1-$J410)</f>
        <v>0</v>
      </c>
      <c r="R410" s="65">
        <f>$O410*$K410*(1-$J410)</f>
        <v>0</v>
      </c>
      <c r="S410" s="59"/>
      <c r="T410" s="174">
        <f>IF(OR(RIGHT($I410,3)="RGT",RIGHT($I410,3)="INC"),IF($H410=T$188,SUM($T423:T423)+$P410,IF(T$188&gt;$H410,T423,0)),0)</f>
        <v>0</v>
      </c>
      <c r="U410" s="175">
        <f>IF(OR(RIGHT($I410,3)="RGT",RIGHT($I410,3)="INC"),IF($H410=U$188,SUM($T423:U423)+$P410,IF(U$188&gt;$H410,U423,0)),0)</f>
        <v>0</v>
      </c>
      <c r="V410" s="175">
        <f>IF(OR(RIGHT($I410,3)="RGT",RIGHT($I410,3)="INC"),IF($H410=V$188,SUM($T423:V423)+$P410,IF(V$188&gt;$H410,V423,0)),0)</f>
        <v>0</v>
      </c>
      <c r="W410" s="175">
        <f>IF(OR(RIGHT($I410,3)="RGT",RIGHT($I410,3)="INC"),IF($H410=W$188,SUM($T423:W423)+$P410,IF(W$188&gt;$H410,W423,0)),0)</f>
        <v>0</v>
      </c>
      <c r="X410" s="175">
        <f>IF(OR(RIGHT($I410,3)="RGT",RIGHT($I410,3)="INC"),IF($H410=X$188,SUM($T423:X423)+$P410,IF(X$188&gt;$H410,X423,0)),0)</f>
        <v>0</v>
      </c>
      <c r="Y410" s="175">
        <f>IF(OR(RIGHT($I410,3)="RGT",RIGHT($I410,3)="INC"),IF($H410=Y$188,SUM($T423:Y423)+$P410,IF(Y$188&gt;$H410,Y423,0)),0)</f>
        <v>0</v>
      </c>
      <c r="Z410" s="175">
        <f>IF(OR(RIGHT($I410,3)="RGT",RIGHT($I410,3)="INC"),IF($H410=Z$188,SUM($T423:Z423)+$P410,IF(Z$188&gt;$H410,Z423,0)),0)</f>
        <v>0</v>
      </c>
      <c r="AA410" s="175">
        <f>IF(OR(RIGHT($I410,3)="RGT",RIGHT($I410,3)="INC"),IF($H410=AA$188,SUM($T423:AA423)+$P410,IF(AA$188&gt;$H410,AA423,0)),0)</f>
        <v>0</v>
      </c>
      <c r="AB410" s="175">
        <f>IF(OR(RIGHT($I410,3)="RGT",RIGHT($I410,3)="INC"),IF($H410=AB$188,SUM($T423:AB423)+$P410,IF(AB$188&gt;$H410,AB423,0)),0)</f>
        <v>0</v>
      </c>
      <c r="AC410" s="175">
        <f>IF(OR(RIGHT($I410,3)="RGT",RIGHT($I410,3)="INC"),IF($H410=AC$188,SUM($T423:AC423)+$P410,IF(AC$188&gt;$H410,AC423,0)),0)</f>
        <v>0</v>
      </c>
      <c r="AD410" s="175">
        <f>IF(OR(RIGHT($I410,3)="RGT",RIGHT($I410,3)="INC"),IF($H410=AD$188,SUM($T423:AD423)+$P410,IF(AD$188&gt;$H410,AD423,0)),0)</f>
        <v>0</v>
      </c>
      <c r="AE410" s="176">
        <f>IF(OR(RIGHT($I410,3)="RGT",RIGHT($I410,3)="INC"),IF($H410=AE$188,SUM($T423:AE423)+$P410,IF(AE$188&gt;$H410,AE423,0)),0)</f>
        <v>0</v>
      </c>
      <c r="AF410" s="175">
        <f>IF(OR(RIGHT($I410,3)="RGT",RIGHT($I410,3)="INC"),IF($H410=AF$188,SUM($T423:AF423)+$P410,IF(AF$188&gt;$H410,AF423,0)),0)</f>
        <v>0</v>
      </c>
      <c r="AG410" s="175">
        <f>IF(OR(RIGHT($I410,3)="RGT",RIGHT($I410,3)="INC"),IF($H410=AG$188,SUM($T423:AG423)+$P410,IF(AG$188&gt;$H410,AG423,0)),0)</f>
        <v>0</v>
      </c>
      <c r="AH410" s="175">
        <f>IF(OR(RIGHT($I410,3)="RGT",RIGHT($I410,3)="INC"),IF($H410=AH$188,SUM($T423:AH423)+$P410,IF(AH$188&gt;$H410,AH423,0)),0)</f>
        <v>0</v>
      </c>
      <c r="AI410" s="175">
        <f>IF(OR(RIGHT($I410,3)="RGT",RIGHT($I410,3)="INC"),IF($H410=AI$188,SUM($T423:AI423)+$P410,IF(AI$188&gt;$H410,AI423,0)),0)</f>
        <v>0</v>
      </c>
      <c r="AJ410" s="175">
        <f>IF(OR(RIGHT($I410,3)="RGT",RIGHT($I410,3)="INC"),IF($H410=AJ$188,SUM($T423:AJ423)+$P410,IF(AJ$188&gt;$H410,AJ423,0)),0)</f>
        <v>0</v>
      </c>
      <c r="AK410" s="175">
        <f>IF(OR(RIGHT($I410,3)="RGT",RIGHT($I410,3)="INC"),IF($H410=AK$188,SUM($T423:AK423)+$P410,IF(AK$188&gt;$H410,AK423,0)),0)</f>
        <v>0</v>
      </c>
      <c r="AL410" s="175">
        <f>IF(OR(RIGHT($I410,3)="RGT",RIGHT($I410,3)="INC"),IF($H410=AL$188,SUM($T423:AL423)+$P410,IF(AL$188&gt;$H410,AL423,0)),0)</f>
        <v>0</v>
      </c>
      <c r="AM410" s="175">
        <f>IF(OR(RIGHT($I410,3)="RGT",RIGHT($I410,3)="INC"),IF($H410=AM$188,SUM($T423:AM423)+$P410,IF(AM$188&gt;$H410,AM423,0)),0)</f>
        <v>0</v>
      </c>
      <c r="AN410" s="175">
        <f>IF(OR(RIGHT($I410,3)="RGT",RIGHT($I410,3)="INC"),IF($H410=AN$188,SUM($T423:AN423)+$P410,IF(AN$188&gt;$H410,AN423,0)),0)</f>
        <v>0</v>
      </c>
      <c r="AO410" s="175">
        <f>IF(OR(RIGHT($I410,3)="RGT",RIGHT($I410,3)="INC"),IF($H410=AO$188,SUM($T423:AO423)+$P410,IF(AO$188&gt;$H410,AO423,0)),0)</f>
        <v>0</v>
      </c>
      <c r="AP410" s="175">
        <f>IF(OR(RIGHT($I410,3)="RGT",RIGHT($I410,3)="INC"),IF($H410=AP$188,SUM($T423:AP423)+$P410,IF(AP$188&gt;$H410,AP423,0)),0)</f>
        <v>0</v>
      </c>
      <c r="AQ410" s="176">
        <f>IF(OR(RIGHT($I410,3)="RGT",RIGHT($I410,3)="INC"),IF($H410=AQ$188,SUM($T423:AQ423)+$P410,IF(AQ$188&gt;$H410,AQ423,0)),0)</f>
        <v>0</v>
      </c>
      <c r="AR410" s="177"/>
    </row>
    <row r="411" spans="1:44" hidden="1" x14ac:dyDescent="0.25">
      <c r="B411" s="163" t="str">
        <f t="shared" si="266"/>
        <v>Whirlwind Substation Expansion Project</v>
      </c>
      <c r="C411" s="173" t="s">
        <v>33</v>
      </c>
      <c r="D411" s="56"/>
      <c r="E411" s="66"/>
      <c r="F411" s="58"/>
      <c r="G411" s="153"/>
      <c r="H411" s="294"/>
      <c r="I411" s="60"/>
      <c r="J411" s="61"/>
      <c r="K411" s="62"/>
      <c r="L411" s="63"/>
      <c r="M411" s="285"/>
      <c r="N411" s="64">
        <f>SUM($T424:$AE424)</f>
        <v>0</v>
      </c>
      <c r="O411" s="64">
        <f>SUM($AF424:$AQ424)</f>
        <v>0</v>
      </c>
      <c r="P411" s="64">
        <f>$M411*$K411*(1-$J411)</f>
        <v>0</v>
      </c>
      <c r="Q411" s="64">
        <f>$N411*$K411*(1-$J411)</f>
        <v>0</v>
      </c>
      <c r="R411" s="65">
        <f>$O411*$K411*(1-$J411)</f>
        <v>0</v>
      </c>
      <c r="S411" s="59"/>
      <c r="T411" s="174">
        <f>IF(OR(RIGHT($I411,3)="RGT",RIGHT($I411,3)="INC"),IF($H411=T$188,SUM($T424:T424)+$P411,IF(T$188&gt;$H411,T424,0)),0)</f>
        <v>0</v>
      </c>
      <c r="U411" s="175">
        <f>IF(OR(RIGHT($I411,3)="RGT",RIGHT($I411,3)="INC"),IF($H411=U$188,SUM($T424:U424)+$P411,IF(U$188&gt;$H411,U424,0)),0)</f>
        <v>0</v>
      </c>
      <c r="V411" s="175">
        <f>IF(OR(RIGHT($I411,3)="RGT",RIGHT($I411,3)="INC"),IF($H411=V$188,SUM($T424:V424)+$P411,IF(V$188&gt;$H411,V424,0)),0)</f>
        <v>0</v>
      </c>
      <c r="W411" s="175">
        <f>IF(OR(RIGHT($I411,3)="RGT",RIGHT($I411,3)="INC"),IF($H411=W$188,SUM($T424:W424)+$P411,IF(W$188&gt;$H411,W424,0)),0)</f>
        <v>0</v>
      </c>
      <c r="X411" s="175">
        <f>IF(OR(RIGHT($I411,3)="RGT",RIGHT($I411,3)="INC"),IF($H411=X$188,SUM($T424:X424)+$P411,IF(X$188&gt;$H411,X424,0)),0)</f>
        <v>0</v>
      </c>
      <c r="Y411" s="175">
        <f>IF(OR(RIGHT($I411,3)="RGT",RIGHT($I411,3)="INC"),IF($H411=Y$188,SUM($T424:Y424)+$P411,IF(Y$188&gt;$H411,Y424,0)),0)</f>
        <v>0</v>
      </c>
      <c r="Z411" s="175">
        <f>IF(OR(RIGHT($I411,3)="RGT",RIGHT($I411,3)="INC"),IF($H411=Z$188,SUM($T424:Z424)+$P411,IF(Z$188&gt;$H411,Z424,0)),0)</f>
        <v>0</v>
      </c>
      <c r="AA411" s="175">
        <f>IF(OR(RIGHT($I411,3)="RGT",RIGHT($I411,3)="INC"),IF($H411=AA$188,SUM($T424:AA424)+$P411,IF(AA$188&gt;$H411,AA424,0)),0)</f>
        <v>0</v>
      </c>
      <c r="AB411" s="175">
        <f>IF(OR(RIGHT($I411,3)="RGT",RIGHT($I411,3)="INC"),IF($H411=AB$188,SUM($T424:AB424)+$P411,IF(AB$188&gt;$H411,AB424,0)),0)</f>
        <v>0</v>
      </c>
      <c r="AC411" s="175">
        <f>IF(OR(RIGHT($I411,3)="RGT",RIGHT($I411,3)="INC"),IF($H411=AC$188,SUM($T424:AC424)+$P411,IF(AC$188&gt;$H411,AC424,0)),0)</f>
        <v>0</v>
      </c>
      <c r="AD411" s="175">
        <f>IF(OR(RIGHT($I411,3)="RGT",RIGHT($I411,3)="INC"),IF($H411=AD$188,SUM($T424:AD424)+$P411,IF(AD$188&gt;$H411,AD424,0)),0)</f>
        <v>0</v>
      </c>
      <c r="AE411" s="176">
        <f>IF(OR(RIGHT($I411,3)="RGT",RIGHT($I411,3)="INC"),IF($H411=AE$188,SUM($T424:AE424)+$P411,IF(AE$188&gt;$H411,AE424,0)),0)</f>
        <v>0</v>
      </c>
      <c r="AF411" s="175">
        <f>IF(OR(RIGHT($I411,3)="RGT",RIGHT($I411,3)="INC"),IF($H411=AF$188,SUM($T424:AF424)+$P411,IF(AF$188&gt;$H411,AF424,0)),0)</f>
        <v>0</v>
      </c>
      <c r="AG411" s="175">
        <f>IF(OR(RIGHT($I411,3)="RGT",RIGHT($I411,3)="INC"),IF($H411=AG$188,SUM($T424:AG424)+$P411,IF(AG$188&gt;$H411,AG424,0)),0)</f>
        <v>0</v>
      </c>
      <c r="AH411" s="175">
        <f>IF(OR(RIGHT($I411,3)="RGT",RIGHT($I411,3)="INC"),IF($H411=AH$188,SUM($T424:AH424)+$P411,IF(AH$188&gt;$H411,AH424,0)),0)</f>
        <v>0</v>
      </c>
      <c r="AI411" s="175">
        <f>IF(OR(RIGHT($I411,3)="RGT",RIGHT($I411,3)="INC"),IF($H411=AI$188,SUM($T424:AI424)+$P411,IF(AI$188&gt;$H411,AI424,0)),0)</f>
        <v>0</v>
      </c>
      <c r="AJ411" s="175">
        <f>IF(OR(RIGHT($I411,3)="RGT",RIGHT($I411,3)="INC"),IF($H411=AJ$188,SUM($T424:AJ424)+$P411,IF(AJ$188&gt;$H411,AJ424,0)),0)</f>
        <v>0</v>
      </c>
      <c r="AK411" s="175">
        <f>IF(OR(RIGHT($I411,3)="RGT",RIGHT($I411,3)="INC"),IF($H411=AK$188,SUM($T424:AK424)+$P411,IF(AK$188&gt;$H411,AK424,0)),0)</f>
        <v>0</v>
      </c>
      <c r="AL411" s="175">
        <f>IF(OR(RIGHT($I411,3)="RGT",RIGHT($I411,3)="INC"),IF($H411=AL$188,SUM($T424:AL424)+$P411,IF(AL$188&gt;$H411,AL424,0)),0)</f>
        <v>0</v>
      </c>
      <c r="AM411" s="175">
        <f>IF(OR(RIGHT($I411,3)="RGT",RIGHT($I411,3)="INC"),IF($H411=AM$188,SUM($T424:AM424)+$P411,IF(AM$188&gt;$H411,AM424,0)),0)</f>
        <v>0</v>
      </c>
      <c r="AN411" s="175">
        <f>IF(OR(RIGHT($I411,3)="RGT",RIGHT($I411,3)="INC"),IF($H411=AN$188,SUM($T424:AN424)+$P411,IF(AN$188&gt;$H411,AN424,0)),0)</f>
        <v>0</v>
      </c>
      <c r="AO411" s="175">
        <f>IF(OR(RIGHT($I411,3)="RGT",RIGHT($I411,3)="INC"),IF($H411=AO$188,SUM($T424:AO424)+$P411,IF(AO$188&gt;$H411,AO424,0)),0)</f>
        <v>0</v>
      </c>
      <c r="AP411" s="175">
        <f>IF(OR(RIGHT($I411,3)="RGT",RIGHT($I411,3)="INC"),IF($H411=AP$188,SUM($T424:AP424)+$P411,IF(AP$188&gt;$H411,AP424,0)),0)</f>
        <v>0</v>
      </c>
      <c r="AQ411" s="176">
        <f>IF(OR(RIGHT($I411,3)="RGT",RIGHT($I411,3)="INC"),IF($H411=AQ$188,SUM($T424:AQ424)+$P411,IF(AQ$188&gt;$H411,AQ424,0)),0)</f>
        <v>0</v>
      </c>
      <c r="AR411" s="177"/>
    </row>
    <row r="412" spans="1:44" hidden="1" x14ac:dyDescent="0.25">
      <c r="B412" s="163" t="str">
        <f t="shared" si="266"/>
        <v>Whirlwind Substation Expansion Project</v>
      </c>
      <c r="C412" s="173" t="s">
        <v>33</v>
      </c>
      <c r="D412" s="56"/>
      <c r="E412" s="66"/>
      <c r="F412" s="58"/>
      <c r="G412" s="153"/>
      <c r="H412" s="59"/>
      <c r="I412" s="60"/>
      <c r="J412" s="61"/>
      <c r="K412" s="62"/>
      <c r="L412" s="63"/>
      <c r="M412" s="122"/>
      <c r="N412" s="64">
        <f>SUM($T425:$AE425)</f>
        <v>0</v>
      </c>
      <c r="O412" s="64">
        <f>SUM($AF425:$AQ425)</f>
        <v>0</v>
      </c>
      <c r="P412" s="64">
        <f>$M412*$K412*(1-$J412)</f>
        <v>0</v>
      </c>
      <c r="Q412" s="64">
        <f>$N412*$K412*(1-$J412)</f>
        <v>0</v>
      </c>
      <c r="R412" s="65">
        <f>$O412*$K412*(1-$J412)</f>
        <v>0</v>
      </c>
      <c r="S412" s="59"/>
      <c r="T412" s="174">
        <f>IF(OR(RIGHT($I412,3)="RGT",RIGHT($I412,3)="INC"),IF($H412=T$188,SUM($T425:T425)+$P412,IF(T$188&gt;$H412,T425,0)),0)</f>
        <v>0</v>
      </c>
      <c r="U412" s="175">
        <f>IF(OR(RIGHT($I412,3)="RGT",RIGHT($I412,3)="INC"),IF($H412=U$188,SUM($T425:U425)+$P412,IF(U$188&gt;$H412,U425,0)),0)</f>
        <v>0</v>
      </c>
      <c r="V412" s="175">
        <f>IF(OR(RIGHT($I412,3)="RGT",RIGHT($I412,3)="INC"),IF($H412=V$188,SUM($T425:V425)+$P412,IF(V$188&gt;$H412,V425,0)),0)</f>
        <v>0</v>
      </c>
      <c r="W412" s="175">
        <f>IF(OR(RIGHT($I412,3)="RGT",RIGHT($I412,3)="INC"),IF($H412=W$188,SUM($T425:W425)+$P412,IF(W$188&gt;$H412,W425,0)),0)</f>
        <v>0</v>
      </c>
      <c r="X412" s="175">
        <f>IF(OR(RIGHT($I412,3)="RGT",RIGHT($I412,3)="INC"),IF($H412=X$188,SUM($T425:X425)+$P412,IF(X$188&gt;$H412,X425,0)),0)</f>
        <v>0</v>
      </c>
      <c r="Y412" s="175">
        <f>IF(OR(RIGHT($I412,3)="RGT",RIGHT($I412,3)="INC"),IF($H412=Y$188,SUM($T425:Y425)+$P412,IF(Y$188&gt;$H412,Y425,0)),0)</f>
        <v>0</v>
      </c>
      <c r="Z412" s="175">
        <f>IF(OR(RIGHT($I412,3)="RGT",RIGHT($I412,3)="INC"),IF($H412=Z$188,SUM($T425:Z425)+$P412,IF(Z$188&gt;$H412,Z425,0)),0)</f>
        <v>0</v>
      </c>
      <c r="AA412" s="175">
        <f>IF(OR(RIGHT($I412,3)="RGT",RIGHT($I412,3)="INC"),IF($H412=AA$188,SUM($T425:AA425)+$P412,IF(AA$188&gt;$H412,AA425,0)),0)</f>
        <v>0</v>
      </c>
      <c r="AB412" s="175">
        <f>IF(OR(RIGHT($I412,3)="RGT",RIGHT($I412,3)="INC"),IF($H412=AB$188,SUM($T425:AB425)+$P412,IF(AB$188&gt;$H412,AB425,0)),0)</f>
        <v>0</v>
      </c>
      <c r="AC412" s="175">
        <f>IF(OR(RIGHT($I412,3)="RGT",RIGHT($I412,3)="INC"),IF($H412=AC$188,SUM($T425:AC425)+$P412,IF(AC$188&gt;$H412,AC425,0)),0)</f>
        <v>0</v>
      </c>
      <c r="AD412" s="175">
        <f>IF(OR(RIGHT($I412,3)="RGT",RIGHT($I412,3)="INC"),IF($H412=AD$188,SUM($T425:AD425)+$P412,IF(AD$188&gt;$H412,AD425,0)),0)</f>
        <v>0</v>
      </c>
      <c r="AE412" s="176">
        <f>IF(OR(RIGHT($I412,3)="RGT",RIGHT($I412,3)="INC"),IF($H412=AE$188,SUM($T425:AE425)+$P412,IF(AE$188&gt;$H412,AE425,0)),0)</f>
        <v>0</v>
      </c>
      <c r="AF412" s="175">
        <f>IF(OR(RIGHT($I412,3)="RGT",RIGHT($I412,3)="INC"),IF($H412=AF$188,SUM($T425:AF425)+$P412,IF(AF$188&gt;$H412,AF425,0)),0)</f>
        <v>0</v>
      </c>
      <c r="AG412" s="175">
        <f>IF(OR(RIGHT($I412,3)="RGT",RIGHT($I412,3)="INC"),IF($H412=AG$188,SUM($T425:AG425)+$P412,IF(AG$188&gt;$H412,AG425,0)),0)</f>
        <v>0</v>
      </c>
      <c r="AH412" s="175">
        <f>IF(OR(RIGHT($I412,3)="RGT",RIGHT($I412,3)="INC"),IF($H412=AH$188,SUM($T425:AH425)+$P412,IF(AH$188&gt;$H412,AH425,0)),0)</f>
        <v>0</v>
      </c>
      <c r="AI412" s="175">
        <f>IF(OR(RIGHT($I412,3)="RGT",RIGHT($I412,3)="INC"),IF($H412=AI$188,SUM($T425:AI425)+$P412,IF(AI$188&gt;$H412,AI425,0)),0)</f>
        <v>0</v>
      </c>
      <c r="AJ412" s="175">
        <f>IF(OR(RIGHT($I412,3)="RGT",RIGHT($I412,3)="INC"),IF($H412=AJ$188,SUM($T425:AJ425)+$P412,IF(AJ$188&gt;$H412,AJ425,0)),0)</f>
        <v>0</v>
      </c>
      <c r="AK412" s="175">
        <f>IF(OR(RIGHT($I412,3)="RGT",RIGHT($I412,3)="INC"),IF($H412=AK$188,SUM($T425:AK425)+$P412,IF(AK$188&gt;$H412,AK425,0)),0)</f>
        <v>0</v>
      </c>
      <c r="AL412" s="175">
        <f>IF(OR(RIGHT($I412,3)="RGT",RIGHT($I412,3)="INC"),IF($H412=AL$188,SUM($T425:AL425)+$P412,IF(AL$188&gt;$H412,AL425,0)),0)</f>
        <v>0</v>
      </c>
      <c r="AM412" s="175">
        <f>IF(OR(RIGHT($I412,3)="RGT",RIGHT($I412,3)="INC"),IF($H412=AM$188,SUM($T425:AM425)+$P412,IF(AM$188&gt;$H412,AM425,0)),0)</f>
        <v>0</v>
      </c>
      <c r="AN412" s="175">
        <f>IF(OR(RIGHT($I412,3)="RGT",RIGHT($I412,3)="INC"),IF($H412=AN$188,SUM($T425:AN425)+$P412,IF(AN$188&gt;$H412,AN425,0)),0)</f>
        <v>0</v>
      </c>
      <c r="AO412" s="175">
        <f>IF(OR(RIGHT($I412,3)="RGT",RIGHT($I412,3)="INC"),IF($H412=AO$188,SUM($T425:AO425)+$P412,IF(AO$188&gt;$H412,AO425,0)),0)</f>
        <v>0</v>
      </c>
      <c r="AP412" s="175">
        <f>IF(OR(RIGHT($I412,3)="RGT",RIGHT($I412,3)="INC"),IF($H412=AP$188,SUM($T425:AP425)+$P412,IF(AP$188&gt;$H412,AP425,0)),0)</f>
        <v>0</v>
      </c>
      <c r="AQ412" s="176">
        <f>IF(OR(RIGHT($I412,3)="RGT",RIGHT($I412,3)="INC"),IF($H412=AQ$188,SUM($T425:AQ425)+$P412,IF(AQ$188&gt;$H412,AQ425,0)),0)</f>
        <v>0</v>
      </c>
      <c r="AR412" s="177"/>
    </row>
    <row r="413" spans="1:44" ht="15.75" thickBot="1" x14ac:dyDescent="0.3">
      <c r="C413" s="164" t="s">
        <v>63</v>
      </c>
      <c r="D413" s="218" t="s">
        <v>26</v>
      </c>
      <c r="E413" s="219"/>
      <c r="F413" s="219"/>
      <c r="G413" s="219"/>
      <c r="H413" s="219"/>
      <c r="I413" s="219"/>
      <c r="J413" s="219"/>
      <c r="K413" s="220"/>
      <c r="L413" s="63"/>
      <c r="M413" s="124">
        <f t="shared" ref="M413:R413" si="267">SUM(M409:M412)</f>
        <v>0</v>
      </c>
      <c r="N413" s="125">
        <f t="shared" si="267"/>
        <v>23.2</v>
      </c>
      <c r="O413" s="125">
        <f t="shared" si="267"/>
        <v>0</v>
      </c>
      <c r="P413" s="125">
        <f t="shared" si="267"/>
        <v>0</v>
      </c>
      <c r="Q413" s="125">
        <f t="shared" si="267"/>
        <v>23.2</v>
      </c>
      <c r="R413" s="126">
        <f t="shared" si="267"/>
        <v>0</v>
      </c>
      <c r="S413" s="58"/>
      <c r="T413" s="178">
        <f t="shared" ref="T413:AQ413" si="268">SUM(T409:T412)</f>
        <v>10.308999999999999</v>
      </c>
      <c r="U413" s="179">
        <f t="shared" si="268"/>
        <v>6.2039999999999997</v>
      </c>
      <c r="V413" s="179">
        <f t="shared" si="268"/>
        <v>6.6870000000000003</v>
      </c>
      <c r="W413" s="179">
        <f t="shared" si="268"/>
        <v>0</v>
      </c>
      <c r="X413" s="179">
        <f t="shared" si="268"/>
        <v>0</v>
      </c>
      <c r="Y413" s="179">
        <f t="shared" si="268"/>
        <v>0</v>
      </c>
      <c r="Z413" s="179">
        <f t="shared" si="268"/>
        <v>0</v>
      </c>
      <c r="AA413" s="179">
        <f t="shared" si="268"/>
        <v>0</v>
      </c>
      <c r="AB413" s="179">
        <f t="shared" si="268"/>
        <v>0</v>
      </c>
      <c r="AC413" s="179">
        <f t="shared" si="268"/>
        <v>0</v>
      </c>
      <c r="AD413" s="179">
        <f t="shared" si="268"/>
        <v>0</v>
      </c>
      <c r="AE413" s="180">
        <f t="shared" si="268"/>
        <v>0</v>
      </c>
      <c r="AF413" s="179">
        <f t="shared" si="268"/>
        <v>0</v>
      </c>
      <c r="AG413" s="179">
        <f t="shared" si="268"/>
        <v>0</v>
      </c>
      <c r="AH413" s="179">
        <f t="shared" si="268"/>
        <v>0</v>
      </c>
      <c r="AI413" s="179">
        <f t="shared" si="268"/>
        <v>0</v>
      </c>
      <c r="AJ413" s="179">
        <f t="shared" si="268"/>
        <v>0</v>
      </c>
      <c r="AK413" s="179">
        <f t="shared" si="268"/>
        <v>0</v>
      </c>
      <c r="AL413" s="179">
        <f t="shared" si="268"/>
        <v>0</v>
      </c>
      <c r="AM413" s="179">
        <f t="shared" si="268"/>
        <v>0</v>
      </c>
      <c r="AN413" s="179">
        <f t="shared" si="268"/>
        <v>0</v>
      </c>
      <c r="AO413" s="179">
        <f t="shared" si="268"/>
        <v>0</v>
      </c>
      <c r="AP413" s="179">
        <f t="shared" si="268"/>
        <v>0</v>
      </c>
      <c r="AQ413" s="180">
        <f t="shared" si="268"/>
        <v>0</v>
      </c>
      <c r="AR413" s="177"/>
    </row>
    <row r="414" spans="1:44" ht="15.75" thickTop="1" x14ac:dyDescent="0.25">
      <c r="D414" s="183"/>
      <c r="E414" s="184"/>
      <c r="F414" s="185"/>
      <c r="G414" s="186"/>
      <c r="H414" s="186"/>
      <c r="I414" s="109"/>
      <c r="J414" s="186"/>
      <c r="K414" s="186"/>
      <c r="L414" s="63"/>
      <c r="M414" s="109"/>
      <c r="N414" s="109"/>
      <c r="O414" s="109"/>
      <c r="P414" s="109"/>
      <c r="Q414" s="109"/>
      <c r="R414" s="109"/>
      <c r="S414" s="58"/>
      <c r="T414" s="186"/>
      <c r="U414" s="186"/>
      <c r="V414" s="186"/>
      <c r="W414" s="186"/>
      <c r="X414" s="186"/>
      <c r="Y414" s="186"/>
      <c r="Z414" s="186"/>
      <c r="AA414" s="186"/>
      <c r="AB414" s="186"/>
      <c r="AC414" s="186"/>
      <c r="AD414" s="186"/>
      <c r="AE414" s="186"/>
      <c r="AF414" s="186"/>
      <c r="AG414" s="186"/>
      <c r="AH414" s="186"/>
      <c r="AI414" s="186"/>
      <c r="AJ414" s="186"/>
      <c r="AK414" s="186"/>
      <c r="AL414" s="186"/>
      <c r="AM414" s="186"/>
      <c r="AN414" s="186"/>
      <c r="AO414" s="186"/>
      <c r="AP414" s="186"/>
      <c r="AQ414" s="186"/>
      <c r="AR414" s="177"/>
    </row>
    <row r="415" spans="1:44" ht="15.75" thickBot="1" x14ac:dyDescent="0.3">
      <c r="D415" s="218" t="str">
        <f>"Total Incremental Plant Balance - "&amp;D403</f>
        <v>Total Incremental Plant Balance - Whirlwind Substation Expansion Project</v>
      </c>
      <c r="E415" s="219"/>
      <c r="F415" s="219"/>
      <c r="G415" s="219"/>
      <c r="H415" s="219"/>
      <c r="I415" s="219"/>
      <c r="J415" s="219"/>
      <c r="K415" s="220"/>
      <c r="L415" s="63"/>
      <c r="M415" s="124"/>
      <c r="N415" s="125"/>
      <c r="O415" s="125"/>
      <c r="P415" s="125"/>
      <c r="Q415" s="125"/>
      <c r="R415" s="125"/>
      <c r="S415" s="58"/>
      <c r="T415" s="178">
        <f>T413</f>
        <v>10.308999999999999</v>
      </c>
      <c r="U415" s="179">
        <f t="shared" ref="U415:AM415" si="269">U413+T415</f>
        <v>16.512999999999998</v>
      </c>
      <c r="V415" s="179">
        <f t="shared" si="269"/>
        <v>23.2</v>
      </c>
      <c r="W415" s="179">
        <f t="shared" si="269"/>
        <v>23.2</v>
      </c>
      <c r="X415" s="179">
        <f t="shared" si="269"/>
        <v>23.2</v>
      </c>
      <c r="Y415" s="179">
        <f t="shared" si="269"/>
        <v>23.2</v>
      </c>
      <c r="Z415" s="179">
        <f t="shared" si="269"/>
        <v>23.2</v>
      </c>
      <c r="AA415" s="179">
        <f t="shared" si="269"/>
        <v>23.2</v>
      </c>
      <c r="AB415" s="179">
        <f t="shared" si="269"/>
        <v>23.2</v>
      </c>
      <c r="AC415" s="179">
        <f t="shared" si="269"/>
        <v>23.2</v>
      </c>
      <c r="AD415" s="179">
        <f t="shared" si="269"/>
        <v>23.2</v>
      </c>
      <c r="AE415" s="180">
        <f t="shared" si="269"/>
        <v>23.2</v>
      </c>
      <c r="AF415" s="179">
        <f>AF413+AE415</f>
        <v>23.2</v>
      </c>
      <c r="AG415" s="179">
        <f t="shared" si="269"/>
        <v>23.2</v>
      </c>
      <c r="AH415" s="179">
        <f t="shared" si="269"/>
        <v>23.2</v>
      </c>
      <c r="AI415" s="179">
        <f t="shared" si="269"/>
        <v>23.2</v>
      </c>
      <c r="AJ415" s="179">
        <f t="shared" si="269"/>
        <v>23.2</v>
      </c>
      <c r="AK415" s="179">
        <f t="shared" si="269"/>
        <v>23.2</v>
      </c>
      <c r="AL415" s="179">
        <f t="shared" si="269"/>
        <v>23.2</v>
      </c>
      <c r="AM415" s="179">
        <f t="shared" si="269"/>
        <v>23.2</v>
      </c>
      <c r="AN415" s="179">
        <f>AN413+AM415</f>
        <v>23.2</v>
      </c>
      <c r="AO415" s="179">
        <f>AO413+AN415</f>
        <v>23.2</v>
      </c>
      <c r="AP415" s="179">
        <f>AP413+AO415</f>
        <v>23.2</v>
      </c>
      <c r="AQ415" s="180">
        <f>AQ413+AP415</f>
        <v>23.2</v>
      </c>
      <c r="AR415" s="177"/>
    </row>
    <row r="416" spans="1:44" ht="15.75" thickTop="1" x14ac:dyDescent="0.25">
      <c r="D416" s="67"/>
      <c r="E416" s="68"/>
      <c r="F416" s="67"/>
      <c r="G416" s="217"/>
      <c r="H416" s="217"/>
      <c r="I416" s="217"/>
      <c r="J416" s="217"/>
      <c r="K416" s="217"/>
      <c r="L416" s="63"/>
      <c r="M416" s="128"/>
      <c r="N416" s="128"/>
      <c r="O416" s="128"/>
      <c r="P416" s="128"/>
      <c r="Q416" s="128"/>
      <c r="R416" s="128"/>
      <c r="S416" s="58"/>
      <c r="T416" s="187"/>
      <c r="U416" s="187"/>
      <c r="V416" s="187"/>
      <c r="W416" s="187"/>
      <c r="X416" s="187"/>
      <c r="Y416" s="187"/>
      <c r="Z416" s="187"/>
      <c r="AA416" s="187"/>
      <c r="AB416" s="187"/>
      <c r="AC416" s="187"/>
      <c r="AD416" s="187"/>
      <c r="AE416" s="187"/>
      <c r="AF416" s="187"/>
      <c r="AG416" s="187"/>
      <c r="AH416" s="187"/>
      <c r="AI416" s="187"/>
      <c r="AJ416" s="187"/>
      <c r="AK416" s="187"/>
      <c r="AL416" s="187"/>
      <c r="AM416" s="187"/>
      <c r="AN416" s="187"/>
      <c r="AO416" s="187"/>
      <c r="AP416" s="187"/>
      <c r="AQ416" s="187"/>
      <c r="AR416" s="177"/>
    </row>
    <row r="417" spans="2:44" x14ac:dyDescent="0.25">
      <c r="D417" s="183"/>
      <c r="E417" s="184"/>
      <c r="F417" s="185"/>
      <c r="G417" s="186"/>
      <c r="H417" s="186"/>
      <c r="I417" s="109"/>
      <c r="J417" s="186"/>
      <c r="K417" s="186"/>
      <c r="L417" s="63"/>
      <c r="M417" s="109"/>
      <c r="N417" s="109"/>
      <c r="O417" s="109"/>
      <c r="P417" s="109"/>
      <c r="Q417" s="109"/>
      <c r="R417" s="109"/>
      <c r="S417" s="58"/>
      <c r="T417" s="186"/>
      <c r="U417" s="186"/>
      <c r="V417" s="186"/>
      <c r="W417" s="186"/>
      <c r="X417" s="186"/>
      <c r="Y417" s="186"/>
      <c r="Z417" s="186"/>
      <c r="AA417" s="186"/>
      <c r="AB417" s="186"/>
      <c r="AC417" s="186"/>
      <c r="AD417" s="186"/>
      <c r="AE417" s="186"/>
      <c r="AF417" s="186"/>
      <c r="AG417" s="186"/>
      <c r="AH417" s="186"/>
      <c r="AI417" s="186"/>
      <c r="AJ417" s="186"/>
      <c r="AK417" s="186"/>
      <c r="AL417" s="186"/>
      <c r="AM417" s="186"/>
      <c r="AN417" s="186"/>
      <c r="AO417" s="186"/>
      <c r="AP417" s="186"/>
      <c r="AQ417" s="186"/>
      <c r="AR417" s="177"/>
    </row>
    <row r="418" spans="2:44" x14ac:dyDescent="0.25">
      <c r="D418" s="170" t="s">
        <v>34</v>
      </c>
      <c r="L418" s="63"/>
      <c r="M418" s="121"/>
      <c r="N418" s="121"/>
      <c r="O418" s="121"/>
      <c r="P418" s="121"/>
      <c r="Q418" s="121"/>
      <c r="R418" s="121"/>
      <c r="S418" s="58"/>
      <c r="AR418" s="177"/>
    </row>
    <row r="419" spans="2:44" x14ac:dyDescent="0.25">
      <c r="D419" s="167" t="s">
        <v>35</v>
      </c>
      <c r="L419" s="63"/>
      <c r="S419" s="58"/>
      <c r="AR419" s="177"/>
    </row>
    <row r="420" spans="2:44" ht="15.75" thickBot="1" x14ac:dyDescent="0.3">
      <c r="L420" s="63"/>
      <c r="S420" s="58"/>
      <c r="AR420" s="177"/>
    </row>
    <row r="421" spans="2:44" ht="30.75" thickBot="1" x14ac:dyDescent="0.3">
      <c r="D421" s="51" t="s">
        <v>15</v>
      </c>
      <c r="E421" s="52" t="s">
        <v>16</v>
      </c>
      <c r="F421" s="53" t="s">
        <v>17</v>
      </c>
      <c r="G421" s="54" t="s">
        <v>18</v>
      </c>
      <c r="H421" s="45" t="s">
        <v>19</v>
      </c>
      <c r="I421" s="45" t="s">
        <v>20</v>
      </c>
      <c r="J421" s="45" t="s">
        <v>21</v>
      </c>
      <c r="K421" s="46" t="s">
        <v>22</v>
      </c>
      <c r="L421" s="63"/>
      <c r="M421" s="44" t="str">
        <f t="shared" ref="M421:R421" si="270">M$11</f>
        <v>2017 CWIP</v>
      </c>
      <c r="N421" s="45" t="str">
        <f t="shared" si="270"/>
        <v>2018 Total Expenditures</v>
      </c>
      <c r="O421" s="45" t="str">
        <f t="shared" si="270"/>
        <v>2019 Total Expenditures</v>
      </c>
      <c r="P421" s="45" t="str">
        <f t="shared" si="270"/>
        <v>2017 ISO CWIP Less Collectible</v>
      </c>
      <c r="Q421" s="45" t="str">
        <f t="shared" si="270"/>
        <v>2018 ISO Expenditures Less Collectible</v>
      </c>
      <c r="R421" s="46" t="str">
        <f t="shared" si="270"/>
        <v>2019 ISO Expenditures Less Collectible</v>
      </c>
      <c r="S421" s="58"/>
      <c r="T421" s="198">
        <f>$E$3</f>
        <v>43101</v>
      </c>
      <c r="U421" s="85">
        <f t="shared" ref="U421:AM421" si="271">DATE(YEAR(T421),MONTH(T421)+1,DAY(T421))</f>
        <v>43132</v>
      </c>
      <c r="V421" s="85">
        <f t="shared" si="271"/>
        <v>43160</v>
      </c>
      <c r="W421" s="85">
        <f t="shared" si="271"/>
        <v>43191</v>
      </c>
      <c r="X421" s="85">
        <f t="shared" si="271"/>
        <v>43221</v>
      </c>
      <c r="Y421" s="85">
        <f t="shared" si="271"/>
        <v>43252</v>
      </c>
      <c r="Z421" s="85">
        <f t="shared" si="271"/>
        <v>43282</v>
      </c>
      <c r="AA421" s="85">
        <f t="shared" si="271"/>
        <v>43313</v>
      </c>
      <c r="AB421" s="85">
        <f t="shared" si="271"/>
        <v>43344</v>
      </c>
      <c r="AC421" s="85">
        <f t="shared" si="271"/>
        <v>43374</v>
      </c>
      <c r="AD421" s="85">
        <f t="shared" si="271"/>
        <v>43405</v>
      </c>
      <c r="AE421" s="199">
        <f t="shared" si="271"/>
        <v>43435</v>
      </c>
      <c r="AF421" s="85">
        <f>DATE(YEAR(AE421),MONTH(AE421)+1,DAY(AE421))</f>
        <v>43466</v>
      </c>
      <c r="AG421" s="85">
        <f t="shared" si="271"/>
        <v>43497</v>
      </c>
      <c r="AH421" s="85">
        <f t="shared" si="271"/>
        <v>43525</v>
      </c>
      <c r="AI421" s="85">
        <f t="shared" si="271"/>
        <v>43556</v>
      </c>
      <c r="AJ421" s="85">
        <f t="shared" si="271"/>
        <v>43586</v>
      </c>
      <c r="AK421" s="85">
        <f t="shared" si="271"/>
        <v>43617</v>
      </c>
      <c r="AL421" s="85">
        <f t="shared" si="271"/>
        <v>43647</v>
      </c>
      <c r="AM421" s="85">
        <f t="shared" si="271"/>
        <v>43678</v>
      </c>
      <c r="AN421" s="85">
        <f>DATE(YEAR(AM421),MONTH(AM421)+1,DAY(AM421))</f>
        <v>43709</v>
      </c>
      <c r="AO421" s="85">
        <f>DATE(YEAR(AN421),MONTH(AN421)+1,DAY(AN421))</f>
        <v>43739</v>
      </c>
      <c r="AP421" s="85">
        <f>DATE(YEAR(AO421),MONTH(AO421)+1,DAY(AO421))</f>
        <v>43770</v>
      </c>
      <c r="AQ421" s="199">
        <f>DATE(YEAR(AP421),MONTH(AP421)+1,DAY(AP421))</f>
        <v>43800</v>
      </c>
      <c r="AR421" s="177"/>
    </row>
    <row r="422" spans="2:44" x14ac:dyDescent="0.25">
      <c r="B422" s="163" t="str">
        <f>+$D$403</f>
        <v>Whirlwind Substation Expansion Project</v>
      </c>
      <c r="C422" s="173" t="s">
        <v>36</v>
      </c>
      <c r="D422" s="56" t="str">
        <f t="shared" ref="D422:K424" si="272">D409</f>
        <v>CET-ET-TP-RN-765000</v>
      </c>
      <c r="E422" s="57" t="str">
        <f t="shared" si="272"/>
        <v>Whirlwind 3rd AA bank and SPS</v>
      </c>
      <c r="F422" s="58">
        <f t="shared" si="272"/>
        <v>7650</v>
      </c>
      <c r="G422" s="60" t="str">
        <f t="shared" si="272"/>
        <v>High</v>
      </c>
      <c r="H422" s="59">
        <f t="shared" si="272"/>
        <v>42826</v>
      </c>
      <c r="I422" s="60" t="str">
        <f t="shared" si="272"/>
        <v>TR-SUBINC</v>
      </c>
      <c r="J422" s="61">
        <f t="shared" si="272"/>
        <v>0</v>
      </c>
      <c r="K422" s="62">
        <f t="shared" si="272"/>
        <v>1</v>
      </c>
      <c r="L422" s="63"/>
      <c r="M422" s="223">
        <f t="shared" ref="M422:O424" si="273">M409</f>
        <v>0</v>
      </c>
      <c r="N422" s="64">
        <f t="shared" si="273"/>
        <v>23.2</v>
      </c>
      <c r="O422" s="64">
        <f t="shared" si="273"/>
        <v>0</v>
      </c>
      <c r="P422" s="64">
        <f>$M422*$K422*(1-$J422)</f>
        <v>0</v>
      </c>
      <c r="Q422" s="64">
        <f>$N422*$K422*(1-$J422)</f>
        <v>23.2</v>
      </c>
      <c r="R422" s="65">
        <f>$O422*$K422*(1-$J422)</f>
        <v>0</v>
      </c>
      <c r="S422" s="59"/>
      <c r="T422" s="370">
        <v>10.308999999999999</v>
      </c>
      <c r="U422" s="371">
        <v>6.2039999999999997</v>
      </c>
      <c r="V422" s="371">
        <v>6.6870000000000003</v>
      </c>
      <c r="W422" s="371"/>
      <c r="X422" s="371"/>
      <c r="Y422" s="371"/>
      <c r="Z422" s="371"/>
      <c r="AA422" s="371"/>
      <c r="AB422" s="371"/>
      <c r="AC422" s="371"/>
      <c r="AD422" s="371"/>
      <c r="AE422" s="372"/>
      <c r="AF422" s="371"/>
      <c r="AG422" s="371"/>
      <c r="AH422" s="371"/>
      <c r="AI422" s="371"/>
      <c r="AJ422" s="371"/>
      <c r="AK422" s="371"/>
      <c r="AL422" s="371"/>
      <c r="AM422" s="371"/>
      <c r="AN422" s="371"/>
      <c r="AO422" s="371"/>
      <c r="AP422" s="371"/>
      <c r="AQ422" s="372"/>
      <c r="AR422" s="177"/>
    </row>
    <row r="423" spans="2:44" hidden="1" x14ac:dyDescent="0.25">
      <c r="B423" s="163" t="str">
        <f t="shared" ref="B423:B425" si="274">+$D$403</f>
        <v>Whirlwind Substation Expansion Project</v>
      </c>
      <c r="C423" s="173" t="s">
        <v>36</v>
      </c>
      <c r="D423" s="56">
        <f t="shared" si="272"/>
        <v>0</v>
      </c>
      <c r="E423" s="66">
        <f t="shared" si="272"/>
        <v>0</v>
      </c>
      <c r="F423" s="58">
        <f t="shared" si="272"/>
        <v>0</v>
      </c>
      <c r="G423" s="60">
        <f t="shared" si="272"/>
        <v>0</v>
      </c>
      <c r="H423" s="59">
        <f t="shared" si="272"/>
        <v>0</v>
      </c>
      <c r="I423" s="60">
        <f t="shared" si="272"/>
        <v>0</v>
      </c>
      <c r="J423" s="61">
        <f t="shared" si="272"/>
        <v>0</v>
      </c>
      <c r="K423" s="62">
        <f t="shared" si="272"/>
        <v>0</v>
      </c>
      <c r="L423" s="63"/>
      <c r="M423" s="223">
        <f t="shared" si="273"/>
        <v>0</v>
      </c>
      <c r="N423" s="64">
        <f t="shared" si="273"/>
        <v>0</v>
      </c>
      <c r="O423" s="64">
        <f t="shared" si="273"/>
        <v>0</v>
      </c>
      <c r="P423" s="64">
        <f>$M423*$K423*(1-$J423)</f>
        <v>0</v>
      </c>
      <c r="Q423" s="64">
        <f>$N423*$K423*(1-$J423)</f>
        <v>0</v>
      </c>
      <c r="R423" s="65">
        <f>$O423*$K423*(1-$J423)</f>
        <v>0</v>
      </c>
      <c r="S423" s="59"/>
      <c r="T423" s="291"/>
      <c r="U423" s="292"/>
      <c r="V423" s="292"/>
      <c r="W423" s="292"/>
      <c r="X423" s="292"/>
      <c r="Y423" s="292"/>
      <c r="Z423" s="292"/>
      <c r="AA423" s="292"/>
      <c r="AB423" s="292"/>
      <c r="AC423" s="292"/>
      <c r="AD423" s="292"/>
      <c r="AE423" s="293"/>
      <c r="AF423" s="292"/>
      <c r="AG423" s="292"/>
      <c r="AH423" s="292"/>
      <c r="AI423" s="292"/>
      <c r="AJ423" s="292"/>
      <c r="AK423" s="292"/>
      <c r="AL423" s="292"/>
      <c r="AM423" s="292"/>
      <c r="AN423" s="292"/>
      <c r="AO423" s="292"/>
      <c r="AP423" s="292"/>
      <c r="AQ423" s="293"/>
      <c r="AR423" s="177"/>
    </row>
    <row r="424" spans="2:44" hidden="1" x14ac:dyDescent="0.25">
      <c r="B424" s="163" t="str">
        <f t="shared" si="274"/>
        <v>Whirlwind Substation Expansion Project</v>
      </c>
      <c r="C424" s="173" t="s">
        <v>36</v>
      </c>
      <c r="D424" s="56">
        <f t="shared" si="272"/>
        <v>0</v>
      </c>
      <c r="E424" s="66">
        <f t="shared" si="272"/>
        <v>0</v>
      </c>
      <c r="F424" s="58">
        <f t="shared" si="272"/>
        <v>0</v>
      </c>
      <c r="G424" s="60">
        <f t="shared" si="272"/>
        <v>0</v>
      </c>
      <c r="H424" s="59">
        <f t="shared" si="272"/>
        <v>0</v>
      </c>
      <c r="I424" s="60">
        <f t="shared" si="272"/>
        <v>0</v>
      </c>
      <c r="J424" s="61">
        <f t="shared" si="272"/>
        <v>0</v>
      </c>
      <c r="K424" s="62">
        <f t="shared" si="272"/>
        <v>0</v>
      </c>
      <c r="L424" s="63"/>
      <c r="M424" s="223">
        <f t="shared" si="273"/>
        <v>0</v>
      </c>
      <c r="N424" s="64">
        <f t="shared" si="273"/>
        <v>0</v>
      </c>
      <c r="O424" s="64">
        <f t="shared" si="273"/>
        <v>0</v>
      </c>
      <c r="P424" s="64">
        <f>$M424*$K424*(1-$J424)</f>
        <v>0</v>
      </c>
      <c r="Q424" s="64">
        <f>$N424*$K424*(1-$J424)</f>
        <v>0</v>
      </c>
      <c r="R424" s="65">
        <f>$O424*$K424*(1-$J424)</f>
        <v>0</v>
      </c>
      <c r="S424" s="59"/>
      <c r="T424" s="291"/>
      <c r="U424" s="292"/>
      <c r="V424" s="292"/>
      <c r="W424" s="292"/>
      <c r="X424" s="292"/>
      <c r="Y424" s="292"/>
      <c r="Z424" s="292"/>
      <c r="AA424" s="292"/>
      <c r="AB424" s="292"/>
      <c r="AC424" s="292"/>
      <c r="AD424" s="292"/>
      <c r="AE424" s="293"/>
      <c r="AF424" s="292"/>
      <c r="AG424" s="292"/>
      <c r="AH424" s="292"/>
      <c r="AI424" s="292"/>
      <c r="AJ424" s="292"/>
      <c r="AK424" s="292"/>
      <c r="AL424" s="292"/>
      <c r="AM424" s="292"/>
      <c r="AN424" s="292"/>
      <c r="AO424" s="292"/>
      <c r="AP424" s="292"/>
      <c r="AQ424" s="293"/>
      <c r="AR424" s="177"/>
    </row>
    <row r="425" spans="2:44" ht="15.75" hidden="1" thickBot="1" x14ac:dyDescent="0.3">
      <c r="B425" s="163" t="str">
        <f t="shared" si="274"/>
        <v>Whirlwind Substation Expansion Project</v>
      </c>
      <c r="C425" s="173" t="s">
        <v>36</v>
      </c>
      <c r="D425" s="56">
        <f t="shared" ref="D425:K425" si="275">D412</f>
        <v>0</v>
      </c>
      <c r="E425" s="66">
        <f t="shared" si="275"/>
        <v>0</v>
      </c>
      <c r="F425" s="58">
        <f t="shared" si="275"/>
        <v>0</v>
      </c>
      <c r="G425" s="60">
        <f t="shared" si="275"/>
        <v>0</v>
      </c>
      <c r="H425" s="59">
        <f t="shared" si="275"/>
        <v>0</v>
      </c>
      <c r="I425" s="60">
        <f t="shared" si="275"/>
        <v>0</v>
      </c>
      <c r="J425" s="61">
        <f t="shared" si="275"/>
        <v>0</v>
      </c>
      <c r="K425" s="62">
        <f t="shared" si="275"/>
        <v>0</v>
      </c>
      <c r="L425" s="63"/>
      <c r="M425" s="223">
        <f t="shared" ref="M425:O425" si="276">M412</f>
        <v>0</v>
      </c>
      <c r="N425" s="64">
        <f t="shared" si="276"/>
        <v>0</v>
      </c>
      <c r="O425" s="64">
        <f t="shared" si="276"/>
        <v>0</v>
      </c>
      <c r="P425" s="64">
        <f>$M425*$K425*(1-$J425)</f>
        <v>0</v>
      </c>
      <c r="Q425" s="64">
        <f>$N425*$K425*(1-$J425)</f>
        <v>0</v>
      </c>
      <c r="R425" s="65">
        <f>$O425*$K425*(1-$J425)</f>
        <v>0</v>
      </c>
      <c r="S425" s="59"/>
      <c r="T425" s="239"/>
      <c r="U425" s="240"/>
      <c r="V425" s="240"/>
      <c r="W425" s="240"/>
      <c r="X425" s="240"/>
      <c r="Y425" s="240"/>
      <c r="Z425" s="240"/>
      <c r="AA425" s="240"/>
      <c r="AB425" s="240"/>
      <c r="AC425" s="240"/>
      <c r="AD425" s="240"/>
      <c r="AE425" s="241"/>
      <c r="AF425" s="240"/>
      <c r="AG425" s="240"/>
      <c r="AH425" s="240"/>
      <c r="AI425" s="240"/>
      <c r="AJ425" s="240"/>
      <c r="AK425" s="240"/>
      <c r="AL425" s="240"/>
      <c r="AM425" s="240"/>
      <c r="AN425" s="240"/>
      <c r="AO425" s="240"/>
      <c r="AP425" s="240"/>
      <c r="AQ425" s="241"/>
      <c r="AR425" s="177"/>
    </row>
    <row r="426" spans="2:44" ht="15.75" thickBot="1" x14ac:dyDescent="0.3">
      <c r="D426" s="218" t="s">
        <v>37</v>
      </c>
      <c r="E426" s="219"/>
      <c r="F426" s="219"/>
      <c r="G426" s="219"/>
      <c r="H426" s="219"/>
      <c r="I426" s="219"/>
      <c r="J426" s="219"/>
      <c r="K426" s="220"/>
      <c r="L426" s="55"/>
      <c r="M426" s="124">
        <f t="shared" ref="M426:R426" si="277">SUM(M422:M425)</f>
        <v>0</v>
      </c>
      <c r="N426" s="125">
        <f t="shared" si="277"/>
        <v>23.2</v>
      </c>
      <c r="O426" s="125">
        <f t="shared" si="277"/>
        <v>0</v>
      </c>
      <c r="P426" s="125">
        <f t="shared" si="277"/>
        <v>0</v>
      </c>
      <c r="Q426" s="125">
        <f t="shared" si="277"/>
        <v>23.2</v>
      </c>
      <c r="R426" s="126">
        <f t="shared" si="277"/>
        <v>0</v>
      </c>
      <c r="S426" s="58"/>
      <c r="T426" s="202">
        <f t="shared" ref="T426:AQ426" si="278">SUM(T422:T425)</f>
        <v>10.308999999999999</v>
      </c>
      <c r="U426" s="203">
        <f t="shared" si="278"/>
        <v>6.2039999999999997</v>
      </c>
      <c r="V426" s="203">
        <f t="shared" si="278"/>
        <v>6.6870000000000003</v>
      </c>
      <c r="W426" s="203">
        <f t="shared" si="278"/>
        <v>0</v>
      </c>
      <c r="X426" s="203">
        <f t="shared" si="278"/>
        <v>0</v>
      </c>
      <c r="Y426" s="203">
        <f t="shared" si="278"/>
        <v>0</v>
      </c>
      <c r="Z426" s="203">
        <f t="shared" si="278"/>
        <v>0</v>
      </c>
      <c r="AA426" s="203">
        <f t="shared" si="278"/>
        <v>0</v>
      </c>
      <c r="AB426" s="203">
        <f t="shared" si="278"/>
        <v>0</v>
      </c>
      <c r="AC426" s="203">
        <f t="shared" si="278"/>
        <v>0</v>
      </c>
      <c r="AD426" s="203">
        <f t="shared" si="278"/>
        <v>0</v>
      </c>
      <c r="AE426" s="204">
        <f t="shared" si="278"/>
        <v>0</v>
      </c>
      <c r="AF426" s="203">
        <f t="shared" si="278"/>
        <v>0</v>
      </c>
      <c r="AG426" s="203">
        <f t="shared" si="278"/>
        <v>0</v>
      </c>
      <c r="AH426" s="203">
        <f t="shared" si="278"/>
        <v>0</v>
      </c>
      <c r="AI426" s="203">
        <f t="shared" si="278"/>
        <v>0</v>
      </c>
      <c r="AJ426" s="203">
        <f t="shared" si="278"/>
        <v>0</v>
      </c>
      <c r="AK426" s="203">
        <f t="shared" si="278"/>
        <v>0</v>
      </c>
      <c r="AL426" s="203">
        <f t="shared" si="278"/>
        <v>0</v>
      </c>
      <c r="AM426" s="203">
        <f t="shared" si="278"/>
        <v>0</v>
      </c>
      <c r="AN426" s="203">
        <f t="shared" si="278"/>
        <v>0</v>
      </c>
      <c r="AO426" s="203">
        <f t="shared" si="278"/>
        <v>0</v>
      </c>
      <c r="AP426" s="203">
        <f t="shared" si="278"/>
        <v>0</v>
      </c>
      <c r="AQ426" s="204">
        <f t="shared" si="278"/>
        <v>0</v>
      </c>
      <c r="AR426" s="177"/>
    </row>
    <row r="427" spans="2:44" ht="15.75" thickTop="1" x14ac:dyDescent="0.25">
      <c r="B427" s="107"/>
      <c r="C427" s="107"/>
      <c r="L427" s="59"/>
      <c r="T427" s="206"/>
      <c r="U427" s="206"/>
      <c r="V427" s="206"/>
      <c r="W427" s="206"/>
      <c r="X427" s="206"/>
      <c r="Y427" s="206"/>
      <c r="Z427" s="206"/>
      <c r="AA427" s="206"/>
      <c r="AB427" s="206"/>
      <c r="AC427" s="206"/>
      <c r="AD427" s="206"/>
      <c r="AE427" s="206"/>
      <c r="AF427" s="206"/>
      <c r="AG427" s="206"/>
      <c r="AH427" s="206"/>
      <c r="AI427" s="206"/>
      <c r="AJ427" s="206"/>
      <c r="AK427" s="206"/>
      <c r="AL427" s="206"/>
      <c r="AM427" s="206"/>
      <c r="AN427" s="206"/>
      <c r="AO427" s="206"/>
      <c r="AP427" s="206"/>
      <c r="AQ427" s="206"/>
      <c r="AR427" s="177"/>
    </row>
    <row r="428" spans="2:44" x14ac:dyDescent="0.25">
      <c r="B428" s="107"/>
      <c r="C428" s="107"/>
      <c r="AR428" s="177"/>
    </row>
    <row r="429" spans="2:44" s="88" customFormat="1" x14ac:dyDescent="0.25">
      <c r="E429" s="210"/>
      <c r="G429" s="189"/>
      <c r="H429" s="189"/>
      <c r="J429" s="189"/>
      <c r="K429" s="189"/>
      <c r="S429" s="249"/>
      <c r="AR429" s="211"/>
    </row>
    <row r="430" spans="2:44" ht="18.75" x14ac:dyDescent="0.25">
      <c r="D430" s="352" t="s">
        <v>83</v>
      </c>
      <c r="E430" s="353"/>
      <c r="F430" s="353"/>
      <c r="G430" s="354"/>
      <c r="H430" s="354"/>
      <c r="I430" s="354"/>
      <c r="J430" s="354"/>
      <c r="K430" s="354"/>
      <c r="L430" s="63"/>
      <c r="S430" s="58"/>
      <c r="AR430" s="177"/>
    </row>
    <row r="431" spans="2:44" x14ac:dyDescent="0.25">
      <c r="L431" s="63"/>
      <c r="S431" s="58"/>
      <c r="AR431" s="177"/>
    </row>
    <row r="432" spans="2:44" x14ac:dyDescent="0.25">
      <c r="D432" s="170" t="s">
        <v>31</v>
      </c>
      <c r="L432" s="63"/>
      <c r="S432" s="58"/>
      <c r="AR432" s="177"/>
    </row>
    <row r="433" spans="1:44" x14ac:dyDescent="0.25">
      <c r="D433" s="382" t="s">
        <v>43</v>
      </c>
      <c r="E433" s="216"/>
      <c r="F433" s="216"/>
      <c r="G433" s="216"/>
      <c r="H433" s="216"/>
      <c r="I433" s="216"/>
      <c r="J433" s="216"/>
      <c r="K433" s="216"/>
      <c r="L433" s="63"/>
      <c r="S433" s="58"/>
      <c r="AR433" s="177"/>
    </row>
    <row r="434" spans="1:44" ht="15.75" thickBot="1" x14ac:dyDescent="0.3">
      <c r="L434" s="63"/>
      <c r="S434" s="58"/>
      <c r="AR434" s="177"/>
    </row>
    <row r="435" spans="1:44" ht="30.75" thickBot="1" x14ac:dyDescent="0.3">
      <c r="D435" s="51" t="s">
        <v>15</v>
      </c>
      <c r="E435" s="52" t="s">
        <v>16</v>
      </c>
      <c r="F435" s="53" t="s">
        <v>17</v>
      </c>
      <c r="G435" s="54" t="s">
        <v>18</v>
      </c>
      <c r="H435" s="45" t="s">
        <v>19</v>
      </c>
      <c r="I435" s="45" t="s">
        <v>20</v>
      </c>
      <c r="J435" s="45" t="s">
        <v>21</v>
      </c>
      <c r="K435" s="46" t="s">
        <v>22</v>
      </c>
      <c r="L435" s="63"/>
      <c r="M435" s="44" t="str">
        <f t="shared" ref="M435:R435" si="279">M$11</f>
        <v>2017 CWIP</v>
      </c>
      <c r="N435" s="45" t="str">
        <f t="shared" si="279"/>
        <v>2018 Total Expenditures</v>
      </c>
      <c r="O435" s="45" t="str">
        <f t="shared" si="279"/>
        <v>2019 Total Expenditures</v>
      </c>
      <c r="P435" s="45" t="str">
        <f t="shared" si="279"/>
        <v>2017 ISO CWIP Less Collectible</v>
      </c>
      <c r="Q435" s="45" t="str">
        <f t="shared" si="279"/>
        <v>2018 ISO Expenditures Less Collectible</v>
      </c>
      <c r="R435" s="46" t="str">
        <f t="shared" si="279"/>
        <v>2019 ISO Expenditures Less Collectible</v>
      </c>
      <c r="S435" s="58"/>
      <c r="T435" s="69">
        <f>$E$3</f>
        <v>43101</v>
      </c>
      <c r="U435" s="54">
        <f t="shared" ref="U435" si="280">DATE(YEAR(T435),MONTH(T435)+1,DAY(T435))</f>
        <v>43132</v>
      </c>
      <c r="V435" s="54">
        <f t="shared" ref="V435" si="281">DATE(YEAR(U435),MONTH(U435)+1,DAY(U435))</f>
        <v>43160</v>
      </c>
      <c r="W435" s="54">
        <f t="shared" ref="W435" si="282">DATE(YEAR(V435),MONTH(V435)+1,DAY(V435))</f>
        <v>43191</v>
      </c>
      <c r="X435" s="54">
        <f t="shared" ref="X435" si="283">DATE(YEAR(W435),MONTH(W435)+1,DAY(W435))</f>
        <v>43221</v>
      </c>
      <c r="Y435" s="54">
        <f t="shared" ref="Y435" si="284">DATE(YEAR(X435),MONTH(X435)+1,DAY(X435))</f>
        <v>43252</v>
      </c>
      <c r="Z435" s="54">
        <f t="shared" ref="Z435" si="285">DATE(YEAR(Y435),MONTH(Y435)+1,DAY(Y435))</f>
        <v>43282</v>
      </c>
      <c r="AA435" s="54">
        <f t="shared" ref="AA435" si="286">DATE(YEAR(Z435),MONTH(Z435)+1,DAY(Z435))</f>
        <v>43313</v>
      </c>
      <c r="AB435" s="54">
        <f t="shared" ref="AB435" si="287">DATE(YEAR(AA435),MONTH(AA435)+1,DAY(AA435))</f>
        <v>43344</v>
      </c>
      <c r="AC435" s="54">
        <f t="shared" ref="AC435" si="288">DATE(YEAR(AB435),MONTH(AB435)+1,DAY(AB435))</f>
        <v>43374</v>
      </c>
      <c r="AD435" s="54">
        <f t="shared" ref="AD435" si="289">DATE(YEAR(AC435),MONTH(AC435)+1,DAY(AC435))</f>
        <v>43405</v>
      </c>
      <c r="AE435" s="171">
        <f t="shared" ref="AE435" si="290">DATE(YEAR(AD435),MONTH(AD435)+1,DAY(AD435))</f>
        <v>43435</v>
      </c>
      <c r="AF435" s="54">
        <f>DATE(YEAR(AE435),MONTH(AE435)+1,DAY(AE435))</f>
        <v>43466</v>
      </c>
      <c r="AG435" s="54">
        <f t="shared" ref="AG435" si="291">DATE(YEAR(AF435),MONTH(AF435)+1,DAY(AF435))</f>
        <v>43497</v>
      </c>
      <c r="AH435" s="54">
        <f t="shared" ref="AH435" si="292">DATE(YEAR(AG435),MONTH(AG435)+1,DAY(AG435))</f>
        <v>43525</v>
      </c>
      <c r="AI435" s="54">
        <f t="shared" ref="AI435" si="293">DATE(YEAR(AH435),MONTH(AH435)+1,DAY(AH435))</f>
        <v>43556</v>
      </c>
      <c r="AJ435" s="54">
        <f t="shared" ref="AJ435" si="294">DATE(YEAR(AI435),MONTH(AI435)+1,DAY(AI435))</f>
        <v>43586</v>
      </c>
      <c r="AK435" s="54">
        <f t="shared" ref="AK435" si="295">DATE(YEAR(AJ435),MONTH(AJ435)+1,DAY(AJ435))</f>
        <v>43617</v>
      </c>
      <c r="AL435" s="54">
        <f t="shared" ref="AL435" si="296">DATE(YEAR(AK435),MONTH(AK435)+1,DAY(AK435))</f>
        <v>43647</v>
      </c>
      <c r="AM435" s="54">
        <f t="shared" ref="AM435" si="297">DATE(YEAR(AL435),MONTH(AL435)+1,DAY(AL435))</f>
        <v>43678</v>
      </c>
      <c r="AN435" s="54">
        <f>DATE(YEAR(AM435),MONTH(AM435)+1,DAY(AM435))</f>
        <v>43709</v>
      </c>
      <c r="AO435" s="54">
        <f>DATE(YEAR(AN435),MONTH(AN435)+1,DAY(AN435))</f>
        <v>43739</v>
      </c>
      <c r="AP435" s="54">
        <f>DATE(YEAR(AO435),MONTH(AO435)+1,DAY(AO435))</f>
        <v>43770</v>
      </c>
      <c r="AQ435" s="171">
        <f>DATE(YEAR(AP435),MONTH(AP435)+1,DAY(AP435))</f>
        <v>43800</v>
      </c>
    </row>
    <row r="436" spans="1:44" x14ac:dyDescent="0.25">
      <c r="A436" s="295">
        <v>801648460</v>
      </c>
      <c r="B436" s="163" t="s">
        <v>83</v>
      </c>
      <c r="C436" s="173" t="s">
        <v>33</v>
      </c>
      <c r="D436" s="56" t="s">
        <v>390</v>
      </c>
      <c r="E436" s="57" t="s">
        <v>391</v>
      </c>
      <c r="F436" s="58">
        <v>7546</v>
      </c>
      <c r="G436" s="153" t="s">
        <v>90</v>
      </c>
      <c r="H436" s="281">
        <v>43435</v>
      </c>
      <c r="I436" s="60" t="s">
        <v>298</v>
      </c>
      <c r="J436" s="61">
        <v>0</v>
      </c>
      <c r="K436" s="62">
        <v>1</v>
      </c>
      <c r="L436" s="63"/>
      <c r="M436" s="329">
        <v>15.957700000000001</v>
      </c>
      <c r="N436" s="64">
        <f>SUM($T455:$AE455)</f>
        <v>20.759460000000001</v>
      </c>
      <c r="O436" s="64">
        <f>SUM($AF455:$AQ455)</f>
        <v>183.21</v>
      </c>
      <c r="P436" s="64">
        <f>$M436*$K436*(1-$J436)</f>
        <v>15.957700000000001</v>
      </c>
      <c r="Q436" s="64">
        <f>$N436*$K436*(1-$J436)</f>
        <v>20.759460000000001</v>
      </c>
      <c r="R436" s="65">
        <f>$O436*$K436*(1-$J436)</f>
        <v>183.21</v>
      </c>
      <c r="S436" s="59"/>
      <c r="T436" s="174">
        <f>IF(OR(RIGHT($I436,3)="RGT",RIGHT($I436,3)="INC"),IF($H436=T$188,SUM($T455:T455)+$P436,IF(T$188&gt;$H436,T455,0)),0)</f>
        <v>0</v>
      </c>
      <c r="U436" s="175">
        <f>IF(OR(RIGHT($I436,3)="RGT",RIGHT($I436,3)="INC"),IF($H436=U$188,SUM($T455:U455)+$P436,IF(U$188&gt;$H436,U455,0)),0)</f>
        <v>0</v>
      </c>
      <c r="V436" s="175">
        <f>IF(OR(RIGHT($I436,3)="RGT",RIGHT($I436,3)="INC"),IF($H436=V$188,SUM($T455:V455)+$P436,IF(V$188&gt;$H436,V455,0)),0)</f>
        <v>0</v>
      </c>
      <c r="W436" s="175">
        <f>IF(OR(RIGHT($I436,3)="RGT",RIGHT($I436,3)="INC"),IF($H436=W$188,SUM($T455:W455)+$P436,IF(W$188&gt;$H436,W455,0)),0)</f>
        <v>0</v>
      </c>
      <c r="X436" s="175">
        <f>IF(OR(RIGHT($I436,3)="RGT",RIGHT($I436,3)="INC"),IF($H436=X$188,SUM($T455:X455)+$P436,IF(X$188&gt;$H436,X455,0)),0)</f>
        <v>0</v>
      </c>
      <c r="Y436" s="175">
        <f>IF(OR(RIGHT($I436,3)="RGT",RIGHT($I436,3)="INC"),IF($H436=Y$188,SUM($T455:Y455)+$P436,IF(Y$188&gt;$H436,Y455,0)),0)</f>
        <v>0</v>
      </c>
      <c r="Z436" s="175">
        <f>IF(OR(RIGHT($I436,3)="RGT",RIGHT($I436,3)="INC"),IF($H436=Z$188,SUM($T455:Z455)+$P436,IF(Z$188&gt;$H436,Z455,0)),0)</f>
        <v>0</v>
      </c>
      <c r="AA436" s="175">
        <f>IF(OR(RIGHT($I436,3)="RGT",RIGHT($I436,3)="INC"),IF($H436=AA$188,SUM($T455:AA455)+$P436,IF(AA$188&gt;$H436,AA455,0)),0)</f>
        <v>0</v>
      </c>
      <c r="AB436" s="175">
        <f>IF(OR(RIGHT($I436,3)="RGT",RIGHT($I436,3)="INC"),IF($H436=AB$188,SUM($T455:AB455)+$P436,IF(AB$188&gt;$H436,AB455,0)),0)</f>
        <v>0</v>
      </c>
      <c r="AC436" s="175">
        <f>IF(OR(RIGHT($I436,3)="RGT",RIGHT($I436,3)="INC"),IF($H436=AC$188,SUM($T455:AC455)+$P436,IF(AC$188&gt;$H436,AC455,0)),0)</f>
        <v>0</v>
      </c>
      <c r="AD436" s="175">
        <f>IF(OR(RIGHT($I436,3)="RGT",RIGHT($I436,3)="INC"),IF($H436=AD$188,SUM($T455:AD455)+$P436,IF(AD$188&gt;$H436,AD455,0)),0)</f>
        <v>0</v>
      </c>
      <c r="AE436" s="176">
        <f>IF(OR(RIGHT($I436,3)="RGT",RIGHT($I436,3)="INC"),IF($H436=AE$188,SUM($T455:AE455)+$P436,IF(AE$188&gt;$H436,AE455,0)),0)</f>
        <v>36.71716</v>
      </c>
      <c r="AF436" s="175">
        <f>IF(OR(RIGHT($I436,3)="RGT",RIGHT($I436,3)="INC"),IF($H436=AF$188,SUM($T455:AF455)+$P436,IF(AF$188&gt;$H436,AF455,0)),0)</f>
        <v>0.93</v>
      </c>
      <c r="AG436" s="175">
        <f>IF(OR(RIGHT($I436,3)="RGT",RIGHT($I436,3)="INC"),IF($H436=AG$188,SUM($T455:AG455)+$P436,IF(AG$188&gt;$H436,AG455,0)),0)</f>
        <v>1.86</v>
      </c>
      <c r="AH436" s="175">
        <f>IF(OR(RIGHT($I436,3)="RGT",RIGHT($I436,3)="INC"),IF($H436=AH$188,SUM($T455:AH455)+$P436,IF(AH$188&gt;$H436,AH455,0)),0)</f>
        <v>1.86</v>
      </c>
      <c r="AI436" s="175">
        <f>IF(OR(RIGHT($I436,3)="RGT",RIGHT($I436,3)="INC"),IF($H436=AI$188,SUM($T455:AI455)+$P436,IF(AI$188&gt;$H436,AI455,0)),0)</f>
        <v>1.86</v>
      </c>
      <c r="AJ436" s="175">
        <f>IF(OR(RIGHT($I436,3)="RGT",RIGHT($I436,3)="INC"),IF($H436=AJ$188,SUM($T455:AJ455)+$P436,IF(AJ$188&gt;$H436,AJ455,0)),0)</f>
        <v>9.3000000000000007</v>
      </c>
      <c r="AK436" s="175">
        <f>IF(OR(RIGHT($I436,3)="RGT",RIGHT($I436,3)="INC"),IF($H436=AK$188,SUM($T455:AK455)+$P436,IF(AK$188&gt;$H436,AK455,0)),0)</f>
        <v>9.3000000000000007</v>
      </c>
      <c r="AL436" s="175">
        <f>IF(OR(RIGHT($I436,3)="RGT",RIGHT($I436,3)="INC"),IF($H436=AL$188,SUM($T455:AL455)+$P436,IF(AL$188&gt;$H436,AL455,0)),0)</f>
        <v>9.3000000000000007</v>
      </c>
      <c r="AM436" s="175">
        <f>IF(OR(RIGHT($I436,3)="RGT",RIGHT($I436,3)="INC"),IF($H436=AM$188,SUM($T455:AM455)+$P436,IF(AM$188&gt;$H436,AM455,0)),0)</f>
        <v>9.3000000000000007</v>
      </c>
      <c r="AN436" s="175">
        <f>IF(OR(RIGHT($I436,3)="RGT",RIGHT($I436,3)="INC"),IF($H436=AN$188,SUM($T455:AN455)+$P436,IF(AN$188&gt;$H436,AN455,0)),0)</f>
        <v>18.600000000000001</v>
      </c>
      <c r="AO436" s="175">
        <f>IF(OR(RIGHT($I436,3)="RGT",RIGHT($I436,3)="INC"),IF($H436=AO$188,SUM($T455:AO455)+$P436,IF(AO$188&gt;$H436,AO455,0)),0)</f>
        <v>27.900000000000002</v>
      </c>
      <c r="AP436" s="175">
        <f>IF(OR(RIGHT($I436,3)="RGT",RIGHT($I436,3)="INC"),IF($H436=AP$188,SUM($T455:AP455)+$P436,IF(AP$188&gt;$H436,AP455,0)),0)</f>
        <v>46.5</v>
      </c>
      <c r="AQ436" s="176">
        <f>IF(OR(RIGHT($I436,3)="RGT",RIGHT($I436,3)="INC"),IF($H436=AQ$188,SUM($T455:AQ455)+$P436,IF(AQ$188&gt;$H436,AQ455,0)),0)</f>
        <v>46.5</v>
      </c>
    </row>
    <row r="437" spans="1:44" x14ac:dyDescent="0.25">
      <c r="A437" s="295">
        <v>901056467</v>
      </c>
      <c r="B437" s="163" t="s">
        <v>83</v>
      </c>
      <c r="C437" s="173" t="s">
        <v>33</v>
      </c>
      <c r="D437" s="56" t="s">
        <v>392</v>
      </c>
      <c r="E437" s="66" t="s">
        <v>393</v>
      </c>
      <c r="F437" s="58">
        <v>7546</v>
      </c>
      <c r="G437" s="153" t="s">
        <v>90</v>
      </c>
      <c r="H437" s="281">
        <v>43739</v>
      </c>
      <c r="I437" s="60" t="s">
        <v>295</v>
      </c>
      <c r="J437" s="61">
        <v>0</v>
      </c>
      <c r="K437" s="62">
        <v>1</v>
      </c>
      <c r="L437" s="63"/>
      <c r="M437" s="329">
        <v>6167.2592699999996</v>
      </c>
      <c r="N437" s="64">
        <f t="shared" ref="N437:N445" si="298">SUM($T456:$AE456)</f>
        <v>3409.8790000000004</v>
      </c>
      <c r="O437" s="64">
        <f t="shared" ref="O437:O445" si="299">SUM($AF456:$AQ456)</f>
        <v>3910.335</v>
      </c>
      <c r="P437" s="64">
        <f t="shared" ref="P437:P445" si="300">$M437*$K437*(1-$J437)</f>
        <v>6167.2592699999996</v>
      </c>
      <c r="Q437" s="64">
        <f t="shared" ref="Q437:Q445" si="301">$N437*$K437*(1-$J437)</f>
        <v>3409.8790000000004</v>
      </c>
      <c r="R437" s="65">
        <f t="shared" ref="R437:R445" si="302">$O437*$K437*(1-$J437)</f>
        <v>3910.335</v>
      </c>
      <c r="S437" s="59"/>
      <c r="T437" s="174">
        <f>IF(OR(RIGHT($I437,3)="RGT",RIGHT($I437,3)="INC"),IF($H437=T$188,SUM($T456:T456)+$P437,IF(T$188&gt;$H437,T456,0)),0)</f>
        <v>0</v>
      </c>
      <c r="U437" s="175">
        <f>IF(OR(RIGHT($I437,3)="RGT",RIGHT($I437,3)="INC"),IF($H437=U$188,SUM($T456:U456)+$P437,IF(U$188&gt;$H437,U456,0)),0)</f>
        <v>0</v>
      </c>
      <c r="V437" s="175">
        <f>IF(OR(RIGHT($I437,3)="RGT",RIGHT($I437,3)="INC"),IF($H437=V$188,SUM($T456:V456)+$P437,IF(V$188&gt;$H437,V456,0)),0)</f>
        <v>0</v>
      </c>
      <c r="W437" s="175">
        <f>IF(OR(RIGHT($I437,3)="RGT",RIGHT($I437,3)="INC"),IF($H437=W$188,SUM($T456:W456)+$P437,IF(W$188&gt;$H437,W456,0)),0)</f>
        <v>0</v>
      </c>
      <c r="X437" s="175">
        <f>IF(OR(RIGHT($I437,3)="RGT",RIGHT($I437,3)="INC"),IF($H437=X$188,SUM($T456:X456)+$P437,IF(X$188&gt;$H437,X456,0)),0)</f>
        <v>0</v>
      </c>
      <c r="Y437" s="175">
        <f>IF(OR(RIGHT($I437,3)="RGT",RIGHT($I437,3)="INC"),IF($H437=Y$188,SUM($T456:Y456)+$P437,IF(Y$188&gt;$H437,Y456,0)),0)</f>
        <v>0</v>
      </c>
      <c r="Z437" s="175">
        <f>IF(OR(RIGHT($I437,3)="RGT",RIGHT($I437,3)="INC"),IF($H437=Z$188,SUM($T456:Z456)+$P437,IF(Z$188&gt;$H437,Z456,0)),0)</f>
        <v>0</v>
      </c>
      <c r="AA437" s="175">
        <f>IF(OR(RIGHT($I437,3)="RGT",RIGHT($I437,3)="INC"),IF($H437=AA$188,SUM($T456:AA456)+$P437,IF(AA$188&gt;$H437,AA456,0)),0)</f>
        <v>0</v>
      </c>
      <c r="AB437" s="175">
        <f>IF(OR(RIGHT($I437,3)="RGT",RIGHT($I437,3)="INC"),IF($H437=AB$188,SUM($T456:AB456)+$P437,IF(AB$188&gt;$H437,AB456,0)),0)</f>
        <v>0</v>
      </c>
      <c r="AC437" s="175">
        <f>IF(OR(RIGHT($I437,3)="RGT",RIGHT($I437,3)="INC"),IF($H437=AC$188,SUM($T456:AC456)+$P437,IF(AC$188&gt;$H437,AC456,0)),0)</f>
        <v>0</v>
      </c>
      <c r="AD437" s="175">
        <f>IF(OR(RIGHT($I437,3)="RGT",RIGHT($I437,3)="INC"),IF($H437=AD$188,SUM($T456:AD456)+$P437,IF(AD$188&gt;$H437,AD456,0)),0)</f>
        <v>0</v>
      </c>
      <c r="AE437" s="176">
        <f>IF(OR(RIGHT($I437,3)="RGT",RIGHT($I437,3)="INC"),IF($H437=AE$188,SUM($T456:AE456)+$P437,IF(AE$188&gt;$H437,AE456,0)),0)</f>
        <v>0</v>
      </c>
      <c r="AF437" s="175">
        <f>IF(OR(RIGHT($I437,3)="RGT",RIGHT($I437,3)="INC"),IF($H437=AF$188,SUM($T456:AF456)+$P437,IF(AF$188&gt;$H437,AF456,0)),0)</f>
        <v>0</v>
      </c>
      <c r="AG437" s="175">
        <f>IF(OR(RIGHT($I437,3)="RGT",RIGHT($I437,3)="INC"),IF($H437=AG$188,SUM($T456:AG456)+$P437,IF(AG$188&gt;$H437,AG456,0)),0)</f>
        <v>0</v>
      </c>
      <c r="AH437" s="175">
        <f>IF(OR(RIGHT($I437,3)="RGT",RIGHT($I437,3)="INC"),IF($H437=AH$188,SUM($T456:AH456)+$P437,IF(AH$188&gt;$H437,AH456,0)),0)</f>
        <v>0</v>
      </c>
      <c r="AI437" s="175">
        <f>IF(OR(RIGHT($I437,3)="RGT",RIGHT($I437,3)="INC"),IF($H437=AI$188,SUM($T456:AI456)+$P437,IF(AI$188&gt;$H437,AI456,0)),0)</f>
        <v>0</v>
      </c>
      <c r="AJ437" s="175">
        <f>IF(OR(RIGHT($I437,3)="RGT",RIGHT($I437,3)="INC"),IF($H437=AJ$188,SUM($T456:AJ456)+$P437,IF(AJ$188&gt;$H437,AJ456,0)),0)</f>
        <v>0</v>
      </c>
      <c r="AK437" s="175">
        <f>IF(OR(RIGHT($I437,3)="RGT",RIGHT($I437,3)="INC"),IF($H437=AK$188,SUM($T456:AK456)+$P437,IF(AK$188&gt;$H437,AK456,0)),0)</f>
        <v>0</v>
      </c>
      <c r="AL437" s="175">
        <f>IF(OR(RIGHT($I437,3)="RGT",RIGHT($I437,3)="INC"),IF($H437=AL$188,SUM($T456:AL456)+$P437,IF(AL$188&gt;$H437,AL456,0)),0)</f>
        <v>0</v>
      </c>
      <c r="AM437" s="175">
        <f>IF(OR(RIGHT($I437,3)="RGT",RIGHT($I437,3)="INC"),IF($H437=AM$188,SUM($T456:AM456)+$P437,IF(AM$188&gt;$H437,AM456,0)),0)</f>
        <v>0</v>
      </c>
      <c r="AN437" s="175">
        <f>IF(OR(RIGHT($I437,3)="RGT",RIGHT($I437,3)="INC"),IF($H437=AN$188,SUM($T456:AN456)+$P437,IF(AN$188&gt;$H437,AN456,0)),0)</f>
        <v>0</v>
      </c>
      <c r="AO437" s="175">
        <f>IF(OR(RIGHT($I437,3)="RGT",RIGHT($I437,3)="INC"),IF($H437=AO$188,SUM($T456:AO456)+$P437,IF(AO$188&gt;$H437,AO456,0)),0)</f>
        <v>13240.473269999999</v>
      </c>
      <c r="AP437" s="175">
        <f>IF(OR(RIGHT($I437,3)="RGT",RIGHT($I437,3)="INC"),IF($H437=AP$188,SUM($T456:AP456)+$P437,IF(AP$188&gt;$H437,AP456,0)),0)</f>
        <v>141</v>
      </c>
      <c r="AQ437" s="176">
        <f>IF(OR(RIGHT($I437,3)="RGT",RIGHT($I437,3)="INC"),IF($H437=AQ$188,SUM($T456:AQ456)+$P437,IF(AQ$188&gt;$H437,AQ456,0)),0)</f>
        <v>106</v>
      </c>
    </row>
    <row r="438" spans="1:44" x14ac:dyDescent="0.25">
      <c r="A438" s="295">
        <v>901056468</v>
      </c>
      <c r="B438" s="163" t="s">
        <v>83</v>
      </c>
      <c r="C438" s="173" t="s">
        <v>33</v>
      </c>
      <c r="D438" s="56" t="s">
        <v>394</v>
      </c>
      <c r="E438" s="66" t="s">
        <v>395</v>
      </c>
      <c r="F438" s="58">
        <v>7546</v>
      </c>
      <c r="G438" s="153" t="s">
        <v>90</v>
      </c>
      <c r="H438" s="281">
        <v>43678</v>
      </c>
      <c r="I438" s="60" t="s">
        <v>295</v>
      </c>
      <c r="J438" s="61">
        <v>0</v>
      </c>
      <c r="K438" s="62">
        <v>1</v>
      </c>
      <c r="L438" s="63"/>
      <c r="M438" s="329">
        <v>8470.0829400000002</v>
      </c>
      <c r="N438" s="64">
        <f t="shared" si="298"/>
        <v>3797.66</v>
      </c>
      <c r="O438" s="64">
        <f t="shared" si="299"/>
        <v>3370.413</v>
      </c>
      <c r="P438" s="64">
        <f t="shared" si="300"/>
        <v>8470.0829400000002</v>
      </c>
      <c r="Q438" s="64">
        <f t="shared" si="301"/>
        <v>3797.66</v>
      </c>
      <c r="R438" s="65">
        <f t="shared" si="302"/>
        <v>3370.413</v>
      </c>
      <c r="S438" s="59"/>
      <c r="T438" s="174">
        <f>IF(OR(RIGHT($I438,3)="RGT",RIGHT($I438,3)="INC"),IF($H438=T$188,SUM($T457:T457)+$P438,IF(T$188&gt;$H438,T457,0)),0)</f>
        <v>0</v>
      </c>
      <c r="U438" s="175">
        <f>IF(OR(RIGHT($I438,3)="RGT",RIGHT($I438,3)="INC"),IF($H438=U$188,SUM($T457:U457)+$P438,IF(U$188&gt;$H438,U457,0)),0)</f>
        <v>0</v>
      </c>
      <c r="V438" s="175">
        <f>IF(OR(RIGHT($I438,3)="RGT",RIGHT($I438,3)="INC"),IF($H438=V$188,SUM($T457:V457)+$P438,IF(V$188&gt;$H438,V457,0)),0)</f>
        <v>0</v>
      </c>
      <c r="W438" s="175">
        <f>IF(OR(RIGHT($I438,3)="RGT",RIGHT($I438,3)="INC"),IF($H438=W$188,SUM($T457:W457)+$P438,IF(W$188&gt;$H438,W457,0)),0)</f>
        <v>0</v>
      </c>
      <c r="X438" s="175">
        <f>IF(OR(RIGHT($I438,3)="RGT",RIGHT($I438,3)="INC"),IF($H438=X$188,SUM($T457:X457)+$P438,IF(X$188&gt;$H438,X457,0)),0)</f>
        <v>0</v>
      </c>
      <c r="Y438" s="175">
        <f>IF(OR(RIGHT($I438,3)="RGT",RIGHT($I438,3)="INC"),IF($H438=Y$188,SUM($T457:Y457)+$P438,IF(Y$188&gt;$H438,Y457,0)),0)</f>
        <v>0</v>
      </c>
      <c r="Z438" s="175">
        <f>IF(OR(RIGHT($I438,3)="RGT",RIGHT($I438,3)="INC"),IF($H438=Z$188,SUM($T457:Z457)+$P438,IF(Z$188&gt;$H438,Z457,0)),0)</f>
        <v>0</v>
      </c>
      <c r="AA438" s="175">
        <f>IF(OR(RIGHT($I438,3)="RGT",RIGHT($I438,3)="INC"),IF($H438=AA$188,SUM($T457:AA457)+$P438,IF(AA$188&gt;$H438,AA457,0)),0)</f>
        <v>0</v>
      </c>
      <c r="AB438" s="175">
        <f>IF(OR(RIGHT($I438,3)="RGT",RIGHT($I438,3)="INC"),IF($H438=AB$188,SUM($T457:AB457)+$P438,IF(AB$188&gt;$H438,AB457,0)),0)</f>
        <v>0</v>
      </c>
      <c r="AC438" s="175">
        <f>IF(OR(RIGHT($I438,3)="RGT",RIGHT($I438,3)="INC"),IF($H438=AC$188,SUM($T457:AC457)+$P438,IF(AC$188&gt;$H438,AC457,0)),0)</f>
        <v>0</v>
      </c>
      <c r="AD438" s="175">
        <f>IF(OR(RIGHT($I438,3)="RGT",RIGHT($I438,3)="INC"),IF($H438=AD$188,SUM($T457:AD457)+$P438,IF(AD$188&gt;$H438,AD457,0)),0)</f>
        <v>0</v>
      </c>
      <c r="AE438" s="176">
        <f>IF(OR(RIGHT($I438,3)="RGT",RIGHT($I438,3)="INC"),IF($H438=AE$188,SUM($T457:AE457)+$P438,IF(AE$188&gt;$H438,AE457,0)),0)</f>
        <v>0</v>
      </c>
      <c r="AF438" s="175">
        <f>IF(OR(RIGHT($I438,3)="RGT",RIGHT($I438,3)="INC"),IF($H438=AF$188,SUM($T457:AF457)+$P438,IF(AF$188&gt;$H438,AF457,0)),0)</f>
        <v>0</v>
      </c>
      <c r="AG438" s="175">
        <f>IF(OR(RIGHT($I438,3)="RGT",RIGHT($I438,3)="INC"),IF($H438=AG$188,SUM($T457:AG457)+$P438,IF(AG$188&gt;$H438,AG457,0)),0)</f>
        <v>0</v>
      </c>
      <c r="AH438" s="175">
        <f>IF(OR(RIGHT($I438,3)="RGT",RIGHT($I438,3)="INC"),IF($H438=AH$188,SUM($T457:AH457)+$P438,IF(AH$188&gt;$H438,AH457,0)),0)</f>
        <v>0</v>
      </c>
      <c r="AI438" s="175">
        <f>IF(OR(RIGHT($I438,3)="RGT",RIGHT($I438,3)="INC"),IF($H438=AI$188,SUM($T457:AI457)+$P438,IF(AI$188&gt;$H438,AI457,0)),0)</f>
        <v>0</v>
      </c>
      <c r="AJ438" s="175">
        <f>IF(OR(RIGHT($I438,3)="RGT",RIGHT($I438,3)="INC"),IF($H438=AJ$188,SUM($T457:AJ457)+$P438,IF(AJ$188&gt;$H438,AJ457,0)),0)</f>
        <v>0</v>
      </c>
      <c r="AK438" s="175">
        <f>IF(OR(RIGHT($I438,3)="RGT",RIGHT($I438,3)="INC"),IF($H438=AK$188,SUM($T457:AK457)+$P438,IF(AK$188&gt;$H438,AK457,0)),0)</f>
        <v>0</v>
      </c>
      <c r="AL438" s="175">
        <f>IF(OR(RIGHT($I438,3)="RGT",RIGHT($I438,3)="INC"),IF($H438=AL$188,SUM($T457:AL457)+$P438,IF(AL$188&gt;$H438,AL457,0)),0)</f>
        <v>0</v>
      </c>
      <c r="AM438" s="175">
        <f>IF(OR(RIGHT($I438,3)="RGT",RIGHT($I438,3)="INC"),IF($H438=AM$188,SUM($T457:AM457)+$P438,IF(AM$188&gt;$H438,AM457,0)),0)</f>
        <v>13989.155940000001</v>
      </c>
      <c r="AN438" s="175">
        <f>IF(OR(RIGHT($I438,3)="RGT",RIGHT($I438,3)="INC"),IF($H438=AN$188,SUM($T457:AN457)+$P438,IF(AN$188&gt;$H438,AN457,0)),0)</f>
        <v>5</v>
      </c>
      <c r="AO438" s="175">
        <f>IF(OR(RIGHT($I438,3)="RGT",RIGHT($I438,3)="INC"),IF($H438=AO$188,SUM($T457:AO457)+$P438,IF(AO$188&gt;$H438,AO457,0)),0)</f>
        <v>923</v>
      </c>
      <c r="AP438" s="175">
        <f>IF(OR(RIGHT($I438,3)="RGT",RIGHT($I438,3)="INC"),IF($H438=AP$188,SUM($T457:AP457)+$P438,IF(AP$188&gt;$H438,AP457,0)),0)</f>
        <v>537</v>
      </c>
      <c r="AQ438" s="176">
        <f>IF(OR(RIGHT($I438,3)="RGT",RIGHT($I438,3)="INC"),IF($H438=AQ$188,SUM($T457:AQ457)+$P438,IF(AQ$188&gt;$H438,AQ457,0)),0)</f>
        <v>184</v>
      </c>
    </row>
    <row r="439" spans="1:44" x14ac:dyDescent="0.25">
      <c r="A439" s="295">
        <v>901490550</v>
      </c>
      <c r="B439" s="163" t="s">
        <v>83</v>
      </c>
      <c r="C439" s="173" t="s">
        <v>33</v>
      </c>
      <c r="D439" s="56" t="s">
        <v>396</v>
      </c>
      <c r="E439" s="66" t="s">
        <v>397</v>
      </c>
      <c r="F439" s="58">
        <v>7546</v>
      </c>
      <c r="G439" s="153" t="s">
        <v>90</v>
      </c>
      <c r="H439" s="281">
        <v>43770</v>
      </c>
      <c r="I439" s="60" t="s">
        <v>295</v>
      </c>
      <c r="J439" s="61">
        <v>0</v>
      </c>
      <c r="K439" s="62">
        <v>1</v>
      </c>
      <c r="L439" s="63"/>
      <c r="M439" s="329">
        <v>6140.1813599999996</v>
      </c>
      <c r="N439" s="64">
        <f t="shared" si="298"/>
        <v>3556.8740000000003</v>
      </c>
      <c r="O439" s="64">
        <f t="shared" si="299"/>
        <v>6691.9629999999997</v>
      </c>
      <c r="P439" s="64">
        <f t="shared" si="300"/>
        <v>6140.1813599999996</v>
      </c>
      <c r="Q439" s="64">
        <f t="shared" si="301"/>
        <v>3556.8740000000003</v>
      </c>
      <c r="R439" s="65">
        <f t="shared" si="302"/>
        <v>6691.9629999999997</v>
      </c>
      <c r="S439" s="59"/>
      <c r="T439" s="174">
        <f>IF(OR(RIGHT($I439,3)="RGT",RIGHT($I439,3)="INC"),IF($H439=T$188,SUM($T458:T458)+$P439,IF(T$188&gt;$H439,T458,0)),0)</f>
        <v>0</v>
      </c>
      <c r="U439" s="175">
        <f>IF(OR(RIGHT($I439,3)="RGT",RIGHT($I439,3)="INC"),IF($H439=U$188,SUM($T458:U458)+$P439,IF(U$188&gt;$H439,U458,0)),0)</f>
        <v>0</v>
      </c>
      <c r="V439" s="175">
        <f>IF(OR(RIGHT($I439,3)="RGT",RIGHT($I439,3)="INC"),IF($H439=V$188,SUM($T458:V458)+$P439,IF(V$188&gt;$H439,V458,0)),0)</f>
        <v>0</v>
      </c>
      <c r="W439" s="175">
        <f>IF(OR(RIGHT($I439,3)="RGT",RIGHT($I439,3)="INC"),IF($H439=W$188,SUM($T458:W458)+$P439,IF(W$188&gt;$H439,W458,0)),0)</f>
        <v>0</v>
      </c>
      <c r="X439" s="175">
        <f>IF(OR(RIGHT($I439,3)="RGT",RIGHT($I439,3)="INC"),IF($H439=X$188,SUM($T458:X458)+$P439,IF(X$188&gt;$H439,X458,0)),0)</f>
        <v>0</v>
      </c>
      <c r="Y439" s="175">
        <f>IF(OR(RIGHT($I439,3)="RGT",RIGHT($I439,3)="INC"),IF($H439=Y$188,SUM($T458:Y458)+$P439,IF(Y$188&gt;$H439,Y458,0)),0)</f>
        <v>0</v>
      </c>
      <c r="Z439" s="175">
        <f>IF(OR(RIGHT($I439,3)="RGT",RIGHT($I439,3)="INC"),IF($H439=Z$188,SUM($T458:Z458)+$P439,IF(Z$188&gt;$H439,Z458,0)),0)</f>
        <v>0</v>
      </c>
      <c r="AA439" s="175">
        <f>IF(OR(RIGHT($I439,3)="RGT",RIGHT($I439,3)="INC"),IF($H439=AA$188,SUM($T458:AA458)+$P439,IF(AA$188&gt;$H439,AA458,0)),0)</f>
        <v>0</v>
      </c>
      <c r="AB439" s="175">
        <f>IF(OR(RIGHT($I439,3)="RGT",RIGHT($I439,3)="INC"),IF($H439=AB$188,SUM($T458:AB458)+$P439,IF(AB$188&gt;$H439,AB458,0)),0)</f>
        <v>0</v>
      </c>
      <c r="AC439" s="175">
        <f>IF(OR(RIGHT($I439,3)="RGT",RIGHT($I439,3)="INC"),IF($H439=AC$188,SUM($T458:AC458)+$P439,IF(AC$188&gt;$H439,AC458,0)),0)</f>
        <v>0</v>
      </c>
      <c r="AD439" s="175">
        <f>IF(OR(RIGHT($I439,3)="RGT",RIGHT($I439,3)="INC"),IF($H439=AD$188,SUM($T458:AD458)+$P439,IF(AD$188&gt;$H439,AD458,0)),0)</f>
        <v>0</v>
      </c>
      <c r="AE439" s="176">
        <f>IF(OR(RIGHT($I439,3)="RGT",RIGHT($I439,3)="INC"),IF($H439=AE$188,SUM($T458:AE458)+$P439,IF(AE$188&gt;$H439,AE458,0)),0)</f>
        <v>0</v>
      </c>
      <c r="AF439" s="175">
        <f>IF(OR(RIGHT($I439,3)="RGT",RIGHT($I439,3)="INC"),IF($H439=AF$188,SUM($T458:AF458)+$P439,IF(AF$188&gt;$H439,AF458,0)),0)</f>
        <v>0</v>
      </c>
      <c r="AG439" s="175">
        <f>IF(OR(RIGHT($I439,3)="RGT",RIGHT($I439,3)="INC"),IF($H439=AG$188,SUM($T458:AG458)+$P439,IF(AG$188&gt;$H439,AG458,0)),0)</f>
        <v>0</v>
      </c>
      <c r="AH439" s="175">
        <f>IF(OR(RIGHT($I439,3)="RGT",RIGHT($I439,3)="INC"),IF($H439=AH$188,SUM($T458:AH458)+$P439,IF(AH$188&gt;$H439,AH458,0)),0)</f>
        <v>0</v>
      </c>
      <c r="AI439" s="175">
        <f>IF(OR(RIGHT($I439,3)="RGT",RIGHT($I439,3)="INC"),IF($H439=AI$188,SUM($T458:AI458)+$P439,IF(AI$188&gt;$H439,AI458,0)),0)</f>
        <v>0</v>
      </c>
      <c r="AJ439" s="175">
        <f>IF(OR(RIGHT($I439,3)="RGT",RIGHT($I439,3)="INC"),IF($H439=AJ$188,SUM($T458:AJ458)+$P439,IF(AJ$188&gt;$H439,AJ458,0)),0)</f>
        <v>0</v>
      </c>
      <c r="AK439" s="175">
        <f>IF(OR(RIGHT($I439,3)="RGT",RIGHT($I439,3)="INC"),IF($H439=AK$188,SUM($T458:AK458)+$P439,IF(AK$188&gt;$H439,AK458,0)),0)</f>
        <v>0</v>
      </c>
      <c r="AL439" s="175">
        <f>IF(OR(RIGHT($I439,3)="RGT",RIGHT($I439,3)="INC"),IF($H439=AL$188,SUM($T458:AL458)+$P439,IF(AL$188&gt;$H439,AL458,0)),0)</f>
        <v>0</v>
      </c>
      <c r="AM439" s="175">
        <f>IF(OR(RIGHT($I439,3)="RGT",RIGHT($I439,3)="INC"),IF($H439=AM$188,SUM($T458:AM458)+$P439,IF(AM$188&gt;$H439,AM458,0)),0)</f>
        <v>0</v>
      </c>
      <c r="AN439" s="175">
        <f>IF(OR(RIGHT($I439,3)="RGT",RIGHT($I439,3)="INC"),IF($H439=AN$188,SUM($T458:AN458)+$P439,IF(AN$188&gt;$H439,AN458,0)),0)</f>
        <v>0</v>
      </c>
      <c r="AO439" s="175">
        <f>IF(OR(RIGHT($I439,3)="RGT",RIGHT($I439,3)="INC"),IF($H439=AO$188,SUM($T458:AO458)+$P439,IF(AO$188&gt;$H439,AO458,0)),0)</f>
        <v>0</v>
      </c>
      <c r="AP439" s="175">
        <f>IF(OR(RIGHT($I439,3)="RGT",RIGHT($I439,3)="INC"),IF($H439=AP$188,SUM($T458:AP458)+$P439,IF(AP$188&gt;$H439,AP458,0)),0)</f>
        <v>15440.358359999998</v>
      </c>
      <c r="AQ439" s="176">
        <f>IF(OR(RIGHT($I439,3)="RGT",RIGHT($I439,3)="INC"),IF($H439=AQ$188,SUM($T458:AQ458)+$P439,IF(AQ$188&gt;$H439,AQ458,0)),0)</f>
        <v>948.66</v>
      </c>
    </row>
    <row r="440" spans="1:44" x14ac:dyDescent="0.25">
      <c r="A440" s="295">
        <v>901624163</v>
      </c>
      <c r="B440" s="163" t="s">
        <v>83</v>
      </c>
      <c r="C440" s="173" t="s">
        <v>33</v>
      </c>
      <c r="D440" s="56" t="s">
        <v>398</v>
      </c>
      <c r="E440" s="66" t="s">
        <v>399</v>
      </c>
      <c r="F440" s="58">
        <v>7546</v>
      </c>
      <c r="G440" s="153" t="s">
        <v>90</v>
      </c>
      <c r="H440" s="281">
        <v>43831</v>
      </c>
      <c r="I440" s="60" t="s">
        <v>295</v>
      </c>
      <c r="J440" s="61">
        <v>0</v>
      </c>
      <c r="K440" s="62">
        <v>1</v>
      </c>
      <c r="L440" s="63"/>
      <c r="M440" s="329">
        <v>6148.9602100000002</v>
      </c>
      <c r="N440" s="64">
        <f t="shared" si="298"/>
        <v>3701.8040000000001</v>
      </c>
      <c r="O440" s="64">
        <f t="shared" si="299"/>
        <v>9708.0499999999993</v>
      </c>
      <c r="P440" s="64">
        <f t="shared" si="300"/>
        <v>6148.9602100000002</v>
      </c>
      <c r="Q440" s="64">
        <f t="shared" si="301"/>
        <v>3701.8040000000001</v>
      </c>
      <c r="R440" s="65">
        <f t="shared" si="302"/>
        <v>9708.0499999999993</v>
      </c>
      <c r="S440" s="59"/>
      <c r="T440" s="174">
        <f>IF(OR(RIGHT($I440,3)="RGT",RIGHT($I440,3)="INC"),IF($H440=T$188,SUM($T459:T459)+$P440,IF(T$188&gt;$H440,T459,0)),0)</f>
        <v>0</v>
      </c>
      <c r="U440" s="175">
        <f>IF(OR(RIGHT($I440,3)="RGT",RIGHT($I440,3)="INC"),IF($H440=U$188,SUM($T459:U459)+$P440,IF(U$188&gt;$H440,U459,0)),0)</f>
        <v>0</v>
      </c>
      <c r="V440" s="175">
        <f>IF(OR(RIGHT($I440,3)="RGT",RIGHT($I440,3)="INC"),IF($H440=V$188,SUM($T459:V459)+$P440,IF(V$188&gt;$H440,V459,0)),0)</f>
        <v>0</v>
      </c>
      <c r="W440" s="175">
        <f>IF(OR(RIGHT($I440,3)="RGT",RIGHT($I440,3)="INC"),IF($H440=W$188,SUM($T459:W459)+$P440,IF(W$188&gt;$H440,W459,0)),0)</f>
        <v>0</v>
      </c>
      <c r="X440" s="175">
        <f>IF(OR(RIGHT($I440,3)="RGT",RIGHT($I440,3)="INC"),IF($H440=X$188,SUM($T459:X459)+$P440,IF(X$188&gt;$H440,X459,0)),0)</f>
        <v>0</v>
      </c>
      <c r="Y440" s="175">
        <f>IF(OR(RIGHT($I440,3)="RGT",RIGHT($I440,3)="INC"),IF($H440=Y$188,SUM($T459:Y459)+$P440,IF(Y$188&gt;$H440,Y459,0)),0)</f>
        <v>0</v>
      </c>
      <c r="Z440" s="175">
        <f>IF(OR(RIGHT($I440,3)="RGT",RIGHT($I440,3)="INC"),IF($H440=Z$188,SUM($T459:Z459)+$P440,IF(Z$188&gt;$H440,Z459,0)),0)</f>
        <v>0</v>
      </c>
      <c r="AA440" s="175">
        <f>IF(OR(RIGHT($I440,3)="RGT",RIGHT($I440,3)="INC"),IF($H440=AA$188,SUM($T459:AA459)+$P440,IF(AA$188&gt;$H440,AA459,0)),0)</f>
        <v>0</v>
      </c>
      <c r="AB440" s="175">
        <f>IF(OR(RIGHT($I440,3)="RGT",RIGHT($I440,3)="INC"),IF($H440=AB$188,SUM($T459:AB459)+$P440,IF(AB$188&gt;$H440,AB459,0)),0)</f>
        <v>0</v>
      </c>
      <c r="AC440" s="175">
        <f>IF(OR(RIGHT($I440,3)="RGT",RIGHT($I440,3)="INC"),IF($H440=AC$188,SUM($T459:AC459)+$P440,IF(AC$188&gt;$H440,AC459,0)),0)</f>
        <v>0</v>
      </c>
      <c r="AD440" s="175">
        <f>IF(OR(RIGHT($I440,3)="RGT",RIGHT($I440,3)="INC"),IF($H440=AD$188,SUM($T459:AD459)+$P440,IF(AD$188&gt;$H440,AD459,0)),0)</f>
        <v>0</v>
      </c>
      <c r="AE440" s="176">
        <f>IF(OR(RIGHT($I440,3)="RGT",RIGHT($I440,3)="INC"),IF($H440=AE$188,SUM($T459:AE459)+$P440,IF(AE$188&gt;$H440,AE459,0)),0)</f>
        <v>0</v>
      </c>
      <c r="AF440" s="175">
        <f>IF(OR(RIGHT($I440,3)="RGT",RIGHT($I440,3)="INC"),IF($H440=AF$188,SUM($T459:AF459)+$P440,IF(AF$188&gt;$H440,AF459,0)),0)</f>
        <v>0</v>
      </c>
      <c r="AG440" s="175">
        <f>IF(OR(RIGHT($I440,3)="RGT",RIGHT($I440,3)="INC"),IF($H440=AG$188,SUM($T459:AG459)+$P440,IF(AG$188&gt;$H440,AG459,0)),0)</f>
        <v>0</v>
      </c>
      <c r="AH440" s="175">
        <f>IF(OR(RIGHT($I440,3)="RGT",RIGHT($I440,3)="INC"),IF($H440=AH$188,SUM($T459:AH459)+$P440,IF(AH$188&gt;$H440,AH459,0)),0)</f>
        <v>0</v>
      </c>
      <c r="AI440" s="175">
        <f>IF(OR(RIGHT($I440,3)="RGT",RIGHT($I440,3)="INC"),IF($H440=AI$188,SUM($T459:AI459)+$P440,IF(AI$188&gt;$H440,AI459,0)),0)</f>
        <v>0</v>
      </c>
      <c r="AJ440" s="175">
        <f>IF(OR(RIGHT($I440,3)="RGT",RIGHT($I440,3)="INC"),IF($H440=AJ$188,SUM($T459:AJ459)+$P440,IF(AJ$188&gt;$H440,AJ459,0)),0)</f>
        <v>0</v>
      </c>
      <c r="AK440" s="175">
        <f>IF(OR(RIGHT($I440,3)="RGT",RIGHT($I440,3)="INC"),IF($H440=AK$188,SUM($T459:AK459)+$P440,IF(AK$188&gt;$H440,AK459,0)),0)</f>
        <v>0</v>
      </c>
      <c r="AL440" s="175">
        <f>IF(OR(RIGHT($I440,3)="RGT",RIGHT($I440,3)="INC"),IF($H440=AL$188,SUM($T459:AL459)+$P440,IF(AL$188&gt;$H440,AL459,0)),0)</f>
        <v>0</v>
      </c>
      <c r="AM440" s="175">
        <f>IF(OR(RIGHT($I440,3)="RGT",RIGHT($I440,3)="INC"),IF($H440=AM$188,SUM($T459:AM459)+$P440,IF(AM$188&gt;$H440,AM459,0)),0)</f>
        <v>0</v>
      </c>
      <c r="AN440" s="175">
        <f>IF(OR(RIGHT($I440,3)="RGT",RIGHT($I440,3)="INC"),IF($H440=AN$188,SUM($T459:AN459)+$P440,IF(AN$188&gt;$H440,AN459,0)),0)</f>
        <v>0</v>
      </c>
      <c r="AO440" s="175">
        <f>IF(OR(RIGHT($I440,3)="RGT",RIGHT($I440,3)="INC"),IF($H440=AO$188,SUM($T459:AO459)+$P440,IF(AO$188&gt;$H440,AO459,0)),0)</f>
        <v>0</v>
      </c>
      <c r="AP440" s="175">
        <f>IF(OR(RIGHT($I440,3)="RGT",RIGHT($I440,3)="INC"),IF($H440=AP$188,SUM($T459:AP459)+$P440,IF(AP$188&gt;$H440,AP459,0)),0)</f>
        <v>0</v>
      </c>
      <c r="AQ440" s="176">
        <f>IF(OR(RIGHT($I440,3)="RGT",RIGHT($I440,3)="INC"),IF($H440=AQ$188,SUM($T459:AQ459)+$P440,IF(AQ$188&gt;$H440,AQ459,0)),0)</f>
        <v>0</v>
      </c>
    </row>
    <row r="441" spans="1:44" x14ac:dyDescent="0.25">
      <c r="A441" s="295">
        <v>901826564</v>
      </c>
      <c r="B441" s="163" t="s">
        <v>83</v>
      </c>
      <c r="C441" s="173" t="s">
        <v>33</v>
      </c>
      <c r="D441" s="56" t="s">
        <v>400</v>
      </c>
      <c r="E441" s="66" t="s">
        <v>401</v>
      </c>
      <c r="F441" s="58">
        <v>7546</v>
      </c>
      <c r="G441" s="153" t="s">
        <v>90</v>
      </c>
      <c r="H441" s="281">
        <v>43831</v>
      </c>
      <c r="I441" s="60" t="s">
        <v>295</v>
      </c>
      <c r="J441" s="61">
        <v>0</v>
      </c>
      <c r="K441" s="62">
        <v>1</v>
      </c>
      <c r="L441" s="63"/>
      <c r="M441" s="329">
        <v>6753.5769</v>
      </c>
      <c r="N441" s="64">
        <f t="shared" si="298"/>
        <v>3699.7739999999999</v>
      </c>
      <c r="O441" s="64">
        <f t="shared" si="299"/>
        <v>9691.0499999999993</v>
      </c>
      <c r="P441" s="64">
        <f t="shared" si="300"/>
        <v>6753.5769</v>
      </c>
      <c r="Q441" s="64">
        <f t="shared" si="301"/>
        <v>3699.7739999999999</v>
      </c>
      <c r="R441" s="65">
        <f t="shared" si="302"/>
        <v>9691.0499999999993</v>
      </c>
      <c r="S441" s="59"/>
      <c r="T441" s="174">
        <f>IF(OR(RIGHT($I441,3)="RGT",RIGHT($I441,3)="INC"),IF($H441=T$188,SUM($T460:T460)+$P441,IF(T$188&gt;$H441,T460,0)),0)</f>
        <v>0</v>
      </c>
      <c r="U441" s="175">
        <f>IF(OR(RIGHT($I441,3)="RGT",RIGHT($I441,3)="INC"),IF($H441=U$188,SUM($T460:U460)+$P441,IF(U$188&gt;$H441,U460,0)),0)</f>
        <v>0</v>
      </c>
      <c r="V441" s="175">
        <f>IF(OR(RIGHT($I441,3)="RGT",RIGHT($I441,3)="INC"),IF($H441=V$188,SUM($T460:V460)+$P441,IF(V$188&gt;$H441,V460,0)),0)</f>
        <v>0</v>
      </c>
      <c r="W441" s="175">
        <f>IF(OR(RIGHT($I441,3)="RGT",RIGHT($I441,3)="INC"),IF($H441=W$188,SUM($T460:W460)+$P441,IF(W$188&gt;$H441,W460,0)),0)</f>
        <v>0</v>
      </c>
      <c r="X441" s="175">
        <f>IF(OR(RIGHT($I441,3)="RGT",RIGHT($I441,3)="INC"),IF($H441=X$188,SUM($T460:X460)+$P441,IF(X$188&gt;$H441,X460,0)),0)</f>
        <v>0</v>
      </c>
      <c r="Y441" s="175">
        <f>IF(OR(RIGHT($I441,3)="RGT",RIGHT($I441,3)="INC"),IF($H441=Y$188,SUM($T460:Y460)+$P441,IF(Y$188&gt;$H441,Y460,0)),0)</f>
        <v>0</v>
      </c>
      <c r="Z441" s="175">
        <f>IF(OR(RIGHT($I441,3)="RGT",RIGHT($I441,3)="INC"),IF($H441=Z$188,SUM($T460:Z460)+$P441,IF(Z$188&gt;$H441,Z460,0)),0)</f>
        <v>0</v>
      </c>
      <c r="AA441" s="175">
        <f>IF(OR(RIGHT($I441,3)="RGT",RIGHT($I441,3)="INC"),IF($H441=AA$188,SUM($T460:AA460)+$P441,IF(AA$188&gt;$H441,AA460,0)),0)</f>
        <v>0</v>
      </c>
      <c r="AB441" s="175">
        <f>IF(OR(RIGHT($I441,3)="RGT",RIGHT($I441,3)="INC"),IF($H441=AB$188,SUM($T460:AB460)+$P441,IF(AB$188&gt;$H441,AB460,0)),0)</f>
        <v>0</v>
      </c>
      <c r="AC441" s="175">
        <f>IF(OR(RIGHT($I441,3)="RGT",RIGHT($I441,3)="INC"),IF($H441=AC$188,SUM($T460:AC460)+$P441,IF(AC$188&gt;$H441,AC460,0)),0)</f>
        <v>0</v>
      </c>
      <c r="AD441" s="175">
        <f>IF(OR(RIGHT($I441,3)="RGT",RIGHT($I441,3)="INC"),IF($H441=AD$188,SUM($T460:AD460)+$P441,IF(AD$188&gt;$H441,AD460,0)),0)</f>
        <v>0</v>
      </c>
      <c r="AE441" s="176">
        <f>IF(OR(RIGHT($I441,3)="RGT",RIGHT($I441,3)="INC"),IF($H441=AE$188,SUM($T460:AE460)+$P441,IF(AE$188&gt;$H441,AE460,0)),0)</f>
        <v>0</v>
      </c>
      <c r="AF441" s="175">
        <f>IF(OR(RIGHT($I441,3)="RGT",RIGHT($I441,3)="INC"),IF($H441=AF$188,SUM($T460:AF460)+$P441,IF(AF$188&gt;$H441,AF460,0)),0)</f>
        <v>0</v>
      </c>
      <c r="AG441" s="175">
        <f>IF(OR(RIGHT($I441,3)="RGT",RIGHT($I441,3)="INC"),IF($H441=AG$188,SUM($T460:AG460)+$P441,IF(AG$188&gt;$H441,AG460,0)),0)</f>
        <v>0</v>
      </c>
      <c r="AH441" s="175">
        <f>IF(OR(RIGHT($I441,3)="RGT",RIGHT($I441,3)="INC"),IF($H441=AH$188,SUM($T460:AH460)+$P441,IF(AH$188&gt;$H441,AH460,0)),0)</f>
        <v>0</v>
      </c>
      <c r="AI441" s="175">
        <f>IF(OR(RIGHT($I441,3)="RGT",RIGHT($I441,3)="INC"),IF($H441=AI$188,SUM($T460:AI460)+$P441,IF(AI$188&gt;$H441,AI460,0)),0)</f>
        <v>0</v>
      </c>
      <c r="AJ441" s="175">
        <f>IF(OR(RIGHT($I441,3)="RGT",RIGHT($I441,3)="INC"),IF($H441=AJ$188,SUM($T460:AJ460)+$P441,IF(AJ$188&gt;$H441,AJ460,0)),0)</f>
        <v>0</v>
      </c>
      <c r="AK441" s="175">
        <f>IF(OR(RIGHT($I441,3)="RGT",RIGHT($I441,3)="INC"),IF($H441=AK$188,SUM($T460:AK460)+$P441,IF(AK$188&gt;$H441,AK460,0)),0)</f>
        <v>0</v>
      </c>
      <c r="AL441" s="175">
        <f>IF(OR(RIGHT($I441,3)="RGT",RIGHT($I441,3)="INC"),IF($H441=AL$188,SUM($T460:AL460)+$P441,IF(AL$188&gt;$H441,AL460,0)),0)</f>
        <v>0</v>
      </c>
      <c r="AM441" s="175">
        <f>IF(OR(RIGHT($I441,3)="RGT",RIGHT($I441,3)="INC"),IF($H441=AM$188,SUM($T460:AM460)+$P441,IF(AM$188&gt;$H441,AM460,0)),0)</f>
        <v>0</v>
      </c>
      <c r="AN441" s="175">
        <f>IF(OR(RIGHT($I441,3)="RGT",RIGHT($I441,3)="INC"),IF($H441=AN$188,SUM($T460:AN460)+$P441,IF(AN$188&gt;$H441,AN460,0)),0)</f>
        <v>0</v>
      </c>
      <c r="AO441" s="175">
        <f>IF(OR(RIGHT($I441,3)="RGT",RIGHT($I441,3)="INC"),IF($H441=AO$188,SUM($T460:AO460)+$P441,IF(AO$188&gt;$H441,AO460,0)),0)</f>
        <v>0</v>
      </c>
      <c r="AP441" s="175">
        <f>IF(OR(RIGHT($I441,3)="RGT",RIGHT($I441,3)="INC"),IF($H441=AP$188,SUM($T460:AP460)+$P441,IF(AP$188&gt;$H441,AP460,0)),0)</f>
        <v>0</v>
      </c>
      <c r="AQ441" s="176">
        <f>IF(OR(RIGHT($I441,3)="RGT",RIGHT($I441,3)="INC"),IF($H441=AQ$188,SUM($T460:AQ460)+$P441,IF(AQ$188&gt;$H441,AQ460,0)),0)</f>
        <v>0</v>
      </c>
    </row>
    <row r="442" spans="1:44" x14ac:dyDescent="0.25">
      <c r="A442" s="295">
        <v>901904770</v>
      </c>
      <c r="B442" s="163" t="s">
        <v>83</v>
      </c>
      <c r="C442" s="173" t="s">
        <v>33</v>
      </c>
      <c r="D442" s="56" t="s">
        <v>402</v>
      </c>
      <c r="E442" s="66" t="s">
        <v>403</v>
      </c>
      <c r="F442" s="58">
        <v>7546</v>
      </c>
      <c r="G442" s="153" t="s">
        <v>90</v>
      </c>
      <c r="H442" s="281">
        <v>43983</v>
      </c>
      <c r="I442" s="60" t="s">
        <v>281</v>
      </c>
      <c r="J442" s="61">
        <v>0</v>
      </c>
      <c r="K442" s="62">
        <v>1</v>
      </c>
      <c r="L442" s="63"/>
      <c r="M442" s="329">
        <v>276.42457000000002</v>
      </c>
      <c r="N442" s="64">
        <f t="shared" si="298"/>
        <v>354.25299999999999</v>
      </c>
      <c r="O442" s="64">
        <f t="shared" si="299"/>
        <v>2934.4</v>
      </c>
      <c r="P442" s="64">
        <f t="shared" si="300"/>
        <v>276.42457000000002</v>
      </c>
      <c r="Q442" s="64">
        <f t="shared" si="301"/>
        <v>354.25299999999999</v>
      </c>
      <c r="R442" s="65">
        <f t="shared" si="302"/>
        <v>2934.4</v>
      </c>
      <c r="S442" s="59"/>
      <c r="T442" s="174">
        <f>IF(OR(RIGHT($I442,3)="RGT",RIGHT($I442,3)="INC"),IF($H442=T$188,SUM($T461:T461)+$P442,IF(T$188&gt;$H442,T461,0)),0)</f>
        <v>0</v>
      </c>
      <c r="U442" s="175">
        <f>IF(OR(RIGHT($I442,3)="RGT",RIGHT($I442,3)="INC"),IF($H442=U$188,SUM($T461:U461)+$P442,IF(U$188&gt;$H442,U461,0)),0)</f>
        <v>0</v>
      </c>
      <c r="V442" s="175">
        <f>IF(OR(RIGHT($I442,3)="RGT",RIGHT($I442,3)="INC"),IF($H442=V$188,SUM($T461:V461)+$P442,IF(V$188&gt;$H442,V461,0)),0)</f>
        <v>0</v>
      </c>
      <c r="W442" s="175">
        <f>IF(OR(RIGHT($I442,3)="RGT",RIGHT($I442,3)="INC"),IF($H442=W$188,SUM($T461:W461)+$P442,IF(W$188&gt;$H442,W461,0)),0)</f>
        <v>0</v>
      </c>
      <c r="X442" s="175">
        <f>IF(OR(RIGHT($I442,3)="RGT",RIGHT($I442,3)="INC"),IF($H442=X$188,SUM($T461:X461)+$P442,IF(X$188&gt;$H442,X461,0)),0)</f>
        <v>0</v>
      </c>
      <c r="Y442" s="175">
        <f>IF(OR(RIGHT($I442,3)="RGT",RIGHT($I442,3)="INC"),IF($H442=Y$188,SUM($T461:Y461)+$P442,IF(Y$188&gt;$H442,Y461,0)),0)</f>
        <v>0</v>
      </c>
      <c r="Z442" s="175">
        <f>IF(OR(RIGHT($I442,3)="RGT",RIGHT($I442,3)="INC"),IF($H442=Z$188,SUM($T461:Z461)+$P442,IF(Z$188&gt;$H442,Z461,0)),0)</f>
        <v>0</v>
      </c>
      <c r="AA442" s="175">
        <f>IF(OR(RIGHT($I442,3)="RGT",RIGHT($I442,3)="INC"),IF($H442=AA$188,SUM($T461:AA461)+$P442,IF(AA$188&gt;$H442,AA461,0)),0)</f>
        <v>0</v>
      </c>
      <c r="AB442" s="175">
        <f>IF(OR(RIGHT($I442,3)="RGT",RIGHT($I442,3)="INC"),IF($H442=AB$188,SUM($T461:AB461)+$P442,IF(AB$188&gt;$H442,AB461,0)),0)</f>
        <v>0</v>
      </c>
      <c r="AC442" s="175">
        <f>IF(OR(RIGHT($I442,3)="RGT",RIGHT($I442,3)="INC"),IF($H442=AC$188,SUM($T461:AC461)+$P442,IF(AC$188&gt;$H442,AC461,0)),0)</f>
        <v>0</v>
      </c>
      <c r="AD442" s="175">
        <f>IF(OR(RIGHT($I442,3)="RGT",RIGHT($I442,3)="INC"),IF($H442=AD$188,SUM($T461:AD461)+$P442,IF(AD$188&gt;$H442,AD461,0)),0)</f>
        <v>0</v>
      </c>
      <c r="AE442" s="176">
        <f>IF(OR(RIGHT($I442,3)="RGT",RIGHT($I442,3)="INC"),IF($H442=AE$188,SUM($T461:AE461)+$P442,IF(AE$188&gt;$H442,AE461,0)),0)</f>
        <v>0</v>
      </c>
      <c r="AF442" s="175">
        <f>IF(OR(RIGHT($I442,3)="RGT",RIGHT($I442,3)="INC"),IF($H442=AF$188,SUM($T461:AF461)+$P442,IF(AF$188&gt;$H442,AF461,0)),0)</f>
        <v>0</v>
      </c>
      <c r="AG442" s="175">
        <f>IF(OR(RIGHT($I442,3)="RGT",RIGHT($I442,3)="INC"),IF($H442=AG$188,SUM($T461:AG461)+$P442,IF(AG$188&gt;$H442,AG461,0)),0)</f>
        <v>0</v>
      </c>
      <c r="AH442" s="175">
        <f>IF(OR(RIGHT($I442,3)="RGT",RIGHT($I442,3)="INC"),IF($H442=AH$188,SUM($T461:AH461)+$P442,IF(AH$188&gt;$H442,AH461,0)),0)</f>
        <v>0</v>
      </c>
      <c r="AI442" s="175">
        <f>IF(OR(RIGHT($I442,3)="RGT",RIGHT($I442,3)="INC"),IF($H442=AI$188,SUM($T461:AI461)+$P442,IF(AI$188&gt;$H442,AI461,0)),0)</f>
        <v>0</v>
      </c>
      <c r="AJ442" s="175">
        <f>IF(OR(RIGHT($I442,3)="RGT",RIGHT($I442,3)="INC"),IF($H442=AJ$188,SUM($T461:AJ461)+$P442,IF(AJ$188&gt;$H442,AJ461,0)),0)</f>
        <v>0</v>
      </c>
      <c r="AK442" s="175">
        <f>IF(OR(RIGHT($I442,3)="RGT",RIGHT($I442,3)="INC"),IF($H442=AK$188,SUM($T461:AK461)+$P442,IF(AK$188&gt;$H442,AK461,0)),0)</f>
        <v>0</v>
      </c>
      <c r="AL442" s="175">
        <f>IF(OR(RIGHT($I442,3)="RGT",RIGHT($I442,3)="INC"),IF($H442=AL$188,SUM($T461:AL461)+$P442,IF(AL$188&gt;$H442,AL461,0)),0)</f>
        <v>0</v>
      </c>
      <c r="AM442" s="175">
        <f>IF(OR(RIGHT($I442,3)="RGT",RIGHT($I442,3)="INC"),IF($H442=AM$188,SUM($T461:AM461)+$P442,IF(AM$188&gt;$H442,AM461,0)),0)</f>
        <v>0</v>
      </c>
      <c r="AN442" s="175">
        <f>IF(OR(RIGHT($I442,3)="RGT",RIGHT($I442,3)="INC"),IF($H442=AN$188,SUM($T461:AN461)+$P442,IF(AN$188&gt;$H442,AN461,0)),0)</f>
        <v>0</v>
      </c>
      <c r="AO442" s="175">
        <f>IF(OR(RIGHT($I442,3)="RGT",RIGHT($I442,3)="INC"),IF($H442=AO$188,SUM($T461:AO461)+$P442,IF(AO$188&gt;$H442,AO461,0)),0)</f>
        <v>0</v>
      </c>
      <c r="AP442" s="175">
        <f>IF(OR(RIGHT($I442,3)="RGT",RIGHT($I442,3)="INC"),IF($H442=AP$188,SUM($T461:AP461)+$P442,IF(AP$188&gt;$H442,AP461,0)),0)</f>
        <v>0</v>
      </c>
      <c r="AQ442" s="176">
        <f>IF(OR(RIGHT($I442,3)="RGT",RIGHT($I442,3)="INC"),IF($H442=AQ$188,SUM($T461:AQ461)+$P442,IF(AQ$188&gt;$H442,AQ461,0)),0)</f>
        <v>0</v>
      </c>
    </row>
    <row r="443" spans="1:44" x14ac:dyDescent="0.25">
      <c r="A443" s="295">
        <v>901904772</v>
      </c>
      <c r="B443" s="163" t="s">
        <v>83</v>
      </c>
      <c r="C443" s="173" t="s">
        <v>33</v>
      </c>
      <c r="D443" s="56" t="s">
        <v>404</v>
      </c>
      <c r="E443" s="66" t="s">
        <v>405</v>
      </c>
      <c r="F443" s="58">
        <v>7546</v>
      </c>
      <c r="G443" s="153" t="s">
        <v>90</v>
      </c>
      <c r="H443" s="281">
        <v>43983</v>
      </c>
      <c r="I443" s="60" t="s">
        <v>281</v>
      </c>
      <c r="J443" s="61">
        <v>0</v>
      </c>
      <c r="K443" s="62">
        <v>1</v>
      </c>
      <c r="L443" s="63"/>
      <c r="M443" s="329">
        <v>820.85386000000005</v>
      </c>
      <c r="N443" s="64">
        <f t="shared" si="298"/>
        <v>625.68100000000004</v>
      </c>
      <c r="O443" s="64">
        <f t="shared" si="299"/>
        <v>7556.7350000000006</v>
      </c>
      <c r="P443" s="64">
        <f t="shared" si="300"/>
        <v>820.85386000000005</v>
      </c>
      <c r="Q443" s="64">
        <f t="shared" si="301"/>
        <v>625.68100000000004</v>
      </c>
      <c r="R443" s="65">
        <f t="shared" si="302"/>
        <v>7556.7350000000006</v>
      </c>
      <c r="S443" s="59"/>
      <c r="T443" s="174">
        <f>IF(OR(RIGHT($I443,3)="RGT",RIGHT($I443,3)="INC"),IF($H443=T$188,SUM($T462:T462)+$P443,IF(T$188&gt;$H443,T462,0)),0)</f>
        <v>0</v>
      </c>
      <c r="U443" s="175">
        <f>IF(OR(RIGHT($I443,3)="RGT",RIGHT($I443,3)="INC"),IF($H443=U$188,SUM($T462:U462)+$P443,IF(U$188&gt;$H443,U462,0)),0)</f>
        <v>0</v>
      </c>
      <c r="V443" s="175">
        <f>IF(OR(RIGHT($I443,3)="RGT",RIGHT($I443,3)="INC"),IF($H443=V$188,SUM($T462:V462)+$P443,IF(V$188&gt;$H443,V462,0)),0)</f>
        <v>0</v>
      </c>
      <c r="W443" s="175">
        <f>IF(OR(RIGHT($I443,3)="RGT",RIGHT($I443,3)="INC"),IF($H443=W$188,SUM($T462:W462)+$P443,IF(W$188&gt;$H443,W462,0)),0)</f>
        <v>0</v>
      </c>
      <c r="X443" s="175">
        <f>IF(OR(RIGHT($I443,3)="RGT",RIGHT($I443,3)="INC"),IF($H443=X$188,SUM($T462:X462)+$P443,IF(X$188&gt;$H443,X462,0)),0)</f>
        <v>0</v>
      </c>
      <c r="Y443" s="175">
        <f>IF(OR(RIGHT($I443,3)="RGT",RIGHT($I443,3)="INC"),IF($H443=Y$188,SUM($T462:Y462)+$P443,IF(Y$188&gt;$H443,Y462,0)),0)</f>
        <v>0</v>
      </c>
      <c r="Z443" s="175">
        <f>IF(OR(RIGHT($I443,3)="RGT",RIGHT($I443,3)="INC"),IF($H443=Z$188,SUM($T462:Z462)+$P443,IF(Z$188&gt;$H443,Z462,0)),0)</f>
        <v>0</v>
      </c>
      <c r="AA443" s="175">
        <f>IF(OR(RIGHT($I443,3)="RGT",RIGHT($I443,3)="INC"),IF($H443=AA$188,SUM($T462:AA462)+$P443,IF(AA$188&gt;$H443,AA462,0)),0)</f>
        <v>0</v>
      </c>
      <c r="AB443" s="175">
        <f>IF(OR(RIGHT($I443,3)="RGT",RIGHT($I443,3)="INC"),IF($H443=AB$188,SUM($T462:AB462)+$P443,IF(AB$188&gt;$H443,AB462,0)),0)</f>
        <v>0</v>
      </c>
      <c r="AC443" s="175">
        <f>IF(OR(RIGHT($I443,3)="RGT",RIGHT($I443,3)="INC"),IF($H443=AC$188,SUM($T462:AC462)+$P443,IF(AC$188&gt;$H443,AC462,0)),0)</f>
        <v>0</v>
      </c>
      <c r="AD443" s="175">
        <f>IF(OR(RIGHT($I443,3)="RGT",RIGHT($I443,3)="INC"),IF($H443=AD$188,SUM($T462:AD462)+$P443,IF(AD$188&gt;$H443,AD462,0)),0)</f>
        <v>0</v>
      </c>
      <c r="AE443" s="176">
        <f>IF(OR(RIGHT($I443,3)="RGT",RIGHT($I443,3)="INC"),IF($H443=AE$188,SUM($T462:AE462)+$P443,IF(AE$188&gt;$H443,AE462,0)),0)</f>
        <v>0</v>
      </c>
      <c r="AF443" s="175">
        <f>IF(OR(RIGHT($I443,3)="RGT",RIGHT($I443,3)="INC"),IF($H443=AF$188,SUM($T462:AF462)+$P443,IF(AF$188&gt;$H443,AF462,0)),0)</f>
        <v>0</v>
      </c>
      <c r="AG443" s="175">
        <f>IF(OR(RIGHT($I443,3)="RGT",RIGHT($I443,3)="INC"),IF($H443=AG$188,SUM($T462:AG462)+$P443,IF(AG$188&gt;$H443,AG462,0)),0)</f>
        <v>0</v>
      </c>
      <c r="AH443" s="175">
        <f>IF(OR(RIGHT($I443,3)="RGT",RIGHT($I443,3)="INC"),IF($H443=AH$188,SUM($T462:AH462)+$P443,IF(AH$188&gt;$H443,AH462,0)),0)</f>
        <v>0</v>
      </c>
      <c r="AI443" s="175">
        <f>IF(OR(RIGHT($I443,3)="RGT",RIGHT($I443,3)="INC"),IF($H443=AI$188,SUM($T462:AI462)+$P443,IF(AI$188&gt;$H443,AI462,0)),0)</f>
        <v>0</v>
      </c>
      <c r="AJ443" s="175">
        <f>IF(OR(RIGHT($I443,3)="RGT",RIGHT($I443,3)="INC"),IF($H443=AJ$188,SUM($T462:AJ462)+$P443,IF(AJ$188&gt;$H443,AJ462,0)),0)</f>
        <v>0</v>
      </c>
      <c r="AK443" s="175">
        <f>IF(OR(RIGHT($I443,3)="RGT",RIGHT($I443,3)="INC"),IF($H443=AK$188,SUM($T462:AK462)+$P443,IF(AK$188&gt;$H443,AK462,0)),0)</f>
        <v>0</v>
      </c>
      <c r="AL443" s="175">
        <f>IF(OR(RIGHT($I443,3)="RGT",RIGHT($I443,3)="INC"),IF($H443=AL$188,SUM($T462:AL462)+$P443,IF(AL$188&gt;$H443,AL462,0)),0)</f>
        <v>0</v>
      </c>
      <c r="AM443" s="175">
        <f>IF(OR(RIGHT($I443,3)="RGT",RIGHT($I443,3)="INC"),IF($H443=AM$188,SUM($T462:AM462)+$P443,IF(AM$188&gt;$H443,AM462,0)),0)</f>
        <v>0</v>
      </c>
      <c r="AN443" s="175">
        <f>IF(OR(RIGHT($I443,3)="RGT",RIGHT($I443,3)="INC"),IF($H443=AN$188,SUM($T462:AN462)+$P443,IF(AN$188&gt;$H443,AN462,0)),0)</f>
        <v>0</v>
      </c>
      <c r="AO443" s="175">
        <f>IF(OR(RIGHT($I443,3)="RGT",RIGHT($I443,3)="INC"),IF($H443=AO$188,SUM($T462:AO462)+$P443,IF(AO$188&gt;$H443,AO462,0)),0)</f>
        <v>0</v>
      </c>
      <c r="AP443" s="175">
        <f>IF(OR(RIGHT($I443,3)="RGT",RIGHT($I443,3)="INC"),IF($H443=AP$188,SUM($T462:AP462)+$P443,IF(AP$188&gt;$H443,AP462,0)),0)</f>
        <v>0</v>
      </c>
      <c r="AQ443" s="176">
        <f>IF(OR(RIGHT($I443,3)="RGT",RIGHT($I443,3)="INC"),IF($H443=AQ$188,SUM($T462:AQ462)+$P443,IF(AQ$188&gt;$H443,AQ462,0)),0)</f>
        <v>0</v>
      </c>
    </row>
    <row r="444" spans="1:44" x14ac:dyDescent="0.25">
      <c r="A444" s="295">
        <v>901904773</v>
      </c>
      <c r="B444" s="163" t="s">
        <v>83</v>
      </c>
      <c r="C444" s="173" t="s">
        <v>33</v>
      </c>
      <c r="D444" s="56" t="s">
        <v>406</v>
      </c>
      <c r="E444" s="66" t="s">
        <v>407</v>
      </c>
      <c r="F444" s="58">
        <v>7546</v>
      </c>
      <c r="G444" s="153" t="s">
        <v>90</v>
      </c>
      <c r="H444" s="281">
        <v>43983</v>
      </c>
      <c r="I444" s="60" t="s">
        <v>281</v>
      </c>
      <c r="J444" s="61">
        <v>0</v>
      </c>
      <c r="K444" s="62">
        <v>1</v>
      </c>
      <c r="L444" s="63"/>
      <c r="M444" s="329">
        <v>77.870260000000002</v>
      </c>
      <c r="N444" s="64">
        <f t="shared" si="298"/>
        <v>81.811000000000007</v>
      </c>
      <c r="O444" s="64">
        <f t="shared" si="299"/>
        <v>394.02499999999998</v>
      </c>
      <c r="P444" s="64">
        <f t="shared" si="300"/>
        <v>77.870260000000002</v>
      </c>
      <c r="Q444" s="64">
        <f t="shared" si="301"/>
        <v>81.811000000000007</v>
      </c>
      <c r="R444" s="65">
        <f t="shared" si="302"/>
        <v>394.02499999999998</v>
      </c>
      <c r="S444" s="59"/>
      <c r="T444" s="174">
        <f>IF(OR(RIGHT($I444,3)="RGT",RIGHT($I444,3)="INC"),IF($H444=T$188,SUM($T463:T463)+$P444,IF(T$188&gt;$H444,T463,0)),0)</f>
        <v>0</v>
      </c>
      <c r="U444" s="175">
        <f>IF(OR(RIGHT($I444,3)="RGT",RIGHT($I444,3)="INC"),IF($H444=U$188,SUM($T463:U463)+$P444,IF(U$188&gt;$H444,U463,0)),0)</f>
        <v>0</v>
      </c>
      <c r="V444" s="175">
        <f>IF(OR(RIGHT($I444,3)="RGT",RIGHT($I444,3)="INC"),IF($H444=V$188,SUM($T463:V463)+$P444,IF(V$188&gt;$H444,V463,0)),0)</f>
        <v>0</v>
      </c>
      <c r="W444" s="175">
        <f>IF(OR(RIGHT($I444,3)="RGT",RIGHT($I444,3)="INC"),IF($H444=W$188,SUM($T463:W463)+$P444,IF(W$188&gt;$H444,W463,0)),0)</f>
        <v>0</v>
      </c>
      <c r="X444" s="175">
        <f>IF(OR(RIGHT($I444,3)="RGT",RIGHT($I444,3)="INC"),IF($H444=X$188,SUM($T463:X463)+$P444,IF(X$188&gt;$H444,X463,0)),0)</f>
        <v>0</v>
      </c>
      <c r="Y444" s="175">
        <f>IF(OR(RIGHT($I444,3)="RGT",RIGHT($I444,3)="INC"),IF($H444=Y$188,SUM($T463:Y463)+$P444,IF(Y$188&gt;$H444,Y463,0)),0)</f>
        <v>0</v>
      </c>
      <c r="Z444" s="175">
        <f>IF(OR(RIGHT($I444,3)="RGT",RIGHT($I444,3)="INC"),IF($H444=Z$188,SUM($T463:Z463)+$P444,IF(Z$188&gt;$H444,Z463,0)),0)</f>
        <v>0</v>
      </c>
      <c r="AA444" s="175">
        <f>IF(OR(RIGHT($I444,3)="RGT",RIGHT($I444,3)="INC"),IF($H444=AA$188,SUM($T463:AA463)+$P444,IF(AA$188&gt;$H444,AA463,0)),0)</f>
        <v>0</v>
      </c>
      <c r="AB444" s="175">
        <f>IF(OR(RIGHT($I444,3)="RGT",RIGHT($I444,3)="INC"),IF($H444=AB$188,SUM($T463:AB463)+$P444,IF(AB$188&gt;$H444,AB463,0)),0)</f>
        <v>0</v>
      </c>
      <c r="AC444" s="175">
        <f>IF(OR(RIGHT($I444,3)="RGT",RIGHT($I444,3)="INC"),IF($H444=AC$188,SUM($T463:AC463)+$P444,IF(AC$188&gt;$H444,AC463,0)),0)</f>
        <v>0</v>
      </c>
      <c r="AD444" s="175">
        <f>IF(OR(RIGHT($I444,3)="RGT",RIGHT($I444,3)="INC"),IF($H444=AD$188,SUM($T463:AD463)+$P444,IF(AD$188&gt;$H444,AD463,0)),0)</f>
        <v>0</v>
      </c>
      <c r="AE444" s="176">
        <f>IF(OR(RIGHT($I444,3)="RGT",RIGHT($I444,3)="INC"),IF($H444=AE$188,SUM($T463:AE463)+$P444,IF(AE$188&gt;$H444,AE463,0)),0)</f>
        <v>0</v>
      </c>
      <c r="AF444" s="175">
        <f>IF(OR(RIGHT($I444,3)="RGT",RIGHT($I444,3)="INC"),IF($H444=AF$188,SUM($T463:AF463)+$P444,IF(AF$188&gt;$H444,AF463,0)),0)</f>
        <v>0</v>
      </c>
      <c r="AG444" s="175">
        <f>IF(OR(RIGHT($I444,3)="RGT",RIGHT($I444,3)="INC"),IF($H444=AG$188,SUM($T463:AG463)+$P444,IF(AG$188&gt;$H444,AG463,0)),0)</f>
        <v>0</v>
      </c>
      <c r="AH444" s="175">
        <f>IF(OR(RIGHT($I444,3)="RGT",RIGHT($I444,3)="INC"),IF($H444=AH$188,SUM($T463:AH463)+$P444,IF(AH$188&gt;$H444,AH463,0)),0)</f>
        <v>0</v>
      </c>
      <c r="AI444" s="175">
        <f>IF(OR(RIGHT($I444,3)="RGT",RIGHT($I444,3)="INC"),IF($H444=AI$188,SUM($T463:AI463)+$P444,IF(AI$188&gt;$H444,AI463,0)),0)</f>
        <v>0</v>
      </c>
      <c r="AJ444" s="175">
        <f>IF(OR(RIGHT($I444,3)="RGT",RIGHT($I444,3)="INC"),IF($H444=AJ$188,SUM($T463:AJ463)+$P444,IF(AJ$188&gt;$H444,AJ463,0)),0)</f>
        <v>0</v>
      </c>
      <c r="AK444" s="175">
        <f>IF(OR(RIGHT($I444,3)="RGT",RIGHT($I444,3)="INC"),IF($H444=AK$188,SUM($T463:AK463)+$P444,IF(AK$188&gt;$H444,AK463,0)),0)</f>
        <v>0</v>
      </c>
      <c r="AL444" s="175">
        <f>IF(OR(RIGHT($I444,3)="RGT",RIGHT($I444,3)="INC"),IF($H444=AL$188,SUM($T463:AL463)+$P444,IF(AL$188&gt;$H444,AL463,0)),0)</f>
        <v>0</v>
      </c>
      <c r="AM444" s="175">
        <f>IF(OR(RIGHT($I444,3)="RGT",RIGHT($I444,3)="INC"),IF($H444=AM$188,SUM($T463:AM463)+$P444,IF(AM$188&gt;$H444,AM463,0)),0)</f>
        <v>0</v>
      </c>
      <c r="AN444" s="175">
        <f>IF(OR(RIGHT($I444,3)="RGT",RIGHT($I444,3)="INC"),IF($H444=AN$188,SUM($T463:AN463)+$P444,IF(AN$188&gt;$H444,AN463,0)),0)</f>
        <v>0</v>
      </c>
      <c r="AO444" s="175">
        <f>IF(OR(RIGHT($I444,3)="RGT",RIGHT($I444,3)="INC"),IF($H444=AO$188,SUM($T463:AO463)+$P444,IF(AO$188&gt;$H444,AO463,0)),0)</f>
        <v>0</v>
      </c>
      <c r="AP444" s="175">
        <f>IF(OR(RIGHT($I444,3)="RGT",RIGHT($I444,3)="INC"),IF($H444=AP$188,SUM($T463:AP463)+$P444,IF(AP$188&gt;$H444,AP463,0)),0)</f>
        <v>0</v>
      </c>
      <c r="AQ444" s="176">
        <f>IF(OR(RIGHT($I444,3)="RGT",RIGHT($I444,3)="INC"),IF($H444=AQ$188,SUM($T463:AQ463)+$P444,IF(AQ$188&gt;$H444,AQ463,0)),0)</f>
        <v>0</v>
      </c>
    </row>
    <row r="445" spans="1:44" x14ac:dyDescent="0.25">
      <c r="A445" s="295">
        <v>901904774</v>
      </c>
      <c r="B445" s="163" t="s">
        <v>83</v>
      </c>
      <c r="C445" s="173" t="s">
        <v>33</v>
      </c>
      <c r="D445" s="56" t="s">
        <v>408</v>
      </c>
      <c r="E445" s="66" t="s">
        <v>409</v>
      </c>
      <c r="F445" s="58">
        <v>7546</v>
      </c>
      <c r="G445" s="153" t="s">
        <v>90</v>
      </c>
      <c r="H445" s="281">
        <v>43983</v>
      </c>
      <c r="I445" s="60" t="s">
        <v>281</v>
      </c>
      <c r="J445" s="61">
        <v>0</v>
      </c>
      <c r="K445" s="62">
        <v>1</v>
      </c>
      <c r="L445" s="63"/>
      <c r="M445" s="329">
        <v>121.87794</v>
      </c>
      <c r="N445" s="64">
        <f t="shared" si="298"/>
        <v>183.995</v>
      </c>
      <c r="O445" s="64">
        <f t="shared" si="299"/>
        <v>2503.7000000000003</v>
      </c>
      <c r="P445" s="64">
        <f t="shared" si="300"/>
        <v>121.87794</v>
      </c>
      <c r="Q445" s="64">
        <f t="shared" si="301"/>
        <v>183.995</v>
      </c>
      <c r="R445" s="65">
        <f t="shared" si="302"/>
        <v>2503.7000000000003</v>
      </c>
      <c r="S445" s="59"/>
      <c r="T445" s="174">
        <f>IF(OR(RIGHT($I445,3)="RGT",RIGHT($I445,3)="INC"),IF($H445=T$188,SUM($T464:T464)+$P445,IF(T$188&gt;$H445,T464,0)),0)</f>
        <v>0</v>
      </c>
      <c r="U445" s="175">
        <f>IF(OR(RIGHT($I445,3)="RGT",RIGHT($I445,3)="INC"),IF($H445=U$188,SUM($T464:U464)+$P445,IF(U$188&gt;$H445,U464,0)),0)</f>
        <v>0</v>
      </c>
      <c r="V445" s="175">
        <f>IF(OR(RIGHT($I445,3)="RGT",RIGHT($I445,3)="INC"),IF($H445=V$188,SUM($T464:V464)+$P445,IF(V$188&gt;$H445,V464,0)),0)</f>
        <v>0</v>
      </c>
      <c r="W445" s="175">
        <f>IF(OR(RIGHT($I445,3)="RGT",RIGHT($I445,3)="INC"),IF($H445=W$188,SUM($T464:W464)+$P445,IF(W$188&gt;$H445,W464,0)),0)</f>
        <v>0</v>
      </c>
      <c r="X445" s="175">
        <f>IF(OR(RIGHT($I445,3)="RGT",RIGHT($I445,3)="INC"),IF($H445=X$188,SUM($T464:X464)+$P445,IF(X$188&gt;$H445,X464,0)),0)</f>
        <v>0</v>
      </c>
      <c r="Y445" s="175">
        <f>IF(OR(RIGHT($I445,3)="RGT",RIGHT($I445,3)="INC"),IF($H445=Y$188,SUM($T464:Y464)+$P445,IF(Y$188&gt;$H445,Y464,0)),0)</f>
        <v>0</v>
      </c>
      <c r="Z445" s="175">
        <f>IF(OR(RIGHT($I445,3)="RGT",RIGHT($I445,3)="INC"),IF($H445=Z$188,SUM($T464:Z464)+$P445,IF(Z$188&gt;$H445,Z464,0)),0)</f>
        <v>0</v>
      </c>
      <c r="AA445" s="175">
        <f>IF(OR(RIGHT($I445,3)="RGT",RIGHT($I445,3)="INC"),IF($H445=AA$188,SUM($T464:AA464)+$P445,IF(AA$188&gt;$H445,AA464,0)),0)</f>
        <v>0</v>
      </c>
      <c r="AB445" s="175">
        <f>IF(OR(RIGHT($I445,3)="RGT",RIGHT($I445,3)="INC"),IF($H445=AB$188,SUM($T464:AB464)+$P445,IF(AB$188&gt;$H445,AB464,0)),0)</f>
        <v>0</v>
      </c>
      <c r="AC445" s="175">
        <f>IF(OR(RIGHT($I445,3)="RGT",RIGHT($I445,3)="INC"),IF($H445=AC$188,SUM($T464:AC464)+$P445,IF(AC$188&gt;$H445,AC464,0)),0)</f>
        <v>0</v>
      </c>
      <c r="AD445" s="175">
        <f>IF(OR(RIGHT($I445,3)="RGT",RIGHT($I445,3)="INC"),IF($H445=AD$188,SUM($T464:AD464)+$P445,IF(AD$188&gt;$H445,AD464,0)),0)</f>
        <v>0</v>
      </c>
      <c r="AE445" s="176">
        <f>IF(OR(RIGHT($I445,3)="RGT",RIGHT($I445,3)="INC"),IF($H445=AE$188,SUM($T464:AE464)+$P445,IF(AE$188&gt;$H445,AE464,0)),0)</f>
        <v>0</v>
      </c>
      <c r="AF445" s="175">
        <f>IF(OR(RIGHT($I445,3)="RGT",RIGHT($I445,3)="INC"),IF($H445=AF$188,SUM($T464:AF464)+$P445,IF(AF$188&gt;$H445,AF464,0)),0)</f>
        <v>0</v>
      </c>
      <c r="AG445" s="175">
        <f>IF(OR(RIGHT($I445,3)="RGT",RIGHT($I445,3)="INC"),IF($H445=AG$188,SUM($T464:AG464)+$P445,IF(AG$188&gt;$H445,AG464,0)),0)</f>
        <v>0</v>
      </c>
      <c r="AH445" s="175">
        <f>IF(OR(RIGHT($I445,3)="RGT",RIGHT($I445,3)="INC"),IF($H445=AH$188,SUM($T464:AH464)+$P445,IF(AH$188&gt;$H445,AH464,0)),0)</f>
        <v>0</v>
      </c>
      <c r="AI445" s="175">
        <f>IF(OR(RIGHT($I445,3)="RGT",RIGHT($I445,3)="INC"),IF($H445=AI$188,SUM($T464:AI464)+$P445,IF(AI$188&gt;$H445,AI464,0)),0)</f>
        <v>0</v>
      </c>
      <c r="AJ445" s="175">
        <f>IF(OR(RIGHT($I445,3)="RGT",RIGHT($I445,3)="INC"),IF($H445=AJ$188,SUM($T464:AJ464)+$P445,IF(AJ$188&gt;$H445,AJ464,0)),0)</f>
        <v>0</v>
      </c>
      <c r="AK445" s="175">
        <f>IF(OR(RIGHT($I445,3)="RGT",RIGHT($I445,3)="INC"),IF($H445=AK$188,SUM($T464:AK464)+$P445,IF(AK$188&gt;$H445,AK464,0)),0)</f>
        <v>0</v>
      </c>
      <c r="AL445" s="175">
        <f>IF(OR(RIGHT($I445,3)="RGT",RIGHT($I445,3)="INC"),IF($H445=AL$188,SUM($T464:AL464)+$P445,IF(AL$188&gt;$H445,AL464,0)),0)</f>
        <v>0</v>
      </c>
      <c r="AM445" s="175">
        <f>IF(OR(RIGHT($I445,3)="RGT",RIGHT($I445,3)="INC"),IF($H445=AM$188,SUM($T464:AM464)+$P445,IF(AM$188&gt;$H445,AM464,0)),0)</f>
        <v>0</v>
      </c>
      <c r="AN445" s="175">
        <f>IF(OR(RIGHT($I445,3)="RGT",RIGHT($I445,3)="INC"),IF($H445=AN$188,SUM($T464:AN464)+$P445,IF(AN$188&gt;$H445,AN464,0)),0)</f>
        <v>0</v>
      </c>
      <c r="AO445" s="175">
        <f>IF(OR(RIGHT($I445,3)="RGT",RIGHT($I445,3)="INC"),IF($H445=AO$188,SUM($T464:AO464)+$P445,IF(AO$188&gt;$H445,AO464,0)),0)</f>
        <v>0</v>
      </c>
      <c r="AP445" s="175">
        <f>IF(OR(RIGHT($I445,3)="RGT",RIGHT($I445,3)="INC"),IF($H445=AP$188,SUM($T464:AP464)+$P445,IF(AP$188&gt;$H445,AP464,0)),0)</f>
        <v>0</v>
      </c>
      <c r="AQ445" s="176">
        <f>IF(OR(RIGHT($I445,3)="RGT",RIGHT($I445,3)="INC"),IF($H445=AQ$188,SUM($T464:AQ464)+$P445,IF(AQ$188&gt;$H445,AQ464,0)),0)</f>
        <v>0</v>
      </c>
    </row>
    <row r="446" spans="1:44" ht="15.75" thickBot="1" x14ac:dyDescent="0.3">
      <c r="C446" s="164" t="s">
        <v>83</v>
      </c>
      <c r="D446" s="218" t="s">
        <v>26</v>
      </c>
      <c r="E446" s="219"/>
      <c r="F446" s="219"/>
      <c r="G446" s="219"/>
      <c r="H446" s="219"/>
      <c r="I446" s="219"/>
      <c r="J446" s="219"/>
      <c r="K446" s="220"/>
      <c r="L446" s="63"/>
      <c r="M446" s="124">
        <f t="shared" ref="M446:R446" si="303">SUM(M436:M445)</f>
        <v>34993.045010000009</v>
      </c>
      <c r="N446" s="125">
        <f t="shared" si="303"/>
        <v>19432.490460000001</v>
      </c>
      <c r="O446" s="125">
        <f t="shared" si="303"/>
        <v>46943.880999999994</v>
      </c>
      <c r="P446" s="125">
        <f t="shared" si="303"/>
        <v>34993.045010000009</v>
      </c>
      <c r="Q446" s="125">
        <f t="shared" si="303"/>
        <v>19432.490460000001</v>
      </c>
      <c r="R446" s="126">
        <f t="shared" si="303"/>
        <v>46943.880999999994</v>
      </c>
      <c r="S446" s="58"/>
      <c r="T446" s="178">
        <f t="shared" ref="T446:AQ446" si="304">SUM(T436:T445)</f>
        <v>0</v>
      </c>
      <c r="U446" s="179">
        <f t="shared" si="304"/>
        <v>0</v>
      </c>
      <c r="V446" s="179">
        <f t="shared" si="304"/>
        <v>0</v>
      </c>
      <c r="W446" s="179">
        <f t="shared" si="304"/>
        <v>0</v>
      </c>
      <c r="X446" s="179">
        <f t="shared" si="304"/>
        <v>0</v>
      </c>
      <c r="Y446" s="179">
        <f t="shared" si="304"/>
        <v>0</v>
      </c>
      <c r="Z446" s="179">
        <f t="shared" si="304"/>
        <v>0</v>
      </c>
      <c r="AA446" s="179">
        <f t="shared" si="304"/>
        <v>0</v>
      </c>
      <c r="AB446" s="179">
        <f t="shared" si="304"/>
        <v>0</v>
      </c>
      <c r="AC446" s="179">
        <f t="shared" si="304"/>
        <v>0</v>
      </c>
      <c r="AD446" s="179">
        <f t="shared" si="304"/>
        <v>0</v>
      </c>
      <c r="AE446" s="180">
        <f t="shared" si="304"/>
        <v>36.71716</v>
      </c>
      <c r="AF446" s="179">
        <f t="shared" si="304"/>
        <v>0.93</v>
      </c>
      <c r="AG446" s="179">
        <f t="shared" si="304"/>
        <v>1.86</v>
      </c>
      <c r="AH446" s="179">
        <f t="shared" si="304"/>
        <v>1.86</v>
      </c>
      <c r="AI446" s="179">
        <f t="shared" si="304"/>
        <v>1.86</v>
      </c>
      <c r="AJ446" s="179">
        <f t="shared" si="304"/>
        <v>9.3000000000000007</v>
      </c>
      <c r="AK446" s="179">
        <f t="shared" si="304"/>
        <v>9.3000000000000007</v>
      </c>
      <c r="AL446" s="179">
        <f t="shared" si="304"/>
        <v>9.3000000000000007</v>
      </c>
      <c r="AM446" s="179">
        <f t="shared" si="304"/>
        <v>13998.45594</v>
      </c>
      <c r="AN446" s="179">
        <f t="shared" si="304"/>
        <v>23.6</v>
      </c>
      <c r="AO446" s="179">
        <f t="shared" si="304"/>
        <v>14191.373269999998</v>
      </c>
      <c r="AP446" s="179">
        <f t="shared" si="304"/>
        <v>16164.858359999998</v>
      </c>
      <c r="AQ446" s="180">
        <f t="shared" si="304"/>
        <v>1285.1599999999999</v>
      </c>
    </row>
    <row r="447" spans="1:44" ht="15.75" thickTop="1" x14ac:dyDescent="0.25">
      <c r="D447" s="183"/>
      <c r="E447" s="184"/>
      <c r="F447" s="185"/>
      <c r="G447" s="186"/>
      <c r="H447" s="186"/>
      <c r="I447" s="109"/>
      <c r="J447" s="186"/>
      <c r="K447" s="186"/>
      <c r="L447" s="63"/>
      <c r="M447" s="109"/>
      <c r="N447" s="109"/>
      <c r="O447" s="109"/>
      <c r="P447" s="109"/>
      <c r="Q447" s="109"/>
      <c r="R447" s="109"/>
      <c r="S447" s="58"/>
      <c r="T447" s="186"/>
      <c r="U447" s="186"/>
      <c r="V447" s="186"/>
      <c r="W447" s="186"/>
      <c r="X447" s="186"/>
      <c r="Y447" s="186"/>
      <c r="Z447" s="186"/>
      <c r="AA447" s="186"/>
      <c r="AB447" s="186"/>
      <c r="AC447" s="186"/>
      <c r="AD447" s="186"/>
      <c r="AE447" s="186"/>
      <c r="AF447" s="186"/>
      <c r="AG447" s="186"/>
      <c r="AH447" s="186"/>
      <c r="AI447" s="186"/>
      <c r="AJ447" s="186"/>
      <c r="AK447" s="186"/>
      <c r="AL447" s="186"/>
      <c r="AM447" s="186"/>
      <c r="AN447" s="186"/>
      <c r="AO447" s="186"/>
      <c r="AP447" s="186"/>
      <c r="AQ447" s="186"/>
    </row>
    <row r="448" spans="1:44" ht="15.75" thickBot="1" x14ac:dyDescent="0.3">
      <c r="D448" s="218" t="str">
        <f>"Total Incremental Plant Balance - "&amp;D430</f>
        <v>Total Incremental Plant Balance - ELM Series Caps</v>
      </c>
      <c r="E448" s="219"/>
      <c r="F448" s="219"/>
      <c r="G448" s="219"/>
      <c r="H448" s="219"/>
      <c r="I448" s="219"/>
      <c r="J448" s="219"/>
      <c r="K448" s="220"/>
      <c r="L448" s="63"/>
      <c r="M448" s="124"/>
      <c r="N448" s="125"/>
      <c r="O448" s="125"/>
      <c r="P448" s="125"/>
      <c r="Q448" s="125"/>
      <c r="R448" s="125"/>
      <c r="S448" s="58"/>
      <c r="T448" s="178">
        <f>T446</f>
        <v>0</v>
      </c>
      <c r="U448" s="179">
        <f t="shared" ref="U448" si="305">U446+T448</f>
        <v>0</v>
      </c>
      <c r="V448" s="179">
        <f t="shared" ref="V448" si="306">V446+U448</f>
        <v>0</v>
      </c>
      <c r="W448" s="179">
        <f t="shared" ref="W448" si="307">W446+V448</f>
        <v>0</v>
      </c>
      <c r="X448" s="179">
        <f t="shared" ref="X448" si="308">X446+W448</f>
        <v>0</v>
      </c>
      <c r="Y448" s="179">
        <f t="shared" ref="Y448" si="309">Y446+X448</f>
        <v>0</v>
      </c>
      <c r="Z448" s="179">
        <f t="shared" ref="Z448" si="310">Z446+Y448</f>
        <v>0</v>
      </c>
      <c r="AA448" s="179">
        <f t="shared" ref="AA448" si="311">AA446+Z448</f>
        <v>0</v>
      </c>
      <c r="AB448" s="179">
        <f t="shared" ref="AB448" si="312">AB446+AA448</f>
        <v>0</v>
      </c>
      <c r="AC448" s="179">
        <f t="shared" ref="AC448" si="313">AC446+AB448</f>
        <v>0</v>
      </c>
      <c r="AD448" s="179">
        <f t="shared" ref="AD448" si="314">AD446+AC448</f>
        <v>0</v>
      </c>
      <c r="AE448" s="180">
        <f t="shared" ref="AE448" si="315">AE446+AD448</f>
        <v>36.71716</v>
      </c>
      <c r="AF448" s="179">
        <f>AF446+AE448</f>
        <v>37.64716</v>
      </c>
      <c r="AG448" s="179">
        <f t="shared" ref="AG448" si="316">AG446+AF448</f>
        <v>39.507159999999999</v>
      </c>
      <c r="AH448" s="179">
        <f t="shared" ref="AH448" si="317">AH446+AG448</f>
        <v>41.367159999999998</v>
      </c>
      <c r="AI448" s="179">
        <f t="shared" ref="AI448" si="318">AI446+AH448</f>
        <v>43.227159999999998</v>
      </c>
      <c r="AJ448" s="179">
        <f t="shared" ref="AJ448" si="319">AJ446+AI448</f>
        <v>52.527159999999995</v>
      </c>
      <c r="AK448" s="179">
        <f t="shared" ref="AK448" si="320">AK446+AJ448</f>
        <v>61.827159999999992</v>
      </c>
      <c r="AL448" s="179">
        <f t="shared" ref="AL448" si="321">AL446+AK448</f>
        <v>71.127159999999989</v>
      </c>
      <c r="AM448" s="179">
        <f t="shared" ref="AM448" si="322">AM446+AL448</f>
        <v>14069.5831</v>
      </c>
      <c r="AN448" s="179">
        <f>AN446+AM448</f>
        <v>14093.1831</v>
      </c>
      <c r="AO448" s="179">
        <f>AO446+AN448</f>
        <v>28284.556369999998</v>
      </c>
      <c r="AP448" s="179">
        <f>AP446+AO448</f>
        <v>44449.414729999997</v>
      </c>
      <c r="AQ448" s="180">
        <f>AQ446+AP448</f>
        <v>45734.574729999993</v>
      </c>
    </row>
    <row r="449" spans="2:43" ht="15.75" thickTop="1" x14ac:dyDescent="0.25">
      <c r="D449" s="67"/>
      <c r="E449" s="68"/>
      <c r="F449" s="67"/>
      <c r="G449" s="316"/>
      <c r="H449" s="316"/>
      <c r="I449" s="316"/>
      <c r="J449" s="316"/>
      <c r="K449" s="316"/>
      <c r="L449" s="63"/>
      <c r="M449" s="128"/>
      <c r="N449" s="128"/>
      <c r="O449" s="128"/>
      <c r="P449" s="128"/>
      <c r="Q449" s="128"/>
      <c r="R449" s="128"/>
      <c r="S449" s="58"/>
      <c r="T449" s="187"/>
      <c r="U449" s="187"/>
      <c r="V449" s="187"/>
      <c r="W449" s="187"/>
      <c r="X449" s="187"/>
      <c r="Y449" s="187"/>
      <c r="Z449" s="187"/>
      <c r="AA449" s="187"/>
      <c r="AB449" s="187"/>
      <c r="AC449" s="187"/>
      <c r="AD449" s="187"/>
      <c r="AE449" s="187"/>
      <c r="AF449" s="187"/>
      <c r="AG449" s="187"/>
      <c r="AH449" s="187"/>
      <c r="AI449" s="187"/>
      <c r="AJ449" s="187"/>
      <c r="AK449" s="187"/>
      <c r="AL449" s="187"/>
      <c r="AM449" s="187"/>
      <c r="AN449" s="187"/>
      <c r="AO449" s="187"/>
      <c r="AP449" s="187"/>
      <c r="AQ449" s="187"/>
    </row>
    <row r="450" spans="2:43" x14ac:dyDescent="0.25">
      <c r="D450" s="183"/>
      <c r="E450" s="184"/>
      <c r="F450" s="185"/>
      <c r="G450" s="186"/>
      <c r="H450" s="186"/>
      <c r="I450" s="109"/>
      <c r="J450" s="186"/>
      <c r="K450" s="186"/>
      <c r="L450" s="63"/>
      <c r="M450" s="109"/>
      <c r="N450" s="109"/>
      <c r="O450" s="109"/>
      <c r="P450" s="109"/>
      <c r="Q450" s="109"/>
      <c r="R450" s="109"/>
      <c r="S450" s="58"/>
      <c r="T450" s="186"/>
      <c r="U450" s="186"/>
      <c r="V450" s="186"/>
      <c r="W450" s="186"/>
      <c r="X450" s="186"/>
      <c r="Y450" s="186"/>
      <c r="Z450" s="186"/>
      <c r="AA450" s="186"/>
      <c r="AB450" s="186"/>
      <c r="AC450" s="186"/>
      <c r="AD450" s="186"/>
      <c r="AE450" s="186"/>
      <c r="AF450" s="186"/>
      <c r="AG450" s="186"/>
      <c r="AH450" s="186"/>
      <c r="AI450" s="186"/>
      <c r="AJ450" s="186"/>
      <c r="AK450" s="186"/>
      <c r="AL450" s="186"/>
      <c r="AM450" s="186"/>
      <c r="AN450" s="186"/>
      <c r="AO450" s="186"/>
      <c r="AP450" s="186"/>
      <c r="AQ450" s="186"/>
    </row>
    <row r="451" spans="2:43" x14ac:dyDescent="0.25">
      <c r="D451" s="170" t="s">
        <v>34</v>
      </c>
      <c r="L451" s="63"/>
      <c r="M451" s="121"/>
      <c r="N451" s="121"/>
      <c r="O451" s="121"/>
      <c r="P451" s="121"/>
      <c r="Q451" s="121"/>
      <c r="R451" s="121"/>
      <c r="S451" s="58"/>
    </row>
    <row r="452" spans="2:43" x14ac:dyDescent="0.25">
      <c r="D452" s="167" t="s">
        <v>35</v>
      </c>
      <c r="L452" s="63"/>
      <c r="S452" s="58"/>
    </row>
    <row r="453" spans="2:43" ht="15.75" thickBot="1" x14ac:dyDescent="0.3">
      <c r="L453" s="63"/>
      <c r="S453" s="58"/>
    </row>
    <row r="454" spans="2:43" ht="30.75" thickBot="1" x14ac:dyDescent="0.3">
      <c r="D454" s="51" t="s">
        <v>15</v>
      </c>
      <c r="E454" s="52" t="s">
        <v>16</v>
      </c>
      <c r="F454" s="53" t="s">
        <v>17</v>
      </c>
      <c r="G454" s="54" t="s">
        <v>18</v>
      </c>
      <c r="H454" s="45" t="s">
        <v>19</v>
      </c>
      <c r="I454" s="45" t="s">
        <v>20</v>
      </c>
      <c r="J454" s="45" t="s">
        <v>21</v>
      </c>
      <c r="K454" s="46" t="s">
        <v>22</v>
      </c>
      <c r="L454" s="63"/>
      <c r="M454" s="44" t="str">
        <f t="shared" ref="M454:R454" si="323">M$11</f>
        <v>2017 CWIP</v>
      </c>
      <c r="N454" s="45" t="str">
        <f t="shared" si="323"/>
        <v>2018 Total Expenditures</v>
      </c>
      <c r="O454" s="45" t="str">
        <f t="shared" si="323"/>
        <v>2019 Total Expenditures</v>
      </c>
      <c r="P454" s="45" t="str">
        <f t="shared" si="323"/>
        <v>2017 ISO CWIP Less Collectible</v>
      </c>
      <c r="Q454" s="45" t="str">
        <f t="shared" si="323"/>
        <v>2018 ISO Expenditures Less Collectible</v>
      </c>
      <c r="R454" s="46" t="str">
        <f t="shared" si="323"/>
        <v>2019 ISO Expenditures Less Collectible</v>
      </c>
      <c r="S454" s="58"/>
      <c r="T454" s="198">
        <f>$E$3</f>
        <v>43101</v>
      </c>
      <c r="U454" s="85">
        <f t="shared" ref="U454" si="324">DATE(YEAR(T454),MONTH(T454)+1,DAY(T454))</f>
        <v>43132</v>
      </c>
      <c r="V454" s="85">
        <f t="shared" ref="V454" si="325">DATE(YEAR(U454),MONTH(U454)+1,DAY(U454))</f>
        <v>43160</v>
      </c>
      <c r="W454" s="85">
        <f t="shared" ref="W454" si="326">DATE(YEAR(V454),MONTH(V454)+1,DAY(V454))</f>
        <v>43191</v>
      </c>
      <c r="X454" s="85">
        <f t="shared" ref="X454" si="327">DATE(YEAR(W454),MONTH(W454)+1,DAY(W454))</f>
        <v>43221</v>
      </c>
      <c r="Y454" s="85">
        <f t="shared" ref="Y454" si="328">DATE(YEAR(X454),MONTH(X454)+1,DAY(X454))</f>
        <v>43252</v>
      </c>
      <c r="Z454" s="85">
        <f t="shared" ref="Z454" si="329">DATE(YEAR(Y454),MONTH(Y454)+1,DAY(Y454))</f>
        <v>43282</v>
      </c>
      <c r="AA454" s="85">
        <f t="shared" ref="AA454" si="330">DATE(YEAR(Z454),MONTH(Z454)+1,DAY(Z454))</f>
        <v>43313</v>
      </c>
      <c r="AB454" s="85">
        <f t="shared" ref="AB454" si="331">DATE(YEAR(AA454),MONTH(AA454)+1,DAY(AA454))</f>
        <v>43344</v>
      </c>
      <c r="AC454" s="85">
        <f t="shared" ref="AC454" si="332">DATE(YEAR(AB454),MONTH(AB454)+1,DAY(AB454))</f>
        <v>43374</v>
      </c>
      <c r="AD454" s="85">
        <f t="shared" ref="AD454" si="333">DATE(YEAR(AC454),MONTH(AC454)+1,DAY(AC454))</f>
        <v>43405</v>
      </c>
      <c r="AE454" s="199">
        <f t="shared" ref="AE454" si="334">DATE(YEAR(AD454),MONTH(AD454)+1,DAY(AD454))</f>
        <v>43435</v>
      </c>
      <c r="AF454" s="85">
        <f>DATE(YEAR(AE454),MONTH(AE454)+1,DAY(AE454))</f>
        <v>43466</v>
      </c>
      <c r="AG454" s="85">
        <f t="shared" ref="AG454" si="335">DATE(YEAR(AF454),MONTH(AF454)+1,DAY(AF454))</f>
        <v>43497</v>
      </c>
      <c r="AH454" s="85">
        <f t="shared" ref="AH454" si="336">DATE(YEAR(AG454),MONTH(AG454)+1,DAY(AG454))</f>
        <v>43525</v>
      </c>
      <c r="AI454" s="85">
        <f t="shared" ref="AI454" si="337">DATE(YEAR(AH454),MONTH(AH454)+1,DAY(AH454))</f>
        <v>43556</v>
      </c>
      <c r="AJ454" s="85">
        <f t="shared" ref="AJ454" si="338">DATE(YEAR(AI454),MONTH(AI454)+1,DAY(AI454))</f>
        <v>43586</v>
      </c>
      <c r="AK454" s="85">
        <f t="shared" ref="AK454" si="339">DATE(YEAR(AJ454),MONTH(AJ454)+1,DAY(AJ454))</f>
        <v>43617</v>
      </c>
      <c r="AL454" s="85">
        <f t="shared" ref="AL454" si="340">DATE(YEAR(AK454),MONTH(AK454)+1,DAY(AK454))</f>
        <v>43647</v>
      </c>
      <c r="AM454" s="85">
        <f t="shared" ref="AM454" si="341">DATE(YEAR(AL454),MONTH(AL454)+1,DAY(AL454))</f>
        <v>43678</v>
      </c>
      <c r="AN454" s="85">
        <f>DATE(YEAR(AM454),MONTH(AM454)+1,DAY(AM454))</f>
        <v>43709</v>
      </c>
      <c r="AO454" s="85">
        <f>DATE(YEAR(AN454),MONTH(AN454)+1,DAY(AN454))</f>
        <v>43739</v>
      </c>
      <c r="AP454" s="85">
        <f>DATE(YEAR(AO454),MONTH(AO454)+1,DAY(AO454))</f>
        <v>43770</v>
      </c>
      <c r="AQ454" s="199">
        <f>DATE(YEAR(AP454),MONTH(AP454)+1,DAY(AP454))</f>
        <v>43800</v>
      </c>
    </row>
    <row r="455" spans="2:43" x14ac:dyDescent="0.25">
      <c r="B455" s="163" t="str">
        <f>+$D$430</f>
        <v>ELM Series Caps</v>
      </c>
      <c r="C455" s="173" t="s">
        <v>36</v>
      </c>
      <c r="D455" s="56" t="str">
        <f t="shared" ref="D455:K455" si="342">D436</f>
        <v>CET-RP-TP-RL-754600</v>
      </c>
      <c r="E455" s="57" t="str">
        <f t="shared" si="342"/>
        <v>ACQ/ELMSC _MPO</v>
      </c>
      <c r="F455" s="58">
        <f t="shared" si="342"/>
        <v>7546</v>
      </c>
      <c r="G455" s="60" t="str">
        <f t="shared" si="342"/>
        <v>High</v>
      </c>
      <c r="H455" s="59">
        <f t="shared" si="342"/>
        <v>43435</v>
      </c>
      <c r="I455" s="60" t="str">
        <f t="shared" si="342"/>
        <v>TR-FEELANDINC</v>
      </c>
      <c r="J455" s="61">
        <f t="shared" si="342"/>
        <v>0</v>
      </c>
      <c r="K455" s="62">
        <f t="shared" si="342"/>
        <v>1</v>
      </c>
      <c r="L455" s="63"/>
      <c r="M455" s="223">
        <f>M436</f>
        <v>15.957700000000001</v>
      </c>
      <c r="N455" s="64">
        <f>N436</f>
        <v>20.759460000000001</v>
      </c>
      <c r="O455" s="64">
        <f>O436</f>
        <v>183.21</v>
      </c>
      <c r="P455" s="64">
        <f>$M455*$K455*(1-$J455)</f>
        <v>15.957700000000001</v>
      </c>
      <c r="Q455" s="64">
        <f>$N455*$K455*(1-$J455)</f>
        <v>20.759460000000001</v>
      </c>
      <c r="R455" s="65">
        <f>$O455*$K455*(1-$J455)</f>
        <v>183.21</v>
      </c>
      <c r="S455" s="59"/>
      <c r="T455" s="370">
        <v>0</v>
      </c>
      <c r="U455" s="371">
        <v>0</v>
      </c>
      <c r="V455" s="371">
        <v>0.29946</v>
      </c>
      <c r="W455" s="371">
        <v>0.93</v>
      </c>
      <c r="X455" s="371">
        <v>0.93</v>
      </c>
      <c r="Y455" s="371">
        <v>0.93</v>
      </c>
      <c r="Z455" s="371">
        <v>1.86</v>
      </c>
      <c r="AA455" s="371">
        <v>1.86</v>
      </c>
      <c r="AB455" s="371">
        <v>1.86</v>
      </c>
      <c r="AC455" s="371">
        <v>2.79</v>
      </c>
      <c r="AD455" s="371">
        <v>3.72</v>
      </c>
      <c r="AE455" s="372">
        <v>5.58</v>
      </c>
      <c r="AF455" s="371">
        <v>0.93</v>
      </c>
      <c r="AG455" s="371">
        <v>1.86</v>
      </c>
      <c r="AH455" s="371">
        <v>1.86</v>
      </c>
      <c r="AI455" s="371">
        <v>1.86</v>
      </c>
      <c r="AJ455" s="371">
        <v>9.3000000000000007</v>
      </c>
      <c r="AK455" s="371">
        <v>9.3000000000000007</v>
      </c>
      <c r="AL455" s="371">
        <v>9.3000000000000007</v>
      </c>
      <c r="AM455" s="371">
        <v>9.3000000000000007</v>
      </c>
      <c r="AN455" s="371">
        <v>18.600000000000001</v>
      </c>
      <c r="AO455" s="371">
        <v>27.900000000000002</v>
      </c>
      <c r="AP455" s="371">
        <v>46.5</v>
      </c>
      <c r="AQ455" s="372">
        <v>46.5</v>
      </c>
    </row>
    <row r="456" spans="2:43" x14ac:dyDescent="0.25">
      <c r="B456" s="163" t="str">
        <f t="shared" ref="B456:B464" si="343">+$D$430</f>
        <v>ELM Series Caps</v>
      </c>
      <c r="C456" s="173" t="s">
        <v>36</v>
      </c>
      <c r="D456" s="56" t="str">
        <f t="shared" ref="D456:K456" si="344">D437</f>
        <v>CET-ET-TP-RL-754600</v>
      </c>
      <c r="E456" s="66" t="str">
        <f t="shared" si="344"/>
        <v>Eldorado Sub: Upgrade Terminal Equipment</v>
      </c>
      <c r="F456" s="58">
        <f t="shared" si="344"/>
        <v>7546</v>
      </c>
      <c r="G456" s="60" t="str">
        <f t="shared" si="344"/>
        <v>High</v>
      </c>
      <c r="H456" s="59">
        <f t="shared" si="344"/>
        <v>43739</v>
      </c>
      <c r="I456" s="60" t="str">
        <f t="shared" si="344"/>
        <v>TR-SUBINC</v>
      </c>
      <c r="J456" s="61">
        <f t="shared" si="344"/>
        <v>0</v>
      </c>
      <c r="K456" s="62">
        <f t="shared" si="344"/>
        <v>1</v>
      </c>
      <c r="L456" s="63"/>
      <c r="M456" s="223">
        <f t="shared" ref="M456:O456" si="345">M437</f>
        <v>6167.2592699999996</v>
      </c>
      <c r="N456" s="64">
        <f t="shared" si="345"/>
        <v>3409.8790000000004</v>
      </c>
      <c r="O456" s="64">
        <f t="shared" si="345"/>
        <v>3910.335</v>
      </c>
      <c r="P456" s="64">
        <f t="shared" ref="P456:P464" si="346">$M456*$K456*(1-$J456)</f>
        <v>6167.2592699999996</v>
      </c>
      <c r="Q456" s="64">
        <f t="shared" ref="Q456:Q464" si="347">$N456*$K456*(1-$J456)</f>
        <v>3409.8790000000004</v>
      </c>
      <c r="R456" s="65">
        <f t="shared" ref="R456:R464" si="348">$O456*$K456*(1-$J456)</f>
        <v>3910.335</v>
      </c>
      <c r="S456" s="59"/>
      <c r="T456" s="291">
        <v>412.459</v>
      </c>
      <c r="U456" s="292">
        <v>89.34</v>
      </c>
      <c r="V456" s="292">
        <v>1957.3230000000001</v>
      </c>
      <c r="W456" s="292">
        <v>120</v>
      </c>
      <c r="X456" s="292">
        <v>120</v>
      </c>
      <c r="Y456" s="292">
        <v>120</v>
      </c>
      <c r="Z456" s="292">
        <v>103</v>
      </c>
      <c r="AA456" s="292">
        <v>103</v>
      </c>
      <c r="AB456" s="292">
        <v>80</v>
      </c>
      <c r="AC456" s="292">
        <v>76</v>
      </c>
      <c r="AD456" s="292">
        <v>31</v>
      </c>
      <c r="AE456" s="293">
        <v>197.75700000000001</v>
      </c>
      <c r="AF456" s="292">
        <v>5</v>
      </c>
      <c r="AG456" s="292">
        <v>5</v>
      </c>
      <c r="AH456" s="292">
        <v>5</v>
      </c>
      <c r="AI456" s="292">
        <v>5</v>
      </c>
      <c r="AJ456" s="292">
        <v>5</v>
      </c>
      <c r="AK456" s="292">
        <v>2488.335</v>
      </c>
      <c r="AL456" s="292">
        <v>5</v>
      </c>
      <c r="AM456" s="292">
        <v>5</v>
      </c>
      <c r="AN456" s="292">
        <v>5</v>
      </c>
      <c r="AO456" s="292">
        <v>1135</v>
      </c>
      <c r="AP456" s="292">
        <v>141</v>
      </c>
      <c r="AQ456" s="293">
        <v>106</v>
      </c>
    </row>
    <row r="457" spans="2:43" x14ac:dyDescent="0.25">
      <c r="B457" s="163" t="str">
        <f t="shared" si="343"/>
        <v>ELM Series Caps</v>
      </c>
      <c r="C457" s="173" t="s">
        <v>36</v>
      </c>
      <c r="D457" s="56" t="str">
        <f t="shared" ref="D457:K457" si="349">D438</f>
        <v>CET-ET-TP-RL-754601</v>
      </c>
      <c r="E457" s="66" t="str">
        <f t="shared" si="349"/>
        <v>Lugo Sub: Upgrade Terminal Equipment and</v>
      </c>
      <c r="F457" s="58">
        <f t="shared" si="349"/>
        <v>7546</v>
      </c>
      <c r="G457" s="60" t="str">
        <f t="shared" si="349"/>
        <v>High</v>
      </c>
      <c r="H457" s="59">
        <f t="shared" si="349"/>
        <v>43678</v>
      </c>
      <c r="I457" s="60" t="str">
        <f t="shared" si="349"/>
        <v>TR-SUBINC</v>
      </c>
      <c r="J457" s="61">
        <f t="shared" si="349"/>
        <v>0</v>
      </c>
      <c r="K457" s="62">
        <f t="shared" si="349"/>
        <v>1</v>
      </c>
      <c r="L457" s="63"/>
      <c r="M457" s="223">
        <f t="shared" ref="M457:O457" si="350">M438</f>
        <v>8470.0829400000002</v>
      </c>
      <c r="N457" s="64">
        <f t="shared" si="350"/>
        <v>3797.66</v>
      </c>
      <c r="O457" s="64">
        <f t="shared" si="350"/>
        <v>3370.413</v>
      </c>
      <c r="P457" s="64">
        <f t="shared" si="346"/>
        <v>8470.0829400000002</v>
      </c>
      <c r="Q457" s="64">
        <f t="shared" si="347"/>
        <v>3797.66</v>
      </c>
      <c r="R457" s="65">
        <f t="shared" si="348"/>
        <v>3370.413</v>
      </c>
      <c r="S457" s="59"/>
      <c r="T457" s="291">
        <v>517.51099999999997</v>
      </c>
      <c r="U457" s="292">
        <v>36.381999999999998</v>
      </c>
      <c r="V457" s="292">
        <v>1776.194</v>
      </c>
      <c r="W457" s="292">
        <v>184</v>
      </c>
      <c r="X457" s="292">
        <v>184</v>
      </c>
      <c r="Y457" s="292">
        <v>184</v>
      </c>
      <c r="Z457" s="292">
        <v>184</v>
      </c>
      <c r="AA457" s="292">
        <v>183</v>
      </c>
      <c r="AB457" s="292">
        <v>182</v>
      </c>
      <c r="AC457" s="292">
        <v>129</v>
      </c>
      <c r="AD457" s="292">
        <v>5</v>
      </c>
      <c r="AE457" s="293">
        <v>232.57300000000001</v>
      </c>
      <c r="AF457" s="292">
        <v>5</v>
      </c>
      <c r="AG457" s="292">
        <v>5</v>
      </c>
      <c r="AH457" s="292">
        <v>5</v>
      </c>
      <c r="AI457" s="292">
        <v>5</v>
      </c>
      <c r="AJ457" s="292">
        <v>5</v>
      </c>
      <c r="AK457" s="292">
        <v>1686.413</v>
      </c>
      <c r="AL457" s="292">
        <v>5</v>
      </c>
      <c r="AM457" s="292">
        <v>5</v>
      </c>
      <c r="AN457" s="292">
        <v>5</v>
      </c>
      <c r="AO457" s="292">
        <v>923</v>
      </c>
      <c r="AP457" s="292">
        <v>537</v>
      </c>
      <c r="AQ457" s="293">
        <v>184</v>
      </c>
    </row>
    <row r="458" spans="2:43" x14ac:dyDescent="0.25">
      <c r="B458" s="163" t="str">
        <f t="shared" si="343"/>
        <v>ELM Series Caps</v>
      </c>
      <c r="C458" s="173" t="s">
        <v>36</v>
      </c>
      <c r="D458" s="56" t="str">
        <f t="shared" ref="D458:K458" si="351">D439</f>
        <v>CET-ET-TP-RL-754604</v>
      </c>
      <c r="E458" s="66" t="str">
        <f t="shared" si="351"/>
        <v>Mohave Sub:Install CBs, Disc.&amp;series cap</v>
      </c>
      <c r="F458" s="58">
        <f t="shared" si="351"/>
        <v>7546</v>
      </c>
      <c r="G458" s="60" t="str">
        <f t="shared" si="351"/>
        <v>High</v>
      </c>
      <c r="H458" s="59">
        <f t="shared" si="351"/>
        <v>43770</v>
      </c>
      <c r="I458" s="60" t="str">
        <f t="shared" si="351"/>
        <v>TR-SUBINC</v>
      </c>
      <c r="J458" s="61">
        <f t="shared" si="351"/>
        <v>0</v>
      </c>
      <c r="K458" s="62">
        <f t="shared" si="351"/>
        <v>1</v>
      </c>
      <c r="L458" s="63"/>
      <c r="M458" s="223">
        <f t="shared" ref="M458:O458" si="352">M439</f>
        <v>6140.1813599999996</v>
      </c>
      <c r="N458" s="64">
        <f t="shared" si="352"/>
        <v>3556.8740000000003</v>
      </c>
      <c r="O458" s="64">
        <f t="shared" si="352"/>
        <v>6691.9629999999997</v>
      </c>
      <c r="P458" s="64">
        <f t="shared" si="346"/>
        <v>6140.1813599999996</v>
      </c>
      <c r="Q458" s="64">
        <f t="shared" si="347"/>
        <v>3556.8740000000003</v>
      </c>
      <c r="R458" s="65">
        <f t="shared" si="348"/>
        <v>6691.9629999999997</v>
      </c>
      <c r="S458" s="59"/>
      <c r="T458" s="291">
        <v>276.18200000000002</v>
      </c>
      <c r="U458" s="292">
        <v>16.542999999999999</v>
      </c>
      <c r="V458" s="292">
        <v>1888.2180000000001</v>
      </c>
      <c r="W458" s="292">
        <v>182</v>
      </c>
      <c r="X458" s="292">
        <v>182</v>
      </c>
      <c r="Y458" s="292">
        <v>194</v>
      </c>
      <c r="Z458" s="292">
        <v>195</v>
      </c>
      <c r="AA458" s="292">
        <v>195</v>
      </c>
      <c r="AB458" s="292">
        <v>201</v>
      </c>
      <c r="AC458" s="292">
        <v>149</v>
      </c>
      <c r="AD458" s="292">
        <v>5</v>
      </c>
      <c r="AE458" s="293">
        <v>72.930999999999997</v>
      </c>
      <c r="AF458" s="292">
        <v>5</v>
      </c>
      <c r="AG458" s="292">
        <v>5</v>
      </c>
      <c r="AH458" s="292">
        <v>5</v>
      </c>
      <c r="AI458" s="292">
        <v>5</v>
      </c>
      <c r="AJ458" s="292">
        <v>5</v>
      </c>
      <c r="AK458" s="292">
        <v>3532.1219999999998</v>
      </c>
      <c r="AL458" s="292">
        <v>5</v>
      </c>
      <c r="AM458" s="292">
        <v>5</v>
      </c>
      <c r="AN458" s="292">
        <v>5</v>
      </c>
      <c r="AO458" s="292">
        <v>1647</v>
      </c>
      <c r="AP458" s="292">
        <v>524.18100000000004</v>
      </c>
      <c r="AQ458" s="293">
        <v>948.66</v>
      </c>
    </row>
    <row r="459" spans="2:43" x14ac:dyDescent="0.25">
      <c r="B459" s="163" t="str">
        <f t="shared" si="343"/>
        <v>ELM Series Caps</v>
      </c>
      <c r="C459" s="173" t="s">
        <v>36</v>
      </c>
      <c r="D459" s="56" t="str">
        <f t="shared" ref="D459:K459" si="353">D440</f>
        <v>CET-ET-TP-RL-754603</v>
      </c>
      <c r="E459" s="66" t="str">
        <f t="shared" si="353"/>
        <v>Mid-Line Cap:Inst cap on Eldor Lugo T/L</v>
      </c>
      <c r="F459" s="58">
        <f t="shared" si="353"/>
        <v>7546</v>
      </c>
      <c r="G459" s="60" t="str">
        <f t="shared" si="353"/>
        <v>High</v>
      </c>
      <c r="H459" s="59">
        <f t="shared" si="353"/>
        <v>43831</v>
      </c>
      <c r="I459" s="60" t="str">
        <f t="shared" si="353"/>
        <v>TR-SUBINC</v>
      </c>
      <c r="J459" s="61">
        <f t="shared" si="353"/>
        <v>0</v>
      </c>
      <c r="K459" s="62">
        <f t="shared" si="353"/>
        <v>1</v>
      </c>
      <c r="L459" s="63"/>
      <c r="M459" s="223">
        <f t="shared" ref="M459:O459" si="354">M440</f>
        <v>6148.9602100000002</v>
      </c>
      <c r="N459" s="64">
        <f t="shared" si="354"/>
        <v>3701.8040000000001</v>
      </c>
      <c r="O459" s="64">
        <f t="shared" si="354"/>
        <v>9708.0499999999993</v>
      </c>
      <c r="P459" s="64">
        <f t="shared" si="346"/>
        <v>6148.9602100000002</v>
      </c>
      <c r="Q459" s="64">
        <f t="shared" si="347"/>
        <v>3701.8040000000001</v>
      </c>
      <c r="R459" s="65">
        <f t="shared" si="348"/>
        <v>9708.0499999999993</v>
      </c>
      <c r="S459" s="59"/>
      <c r="T459" s="291">
        <v>346.11700000000002</v>
      </c>
      <c r="U459" s="292">
        <v>37.036000000000001</v>
      </c>
      <c r="V459" s="292">
        <v>2016.6510000000001</v>
      </c>
      <c r="W459" s="292">
        <v>179</v>
      </c>
      <c r="X459" s="292">
        <v>167</v>
      </c>
      <c r="Y459" s="292">
        <v>167</v>
      </c>
      <c r="Z459" s="292">
        <v>160</v>
      </c>
      <c r="AA459" s="292">
        <v>167</v>
      </c>
      <c r="AB459" s="292">
        <v>227</v>
      </c>
      <c r="AC459" s="292">
        <v>80</v>
      </c>
      <c r="AD459" s="292">
        <v>80</v>
      </c>
      <c r="AE459" s="293">
        <v>75</v>
      </c>
      <c r="AF459" s="292">
        <v>186</v>
      </c>
      <c r="AG459" s="292">
        <v>186</v>
      </c>
      <c r="AH459" s="292">
        <v>186</v>
      </c>
      <c r="AI459" s="292">
        <v>186</v>
      </c>
      <c r="AJ459" s="292">
        <v>186</v>
      </c>
      <c r="AK459" s="292">
        <v>3661.49</v>
      </c>
      <c r="AL459" s="292">
        <v>186</v>
      </c>
      <c r="AM459" s="292">
        <v>186</v>
      </c>
      <c r="AN459" s="292">
        <v>186</v>
      </c>
      <c r="AO459" s="292">
        <v>1821</v>
      </c>
      <c r="AP459" s="292">
        <v>1305.5450000000001</v>
      </c>
      <c r="AQ459" s="293">
        <v>1432.0150000000001</v>
      </c>
    </row>
    <row r="460" spans="2:43" x14ac:dyDescent="0.25">
      <c r="B460" s="163" t="str">
        <f t="shared" si="343"/>
        <v>ELM Series Caps</v>
      </c>
      <c r="C460" s="173" t="s">
        <v>36</v>
      </c>
      <c r="D460" s="56" t="str">
        <f t="shared" ref="D460:K460" si="355">D441</f>
        <v>CET-ET-TP-RL-754605</v>
      </c>
      <c r="E460" s="66" t="str">
        <f t="shared" si="355"/>
        <v>Inst Eldo-Lug-Mhve Series Caps at Ludlow</v>
      </c>
      <c r="F460" s="58">
        <f t="shared" si="355"/>
        <v>7546</v>
      </c>
      <c r="G460" s="60" t="str">
        <f t="shared" si="355"/>
        <v>High</v>
      </c>
      <c r="H460" s="59">
        <f t="shared" si="355"/>
        <v>43831</v>
      </c>
      <c r="I460" s="60" t="str">
        <f t="shared" si="355"/>
        <v>TR-SUBINC</v>
      </c>
      <c r="J460" s="61">
        <f t="shared" si="355"/>
        <v>0</v>
      </c>
      <c r="K460" s="62">
        <f t="shared" si="355"/>
        <v>1</v>
      </c>
      <c r="L460" s="63"/>
      <c r="M460" s="223">
        <f t="shared" ref="M460:O460" si="356">M441</f>
        <v>6753.5769</v>
      </c>
      <c r="N460" s="64">
        <f t="shared" si="356"/>
        <v>3699.7739999999999</v>
      </c>
      <c r="O460" s="64">
        <f t="shared" si="356"/>
        <v>9691.0499999999993</v>
      </c>
      <c r="P460" s="64">
        <f t="shared" si="346"/>
        <v>6753.5769</v>
      </c>
      <c r="Q460" s="64">
        <f t="shared" si="347"/>
        <v>3699.7739999999999</v>
      </c>
      <c r="R460" s="65">
        <f t="shared" si="348"/>
        <v>9691.0499999999993</v>
      </c>
      <c r="S460" s="59"/>
      <c r="T460" s="291">
        <v>388.66399999999999</v>
      </c>
      <c r="U460" s="292">
        <v>32.082999999999998</v>
      </c>
      <c r="V460" s="292">
        <v>2017.027</v>
      </c>
      <c r="W460" s="292">
        <v>134</v>
      </c>
      <c r="X460" s="292">
        <v>168</v>
      </c>
      <c r="Y460" s="292">
        <v>168</v>
      </c>
      <c r="Z460" s="292">
        <v>168</v>
      </c>
      <c r="AA460" s="292">
        <v>168</v>
      </c>
      <c r="AB460" s="292">
        <v>184</v>
      </c>
      <c r="AC460" s="292">
        <v>91</v>
      </c>
      <c r="AD460" s="292">
        <v>91</v>
      </c>
      <c r="AE460" s="293">
        <v>90</v>
      </c>
      <c r="AF460" s="292">
        <v>186</v>
      </c>
      <c r="AG460" s="292">
        <v>186</v>
      </c>
      <c r="AH460" s="292">
        <v>186</v>
      </c>
      <c r="AI460" s="292">
        <v>186</v>
      </c>
      <c r="AJ460" s="292">
        <v>186</v>
      </c>
      <c r="AK460" s="292">
        <v>3661.49</v>
      </c>
      <c r="AL460" s="292">
        <v>186</v>
      </c>
      <c r="AM460" s="292">
        <v>186</v>
      </c>
      <c r="AN460" s="292">
        <v>186</v>
      </c>
      <c r="AO460" s="292">
        <v>1804</v>
      </c>
      <c r="AP460" s="292">
        <v>1305.5450000000001</v>
      </c>
      <c r="AQ460" s="293">
        <v>1432.0150000000001</v>
      </c>
    </row>
    <row r="461" spans="2:43" x14ac:dyDescent="0.25">
      <c r="B461" s="163" t="str">
        <f t="shared" si="343"/>
        <v>ELM Series Caps</v>
      </c>
      <c r="C461" s="173" t="s">
        <v>36</v>
      </c>
      <c r="D461" s="56" t="str">
        <f t="shared" ref="D461:K461" si="357">D442</f>
        <v>CET-ET-TP-RL-754607</v>
      </c>
      <c r="E461" s="66" t="str">
        <f t="shared" si="357"/>
        <v>Eldorado-Mohave T/L: Instal OPGW, splice</v>
      </c>
      <c r="F461" s="58">
        <f t="shared" si="357"/>
        <v>7546</v>
      </c>
      <c r="G461" s="60" t="str">
        <f t="shared" si="357"/>
        <v>High</v>
      </c>
      <c r="H461" s="59">
        <f t="shared" si="357"/>
        <v>43983</v>
      </c>
      <c r="I461" s="60" t="str">
        <f t="shared" si="357"/>
        <v>TR-LINEINC</v>
      </c>
      <c r="J461" s="61">
        <f t="shared" si="357"/>
        <v>0</v>
      </c>
      <c r="K461" s="62">
        <f t="shared" si="357"/>
        <v>1</v>
      </c>
      <c r="L461" s="63"/>
      <c r="M461" s="223">
        <f t="shared" ref="M461:O461" si="358">M442</f>
        <v>276.42457000000002</v>
      </c>
      <c r="N461" s="64">
        <f t="shared" si="358"/>
        <v>354.25299999999999</v>
      </c>
      <c r="O461" s="64">
        <f t="shared" si="358"/>
        <v>2934.4</v>
      </c>
      <c r="P461" s="64">
        <f t="shared" si="346"/>
        <v>276.42457000000002</v>
      </c>
      <c r="Q461" s="64">
        <f t="shared" si="347"/>
        <v>354.25299999999999</v>
      </c>
      <c r="R461" s="65">
        <f t="shared" si="348"/>
        <v>2934.4</v>
      </c>
      <c r="S461" s="59"/>
      <c r="T461" s="291">
        <v>49.343000000000004</v>
      </c>
      <c r="U461" s="292">
        <v>2.722</v>
      </c>
      <c r="V461" s="292">
        <v>60.540999999999997</v>
      </c>
      <c r="W461" s="292">
        <v>15</v>
      </c>
      <c r="X461" s="292">
        <v>18</v>
      </c>
      <c r="Y461" s="292">
        <v>22</v>
      </c>
      <c r="Z461" s="292">
        <v>25</v>
      </c>
      <c r="AA461" s="292">
        <v>25</v>
      </c>
      <c r="AB461" s="292">
        <v>25</v>
      </c>
      <c r="AC461" s="292">
        <v>26</v>
      </c>
      <c r="AD461" s="292">
        <v>31</v>
      </c>
      <c r="AE461" s="293">
        <v>54.646999999999998</v>
      </c>
      <c r="AF461" s="292">
        <v>24</v>
      </c>
      <c r="AG461" s="292">
        <v>256</v>
      </c>
      <c r="AH461" s="292">
        <v>256</v>
      </c>
      <c r="AI461" s="292">
        <v>250</v>
      </c>
      <c r="AJ461" s="292">
        <v>305</v>
      </c>
      <c r="AK461" s="292">
        <v>14</v>
      </c>
      <c r="AL461" s="292">
        <v>14</v>
      </c>
      <c r="AM461" s="292">
        <v>14</v>
      </c>
      <c r="AN461" s="292">
        <v>14</v>
      </c>
      <c r="AO461" s="292">
        <v>1554</v>
      </c>
      <c r="AP461" s="292">
        <v>176.8</v>
      </c>
      <c r="AQ461" s="293">
        <v>56.6</v>
      </c>
    </row>
    <row r="462" spans="2:43" x14ac:dyDescent="0.25">
      <c r="B462" s="163" t="str">
        <f t="shared" si="343"/>
        <v>ELM Series Caps</v>
      </c>
      <c r="C462" s="173" t="s">
        <v>36</v>
      </c>
      <c r="D462" s="56" t="str">
        <f t="shared" ref="D462:K462" si="359">D443</f>
        <v>CET-ET-TP-RL-754608</v>
      </c>
      <c r="E462" s="66" t="str">
        <f t="shared" si="359"/>
        <v>Lugo-Mohave T/L(CA): Instal OPGW, splice</v>
      </c>
      <c r="F462" s="58">
        <f t="shared" si="359"/>
        <v>7546</v>
      </c>
      <c r="G462" s="60" t="str">
        <f t="shared" si="359"/>
        <v>High</v>
      </c>
      <c r="H462" s="59">
        <f t="shared" si="359"/>
        <v>43983</v>
      </c>
      <c r="I462" s="60" t="str">
        <f t="shared" si="359"/>
        <v>TR-LINEINC</v>
      </c>
      <c r="J462" s="61">
        <f t="shared" si="359"/>
        <v>0</v>
      </c>
      <c r="K462" s="62">
        <f t="shared" si="359"/>
        <v>1</v>
      </c>
      <c r="L462" s="63"/>
      <c r="M462" s="223">
        <f t="shared" ref="M462:O462" si="360">M443</f>
        <v>820.85386000000005</v>
      </c>
      <c r="N462" s="64">
        <f t="shared" si="360"/>
        <v>625.68100000000004</v>
      </c>
      <c r="O462" s="64">
        <f t="shared" si="360"/>
        <v>7556.7350000000006</v>
      </c>
      <c r="P462" s="64">
        <f t="shared" si="346"/>
        <v>820.85386000000005</v>
      </c>
      <c r="Q462" s="64">
        <f t="shared" si="347"/>
        <v>625.68100000000004</v>
      </c>
      <c r="R462" s="65">
        <f t="shared" si="348"/>
        <v>7556.7350000000006</v>
      </c>
      <c r="S462" s="59"/>
      <c r="T462" s="291">
        <v>126.333</v>
      </c>
      <c r="U462" s="292">
        <v>3.3319999999999999</v>
      </c>
      <c r="V462" s="292">
        <v>182.34299999999999</v>
      </c>
      <c r="W462" s="292">
        <v>26</v>
      </c>
      <c r="X462" s="292">
        <v>26</v>
      </c>
      <c r="Y462" s="292">
        <v>27</v>
      </c>
      <c r="Z462" s="292">
        <v>27</v>
      </c>
      <c r="AA462" s="292">
        <v>27</v>
      </c>
      <c r="AB462" s="292">
        <v>27</v>
      </c>
      <c r="AC462" s="292">
        <v>31</v>
      </c>
      <c r="AD462" s="292">
        <v>37</v>
      </c>
      <c r="AE462" s="293">
        <v>85.673000000000002</v>
      </c>
      <c r="AF462" s="292">
        <v>36</v>
      </c>
      <c r="AG462" s="292">
        <v>616</v>
      </c>
      <c r="AH462" s="292">
        <v>616</v>
      </c>
      <c r="AI462" s="292">
        <v>616</v>
      </c>
      <c r="AJ462" s="292">
        <v>616</v>
      </c>
      <c r="AK462" s="292">
        <v>268</v>
      </c>
      <c r="AL462" s="292">
        <v>268</v>
      </c>
      <c r="AM462" s="292">
        <v>210</v>
      </c>
      <c r="AN462" s="292">
        <v>36</v>
      </c>
      <c r="AO462" s="292">
        <v>3774</v>
      </c>
      <c r="AP462" s="292">
        <v>391.01499999999999</v>
      </c>
      <c r="AQ462" s="293">
        <v>109.72</v>
      </c>
    </row>
    <row r="463" spans="2:43" x14ac:dyDescent="0.25">
      <c r="B463" s="163" t="str">
        <f t="shared" si="343"/>
        <v>ELM Series Caps</v>
      </c>
      <c r="C463" s="173" t="s">
        <v>36</v>
      </c>
      <c r="D463" s="56" t="str">
        <f t="shared" ref="D463:K463" si="361">D444</f>
        <v>CET-ET-TP-RL-754609</v>
      </c>
      <c r="E463" s="66" t="str">
        <f t="shared" si="361"/>
        <v>Lugo-Mohave T/L(NV): Instal OPGW, splice</v>
      </c>
      <c r="F463" s="58">
        <f t="shared" si="361"/>
        <v>7546</v>
      </c>
      <c r="G463" s="60" t="str">
        <f t="shared" si="361"/>
        <v>High</v>
      </c>
      <c r="H463" s="59">
        <f t="shared" si="361"/>
        <v>43983</v>
      </c>
      <c r="I463" s="60" t="str">
        <f t="shared" si="361"/>
        <v>TR-LINEINC</v>
      </c>
      <c r="J463" s="61">
        <f t="shared" si="361"/>
        <v>0</v>
      </c>
      <c r="K463" s="62">
        <f t="shared" si="361"/>
        <v>1</v>
      </c>
      <c r="L463" s="63"/>
      <c r="M463" s="223">
        <f t="shared" ref="M463:O463" si="362">M444</f>
        <v>77.870260000000002</v>
      </c>
      <c r="N463" s="64">
        <f t="shared" si="362"/>
        <v>81.811000000000007</v>
      </c>
      <c r="O463" s="64">
        <f t="shared" si="362"/>
        <v>394.02499999999998</v>
      </c>
      <c r="P463" s="64">
        <f t="shared" si="346"/>
        <v>77.870260000000002</v>
      </c>
      <c r="Q463" s="64">
        <f t="shared" si="347"/>
        <v>81.811000000000007</v>
      </c>
      <c r="R463" s="65">
        <f t="shared" si="348"/>
        <v>394.02499999999998</v>
      </c>
      <c r="S463" s="59"/>
      <c r="T463" s="291">
        <v>14.087</v>
      </c>
      <c r="U463" s="292">
        <v>0.58799999999999997</v>
      </c>
      <c r="V463" s="292">
        <v>0.13600000000000001</v>
      </c>
      <c r="W463" s="292">
        <v>5</v>
      </c>
      <c r="X463" s="292">
        <v>9</v>
      </c>
      <c r="Y463" s="292">
        <v>5</v>
      </c>
      <c r="Z463" s="292">
        <v>9</v>
      </c>
      <c r="AA463" s="292">
        <v>5</v>
      </c>
      <c r="AB463" s="292">
        <v>9</v>
      </c>
      <c r="AC463" s="292">
        <v>5</v>
      </c>
      <c r="AD463" s="292">
        <v>9</v>
      </c>
      <c r="AE463" s="293">
        <v>11</v>
      </c>
      <c r="AF463" s="292">
        <v>10</v>
      </c>
      <c r="AG463" s="292">
        <v>5</v>
      </c>
      <c r="AH463" s="292">
        <v>10</v>
      </c>
      <c r="AI463" s="292">
        <v>5</v>
      </c>
      <c r="AJ463" s="292">
        <v>10</v>
      </c>
      <c r="AK463" s="292">
        <v>5</v>
      </c>
      <c r="AL463" s="292">
        <v>10</v>
      </c>
      <c r="AM463" s="292">
        <v>5</v>
      </c>
      <c r="AN463" s="292">
        <v>10</v>
      </c>
      <c r="AO463" s="292">
        <v>241</v>
      </c>
      <c r="AP463" s="292">
        <v>74.504999999999995</v>
      </c>
      <c r="AQ463" s="293">
        <v>8.52</v>
      </c>
    </row>
    <row r="464" spans="2:43" x14ac:dyDescent="0.25">
      <c r="B464" s="163" t="str">
        <f t="shared" si="343"/>
        <v>ELM Series Caps</v>
      </c>
      <c r="C464" s="173" t="s">
        <v>36</v>
      </c>
      <c r="D464" s="56" t="str">
        <f t="shared" ref="D464:K464" si="363">D445</f>
        <v>CET-ET-TP-RL-754610</v>
      </c>
      <c r="E464" s="66" t="str">
        <f t="shared" si="363"/>
        <v>Eldorado-Lugo T/L(CA): Clear infractions</v>
      </c>
      <c r="F464" s="58">
        <f t="shared" si="363"/>
        <v>7546</v>
      </c>
      <c r="G464" s="60" t="str">
        <f t="shared" si="363"/>
        <v>High</v>
      </c>
      <c r="H464" s="59">
        <f t="shared" si="363"/>
        <v>43983</v>
      </c>
      <c r="I464" s="60" t="str">
        <f t="shared" si="363"/>
        <v>TR-LINEINC</v>
      </c>
      <c r="J464" s="61">
        <f t="shared" si="363"/>
        <v>0</v>
      </c>
      <c r="K464" s="62">
        <f t="shared" si="363"/>
        <v>1</v>
      </c>
      <c r="L464" s="63"/>
      <c r="M464" s="223">
        <f t="shared" ref="M464:O464" si="364">M445</f>
        <v>121.87794</v>
      </c>
      <c r="N464" s="64">
        <f t="shared" si="364"/>
        <v>183.995</v>
      </c>
      <c r="O464" s="64">
        <f t="shared" si="364"/>
        <v>2503.7000000000003</v>
      </c>
      <c r="P464" s="64">
        <f t="shared" si="346"/>
        <v>121.87794</v>
      </c>
      <c r="Q464" s="64">
        <f t="shared" si="347"/>
        <v>183.995</v>
      </c>
      <c r="R464" s="65">
        <f t="shared" si="348"/>
        <v>2503.7000000000003</v>
      </c>
      <c r="S464" s="59"/>
      <c r="T464" s="376">
        <v>16.957999999999998</v>
      </c>
      <c r="U464" s="377">
        <v>2.9000000000000001E-2</v>
      </c>
      <c r="V464" s="377">
        <v>76.007999999999996</v>
      </c>
      <c r="W464" s="377">
        <v>8</v>
      </c>
      <c r="X464" s="377">
        <v>8</v>
      </c>
      <c r="Y464" s="377">
        <v>8</v>
      </c>
      <c r="Z464" s="377">
        <v>8</v>
      </c>
      <c r="AA464" s="377">
        <v>8</v>
      </c>
      <c r="AB464" s="377">
        <v>9</v>
      </c>
      <c r="AC464" s="377">
        <v>9</v>
      </c>
      <c r="AD464" s="377">
        <v>12</v>
      </c>
      <c r="AE464" s="378">
        <v>21</v>
      </c>
      <c r="AF464" s="377">
        <v>10</v>
      </c>
      <c r="AG464" s="377">
        <v>9</v>
      </c>
      <c r="AH464" s="377">
        <v>10</v>
      </c>
      <c r="AI464" s="377">
        <v>9</v>
      </c>
      <c r="AJ464" s="377">
        <v>10</v>
      </c>
      <c r="AK464" s="377">
        <v>9</v>
      </c>
      <c r="AL464" s="377">
        <v>10</v>
      </c>
      <c r="AM464" s="377">
        <v>9</v>
      </c>
      <c r="AN464" s="377">
        <v>10</v>
      </c>
      <c r="AO464" s="377">
        <v>2318</v>
      </c>
      <c r="AP464" s="377">
        <v>79.900000000000006</v>
      </c>
      <c r="AQ464" s="378">
        <v>19.8</v>
      </c>
    </row>
    <row r="465" spans="4:43" ht="15.75" thickBot="1" x14ac:dyDescent="0.3">
      <c r="D465" s="218" t="s">
        <v>37</v>
      </c>
      <c r="E465" s="219"/>
      <c r="F465" s="219"/>
      <c r="G465" s="219"/>
      <c r="H465" s="219"/>
      <c r="I465" s="219"/>
      <c r="J465" s="219"/>
      <c r="K465" s="220"/>
      <c r="L465" s="55"/>
      <c r="M465" s="124">
        <f t="shared" ref="M465:R465" si="365">SUM(M455:M464)</f>
        <v>34993.045010000009</v>
      </c>
      <c r="N465" s="125">
        <f t="shared" si="365"/>
        <v>19432.490460000001</v>
      </c>
      <c r="O465" s="125">
        <f t="shared" si="365"/>
        <v>46943.880999999994</v>
      </c>
      <c r="P465" s="125">
        <f t="shared" si="365"/>
        <v>34993.045010000009</v>
      </c>
      <c r="Q465" s="125">
        <f t="shared" si="365"/>
        <v>19432.490460000001</v>
      </c>
      <c r="R465" s="126">
        <f t="shared" si="365"/>
        <v>46943.880999999994</v>
      </c>
      <c r="S465" s="58"/>
      <c r="T465" s="202">
        <f t="shared" ref="T465:AQ465" si="366">SUM(T455:T464)</f>
        <v>2147.654</v>
      </c>
      <c r="U465" s="203">
        <f t="shared" si="366"/>
        <v>218.05500000000001</v>
      </c>
      <c r="V465" s="203">
        <f t="shared" si="366"/>
        <v>9974.7404599999991</v>
      </c>
      <c r="W465" s="203">
        <f t="shared" si="366"/>
        <v>853.93000000000006</v>
      </c>
      <c r="X465" s="203">
        <f t="shared" si="366"/>
        <v>882.93000000000006</v>
      </c>
      <c r="Y465" s="203">
        <f t="shared" si="366"/>
        <v>895.93000000000006</v>
      </c>
      <c r="Z465" s="203">
        <f t="shared" si="366"/>
        <v>880.86</v>
      </c>
      <c r="AA465" s="203">
        <f t="shared" si="366"/>
        <v>882.86</v>
      </c>
      <c r="AB465" s="203">
        <f t="shared" si="366"/>
        <v>945.86</v>
      </c>
      <c r="AC465" s="203">
        <f t="shared" si="366"/>
        <v>598.79</v>
      </c>
      <c r="AD465" s="203">
        <f t="shared" si="366"/>
        <v>304.72000000000003</v>
      </c>
      <c r="AE465" s="204">
        <f t="shared" si="366"/>
        <v>846.16100000000006</v>
      </c>
      <c r="AF465" s="203">
        <f t="shared" si="366"/>
        <v>467.93</v>
      </c>
      <c r="AG465" s="203">
        <f t="shared" si="366"/>
        <v>1274.8600000000001</v>
      </c>
      <c r="AH465" s="203">
        <f t="shared" si="366"/>
        <v>1280.8600000000001</v>
      </c>
      <c r="AI465" s="203">
        <f t="shared" si="366"/>
        <v>1268.8600000000001</v>
      </c>
      <c r="AJ465" s="203">
        <f t="shared" si="366"/>
        <v>1337.3</v>
      </c>
      <c r="AK465" s="203">
        <f t="shared" si="366"/>
        <v>15335.15</v>
      </c>
      <c r="AL465" s="203">
        <f t="shared" si="366"/>
        <v>698.3</v>
      </c>
      <c r="AM465" s="203">
        <f t="shared" si="366"/>
        <v>634.29999999999995</v>
      </c>
      <c r="AN465" s="203">
        <f t="shared" si="366"/>
        <v>475.6</v>
      </c>
      <c r="AO465" s="203">
        <f t="shared" si="366"/>
        <v>15244.9</v>
      </c>
      <c r="AP465" s="203">
        <f t="shared" si="366"/>
        <v>4581.991</v>
      </c>
      <c r="AQ465" s="204">
        <f t="shared" si="366"/>
        <v>4343.8300000000017</v>
      </c>
    </row>
    <row r="466" spans="4:43" ht="15.75" thickTop="1" x14ac:dyDescent="0.25">
      <c r="H466" s="213"/>
      <c r="I466" s="212"/>
    </row>
  </sheetData>
  <autoFilter ref="B11:AR466"/>
  <printOptions horizontalCentered="1"/>
  <pageMargins left="0.25" right="0.25" top="0.75" bottom="0.75" header="0.3" footer="0.3"/>
  <pageSetup paperSize="17" scale="57" pageOrder="overThenDown" orientation="landscape" r:id="rId1"/>
  <headerFooter>
    <oddHeader>&amp;RTO2019 Draft Annual Update
Attachment 4
WP-Schedule 10 and 16
Page &amp;P of &amp;N</oddHeader>
  </headerFooter>
  <rowBreaks count="4" manualBreakCount="4">
    <brk id="81" max="42" man="1"/>
    <brk id="182" max="42" man="1"/>
    <brk id="246" max="42" man="1"/>
    <brk id="309" max="42" man="1"/>
  </rowBreaks>
  <colBreaks count="3" manualBreakCount="3">
    <brk id="19" max="464" man="1"/>
    <brk id="31" max="1048575" man="1"/>
    <brk id="43" max="1048575" man="1"/>
  </colBreaks>
  <customProperties>
    <customPr name="_pios_id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P96"/>
  <sheetViews>
    <sheetView zoomScaleNormal="100" workbookViewId="0"/>
  </sheetViews>
  <sheetFormatPr defaultRowHeight="15" customHeight="1" x14ac:dyDescent="0.25"/>
  <cols>
    <col min="1" max="11" width="14.42578125" customWidth="1"/>
    <col min="12" max="12" width="15.85546875" customWidth="1"/>
    <col min="13" max="16" width="14.42578125" customWidth="1"/>
    <col min="17" max="17" width="6.140625" customWidth="1"/>
    <col min="18" max="64" width="8.85546875" customWidth="1"/>
  </cols>
  <sheetData>
    <row r="1" spans="1:16" x14ac:dyDescent="0.25">
      <c r="A1" s="299"/>
      <c r="B1" s="299"/>
      <c r="C1" s="299"/>
      <c r="D1" s="299"/>
      <c r="E1" s="299"/>
      <c r="F1" s="299"/>
      <c r="G1" s="299"/>
      <c r="H1" s="299"/>
      <c r="I1" s="299"/>
      <c r="J1" s="299"/>
      <c r="K1" s="299"/>
      <c r="L1" s="299"/>
      <c r="M1" s="299"/>
      <c r="N1" s="299"/>
      <c r="O1" s="299"/>
      <c r="P1" s="299"/>
    </row>
    <row r="2" spans="1:16" ht="26.25" x14ac:dyDescent="0.25">
      <c r="A2" s="300" t="s">
        <v>46</v>
      </c>
      <c r="B2" s="299"/>
      <c r="C2" s="299"/>
      <c r="D2" s="299"/>
      <c r="E2" s="299"/>
      <c r="F2" s="299"/>
      <c r="G2" s="299"/>
      <c r="H2" s="299"/>
      <c r="I2" s="299"/>
      <c r="J2" s="299"/>
      <c r="K2" s="299"/>
      <c r="L2" s="299"/>
      <c r="M2" s="299"/>
      <c r="N2" s="299"/>
      <c r="O2" s="299"/>
      <c r="P2" s="299"/>
    </row>
    <row r="3" spans="1:16" x14ac:dyDescent="0.25">
      <c r="A3" s="299"/>
      <c r="B3" s="301"/>
      <c r="C3" s="299"/>
      <c r="D3" s="302"/>
      <c r="E3" s="299"/>
      <c r="F3" s="299"/>
      <c r="G3" s="299"/>
      <c r="H3" s="299"/>
      <c r="I3" s="299"/>
      <c r="J3" s="299"/>
      <c r="K3" s="299"/>
      <c r="L3" s="299"/>
      <c r="M3" s="299"/>
      <c r="N3" s="299"/>
      <c r="O3" s="299"/>
      <c r="P3" s="299"/>
    </row>
    <row r="4" spans="1:16" ht="16.5" thickBot="1" x14ac:dyDescent="0.3">
      <c r="A4" s="301"/>
      <c r="B4" s="301"/>
      <c r="C4" s="299"/>
      <c r="D4" s="380" t="s">
        <v>47</v>
      </c>
      <c r="E4" s="381"/>
      <c r="F4" s="381"/>
      <c r="G4" s="381"/>
      <c r="H4" s="381"/>
      <c r="I4" s="381"/>
      <c r="J4" s="381"/>
      <c r="K4" s="381"/>
      <c r="L4" s="381"/>
      <c r="M4" s="381"/>
      <c r="N4" s="381"/>
      <c r="O4" s="381"/>
      <c r="P4" s="381"/>
    </row>
    <row r="5" spans="1:16" ht="42.75" customHeight="1" x14ac:dyDescent="0.25">
      <c r="A5" s="303"/>
      <c r="B5" s="304" t="s">
        <v>9</v>
      </c>
      <c r="C5" s="304"/>
      <c r="D5" s="222" t="s">
        <v>48</v>
      </c>
      <c r="E5" s="379" t="s">
        <v>30</v>
      </c>
      <c r="F5" s="379" t="s">
        <v>49</v>
      </c>
      <c r="G5" s="379" t="s">
        <v>38</v>
      </c>
      <c r="H5" s="379" t="s">
        <v>39</v>
      </c>
      <c r="I5" s="379" t="s">
        <v>40</v>
      </c>
      <c r="J5" s="379" t="s">
        <v>82</v>
      </c>
      <c r="K5" s="379" t="s">
        <v>80</v>
      </c>
      <c r="L5" s="379" t="s">
        <v>76</v>
      </c>
      <c r="M5" s="379" t="s">
        <v>42</v>
      </c>
      <c r="N5" s="379" t="s">
        <v>44</v>
      </c>
      <c r="O5" s="379" t="s">
        <v>45</v>
      </c>
      <c r="P5" s="379" t="s">
        <v>83</v>
      </c>
    </row>
    <row r="6" spans="1:16" x14ac:dyDescent="0.25">
      <c r="A6" s="299" t="s">
        <v>50</v>
      </c>
      <c r="B6" s="305">
        <v>43070</v>
      </c>
      <c r="C6" s="306" t="s">
        <v>36</v>
      </c>
      <c r="D6" s="308">
        <f>SUM(E6:P6)</f>
        <v>0</v>
      </c>
      <c r="E6" s="309">
        <f>SUMPRODUCT(('Inc CWIP &amp; Plant'!$B$12:$B$464=E$5)*
('Inc CWIP &amp; Plant'!$T$11:$AQ$11=$B6)*
('Inc CWIP &amp; Plant'!$C$12:$C$464=$C6)*
('Inc CWIP &amp; Plant'!$T$12:$AQ$464))</f>
        <v>0</v>
      </c>
      <c r="F6" s="309">
        <f>SUMPRODUCT(('Inc CWIP &amp; Plant'!$B$12:$B$464=F$5)*
('Inc CWIP &amp; Plant'!$T$11:$AQ$11=$B6)*
('Inc CWIP &amp; Plant'!$C$12:$C$464=$C6)*
('Inc CWIP &amp; Plant'!$T$12:$AQ$464))</f>
        <v>0</v>
      </c>
      <c r="G6" s="309">
        <f>SUMPRODUCT(('Inc CWIP &amp; Plant'!$B$12:$B$464=G$5)*
('Inc CWIP &amp; Plant'!$T$11:$AQ$11=$B6)*
('Inc CWIP &amp; Plant'!$C$12:$C$464=$C6)*
('Inc CWIP &amp; Plant'!$T$12:$AQ$464))</f>
        <v>0</v>
      </c>
      <c r="H6" s="309">
        <f>SUMPRODUCT(('Inc CWIP &amp; Plant'!$B$12:$B$464=H$5)*
('Inc CWIP &amp; Plant'!$T$11:$AQ$11=$B6)*
('Inc CWIP &amp; Plant'!$C$12:$C$464=$C6)*
('Inc CWIP &amp; Plant'!$T$12:$AQ$464))</f>
        <v>0</v>
      </c>
      <c r="I6" s="309">
        <f>SUMPRODUCT(('Inc CWIP &amp; Plant'!$B$12:$B$464=I$5)*
('Inc CWIP &amp; Plant'!$T$11:$AQ$11=$B6)*
('Inc CWIP &amp; Plant'!$C$12:$C$464=$C6)*
('Inc CWIP &amp; Plant'!$T$12:$AQ$464))</f>
        <v>0</v>
      </c>
      <c r="J6" s="309">
        <f>SUMPRODUCT(('Inc CWIP &amp; Plant'!$B$12:$B$464=J$5)*
('Inc CWIP &amp; Plant'!$T$11:$AQ$11=$B6)*
('Inc CWIP &amp; Plant'!$C$12:$C$464=$C6)*
('Inc CWIP &amp; Plant'!$T$12:$AQ$464))</f>
        <v>0</v>
      </c>
      <c r="K6" s="309">
        <f>SUMPRODUCT(('Inc CWIP &amp; Plant'!$B$12:$B$464=K$5)*
('Inc CWIP &amp; Plant'!$T$11:$AQ$11=$B6)*
('Inc CWIP &amp; Plant'!$C$12:$C$464=$C6)*
('Inc CWIP &amp; Plant'!$T$12:$AQ$464))</f>
        <v>0</v>
      </c>
      <c r="L6" s="309">
        <f>SUMPRODUCT(('Inc CWIP &amp; Plant'!$B$12:$B$464=L$5)*
('Inc CWIP &amp; Plant'!$T$11:$AQ$11=$B6)*
('Inc CWIP &amp; Plant'!$C$12:$C$464=$C6)*
('Inc CWIP &amp; Plant'!$T$12:$AQ$464))</f>
        <v>0</v>
      </c>
      <c r="M6" s="309">
        <f>SUMPRODUCT(('Inc CWIP &amp; Plant'!$B$12:$B$464=M$5)*
('Inc CWIP &amp; Plant'!$T$11:$AQ$11=$B6)*
('Inc CWIP &amp; Plant'!$C$12:$C$464=$C6)*
('Inc CWIP &amp; Plant'!$T$12:$AQ$464))</f>
        <v>0</v>
      </c>
      <c r="N6" s="309">
        <f>SUMPRODUCT(('Inc CWIP &amp; Plant'!$B$12:$B$464=N$5)*
('Inc CWIP &amp; Plant'!$T$11:$AQ$11=$B6)*
('Inc CWIP &amp; Plant'!$C$12:$C$464=$C6)*
('Inc CWIP &amp; Plant'!$T$12:$AQ$464))</f>
        <v>0</v>
      </c>
      <c r="O6" s="309">
        <f>SUMPRODUCT(('Inc CWIP &amp; Plant'!$B$12:$B$464=O$5)*
('Inc CWIP &amp; Plant'!$T$11:$AQ$11=$B6)*
('Inc CWIP &amp; Plant'!$C$12:$C$464=$C6)*
('Inc CWIP &amp; Plant'!$T$12:$AQ$464))</f>
        <v>0</v>
      </c>
      <c r="P6" s="310">
        <f>SUMPRODUCT(('Inc CWIP &amp; Plant'!$B$12:$B$464=P$5)*
('Inc CWIP &amp; Plant'!$T$11:$AQ$11=$B6)*
('Inc CWIP &amp; Plant'!$C$12:$C$464=$C6)*
('Inc CWIP &amp; Plant'!$T$12:$AQ$464))</f>
        <v>0</v>
      </c>
    </row>
    <row r="7" spans="1:16" ht="15" customHeight="1" x14ac:dyDescent="0.25">
      <c r="A7" s="299" t="s">
        <v>51</v>
      </c>
      <c r="B7" s="306">
        <f>EOMONTH(B6,0)+1</f>
        <v>43101</v>
      </c>
      <c r="C7" s="306" t="s">
        <v>36</v>
      </c>
      <c r="D7" s="311">
        <f>SUM(E7:P7)</f>
        <v>9351.2035251600064</v>
      </c>
      <c r="E7" s="301">
        <f>SUMPRODUCT(('Inc CWIP &amp; Plant'!$B$12:$B$464=E$5)*
('Inc CWIP &amp; Plant'!$T$11:$AQ$11=$B7)*
('Inc CWIP &amp; Plant'!$C$12:$C$464=$C7)*
('Inc CWIP &amp; Plant'!$T$12:$AQ$464))</f>
        <v>0</v>
      </c>
      <c r="F7" s="301">
        <f>SUMPRODUCT(('Inc CWIP &amp; Plant'!$B$12:$B$464=F$5)*
('Inc CWIP &amp; Plant'!$T$11:$AQ$11=$B7)*
('Inc CWIP &amp; Plant'!$C$12:$C$464=$C7)*
('Inc CWIP &amp; Plant'!$T$12:$AQ$464))</f>
        <v>0</v>
      </c>
      <c r="G7" s="301">
        <f>SUMPRODUCT(('Inc CWIP &amp; Plant'!$B$12:$B$464=G$5)*
('Inc CWIP &amp; Plant'!$T$11:$AQ$11=$B7)*
('Inc CWIP &amp; Plant'!$C$12:$C$464=$C7)*
('Inc CWIP &amp; Plant'!$T$12:$AQ$464))</f>
        <v>3.6549999999999998</v>
      </c>
      <c r="H7" s="301">
        <f>SUMPRODUCT(('Inc CWIP &amp; Plant'!$B$12:$B$464=H$5)*
('Inc CWIP &amp; Plant'!$T$11:$AQ$11=$B7)*
('Inc CWIP &amp; Plant'!$C$12:$C$464=$C7)*
('Inc CWIP &amp; Plant'!$T$12:$AQ$464))</f>
        <v>422.82600000000002</v>
      </c>
      <c r="I7" s="301">
        <f>SUMPRODUCT(('Inc CWIP &amp; Plant'!$B$12:$B$464=I$5)*
('Inc CWIP &amp; Plant'!$T$11:$AQ$11=$B7)*
('Inc CWIP &amp; Plant'!$C$12:$C$464=$C7)*
('Inc CWIP &amp; Plant'!$T$12:$AQ$464))</f>
        <v>0</v>
      </c>
      <c r="J7" s="301">
        <f>SUMPRODUCT(('Inc CWIP &amp; Plant'!$B$12:$B$464=J$5)*
('Inc CWIP &amp; Plant'!$T$11:$AQ$11=$B7)*
('Inc CWIP &amp; Plant'!$C$12:$C$464=$C7)*
('Inc CWIP &amp; Plant'!$T$12:$AQ$464))</f>
        <v>6150.6247251600062</v>
      </c>
      <c r="K7" s="301">
        <f>SUMPRODUCT(('Inc CWIP &amp; Plant'!$B$12:$B$464=K$5)*
('Inc CWIP &amp; Plant'!$T$11:$AQ$11=$B7)*
('Inc CWIP &amp; Plant'!$C$12:$C$464=$C7)*
('Inc CWIP &amp; Plant'!$T$12:$AQ$464))</f>
        <v>15.7248</v>
      </c>
      <c r="L7" s="301">
        <f>SUMPRODUCT(('Inc CWIP &amp; Plant'!$B$12:$B$464=L$5)*
('Inc CWIP &amp; Plant'!$T$11:$AQ$11=$B7)*
('Inc CWIP &amp; Plant'!$C$12:$C$464=$C7)*
('Inc CWIP &amp; Plant'!$T$12:$AQ$464))</f>
        <v>11.515000000000001</v>
      </c>
      <c r="M7" s="301">
        <f>SUMPRODUCT(('Inc CWIP &amp; Plant'!$B$12:$B$464=M$5)*
('Inc CWIP &amp; Plant'!$T$11:$AQ$11=$B7)*
('Inc CWIP &amp; Plant'!$C$12:$C$464=$C7)*
('Inc CWIP &amp; Plant'!$T$12:$AQ$464))</f>
        <v>588.16699999999992</v>
      </c>
      <c r="N7" s="301">
        <f>SUMPRODUCT(('Inc CWIP &amp; Plant'!$B$12:$B$464=N$5)*
('Inc CWIP &amp; Plant'!$T$11:$AQ$11=$B7)*
('Inc CWIP &amp; Plant'!$C$12:$C$464=$C7)*
('Inc CWIP &amp; Plant'!$T$12:$AQ$464))</f>
        <v>0.72799999999999998</v>
      </c>
      <c r="O7" s="301">
        <f>SUMPRODUCT(('Inc CWIP &amp; Plant'!$B$12:$B$464=O$5)*
('Inc CWIP &amp; Plant'!$T$11:$AQ$11=$B7)*
('Inc CWIP &amp; Plant'!$C$12:$C$464=$C7)*
('Inc CWIP &amp; Plant'!$T$12:$AQ$464))</f>
        <v>10.308999999999999</v>
      </c>
      <c r="P7" s="301">
        <f>SUMPRODUCT(('Inc CWIP &amp; Plant'!$B$12:$B$464=P$5)*
('Inc CWIP &amp; Plant'!$T$11:$AQ$11=$B7)*
('Inc CWIP &amp; Plant'!$C$12:$C$464=$C7)*
('Inc CWIP &amp; Plant'!$T$12:$AQ$464))</f>
        <v>2147.654</v>
      </c>
    </row>
    <row r="8" spans="1:16" ht="15" customHeight="1" x14ac:dyDescent="0.25">
      <c r="A8" s="299"/>
      <c r="B8" s="306">
        <f t="shared" ref="B8:B30" si="0">EOMONTH(B7,0)+1</f>
        <v>43132</v>
      </c>
      <c r="C8" s="306" t="s">
        <v>36</v>
      </c>
      <c r="D8" s="311">
        <f t="shared" ref="D8:D29" si="1">SUM(E8:P8)</f>
        <v>10204.201744830003</v>
      </c>
      <c r="E8" s="301">
        <f>SUMPRODUCT(('Inc CWIP &amp; Plant'!$B$12:$B$464=E$5)*
('Inc CWIP &amp; Plant'!$T$11:$AQ$11=$B8)*
('Inc CWIP &amp; Plant'!$C$12:$C$464=$C8)*
('Inc CWIP &amp; Plant'!$T$12:$AQ$464))</f>
        <v>0</v>
      </c>
      <c r="F8" s="301">
        <f>SUMPRODUCT(('Inc CWIP &amp; Plant'!$B$12:$B$464=F$5)*
('Inc CWIP &amp; Plant'!$T$11:$AQ$11=$B8)*
('Inc CWIP &amp; Plant'!$C$12:$C$464=$C8)*
('Inc CWIP &amp; Plant'!$T$12:$AQ$464))</f>
        <v>0</v>
      </c>
      <c r="G8" s="301">
        <f>SUMPRODUCT(('Inc CWIP &amp; Plant'!$B$12:$B$464=G$5)*
('Inc CWIP &amp; Plant'!$T$11:$AQ$11=$B8)*
('Inc CWIP &amp; Plant'!$C$12:$C$464=$C8)*
('Inc CWIP &amp; Plant'!$T$12:$AQ$464))</f>
        <v>3.3879999999999999</v>
      </c>
      <c r="H8" s="301">
        <f>SUMPRODUCT(('Inc CWIP &amp; Plant'!$B$12:$B$464=H$5)*
('Inc CWIP &amp; Plant'!$T$11:$AQ$11=$B8)*
('Inc CWIP &amp; Plant'!$C$12:$C$464=$C8)*
('Inc CWIP &amp; Plant'!$T$12:$AQ$464))</f>
        <v>655.87099999999998</v>
      </c>
      <c r="I8" s="301">
        <f>SUMPRODUCT(('Inc CWIP &amp; Plant'!$B$12:$B$464=I$5)*
('Inc CWIP &amp; Plant'!$T$11:$AQ$11=$B8)*
('Inc CWIP &amp; Plant'!$C$12:$C$464=$C8)*
('Inc CWIP &amp; Plant'!$T$12:$AQ$464))</f>
        <v>0</v>
      </c>
      <c r="J8" s="301">
        <f>SUMPRODUCT(('Inc CWIP &amp; Plant'!$B$12:$B$464=J$5)*
('Inc CWIP &amp; Plant'!$T$11:$AQ$11=$B8)*
('Inc CWIP &amp; Plant'!$C$12:$C$464=$C8)*
('Inc CWIP &amp; Plant'!$T$12:$AQ$464))</f>
        <v>6764.8415648300042</v>
      </c>
      <c r="K8" s="301">
        <f>SUMPRODUCT(('Inc CWIP &amp; Plant'!$B$12:$B$464=K$5)*
('Inc CWIP &amp; Plant'!$T$11:$AQ$11=$B8)*
('Inc CWIP &amp; Plant'!$C$12:$C$464=$C8)*
('Inc CWIP &amp; Plant'!$T$12:$AQ$464))</f>
        <v>39.608180000000004</v>
      </c>
      <c r="L8" s="301">
        <f>SUMPRODUCT(('Inc CWIP &amp; Plant'!$B$12:$B$464=L$5)*
('Inc CWIP &amp; Plant'!$T$11:$AQ$11=$B8)*
('Inc CWIP &amp; Plant'!$C$12:$C$464=$C8)*
('Inc CWIP &amp; Plant'!$T$12:$AQ$464))</f>
        <v>11.776</v>
      </c>
      <c r="M8" s="301">
        <f>SUMPRODUCT(('Inc CWIP &amp; Plant'!$B$12:$B$464=M$5)*
('Inc CWIP &amp; Plant'!$T$11:$AQ$11=$B8)*
('Inc CWIP &amp; Plant'!$C$12:$C$464=$C8)*
('Inc CWIP &amp; Plant'!$T$12:$AQ$464))</f>
        <v>2503.2999999999997</v>
      </c>
      <c r="N8" s="301">
        <f>SUMPRODUCT(('Inc CWIP &amp; Plant'!$B$12:$B$464=N$5)*
('Inc CWIP &amp; Plant'!$T$11:$AQ$11=$B8)*
('Inc CWIP &amp; Plant'!$C$12:$C$464=$C8)*
('Inc CWIP &amp; Plant'!$T$12:$AQ$464))</f>
        <v>1.1579999999999999</v>
      </c>
      <c r="O8" s="301">
        <f>SUMPRODUCT(('Inc CWIP &amp; Plant'!$B$12:$B$464=O$5)*
('Inc CWIP &amp; Plant'!$T$11:$AQ$11=$B8)*
('Inc CWIP &amp; Plant'!$C$12:$C$464=$C8)*
('Inc CWIP &amp; Plant'!$T$12:$AQ$464))</f>
        <v>6.2039999999999997</v>
      </c>
      <c r="P8" s="301">
        <f>SUMPRODUCT(('Inc CWIP &amp; Plant'!$B$12:$B$464=P$5)*
('Inc CWIP &amp; Plant'!$T$11:$AQ$11=$B8)*
('Inc CWIP &amp; Plant'!$C$12:$C$464=$C8)*
('Inc CWIP &amp; Plant'!$T$12:$AQ$464))</f>
        <v>218.05500000000001</v>
      </c>
    </row>
    <row r="9" spans="1:16" ht="15" customHeight="1" x14ac:dyDescent="0.25">
      <c r="A9" s="299"/>
      <c r="B9" s="306">
        <f t="shared" si="0"/>
        <v>43160</v>
      </c>
      <c r="C9" s="306" t="s">
        <v>36</v>
      </c>
      <c r="D9" s="311">
        <f t="shared" si="1"/>
        <v>22153.491458437973</v>
      </c>
      <c r="E9" s="301">
        <f>SUMPRODUCT(('Inc CWIP &amp; Plant'!$B$12:$B$464=E$5)*
('Inc CWIP &amp; Plant'!$T$11:$AQ$11=$B9)*
('Inc CWIP &amp; Plant'!$C$12:$C$464=$C9)*
('Inc CWIP &amp; Plant'!$T$12:$AQ$464))</f>
        <v>0</v>
      </c>
      <c r="F9" s="301">
        <f>SUMPRODUCT(('Inc CWIP &amp; Plant'!$B$12:$B$464=F$5)*
('Inc CWIP &amp; Plant'!$T$11:$AQ$11=$B9)*
('Inc CWIP &amp; Plant'!$C$12:$C$464=$C9)*
('Inc CWIP &amp; Plant'!$T$12:$AQ$464))</f>
        <v>0</v>
      </c>
      <c r="G9" s="301">
        <f>SUMPRODUCT(('Inc CWIP &amp; Plant'!$B$12:$B$464=G$5)*
('Inc CWIP &amp; Plant'!$T$11:$AQ$11=$B9)*
('Inc CWIP &amp; Plant'!$C$12:$C$464=$C9)*
('Inc CWIP &amp; Plant'!$T$12:$AQ$464))</f>
        <v>3.298</v>
      </c>
      <c r="H9" s="301">
        <f>SUMPRODUCT(('Inc CWIP &amp; Plant'!$B$12:$B$464=H$5)*
('Inc CWIP &amp; Plant'!$T$11:$AQ$11=$B9)*
('Inc CWIP &amp; Plant'!$C$12:$C$464=$C9)*
('Inc CWIP &amp; Plant'!$T$12:$AQ$464))</f>
        <v>586.40600000000006</v>
      </c>
      <c r="I9" s="301">
        <f>SUMPRODUCT(('Inc CWIP &amp; Plant'!$B$12:$B$464=I$5)*
('Inc CWIP &amp; Plant'!$T$11:$AQ$11=$B9)*
('Inc CWIP &amp; Plant'!$C$12:$C$464=$C9)*
('Inc CWIP &amp; Plant'!$T$12:$AQ$464))</f>
        <v>0</v>
      </c>
      <c r="J9" s="301">
        <f>SUMPRODUCT(('Inc CWIP &amp; Plant'!$B$12:$B$464=J$5)*
('Inc CWIP &amp; Plant'!$T$11:$AQ$11=$B9)*
('Inc CWIP &amp; Plant'!$C$12:$C$464=$C9)*
('Inc CWIP &amp; Plant'!$T$12:$AQ$464))</f>
        <v>6728.747118437971</v>
      </c>
      <c r="K9" s="301">
        <f>SUMPRODUCT(('Inc CWIP &amp; Plant'!$B$12:$B$464=K$5)*
('Inc CWIP &amp; Plant'!$T$11:$AQ$11=$B9)*
('Inc CWIP &amp; Plant'!$C$12:$C$464=$C9)*
('Inc CWIP &amp; Plant'!$T$12:$AQ$464))</f>
        <v>43.159880000000001</v>
      </c>
      <c r="L9" s="301">
        <f>SUMPRODUCT(('Inc CWIP &amp; Plant'!$B$12:$B$464=L$5)*
('Inc CWIP &amp; Plant'!$T$11:$AQ$11=$B9)*
('Inc CWIP &amp; Plant'!$C$12:$C$464=$C9)*
('Inc CWIP &amp; Plant'!$T$12:$AQ$464))</f>
        <v>11.286</v>
      </c>
      <c r="M9" s="301">
        <f>SUMPRODUCT(('Inc CWIP &amp; Plant'!$B$12:$B$464=M$5)*
('Inc CWIP &amp; Plant'!$T$11:$AQ$11=$B9)*
('Inc CWIP &amp; Plant'!$C$12:$C$464=$C9)*
('Inc CWIP &amp; Plant'!$T$12:$AQ$464))</f>
        <v>4798.3869999999997</v>
      </c>
      <c r="N9" s="301">
        <f>SUMPRODUCT(('Inc CWIP &amp; Plant'!$B$12:$B$464=N$5)*
('Inc CWIP &amp; Plant'!$T$11:$AQ$11=$B9)*
('Inc CWIP &amp; Plant'!$C$12:$C$464=$C9)*
('Inc CWIP &amp; Plant'!$T$12:$AQ$464))</f>
        <v>0.78</v>
      </c>
      <c r="O9" s="301">
        <f>SUMPRODUCT(('Inc CWIP &amp; Plant'!$B$12:$B$464=O$5)*
('Inc CWIP &amp; Plant'!$T$11:$AQ$11=$B9)*
('Inc CWIP &amp; Plant'!$C$12:$C$464=$C9)*
('Inc CWIP &amp; Plant'!$T$12:$AQ$464))</f>
        <v>6.6870000000000003</v>
      </c>
      <c r="P9" s="301">
        <f>SUMPRODUCT(('Inc CWIP &amp; Plant'!$B$12:$B$464=P$5)*
('Inc CWIP &amp; Plant'!$T$11:$AQ$11=$B9)*
('Inc CWIP &amp; Plant'!$C$12:$C$464=$C9)*
('Inc CWIP &amp; Plant'!$T$12:$AQ$464))</f>
        <v>9974.7404599999991</v>
      </c>
    </row>
    <row r="10" spans="1:16" ht="15" customHeight="1" x14ac:dyDescent="0.25">
      <c r="A10" s="299"/>
      <c r="B10" s="306">
        <f t="shared" si="0"/>
        <v>43191</v>
      </c>
      <c r="C10" s="306" t="s">
        <v>36</v>
      </c>
      <c r="D10" s="311">
        <f t="shared" si="1"/>
        <v>9357.335118204026</v>
      </c>
      <c r="E10" s="301">
        <f>SUMPRODUCT(('Inc CWIP &amp; Plant'!$B$12:$B$464=E$5)*
('Inc CWIP &amp; Plant'!$T$11:$AQ$11=$B10)*
('Inc CWIP &amp; Plant'!$C$12:$C$464=$C10)*
('Inc CWIP &amp; Plant'!$T$12:$AQ$464))</f>
        <v>0</v>
      </c>
      <c r="F10" s="301">
        <f>SUMPRODUCT(('Inc CWIP &amp; Plant'!$B$12:$B$464=F$5)*
('Inc CWIP &amp; Plant'!$T$11:$AQ$11=$B10)*
('Inc CWIP &amp; Plant'!$C$12:$C$464=$C10)*
('Inc CWIP &amp; Plant'!$T$12:$AQ$464))</f>
        <v>0</v>
      </c>
      <c r="G10" s="301">
        <f>SUMPRODUCT(('Inc CWIP &amp; Plant'!$B$12:$B$464=G$5)*
('Inc CWIP &amp; Plant'!$T$11:$AQ$11=$B10)*
('Inc CWIP &amp; Plant'!$C$12:$C$464=$C10)*
('Inc CWIP &amp; Plant'!$T$12:$AQ$464))</f>
        <v>0</v>
      </c>
      <c r="H10" s="301">
        <f>SUMPRODUCT(('Inc CWIP &amp; Plant'!$B$12:$B$464=H$5)*
('Inc CWIP &amp; Plant'!$T$11:$AQ$11=$B10)*
('Inc CWIP &amp; Plant'!$C$12:$C$464=$C10)*
('Inc CWIP &amp; Plant'!$T$12:$AQ$464))</f>
        <v>82.25500000000001</v>
      </c>
      <c r="I10" s="301">
        <f>SUMPRODUCT(('Inc CWIP &amp; Plant'!$B$12:$B$464=I$5)*
('Inc CWIP &amp; Plant'!$T$11:$AQ$11=$B10)*
('Inc CWIP &amp; Plant'!$C$12:$C$464=$C10)*
('Inc CWIP &amp; Plant'!$T$12:$AQ$464))</f>
        <v>0</v>
      </c>
      <c r="J10" s="301">
        <f>SUMPRODUCT(('Inc CWIP &amp; Plant'!$B$12:$B$464=J$5)*
('Inc CWIP &amp; Plant'!$T$11:$AQ$11=$B10)*
('Inc CWIP &amp; Plant'!$C$12:$C$464=$C10)*
('Inc CWIP &amp; Plant'!$T$12:$AQ$464))</f>
        <v>2637.9581582040255</v>
      </c>
      <c r="K10" s="301">
        <f>SUMPRODUCT(('Inc CWIP &amp; Plant'!$B$12:$B$464=K$5)*
('Inc CWIP &amp; Plant'!$T$11:$AQ$11=$B10)*
('Inc CWIP &amp; Plant'!$C$12:$C$464=$C10)*
('Inc CWIP &amp; Plant'!$T$12:$AQ$464))</f>
        <v>116.63496000000001</v>
      </c>
      <c r="L10" s="301">
        <f>SUMPRODUCT(('Inc CWIP &amp; Plant'!$B$12:$B$464=L$5)*
('Inc CWIP &amp; Plant'!$T$11:$AQ$11=$B10)*
('Inc CWIP &amp; Plant'!$C$12:$C$464=$C10)*
('Inc CWIP &amp; Plant'!$T$12:$AQ$464))</f>
        <v>18.38</v>
      </c>
      <c r="M10" s="301">
        <f>SUMPRODUCT(('Inc CWIP &amp; Plant'!$B$12:$B$464=M$5)*
('Inc CWIP &amp; Plant'!$T$11:$AQ$11=$B10)*
('Inc CWIP &amp; Plant'!$C$12:$C$464=$C10)*
('Inc CWIP &amp; Plant'!$T$12:$AQ$464))</f>
        <v>5648.1769999999997</v>
      </c>
      <c r="N10" s="301">
        <f>SUMPRODUCT(('Inc CWIP &amp; Plant'!$B$12:$B$464=N$5)*
('Inc CWIP &amp; Plant'!$T$11:$AQ$11=$B10)*
('Inc CWIP &amp; Plant'!$C$12:$C$464=$C10)*
('Inc CWIP &amp; Plant'!$T$12:$AQ$464))</f>
        <v>0</v>
      </c>
      <c r="O10" s="301">
        <f>SUMPRODUCT(('Inc CWIP &amp; Plant'!$B$12:$B$464=O$5)*
('Inc CWIP &amp; Plant'!$T$11:$AQ$11=$B10)*
('Inc CWIP &amp; Plant'!$C$12:$C$464=$C10)*
('Inc CWIP &amp; Plant'!$T$12:$AQ$464))</f>
        <v>0</v>
      </c>
      <c r="P10" s="301">
        <f>SUMPRODUCT(('Inc CWIP &amp; Plant'!$B$12:$B$464=P$5)*
('Inc CWIP &amp; Plant'!$T$11:$AQ$11=$B10)*
('Inc CWIP &amp; Plant'!$C$12:$C$464=$C10)*
('Inc CWIP &amp; Plant'!$T$12:$AQ$464))</f>
        <v>853.93000000000006</v>
      </c>
    </row>
    <row r="11" spans="1:16" ht="15" customHeight="1" x14ac:dyDescent="0.25">
      <c r="A11" s="299"/>
      <c r="B11" s="306">
        <f t="shared" si="0"/>
        <v>43221</v>
      </c>
      <c r="C11" s="306" t="s">
        <v>36</v>
      </c>
      <c r="D11" s="311">
        <f t="shared" si="1"/>
        <v>14954.818094085427</v>
      </c>
      <c r="E11" s="301">
        <f>SUMPRODUCT(('Inc CWIP &amp; Plant'!$B$12:$B$464=E$5)*
('Inc CWIP &amp; Plant'!$T$11:$AQ$11=$B11)*
('Inc CWIP &amp; Plant'!$C$12:$C$464=$C11)*
('Inc CWIP &amp; Plant'!$T$12:$AQ$464))</f>
        <v>0</v>
      </c>
      <c r="F11" s="301">
        <f>SUMPRODUCT(('Inc CWIP &amp; Plant'!$B$12:$B$464=F$5)*
('Inc CWIP &amp; Plant'!$T$11:$AQ$11=$B11)*
('Inc CWIP &amp; Plant'!$C$12:$C$464=$C11)*
('Inc CWIP &amp; Plant'!$T$12:$AQ$464))</f>
        <v>0</v>
      </c>
      <c r="G11" s="301">
        <f>SUMPRODUCT(('Inc CWIP &amp; Plant'!$B$12:$B$464=G$5)*
('Inc CWIP &amp; Plant'!$T$11:$AQ$11=$B11)*
('Inc CWIP &amp; Plant'!$C$12:$C$464=$C11)*
('Inc CWIP &amp; Plant'!$T$12:$AQ$464))</f>
        <v>0</v>
      </c>
      <c r="H11" s="301">
        <f>SUMPRODUCT(('Inc CWIP &amp; Plant'!$B$12:$B$464=H$5)*
('Inc CWIP &amp; Plant'!$T$11:$AQ$11=$B11)*
('Inc CWIP &amp; Plant'!$C$12:$C$464=$C11)*
('Inc CWIP &amp; Plant'!$T$12:$AQ$464))</f>
        <v>788</v>
      </c>
      <c r="I11" s="301">
        <f>SUMPRODUCT(('Inc CWIP &amp; Plant'!$B$12:$B$464=I$5)*
('Inc CWIP &amp; Plant'!$T$11:$AQ$11=$B11)*
('Inc CWIP &amp; Plant'!$C$12:$C$464=$C11)*
('Inc CWIP &amp; Plant'!$T$12:$AQ$464))</f>
        <v>0</v>
      </c>
      <c r="J11" s="301">
        <f>SUMPRODUCT(('Inc CWIP &amp; Plant'!$B$12:$B$464=J$5)*
('Inc CWIP &amp; Plant'!$T$11:$AQ$11=$B11)*
('Inc CWIP &amp; Plant'!$C$12:$C$464=$C11)*
('Inc CWIP &amp; Plant'!$T$12:$AQ$464))</f>
        <v>7602.9914540854279</v>
      </c>
      <c r="K11" s="301">
        <f>SUMPRODUCT(('Inc CWIP &amp; Plant'!$B$12:$B$464=K$5)*
('Inc CWIP &amp; Plant'!$T$11:$AQ$11=$B11)*
('Inc CWIP &amp; Plant'!$C$12:$C$464=$C11)*
('Inc CWIP &amp; Plant'!$T$12:$AQ$464))</f>
        <v>89.339640000000003</v>
      </c>
      <c r="L11" s="301">
        <f>SUMPRODUCT(('Inc CWIP &amp; Plant'!$B$12:$B$464=L$5)*
('Inc CWIP &amp; Plant'!$T$11:$AQ$11=$B11)*
('Inc CWIP &amp; Plant'!$C$12:$C$464=$C11)*
('Inc CWIP &amp; Plant'!$T$12:$AQ$464))</f>
        <v>18.38</v>
      </c>
      <c r="M11" s="301">
        <f>SUMPRODUCT(('Inc CWIP &amp; Plant'!$B$12:$B$464=M$5)*
('Inc CWIP &amp; Plant'!$T$11:$AQ$11=$B11)*
('Inc CWIP &amp; Plant'!$C$12:$C$464=$C11)*
('Inc CWIP &amp; Plant'!$T$12:$AQ$464))</f>
        <v>5573.1769999999997</v>
      </c>
      <c r="N11" s="301">
        <f>SUMPRODUCT(('Inc CWIP &amp; Plant'!$B$12:$B$464=N$5)*
('Inc CWIP &amp; Plant'!$T$11:$AQ$11=$B11)*
('Inc CWIP &amp; Plant'!$C$12:$C$464=$C11)*
('Inc CWIP &amp; Plant'!$T$12:$AQ$464))</f>
        <v>0</v>
      </c>
      <c r="O11" s="301">
        <f>SUMPRODUCT(('Inc CWIP &amp; Plant'!$B$12:$B$464=O$5)*
('Inc CWIP &amp; Plant'!$T$11:$AQ$11=$B11)*
('Inc CWIP &amp; Plant'!$C$12:$C$464=$C11)*
('Inc CWIP &amp; Plant'!$T$12:$AQ$464))</f>
        <v>0</v>
      </c>
      <c r="P11" s="301">
        <f>SUMPRODUCT(('Inc CWIP &amp; Plant'!$B$12:$B$464=P$5)*
('Inc CWIP &amp; Plant'!$T$11:$AQ$11=$B11)*
('Inc CWIP &amp; Plant'!$C$12:$C$464=$C11)*
('Inc CWIP &amp; Plant'!$T$12:$AQ$464))</f>
        <v>882.93000000000006</v>
      </c>
    </row>
    <row r="12" spans="1:16" ht="15" customHeight="1" x14ac:dyDescent="0.25">
      <c r="A12" s="299"/>
      <c r="B12" s="306">
        <f t="shared" si="0"/>
        <v>43252</v>
      </c>
      <c r="C12" s="306" t="s">
        <v>36</v>
      </c>
      <c r="D12" s="311">
        <f t="shared" si="1"/>
        <v>17718.218694935062</v>
      </c>
      <c r="E12" s="301">
        <f>SUMPRODUCT(('Inc CWIP &amp; Plant'!$B$12:$B$464=E$5)*
('Inc CWIP &amp; Plant'!$T$11:$AQ$11=$B12)*
('Inc CWIP &amp; Plant'!$C$12:$C$464=$C12)*
('Inc CWIP &amp; Plant'!$T$12:$AQ$464))</f>
        <v>0</v>
      </c>
      <c r="F12" s="301">
        <f>SUMPRODUCT(('Inc CWIP &amp; Plant'!$B$12:$B$464=F$5)*
('Inc CWIP &amp; Plant'!$T$11:$AQ$11=$B12)*
('Inc CWIP &amp; Plant'!$C$12:$C$464=$C12)*
('Inc CWIP &amp; Plant'!$T$12:$AQ$464))</f>
        <v>0</v>
      </c>
      <c r="G12" s="301">
        <f>SUMPRODUCT(('Inc CWIP &amp; Plant'!$B$12:$B$464=G$5)*
('Inc CWIP &amp; Plant'!$T$11:$AQ$11=$B12)*
('Inc CWIP &amp; Plant'!$C$12:$C$464=$C12)*
('Inc CWIP &amp; Plant'!$T$12:$AQ$464))</f>
        <v>0</v>
      </c>
      <c r="H12" s="301">
        <f>SUMPRODUCT(('Inc CWIP &amp; Plant'!$B$12:$B$464=H$5)*
('Inc CWIP &amp; Plant'!$T$11:$AQ$11=$B12)*
('Inc CWIP &amp; Plant'!$C$12:$C$464=$C12)*
('Inc CWIP &amp; Plant'!$T$12:$AQ$464))</f>
        <v>703.32600000000002</v>
      </c>
      <c r="I12" s="301">
        <f>SUMPRODUCT(('Inc CWIP &amp; Plant'!$B$12:$B$464=I$5)*
('Inc CWIP &amp; Plant'!$T$11:$AQ$11=$B12)*
('Inc CWIP &amp; Plant'!$C$12:$C$464=$C12)*
('Inc CWIP &amp; Plant'!$T$12:$AQ$464))</f>
        <v>0</v>
      </c>
      <c r="J12" s="301">
        <f>SUMPRODUCT(('Inc CWIP &amp; Plant'!$B$12:$B$464=J$5)*
('Inc CWIP &amp; Plant'!$T$11:$AQ$11=$B12)*
('Inc CWIP &amp; Plant'!$C$12:$C$464=$C12)*
('Inc CWIP &amp; Plant'!$T$12:$AQ$464))</f>
        <v>9514.0132149350666</v>
      </c>
      <c r="K12" s="301">
        <f>SUMPRODUCT(('Inc CWIP &amp; Plant'!$B$12:$B$464=K$5)*
('Inc CWIP &amp; Plant'!$T$11:$AQ$11=$B12)*
('Inc CWIP &amp; Plant'!$C$12:$C$464=$C12)*
('Inc CWIP &amp; Plant'!$T$12:$AQ$464))</f>
        <v>86.306479999999993</v>
      </c>
      <c r="L12" s="301">
        <f>SUMPRODUCT(('Inc CWIP &amp; Plant'!$B$12:$B$464=L$5)*
('Inc CWIP &amp; Plant'!$T$11:$AQ$11=$B12)*
('Inc CWIP &amp; Plant'!$C$12:$C$464=$C12)*
('Inc CWIP &amp; Plant'!$T$12:$AQ$464))</f>
        <v>18.38</v>
      </c>
      <c r="M12" s="301">
        <f>SUMPRODUCT(('Inc CWIP &amp; Plant'!$B$12:$B$464=M$5)*
('Inc CWIP &amp; Plant'!$T$11:$AQ$11=$B12)*
('Inc CWIP &amp; Plant'!$C$12:$C$464=$C12)*
('Inc CWIP &amp; Plant'!$T$12:$AQ$464))</f>
        <v>6499.9290000000001</v>
      </c>
      <c r="N12" s="301">
        <f>SUMPRODUCT(('Inc CWIP &amp; Plant'!$B$12:$B$464=N$5)*
('Inc CWIP &amp; Plant'!$T$11:$AQ$11=$B12)*
('Inc CWIP &amp; Plant'!$C$12:$C$464=$C12)*
('Inc CWIP &amp; Plant'!$T$12:$AQ$464))</f>
        <v>0.33400000000000002</v>
      </c>
      <c r="O12" s="301">
        <f>SUMPRODUCT(('Inc CWIP &amp; Plant'!$B$12:$B$464=O$5)*
('Inc CWIP &amp; Plant'!$T$11:$AQ$11=$B12)*
('Inc CWIP &amp; Plant'!$C$12:$C$464=$C12)*
('Inc CWIP &amp; Plant'!$T$12:$AQ$464))</f>
        <v>0</v>
      </c>
      <c r="P12" s="301">
        <f>SUMPRODUCT(('Inc CWIP &amp; Plant'!$B$12:$B$464=P$5)*
('Inc CWIP &amp; Plant'!$T$11:$AQ$11=$B12)*
('Inc CWIP &amp; Plant'!$C$12:$C$464=$C12)*
('Inc CWIP &amp; Plant'!$T$12:$AQ$464))</f>
        <v>895.93000000000006</v>
      </c>
    </row>
    <row r="13" spans="1:16" ht="15" customHeight="1" x14ac:dyDescent="0.25">
      <c r="A13" s="299"/>
      <c r="B13" s="306">
        <f t="shared" si="0"/>
        <v>43282</v>
      </c>
      <c r="C13" s="306" t="s">
        <v>36</v>
      </c>
      <c r="D13" s="311">
        <f t="shared" si="1"/>
        <v>12070.760362281921</v>
      </c>
      <c r="E13" s="301">
        <f>SUMPRODUCT(('Inc CWIP &amp; Plant'!$B$12:$B$464=E$5)*
('Inc CWIP &amp; Plant'!$T$11:$AQ$11=$B13)*
('Inc CWIP &amp; Plant'!$C$12:$C$464=$C13)*
('Inc CWIP &amp; Plant'!$T$12:$AQ$464))</f>
        <v>0</v>
      </c>
      <c r="F13" s="301">
        <f>SUMPRODUCT(('Inc CWIP &amp; Plant'!$B$12:$B$464=F$5)*
('Inc CWIP &amp; Plant'!$T$11:$AQ$11=$B13)*
('Inc CWIP &amp; Plant'!$C$12:$C$464=$C13)*
('Inc CWIP &amp; Plant'!$T$12:$AQ$464))</f>
        <v>0</v>
      </c>
      <c r="G13" s="301">
        <f>SUMPRODUCT(('Inc CWIP &amp; Plant'!$B$12:$B$464=G$5)*
('Inc CWIP &amp; Plant'!$T$11:$AQ$11=$B13)*
('Inc CWIP &amp; Plant'!$C$12:$C$464=$C13)*
('Inc CWIP &amp; Plant'!$T$12:$AQ$464))</f>
        <v>0</v>
      </c>
      <c r="H13" s="301">
        <f>SUMPRODUCT(('Inc CWIP &amp; Plant'!$B$12:$B$464=H$5)*
('Inc CWIP &amp; Plant'!$T$11:$AQ$11=$B13)*
('Inc CWIP &amp; Plant'!$C$12:$C$464=$C13)*
('Inc CWIP &amp; Plant'!$T$12:$AQ$464))</f>
        <v>503.32600000000002</v>
      </c>
      <c r="I13" s="301">
        <f>SUMPRODUCT(('Inc CWIP &amp; Plant'!$B$12:$B$464=I$5)*
('Inc CWIP &amp; Plant'!$T$11:$AQ$11=$B13)*
('Inc CWIP &amp; Plant'!$C$12:$C$464=$C13)*
('Inc CWIP &amp; Plant'!$T$12:$AQ$464))</f>
        <v>0</v>
      </c>
      <c r="J13" s="301">
        <f>SUMPRODUCT(('Inc CWIP &amp; Plant'!$B$12:$B$464=J$5)*
('Inc CWIP &amp; Plant'!$T$11:$AQ$11=$B13)*
('Inc CWIP &amp; Plant'!$C$12:$C$464=$C13)*
('Inc CWIP &amp; Plant'!$T$12:$AQ$464))</f>
        <v>4760.5384822819206</v>
      </c>
      <c r="K13" s="301">
        <f>SUMPRODUCT(('Inc CWIP &amp; Plant'!$B$12:$B$464=K$5)*
('Inc CWIP &amp; Plant'!$T$11:$AQ$11=$B13)*
('Inc CWIP &amp; Plant'!$C$12:$C$464=$C13)*
('Inc CWIP &amp; Plant'!$T$12:$AQ$464))</f>
        <v>126.59088</v>
      </c>
      <c r="L13" s="301">
        <f>SUMPRODUCT(('Inc CWIP &amp; Plant'!$B$12:$B$464=L$5)*
('Inc CWIP &amp; Plant'!$T$11:$AQ$11=$B13)*
('Inc CWIP &amp; Plant'!$C$12:$C$464=$C13)*
('Inc CWIP &amp; Plant'!$T$12:$AQ$464))</f>
        <v>18.38</v>
      </c>
      <c r="M13" s="301">
        <f>SUMPRODUCT(('Inc CWIP &amp; Plant'!$B$12:$B$464=M$5)*
('Inc CWIP &amp; Plant'!$T$11:$AQ$11=$B13)*
('Inc CWIP &amp; Plant'!$C$12:$C$464=$C13)*
('Inc CWIP &amp; Plant'!$T$12:$AQ$464))</f>
        <v>5781.0649999999996</v>
      </c>
      <c r="N13" s="301">
        <f>SUMPRODUCT(('Inc CWIP &amp; Plant'!$B$12:$B$464=N$5)*
('Inc CWIP &amp; Plant'!$T$11:$AQ$11=$B13)*
('Inc CWIP &amp; Plant'!$C$12:$C$464=$C13)*
('Inc CWIP &amp; Plant'!$T$12:$AQ$464))</f>
        <v>0</v>
      </c>
      <c r="O13" s="301">
        <f>SUMPRODUCT(('Inc CWIP &amp; Plant'!$B$12:$B$464=O$5)*
('Inc CWIP &amp; Plant'!$T$11:$AQ$11=$B13)*
('Inc CWIP &amp; Plant'!$C$12:$C$464=$C13)*
('Inc CWIP &amp; Plant'!$T$12:$AQ$464))</f>
        <v>0</v>
      </c>
      <c r="P13" s="301">
        <f>SUMPRODUCT(('Inc CWIP &amp; Plant'!$B$12:$B$464=P$5)*
('Inc CWIP &amp; Plant'!$T$11:$AQ$11=$B13)*
('Inc CWIP &amp; Plant'!$C$12:$C$464=$C13)*
('Inc CWIP &amp; Plant'!$T$12:$AQ$464))</f>
        <v>880.86</v>
      </c>
    </row>
    <row r="14" spans="1:16" ht="15" customHeight="1" x14ac:dyDescent="0.25">
      <c r="A14" s="299"/>
      <c r="B14" s="306">
        <f t="shared" si="0"/>
        <v>43313</v>
      </c>
      <c r="C14" s="306" t="s">
        <v>36</v>
      </c>
      <c r="D14" s="311">
        <f t="shared" si="1"/>
        <v>16798.570912209754</v>
      </c>
      <c r="E14" s="301">
        <f>SUMPRODUCT(('Inc CWIP &amp; Plant'!$B$12:$B$464=E$5)*
('Inc CWIP &amp; Plant'!$T$11:$AQ$11=$B14)*
('Inc CWIP &amp; Plant'!$C$12:$C$464=$C14)*
('Inc CWIP &amp; Plant'!$T$12:$AQ$464))</f>
        <v>0</v>
      </c>
      <c r="F14" s="301">
        <f>SUMPRODUCT(('Inc CWIP &amp; Plant'!$B$12:$B$464=F$5)*
('Inc CWIP &amp; Plant'!$T$11:$AQ$11=$B14)*
('Inc CWIP &amp; Plant'!$C$12:$C$464=$C14)*
('Inc CWIP &amp; Plant'!$T$12:$AQ$464))</f>
        <v>0</v>
      </c>
      <c r="G14" s="301">
        <f>SUMPRODUCT(('Inc CWIP &amp; Plant'!$B$12:$B$464=G$5)*
('Inc CWIP &amp; Plant'!$T$11:$AQ$11=$B14)*
('Inc CWIP &amp; Plant'!$C$12:$C$464=$C14)*
('Inc CWIP &amp; Plant'!$T$12:$AQ$464))</f>
        <v>0</v>
      </c>
      <c r="H14" s="301">
        <f>SUMPRODUCT(('Inc CWIP &amp; Plant'!$B$12:$B$464=H$5)*
('Inc CWIP &amp; Plant'!$T$11:$AQ$11=$B14)*
('Inc CWIP &amp; Plant'!$C$12:$C$464=$C14)*
('Inc CWIP &amp; Plant'!$T$12:$AQ$464))</f>
        <v>252.66300000000001</v>
      </c>
      <c r="I14" s="301">
        <f>SUMPRODUCT(('Inc CWIP &amp; Plant'!$B$12:$B$464=I$5)*
('Inc CWIP &amp; Plant'!$T$11:$AQ$11=$B14)*
('Inc CWIP &amp; Plant'!$C$12:$C$464=$C14)*
('Inc CWIP &amp; Plant'!$T$12:$AQ$464))</f>
        <v>0</v>
      </c>
      <c r="J14" s="301">
        <f>SUMPRODUCT(('Inc CWIP &amp; Plant'!$B$12:$B$464=J$5)*
('Inc CWIP &amp; Plant'!$T$11:$AQ$11=$B14)*
('Inc CWIP &amp; Plant'!$C$12:$C$464=$C14)*
('Inc CWIP &amp; Plant'!$T$12:$AQ$464))</f>
        <v>7813.9149122097542</v>
      </c>
      <c r="K14" s="301">
        <f>SUMPRODUCT(('Inc CWIP &amp; Plant'!$B$12:$B$464=K$5)*
('Inc CWIP &amp; Plant'!$T$11:$AQ$11=$B14)*
('Inc CWIP &amp; Plant'!$C$12:$C$464=$C14)*
('Inc CWIP &amp; Plant'!$T$12:$AQ$464))</f>
        <v>170.14400000000001</v>
      </c>
      <c r="L14" s="301">
        <f>SUMPRODUCT(('Inc CWIP &amp; Plant'!$B$12:$B$464=L$5)*
('Inc CWIP &amp; Plant'!$T$11:$AQ$11=$B14)*
('Inc CWIP &amp; Plant'!$C$12:$C$464=$C14)*
('Inc CWIP &amp; Plant'!$T$12:$AQ$464))</f>
        <v>18.38</v>
      </c>
      <c r="M14" s="301">
        <f>SUMPRODUCT(('Inc CWIP &amp; Plant'!$B$12:$B$464=M$5)*
('Inc CWIP &amp; Plant'!$T$11:$AQ$11=$B14)*
('Inc CWIP &amp; Plant'!$C$12:$C$464=$C14)*
('Inc CWIP &amp; Plant'!$T$12:$AQ$464))</f>
        <v>7660.6090000000004</v>
      </c>
      <c r="N14" s="301">
        <f>SUMPRODUCT(('Inc CWIP &amp; Plant'!$B$12:$B$464=N$5)*
('Inc CWIP &amp; Plant'!$T$11:$AQ$11=$B14)*
('Inc CWIP &amp; Plant'!$C$12:$C$464=$C14)*
('Inc CWIP &amp; Plant'!$T$12:$AQ$464))</f>
        <v>0</v>
      </c>
      <c r="O14" s="301">
        <f>SUMPRODUCT(('Inc CWIP &amp; Plant'!$B$12:$B$464=O$5)*
('Inc CWIP &amp; Plant'!$T$11:$AQ$11=$B14)*
('Inc CWIP &amp; Plant'!$C$12:$C$464=$C14)*
('Inc CWIP &amp; Plant'!$T$12:$AQ$464))</f>
        <v>0</v>
      </c>
      <c r="P14" s="301">
        <f>SUMPRODUCT(('Inc CWIP &amp; Plant'!$B$12:$B$464=P$5)*
('Inc CWIP &amp; Plant'!$T$11:$AQ$11=$B14)*
('Inc CWIP &amp; Plant'!$C$12:$C$464=$C14)*
('Inc CWIP &amp; Plant'!$T$12:$AQ$464))</f>
        <v>882.86</v>
      </c>
    </row>
    <row r="15" spans="1:16" ht="15" customHeight="1" x14ac:dyDescent="0.25">
      <c r="A15" s="299"/>
      <c r="B15" s="306">
        <f t="shared" si="0"/>
        <v>43344</v>
      </c>
      <c r="C15" s="306" t="s">
        <v>36</v>
      </c>
      <c r="D15" s="311">
        <f t="shared" si="1"/>
        <v>13815.046666871227</v>
      </c>
      <c r="E15" s="301">
        <f>SUMPRODUCT(('Inc CWIP &amp; Plant'!$B$12:$B$464=E$5)*
('Inc CWIP &amp; Plant'!$T$11:$AQ$11=$B15)*
('Inc CWIP &amp; Plant'!$C$12:$C$464=$C15)*
('Inc CWIP &amp; Plant'!$T$12:$AQ$464))</f>
        <v>0</v>
      </c>
      <c r="F15" s="301">
        <f>SUMPRODUCT(('Inc CWIP &amp; Plant'!$B$12:$B$464=F$5)*
('Inc CWIP &amp; Plant'!$T$11:$AQ$11=$B15)*
('Inc CWIP &amp; Plant'!$C$12:$C$464=$C15)*
('Inc CWIP &amp; Plant'!$T$12:$AQ$464))</f>
        <v>0</v>
      </c>
      <c r="G15" s="301">
        <f>SUMPRODUCT(('Inc CWIP &amp; Plant'!$B$12:$B$464=G$5)*
('Inc CWIP &amp; Plant'!$T$11:$AQ$11=$B15)*
('Inc CWIP &amp; Plant'!$C$12:$C$464=$C15)*
('Inc CWIP &amp; Plant'!$T$12:$AQ$464))</f>
        <v>0</v>
      </c>
      <c r="H15" s="301">
        <f>SUMPRODUCT(('Inc CWIP &amp; Plant'!$B$12:$B$464=H$5)*
('Inc CWIP &amp; Plant'!$T$11:$AQ$11=$B15)*
('Inc CWIP &amp; Plant'!$C$12:$C$464=$C15)*
('Inc CWIP &amp; Plant'!$T$12:$AQ$464))</f>
        <v>304.971</v>
      </c>
      <c r="I15" s="301">
        <f>SUMPRODUCT(('Inc CWIP &amp; Plant'!$B$12:$B$464=I$5)*
('Inc CWIP &amp; Plant'!$T$11:$AQ$11=$B15)*
('Inc CWIP &amp; Plant'!$C$12:$C$464=$C15)*
('Inc CWIP &amp; Plant'!$T$12:$AQ$464))</f>
        <v>0</v>
      </c>
      <c r="J15" s="301">
        <f>SUMPRODUCT(('Inc CWIP &amp; Plant'!$B$12:$B$464=J$5)*
('Inc CWIP &amp; Plant'!$T$11:$AQ$11=$B15)*
('Inc CWIP &amp; Plant'!$C$12:$C$464=$C15)*
('Inc CWIP &amp; Plant'!$T$12:$AQ$464))</f>
        <v>4860.9221068712259</v>
      </c>
      <c r="K15" s="301">
        <f>SUMPRODUCT(('Inc CWIP &amp; Plant'!$B$12:$B$464=K$5)*
('Inc CWIP &amp; Plant'!$T$11:$AQ$11=$B15)*
('Inc CWIP &amp; Plant'!$C$12:$C$464=$C15)*
('Inc CWIP &amp; Plant'!$T$12:$AQ$464))</f>
        <v>147.61655999999999</v>
      </c>
      <c r="L15" s="301">
        <f>SUMPRODUCT(('Inc CWIP &amp; Plant'!$B$12:$B$464=L$5)*
('Inc CWIP &amp; Plant'!$T$11:$AQ$11=$B15)*
('Inc CWIP &amp; Plant'!$C$12:$C$464=$C15)*
('Inc CWIP &amp; Plant'!$T$12:$AQ$464))</f>
        <v>18.38</v>
      </c>
      <c r="M15" s="301">
        <f>SUMPRODUCT(('Inc CWIP &amp; Plant'!$B$12:$B$464=M$5)*
('Inc CWIP &amp; Plant'!$T$11:$AQ$11=$B15)*
('Inc CWIP &amp; Plant'!$C$12:$C$464=$C15)*
('Inc CWIP &amp; Plant'!$T$12:$AQ$464))</f>
        <v>7537.2969999999996</v>
      </c>
      <c r="N15" s="301">
        <f>SUMPRODUCT(('Inc CWIP &amp; Plant'!$B$12:$B$464=N$5)*
('Inc CWIP &amp; Plant'!$T$11:$AQ$11=$B15)*
('Inc CWIP &amp; Plant'!$C$12:$C$464=$C15)*
('Inc CWIP &amp; Plant'!$T$12:$AQ$464))</f>
        <v>0</v>
      </c>
      <c r="O15" s="301">
        <f>SUMPRODUCT(('Inc CWIP &amp; Plant'!$B$12:$B$464=O$5)*
('Inc CWIP &amp; Plant'!$T$11:$AQ$11=$B15)*
('Inc CWIP &amp; Plant'!$C$12:$C$464=$C15)*
('Inc CWIP &amp; Plant'!$T$12:$AQ$464))</f>
        <v>0</v>
      </c>
      <c r="P15" s="301">
        <f>SUMPRODUCT(('Inc CWIP &amp; Plant'!$B$12:$B$464=P$5)*
('Inc CWIP &amp; Plant'!$T$11:$AQ$11=$B15)*
('Inc CWIP &amp; Plant'!$C$12:$C$464=$C15)*
('Inc CWIP &amp; Plant'!$T$12:$AQ$464))</f>
        <v>945.86</v>
      </c>
    </row>
    <row r="16" spans="1:16" ht="15" customHeight="1" x14ac:dyDescent="0.25">
      <c r="A16" s="299"/>
      <c r="B16" s="306">
        <f t="shared" si="0"/>
        <v>43374</v>
      </c>
      <c r="C16" s="306" t="s">
        <v>36</v>
      </c>
      <c r="D16" s="311">
        <f t="shared" si="1"/>
        <v>24263.77981418046</v>
      </c>
      <c r="E16" s="301">
        <f>SUMPRODUCT(('Inc CWIP &amp; Plant'!$B$12:$B$464=E$5)*
('Inc CWIP &amp; Plant'!$T$11:$AQ$11=$B16)*
('Inc CWIP &amp; Plant'!$C$12:$C$464=$C16)*
('Inc CWIP &amp; Plant'!$T$12:$AQ$464))</f>
        <v>0</v>
      </c>
      <c r="F16" s="301">
        <f>SUMPRODUCT(('Inc CWIP &amp; Plant'!$B$12:$B$464=F$5)*
('Inc CWIP &amp; Plant'!$T$11:$AQ$11=$B16)*
('Inc CWIP &amp; Plant'!$C$12:$C$464=$C16)*
('Inc CWIP &amp; Plant'!$T$12:$AQ$464))</f>
        <v>0</v>
      </c>
      <c r="G16" s="301">
        <f>SUMPRODUCT(('Inc CWIP &amp; Plant'!$B$12:$B$464=G$5)*
('Inc CWIP &amp; Plant'!$T$11:$AQ$11=$B16)*
('Inc CWIP &amp; Plant'!$C$12:$C$464=$C16)*
('Inc CWIP &amp; Plant'!$T$12:$AQ$464))</f>
        <v>0</v>
      </c>
      <c r="H16" s="301">
        <f>SUMPRODUCT(('Inc CWIP &amp; Plant'!$B$12:$B$464=H$5)*
('Inc CWIP &amp; Plant'!$T$11:$AQ$11=$B16)*
('Inc CWIP &amp; Plant'!$C$12:$C$464=$C16)*
('Inc CWIP &amp; Plant'!$T$12:$AQ$464))</f>
        <v>2</v>
      </c>
      <c r="I16" s="301">
        <f>SUMPRODUCT(('Inc CWIP &amp; Plant'!$B$12:$B$464=I$5)*
('Inc CWIP &amp; Plant'!$T$11:$AQ$11=$B16)*
('Inc CWIP &amp; Plant'!$C$12:$C$464=$C16)*
('Inc CWIP &amp; Plant'!$T$12:$AQ$464))</f>
        <v>0</v>
      </c>
      <c r="J16" s="301">
        <f>SUMPRODUCT(('Inc CWIP &amp; Plant'!$B$12:$B$464=J$5)*
('Inc CWIP &amp; Plant'!$T$11:$AQ$11=$B16)*
('Inc CWIP &amp; Plant'!$C$12:$C$464=$C16)*
('Inc CWIP &amp; Plant'!$T$12:$AQ$464))</f>
        <v>5232.2861741804591</v>
      </c>
      <c r="K16" s="301">
        <f>SUMPRODUCT(('Inc CWIP &amp; Plant'!$B$12:$B$464=K$5)*
('Inc CWIP &amp; Plant'!$T$11:$AQ$11=$B16)*
('Inc CWIP &amp; Plant'!$C$12:$C$464=$C16)*
('Inc CWIP &amp; Plant'!$T$12:$AQ$464))</f>
        <v>98.842640000000003</v>
      </c>
      <c r="L16" s="301">
        <f>SUMPRODUCT(('Inc CWIP &amp; Plant'!$B$12:$B$464=L$5)*
('Inc CWIP &amp; Plant'!$T$11:$AQ$11=$B16)*
('Inc CWIP &amp; Plant'!$C$12:$C$464=$C16)*
('Inc CWIP &amp; Plant'!$T$12:$AQ$464))</f>
        <v>18.38</v>
      </c>
      <c r="M16" s="301">
        <f>SUMPRODUCT(('Inc CWIP &amp; Plant'!$B$12:$B$464=M$5)*
('Inc CWIP &amp; Plant'!$T$11:$AQ$11=$B16)*
('Inc CWIP &amp; Plant'!$C$12:$C$464=$C16)*
('Inc CWIP &amp; Plant'!$T$12:$AQ$464))</f>
        <v>18313.481</v>
      </c>
      <c r="N16" s="301">
        <f>SUMPRODUCT(('Inc CWIP &amp; Plant'!$B$12:$B$464=N$5)*
('Inc CWIP &amp; Plant'!$T$11:$AQ$11=$B16)*
('Inc CWIP &amp; Plant'!$C$12:$C$464=$C16)*
('Inc CWIP &amp; Plant'!$T$12:$AQ$464))</f>
        <v>0</v>
      </c>
      <c r="O16" s="301">
        <f>SUMPRODUCT(('Inc CWIP &amp; Plant'!$B$12:$B$464=O$5)*
('Inc CWIP &amp; Plant'!$T$11:$AQ$11=$B16)*
('Inc CWIP &amp; Plant'!$C$12:$C$464=$C16)*
('Inc CWIP &amp; Plant'!$T$12:$AQ$464))</f>
        <v>0</v>
      </c>
      <c r="P16" s="301">
        <f>SUMPRODUCT(('Inc CWIP &amp; Plant'!$B$12:$B$464=P$5)*
('Inc CWIP &amp; Plant'!$T$11:$AQ$11=$B16)*
('Inc CWIP &amp; Plant'!$C$12:$C$464=$C16)*
('Inc CWIP &amp; Plant'!$T$12:$AQ$464))</f>
        <v>598.79</v>
      </c>
    </row>
    <row r="17" spans="1:16" ht="15" customHeight="1" x14ac:dyDescent="0.25">
      <c r="A17" s="299"/>
      <c r="B17" s="306">
        <f t="shared" si="0"/>
        <v>43405</v>
      </c>
      <c r="C17" s="306" t="s">
        <v>36</v>
      </c>
      <c r="D17" s="311">
        <f t="shared" si="1"/>
        <v>22781.800740541556</v>
      </c>
      <c r="E17" s="301">
        <f>SUMPRODUCT(('Inc CWIP &amp; Plant'!$B$12:$B$464=E$5)*
('Inc CWIP &amp; Plant'!$T$11:$AQ$11=$B17)*
('Inc CWIP &amp; Plant'!$C$12:$C$464=$C17)*
('Inc CWIP &amp; Plant'!$T$12:$AQ$464))</f>
        <v>0</v>
      </c>
      <c r="F17" s="301">
        <f>SUMPRODUCT(('Inc CWIP &amp; Plant'!$B$12:$B$464=F$5)*
('Inc CWIP &amp; Plant'!$T$11:$AQ$11=$B17)*
('Inc CWIP &amp; Plant'!$C$12:$C$464=$C17)*
('Inc CWIP &amp; Plant'!$T$12:$AQ$464))</f>
        <v>0</v>
      </c>
      <c r="G17" s="301">
        <f>SUMPRODUCT(('Inc CWIP &amp; Plant'!$B$12:$B$464=G$5)*
('Inc CWIP &amp; Plant'!$T$11:$AQ$11=$B17)*
('Inc CWIP &amp; Plant'!$C$12:$C$464=$C17)*
('Inc CWIP &amp; Plant'!$T$12:$AQ$464))</f>
        <v>0</v>
      </c>
      <c r="H17" s="301">
        <f>SUMPRODUCT(('Inc CWIP &amp; Plant'!$B$12:$B$464=H$5)*
('Inc CWIP &amp; Plant'!$T$11:$AQ$11=$B17)*
('Inc CWIP &amp; Plant'!$C$12:$C$464=$C17)*
('Inc CWIP &amp; Plant'!$T$12:$AQ$464))</f>
        <v>2</v>
      </c>
      <c r="I17" s="301">
        <f>SUMPRODUCT(('Inc CWIP &amp; Plant'!$B$12:$B$464=I$5)*
('Inc CWIP &amp; Plant'!$T$11:$AQ$11=$B17)*
('Inc CWIP &amp; Plant'!$C$12:$C$464=$C17)*
('Inc CWIP &amp; Plant'!$T$12:$AQ$464))</f>
        <v>0</v>
      </c>
      <c r="J17" s="301">
        <f>SUMPRODUCT(('Inc CWIP &amp; Plant'!$B$12:$B$464=J$5)*
('Inc CWIP &amp; Plant'!$T$11:$AQ$11=$B17)*
('Inc CWIP &amp; Plant'!$C$12:$C$464=$C17)*
('Inc CWIP &amp; Plant'!$T$12:$AQ$464))</f>
        <v>3062.4528605415535</v>
      </c>
      <c r="K17" s="301">
        <f>SUMPRODUCT(('Inc CWIP &amp; Plant'!$B$12:$B$464=K$5)*
('Inc CWIP &amp; Plant'!$T$11:$AQ$11=$B17)*
('Inc CWIP &amp; Plant'!$C$12:$C$464=$C17)*
('Inc CWIP &amp; Plant'!$T$12:$AQ$464))</f>
        <v>315.18188000000004</v>
      </c>
      <c r="L17" s="301">
        <f>SUMPRODUCT(('Inc CWIP &amp; Plant'!$B$12:$B$464=L$5)*
('Inc CWIP &amp; Plant'!$T$11:$AQ$11=$B17)*
('Inc CWIP &amp; Plant'!$C$12:$C$464=$C17)*
('Inc CWIP &amp; Plant'!$T$12:$AQ$464))</f>
        <v>18.38</v>
      </c>
      <c r="M17" s="301">
        <f>SUMPRODUCT(('Inc CWIP &amp; Plant'!$B$12:$B$464=M$5)*
('Inc CWIP &amp; Plant'!$T$11:$AQ$11=$B17)*
('Inc CWIP &amp; Plant'!$C$12:$C$464=$C17)*
('Inc CWIP &amp; Plant'!$T$12:$AQ$464))</f>
        <v>19079.065999999999</v>
      </c>
      <c r="N17" s="301">
        <f>SUMPRODUCT(('Inc CWIP &amp; Plant'!$B$12:$B$464=N$5)*
('Inc CWIP &amp; Plant'!$T$11:$AQ$11=$B17)*
('Inc CWIP &amp; Plant'!$C$12:$C$464=$C17)*
('Inc CWIP &amp; Plant'!$T$12:$AQ$464))</f>
        <v>0</v>
      </c>
      <c r="O17" s="301">
        <f>SUMPRODUCT(('Inc CWIP &amp; Plant'!$B$12:$B$464=O$5)*
('Inc CWIP &amp; Plant'!$T$11:$AQ$11=$B17)*
('Inc CWIP &amp; Plant'!$C$12:$C$464=$C17)*
('Inc CWIP &amp; Plant'!$T$12:$AQ$464))</f>
        <v>0</v>
      </c>
      <c r="P17" s="301">
        <f>SUMPRODUCT(('Inc CWIP &amp; Plant'!$B$12:$B$464=P$5)*
('Inc CWIP &amp; Plant'!$T$11:$AQ$11=$B17)*
('Inc CWIP &amp; Plant'!$C$12:$C$464=$C17)*
('Inc CWIP &amp; Plant'!$T$12:$AQ$464))</f>
        <v>304.72000000000003</v>
      </c>
    </row>
    <row r="18" spans="1:16" ht="15" customHeight="1" x14ac:dyDescent="0.25">
      <c r="A18" s="299"/>
      <c r="B18" s="306">
        <f t="shared" si="0"/>
        <v>43435</v>
      </c>
      <c r="C18" s="306" t="s">
        <v>36</v>
      </c>
      <c r="D18" s="311">
        <f t="shared" si="1"/>
        <v>27803.219212408447</v>
      </c>
      <c r="E18" s="301">
        <f>SUMPRODUCT(('Inc CWIP &amp; Plant'!$B$12:$B$464=E$5)*
('Inc CWIP &amp; Plant'!$T$11:$AQ$11=$B18)*
('Inc CWIP &amp; Plant'!$C$12:$C$464=$C18)*
('Inc CWIP &amp; Plant'!$T$12:$AQ$464))</f>
        <v>0</v>
      </c>
      <c r="F18" s="301">
        <f>SUMPRODUCT(('Inc CWIP &amp; Plant'!$B$12:$B$464=F$5)*
('Inc CWIP &amp; Plant'!$T$11:$AQ$11=$B18)*
('Inc CWIP &amp; Plant'!$C$12:$C$464=$C18)*
('Inc CWIP &amp; Plant'!$T$12:$AQ$464))</f>
        <v>0</v>
      </c>
      <c r="G18" s="301">
        <f>SUMPRODUCT(('Inc CWIP &amp; Plant'!$B$12:$B$464=G$5)*
('Inc CWIP &amp; Plant'!$T$11:$AQ$11=$B18)*
('Inc CWIP &amp; Plant'!$C$12:$C$464=$C18)*
('Inc CWIP &amp; Plant'!$T$12:$AQ$464))</f>
        <v>0</v>
      </c>
      <c r="H18" s="301">
        <f>SUMPRODUCT(('Inc CWIP &amp; Plant'!$B$12:$B$464=H$5)*
('Inc CWIP &amp; Plant'!$T$11:$AQ$11=$B18)*
('Inc CWIP &amp; Plant'!$C$12:$C$464=$C18)*
('Inc CWIP &amp; Plant'!$T$12:$AQ$464))</f>
        <v>2161.2910000000002</v>
      </c>
      <c r="I18" s="301">
        <f>SUMPRODUCT(('Inc CWIP &amp; Plant'!$B$12:$B$464=I$5)*
('Inc CWIP &amp; Plant'!$T$11:$AQ$11=$B18)*
('Inc CWIP &amp; Plant'!$C$12:$C$464=$C18)*
('Inc CWIP &amp; Plant'!$T$12:$AQ$464))</f>
        <v>0</v>
      </c>
      <c r="J18" s="301">
        <f>SUMPRODUCT(('Inc CWIP &amp; Plant'!$B$12:$B$464=J$5)*
('Inc CWIP &amp; Plant'!$T$11:$AQ$11=$B18)*
('Inc CWIP &amp; Plant'!$C$12:$C$464=$C18)*
('Inc CWIP &amp; Plant'!$T$12:$AQ$464))</f>
        <v>4668.8781724084511</v>
      </c>
      <c r="K18" s="301">
        <f>SUMPRODUCT(('Inc CWIP &amp; Plant'!$B$12:$B$464=K$5)*
('Inc CWIP &amp; Plant'!$T$11:$AQ$11=$B18)*
('Inc CWIP &amp; Plant'!$C$12:$C$464=$C18)*
('Inc CWIP &amp; Plant'!$T$12:$AQ$464))</f>
        <v>63.376040000000003</v>
      </c>
      <c r="L18" s="301">
        <f>SUMPRODUCT(('Inc CWIP &amp; Plant'!$B$12:$B$464=L$5)*
('Inc CWIP &amp; Plant'!$T$11:$AQ$11=$B18)*
('Inc CWIP &amp; Plant'!$C$12:$C$464=$C18)*
('Inc CWIP &amp; Plant'!$T$12:$AQ$464))</f>
        <v>18.382999999999999</v>
      </c>
      <c r="M18" s="301">
        <f>SUMPRODUCT(('Inc CWIP &amp; Plant'!$B$12:$B$464=M$5)*
('Inc CWIP &amp; Plant'!$T$11:$AQ$11=$B18)*
('Inc CWIP &amp; Plant'!$C$12:$C$464=$C18)*
('Inc CWIP &amp; Plant'!$T$12:$AQ$464))</f>
        <v>20045.129999999997</v>
      </c>
      <c r="N18" s="301">
        <f>SUMPRODUCT(('Inc CWIP &amp; Plant'!$B$12:$B$464=N$5)*
('Inc CWIP &amp; Plant'!$T$11:$AQ$11=$B18)*
('Inc CWIP &amp; Plant'!$C$12:$C$464=$C18)*
('Inc CWIP &amp; Plant'!$T$12:$AQ$464))</f>
        <v>0</v>
      </c>
      <c r="O18" s="301">
        <f>SUMPRODUCT(('Inc CWIP &amp; Plant'!$B$12:$B$464=O$5)*
('Inc CWIP &amp; Plant'!$T$11:$AQ$11=$B18)*
('Inc CWIP &amp; Plant'!$C$12:$C$464=$C18)*
('Inc CWIP &amp; Plant'!$T$12:$AQ$464))</f>
        <v>0</v>
      </c>
      <c r="P18" s="301">
        <f>SUMPRODUCT(('Inc CWIP &amp; Plant'!$B$12:$B$464=P$5)*
('Inc CWIP &amp; Plant'!$T$11:$AQ$11=$B18)*
('Inc CWIP &amp; Plant'!$C$12:$C$464=$C18)*
('Inc CWIP &amp; Plant'!$T$12:$AQ$464))</f>
        <v>846.16100000000006</v>
      </c>
    </row>
    <row r="19" spans="1:16" ht="15" customHeight="1" x14ac:dyDescent="0.25">
      <c r="A19" s="299"/>
      <c r="B19" s="306">
        <f t="shared" si="0"/>
        <v>43466</v>
      </c>
      <c r="C19" s="306" t="s">
        <v>36</v>
      </c>
      <c r="D19" s="311">
        <f t="shared" si="1"/>
        <v>10509.600680446929</v>
      </c>
      <c r="E19" s="301">
        <f>SUMPRODUCT(('Inc CWIP &amp; Plant'!$B$12:$B$464=E$5)*
('Inc CWIP &amp; Plant'!$T$11:$AQ$11=$B19)*
('Inc CWIP &amp; Plant'!$C$12:$C$464=$C19)*
('Inc CWIP &amp; Plant'!$T$12:$AQ$464))</f>
        <v>0</v>
      </c>
      <c r="F19" s="301">
        <f>SUMPRODUCT(('Inc CWIP &amp; Plant'!$B$12:$B$464=F$5)*
('Inc CWIP &amp; Plant'!$T$11:$AQ$11=$B19)*
('Inc CWIP &amp; Plant'!$C$12:$C$464=$C19)*
('Inc CWIP &amp; Plant'!$T$12:$AQ$464))</f>
        <v>0</v>
      </c>
      <c r="G19" s="301">
        <f>SUMPRODUCT(('Inc CWIP &amp; Plant'!$B$12:$B$464=G$5)*
('Inc CWIP &amp; Plant'!$T$11:$AQ$11=$B19)*
('Inc CWIP &amp; Plant'!$C$12:$C$464=$C19)*
('Inc CWIP &amp; Plant'!$T$12:$AQ$464))</f>
        <v>0</v>
      </c>
      <c r="H19" s="301">
        <f>SUMPRODUCT(('Inc CWIP &amp; Plant'!$B$12:$B$464=H$5)*
('Inc CWIP &amp; Plant'!$T$11:$AQ$11=$B19)*
('Inc CWIP &amp; Plant'!$C$12:$C$464=$C19)*
('Inc CWIP &amp; Plant'!$T$12:$AQ$464))</f>
        <v>0</v>
      </c>
      <c r="I19" s="301">
        <f>SUMPRODUCT(('Inc CWIP &amp; Plant'!$B$12:$B$464=I$5)*
('Inc CWIP &amp; Plant'!$T$11:$AQ$11=$B19)*
('Inc CWIP &amp; Plant'!$C$12:$C$464=$C19)*
('Inc CWIP &amp; Plant'!$T$12:$AQ$464))</f>
        <v>0</v>
      </c>
      <c r="J19" s="301">
        <f>SUMPRODUCT(('Inc CWIP &amp; Plant'!$B$12:$B$464=J$5)*
('Inc CWIP &amp; Plant'!$T$11:$AQ$11=$B19)*
('Inc CWIP &amp; Plant'!$C$12:$C$464=$C19)*
('Inc CWIP &amp; Plant'!$T$12:$AQ$464))</f>
        <v>5133.7358804469277</v>
      </c>
      <c r="K19" s="301">
        <f>SUMPRODUCT(('Inc CWIP &amp; Plant'!$B$12:$B$464=K$5)*
('Inc CWIP &amp; Plant'!$T$11:$AQ$11=$B19)*
('Inc CWIP &amp; Plant'!$C$12:$C$464=$C19)*
('Inc CWIP &amp; Plant'!$T$12:$AQ$464))</f>
        <v>273.33280000000002</v>
      </c>
      <c r="L19" s="301">
        <f>SUMPRODUCT(('Inc CWIP &amp; Plant'!$B$12:$B$464=L$5)*
('Inc CWIP &amp; Plant'!$T$11:$AQ$11=$B19)*
('Inc CWIP &amp; Plant'!$C$12:$C$464=$C19)*
('Inc CWIP &amp; Plant'!$T$12:$AQ$464))</f>
        <v>25</v>
      </c>
      <c r="M19" s="301">
        <f>SUMPRODUCT(('Inc CWIP &amp; Plant'!$B$12:$B$464=M$5)*
('Inc CWIP &amp; Plant'!$T$11:$AQ$11=$B19)*
('Inc CWIP &amp; Plant'!$C$12:$C$464=$C19)*
('Inc CWIP &amp; Plant'!$T$12:$AQ$464))</f>
        <v>4609.6019999999999</v>
      </c>
      <c r="N19" s="301">
        <f>SUMPRODUCT(('Inc CWIP &amp; Plant'!$B$12:$B$464=N$5)*
('Inc CWIP &amp; Plant'!$T$11:$AQ$11=$B19)*
('Inc CWIP &amp; Plant'!$C$12:$C$464=$C19)*
('Inc CWIP &amp; Plant'!$T$12:$AQ$464))</f>
        <v>0</v>
      </c>
      <c r="O19" s="301">
        <f>SUMPRODUCT(('Inc CWIP &amp; Plant'!$B$12:$B$464=O$5)*
('Inc CWIP &amp; Plant'!$T$11:$AQ$11=$B19)*
('Inc CWIP &amp; Plant'!$C$12:$C$464=$C19)*
('Inc CWIP &amp; Plant'!$T$12:$AQ$464))</f>
        <v>0</v>
      </c>
      <c r="P19" s="301">
        <f>SUMPRODUCT(('Inc CWIP &amp; Plant'!$B$12:$B$464=P$5)*
('Inc CWIP &amp; Plant'!$T$11:$AQ$11=$B19)*
('Inc CWIP &amp; Plant'!$C$12:$C$464=$C19)*
('Inc CWIP &amp; Plant'!$T$12:$AQ$464))</f>
        <v>467.93</v>
      </c>
    </row>
    <row r="20" spans="1:16" ht="15" customHeight="1" x14ac:dyDescent="0.25">
      <c r="A20" s="299"/>
      <c r="B20" s="306">
        <f t="shared" si="0"/>
        <v>43497</v>
      </c>
      <c r="C20" s="306" t="s">
        <v>36</v>
      </c>
      <c r="D20" s="311">
        <f t="shared" si="1"/>
        <v>18429.547798468928</v>
      </c>
      <c r="E20" s="301">
        <f>SUMPRODUCT(('Inc CWIP &amp; Plant'!$B$12:$B$464=E$5)*
('Inc CWIP &amp; Plant'!$T$11:$AQ$11=$B20)*
('Inc CWIP &amp; Plant'!$C$12:$C$464=$C20)*
('Inc CWIP &amp; Plant'!$T$12:$AQ$464))</f>
        <v>0</v>
      </c>
      <c r="F20" s="301">
        <f>SUMPRODUCT(('Inc CWIP &amp; Plant'!$B$12:$B$464=F$5)*
('Inc CWIP &amp; Plant'!$T$11:$AQ$11=$B20)*
('Inc CWIP &amp; Plant'!$C$12:$C$464=$C20)*
('Inc CWIP &amp; Plant'!$T$12:$AQ$464))</f>
        <v>0</v>
      </c>
      <c r="G20" s="301">
        <f>SUMPRODUCT(('Inc CWIP &amp; Plant'!$B$12:$B$464=G$5)*
('Inc CWIP &amp; Plant'!$T$11:$AQ$11=$B20)*
('Inc CWIP &amp; Plant'!$C$12:$C$464=$C20)*
('Inc CWIP &amp; Plant'!$T$12:$AQ$464))</f>
        <v>0</v>
      </c>
      <c r="H20" s="301">
        <f>SUMPRODUCT(('Inc CWIP &amp; Plant'!$B$12:$B$464=H$5)*
('Inc CWIP &amp; Plant'!$T$11:$AQ$11=$B20)*
('Inc CWIP &amp; Plant'!$C$12:$C$464=$C20)*
('Inc CWIP &amp; Plant'!$T$12:$AQ$464))</f>
        <v>0</v>
      </c>
      <c r="I20" s="301">
        <f>SUMPRODUCT(('Inc CWIP &amp; Plant'!$B$12:$B$464=I$5)*
('Inc CWIP &amp; Plant'!$T$11:$AQ$11=$B20)*
('Inc CWIP &amp; Plant'!$C$12:$C$464=$C20)*
('Inc CWIP &amp; Plant'!$T$12:$AQ$464))</f>
        <v>0</v>
      </c>
      <c r="J20" s="301">
        <f>SUMPRODUCT(('Inc CWIP &amp; Plant'!$B$12:$B$464=J$5)*
('Inc CWIP &amp; Plant'!$T$11:$AQ$11=$B20)*
('Inc CWIP &amp; Plant'!$C$12:$C$464=$C20)*
('Inc CWIP &amp; Plant'!$T$12:$AQ$464))</f>
        <v>11785.379758468927</v>
      </c>
      <c r="K20" s="301">
        <f>SUMPRODUCT(('Inc CWIP &amp; Plant'!$B$12:$B$464=K$5)*
('Inc CWIP &amp; Plant'!$T$11:$AQ$11=$B20)*
('Inc CWIP &amp; Plant'!$C$12:$C$464=$C20)*
('Inc CWIP &amp; Plant'!$T$12:$AQ$464))</f>
        <v>108.14103999999999</v>
      </c>
      <c r="L20" s="301">
        <f>SUMPRODUCT(('Inc CWIP &amp; Plant'!$B$12:$B$464=L$5)*
('Inc CWIP &amp; Plant'!$T$11:$AQ$11=$B20)*
('Inc CWIP &amp; Plant'!$C$12:$C$464=$C20)*
('Inc CWIP &amp; Plant'!$T$12:$AQ$464))</f>
        <v>25</v>
      </c>
      <c r="M20" s="301">
        <f>SUMPRODUCT(('Inc CWIP &amp; Plant'!$B$12:$B$464=M$5)*
('Inc CWIP &amp; Plant'!$T$11:$AQ$11=$B20)*
('Inc CWIP &amp; Plant'!$C$12:$C$464=$C20)*
('Inc CWIP &amp; Plant'!$T$12:$AQ$464))</f>
        <v>5236.1670000000004</v>
      </c>
      <c r="N20" s="301">
        <f>SUMPRODUCT(('Inc CWIP &amp; Plant'!$B$12:$B$464=N$5)*
('Inc CWIP &amp; Plant'!$T$11:$AQ$11=$B20)*
('Inc CWIP &amp; Plant'!$C$12:$C$464=$C20)*
('Inc CWIP &amp; Plant'!$T$12:$AQ$464))</f>
        <v>0</v>
      </c>
      <c r="O20" s="301">
        <f>SUMPRODUCT(('Inc CWIP &amp; Plant'!$B$12:$B$464=O$5)*
('Inc CWIP &amp; Plant'!$T$11:$AQ$11=$B20)*
('Inc CWIP &amp; Plant'!$C$12:$C$464=$C20)*
('Inc CWIP &amp; Plant'!$T$12:$AQ$464))</f>
        <v>0</v>
      </c>
      <c r="P20" s="301">
        <f>SUMPRODUCT(('Inc CWIP &amp; Plant'!$B$12:$B$464=P$5)*
('Inc CWIP &amp; Plant'!$T$11:$AQ$11=$B20)*
('Inc CWIP &amp; Plant'!$C$12:$C$464=$C20)*
('Inc CWIP &amp; Plant'!$T$12:$AQ$464))</f>
        <v>1274.8600000000001</v>
      </c>
    </row>
    <row r="21" spans="1:16" ht="15" customHeight="1" x14ac:dyDescent="0.25">
      <c r="A21" s="299"/>
      <c r="B21" s="306">
        <f t="shared" si="0"/>
        <v>43525</v>
      </c>
      <c r="C21" s="306" t="s">
        <v>36</v>
      </c>
      <c r="D21" s="311">
        <f t="shared" si="1"/>
        <v>20210.542548006928</v>
      </c>
      <c r="E21" s="301">
        <f>SUMPRODUCT(('Inc CWIP &amp; Plant'!$B$12:$B$464=E$5)*
('Inc CWIP &amp; Plant'!$T$11:$AQ$11=$B21)*
('Inc CWIP &amp; Plant'!$C$12:$C$464=$C21)*
('Inc CWIP &amp; Plant'!$T$12:$AQ$464))</f>
        <v>0</v>
      </c>
      <c r="F21" s="301">
        <f>SUMPRODUCT(('Inc CWIP &amp; Plant'!$B$12:$B$464=F$5)*
('Inc CWIP &amp; Plant'!$T$11:$AQ$11=$B21)*
('Inc CWIP &amp; Plant'!$C$12:$C$464=$C21)*
('Inc CWIP &amp; Plant'!$T$12:$AQ$464))</f>
        <v>0</v>
      </c>
      <c r="G21" s="301">
        <f>SUMPRODUCT(('Inc CWIP &amp; Plant'!$B$12:$B$464=G$5)*
('Inc CWIP &amp; Plant'!$T$11:$AQ$11=$B21)*
('Inc CWIP &amp; Plant'!$C$12:$C$464=$C21)*
('Inc CWIP &amp; Plant'!$T$12:$AQ$464))</f>
        <v>0</v>
      </c>
      <c r="H21" s="301">
        <f>SUMPRODUCT(('Inc CWIP &amp; Plant'!$B$12:$B$464=H$5)*
('Inc CWIP &amp; Plant'!$T$11:$AQ$11=$B21)*
('Inc CWIP &amp; Plant'!$C$12:$C$464=$C21)*
('Inc CWIP &amp; Plant'!$T$12:$AQ$464))</f>
        <v>0</v>
      </c>
      <c r="I21" s="301">
        <f>SUMPRODUCT(('Inc CWIP &amp; Plant'!$B$12:$B$464=I$5)*
('Inc CWIP &amp; Plant'!$T$11:$AQ$11=$B21)*
('Inc CWIP &amp; Plant'!$C$12:$C$464=$C21)*
('Inc CWIP &amp; Plant'!$T$12:$AQ$464))</f>
        <v>0</v>
      </c>
      <c r="J21" s="301">
        <f>SUMPRODUCT(('Inc CWIP &amp; Plant'!$B$12:$B$464=J$5)*
('Inc CWIP &amp; Plant'!$T$11:$AQ$11=$B21)*
('Inc CWIP &amp; Plant'!$C$12:$C$464=$C21)*
('Inc CWIP &amp; Plant'!$T$12:$AQ$464))</f>
        <v>7424.7147980069276</v>
      </c>
      <c r="K21" s="301">
        <f>SUMPRODUCT(('Inc CWIP &amp; Plant'!$B$12:$B$464=K$5)*
('Inc CWIP &amp; Plant'!$T$11:$AQ$11=$B21)*
('Inc CWIP &amp; Plant'!$C$12:$C$464=$C21)*
('Inc CWIP &amp; Plant'!$T$12:$AQ$464))</f>
        <v>189.54375000000002</v>
      </c>
      <c r="L21" s="301">
        <f>SUMPRODUCT(('Inc CWIP &amp; Plant'!$B$12:$B$464=L$5)*
('Inc CWIP &amp; Plant'!$T$11:$AQ$11=$B21)*
('Inc CWIP &amp; Plant'!$C$12:$C$464=$C21)*
('Inc CWIP &amp; Plant'!$T$12:$AQ$464))</f>
        <v>25</v>
      </c>
      <c r="M21" s="301">
        <f>SUMPRODUCT(('Inc CWIP &amp; Plant'!$B$12:$B$464=M$5)*
('Inc CWIP &amp; Plant'!$T$11:$AQ$11=$B21)*
('Inc CWIP &amp; Plant'!$C$12:$C$464=$C21)*
('Inc CWIP &amp; Plant'!$T$12:$AQ$464))</f>
        <v>11290.424000000001</v>
      </c>
      <c r="N21" s="301">
        <f>SUMPRODUCT(('Inc CWIP &amp; Plant'!$B$12:$B$464=N$5)*
('Inc CWIP &amp; Plant'!$T$11:$AQ$11=$B21)*
('Inc CWIP &amp; Plant'!$C$12:$C$464=$C21)*
('Inc CWIP &amp; Plant'!$T$12:$AQ$464))</f>
        <v>0</v>
      </c>
      <c r="O21" s="301">
        <f>SUMPRODUCT(('Inc CWIP &amp; Plant'!$B$12:$B$464=O$5)*
('Inc CWIP &amp; Plant'!$T$11:$AQ$11=$B21)*
('Inc CWIP &amp; Plant'!$C$12:$C$464=$C21)*
('Inc CWIP &amp; Plant'!$T$12:$AQ$464))</f>
        <v>0</v>
      </c>
      <c r="P21" s="301">
        <f>SUMPRODUCT(('Inc CWIP &amp; Plant'!$B$12:$B$464=P$5)*
('Inc CWIP &amp; Plant'!$T$11:$AQ$11=$B21)*
('Inc CWIP &amp; Plant'!$C$12:$C$464=$C21)*
('Inc CWIP &amp; Plant'!$T$12:$AQ$464))</f>
        <v>1280.8600000000001</v>
      </c>
    </row>
    <row r="22" spans="1:16" ht="15" customHeight="1" x14ac:dyDescent="0.25">
      <c r="A22" s="299"/>
      <c r="B22" s="306">
        <f t="shared" si="0"/>
        <v>43556</v>
      </c>
      <c r="C22" s="306" t="s">
        <v>36</v>
      </c>
      <c r="D22" s="311">
        <f t="shared" si="1"/>
        <v>18395.093093095726</v>
      </c>
      <c r="E22" s="301">
        <f>SUMPRODUCT(('Inc CWIP &amp; Plant'!$B$12:$B$464=E$5)*
('Inc CWIP &amp; Plant'!$T$11:$AQ$11=$B22)*
('Inc CWIP &amp; Plant'!$C$12:$C$464=$C22)*
('Inc CWIP &amp; Plant'!$T$12:$AQ$464))</f>
        <v>0</v>
      </c>
      <c r="F22" s="301">
        <f>SUMPRODUCT(('Inc CWIP &amp; Plant'!$B$12:$B$464=F$5)*
('Inc CWIP &amp; Plant'!$T$11:$AQ$11=$B22)*
('Inc CWIP &amp; Plant'!$C$12:$C$464=$C22)*
('Inc CWIP &amp; Plant'!$T$12:$AQ$464))</f>
        <v>0</v>
      </c>
      <c r="G22" s="301">
        <f>SUMPRODUCT(('Inc CWIP &amp; Plant'!$B$12:$B$464=G$5)*
('Inc CWIP &amp; Plant'!$T$11:$AQ$11=$B22)*
('Inc CWIP &amp; Plant'!$C$12:$C$464=$C22)*
('Inc CWIP &amp; Plant'!$T$12:$AQ$464))</f>
        <v>0</v>
      </c>
      <c r="H22" s="301">
        <f>SUMPRODUCT(('Inc CWIP &amp; Plant'!$B$12:$B$464=H$5)*
('Inc CWIP &amp; Plant'!$T$11:$AQ$11=$B22)*
('Inc CWIP &amp; Plant'!$C$12:$C$464=$C22)*
('Inc CWIP &amp; Plant'!$T$12:$AQ$464))</f>
        <v>0</v>
      </c>
      <c r="I22" s="301">
        <f>SUMPRODUCT(('Inc CWIP &amp; Plant'!$B$12:$B$464=I$5)*
('Inc CWIP &amp; Plant'!$T$11:$AQ$11=$B22)*
('Inc CWIP &amp; Plant'!$C$12:$C$464=$C22)*
('Inc CWIP &amp; Plant'!$T$12:$AQ$464))</f>
        <v>0</v>
      </c>
      <c r="J22" s="301">
        <f>SUMPRODUCT(('Inc CWIP &amp; Plant'!$B$12:$B$464=J$5)*
('Inc CWIP &amp; Plant'!$T$11:$AQ$11=$B22)*
('Inc CWIP &amp; Plant'!$C$12:$C$464=$C22)*
('Inc CWIP &amp; Plant'!$T$12:$AQ$464))</f>
        <v>4022.6965530957236</v>
      </c>
      <c r="K22" s="301">
        <f>SUMPRODUCT(('Inc CWIP &amp; Plant'!$B$12:$B$464=K$5)*
('Inc CWIP &amp; Plant'!$T$11:$AQ$11=$B22)*
('Inc CWIP &amp; Plant'!$C$12:$C$464=$C22)*
('Inc CWIP &amp; Plant'!$T$12:$AQ$464))</f>
        <v>243.01654000000002</v>
      </c>
      <c r="L22" s="301">
        <f>SUMPRODUCT(('Inc CWIP &amp; Plant'!$B$12:$B$464=L$5)*
('Inc CWIP &amp; Plant'!$T$11:$AQ$11=$B22)*
('Inc CWIP &amp; Plant'!$C$12:$C$464=$C22)*
('Inc CWIP &amp; Plant'!$T$12:$AQ$464))</f>
        <v>25</v>
      </c>
      <c r="M22" s="301">
        <f>SUMPRODUCT(('Inc CWIP &amp; Plant'!$B$12:$B$464=M$5)*
('Inc CWIP &amp; Plant'!$T$11:$AQ$11=$B22)*
('Inc CWIP &amp; Plant'!$C$12:$C$464=$C22)*
('Inc CWIP &amp; Plant'!$T$12:$AQ$464))</f>
        <v>12835.52</v>
      </c>
      <c r="N22" s="301">
        <f>SUMPRODUCT(('Inc CWIP &amp; Plant'!$B$12:$B$464=N$5)*
('Inc CWIP &amp; Plant'!$T$11:$AQ$11=$B22)*
('Inc CWIP &amp; Plant'!$C$12:$C$464=$C22)*
('Inc CWIP &amp; Plant'!$T$12:$AQ$464))</f>
        <v>0</v>
      </c>
      <c r="O22" s="301">
        <f>SUMPRODUCT(('Inc CWIP &amp; Plant'!$B$12:$B$464=O$5)*
('Inc CWIP &amp; Plant'!$T$11:$AQ$11=$B22)*
('Inc CWIP &amp; Plant'!$C$12:$C$464=$C22)*
('Inc CWIP &amp; Plant'!$T$12:$AQ$464))</f>
        <v>0</v>
      </c>
      <c r="P22" s="301">
        <f>SUMPRODUCT(('Inc CWIP &amp; Plant'!$B$12:$B$464=P$5)*
('Inc CWIP &amp; Plant'!$T$11:$AQ$11=$B22)*
('Inc CWIP &amp; Plant'!$C$12:$C$464=$C22)*
('Inc CWIP &amp; Plant'!$T$12:$AQ$464))</f>
        <v>1268.8600000000001</v>
      </c>
    </row>
    <row r="23" spans="1:16" ht="15" customHeight="1" x14ac:dyDescent="0.25">
      <c r="A23" s="299"/>
      <c r="B23" s="306">
        <f t="shared" si="0"/>
        <v>43586</v>
      </c>
      <c r="C23" s="306" t="s">
        <v>36</v>
      </c>
      <c r="D23" s="311">
        <f t="shared" si="1"/>
        <v>19070.891887879723</v>
      </c>
      <c r="E23" s="301">
        <f>SUMPRODUCT(('Inc CWIP &amp; Plant'!$B$12:$B$464=E$5)*
('Inc CWIP &amp; Plant'!$T$11:$AQ$11=$B23)*
('Inc CWIP &amp; Plant'!$C$12:$C$464=$C23)*
('Inc CWIP &amp; Plant'!$T$12:$AQ$464))</f>
        <v>0</v>
      </c>
      <c r="F23" s="301">
        <f>SUMPRODUCT(('Inc CWIP &amp; Plant'!$B$12:$B$464=F$5)*
('Inc CWIP &amp; Plant'!$T$11:$AQ$11=$B23)*
('Inc CWIP &amp; Plant'!$C$12:$C$464=$C23)*
('Inc CWIP &amp; Plant'!$T$12:$AQ$464))</f>
        <v>0</v>
      </c>
      <c r="G23" s="301">
        <f>SUMPRODUCT(('Inc CWIP &amp; Plant'!$B$12:$B$464=G$5)*
('Inc CWIP &amp; Plant'!$T$11:$AQ$11=$B23)*
('Inc CWIP &amp; Plant'!$C$12:$C$464=$C23)*
('Inc CWIP &amp; Plant'!$T$12:$AQ$464))</f>
        <v>0</v>
      </c>
      <c r="H23" s="301">
        <f>SUMPRODUCT(('Inc CWIP &amp; Plant'!$B$12:$B$464=H$5)*
('Inc CWIP &amp; Plant'!$T$11:$AQ$11=$B23)*
('Inc CWIP &amp; Plant'!$C$12:$C$464=$C23)*
('Inc CWIP &amp; Plant'!$T$12:$AQ$464))</f>
        <v>0</v>
      </c>
      <c r="I23" s="301">
        <f>SUMPRODUCT(('Inc CWIP &amp; Plant'!$B$12:$B$464=I$5)*
('Inc CWIP &amp; Plant'!$T$11:$AQ$11=$B23)*
('Inc CWIP &amp; Plant'!$C$12:$C$464=$C23)*
('Inc CWIP &amp; Plant'!$T$12:$AQ$464))</f>
        <v>0</v>
      </c>
      <c r="J23" s="301">
        <f>SUMPRODUCT(('Inc CWIP &amp; Plant'!$B$12:$B$464=J$5)*
('Inc CWIP &amp; Plant'!$T$11:$AQ$11=$B23)*
('Inc CWIP &amp; Plant'!$C$12:$C$464=$C23)*
('Inc CWIP &amp; Plant'!$T$12:$AQ$464))</f>
        <v>3957.3562278797244</v>
      </c>
      <c r="K23" s="301">
        <f>SUMPRODUCT(('Inc CWIP &amp; Plant'!$B$12:$B$464=K$5)*
('Inc CWIP &amp; Plant'!$T$11:$AQ$11=$B23)*
('Inc CWIP &amp; Plant'!$C$12:$C$464=$C23)*
('Inc CWIP &amp; Plant'!$T$12:$AQ$464))</f>
        <v>323.22966000000002</v>
      </c>
      <c r="L23" s="301">
        <f>SUMPRODUCT(('Inc CWIP &amp; Plant'!$B$12:$B$464=L$5)*
('Inc CWIP &amp; Plant'!$T$11:$AQ$11=$B23)*
('Inc CWIP &amp; Plant'!$C$12:$C$464=$C23)*
('Inc CWIP &amp; Plant'!$T$12:$AQ$464))</f>
        <v>25</v>
      </c>
      <c r="M23" s="301">
        <f>SUMPRODUCT(('Inc CWIP &amp; Plant'!$B$12:$B$464=M$5)*
('Inc CWIP &amp; Plant'!$T$11:$AQ$11=$B23)*
('Inc CWIP &amp; Plant'!$C$12:$C$464=$C23)*
('Inc CWIP &amp; Plant'!$T$12:$AQ$464))</f>
        <v>13428.005999999999</v>
      </c>
      <c r="N23" s="301">
        <f>SUMPRODUCT(('Inc CWIP &amp; Plant'!$B$12:$B$464=N$5)*
('Inc CWIP &amp; Plant'!$T$11:$AQ$11=$B23)*
('Inc CWIP &amp; Plant'!$C$12:$C$464=$C23)*
('Inc CWIP &amp; Plant'!$T$12:$AQ$464))</f>
        <v>0</v>
      </c>
      <c r="O23" s="301">
        <f>SUMPRODUCT(('Inc CWIP &amp; Plant'!$B$12:$B$464=O$5)*
('Inc CWIP &amp; Plant'!$T$11:$AQ$11=$B23)*
('Inc CWIP &amp; Plant'!$C$12:$C$464=$C23)*
('Inc CWIP &amp; Plant'!$T$12:$AQ$464))</f>
        <v>0</v>
      </c>
      <c r="P23" s="301">
        <f>SUMPRODUCT(('Inc CWIP &amp; Plant'!$B$12:$B$464=P$5)*
('Inc CWIP &amp; Plant'!$T$11:$AQ$11=$B23)*
('Inc CWIP &amp; Plant'!$C$12:$C$464=$C23)*
('Inc CWIP &amp; Plant'!$T$12:$AQ$464))</f>
        <v>1337.3</v>
      </c>
    </row>
    <row r="24" spans="1:16" ht="15" customHeight="1" x14ac:dyDescent="0.25">
      <c r="A24" s="299"/>
      <c r="B24" s="306">
        <f t="shared" si="0"/>
        <v>43617</v>
      </c>
      <c r="C24" s="306" t="s">
        <v>36</v>
      </c>
      <c r="D24" s="311">
        <f t="shared" si="1"/>
        <v>34328.458891959723</v>
      </c>
      <c r="E24" s="301">
        <f>SUMPRODUCT(('Inc CWIP &amp; Plant'!$B$12:$B$464=E$5)*
('Inc CWIP &amp; Plant'!$T$11:$AQ$11=$B24)*
('Inc CWIP &amp; Plant'!$C$12:$C$464=$C24)*
('Inc CWIP &amp; Plant'!$T$12:$AQ$464))</f>
        <v>0</v>
      </c>
      <c r="F24" s="301">
        <f>SUMPRODUCT(('Inc CWIP &amp; Plant'!$B$12:$B$464=F$5)*
('Inc CWIP &amp; Plant'!$T$11:$AQ$11=$B24)*
('Inc CWIP &amp; Plant'!$C$12:$C$464=$C24)*
('Inc CWIP &amp; Plant'!$T$12:$AQ$464))</f>
        <v>0</v>
      </c>
      <c r="G24" s="301">
        <f>SUMPRODUCT(('Inc CWIP &amp; Plant'!$B$12:$B$464=G$5)*
('Inc CWIP &amp; Plant'!$T$11:$AQ$11=$B24)*
('Inc CWIP &amp; Plant'!$C$12:$C$464=$C24)*
('Inc CWIP &amp; Plant'!$T$12:$AQ$464))</f>
        <v>0</v>
      </c>
      <c r="H24" s="301">
        <f>SUMPRODUCT(('Inc CWIP &amp; Plant'!$B$12:$B$464=H$5)*
('Inc CWIP &amp; Plant'!$T$11:$AQ$11=$B24)*
('Inc CWIP &amp; Plant'!$C$12:$C$464=$C24)*
('Inc CWIP &amp; Plant'!$T$12:$AQ$464))</f>
        <v>0</v>
      </c>
      <c r="I24" s="301">
        <f>SUMPRODUCT(('Inc CWIP &amp; Plant'!$B$12:$B$464=I$5)*
('Inc CWIP &amp; Plant'!$T$11:$AQ$11=$B24)*
('Inc CWIP &amp; Plant'!$C$12:$C$464=$C24)*
('Inc CWIP &amp; Plant'!$T$12:$AQ$464))</f>
        <v>0</v>
      </c>
      <c r="J24" s="301">
        <f>SUMPRODUCT(('Inc CWIP &amp; Plant'!$B$12:$B$464=J$5)*
('Inc CWIP &amp; Plant'!$T$11:$AQ$11=$B24)*
('Inc CWIP &amp; Plant'!$C$12:$C$464=$C24)*
('Inc CWIP &amp; Plant'!$T$12:$AQ$464))</f>
        <v>4386.9107519597237</v>
      </c>
      <c r="K24" s="301">
        <f>SUMPRODUCT(('Inc CWIP &amp; Plant'!$B$12:$B$464=K$5)*
('Inc CWIP &amp; Plant'!$T$11:$AQ$11=$B24)*
('Inc CWIP &amp; Plant'!$C$12:$C$464=$C24)*
('Inc CWIP &amp; Plant'!$T$12:$AQ$464))</f>
        <v>376.70414</v>
      </c>
      <c r="L24" s="301">
        <f>SUMPRODUCT(('Inc CWIP &amp; Plant'!$B$12:$B$464=L$5)*
('Inc CWIP &amp; Plant'!$T$11:$AQ$11=$B24)*
('Inc CWIP &amp; Plant'!$C$12:$C$464=$C24)*
('Inc CWIP &amp; Plant'!$T$12:$AQ$464))</f>
        <v>25</v>
      </c>
      <c r="M24" s="301">
        <f>SUMPRODUCT(('Inc CWIP &amp; Plant'!$B$12:$B$464=M$5)*
('Inc CWIP &amp; Plant'!$T$11:$AQ$11=$B24)*
('Inc CWIP &amp; Plant'!$C$12:$C$464=$C24)*
('Inc CWIP &amp; Plant'!$T$12:$AQ$464))</f>
        <v>14204.694</v>
      </c>
      <c r="N24" s="301">
        <f>SUMPRODUCT(('Inc CWIP &amp; Plant'!$B$12:$B$464=N$5)*
('Inc CWIP &amp; Plant'!$T$11:$AQ$11=$B24)*
('Inc CWIP &amp; Plant'!$C$12:$C$464=$C24)*
('Inc CWIP &amp; Plant'!$T$12:$AQ$464))</f>
        <v>0</v>
      </c>
      <c r="O24" s="301">
        <f>SUMPRODUCT(('Inc CWIP &amp; Plant'!$B$12:$B$464=O$5)*
('Inc CWIP &amp; Plant'!$T$11:$AQ$11=$B24)*
('Inc CWIP &amp; Plant'!$C$12:$C$464=$C24)*
('Inc CWIP &amp; Plant'!$T$12:$AQ$464))</f>
        <v>0</v>
      </c>
      <c r="P24" s="301">
        <f>SUMPRODUCT(('Inc CWIP &amp; Plant'!$B$12:$B$464=P$5)*
('Inc CWIP &amp; Plant'!$T$11:$AQ$11=$B24)*
('Inc CWIP &amp; Plant'!$C$12:$C$464=$C24)*
('Inc CWIP &amp; Plant'!$T$12:$AQ$464))</f>
        <v>15335.15</v>
      </c>
    </row>
    <row r="25" spans="1:16" ht="15" customHeight="1" x14ac:dyDescent="0.25">
      <c r="A25" s="299"/>
      <c r="B25" s="306">
        <f t="shared" si="0"/>
        <v>43647</v>
      </c>
      <c r="C25" s="306" t="s">
        <v>36</v>
      </c>
      <c r="D25" s="311">
        <f t="shared" si="1"/>
        <v>21416.332885885728</v>
      </c>
      <c r="E25" s="301">
        <f>SUMPRODUCT(('Inc CWIP &amp; Plant'!$B$12:$B$464=E$5)*
('Inc CWIP &amp; Plant'!$T$11:$AQ$11=$B25)*
('Inc CWIP &amp; Plant'!$C$12:$C$464=$C25)*
('Inc CWIP &amp; Plant'!$T$12:$AQ$464))</f>
        <v>0</v>
      </c>
      <c r="F25" s="301">
        <f>SUMPRODUCT(('Inc CWIP &amp; Plant'!$B$12:$B$464=F$5)*
('Inc CWIP &amp; Plant'!$T$11:$AQ$11=$B25)*
('Inc CWIP &amp; Plant'!$C$12:$C$464=$C25)*
('Inc CWIP &amp; Plant'!$T$12:$AQ$464))</f>
        <v>0</v>
      </c>
      <c r="G25" s="301">
        <f>SUMPRODUCT(('Inc CWIP &amp; Plant'!$B$12:$B$464=G$5)*
('Inc CWIP &amp; Plant'!$T$11:$AQ$11=$B25)*
('Inc CWIP &amp; Plant'!$C$12:$C$464=$C25)*
('Inc CWIP &amp; Plant'!$T$12:$AQ$464))</f>
        <v>0</v>
      </c>
      <c r="H25" s="301">
        <f>SUMPRODUCT(('Inc CWIP &amp; Plant'!$B$12:$B$464=H$5)*
('Inc CWIP &amp; Plant'!$T$11:$AQ$11=$B25)*
('Inc CWIP &amp; Plant'!$C$12:$C$464=$C25)*
('Inc CWIP &amp; Plant'!$T$12:$AQ$464))</f>
        <v>0</v>
      </c>
      <c r="I25" s="301">
        <f>SUMPRODUCT(('Inc CWIP &amp; Plant'!$B$12:$B$464=I$5)*
('Inc CWIP &amp; Plant'!$T$11:$AQ$11=$B25)*
('Inc CWIP &amp; Plant'!$C$12:$C$464=$C25)*
('Inc CWIP &amp; Plant'!$T$12:$AQ$464))</f>
        <v>0</v>
      </c>
      <c r="J25" s="301">
        <f>SUMPRODUCT(('Inc CWIP &amp; Plant'!$B$12:$B$464=J$5)*
('Inc CWIP &amp; Plant'!$T$11:$AQ$11=$B25)*
('Inc CWIP &amp; Plant'!$C$12:$C$464=$C25)*
('Inc CWIP &amp; Plant'!$T$12:$AQ$464))</f>
        <v>5763.6321158857272</v>
      </c>
      <c r="K25" s="301">
        <f>SUMPRODUCT(('Inc CWIP &amp; Plant'!$B$12:$B$464=K$5)*
('Inc CWIP &amp; Plant'!$T$11:$AQ$11=$B25)*
('Inc CWIP &amp; Plant'!$C$12:$C$464=$C25)*
('Inc CWIP &amp; Plant'!$T$12:$AQ$464))</f>
        <v>456.91476999999998</v>
      </c>
      <c r="L25" s="301">
        <f>SUMPRODUCT(('Inc CWIP &amp; Plant'!$B$12:$B$464=L$5)*
('Inc CWIP &amp; Plant'!$T$11:$AQ$11=$B25)*
('Inc CWIP &amp; Plant'!$C$12:$C$464=$C25)*
('Inc CWIP &amp; Plant'!$T$12:$AQ$464))</f>
        <v>25</v>
      </c>
      <c r="M25" s="301">
        <f>SUMPRODUCT(('Inc CWIP &amp; Plant'!$B$12:$B$464=M$5)*
('Inc CWIP &amp; Plant'!$T$11:$AQ$11=$B25)*
('Inc CWIP &amp; Plant'!$C$12:$C$464=$C25)*
('Inc CWIP &amp; Plant'!$T$12:$AQ$464))</f>
        <v>14472.486000000001</v>
      </c>
      <c r="N25" s="301">
        <f>SUMPRODUCT(('Inc CWIP &amp; Plant'!$B$12:$B$464=N$5)*
('Inc CWIP &amp; Plant'!$T$11:$AQ$11=$B25)*
('Inc CWIP &amp; Plant'!$C$12:$C$464=$C25)*
('Inc CWIP &amp; Plant'!$T$12:$AQ$464))</f>
        <v>0</v>
      </c>
      <c r="O25" s="301">
        <f>SUMPRODUCT(('Inc CWIP &amp; Plant'!$B$12:$B$464=O$5)*
('Inc CWIP &amp; Plant'!$T$11:$AQ$11=$B25)*
('Inc CWIP &amp; Plant'!$C$12:$C$464=$C25)*
('Inc CWIP &amp; Plant'!$T$12:$AQ$464))</f>
        <v>0</v>
      </c>
      <c r="P25" s="301">
        <f>SUMPRODUCT(('Inc CWIP &amp; Plant'!$B$12:$B$464=P$5)*
('Inc CWIP &amp; Plant'!$T$11:$AQ$11=$B25)*
('Inc CWIP &amp; Plant'!$C$12:$C$464=$C25)*
('Inc CWIP &amp; Plant'!$T$12:$AQ$464))</f>
        <v>698.3</v>
      </c>
    </row>
    <row r="26" spans="1:16" ht="15" customHeight="1" x14ac:dyDescent="0.25">
      <c r="A26" s="299"/>
      <c r="B26" s="306">
        <f t="shared" si="0"/>
        <v>43678</v>
      </c>
      <c r="C26" s="306" t="s">
        <v>36</v>
      </c>
      <c r="D26" s="311">
        <f t="shared" si="1"/>
        <v>22238.369516114413</v>
      </c>
      <c r="E26" s="301">
        <f>SUMPRODUCT(('Inc CWIP &amp; Plant'!$B$12:$B$464=E$5)*
('Inc CWIP &amp; Plant'!$T$11:$AQ$11=$B26)*
('Inc CWIP &amp; Plant'!$C$12:$C$464=$C26)*
('Inc CWIP &amp; Plant'!$T$12:$AQ$464))</f>
        <v>0</v>
      </c>
      <c r="F26" s="301">
        <f>SUMPRODUCT(('Inc CWIP &amp; Plant'!$B$12:$B$464=F$5)*
('Inc CWIP &amp; Plant'!$T$11:$AQ$11=$B26)*
('Inc CWIP &amp; Plant'!$C$12:$C$464=$C26)*
('Inc CWIP &amp; Plant'!$T$12:$AQ$464))</f>
        <v>0</v>
      </c>
      <c r="G26" s="301">
        <f>SUMPRODUCT(('Inc CWIP &amp; Plant'!$B$12:$B$464=G$5)*
('Inc CWIP &amp; Plant'!$T$11:$AQ$11=$B26)*
('Inc CWIP &amp; Plant'!$C$12:$C$464=$C26)*
('Inc CWIP &amp; Plant'!$T$12:$AQ$464))</f>
        <v>0</v>
      </c>
      <c r="H26" s="301">
        <f>SUMPRODUCT(('Inc CWIP &amp; Plant'!$B$12:$B$464=H$5)*
('Inc CWIP &amp; Plant'!$T$11:$AQ$11=$B26)*
('Inc CWIP &amp; Plant'!$C$12:$C$464=$C26)*
('Inc CWIP &amp; Plant'!$T$12:$AQ$464))</f>
        <v>0</v>
      </c>
      <c r="I26" s="301">
        <f>SUMPRODUCT(('Inc CWIP &amp; Plant'!$B$12:$B$464=I$5)*
('Inc CWIP &amp; Plant'!$T$11:$AQ$11=$B26)*
('Inc CWIP &amp; Plant'!$C$12:$C$464=$C26)*
('Inc CWIP &amp; Plant'!$T$12:$AQ$464))</f>
        <v>0</v>
      </c>
      <c r="J26" s="301">
        <f>SUMPRODUCT(('Inc CWIP &amp; Plant'!$B$12:$B$464=J$5)*
('Inc CWIP &amp; Plant'!$T$11:$AQ$11=$B26)*
('Inc CWIP &amp; Plant'!$C$12:$C$464=$C26)*
('Inc CWIP &amp; Plant'!$T$12:$AQ$464))</f>
        <v>6352.933106114413</v>
      </c>
      <c r="K26" s="301">
        <f>SUMPRODUCT(('Inc CWIP &amp; Plant'!$B$12:$B$464=K$5)*
('Inc CWIP &amp; Plant'!$T$11:$AQ$11=$B26)*
('Inc CWIP &amp; Plant'!$C$12:$C$464=$C26)*
('Inc CWIP &amp; Plant'!$T$12:$AQ$464))</f>
        <v>483.65041000000002</v>
      </c>
      <c r="L26" s="301">
        <f>SUMPRODUCT(('Inc CWIP &amp; Plant'!$B$12:$B$464=L$5)*
('Inc CWIP &amp; Plant'!$T$11:$AQ$11=$B26)*
('Inc CWIP &amp; Plant'!$C$12:$C$464=$C26)*
('Inc CWIP &amp; Plant'!$T$12:$AQ$464))</f>
        <v>125</v>
      </c>
      <c r="M26" s="301">
        <f>SUMPRODUCT(('Inc CWIP &amp; Plant'!$B$12:$B$464=M$5)*
('Inc CWIP &amp; Plant'!$T$11:$AQ$11=$B26)*
('Inc CWIP &amp; Plant'!$C$12:$C$464=$C26)*
('Inc CWIP &amp; Plant'!$T$12:$AQ$464))</f>
        <v>14642.486000000001</v>
      </c>
      <c r="N26" s="301">
        <f>SUMPRODUCT(('Inc CWIP &amp; Plant'!$B$12:$B$464=N$5)*
('Inc CWIP &amp; Plant'!$T$11:$AQ$11=$B26)*
('Inc CWIP &amp; Plant'!$C$12:$C$464=$C26)*
('Inc CWIP &amp; Plant'!$T$12:$AQ$464))</f>
        <v>0</v>
      </c>
      <c r="O26" s="301">
        <f>SUMPRODUCT(('Inc CWIP &amp; Plant'!$B$12:$B$464=O$5)*
('Inc CWIP &amp; Plant'!$T$11:$AQ$11=$B26)*
('Inc CWIP &amp; Plant'!$C$12:$C$464=$C26)*
('Inc CWIP &amp; Plant'!$T$12:$AQ$464))</f>
        <v>0</v>
      </c>
      <c r="P26" s="301">
        <f>SUMPRODUCT(('Inc CWIP &amp; Plant'!$B$12:$B$464=P$5)*
('Inc CWIP &amp; Plant'!$T$11:$AQ$11=$B26)*
('Inc CWIP &amp; Plant'!$C$12:$C$464=$C26)*
('Inc CWIP &amp; Plant'!$T$12:$AQ$464))</f>
        <v>634.29999999999995</v>
      </c>
    </row>
    <row r="27" spans="1:16" ht="15" customHeight="1" x14ac:dyDescent="0.25">
      <c r="A27" s="299"/>
      <c r="B27" s="306">
        <f t="shared" si="0"/>
        <v>43709</v>
      </c>
      <c r="C27" s="306" t="s">
        <v>36</v>
      </c>
      <c r="D27" s="311">
        <f t="shared" si="1"/>
        <v>24775.208928607386</v>
      </c>
      <c r="E27" s="301">
        <f>SUMPRODUCT(('Inc CWIP &amp; Plant'!$B$12:$B$464=E$5)*
('Inc CWIP &amp; Plant'!$T$11:$AQ$11=$B27)*
('Inc CWIP &amp; Plant'!$C$12:$C$464=$C27)*
('Inc CWIP &amp; Plant'!$T$12:$AQ$464))</f>
        <v>0</v>
      </c>
      <c r="F27" s="301">
        <f>SUMPRODUCT(('Inc CWIP &amp; Plant'!$B$12:$B$464=F$5)*
('Inc CWIP &amp; Plant'!$T$11:$AQ$11=$B27)*
('Inc CWIP &amp; Plant'!$C$12:$C$464=$C27)*
('Inc CWIP &amp; Plant'!$T$12:$AQ$464))</f>
        <v>0</v>
      </c>
      <c r="G27" s="301">
        <f>SUMPRODUCT(('Inc CWIP &amp; Plant'!$B$12:$B$464=G$5)*
('Inc CWIP &amp; Plant'!$T$11:$AQ$11=$B27)*
('Inc CWIP &amp; Plant'!$C$12:$C$464=$C27)*
('Inc CWIP &amp; Plant'!$T$12:$AQ$464))</f>
        <v>0</v>
      </c>
      <c r="H27" s="301">
        <f>SUMPRODUCT(('Inc CWIP &amp; Plant'!$B$12:$B$464=H$5)*
('Inc CWIP &amp; Plant'!$T$11:$AQ$11=$B27)*
('Inc CWIP &amp; Plant'!$C$12:$C$464=$C27)*
('Inc CWIP &amp; Plant'!$T$12:$AQ$464))</f>
        <v>0</v>
      </c>
      <c r="I27" s="301">
        <f>SUMPRODUCT(('Inc CWIP &amp; Plant'!$B$12:$B$464=I$5)*
('Inc CWIP &amp; Plant'!$T$11:$AQ$11=$B27)*
('Inc CWIP &amp; Plant'!$C$12:$C$464=$C27)*
('Inc CWIP &amp; Plant'!$T$12:$AQ$464))</f>
        <v>0</v>
      </c>
      <c r="J27" s="301">
        <f>SUMPRODUCT(('Inc CWIP &amp; Plant'!$B$12:$B$464=J$5)*
('Inc CWIP &amp; Plant'!$T$11:$AQ$11=$B27)*
('Inc CWIP &amp; Plant'!$C$12:$C$464=$C27)*
('Inc CWIP &amp; Plant'!$T$12:$AQ$464))</f>
        <v>8352.1685186073864</v>
      </c>
      <c r="K27" s="301">
        <f>SUMPRODUCT(('Inc CWIP &amp; Plant'!$B$12:$B$464=K$5)*
('Inc CWIP &amp; Plant'!$T$11:$AQ$11=$B27)*
('Inc CWIP &amp; Plant'!$C$12:$C$464=$C27)*
('Inc CWIP &amp; Plant'!$T$12:$AQ$464))</f>
        <v>483.65041000000002</v>
      </c>
      <c r="L27" s="301">
        <f>SUMPRODUCT(('Inc CWIP &amp; Plant'!$B$12:$B$464=L$5)*
('Inc CWIP &amp; Plant'!$T$11:$AQ$11=$B27)*
('Inc CWIP &amp; Plant'!$C$12:$C$464=$C27)*
('Inc CWIP &amp; Plant'!$T$12:$AQ$464))</f>
        <v>250</v>
      </c>
      <c r="M27" s="301">
        <f>SUMPRODUCT(('Inc CWIP &amp; Plant'!$B$12:$B$464=M$5)*
('Inc CWIP &amp; Plant'!$T$11:$AQ$11=$B27)*
('Inc CWIP &amp; Plant'!$C$12:$C$464=$C27)*
('Inc CWIP &amp; Plant'!$T$12:$AQ$464))</f>
        <v>15213.79</v>
      </c>
      <c r="N27" s="301">
        <f>SUMPRODUCT(('Inc CWIP &amp; Plant'!$B$12:$B$464=N$5)*
('Inc CWIP &amp; Plant'!$T$11:$AQ$11=$B27)*
('Inc CWIP &amp; Plant'!$C$12:$C$464=$C27)*
('Inc CWIP &amp; Plant'!$T$12:$AQ$464))</f>
        <v>0</v>
      </c>
      <c r="O27" s="301">
        <f>SUMPRODUCT(('Inc CWIP &amp; Plant'!$B$12:$B$464=O$5)*
('Inc CWIP &amp; Plant'!$T$11:$AQ$11=$B27)*
('Inc CWIP &amp; Plant'!$C$12:$C$464=$C27)*
('Inc CWIP &amp; Plant'!$T$12:$AQ$464))</f>
        <v>0</v>
      </c>
      <c r="P27" s="301">
        <f>SUMPRODUCT(('Inc CWIP &amp; Plant'!$B$12:$B$464=P$5)*
('Inc CWIP &amp; Plant'!$T$11:$AQ$11=$B27)*
('Inc CWIP &amp; Plant'!$C$12:$C$464=$C27)*
('Inc CWIP &amp; Plant'!$T$12:$AQ$464))</f>
        <v>475.6</v>
      </c>
    </row>
    <row r="28" spans="1:16" ht="15" customHeight="1" x14ac:dyDescent="0.25">
      <c r="A28" s="299"/>
      <c r="B28" s="306">
        <f t="shared" si="0"/>
        <v>43739</v>
      </c>
      <c r="C28" s="306" t="s">
        <v>36</v>
      </c>
      <c r="D28" s="311">
        <f t="shared" si="1"/>
        <v>38555.092734987724</v>
      </c>
      <c r="E28" s="301">
        <f>SUMPRODUCT(('Inc CWIP &amp; Plant'!$B$12:$B$464=E$5)*
('Inc CWIP &amp; Plant'!$T$11:$AQ$11=$B28)*
('Inc CWIP &amp; Plant'!$C$12:$C$464=$C28)*
('Inc CWIP &amp; Plant'!$T$12:$AQ$464))</f>
        <v>0</v>
      </c>
      <c r="F28" s="301">
        <f>SUMPRODUCT(('Inc CWIP &amp; Plant'!$B$12:$B$464=F$5)*
('Inc CWIP &amp; Plant'!$T$11:$AQ$11=$B28)*
('Inc CWIP &amp; Plant'!$C$12:$C$464=$C28)*
('Inc CWIP &amp; Plant'!$T$12:$AQ$464))</f>
        <v>0</v>
      </c>
      <c r="G28" s="301">
        <f>SUMPRODUCT(('Inc CWIP &amp; Plant'!$B$12:$B$464=G$5)*
('Inc CWIP &amp; Plant'!$T$11:$AQ$11=$B28)*
('Inc CWIP &amp; Plant'!$C$12:$C$464=$C28)*
('Inc CWIP &amp; Plant'!$T$12:$AQ$464))</f>
        <v>0</v>
      </c>
      <c r="H28" s="301">
        <f>SUMPRODUCT(('Inc CWIP &amp; Plant'!$B$12:$B$464=H$5)*
('Inc CWIP &amp; Plant'!$T$11:$AQ$11=$B28)*
('Inc CWIP &amp; Plant'!$C$12:$C$464=$C28)*
('Inc CWIP &amp; Plant'!$T$12:$AQ$464))</f>
        <v>0</v>
      </c>
      <c r="I28" s="301">
        <f>SUMPRODUCT(('Inc CWIP &amp; Plant'!$B$12:$B$464=I$5)*
('Inc CWIP &amp; Plant'!$T$11:$AQ$11=$B28)*
('Inc CWIP &amp; Plant'!$C$12:$C$464=$C28)*
('Inc CWIP &amp; Plant'!$T$12:$AQ$464))</f>
        <v>0</v>
      </c>
      <c r="J28" s="301">
        <f>SUMPRODUCT(('Inc CWIP &amp; Plant'!$B$12:$B$464=J$5)*
('Inc CWIP &amp; Plant'!$T$11:$AQ$11=$B28)*
('Inc CWIP &amp; Plant'!$C$12:$C$464=$C28)*
('Inc CWIP &amp; Plant'!$T$12:$AQ$464))</f>
        <v>3995.8697649877231</v>
      </c>
      <c r="K28" s="301">
        <f>SUMPRODUCT(('Inc CWIP &amp; Plant'!$B$12:$B$464=K$5)*
('Inc CWIP &amp; Plant'!$T$11:$AQ$11=$B28)*
('Inc CWIP &amp; Plant'!$C$12:$C$464=$C28)*
('Inc CWIP &amp; Plant'!$T$12:$AQ$464))</f>
        <v>483.65196999999995</v>
      </c>
      <c r="L28" s="301">
        <f>SUMPRODUCT(('Inc CWIP &amp; Plant'!$B$12:$B$464=L$5)*
('Inc CWIP &amp; Plant'!$T$11:$AQ$11=$B28)*
('Inc CWIP &amp; Plant'!$C$12:$C$464=$C28)*
('Inc CWIP &amp; Plant'!$T$12:$AQ$464))</f>
        <v>250</v>
      </c>
      <c r="M28" s="301">
        <f>SUMPRODUCT(('Inc CWIP &amp; Plant'!$B$12:$B$464=M$5)*
('Inc CWIP &amp; Plant'!$T$11:$AQ$11=$B28)*
('Inc CWIP &amp; Plant'!$C$12:$C$464=$C28)*
('Inc CWIP &amp; Plant'!$T$12:$AQ$464))</f>
        <v>18580.670999999998</v>
      </c>
      <c r="N28" s="301">
        <f>SUMPRODUCT(('Inc CWIP &amp; Plant'!$B$12:$B$464=N$5)*
('Inc CWIP &amp; Plant'!$T$11:$AQ$11=$B28)*
('Inc CWIP &amp; Plant'!$C$12:$C$464=$C28)*
('Inc CWIP &amp; Plant'!$T$12:$AQ$464))</f>
        <v>0</v>
      </c>
      <c r="O28" s="301">
        <f>SUMPRODUCT(('Inc CWIP &amp; Plant'!$B$12:$B$464=O$5)*
('Inc CWIP &amp; Plant'!$T$11:$AQ$11=$B28)*
('Inc CWIP &amp; Plant'!$C$12:$C$464=$C28)*
('Inc CWIP &amp; Plant'!$T$12:$AQ$464))</f>
        <v>0</v>
      </c>
      <c r="P28" s="301">
        <f>SUMPRODUCT(('Inc CWIP &amp; Plant'!$B$12:$B$464=P$5)*
('Inc CWIP &amp; Plant'!$T$11:$AQ$11=$B28)*
('Inc CWIP &amp; Plant'!$C$12:$C$464=$C28)*
('Inc CWIP &amp; Plant'!$T$12:$AQ$464))</f>
        <v>15244.9</v>
      </c>
    </row>
    <row r="29" spans="1:16" ht="15" customHeight="1" x14ac:dyDescent="0.25">
      <c r="A29" s="299"/>
      <c r="B29" s="306">
        <f t="shared" si="0"/>
        <v>43770</v>
      </c>
      <c r="C29" s="306" t="s">
        <v>36</v>
      </c>
      <c r="D29" s="311">
        <f t="shared" si="1"/>
        <v>33176.386182708353</v>
      </c>
      <c r="E29" s="301">
        <f>SUMPRODUCT(('Inc CWIP &amp; Plant'!$B$12:$B$464=E$5)*
('Inc CWIP &amp; Plant'!$T$11:$AQ$11=$B29)*
('Inc CWIP &amp; Plant'!$C$12:$C$464=$C29)*
('Inc CWIP &amp; Plant'!$T$12:$AQ$464))</f>
        <v>0</v>
      </c>
      <c r="F29" s="301">
        <f>SUMPRODUCT(('Inc CWIP &amp; Plant'!$B$12:$B$464=F$5)*
('Inc CWIP &amp; Plant'!$T$11:$AQ$11=$B29)*
('Inc CWIP &amp; Plant'!$C$12:$C$464=$C29)*
('Inc CWIP &amp; Plant'!$T$12:$AQ$464))</f>
        <v>0</v>
      </c>
      <c r="G29" s="301">
        <f>SUMPRODUCT(('Inc CWIP &amp; Plant'!$B$12:$B$464=G$5)*
('Inc CWIP &amp; Plant'!$T$11:$AQ$11=$B29)*
('Inc CWIP &amp; Plant'!$C$12:$C$464=$C29)*
('Inc CWIP &amp; Plant'!$T$12:$AQ$464))</f>
        <v>0</v>
      </c>
      <c r="H29" s="301">
        <f>SUMPRODUCT(('Inc CWIP &amp; Plant'!$B$12:$B$464=H$5)*
('Inc CWIP &amp; Plant'!$T$11:$AQ$11=$B29)*
('Inc CWIP &amp; Plant'!$C$12:$C$464=$C29)*
('Inc CWIP &amp; Plant'!$T$12:$AQ$464))</f>
        <v>0</v>
      </c>
      <c r="I29" s="301">
        <f>SUMPRODUCT(('Inc CWIP &amp; Plant'!$B$12:$B$464=I$5)*
('Inc CWIP &amp; Plant'!$T$11:$AQ$11=$B29)*
('Inc CWIP &amp; Plant'!$C$12:$C$464=$C29)*
('Inc CWIP &amp; Plant'!$T$12:$AQ$464))</f>
        <v>0</v>
      </c>
      <c r="J29" s="301">
        <f>SUMPRODUCT(('Inc CWIP &amp; Plant'!$B$12:$B$464=J$5)*
('Inc CWIP &amp; Plant'!$T$11:$AQ$11=$B29)*
('Inc CWIP &amp; Plant'!$C$12:$C$464=$C29)*
('Inc CWIP &amp; Plant'!$T$12:$AQ$464))</f>
        <v>14262.524372708354</v>
      </c>
      <c r="K29" s="301">
        <f>SUMPRODUCT(('Inc CWIP &amp; Plant'!$B$12:$B$464=K$5)*
('Inc CWIP &amp; Plant'!$T$11:$AQ$11=$B29)*
('Inc CWIP &amp; Plant'!$C$12:$C$464=$C29)*
('Inc CWIP &amp; Plant'!$T$12:$AQ$464))</f>
        <v>320.84481</v>
      </c>
      <c r="L29" s="301">
        <f>SUMPRODUCT(('Inc CWIP &amp; Plant'!$B$12:$B$464=L$5)*
('Inc CWIP &amp; Plant'!$T$11:$AQ$11=$B29)*
('Inc CWIP &amp; Plant'!$C$12:$C$464=$C29)*
('Inc CWIP &amp; Plant'!$T$12:$AQ$464))</f>
        <v>250</v>
      </c>
      <c r="M29" s="301">
        <f>SUMPRODUCT(('Inc CWIP &amp; Plant'!$B$12:$B$464=M$5)*
('Inc CWIP &amp; Plant'!$T$11:$AQ$11=$B29)*
('Inc CWIP &amp; Plant'!$C$12:$C$464=$C29)*
('Inc CWIP &amp; Plant'!$T$12:$AQ$464))</f>
        <v>13761.026</v>
      </c>
      <c r="N29" s="301">
        <f>SUMPRODUCT(('Inc CWIP &amp; Plant'!$B$12:$B$464=N$5)*
('Inc CWIP &amp; Plant'!$T$11:$AQ$11=$B29)*
('Inc CWIP &amp; Plant'!$C$12:$C$464=$C29)*
('Inc CWIP &amp; Plant'!$T$12:$AQ$464))</f>
        <v>0</v>
      </c>
      <c r="O29" s="301">
        <f>SUMPRODUCT(('Inc CWIP &amp; Plant'!$B$12:$B$464=O$5)*
('Inc CWIP &amp; Plant'!$T$11:$AQ$11=$B29)*
('Inc CWIP &amp; Plant'!$C$12:$C$464=$C29)*
('Inc CWIP &amp; Plant'!$T$12:$AQ$464))</f>
        <v>0</v>
      </c>
      <c r="P29" s="301">
        <f>SUMPRODUCT(('Inc CWIP &amp; Plant'!$B$12:$B$464=P$5)*
('Inc CWIP &amp; Plant'!$T$11:$AQ$11=$B29)*
('Inc CWIP &amp; Plant'!$C$12:$C$464=$C29)*
('Inc CWIP &amp; Plant'!$T$12:$AQ$464))</f>
        <v>4581.991</v>
      </c>
    </row>
    <row r="30" spans="1:16" ht="15" customHeight="1" thickBot="1" x14ac:dyDescent="0.3">
      <c r="A30" s="299"/>
      <c r="B30" s="306">
        <f t="shared" si="0"/>
        <v>43800</v>
      </c>
      <c r="C30" s="306" t="s">
        <v>36</v>
      </c>
      <c r="D30" s="312">
        <f>SUM(E30:P30)</f>
        <v>33982.790172716428</v>
      </c>
      <c r="E30" s="301">
        <f>SUMPRODUCT(('Inc CWIP &amp; Plant'!$B$12:$B$464=E$5)*
('Inc CWIP &amp; Plant'!$T$11:$AQ$11=$B30)*
('Inc CWIP &amp; Plant'!$C$12:$C$464=$C30)*
('Inc CWIP &amp; Plant'!$T$12:$AQ$464))</f>
        <v>0</v>
      </c>
      <c r="F30" s="301">
        <f>SUMPRODUCT(('Inc CWIP &amp; Plant'!$B$12:$B$464=F$5)*
('Inc CWIP &amp; Plant'!$T$11:$AQ$11=$B30)*
('Inc CWIP &amp; Plant'!$C$12:$C$464=$C30)*
('Inc CWIP &amp; Plant'!$T$12:$AQ$464))</f>
        <v>0</v>
      </c>
      <c r="G30" s="301">
        <f>SUMPRODUCT(('Inc CWIP &amp; Plant'!$B$12:$B$464=G$5)*
('Inc CWIP &amp; Plant'!$T$11:$AQ$11=$B30)*
('Inc CWIP &amp; Plant'!$C$12:$C$464=$C30)*
('Inc CWIP &amp; Plant'!$T$12:$AQ$464))</f>
        <v>0</v>
      </c>
      <c r="H30" s="301">
        <f>SUMPRODUCT(('Inc CWIP &amp; Plant'!$B$12:$B$464=H$5)*
('Inc CWIP &amp; Plant'!$T$11:$AQ$11=$B30)*
('Inc CWIP &amp; Plant'!$C$12:$C$464=$C30)*
('Inc CWIP &amp; Plant'!$T$12:$AQ$464))</f>
        <v>0</v>
      </c>
      <c r="I30" s="301">
        <f>SUMPRODUCT(('Inc CWIP &amp; Plant'!$B$12:$B$464=I$5)*
('Inc CWIP &amp; Plant'!$T$11:$AQ$11=$B30)*
('Inc CWIP &amp; Plant'!$C$12:$C$464=$C30)*
('Inc CWIP &amp; Plant'!$T$12:$AQ$464))</f>
        <v>0</v>
      </c>
      <c r="J30" s="301">
        <f>SUMPRODUCT(('Inc CWIP &amp; Plant'!$B$12:$B$464=J$5)*
('Inc CWIP &amp; Plant'!$T$11:$AQ$11=$B30)*
('Inc CWIP &amp; Plant'!$C$12:$C$464=$C30)*
('Inc CWIP &amp; Plant'!$T$12:$AQ$464))</f>
        <v>9312.5677527164262</v>
      </c>
      <c r="K30" s="301">
        <f>SUMPRODUCT(('Inc CWIP &amp; Plant'!$B$12:$B$464=K$5)*
('Inc CWIP &amp; Plant'!$T$11:$AQ$11=$B30)*
('Inc CWIP &amp; Plant'!$C$12:$C$464=$C30)*
('Inc CWIP &amp; Plant'!$T$12:$AQ$464))</f>
        <v>4917.6834200000003</v>
      </c>
      <c r="L30" s="301">
        <f>SUMPRODUCT(('Inc CWIP &amp; Plant'!$B$12:$B$464=L$5)*
('Inc CWIP &amp; Plant'!$T$11:$AQ$11=$B30)*
('Inc CWIP &amp; Plant'!$C$12:$C$464=$C30)*
('Inc CWIP &amp; Plant'!$T$12:$AQ$464))</f>
        <v>545</v>
      </c>
      <c r="M30" s="301">
        <f>SUMPRODUCT(('Inc CWIP &amp; Plant'!$B$12:$B$464=M$5)*
('Inc CWIP &amp; Plant'!$T$11:$AQ$11=$B30)*
('Inc CWIP &amp; Plant'!$C$12:$C$464=$C30)*
('Inc CWIP &amp; Plant'!$T$12:$AQ$464))</f>
        <v>14863.709000000001</v>
      </c>
      <c r="N30" s="301">
        <f>SUMPRODUCT(('Inc CWIP &amp; Plant'!$B$12:$B$464=N$5)*
('Inc CWIP &amp; Plant'!$T$11:$AQ$11=$B30)*
('Inc CWIP &amp; Plant'!$C$12:$C$464=$C30)*
('Inc CWIP &amp; Plant'!$T$12:$AQ$464))</f>
        <v>0</v>
      </c>
      <c r="O30" s="301">
        <f>SUMPRODUCT(('Inc CWIP &amp; Plant'!$B$12:$B$464=O$5)*
('Inc CWIP &amp; Plant'!$T$11:$AQ$11=$B30)*
('Inc CWIP &amp; Plant'!$C$12:$C$464=$C30)*
('Inc CWIP &amp; Plant'!$T$12:$AQ$464))</f>
        <v>0</v>
      </c>
      <c r="P30" s="301">
        <f>SUMPRODUCT(('Inc CWIP &amp; Plant'!$B$12:$B$464=P$5)*
('Inc CWIP &amp; Plant'!$T$11:$AQ$11=$B30)*
('Inc CWIP &amp; Plant'!$C$12:$C$464=$C30)*
('Inc CWIP &amp; Plant'!$T$12:$AQ$464))</f>
        <v>4343.8300000000017</v>
      </c>
    </row>
    <row r="31" spans="1:16" ht="15" customHeight="1" x14ac:dyDescent="0.25">
      <c r="A31" s="299"/>
      <c r="B31" s="299"/>
      <c r="C31" s="299"/>
      <c r="D31" s="313"/>
      <c r="E31" s="313"/>
      <c r="F31" s="313"/>
      <c r="G31" s="313"/>
      <c r="H31" s="313"/>
      <c r="I31" s="313"/>
      <c r="J31" s="313"/>
      <c r="K31" s="313"/>
      <c r="L31" s="313"/>
      <c r="M31" s="313"/>
      <c r="N31" s="313"/>
      <c r="O31" s="313"/>
      <c r="P31" s="313"/>
    </row>
    <row r="32" spans="1:16" ht="15" customHeight="1" x14ac:dyDescent="0.25">
      <c r="A32" s="299"/>
      <c r="B32" s="299"/>
      <c r="C32" s="299"/>
      <c r="D32" s="313"/>
      <c r="E32" s="299"/>
      <c r="F32" s="299"/>
      <c r="G32" s="299"/>
      <c r="H32" s="299"/>
      <c r="I32" s="299"/>
      <c r="J32" s="299"/>
      <c r="K32" s="299"/>
      <c r="L32" s="299"/>
      <c r="M32" s="299"/>
      <c r="N32" s="299"/>
      <c r="O32" s="299"/>
      <c r="P32" s="299"/>
    </row>
    <row r="33" spans="1:16" ht="15" customHeight="1" x14ac:dyDescent="0.25">
      <c r="A33" s="299"/>
      <c r="B33" s="299"/>
      <c r="C33" s="299"/>
      <c r="D33" s="299"/>
      <c r="E33" s="299"/>
      <c r="F33" s="299"/>
      <c r="G33" s="299"/>
      <c r="H33" s="299"/>
      <c r="I33" s="299"/>
      <c r="J33" s="299"/>
      <c r="K33" s="299"/>
      <c r="L33" s="299"/>
      <c r="M33" s="299"/>
      <c r="N33" s="299"/>
      <c r="O33" s="299"/>
      <c r="P33" s="299"/>
    </row>
    <row r="34" spans="1:16" ht="15" customHeight="1" x14ac:dyDescent="0.25">
      <c r="A34" s="299"/>
      <c r="B34" s="299"/>
      <c r="C34" s="299"/>
      <c r="D34" s="299"/>
      <c r="E34" s="299"/>
      <c r="F34" s="299"/>
      <c r="G34" s="299"/>
      <c r="H34" s="299"/>
      <c r="I34" s="299"/>
      <c r="J34" s="299"/>
      <c r="K34" s="299"/>
      <c r="L34" s="299"/>
      <c r="M34" s="299"/>
      <c r="N34" s="299"/>
      <c r="O34" s="299"/>
      <c r="P34" s="299"/>
    </row>
    <row r="35" spans="1:16" ht="26.25" x14ac:dyDescent="0.25">
      <c r="A35" s="300" t="s">
        <v>53</v>
      </c>
      <c r="B35" s="299"/>
      <c r="C35" s="299"/>
      <c r="D35" s="299"/>
      <c r="E35" s="299"/>
      <c r="F35" s="299"/>
      <c r="G35" s="299"/>
      <c r="H35" s="299"/>
      <c r="I35" s="299"/>
      <c r="J35" s="299"/>
      <c r="K35" s="299"/>
      <c r="L35" s="299"/>
      <c r="M35" s="299"/>
      <c r="N35" s="299"/>
      <c r="O35" s="299"/>
      <c r="P35" s="299"/>
    </row>
    <row r="36" spans="1:16" ht="15" customHeight="1" thickBot="1" x14ac:dyDescent="0.3">
      <c r="A36" s="299"/>
      <c r="B36" s="299"/>
      <c r="C36" s="299"/>
      <c r="D36" s="380" t="s">
        <v>54</v>
      </c>
      <c r="E36" s="381"/>
      <c r="F36" s="381"/>
      <c r="G36" s="381"/>
      <c r="H36" s="381"/>
      <c r="I36" s="381"/>
      <c r="J36" s="381"/>
      <c r="K36" s="381"/>
      <c r="L36" s="381"/>
      <c r="M36" s="381"/>
      <c r="N36" s="381"/>
      <c r="O36" s="381"/>
      <c r="P36" s="381"/>
    </row>
    <row r="37" spans="1:16" ht="42" customHeight="1" x14ac:dyDescent="0.25">
      <c r="A37" s="303"/>
      <c r="B37" s="304" t="s">
        <v>9</v>
      </c>
      <c r="C37" s="307"/>
      <c r="D37" s="314" t="s">
        <v>48</v>
      </c>
      <c r="E37" s="315" t="str">
        <f t="shared" ref="E37:P37" si="2">E5</f>
        <v>Devers Colorado River (DCR)</v>
      </c>
      <c r="F37" s="315" t="str">
        <f t="shared" si="2"/>
        <v>Tehachapi Segments 1 - 3A</v>
      </c>
      <c r="G37" s="315" t="str">
        <f t="shared" si="2"/>
        <v>Tehachapi Segments 3B &amp; 3C</v>
      </c>
      <c r="H37" s="315" t="str">
        <f t="shared" si="2"/>
        <v>Tehachapi Segments 4-11</v>
      </c>
      <c r="I37" s="315" t="str">
        <f t="shared" si="2"/>
        <v>Red Bluff Substation</v>
      </c>
      <c r="J37" s="315" t="str">
        <f t="shared" si="2"/>
        <v>Mesa</v>
      </c>
      <c r="K37" s="315" t="str">
        <f t="shared" si="2"/>
        <v>Alberhill</v>
      </c>
      <c r="L37" s="315" t="str">
        <f t="shared" si="2"/>
        <v>Calcite Southern (formerly Jasper; part of South of Kramer)</v>
      </c>
      <c r="M37" s="315" t="str">
        <f t="shared" si="2"/>
        <v>West of Devers</v>
      </c>
      <c r="N37" s="315" t="str">
        <f t="shared" si="2"/>
        <v>Colorado River Substation</v>
      </c>
      <c r="O37" s="315" t="str">
        <f t="shared" si="2"/>
        <v>Whirlwind Substation Expansion Project</v>
      </c>
      <c r="P37" s="315" t="str">
        <f t="shared" si="2"/>
        <v>ELM Series Caps</v>
      </c>
    </row>
    <row r="38" spans="1:16" ht="15" customHeight="1" x14ac:dyDescent="0.25">
      <c r="A38" s="299" t="s">
        <v>50</v>
      </c>
      <c r="B38" s="306">
        <f t="shared" ref="B38:B62" si="3">B6</f>
        <v>43070</v>
      </c>
      <c r="C38" s="306" t="s">
        <v>33</v>
      </c>
      <c r="D38" s="311">
        <f>SUM(E38:P38)</f>
        <v>0</v>
      </c>
      <c r="E38" s="301">
        <f>SUMPRODUCT(('Inc CWIP &amp; Plant'!$B$12:$B$464=E$37)*
('Inc CWIP &amp; Plant'!$T$11:$AQ$11=$B38)*
('Inc CWIP &amp; Plant'!$C$12:$C$464=$C38)*
('Inc CWIP &amp; Plant'!$T$12:$AQ$464))</f>
        <v>0</v>
      </c>
      <c r="F38" s="301">
        <f>SUMPRODUCT(('Inc CWIP &amp; Plant'!$B$12:$B$464=F$37)*
('Inc CWIP &amp; Plant'!$T$11:$AQ$11=$B38)*
('Inc CWIP &amp; Plant'!$C$12:$C$464=$C38)*
('Inc CWIP &amp; Plant'!$T$12:$AQ$464))</f>
        <v>0</v>
      </c>
      <c r="G38" s="301">
        <f>SUMPRODUCT(('Inc CWIP &amp; Plant'!$B$12:$B$464=G$37)*
('Inc CWIP &amp; Plant'!$T$11:$AQ$11=$B38)*
('Inc CWIP &amp; Plant'!$C$12:$C$464=$C38)*
('Inc CWIP &amp; Plant'!$T$12:$AQ$464))</f>
        <v>0</v>
      </c>
      <c r="H38" s="301">
        <f>SUMPRODUCT(('Inc CWIP &amp; Plant'!$B$12:$B$464=H$37)*
('Inc CWIP &amp; Plant'!$T$11:$AQ$11=$B38)*
('Inc CWIP &amp; Plant'!$C$12:$C$464=$C38)*
('Inc CWIP &amp; Plant'!$T$12:$AQ$464))</f>
        <v>0</v>
      </c>
      <c r="I38" s="301">
        <f>SUMPRODUCT(('Inc CWIP &amp; Plant'!$B$12:$B$464=I$37)*
('Inc CWIP &amp; Plant'!$T$11:$AQ$11=$B38)*
('Inc CWIP &amp; Plant'!$C$12:$C$464=$C38)*
('Inc CWIP &amp; Plant'!$T$12:$AQ$464))</f>
        <v>0</v>
      </c>
      <c r="J38" s="301">
        <f>SUMPRODUCT(('Inc CWIP &amp; Plant'!$B$12:$B$464=J$37)*
('Inc CWIP &amp; Plant'!$T$11:$AQ$11=$B38)*
('Inc CWIP &amp; Plant'!$C$12:$C$464=$C38)*
('Inc CWIP &amp; Plant'!$T$12:$AQ$464))</f>
        <v>0</v>
      </c>
      <c r="K38" s="301">
        <f>SUMPRODUCT(('Inc CWIP &amp; Plant'!$B$12:$B$464=K$37)*
('Inc CWIP &amp; Plant'!$T$11:$AQ$11=$B38)*
('Inc CWIP &amp; Plant'!$C$12:$C$464=$C38)*
('Inc CWIP &amp; Plant'!$T$12:$AQ$464))</f>
        <v>0</v>
      </c>
      <c r="L38" s="301">
        <f>SUMPRODUCT(('Inc CWIP &amp; Plant'!$B$12:$B$464=L$37)*
('Inc CWIP &amp; Plant'!$T$11:$AQ$11=$B38)*
('Inc CWIP &amp; Plant'!$C$12:$C$464=$C38)*
('Inc CWIP &amp; Plant'!$T$12:$AQ$464))</f>
        <v>0</v>
      </c>
      <c r="M38" s="301">
        <f>SUMPRODUCT(('Inc CWIP &amp; Plant'!$B$12:$B$464=M$37)*
('Inc CWIP &amp; Plant'!$T$11:$AQ$11=$B38)*
('Inc CWIP &amp; Plant'!$C$12:$C$464=$C38)*
('Inc CWIP &amp; Plant'!$T$12:$AQ$464))</f>
        <v>0</v>
      </c>
      <c r="N38" s="301">
        <f>SUMPRODUCT(('Inc CWIP &amp; Plant'!$B$12:$B$464=N$37)*
('Inc CWIP &amp; Plant'!$T$11:$AQ$11=$B38)*
('Inc CWIP &amp; Plant'!$C$12:$C$464=$C38)*
('Inc CWIP &amp; Plant'!$T$12:$AQ$464))</f>
        <v>0</v>
      </c>
      <c r="O38" s="301">
        <f>SUMPRODUCT(('Inc CWIP &amp; Plant'!$B$12:$B$464=O$37)*
('Inc CWIP &amp; Plant'!$T$11:$AQ$11=$B38)*
('Inc CWIP &amp; Plant'!$C$12:$C$464=$C38)*
('Inc CWIP &amp; Plant'!$T$12:$AQ$464))</f>
        <v>0</v>
      </c>
      <c r="P38" s="301">
        <f>SUMPRODUCT(('Inc CWIP &amp; Plant'!$B$12:$B$464=P$37)*
('Inc CWIP &amp; Plant'!$T$11:$AQ$11=$B38)*
('Inc CWIP &amp; Plant'!$C$12:$C$464=$C38)*
('Inc CWIP &amp; Plant'!$T$12:$AQ$464))</f>
        <v>0</v>
      </c>
    </row>
    <row r="39" spans="1:16" ht="15" customHeight="1" x14ac:dyDescent="0.25">
      <c r="A39" s="299" t="s">
        <v>51</v>
      </c>
      <c r="B39" s="306">
        <f t="shared" si="3"/>
        <v>43101</v>
      </c>
      <c r="C39" s="306" t="s">
        <v>33</v>
      </c>
      <c r="D39" s="311">
        <f>SUM(E39:P39)</f>
        <v>5037.3150016</v>
      </c>
      <c r="E39" s="301">
        <f>SUMPRODUCT(('Inc CWIP &amp; Plant'!$B$12:$B$464=E$37)*
('Inc CWIP &amp; Plant'!$T$11:$AQ$11=$B39)*
('Inc CWIP &amp; Plant'!$C$12:$C$464=$C39)*
('Inc CWIP &amp; Plant'!$T$12:$AQ$464))</f>
        <v>0</v>
      </c>
      <c r="F39" s="301">
        <f>SUMPRODUCT(('Inc CWIP &amp; Plant'!$B$12:$B$464=F$37)*
('Inc CWIP &amp; Plant'!$T$11:$AQ$11=$B39)*
('Inc CWIP &amp; Plant'!$C$12:$C$464=$C39)*
('Inc CWIP &amp; Plant'!$T$12:$AQ$464))</f>
        <v>0</v>
      </c>
      <c r="G39" s="301">
        <f>SUMPRODUCT(('Inc CWIP &amp; Plant'!$B$12:$B$464=G$37)*
('Inc CWIP &amp; Plant'!$T$11:$AQ$11=$B39)*
('Inc CWIP &amp; Plant'!$C$12:$C$464=$C39)*
('Inc CWIP &amp; Plant'!$T$12:$AQ$464))</f>
        <v>3.6549999999999998</v>
      </c>
      <c r="H39" s="301">
        <f>SUMPRODUCT(('Inc CWIP &amp; Plant'!$B$12:$B$464=H$37)*
('Inc CWIP &amp; Plant'!$T$11:$AQ$11=$B39)*
('Inc CWIP &amp; Plant'!$C$12:$C$464=$C39)*
('Inc CWIP &amp; Plant'!$T$12:$AQ$464))</f>
        <v>187.46100000000004</v>
      </c>
      <c r="I39" s="301">
        <f>SUMPRODUCT(('Inc CWIP &amp; Plant'!$B$12:$B$464=I$37)*
('Inc CWIP &amp; Plant'!$T$11:$AQ$11=$B39)*
('Inc CWIP &amp; Plant'!$C$12:$C$464=$C39)*
('Inc CWIP &amp; Plant'!$T$12:$AQ$464))</f>
        <v>0</v>
      </c>
      <c r="J39" s="301">
        <f>SUMPRODUCT(('Inc CWIP &amp; Plant'!$B$12:$B$464=J$37)*
('Inc CWIP &amp; Plant'!$T$11:$AQ$11=$B39)*
('Inc CWIP &amp; Plant'!$C$12:$C$464=$C39)*
('Inc CWIP &amp; Plant'!$T$12:$AQ$464))</f>
        <v>4835.1620015999997</v>
      </c>
      <c r="K39" s="301">
        <f>SUMPRODUCT(('Inc CWIP &amp; Plant'!$B$12:$B$464=K$37)*
('Inc CWIP &amp; Plant'!$T$11:$AQ$11=$B39)*
('Inc CWIP &amp; Plant'!$C$12:$C$464=$C39)*
('Inc CWIP &amp; Plant'!$T$12:$AQ$464))</f>
        <v>0</v>
      </c>
      <c r="L39" s="301">
        <f>SUMPRODUCT(('Inc CWIP &amp; Plant'!$B$12:$B$464=L$37)*
('Inc CWIP &amp; Plant'!$T$11:$AQ$11=$B39)*
('Inc CWIP &amp; Plant'!$C$12:$C$464=$C39)*
('Inc CWIP &amp; Plant'!$T$12:$AQ$464))</f>
        <v>0</v>
      </c>
      <c r="M39" s="301">
        <f>SUMPRODUCT(('Inc CWIP &amp; Plant'!$B$12:$B$464=M$37)*
('Inc CWIP &amp; Plant'!$T$11:$AQ$11=$B39)*
('Inc CWIP &amp; Plant'!$C$12:$C$464=$C39)*
('Inc CWIP &amp; Plant'!$T$12:$AQ$464))</f>
        <v>0</v>
      </c>
      <c r="N39" s="301">
        <f>SUMPRODUCT(('Inc CWIP &amp; Plant'!$B$12:$B$464=N$37)*
('Inc CWIP &amp; Plant'!$T$11:$AQ$11=$B39)*
('Inc CWIP &amp; Plant'!$C$12:$C$464=$C39)*
('Inc CWIP &amp; Plant'!$T$12:$AQ$464))</f>
        <v>0.72799999999999998</v>
      </c>
      <c r="O39" s="301">
        <f>SUMPRODUCT(('Inc CWIP &amp; Plant'!$B$12:$B$464=O$37)*
('Inc CWIP &amp; Plant'!$T$11:$AQ$11=$B39)*
('Inc CWIP &amp; Plant'!$C$12:$C$464=$C39)*
('Inc CWIP &amp; Plant'!$T$12:$AQ$464))</f>
        <v>10.308999999999999</v>
      </c>
      <c r="P39" s="301">
        <f>SUMPRODUCT(('Inc CWIP &amp; Plant'!$B$12:$B$464=P$37)*
('Inc CWIP &amp; Plant'!$T$11:$AQ$11=$B39)*
('Inc CWIP &amp; Plant'!$C$12:$C$464=$C39)*
('Inc CWIP &amp; Plant'!$T$12:$AQ$464))</f>
        <v>0</v>
      </c>
    </row>
    <row r="40" spans="1:16" ht="15" customHeight="1" x14ac:dyDescent="0.25">
      <c r="A40" s="299"/>
      <c r="B40" s="306">
        <f t="shared" si="3"/>
        <v>43132</v>
      </c>
      <c r="C40" s="306" t="s">
        <v>33</v>
      </c>
      <c r="D40" s="311">
        <f t="shared" ref="D40:D61" si="4">SUM(E40:P40)</f>
        <v>1615.9483799999996</v>
      </c>
      <c r="E40" s="301">
        <f>SUMPRODUCT(('Inc CWIP &amp; Plant'!$B$12:$B$464=E$37)*
('Inc CWIP &amp; Plant'!$T$11:$AQ$11=$B40)*
('Inc CWIP &amp; Plant'!$C$12:$C$464=$C40)*
('Inc CWIP &amp; Plant'!$T$12:$AQ$464))</f>
        <v>0</v>
      </c>
      <c r="F40" s="301">
        <f>SUMPRODUCT(('Inc CWIP &amp; Plant'!$B$12:$B$464=F$37)*
('Inc CWIP &amp; Plant'!$T$11:$AQ$11=$B40)*
('Inc CWIP &amp; Plant'!$C$12:$C$464=$C40)*
('Inc CWIP &amp; Plant'!$T$12:$AQ$464))</f>
        <v>0</v>
      </c>
      <c r="G40" s="301">
        <f>SUMPRODUCT(('Inc CWIP &amp; Plant'!$B$12:$B$464=G$37)*
('Inc CWIP &amp; Plant'!$T$11:$AQ$11=$B40)*
('Inc CWIP &amp; Plant'!$C$12:$C$464=$C40)*
('Inc CWIP &amp; Plant'!$T$12:$AQ$464))</f>
        <v>3.3879999999999999</v>
      </c>
      <c r="H40" s="301">
        <f>SUMPRODUCT(('Inc CWIP &amp; Plant'!$B$12:$B$464=H$37)*
('Inc CWIP &amp; Plant'!$T$11:$AQ$11=$B40)*
('Inc CWIP &amp; Plant'!$C$12:$C$464=$C40)*
('Inc CWIP &amp; Plant'!$T$12:$AQ$464))</f>
        <v>888.58399999999995</v>
      </c>
      <c r="I40" s="301">
        <f>SUMPRODUCT(('Inc CWIP &amp; Plant'!$B$12:$B$464=I$37)*
('Inc CWIP &amp; Plant'!$T$11:$AQ$11=$B40)*
('Inc CWIP &amp; Plant'!$C$12:$C$464=$C40)*
('Inc CWIP &amp; Plant'!$T$12:$AQ$464))</f>
        <v>0</v>
      </c>
      <c r="J40" s="301">
        <f>SUMPRODUCT(('Inc CWIP &amp; Plant'!$B$12:$B$464=J$37)*
('Inc CWIP &amp; Plant'!$T$11:$AQ$11=$B40)*
('Inc CWIP &amp; Plant'!$C$12:$C$464=$C40)*
('Inc CWIP &amp; Plant'!$T$12:$AQ$464))</f>
        <v>716.61437999999964</v>
      </c>
      <c r="K40" s="301">
        <f>SUMPRODUCT(('Inc CWIP &amp; Plant'!$B$12:$B$464=K$37)*
('Inc CWIP &amp; Plant'!$T$11:$AQ$11=$B40)*
('Inc CWIP &amp; Plant'!$C$12:$C$464=$C40)*
('Inc CWIP &amp; Plant'!$T$12:$AQ$464))</f>
        <v>0</v>
      </c>
      <c r="L40" s="301">
        <f>SUMPRODUCT(('Inc CWIP &amp; Plant'!$B$12:$B$464=L$37)*
('Inc CWIP &amp; Plant'!$T$11:$AQ$11=$B40)*
('Inc CWIP &amp; Plant'!$C$12:$C$464=$C40)*
('Inc CWIP &amp; Plant'!$T$12:$AQ$464))</f>
        <v>0</v>
      </c>
      <c r="M40" s="301">
        <f>SUMPRODUCT(('Inc CWIP &amp; Plant'!$B$12:$B$464=M$37)*
('Inc CWIP &amp; Plant'!$T$11:$AQ$11=$B40)*
('Inc CWIP &amp; Plant'!$C$12:$C$464=$C40)*
('Inc CWIP &amp; Plant'!$T$12:$AQ$464))</f>
        <v>0</v>
      </c>
      <c r="N40" s="301">
        <f>SUMPRODUCT(('Inc CWIP &amp; Plant'!$B$12:$B$464=N$37)*
('Inc CWIP &amp; Plant'!$T$11:$AQ$11=$B40)*
('Inc CWIP &amp; Plant'!$C$12:$C$464=$C40)*
('Inc CWIP &amp; Plant'!$T$12:$AQ$464))</f>
        <v>1.1579999999999999</v>
      </c>
      <c r="O40" s="301">
        <f>SUMPRODUCT(('Inc CWIP &amp; Plant'!$B$12:$B$464=O$37)*
('Inc CWIP &amp; Plant'!$T$11:$AQ$11=$B40)*
('Inc CWIP &amp; Plant'!$C$12:$C$464=$C40)*
('Inc CWIP &amp; Plant'!$T$12:$AQ$464))</f>
        <v>6.2039999999999997</v>
      </c>
      <c r="P40" s="301">
        <f>SUMPRODUCT(('Inc CWIP &amp; Plant'!$B$12:$B$464=P$37)*
('Inc CWIP &amp; Plant'!$T$11:$AQ$11=$B40)*
('Inc CWIP &amp; Plant'!$C$12:$C$464=$C40)*
('Inc CWIP &amp; Plant'!$T$12:$AQ$464))</f>
        <v>0</v>
      </c>
    </row>
    <row r="41" spans="1:16" ht="15" customHeight="1" x14ac:dyDescent="0.25">
      <c r="A41" s="299"/>
      <c r="B41" s="306">
        <f t="shared" si="3"/>
        <v>43160</v>
      </c>
      <c r="C41" s="306" t="s">
        <v>33</v>
      </c>
      <c r="D41" s="311">
        <f t="shared" si="4"/>
        <v>1024.1766912000001</v>
      </c>
      <c r="E41" s="301">
        <f>SUMPRODUCT(('Inc CWIP &amp; Plant'!$B$12:$B$464=E$37)*
('Inc CWIP &amp; Plant'!$T$11:$AQ$11=$B41)*
('Inc CWIP &amp; Plant'!$C$12:$C$464=$C41)*
('Inc CWIP &amp; Plant'!$T$12:$AQ$464))</f>
        <v>0</v>
      </c>
      <c r="F41" s="301">
        <f>SUMPRODUCT(('Inc CWIP &amp; Plant'!$B$12:$B$464=F$37)*
('Inc CWIP &amp; Plant'!$T$11:$AQ$11=$B41)*
('Inc CWIP &amp; Plant'!$C$12:$C$464=$C41)*
('Inc CWIP &amp; Plant'!$T$12:$AQ$464))</f>
        <v>0</v>
      </c>
      <c r="G41" s="301">
        <f>SUMPRODUCT(('Inc CWIP &amp; Plant'!$B$12:$B$464=G$37)*
('Inc CWIP &amp; Plant'!$T$11:$AQ$11=$B41)*
('Inc CWIP &amp; Plant'!$C$12:$C$464=$C41)*
('Inc CWIP &amp; Plant'!$T$12:$AQ$464))</f>
        <v>3.298</v>
      </c>
      <c r="H41" s="301">
        <f>SUMPRODUCT(('Inc CWIP &amp; Plant'!$B$12:$B$464=H$37)*
('Inc CWIP &amp; Plant'!$T$11:$AQ$11=$B41)*
('Inc CWIP &amp; Plant'!$C$12:$C$464=$C41)*
('Inc CWIP &amp; Plant'!$T$12:$AQ$464))</f>
        <v>585.04700000000014</v>
      </c>
      <c r="I41" s="301">
        <f>SUMPRODUCT(('Inc CWIP &amp; Plant'!$B$12:$B$464=I$37)*
('Inc CWIP &amp; Plant'!$T$11:$AQ$11=$B41)*
('Inc CWIP &amp; Plant'!$C$12:$C$464=$C41)*
('Inc CWIP &amp; Plant'!$T$12:$AQ$464))</f>
        <v>0</v>
      </c>
      <c r="J41" s="301">
        <f>SUMPRODUCT(('Inc CWIP &amp; Plant'!$B$12:$B$464=J$37)*
('Inc CWIP &amp; Plant'!$T$11:$AQ$11=$B41)*
('Inc CWIP &amp; Plant'!$C$12:$C$464=$C41)*
('Inc CWIP &amp; Plant'!$T$12:$AQ$464))</f>
        <v>428.36469119999992</v>
      </c>
      <c r="K41" s="301">
        <f>SUMPRODUCT(('Inc CWIP &amp; Plant'!$B$12:$B$464=K$37)*
('Inc CWIP &amp; Plant'!$T$11:$AQ$11=$B41)*
('Inc CWIP &amp; Plant'!$C$12:$C$464=$C41)*
('Inc CWIP &amp; Plant'!$T$12:$AQ$464))</f>
        <v>0</v>
      </c>
      <c r="L41" s="301">
        <f>SUMPRODUCT(('Inc CWIP &amp; Plant'!$B$12:$B$464=L$37)*
('Inc CWIP &amp; Plant'!$T$11:$AQ$11=$B41)*
('Inc CWIP &amp; Plant'!$C$12:$C$464=$C41)*
('Inc CWIP &amp; Plant'!$T$12:$AQ$464))</f>
        <v>0</v>
      </c>
      <c r="M41" s="301">
        <f>SUMPRODUCT(('Inc CWIP &amp; Plant'!$B$12:$B$464=M$37)*
('Inc CWIP &amp; Plant'!$T$11:$AQ$11=$B41)*
('Inc CWIP &amp; Plant'!$C$12:$C$464=$C41)*
('Inc CWIP &amp; Plant'!$T$12:$AQ$464))</f>
        <v>0</v>
      </c>
      <c r="N41" s="301">
        <f>SUMPRODUCT(('Inc CWIP &amp; Plant'!$B$12:$B$464=N$37)*
('Inc CWIP &amp; Plant'!$T$11:$AQ$11=$B41)*
('Inc CWIP &amp; Plant'!$C$12:$C$464=$C41)*
('Inc CWIP &amp; Plant'!$T$12:$AQ$464))</f>
        <v>0.78</v>
      </c>
      <c r="O41" s="301">
        <f>SUMPRODUCT(('Inc CWIP &amp; Plant'!$B$12:$B$464=O$37)*
('Inc CWIP &amp; Plant'!$T$11:$AQ$11=$B41)*
('Inc CWIP &amp; Plant'!$C$12:$C$464=$C41)*
('Inc CWIP &amp; Plant'!$T$12:$AQ$464))</f>
        <v>6.6870000000000003</v>
      </c>
      <c r="P41" s="301">
        <f>SUMPRODUCT(('Inc CWIP &amp; Plant'!$B$12:$B$464=P$37)*
('Inc CWIP &amp; Plant'!$T$11:$AQ$11=$B41)*
('Inc CWIP &amp; Plant'!$C$12:$C$464=$C41)*
('Inc CWIP &amp; Plant'!$T$12:$AQ$464))</f>
        <v>0</v>
      </c>
    </row>
    <row r="42" spans="1:16" ht="15" customHeight="1" x14ac:dyDescent="0.25">
      <c r="A42" s="299"/>
      <c r="B42" s="306">
        <f t="shared" si="3"/>
        <v>43191</v>
      </c>
      <c r="C42" s="306" t="s">
        <v>33</v>
      </c>
      <c r="D42" s="311">
        <f t="shared" si="4"/>
        <v>116.25500000000001</v>
      </c>
      <c r="E42" s="301">
        <f>SUMPRODUCT(('Inc CWIP &amp; Plant'!$B$12:$B$464=E$37)*
('Inc CWIP &amp; Plant'!$T$11:$AQ$11=$B42)*
('Inc CWIP &amp; Plant'!$C$12:$C$464=$C42)*
('Inc CWIP &amp; Plant'!$T$12:$AQ$464))</f>
        <v>0</v>
      </c>
      <c r="F42" s="301">
        <f>SUMPRODUCT(('Inc CWIP &amp; Plant'!$B$12:$B$464=F$37)*
('Inc CWIP &amp; Plant'!$T$11:$AQ$11=$B42)*
('Inc CWIP &amp; Plant'!$C$12:$C$464=$C42)*
('Inc CWIP &amp; Plant'!$T$12:$AQ$464))</f>
        <v>0</v>
      </c>
      <c r="G42" s="301">
        <f>SUMPRODUCT(('Inc CWIP &amp; Plant'!$B$12:$B$464=G$37)*
('Inc CWIP &amp; Plant'!$T$11:$AQ$11=$B42)*
('Inc CWIP &amp; Plant'!$C$12:$C$464=$C42)*
('Inc CWIP &amp; Plant'!$T$12:$AQ$464))</f>
        <v>0</v>
      </c>
      <c r="H42" s="301">
        <f>SUMPRODUCT(('Inc CWIP &amp; Plant'!$B$12:$B$464=H$37)*
('Inc CWIP &amp; Plant'!$T$11:$AQ$11=$B42)*
('Inc CWIP &amp; Plant'!$C$12:$C$464=$C42)*
('Inc CWIP &amp; Plant'!$T$12:$AQ$464))</f>
        <v>80.25500000000001</v>
      </c>
      <c r="I42" s="301">
        <f>SUMPRODUCT(('Inc CWIP &amp; Plant'!$B$12:$B$464=I$37)*
('Inc CWIP &amp; Plant'!$T$11:$AQ$11=$B42)*
('Inc CWIP &amp; Plant'!$C$12:$C$464=$C42)*
('Inc CWIP &amp; Plant'!$T$12:$AQ$464))</f>
        <v>0</v>
      </c>
      <c r="J42" s="301">
        <f>SUMPRODUCT(('Inc CWIP &amp; Plant'!$B$12:$B$464=J$37)*
('Inc CWIP &amp; Plant'!$T$11:$AQ$11=$B42)*
('Inc CWIP &amp; Plant'!$C$12:$C$464=$C42)*
('Inc CWIP &amp; Plant'!$T$12:$AQ$464))</f>
        <v>36</v>
      </c>
      <c r="K42" s="301">
        <f>SUMPRODUCT(('Inc CWIP &amp; Plant'!$B$12:$B$464=K$37)*
('Inc CWIP &amp; Plant'!$T$11:$AQ$11=$B42)*
('Inc CWIP &amp; Plant'!$C$12:$C$464=$C42)*
('Inc CWIP &amp; Plant'!$T$12:$AQ$464))</f>
        <v>0</v>
      </c>
      <c r="L42" s="301">
        <f>SUMPRODUCT(('Inc CWIP &amp; Plant'!$B$12:$B$464=L$37)*
('Inc CWIP &amp; Plant'!$T$11:$AQ$11=$B42)*
('Inc CWIP &amp; Plant'!$C$12:$C$464=$C42)*
('Inc CWIP &amp; Plant'!$T$12:$AQ$464))</f>
        <v>0</v>
      </c>
      <c r="M42" s="301">
        <f>SUMPRODUCT(('Inc CWIP &amp; Plant'!$B$12:$B$464=M$37)*
('Inc CWIP &amp; Plant'!$T$11:$AQ$11=$B42)*
('Inc CWIP &amp; Plant'!$C$12:$C$464=$C42)*
('Inc CWIP &amp; Plant'!$T$12:$AQ$464))</f>
        <v>0</v>
      </c>
      <c r="N42" s="301">
        <f>SUMPRODUCT(('Inc CWIP &amp; Plant'!$B$12:$B$464=N$37)*
('Inc CWIP &amp; Plant'!$T$11:$AQ$11=$B42)*
('Inc CWIP &amp; Plant'!$C$12:$C$464=$C42)*
('Inc CWIP &amp; Plant'!$T$12:$AQ$464))</f>
        <v>0</v>
      </c>
      <c r="O42" s="301">
        <f>SUMPRODUCT(('Inc CWIP &amp; Plant'!$B$12:$B$464=O$37)*
('Inc CWIP &amp; Plant'!$T$11:$AQ$11=$B42)*
('Inc CWIP &amp; Plant'!$C$12:$C$464=$C42)*
('Inc CWIP &amp; Plant'!$T$12:$AQ$464))</f>
        <v>0</v>
      </c>
      <c r="P42" s="301">
        <f>SUMPRODUCT(('Inc CWIP &amp; Plant'!$B$12:$B$464=P$37)*
('Inc CWIP &amp; Plant'!$T$11:$AQ$11=$B42)*
('Inc CWIP &amp; Plant'!$C$12:$C$464=$C42)*
('Inc CWIP &amp; Plant'!$T$12:$AQ$464))</f>
        <v>0</v>
      </c>
    </row>
    <row r="43" spans="1:16" ht="15" customHeight="1" x14ac:dyDescent="0.25">
      <c r="A43" s="299"/>
      <c r="B43" s="306">
        <f t="shared" si="3"/>
        <v>43221</v>
      </c>
      <c r="C43" s="306" t="s">
        <v>33</v>
      </c>
      <c r="D43" s="311">
        <f t="shared" si="4"/>
        <v>786</v>
      </c>
      <c r="E43" s="301">
        <f>SUMPRODUCT(('Inc CWIP &amp; Plant'!$B$12:$B$464=E$37)*
('Inc CWIP &amp; Plant'!$T$11:$AQ$11=$B43)*
('Inc CWIP &amp; Plant'!$C$12:$C$464=$C43)*
('Inc CWIP &amp; Plant'!$T$12:$AQ$464))</f>
        <v>0</v>
      </c>
      <c r="F43" s="301">
        <f>SUMPRODUCT(('Inc CWIP &amp; Plant'!$B$12:$B$464=F$37)*
('Inc CWIP &amp; Plant'!$T$11:$AQ$11=$B43)*
('Inc CWIP &amp; Plant'!$C$12:$C$464=$C43)*
('Inc CWIP &amp; Plant'!$T$12:$AQ$464))</f>
        <v>0</v>
      </c>
      <c r="G43" s="301">
        <f>SUMPRODUCT(('Inc CWIP &amp; Plant'!$B$12:$B$464=G$37)*
('Inc CWIP &amp; Plant'!$T$11:$AQ$11=$B43)*
('Inc CWIP &amp; Plant'!$C$12:$C$464=$C43)*
('Inc CWIP &amp; Plant'!$T$12:$AQ$464))</f>
        <v>0</v>
      </c>
      <c r="H43" s="301">
        <f>SUMPRODUCT(('Inc CWIP &amp; Plant'!$B$12:$B$464=H$37)*
('Inc CWIP &amp; Plant'!$T$11:$AQ$11=$B43)*
('Inc CWIP &amp; Plant'!$C$12:$C$464=$C43)*
('Inc CWIP &amp; Plant'!$T$12:$AQ$464))</f>
        <v>786</v>
      </c>
      <c r="I43" s="301">
        <f>SUMPRODUCT(('Inc CWIP &amp; Plant'!$B$12:$B$464=I$37)*
('Inc CWIP &amp; Plant'!$T$11:$AQ$11=$B43)*
('Inc CWIP &amp; Plant'!$C$12:$C$464=$C43)*
('Inc CWIP &amp; Plant'!$T$12:$AQ$464))</f>
        <v>0</v>
      </c>
      <c r="J43" s="301">
        <f>SUMPRODUCT(('Inc CWIP &amp; Plant'!$B$12:$B$464=J$37)*
('Inc CWIP &amp; Plant'!$T$11:$AQ$11=$B43)*
('Inc CWIP &amp; Plant'!$C$12:$C$464=$C43)*
('Inc CWIP &amp; Plant'!$T$12:$AQ$464))</f>
        <v>0</v>
      </c>
      <c r="K43" s="301">
        <f>SUMPRODUCT(('Inc CWIP &amp; Plant'!$B$12:$B$464=K$37)*
('Inc CWIP &amp; Plant'!$T$11:$AQ$11=$B43)*
('Inc CWIP &amp; Plant'!$C$12:$C$464=$C43)*
('Inc CWIP &amp; Plant'!$T$12:$AQ$464))</f>
        <v>0</v>
      </c>
      <c r="L43" s="301">
        <f>SUMPRODUCT(('Inc CWIP &amp; Plant'!$B$12:$B$464=L$37)*
('Inc CWIP &amp; Plant'!$T$11:$AQ$11=$B43)*
('Inc CWIP &amp; Plant'!$C$12:$C$464=$C43)*
('Inc CWIP &amp; Plant'!$T$12:$AQ$464))</f>
        <v>0</v>
      </c>
      <c r="M43" s="301">
        <f>SUMPRODUCT(('Inc CWIP &amp; Plant'!$B$12:$B$464=M$37)*
('Inc CWIP &amp; Plant'!$T$11:$AQ$11=$B43)*
('Inc CWIP &amp; Plant'!$C$12:$C$464=$C43)*
('Inc CWIP &amp; Plant'!$T$12:$AQ$464))</f>
        <v>0</v>
      </c>
      <c r="N43" s="301">
        <f>SUMPRODUCT(('Inc CWIP &amp; Plant'!$B$12:$B$464=N$37)*
('Inc CWIP &amp; Plant'!$T$11:$AQ$11=$B43)*
('Inc CWIP &amp; Plant'!$C$12:$C$464=$C43)*
('Inc CWIP &amp; Plant'!$T$12:$AQ$464))</f>
        <v>0</v>
      </c>
      <c r="O43" s="301">
        <f>SUMPRODUCT(('Inc CWIP &amp; Plant'!$B$12:$B$464=O$37)*
('Inc CWIP &amp; Plant'!$T$11:$AQ$11=$B43)*
('Inc CWIP &amp; Plant'!$C$12:$C$464=$C43)*
('Inc CWIP &amp; Plant'!$T$12:$AQ$464))</f>
        <v>0</v>
      </c>
      <c r="P43" s="301">
        <f>SUMPRODUCT(('Inc CWIP &amp; Plant'!$B$12:$B$464=P$37)*
('Inc CWIP &amp; Plant'!$T$11:$AQ$11=$B43)*
('Inc CWIP &amp; Plant'!$C$12:$C$464=$C43)*
('Inc CWIP &amp; Plant'!$T$12:$AQ$464))</f>
        <v>0</v>
      </c>
    </row>
    <row r="44" spans="1:16" ht="15" customHeight="1" x14ac:dyDescent="0.25">
      <c r="A44" s="299"/>
      <c r="B44" s="306">
        <f t="shared" si="3"/>
        <v>43252</v>
      </c>
      <c r="C44" s="306" t="s">
        <v>33</v>
      </c>
      <c r="D44" s="311">
        <f t="shared" si="4"/>
        <v>3410.3695299999995</v>
      </c>
      <c r="E44" s="301">
        <f>SUMPRODUCT(('Inc CWIP &amp; Plant'!$B$12:$B$464=E$37)*
('Inc CWIP &amp; Plant'!$T$11:$AQ$11=$B44)*
('Inc CWIP &amp; Plant'!$C$12:$C$464=$C44)*
('Inc CWIP &amp; Plant'!$T$12:$AQ$464))</f>
        <v>0</v>
      </c>
      <c r="F44" s="301">
        <f>SUMPRODUCT(('Inc CWIP &amp; Plant'!$B$12:$B$464=F$37)*
('Inc CWIP &amp; Plant'!$T$11:$AQ$11=$B44)*
('Inc CWIP &amp; Plant'!$C$12:$C$464=$C44)*
('Inc CWIP &amp; Plant'!$T$12:$AQ$464))</f>
        <v>0</v>
      </c>
      <c r="G44" s="301">
        <f>SUMPRODUCT(('Inc CWIP &amp; Plant'!$B$12:$B$464=G$37)*
('Inc CWIP &amp; Plant'!$T$11:$AQ$11=$B44)*
('Inc CWIP &amp; Plant'!$C$12:$C$464=$C44)*
('Inc CWIP &amp; Plant'!$T$12:$AQ$464))</f>
        <v>0</v>
      </c>
      <c r="H44" s="301">
        <f>SUMPRODUCT(('Inc CWIP &amp; Plant'!$B$12:$B$464=H$37)*
('Inc CWIP &amp; Plant'!$T$11:$AQ$11=$B44)*
('Inc CWIP &amp; Plant'!$C$12:$C$464=$C44)*
('Inc CWIP &amp; Plant'!$T$12:$AQ$464))</f>
        <v>862.31349</v>
      </c>
      <c r="I44" s="301">
        <f>SUMPRODUCT(('Inc CWIP &amp; Plant'!$B$12:$B$464=I$37)*
('Inc CWIP &amp; Plant'!$T$11:$AQ$11=$B44)*
('Inc CWIP &amp; Plant'!$C$12:$C$464=$C44)*
('Inc CWIP &amp; Plant'!$T$12:$AQ$464))</f>
        <v>0</v>
      </c>
      <c r="J44" s="301">
        <f>SUMPRODUCT(('Inc CWIP &amp; Plant'!$B$12:$B$464=J$37)*
('Inc CWIP &amp; Plant'!$T$11:$AQ$11=$B44)*
('Inc CWIP &amp; Plant'!$C$12:$C$464=$C44)*
('Inc CWIP &amp; Plant'!$T$12:$AQ$464))</f>
        <v>0</v>
      </c>
      <c r="K44" s="301">
        <f>SUMPRODUCT(('Inc CWIP &amp; Plant'!$B$12:$B$464=K$37)*
('Inc CWIP &amp; Plant'!$T$11:$AQ$11=$B44)*
('Inc CWIP &amp; Plant'!$C$12:$C$464=$C44)*
('Inc CWIP &amp; Plant'!$T$12:$AQ$464))</f>
        <v>89.671499999999995</v>
      </c>
      <c r="L44" s="301">
        <f>SUMPRODUCT(('Inc CWIP &amp; Plant'!$B$12:$B$464=L$37)*
('Inc CWIP &amp; Plant'!$T$11:$AQ$11=$B44)*
('Inc CWIP &amp; Plant'!$C$12:$C$464=$C44)*
('Inc CWIP &amp; Plant'!$T$12:$AQ$464))</f>
        <v>0</v>
      </c>
      <c r="M44" s="301">
        <f>SUMPRODUCT(('Inc CWIP &amp; Plant'!$B$12:$B$464=M$37)*
('Inc CWIP &amp; Plant'!$T$11:$AQ$11=$B44)*
('Inc CWIP &amp; Plant'!$C$12:$C$464=$C44)*
('Inc CWIP &amp; Plant'!$T$12:$AQ$464))</f>
        <v>2458.0505399999997</v>
      </c>
      <c r="N44" s="301">
        <f>SUMPRODUCT(('Inc CWIP &amp; Plant'!$B$12:$B$464=N$37)*
('Inc CWIP &amp; Plant'!$T$11:$AQ$11=$B44)*
('Inc CWIP &amp; Plant'!$C$12:$C$464=$C44)*
('Inc CWIP &amp; Plant'!$T$12:$AQ$464))</f>
        <v>0.33400000000000002</v>
      </c>
      <c r="O44" s="301">
        <f>SUMPRODUCT(('Inc CWIP &amp; Plant'!$B$12:$B$464=O$37)*
('Inc CWIP &amp; Plant'!$T$11:$AQ$11=$B44)*
('Inc CWIP &amp; Plant'!$C$12:$C$464=$C44)*
('Inc CWIP &amp; Plant'!$T$12:$AQ$464))</f>
        <v>0</v>
      </c>
      <c r="P44" s="301">
        <f>SUMPRODUCT(('Inc CWIP &amp; Plant'!$B$12:$B$464=P$37)*
('Inc CWIP &amp; Plant'!$T$11:$AQ$11=$B44)*
('Inc CWIP &amp; Plant'!$C$12:$C$464=$C44)*
('Inc CWIP &amp; Plant'!$T$12:$AQ$464))</f>
        <v>0</v>
      </c>
    </row>
    <row r="45" spans="1:16" ht="15" customHeight="1" x14ac:dyDescent="0.25">
      <c r="A45" s="299"/>
      <c r="B45" s="306">
        <f t="shared" si="3"/>
        <v>43282</v>
      </c>
      <c r="C45" s="306" t="s">
        <v>33</v>
      </c>
      <c r="D45" s="311">
        <f t="shared" si="4"/>
        <v>548.32600000000002</v>
      </c>
      <c r="E45" s="301">
        <f>SUMPRODUCT(('Inc CWIP &amp; Plant'!$B$12:$B$464=E$37)*
('Inc CWIP &amp; Plant'!$T$11:$AQ$11=$B45)*
('Inc CWIP &amp; Plant'!$C$12:$C$464=$C45)*
('Inc CWIP &amp; Plant'!$T$12:$AQ$464))</f>
        <v>0</v>
      </c>
      <c r="F45" s="301">
        <f>SUMPRODUCT(('Inc CWIP &amp; Plant'!$B$12:$B$464=F$37)*
('Inc CWIP &amp; Plant'!$T$11:$AQ$11=$B45)*
('Inc CWIP &amp; Plant'!$C$12:$C$464=$C45)*
('Inc CWIP &amp; Plant'!$T$12:$AQ$464))</f>
        <v>0</v>
      </c>
      <c r="G45" s="301">
        <f>SUMPRODUCT(('Inc CWIP &amp; Plant'!$B$12:$B$464=G$37)*
('Inc CWIP &amp; Plant'!$T$11:$AQ$11=$B45)*
('Inc CWIP &amp; Plant'!$C$12:$C$464=$C45)*
('Inc CWIP &amp; Plant'!$T$12:$AQ$464))</f>
        <v>0</v>
      </c>
      <c r="H45" s="301">
        <f>SUMPRODUCT(('Inc CWIP &amp; Plant'!$B$12:$B$464=H$37)*
('Inc CWIP &amp; Plant'!$T$11:$AQ$11=$B45)*
('Inc CWIP &amp; Plant'!$C$12:$C$464=$C45)*
('Inc CWIP &amp; Plant'!$T$12:$AQ$464))</f>
        <v>503.32600000000002</v>
      </c>
      <c r="I45" s="301">
        <f>SUMPRODUCT(('Inc CWIP &amp; Plant'!$B$12:$B$464=I$37)*
('Inc CWIP &amp; Plant'!$T$11:$AQ$11=$B45)*
('Inc CWIP &amp; Plant'!$C$12:$C$464=$C45)*
('Inc CWIP &amp; Plant'!$T$12:$AQ$464))</f>
        <v>0</v>
      </c>
      <c r="J45" s="301">
        <f>SUMPRODUCT(('Inc CWIP &amp; Plant'!$B$12:$B$464=J$37)*
('Inc CWIP &amp; Plant'!$T$11:$AQ$11=$B45)*
('Inc CWIP &amp; Plant'!$C$12:$C$464=$C45)*
('Inc CWIP &amp; Plant'!$T$12:$AQ$464))</f>
        <v>0</v>
      </c>
      <c r="K45" s="301">
        <f>SUMPRODUCT(('Inc CWIP &amp; Plant'!$B$12:$B$464=K$37)*
('Inc CWIP &amp; Plant'!$T$11:$AQ$11=$B45)*
('Inc CWIP &amp; Plant'!$C$12:$C$464=$C45)*
('Inc CWIP &amp; Plant'!$T$12:$AQ$464))</f>
        <v>0</v>
      </c>
      <c r="L45" s="301">
        <f>SUMPRODUCT(('Inc CWIP &amp; Plant'!$B$12:$B$464=L$37)*
('Inc CWIP &amp; Plant'!$T$11:$AQ$11=$B45)*
('Inc CWIP &amp; Plant'!$C$12:$C$464=$C45)*
('Inc CWIP &amp; Plant'!$T$12:$AQ$464))</f>
        <v>0</v>
      </c>
      <c r="M45" s="301">
        <f>SUMPRODUCT(('Inc CWIP &amp; Plant'!$B$12:$B$464=M$37)*
('Inc CWIP &amp; Plant'!$T$11:$AQ$11=$B45)*
('Inc CWIP &amp; Plant'!$C$12:$C$464=$C45)*
('Inc CWIP &amp; Plant'!$T$12:$AQ$464))</f>
        <v>45</v>
      </c>
      <c r="N45" s="301">
        <f>SUMPRODUCT(('Inc CWIP &amp; Plant'!$B$12:$B$464=N$37)*
('Inc CWIP &amp; Plant'!$T$11:$AQ$11=$B45)*
('Inc CWIP &amp; Plant'!$C$12:$C$464=$C45)*
('Inc CWIP &amp; Plant'!$T$12:$AQ$464))</f>
        <v>0</v>
      </c>
      <c r="O45" s="301">
        <f>SUMPRODUCT(('Inc CWIP &amp; Plant'!$B$12:$B$464=O$37)*
('Inc CWIP &amp; Plant'!$T$11:$AQ$11=$B45)*
('Inc CWIP &amp; Plant'!$C$12:$C$464=$C45)*
('Inc CWIP &amp; Plant'!$T$12:$AQ$464))</f>
        <v>0</v>
      </c>
      <c r="P45" s="301">
        <f>SUMPRODUCT(('Inc CWIP &amp; Plant'!$B$12:$B$464=P$37)*
('Inc CWIP &amp; Plant'!$T$11:$AQ$11=$B45)*
('Inc CWIP &amp; Plant'!$C$12:$C$464=$C45)*
('Inc CWIP &amp; Plant'!$T$12:$AQ$464))</f>
        <v>0</v>
      </c>
    </row>
    <row r="46" spans="1:16" ht="15" customHeight="1" x14ac:dyDescent="0.25">
      <c r="A46" s="299"/>
      <c r="B46" s="306">
        <f t="shared" si="3"/>
        <v>43313</v>
      </c>
      <c r="C46" s="306" t="s">
        <v>33</v>
      </c>
      <c r="D46" s="311">
        <f t="shared" si="4"/>
        <v>297.66300000000001</v>
      </c>
      <c r="E46" s="301">
        <f>SUMPRODUCT(('Inc CWIP &amp; Plant'!$B$12:$B$464=E$37)*
('Inc CWIP &amp; Plant'!$T$11:$AQ$11=$B46)*
('Inc CWIP &amp; Plant'!$C$12:$C$464=$C46)*
('Inc CWIP &amp; Plant'!$T$12:$AQ$464))</f>
        <v>0</v>
      </c>
      <c r="F46" s="301">
        <f>SUMPRODUCT(('Inc CWIP &amp; Plant'!$B$12:$B$464=F$37)*
('Inc CWIP &amp; Plant'!$T$11:$AQ$11=$B46)*
('Inc CWIP &amp; Plant'!$C$12:$C$464=$C46)*
('Inc CWIP &amp; Plant'!$T$12:$AQ$464))</f>
        <v>0</v>
      </c>
      <c r="G46" s="301">
        <f>SUMPRODUCT(('Inc CWIP &amp; Plant'!$B$12:$B$464=G$37)*
('Inc CWIP &amp; Plant'!$T$11:$AQ$11=$B46)*
('Inc CWIP &amp; Plant'!$C$12:$C$464=$C46)*
('Inc CWIP &amp; Plant'!$T$12:$AQ$464))</f>
        <v>0</v>
      </c>
      <c r="H46" s="301">
        <f>SUMPRODUCT(('Inc CWIP &amp; Plant'!$B$12:$B$464=H$37)*
('Inc CWIP &amp; Plant'!$T$11:$AQ$11=$B46)*
('Inc CWIP &amp; Plant'!$C$12:$C$464=$C46)*
('Inc CWIP &amp; Plant'!$T$12:$AQ$464))</f>
        <v>252.66300000000001</v>
      </c>
      <c r="I46" s="301">
        <f>SUMPRODUCT(('Inc CWIP &amp; Plant'!$B$12:$B$464=I$37)*
('Inc CWIP &amp; Plant'!$T$11:$AQ$11=$B46)*
('Inc CWIP &amp; Plant'!$C$12:$C$464=$C46)*
('Inc CWIP &amp; Plant'!$T$12:$AQ$464))</f>
        <v>0</v>
      </c>
      <c r="J46" s="301">
        <f>SUMPRODUCT(('Inc CWIP &amp; Plant'!$B$12:$B$464=J$37)*
('Inc CWIP &amp; Plant'!$T$11:$AQ$11=$B46)*
('Inc CWIP &amp; Plant'!$C$12:$C$464=$C46)*
('Inc CWIP &amp; Plant'!$T$12:$AQ$464))</f>
        <v>0</v>
      </c>
      <c r="K46" s="301">
        <f>SUMPRODUCT(('Inc CWIP &amp; Plant'!$B$12:$B$464=K$37)*
('Inc CWIP &amp; Plant'!$T$11:$AQ$11=$B46)*
('Inc CWIP &amp; Plant'!$C$12:$C$464=$C46)*
('Inc CWIP &amp; Plant'!$T$12:$AQ$464))</f>
        <v>0</v>
      </c>
      <c r="L46" s="301">
        <f>SUMPRODUCT(('Inc CWIP &amp; Plant'!$B$12:$B$464=L$37)*
('Inc CWIP &amp; Plant'!$T$11:$AQ$11=$B46)*
('Inc CWIP &amp; Plant'!$C$12:$C$464=$C46)*
('Inc CWIP &amp; Plant'!$T$12:$AQ$464))</f>
        <v>0</v>
      </c>
      <c r="M46" s="301">
        <f>SUMPRODUCT(('Inc CWIP &amp; Plant'!$B$12:$B$464=M$37)*
('Inc CWIP &amp; Plant'!$T$11:$AQ$11=$B46)*
('Inc CWIP &amp; Plant'!$C$12:$C$464=$C46)*
('Inc CWIP &amp; Plant'!$T$12:$AQ$464))</f>
        <v>45</v>
      </c>
      <c r="N46" s="301">
        <f>SUMPRODUCT(('Inc CWIP &amp; Plant'!$B$12:$B$464=N$37)*
('Inc CWIP &amp; Plant'!$T$11:$AQ$11=$B46)*
('Inc CWIP &amp; Plant'!$C$12:$C$464=$C46)*
('Inc CWIP &amp; Plant'!$T$12:$AQ$464))</f>
        <v>0</v>
      </c>
      <c r="O46" s="301">
        <f>SUMPRODUCT(('Inc CWIP &amp; Plant'!$B$12:$B$464=O$37)*
('Inc CWIP &amp; Plant'!$T$11:$AQ$11=$B46)*
('Inc CWIP &amp; Plant'!$C$12:$C$464=$C46)*
('Inc CWIP &amp; Plant'!$T$12:$AQ$464))</f>
        <v>0</v>
      </c>
      <c r="P46" s="301">
        <f>SUMPRODUCT(('Inc CWIP &amp; Plant'!$B$12:$B$464=P$37)*
('Inc CWIP &amp; Plant'!$T$11:$AQ$11=$B46)*
('Inc CWIP &amp; Plant'!$C$12:$C$464=$C46)*
('Inc CWIP &amp; Plant'!$T$12:$AQ$464))</f>
        <v>0</v>
      </c>
    </row>
    <row r="47" spans="1:16" ht="15" customHeight="1" x14ac:dyDescent="0.25">
      <c r="A47" s="299"/>
      <c r="B47" s="306">
        <f t="shared" si="3"/>
        <v>43344</v>
      </c>
      <c r="C47" s="306" t="s">
        <v>33</v>
      </c>
      <c r="D47" s="311">
        <f t="shared" si="4"/>
        <v>349.971</v>
      </c>
      <c r="E47" s="301">
        <f>SUMPRODUCT(('Inc CWIP &amp; Plant'!$B$12:$B$464=E$37)*
('Inc CWIP &amp; Plant'!$T$11:$AQ$11=$B47)*
('Inc CWIP &amp; Plant'!$C$12:$C$464=$C47)*
('Inc CWIP &amp; Plant'!$T$12:$AQ$464))</f>
        <v>0</v>
      </c>
      <c r="F47" s="301">
        <f>SUMPRODUCT(('Inc CWIP &amp; Plant'!$B$12:$B$464=F$37)*
('Inc CWIP &amp; Plant'!$T$11:$AQ$11=$B47)*
('Inc CWIP &amp; Plant'!$C$12:$C$464=$C47)*
('Inc CWIP &amp; Plant'!$T$12:$AQ$464))</f>
        <v>0</v>
      </c>
      <c r="G47" s="301">
        <f>SUMPRODUCT(('Inc CWIP &amp; Plant'!$B$12:$B$464=G$37)*
('Inc CWIP &amp; Plant'!$T$11:$AQ$11=$B47)*
('Inc CWIP &amp; Plant'!$C$12:$C$464=$C47)*
('Inc CWIP &amp; Plant'!$T$12:$AQ$464))</f>
        <v>0</v>
      </c>
      <c r="H47" s="301">
        <f>SUMPRODUCT(('Inc CWIP &amp; Plant'!$B$12:$B$464=H$37)*
('Inc CWIP &amp; Plant'!$T$11:$AQ$11=$B47)*
('Inc CWIP &amp; Plant'!$C$12:$C$464=$C47)*
('Inc CWIP &amp; Plant'!$T$12:$AQ$464))</f>
        <v>304.971</v>
      </c>
      <c r="I47" s="301">
        <f>SUMPRODUCT(('Inc CWIP &amp; Plant'!$B$12:$B$464=I$37)*
('Inc CWIP &amp; Plant'!$T$11:$AQ$11=$B47)*
('Inc CWIP &amp; Plant'!$C$12:$C$464=$C47)*
('Inc CWIP &amp; Plant'!$T$12:$AQ$464))</f>
        <v>0</v>
      </c>
      <c r="J47" s="301">
        <f>SUMPRODUCT(('Inc CWIP &amp; Plant'!$B$12:$B$464=J$37)*
('Inc CWIP &amp; Plant'!$T$11:$AQ$11=$B47)*
('Inc CWIP &amp; Plant'!$C$12:$C$464=$C47)*
('Inc CWIP &amp; Plant'!$T$12:$AQ$464))</f>
        <v>0</v>
      </c>
      <c r="K47" s="301">
        <f>SUMPRODUCT(('Inc CWIP &amp; Plant'!$B$12:$B$464=K$37)*
('Inc CWIP &amp; Plant'!$T$11:$AQ$11=$B47)*
('Inc CWIP &amp; Plant'!$C$12:$C$464=$C47)*
('Inc CWIP &amp; Plant'!$T$12:$AQ$464))</f>
        <v>0</v>
      </c>
      <c r="L47" s="301">
        <f>SUMPRODUCT(('Inc CWIP &amp; Plant'!$B$12:$B$464=L$37)*
('Inc CWIP &amp; Plant'!$T$11:$AQ$11=$B47)*
('Inc CWIP &amp; Plant'!$C$12:$C$464=$C47)*
('Inc CWIP &amp; Plant'!$T$12:$AQ$464))</f>
        <v>0</v>
      </c>
      <c r="M47" s="301">
        <f>SUMPRODUCT(('Inc CWIP &amp; Plant'!$B$12:$B$464=M$37)*
('Inc CWIP &amp; Plant'!$T$11:$AQ$11=$B47)*
('Inc CWIP &amp; Plant'!$C$12:$C$464=$C47)*
('Inc CWIP &amp; Plant'!$T$12:$AQ$464))</f>
        <v>45</v>
      </c>
      <c r="N47" s="301">
        <f>SUMPRODUCT(('Inc CWIP &amp; Plant'!$B$12:$B$464=N$37)*
('Inc CWIP &amp; Plant'!$T$11:$AQ$11=$B47)*
('Inc CWIP &amp; Plant'!$C$12:$C$464=$C47)*
('Inc CWIP &amp; Plant'!$T$12:$AQ$464))</f>
        <v>0</v>
      </c>
      <c r="O47" s="301">
        <f>SUMPRODUCT(('Inc CWIP &amp; Plant'!$B$12:$B$464=O$37)*
('Inc CWIP &amp; Plant'!$T$11:$AQ$11=$B47)*
('Inc CWIP &amp; Plant'!$C$12:$C$464=$C47)*
('Inc CWIP &amp; Plant'!$T$12:$AQ$464))</f>
        <v>0</v>
      </c>
      <c r="P47" s="301">
        <f>SUMPRODUCT(('Inc CWIP &amp; Plant'!$B$12:$B$464=P$37)*
('Inc CWIP &amp; Plant'!$T$11:$AQ$11=$B47)*
('Inc CWIP &amp; Plant'!$C$12:$C$464=$C47)*
('Inc CWIP &amp; Plant'!$T$12:$AQ$464))</f>
        <v>0</v>
      </c>
    </row>
    <row r="48" spans="1:16" ht="15" customHeight="1" x14ac:dyDescent="0.25">
      <c r="A48" s="299"/>
      <c r="B48" s="306">
        <f t="shared" si="3"/>
        <v>43374</v>
      </c>
      <c r="C48" s="306" t="s">
        <v>33</v>
      </c>
      <c r="D48" s="311">
        <f t="shared" si="4"/>
        <v>77.673000000000002</v>
      </c>
      <c r="E48" s="301">
        <f>SUMPRODUCT(('Inc CWIP &amp; Plant'!$B$12:$B$464=E$37)*
('Inc CWIP &amp; Plant'!$T$11:$AQ$11=$B48)*
('Inc CWIP &amp; Plant'!$C$12:$C$464=$C48)*
('Inc CWIP &amp; Plant'!$T$12:$AQ$464))</f>
        <v>0</v>
      </c>
      <c r="F48" s="301">
        <f>SUMPRODUCT(('Inc CWIP &amp; Plant'!$B$12:$B$464=F$37)*
('Inc CWIP &amp; Plant'!$T$11:$AQ$11=$B48)*
('Inc CWIP &amp; Plant'!$C$12:$C$464=$C48)*
('Inc CWIP &amp; Plant'!$T$12:$AQ$464))</f>
        <v>0</v>
      </c>
      <c r="G48" s="301">
        <f>SUMPRODUCT(('Inc CWIP &amp; Plant'!$B$12:$B$464=G$37)*
('Inc CWIP &amp; Plant'!$T$11:$AQ$11=$B48)*
('Inc CWIP &amp; Plant'!$C$12:$C$464=$C48)*
('Inc CWIP &amp; Plant'!$T$12:$AQ$464))</f>
        <v>0</v>
      </c>
      <c r="H48" s="301">
        <f>SUMPRODUCT(('Inc CWIP &amp; Plant'!$B$12:$B$464=H$37)*
('Inc CWIP &amp; Plant'!$T$11:$AQ$11=$B48)*
('Inc CWIP &amp; Plant'!$C$12:$C$464=$C48)*
('Inc CWIP &amp; Plant'!$T$12:$AQ$464))</f>
        <v>2</v>
      </c>
      <c r="I48" s="301">
        <f>SUMPRODUCT(('Inc CWIP &amp; Plant'!$B$12:$B$464=I$37)*
('Inc CWIP &amp; Plant'!$T$11:$AQ$11=$B48)*
('Inc CWIP &amp; Plant'!$C$12:$C$464=$C48)*
('Inc CWIP &amp; Plant'!$T$12:$AQ$464))</f>
        <v>0</v>
      </c>
      <c r="J48" s="301">
        <f>SUMPRODUCT(('Inc CWIP &amp; Plant'!$B$12:$B$464=J$37)*
('Inc CWIP &amp; Plant'!$T$11:$AQ$11=$B48)*
('Inc CWIP &amp; Plant'!$C$12:$C$464=$C48)*
('Inc CWIP &amp; Plant'!$T$12:$AQ$464))</f>
        <v>0</v>
      </c>
      <c r="K48" s="301">
        <f>SUMPRODUCT(('Inc CWIP &amp; Plant'!$B$12:$B$464=K$37)*
('Inc CWIP &amp; Plant'!$T$11:$AQ$11=$B48)*
('Inc CWIP &amp; Plant'!$C$12:$C$464=$C48)*
('Inc CWIP &amp; Plant'!$T$12:$AQ$464))</f>
        <v>0</v>
      </c>
      <c r="L48" s="301">
        <f>SUMPRODUCT(('Inc CWIP &amp; Plant'!$B$12:$B$464=L$37)*
('Inc CWIP &amp; Plant'!$T$11:$AQ$11=$B48)*
('Inc CWIP &amp; Plant'!$C$12:$C$464=$C48)*
('Inc CWIP &amp; Plant'!$T$12:$AQ$464))</f>
        <v>0</v>
      </c>
      <c r="M48" s="301">
        <f>SUMPRODUCT(('Inc CWIP &amp; Plant'!$B$12:$B$464=M$37)*
('Inc CWIP &amp; Plant'!$T$11:$AQ$11=$B48)*
('Inc CWIP &amp; Plant'!$C$12:$C$464=$C48)*
('Inc CWIP &amp; Plant'!$T$12:$AQ$464))</f>
        <v>75.673000000000002</v>
      </c>
      <c r="N48" s="301">
        <f>SUMPRODUCT(('Inc CWIP &amp; Plant'!$B$12:$B$464=N$37)*
('Inc CWIP &amp; Plant'!$T$11:$AQ$11=$B48)*
('Inc CWIP &amp; Plant'!$C$12:$C$464=$C48)*
('Inc CWIP &amp; Plant'!$T$12:$AQ$464))</f>
        <v>0</v>
      </c>
      <c r="O48" s="301">
        <f>SUMPRODUCT(('Inc CWIP &amp; Plant'!$B$12:$B$464=O$37)*
('Inc CWIP &amp; Plant'!$T$11:$AQ$11=$B48)*
('Inc CWIP &amp; Plant'!$C$12:$C$464=$C48)*
('Inc CWIP &amp; Plant'!$T$12:$AQ$464))</f>
        <v>0</v>
      </c>
      <c r="P48" s="301">
        <f>SUMPRODUCT(('Inc CWIP &amp; Plant'!$B$12:$B$464=P$37)*
('Inc CWIP &amp; Plant'!$T$11:$AQ$11=$B48)*
('Inc CWIP &amp; Plant'!$C$12:$C$464=$C48)*
('Inc CWIP &amp; Plant'!$T$12:$AQ$464))</f>
        <v>0</v>
      </c>
    </row>
    <row r="49" spans="1:16" ht="15" customHeight="1" x14ac:dyDescent="0.25">
      <c r="A49" s="299"/>
      <c r="B49" s="306">
        <f t="shared" si="3"/>
        <v>43405</v>
      </c>
      <c r="C49" s="306" t="s">
        <v>33</v>
      </c>
      <c r="D49" s="311">
        <f t="shared" si="4"/>
        <v>47</v>
      </c>
      <c r="E49" s="301">
        <f>SUMPRODUCT(('Inc CWIP &amp; Plant'!$B$12:$B$464=E$37)*
('Inc CWIP &amp; Plant'!$T$11:$AQ$11=$B49)*
('Inc CWIP &amp; Plant'!$C$12:$C$464=$C49)*
('Inc CWIP &amp; Plant'!$T$12:$AQ$464))</f>
        <v>0</v>
      </c>
      <c r="F49" s="301">
        <f>SUMPRODUCT(('Inc CWIP &amp; Plant'!$B$12:$B$464=F$37)*
('Inc CWIP &amp; Plant'!$T$11:$AQ$11=$B49)*
('Inc CWIP &amp; Plant'!$C$12:$C$464=$C49)*
('Inc CWIP &amp; Plant'!$T$12:$AQ$464))</f>
        <v>0</v>
      </c>
      <c r="G49" s="301">
        <f>SUMPRODUCT(('Inc CWIP &amp; Plant'!$B$12:$B$464=G$37)*
('Inc CWIP &amp; Plant'!$T$11:$AQ$11=$B49)*
('Inc CWIP &amp; Plant'!$C$12:$C$464=$C49)*
('Inc CWIP &amp; Plant'!$T$12:$AQ$464))</f>
        <v>0</v>
      </c>
      <c r="H49" s="301">
        <f>SUMPRODUCT(('Inc CWIP &amp; Plant'!$B$12:$B$464=H$37)*
('Inc CWIP &amp; Plant'!$T$11:$AQ$11=$B49)*
('Inc CWIP &amp; Plant'!$C$12:$C$464=$C49)*
('Inc CWIP &amp; Plant'!$T$12:$AQ$464))</f>
        <v>2</v>
      </c>
      <c r="I49" s="301">
        <f>SUMPRODUCT(('Inc CWIP &amp; Plant'!$B$12:$B$464=I$37)*
('Inc CWIP &amp; Plant'!$T$11:$AQ$11=$B49)*
('Inc CWIP &amp; Plant'!$C$12:$C$464=$C49)*
('Inc CWIP &amp; Plant'!$T$12:$AQ$464))</f>
        <v>0</v>
      </c>
      <c r="J49" s="301">
        <f>SUMPRODUCT(('Inc CWIP &amp; Plant'!$B$12:$B$464=J$37)*
('Inc CWIP &amp; Plant'!$T$11:$AQ$11=$B49)*
('Inc CWIP &amp; Plant'!$C$12:$C$464=$C49)*
('Inc CWIP &amp; Plant'!$T$12:$AQ$464))</f>
        <v>0</v>
      </c>
      <c r="K49" s="301">
        <f>SUMPRODUCT(('Inc CWIP &amp; Plant'!$B$12:$B$464=K$37)*
('Inc CWIP &amp; Plant'!$T$11:$AQ$11=$B49)*
('Inc CWIP &amp; Plant'!$C$12:$C$464=$C49)*
('Inc CWIP &amp; Plant'!$T$12:$AQ$464))</f>
        <v>0</v>
      </c>
      <c r="L49" s="301">
        <f>SUMPRODUCT(('Inc CWIP &amp; Plant'!$B$12:$B$464=L$37)*
('Inc CWIP &amp; Plant'!$T$11:$AQ$11=$B49)*
('Inc CWIP &amp; Plant'!$C$12:$C$464=$C49)*
('Inc CWIP &amp; Plant'!$T$12:$AQ$464))</f>
        <v>0</v>
      </c>
      <c r="M49" s="301">
        <f>SUMPRODUCT(('Inc CWIP &amp; Plant'!$B$12:$B$464=M$37)*
('Inc CWIP &amp; Plant'!$T$11:$AQ$11=$B49)*
('Inc CWIP &amp; Plant'!$C$12:$C$464=$C49)*
('Inc CWIP &amp; Plant'!$T$12:$AQ$464))</f>
        <v>45</v>
      </c>
      <c r="N49" s="301">
        <f>SUMPRODUCT(('Inc CWIP &amp; Plant'!$B$12:$B$464=N$37)*
('Inc CWIP &amp; Plant'!$T$11:$AQ$11=$B49)*
('Inc CWIP &amp; Plant'!$C$12:$C$464=$C49)*
('Inc CWIP &amp; Plant'!$T$12:$AQ$464))</f>
        <v>0</v>
      </c>
      <c r="O49" s="301">
        <f>SUMPRODUCT(('Inc CWIP &amp; Plant'!$B$12:$B$464=O$37)*
('Inc CWIP &amp; Plant'!$T$11:$AQ$11=$B49)*
('Inc CWIP &amp; Plant'!$C$12:$C$464=$C49)*
('Inc CWIP &amp; Plant'!$T$12:$AQ$464))</f>
        <v>0</v>
      </c>
      <c r="P49" s="301">
        <f>SUMPRODUCT(('Inc CWIP &amp; Plant'!$B$12:$B$464=P$37)*
('Inc CWIP &amp; Plant'!$T$11:$AQ$11=$B49)*
('Inc CWIP &amp; Plant'!$C$12:$C$464=$C49)*
('Inc CWIP &amp; Plant'!$T$12:$AQ$464))</f>
        <v>0</v>
      </c>
    </row>
    <row r="50" spans="1:16" ht="15" customHeight="1" x14ac:dyDescent="0.25">
      <c r="A50" s="299"/>
      <c r="B50" s="306">
        <f t="shared" si="3"/>
        <v>43435</v>
      </c>
      <c r="C50" s="306" t="s">
        <v>33</v>
      </c>
      <c r="D50" s="311">
        <f t="shared" si="4"/>
        <v>20677.884444288</v>
      </c>
      <c r="E50" s="301">
        <f>SUMPRODUCT(('Inc CWIP &amp; Plant'!$B$12:$B$464=E$37)*
('Inc CWIP &amp; Plant'!$T$11:$AQ$11=$B50)*
('Inc CWIP &amp; Plant'!$C$12:$C$464=$C50)*
('Inc CWIP &amp; Plant'!$T$12:$AQ$464))</f>
        <v>0</v>
      </c>
      <c r="F50" s="301">
        <f>SUMPRODUCT(('Inc CWIP &amp; Plant'!$B$12:$B$464=F$37)*
('Inc CWIP &amp; Plant'!$T$11:$AQ$11=$B50)*
('Inc CWIP &amp; Plant'!$C$12:$C$464=$C50)*
('Inc CWIP &amp; Plant'!$T$12:$AQ$464))</f>
        <v>0</v>
      </c>
      <c r="G50" s="301">
        <f>SUMPRODUCT(('Inc CWIP &amp; Plant'!$B$12:$B$464=G$37)*
('Inc CWIP &amp; Plant'!$T$11:$AQ$11=$B50)*
('Inc CWIP &amp; Plant'!$C$12:$C$464=$C50)*
('Inc CWIP &amp; Plant'!$T$12:$AQ$464))</f>
        <v>0</v>
      </c>
      <c r="H50" s="301">
        <f>SUMPRODUCT(('Inc CWIP &amp; Plant'!$B$12:$B$464=H$37)*
('Inc CWIP &amp; Plant'!$T$11:$AQ$11=$B50)*
('Inc CWIP &amp; Plant'!$C$12:$C$464=$C50)*
('Inc CWIP &amp; Plant'!$T$12:$AQ$464))</f>
        <v>2161.2910000000002</v>
      </c>
      <c r="I50" s="301">
        <f>SUMPRODUCT(('Inc CWIP &amp; Plant'!$B$12:$B$464=I$37)*
('Inc CWIP &amp; Plant'!$T$11:$AQ$11=$B50)*
('Inc CWIP &amp; Plant'!$C$12:$C$464=$C50)*
('Inc CWIP &amp; Plant'!$T$12:$AQ$464))</f>
        <v>0</v>
      </c>
      <c r="J50" s="301">
        <f>SUMPRODUCT(('Inc CWIP &amp; Plant'!$B$12:$B$464=J$37)*
('Inc CWIP &amp; Plant'!$T$11:$AQ$11=$B50)*
('Inc CWIP &amp; Plant'!$C$12:$C$464=$C50)*
('Inc CWIP &amp; Plant'!$T$12:$AQ$464))</f>
        <v>23.755014288000233</v>
      </c>
      <c r="K50" s="301">
        <f>SUMPRODUCT(('Inc CWIP &amp; Plant'!$B$12:$B$464=K$37)*
('Inc CWIP &amp; Plant'!$T$11:$AQ$11=$B50)*
('Inc CWIP &amp; Plant'!$C$12:$C$464=$C50)*
('Inc CWIP &amp; Plant'!$T$12:$AQ$464))</f>
        <v>0</v>
      </c>
      <c r="L50" s="301">
        <f>SUMPRODUCT(('Inc CWIP &amp; Plant'!$B$12:$B$464=L$37)*
('Inc CWIP &amp; Plant'!$T$11:$AQ$11=$B50)*
('Inc CWIP &amp; Plant'!$C$12:$C$464=$C50)*
('Inc CWIP &amp; Plant'!$T$12:$AQ$464))</f>
        <v>0</v>
      </c>
      <c r="M50" s="301">
        <f>SUMPRODUCT(('Inc CWIP &amp; Plant'!$B$12:$B$464=M$37)*
('Inc CWIP &amp; Plant'!$T$11:$AQ$11=$B50)*
('Inc CWIP &amp; Plant'!$C$12:$C$464=$C50)*
('Inc CWIP &amp; Plant'!$T$12:$AQ$464))</f>
        <v>18456.12127</v>
      </c>
      <c r="N50" s="301">
        <f>SUMPRODUCT(('Inc CWIP &amp; Plant'!$B$12:$B$464=N$37)*
('Inc CWIP &amp; Plant'!$T$11:$AQ$11=$B50)*
('Inc CWIP &amp; Plant'!$C$12:$C$464=$C50)*
('Inc CWIP &amp; Plant'!$T$12:$AQ$464))</f>
        <v>0</v>
      </c>
      <c r="O50" s="301">
        <f>SUMPRODUCT(('Inc CWIP &amp; Plant'!$B$12:$B$464=O$37)*
('Inc CWIP &amp; Plant'!$T$11:$AQ$11=$B50)*
('Inc CWIP &amp; Plant'!$C$12:$C$464=$C50)*
('Inc CWIP &amp; Plant'!$T$12:$AQ$464))</f>
        <v>0</v>
      </c>
      <c r="P50" s="301">
        <f>SUMPRODUCT(('Inc CWIP &amp; Plant'!$B$12:$B$464=P$37)*
('Inc CWIP &amp; Plant'!$T$11:$AQ$11=$B50)*
('Inc CWIP &amp; Plant'!$C$12:$C$464=$C50)*
('Inc CWIP &amp; Plant'!$T$12:$AQ$464))</f>
        <v>36.71716</v>
      </c>
    </row>
    <row r="51" spans="1:16" ht="15" customHeight="1" x14ac:dyDescent="0.25">
      <c r="A51" s="299"/>
      <c r="B51" s="306">
        <f t="shared" si="3"/>
        <v>43466</v>
      </c>
      <c r="C51" s="306" t="s">
        <v>33</v>
      </c>
      <c r="D51" s="311">
        <f t="shared" si="4"/>
        <v>185.93</v>
      </c>
      <c r="E51" s="301">
        <f>SUMPRODUCT(('Inc CWIP &amp; Plant'!$B$12:$B$464=E$37)*
('Inc CWIP &amp; Plant'!$T$11:$AQ$11=$B51)*
('Inc CWIP &amp; Plant'!$C$12:$C$464=$C51)*
('Inc CWIP &amp; Plant'!$T$12:$AQ$464))</f>
        <v>0</v>
      </c>
      <c r="F51" s="301">
        <f>SUMPRODUCT(('Inc CWIP &amp; Plant'!$B$12:$B$464=F$37)*
('Inc CWIP &amp; Plant'!$T$11:$AQ$11=$B51)*
('Inc CWIP &amp; Plant'!$C$12:$C$464=$C51)*
('Inc CWIP &amp; Plant'!$T$12:$AQ$464))</f>
        <v>0</v>
      </c>
      <c r="G51" s="301">
        <f>SUMPRODUCT(('Inc CWIP &amp; Plant'!$B$12:$B$464=G$37)*
('Inc CWIP &amp; Plant'!$T$11:$AQ$11=$B51)*
('Inc CWIP &amp; Plant'!$C$12:$C$464=$C51)*
('Inc CWIP &amp; Plant'!$T$12:$AQ$464))</f>
        <v>0</v>
      </c>
      <c r="H51" s="301">
        <f>SUMPRODUCT(('Inc CWIP &amp; Plant'!$B$12:$B$464=H$37)*
('Inc CWIP &amp; Plant'!$T$11:$AQ$11=$B51)*
('Inc CWIP &amp; Plant'!$C$12:$C$464=$C51)*
('Inc CWIP &amp; Plant'!$T$12:$AQ$464))</f>
        <v>0</v>
      </c>
      <c r="I51" s="301">
        <f>SUMPRODUCT(('Inc CWIP &amp; Plant'!$B$12:$B$464=I$37)*
('Inc CWIP &amp; Plant'!$T$11:$AQ$11=$B51)*
('Inc CWIP &amp; Plant'!$C$12:$C$464=$C51)*
('Inc CWIP &amp; Plant'!$T$12:$AQ$464))</f>
        <v>0</v>
      </c>
      <c r="J51" s="301">
        <f>SUMPRODUCT(('Inc CWIP &amp; Plant'!$B$12:$B$464=J$37)*
('Inc CWIP &amp; Plant'!$T$11:$AQ$11=$B51)*
('Inc CWIP &amp; Plant'!$C$12:$C$464=$C51)*
('Inc CWIP &amp; Plant'!$T$12:$AQ$464))</f>
        <v>0</v>
      </c>
      <c r="K51" s="301">
        <f>SUMPRODUCT(('Inc CWIP &amp; Plant'!$B$12:$B$464=K$37)*
('Inc CWIP &amp; Plant'!$T$11:$AQ$11=$B51)*
('Inc CWIP &amp; Plant'!$C$12:$C$464=$C51)*
('Inc CWIP &amp; Plant'!$T$12:$AQ$464))</f>
        <v>0</v>
      </c>
      <c r="L51" s="301">
        <f>SUMPRODUCT(('Inc CWIP &amp; Plant'!$B$12:$B$464=L$37)*
('Inc CWIP &amp; Plant'!$T$11:$AQ$11=$B51)*
('Inc CWIP &amp; Plant'!$C$12:$C$464=$C51)*
('Inc CWIP &amp; Plant'!$T$12:$AQ$464))</f>
        <v>0</v>
      </c>
      <c r="M51" s="301">
        <f>SUMPRODUCT(('Inc CWIP &amp; Plant'!$B$12:$B$464=M$37)*
('Inc CWIP &amp; Plant'!$T$11:$AQ$11=$B51)*
('Inc CWIP &amp; Plant'!$C$12:$C$464=$C51)*
('Inc CWIP &amp; Plant'!$T$12:$AQ$464))</f>
        <v>185</v>
      </c>
      <c r="N51" s="301">
        <f>SUMPRODUCT(('Inc CWIP &amp; Plant'!$B$12:$B$464=N$37)*
('Inc CWIP &amp; Plant'!$T$11:$AQ$11=$B51)*
('Inc CWIP &amp; Plant'!$C$12:$C$464=$C51)*
('Inc CWIP &amp; Plant'!$T$12:$AQ$464))</f>
        <v>0</v>
      </c>
      <c r="O51" s="301">
        <f>SUMPRODUCT(('Inc CWIP &amp; Plant'!$B$12:$B$464=O$37)*
('Inc CWIP &amp; Plant'!$T$11:$AQ$11=$B51)*
('Inc CWIP &amp; Plant'!$C$12:$C$464=$C51)*
('Inc CWIP &amp; Plant'!$T$12:$AQ$464))</f>
        <v>0</v>
      </c>
      <c r="P51" s="301">
        <f>SUMPRODUCT(('Inc CWIP &amp; Plant'!$B$12:$B$464=P$37)*
('Inc CWIP &amp; Plant'!$T$11:$AQ$11=$B51)*
('Inc CWIP &amp; Plant'!$C$12:$C$464=$C51)*
('Inc CWIP &amp; Plant'!$T$12:$AQ$464))</f>
        <v>0.93</v>
      </c>
    </row>
    <row r="52" spans="1:16" ht="15" customHeight="1" x14ac:dyDescent="0.25">
      <c r="A52" s="299"/>
      <c r="B52" s="306">
        <f t="shared" si="3"/>
        <v>43497</v>
      </c>
      <c r="C52" s="306" t="s">
        <v>33</v>
      </c>
      <c r="D52" s="311">
        <f t="shared" si="4"/>
        <v>204.64263000000003</v>
      </c>
      <c r="E52" s="301">
        <f>SUMPRODUCT(('Inc CWIP &amp; Plant'!$B$12:$B$464=E$37)*
('Inc CWIP &amp; Plant'!$T$11:$AQ$11=$B52)*
('Inc CWIP &amp; Plant'!$C$12:$C$464=$C52)*
('Inc CWIP &amp; Plant'!$T$12:$AQ$464))</f>
        <v>0</v>
      </c>
      <c r="F52" s="301">
        <f>SUMPRODUCT(('Inc CWIP &amp; Plant'!$B$12:$B$464=F$37)*
('Inc CWIP &amp; Plant'!$T$11:$AQ$11=$B52)*
('Inc CWIP &amp; Plant'!$C$12:$C$464=$C52)*
('Inc CWIP &amp; Plant'!$T$12:$AQ$464))</f>
        <v>0</v>
      </c>
      <c r="G52" s="301">
        <f>SUMPRODUCT(('Inc CWIP &amp; Plant'!$B$12:$B$464=G$37)*
('Inc CWIP &amp; Plant'!$T$11:$AQ$11=$B52)*
('Inc CWIP &amp; Plant'!$C$12:$C$464=$C52)*
('Inc CWIP &amp; Plant'!$T$12:$AQ$464))</f>
        <v>0</v>
      </c>
      <c r="H52" s="301">
        <f>SUMPRODUCT(('Inc CWIP &amp; Plant'!$B$12:$B$464=H$37)*
('Inc CWIP &amp; Plant'!$T$11:$AQ$11=$B52)*
('Inc CWIP &amp; Plant'!$C$12:$C$464=$C52)*
('Inc CWIP &amp; Plant'!$T$12:$AQ$464))</f>
        <v>0</v>
      </c>
      <c r="I52" s="301">
        <f>SUMPRODUCT(('Inc CWIP &amp; Plant'!$B$12:$B$464=I$37)*
('Inc CWIP &amp; Plant'!$T$11:$AQ$11=$B52)*
('Inc CWIP &amp; Plant'!$C$12:$C$464=$C52)*
('Inc CWIP &amp; Plant'!$T$12:$AQ$464))</f>
        <v>0</v>
      </c>
      <c r="J52" s="301">
        <f>SUMPRODUCT(('Inc CWIP &amp; Plant'!$B$12:$B$464=J$37)*
('Inc CWIP &amp; Plant'!$T$11:$AQ$11=$B52)*
('Inc CWIP &amp; Plant'!$C$12:$C$464=$C52)*
('Inc CWIP &amp; Plant'!$T$12:$AQ$464))</f>
        <v>0</v>
      </c>
      <c r="K52" s="301">
        <f>SUMPRODUCT(('Inc CWIP &amp; Plant'!$B$12:$B$464=K$37)*
('Inc CWIP &amp; Plant'!$T$11:$AQ$11=$B52)*
('Inc CWIP &amp; Plant'!$C$12:$C$464=$C52)*
('Inc CWIP &amp; Plant'!$T$12:$AQ$464))</f>
        <v>12.782629999999999</v>
      </c>
      <c r="L52" s="301">
        <f>SUMPRODUCT(('Inc CWIP &amp; Plant'!$B$12:$B$464=L$37)*
('Inc CWIP &amp; Plant'!$T$11:$AQ$11=$B52)*
('Inc CWIP &amp; Plant'!$C$12:$C$464=$C52)*
('Inc CWIP &amp; Plant'!$T$12:$AQ$464))</f>
        <v>0</v>
      </c>
      <c r="M52" s="301">
        <f>SUMPRODUCT(('Inc CWIP &amp; Plant'!$B$12:$B$464=M$37)*
('Inc CWIP &amp; Plant'!$T$11:$AQ$11=$B52)*
('Inc CWIP &amp; Plant'!$C$12:$C$464=$C52)*
('Inc CWIP &amp; Plant'!$T$12:$AQ$464))</f>
        <v>190</v>
      </c>
      <c r="N52" s="301">
        <f>SUMPRODUCT(('Inc CWIP &amp; Plant'!$B$12:$B$464=N$37)*
('Inc CWIP &amp; Plant'!$T$11:$AQ$11=$B52)*
('Inc CWIP &amp; Plant'!$C$12:$C$464=$C52)*
('Inc CWIP &amp; Plant'!$T$12:$AQ$464))</f>
        <v>0</v>
      </c>
      <c r="O52" s="301">
        <f>SUMPRODUCT(('Inc CWIP &amp; Plant'!$B$12:$B$464=O$37)*
('Inc CWIP &amp; Plant'!$T$11:$AQ$11=$B52)*
('Inc CWIP &amp; Plant'!$C$12:$C$464=$C52)*
('Inc CWIP &amp; Plant'!$T$12:$AQ$464))</f>
        <v>0</v>
      </c>
      <c r="P52" s="301">
        <f>SUMPRODUCT(('Inc CWIP &amp; Plant'!$B$12:$B$464=P$37)*
('Inc CWIP &amp; Plant'!$T$11:$AQ$11=$B52)*
('Inc CWIP &amp; Plant'!$C$12:$C$464=$C52)*
('Inc CWIP &amp; Plant'!$T$12:$AQ$464))</f>
        <v>1.86</v>
      </c>
    </row>
    <row r="53" spans="1:16" ht="15" customHeight="1" x14ac:dyDescent="0.25">
      <c r="A53" s="299"/>
      <c r="B53" s="306">
        <f t="shared" si="3"/>
        <v>43525</v>
      </c>
      <c r="C53" s="306" t="s">
        <v>33</v>
      </c>
      <c r="D53" s="311">
        <f t="shared" si="4"/>
        <v>361.03370000000001</v>
      </c>
      <c r="E53" s="301">
        <f>SUMPRODUCT(('Inc CWIP &amp; Plant'!$B$12:$B$464=E$37)*
('Inc CWIP &amp; Plant'!$T$11:$AQ$11=$B53)*
('Inc CWIP &amp; Plant'!$C$12:$C$464=$C53)*
('Inc CWIP &amp; Plant'!$T$12:$AQ$464))</f>
        <v>0</v>
      </c>
      <c r="F53" s="301">
        <f>SUMPRODUCT(('Inc CWIP &amp; Plant'!$B$12:$B$464=F$37)*
('Inc CWIP &amp; Plant'!$T$11:$AQ$11=$B53)*
('Inc CWIP &amp; Plant'!$C$12:$C$464=$C53)*
('Inc CWIP &amp; Plant'!$T$12:$AQ$464))</f>
        <v>0</v>
      </c>
      <c r="G53" s="301">
        <f>SUMPRODUCT(('Inc CWIP &amp; Plant'!$B$12:$B$464=G$37)*
('Inc CWIP &amp; Plant'!$T$11:$AQ$11=$B53)*
('Inc CWIP &amp; Plant'!$C$12:$C$464=$C53)*
('Inc CWIP &amp; Plant'!$T$12:$AQ$464))</f>
        <v>0</v>
      </c>
      <c r="H53" s="301">
        <f>SUMPRODUCT(('Inc CWIP &amp; Plant'!$B$12:$B$464=H$37)*
('Inc CWIP &amp; Plant'!$T$11:$AQ$11=$B53)*
('Inc CWIP &amp; Plant'!$C$12:$C$464=$C53)*
('Inc CWIP &amp; Plant'!$T$12:$AQ$464))</f>
        <v>0</v>
      </c>
      <c r="I53" s="301">
        <f>SUMPRODUCT(('Inc CWIP &amp; Plant'!$B$12:$B$464=I$37)*
('Inc CWIP &amp; Plant'!$T$11:$AQ$11=$B53)*
('Inc CWIP &amp; Plant'!$C$12:$C$464=$C53)*
('Inc CWIP &amp; Plant'!$T$12:$AQ$464))</f>
        <v>0</v>
      </c>
      <c r="J53" s="301">
        <f>SUMPRODUCT(('Inc CWIP &amp; Plant'!$B$12:$B$464=J$37)*
('Inc CWIP &amp; Plant'!$T$11:$AQ$11=$B53)*
('Inc CWIP &amp; Plant'!$C$12:$C$464=$C53)*
('Inc CWIP &amp; Plant'!$T$12:$AQ$464))</f>
        <v>0</v>
      </c>
      <c r="K53" s="301">
        <f>SUMPRODUCT(('Inc CWIP &amp; Plant'!$B$12:$B$464=K$37)*
('Inc CWIP &amp; Plant'!$T$11:$AQ$11=$B53)*
('Inc CWIP &amp; Plant'!$C$12:$C$464=$C53)*
('Inc CWIP &amp; Plant'!$T$12:$AQ$464))</f>
        <v>19.1737</v>
      </c>
      <c r="L53" s="301">
        <f>SUMPRODUCT(('Inc CWIP &amp; Plant'!$B$12:$B$464=L$37)*
('Inc CWIP &amp; Plant'!$T$11:$AQ$11=$B53)*
('Inc CWIP &amp; Plant'!$C$12:$C$464=$C53)*
('Inc CWIP &amp; Plant'!$T$12:$AQ$464))</f>
        <v>0</v>
      </c>
      <c r="M53" s="301">
        <f>SUMPRODUCT(('Inc CWIP &amp; Plant'!$B$12:$B$464=M$37)*
('Inc CWIP &amp; Plant'!$T$11:$AQ$11=$B53)*
('Inc CWIP &amp; Plant'!$C$12:$C$464=$C53)*
('Inc CWIP &amp; Plant'!$T$12:$AQ$464))</f>
        <v>340</v>
      </c>
      <c r="N53" s="301">
        <f>SUMPRODUCT(('Inc CWIP &amp; Plant'!$B$12:$B$464=N$37)*
('Inc CWIP &amp; Plant'!$T$11:$AQ$11=$B53)*
('Inc CWIP &amp; Plant'!$C$12:$C$464=$C53)*
('Inc CWIP &amp; Plant'!$T$12:$AQ$464))</f>
        <v>0</v>
      </c>
      <c r="O53" s="301">
        <f>SUMPRODUCT(('Inc CWIP &amp; Plant'!$B$12:$B$464=O$37)*
('Inc CWIP &amp; Plant'!$T$11:$AQ$11=$B53)*
('Inc CWIP &amp; Plant'!$C$12:$C$464=$C53)*
('Inc CWIP &amp; Plant'!$T$12:$AQ$464))</f>
        <v>0</v>
      </c>
      <c r="P53" s="301">
        <f>SUMPRODUCT(('Inc CWIP &amp; Plant'!$B$12:$B$464=P$37)*
('Inc CWIP &amp; Plant'!$T$11:$AQ$11=$B53)*
('Inc CWIP &amp; Plant'!$C$12:$C$464=$C53)*
('Inc CWIP &amp; Plant'!$T$12:$AQ$464))</f>
        <v>1.86</v>
      </c>
    </row>
    <row r="54" spans="1:16" ht="15" customHeight="1" x14ac:dyDescent="0.25">
      <c r="A54" s="299"/>
      <c r="B54" s="306">
        <f t="shared" si="3"/>
        <v>43556</v>
      </c>
      <c r="C54" s="306" t="s">
        <v>33</v>
      </c>
      <c r="D54" s="311">
        <f t="shared" si="4"/>
        <v>373.81632999999999</v>
      </c>
      <c r="E54" s="301">
        <f>SUMPRODUCT(('Inc CWIP &amp; Plant'!$B$12:$B$464=E$37)*
('Inc CWIP &amp; Plant'!$T$11:$AQ$11=$B54)*
('Inc CWIP &amp; Plant'!$C$12:$C$464=$C54)*
('Inc CWIP &amp; Plant'!$T$12:$AQ$464))</f>
        <v>0</v>
      </c>
      <c r="F54" s="301">
        <f>SUMPRODUCT(('Inc CWIP &amp; Plant'!$B$12:$B$464=F$37)*
('Inc CWIP &amp; Plant'!$T$11:$AQ$11=$B54)*
('Inc CWIP &amp; Plant'!$C$12:$C$464=$C54)*
('Inc CWIP &amp; Plant'!$T$12:$AQ$464))</f>
        <v>0</v>
      </c>
      <c r="G54" s="301">
        <f>SUMPRODUCT(('Inc CWIP &amp; Plant'!$B$12:$B$464=G$37)*
('Inc CWIP &amp; Plant'!$T$11:$AQ$11=$B54)*
('Inc CWIP &amp; Plant'!$C$12:$C$464=$C54)*
('Inc CWIP &amp; Plant'!$T$12:$AQ$464))</f>
        <v>0</v>
      </c>
      <c r="H54" s="301">
        <f>SUMPRODUCT(('Inc CWIP &amp; Plant'!$B$12:$B$464=H$37)*
('Inc CWIP &amp; Plant'!$T$11:$AQ$11=$B54)*
('Inc CWIP &amp; Plant'!$C$12:$C$464=$C54)*
('Inc CWIP &amp; Plant'!$T$12:$AQ$464))</f>
        <v>0</v>
      </c>
      <c r="I54" s="301">
        <f>SUMPRODUCT(('Inc CWIP &amp; Plant'!$B$12:$B$464=I$37)*
('Inc CWIP &amp; Plant'!$T$11:$AQ$11=$B54)*
('Inc CWIP &amp; Plant'!$C$12:$C$464=$C54)*
('Inc CWIP &amp; Plant'!$T$12:$AQ$464))</f>
        <v>0</v>
      </c>
      <c r="J54" s="301">
        <f>SUMPRODUCT(('Inc CWIP &amp; Plant'!$B$12:$B$464=J$37)*
('Inc CWIP &amp; Plant'!$T$11:$AQ$11=$B54)*
('Inc CWIP &amp; Plant'!$C$12:$C$464=$C54)*
('Inc CWIP &amp; Plant'!$T$12:$AQ$464))</f>
        <v>0</v>
      </c>
      <c r="K54" s="301">
        <f>SUMPRODUCT(('Inc CWIP &amp; Plant'!$B$12:$B$464=K$37)*
('Inc CWIP &amp; Plant'!$T$11:$AQ$11=$B54)*
('Inc CWIP &amp; Plant'!$C$12:$C$464=$C54)*
('Inc CWIP &amp; Plant'!$T$12:$AQ$464))</f>
        <v>31.956329999999998</v>
      </c>
      <c r="L54" s="301">
        <f>SUMPRODUCT(('Inc CWIP &amp; Plant'!$B$12:$B$464=L$37)*
('Inc CWIP &amp; Plant'!$T$11:$AQ$11=$B54)*
('Inc CWIP &amp; Plant'!$C$12:$C$464=$C54)*
('Inc CWIP &amp; Plant'!$T$12:$AQ$464))</f>
        <v>0</v>
      </c>
      <c r="M54" s="301">
        <f>SUMPRODUCT(('Inc CWIP &amp; Plant'!$B$12:$B$464=M$37)*
('Inc CWIP &amp; Plant'!$T$11:$AQ$11=$B54)*
('Inc CWIP &amp; Plant'!$C$12:$C$464=$C54)*
('Inc CWIP &amp; Plant'!$T$12:$AQ$464))</f>
        <v>340</v>
      </c>
      <c r="N54" s="301">
        <f>SUMPRODUCT(('Inc CWIP &amp; Plant'!$B$12:$B$464=N$37)*
('Inc CWIP &amp; Plant'!$T$11:$AQ$11=$B54)*
('Inc CWIP &amp; Plant'!$C$12:$C$464=$C54)*
('Inc CWIP &amp; Plant'!$T$12:$AQ$464))</f>
        <v>0</v>
      </c>
      <c r="O54" s="301">
        <f>SUMPRODUCT(('Inc CWIP &amp; Plant'!$B$12:$B$464=O$37)*
('Inc CWIP &amp; Plant'!$T$11:$AQ$11=$B54)*
('Inc CWIP &amp; Plant'!$C$12:$C$464=$C54)*
('Inc CWIP &amp; Plant'!$T$12:$AQ$464))</f>
        <v>0</v>
      </c>
      <c r="P54" s="301">
        <f>SUMPRODUCT(('Inc CWIP &amp; Plant'!$B$12:$B$464=P$37)*
('Inc CWIP &amp; Plant'!$T$11:$AQ$11=$B54)*
('Inc CWIP &amp; Plant'!$C$12:$C$464=$C54)*
('Inc CWIP &amp; Plant'!$T$12:$AQ$464))</f>
        <v>1.86</v>
      </c>
    </row>
    <row r="55" spans="1:16" ht="15" customHeight="1" x14ac:dyDescent="0.25">
      <c r="A55" s="299"/>
      <c r="B55" s="306">
        <f t="shared" si="3"/>
        <v>43586</v>
      </c>
      <c r="C55" s="306" t="s">
        <v>33</v>
      </c>
      <c r="D55" s="311">
        <f t="shared" si="4"/>
        <v>400.43052</v>
      </c>
      <c r="E55" s="301">
        <f>SUMPRODUCT(('Inc CWIP &amp; Plant'!$B$12:$B$464=E$37)*
('Inc CWIP &amp; Plant'!$T$11:$AQ$11=$B55)*
('Inc CWIP &amp; Plant'!$C$12:$C$464=$C55)*
('Inc CWIP &amp; Plant'!$T$12:$AQ$464))</f>
        <v>0</v>
      </c>
      <c r="F55" s="301">
        <f>SUMPRODUCT(('Inc CWIP &amp; Plant'!$B$12:$B$464=F$37)*
('Inc CWIP &amp; Plant'!$T$11:$AQ$11=$B55)*
('Inc CWIP &amp; Plant'!$C$12:$C$464=$C55)*
('Inc CWIP &amp; Plant'!$T$12:$AQ$464))</f>
        <v>0</v>
      </c>
      <c r="G55" s="301">
        <f>SUMPRODUCT(('Inc CWIP &amp; Plant'!$B$12:$B$464=G$37)*
('Inc CWIP &amp; Plant'!$T$11:$AQ$11=$B55)*
('Inc CWIP &amp; Plant'!$C$12:$C$464=$C55)*
('Inc CWIP &amp; Plant'!$T$12:$AQ$464))</f>
        <v>0</v>
      </c>
      <c r="H55" s="301">
        <f>SUMPRODUCT(('Inc CWIP &amp; Plant'!$B$12:$B$464=H$37)*
('Inc CWIP &amp; Plant'!$T$11:$AQ$11=$B55)*
('Inc CWIP &amp; Plant'!$C$12:$C$464=$C55)*
('Inc CWIP &amp; Plant'!$T$12:$AQ$464))</f>
        <v>0</v>
      </c>
      <c r="I55" s="301">
        <f>SUMPRODUCT(('Inc CWIP &amp; Plant'!$B$12:$B$464=I$37)*
('Inc CWIP &amp; Plant'!$T$11:$AQ$11=$B55)*
('Inc CWIP &amp; Plant'!$C$12:$C$464=$C55)*
('Inc CWIP &amp; Plant'!$T$12:$AQ$464))</f>
        <v>0</v>
      </c>
      <c r="J55" s="301">
        <f>SUMPRODUCT(('Inc CWIP &amp; Plant'!$B$12:$B$464=J$37)*
('Inc CWIP &amp; Plant'!$T$11:$AQ$11=$B55)*
('Inc CWIP &amp; Plant'!$C$12:$C$464=$C55)*
('Inc CWIP &amp; Plant'!$T$12:$AQ$464))</f>
        <v>0</v>
      </c>
      <c r="K55" s="301">
        <f>SUMPRODUCT(('Inc CWIP &amp; Plant'!$B$12:$B$464=K$37)*
('Inc CWIP &amp; Plant'!$T$11:$AQ$11=$B55)*
('Inc CWIP &amp; Plant'!$C$12:$C$464=$C55)*
('Inc CWIP &amp; Plant'!$T$12:$AQ$464))</f>
        <v>51.130519999999997</v>
      </c>
      <c r="L55" s="301">
        <f>SUMPRODUCT(('Inc CWIP &amp; Plant'!$B$12:$B$464=L$37)*
('Inc CWIP &amp; Plant'!$T$11:$AQ$11=$B55)*
('Inc CWIP &amp; Plant'!$C$12:$C$464=$C55)*
('Inc CWIP &amp; Plant'!$T$12:$AQ$464))</f>
        <v>0</v>
      </c>
      <c r="M55" s="301">
        <f>SUMPRODUCT(('Inc CWIP &amp; Plant'!$B$12:$B$464=M$37)*
('Inc CWIP &amp; Plant'!$T$11:$AQ$11=$B55)*
('Inc CWIP &amp; Plant'!$C$12:$C$464=$C55)*
('Inc CWIP &amp; Plant'!$T$12:$AQ$464))</f>
        <v>340</v>
      </c>
      <c r="N55" s="301">
        <f>SUMPRODUCT(('Inc CWIP &amp; Plant'!$B$12:$B$464=N$37)*
('Inc CWIP &amp; Plant'!$T$11:$AQ$11=$B55)*
('Inc CWIP &amp; Plant'!$C$12:$C$464=$C55)*
('Inc CWIP &amp; Plant'!$T$12:$AQ$464))</f>
        <v>0</v>
      </c>
      <c r="O55" s="301">
        <f>SUMPRODUCT(('Inc CWIP &amp; Plant'!$B$12:$B$464=O$37)*
('Inc CWIP &amp; Plant'!$T$11:$AQ$11=$B55)*
('Inc CWIP &amp; Plant'!$C$12:$C$464=$C55)*
('Inc CWIP &amp; Plant'!$T$12:$AQ$464))</f>
        <v>0</v>
      </c>
      <c r="P55" s="301">
        <f>SUMPRODUCT(('Inc CWIP &amp; Plant'!$B$12:$B$464=P$37)*
('Inc CWIP &amp; Plant'!$T$11:$AQ$11=$B55)*
('Inc CWIP &amp; Plant'!$C$12:$C$464=$C55)*
('Inc CWIP &amp; Plant'!$T$12:$AQ$464))</f>
        <v>9.3000000000000007</v>
      </c>
    </row>
    <row r="56" spans="1:16" ht="15" customHeight="1" x14ac:dyDescent="0.25">
      <c r="A56" s="299"/>
      <c r="B56" s="306">
        <f t="shared" si="3"/>
        <v>43617</v>
      </c>
      <c r="C56" s="306" t="s">
        <v>33</v>
      </c>
      <c r="D56" s="311">
        <f t="shared" si="4"/>
        <v>413.21314999999998</v>
      </c>
      <c r="E56" s="301">
        <f>SUMPRODUCT(('Inc CWIP &amp; Plant'!$B$12:$B$464=E$37)*
('Inc CWIP &amp; Plant'!$T$11:$AQ$11=$B56)*
('Inc CWIP &amp; Plant'!$C$12:$C$464=$C56)*
('Inc CWIP &amp; Plant'!$T$12:$AQ$464))</f>
        <v>0</v>
      </c>
      <c r="F56" s="301">
        <f>SUMPRODUCT(('Inc CWIP &amp; Plant'!$B$12:$B$464=F$37)*
('Inc CWIP &amp; Plant'!$T$11:$AQ$11=$B56)*
('Inc CWIP &amp; Plant'!$C$12:$C$464=$C56)*
('Inc CWIP &amp; Plant'!$T$12:$AQ$464))</f>
        <v>0</v>
      </c>
      <c r="G56" s="301">
        <f>SUMPRODUCT(('Inc CWIP &amp; Plant'!$B$12:$B$464=G$37)*
('Inc CWIP &amp; Plant'!$T$11:$AQ$11=$B56)*
('Inc CWIP &amp; Plant'!$C$12:$C$464=$C56)*
('Inc CWIP &amp; Plant'!$T$12:$AQ$464))</f>
        <v>0</v>
      </c>
      <c r="H56" s="301">
        <f>SUMPRODUCT(('Inc CWIP &amp; Plant'!$B$12:$B$464=H$37)*
('Inc CWIP &amp; Plant'!$T$11:$AQ$11=$B56)*
('Inc CWIP &amp; Plant'!$C$12:$C$464=$C56)*
('Inc CWIP &amp; Plant'!$T$12:$AQ$464))</f>
        <v>0</v>
      </c>
      <c r="I56" s="301">
        <f>SUMPRODUCT(('Inc CWIP &amp; Plant'!$B$12:$B$464=I$37)*
('Inc CWIP &amp; Plant'!$T$11:$AQ$11=$B56)*
('Inc CWIP &amp; Plant'!$C$12:$C$464=$C56)*
('Inc CWIP &amp; Plant'!$T$12:$AQ$464))</f>
        <v>0</v>
      </c>
      <c r="J56" s="301">
        <f>SUMPRODUCT(('Inc CWIP &amp; Plant'!$B$12:$B$464=J$37)*
('Inc CWIP &amp; Plant'!$T$11:$AQ$11=$B56)*
('Inc CWIP &amp; Plant'!$C$12:$C$464=$C56)*
('Inc CWIP &amp; Plant'!$T$12:$AQ$464))</f>
        <v>0</v>
      </c>
      <c r="K56" s="301">
        <f>SUMPRODUCT(('Inc CWIP &amp; Plant'!$B$12:$B$464=K$37)*
('Inc CWIP &amp; Plant'!$T$11:$AQ$11=$B56)*
('Inc CWIP &amp; Plant'!$C$12:$C$464=$C56)*
('Inc CWIP &amp; Plant'!$T$12:$AQ$464))</f>
        <v>63.913150000000002</v>
      </c>
      <c r="L56" s="301">
        <f>SUMPRODUCT(('Inc CWIP &amp; Plant'!$B$12:$B$464=L$37)*
('Inc CWIP &amp; Plant'!$T$11:$AQ$11=$B56)*
('Inc CWIP &amp; Plant'!$C$12:$C$464=$C56)*
('Inc CWIP &amp; Plant'!$T$12:$AQ$464))</f>
        <v>0</v>
      </c>
      <c r="M56" s="301">
        <f>SUMPRODUCT(('Inc CWIP &amp; Plant'!$B$12:$B$464=M$37)*
('Inc CWIP &amp; Plant'!$T$11:$AQ$11=$B56)*
('Inc CWIP &amp; Plant'!$C$12:$C$464=$C56)*
('Inc CWIP &amp; Plant'!$T$12:$AQ$464))</f>
        <v>340</v>
      </c>
      <c r="N56" s="301">
        <f>SUMPRODUCT(('Inc CWIP &amp; Plant'!$B$12:$B$464=N$37)*
('Inc CWIP &amp; Plant'!$T$11:$AQ$11=$B56)*
('Inc CWIP &amp; Plant'!$C$12:$C$464=$C56)*
('Inc CWIP &amp; Plant'!$T$12:$AQ$464))</f>
        <v>0</v>
      </c>
      <c r="O56" s="301">
        <f>SUMPRODUCT(('Inc CWIP &amp; Plant'!$B$12:$B$464=O$37)*
('Inc CWIP &amp; Plant'!$T$11:$AQ$11=$B56)*
('Inc CWIP &amp; Plant'!$C$12:$C$464=$C56)*
('Inc CWIP &amp; Plant'!$T$12:$AQ$464))</f>
        <v>0</v>
      </c>
      <c r="P56" s="301">
        <f>SUMPRODUCT(('Inc CWIP &amp; Plant'!$B$12:$B$464=P$37)*
('Inc CWIP &amp; Plant'!$T$11:$AQ$11=$B56)*
('Inc CWIP &amp; Plant'!$C$12:$C$464=$C56)*
('Inc CWIP &amp; Plant'!$T$12:$AQ$464))</f>
        <v>9.3000000000000007</v>
      </c>
    </row>
    <row r="57" spans="1:16" ht="15" customHeight="1" x14ac:dyDescent="0.25">
      <c r="A57" s="299"/>
      <c r="B57" s="306">
        <f t="shared" si="3"/>
        <v>43647</v>
      </c>
      <c r="C57" s="306" t="s">
        <v>33</v>
      </c>
      <c r="D57" s="311">
        <f t="shared" si="4"/>
        <v>432.38685000000004</v>
      </c>
      <c r="E57" s="301">
        <f>SUMPRODUCT(('Inc CWIP &amp; Plant'!$B$12:$B$464=E$37)*
('Inc CWIP &amp; Plant'!$T$11:$AQ$11=$B57)*
('Inc CWIP &amp; Plant'!$C$12:$C$464=$C57)*
('Inc CWIP &amp; Plant'!$T$12:$AQ$464))</f>
        <v>0</v>
      </c>
      <c r="F57" s="301">
        <f>SUMPRODUCT(('Inc CWIP &amp; Plant'!$B$12:$B$464=F$37)*
('Inc CWIP &amp; Plant'!$T$11:$AQ$11=$B57)*
('Inc CWIP &amp; Plant'!$C$12:$C$464=$C57)*
('Inc CWIP &amp; Plant'!$T$12:$AQ$464))</f>
        <v>0</v>
      </c>
      <c r="G57" s="301">
        <f>SUMPRODUCT(('Inc CWIP &amp; Plant'!$B$12:$B$464=G$37)*
('Inc CWIP &amp; Plant'!$T$11:$AQ$11=$B57)*
('Inc CWIP &amp; Plant'!$C$12:$C$464=$C57)*
('Inc CWIP &amp; Plant'!$T$12:$AQ$464))</f>
        <v>0</v>
      </c>
      <c r="H57" s="301">
        <f>SUMPRODUCT(('Inc CWIP &amp; Plant'!$B$12:$B$464=H$37)*
('Inc CWIP &amp; Plant'!$T$11:$AQ$11=$B57)*
('Inc CWIP &amp; Plant'!$C$12:$C$464=$C57)*
('Inc CWIP &amp; Plant'!$T$12:$AQ$464))</f>
        <v>0</v>
      </c>
      <c r="I57" s="301">
        <f>SUMPRODUCT(('Inc CWIP &amp; Plant'!$B$12:$B$464=I$37)*
('Inc CWIP &amp; Plant'!$T$11:$AQ$11=$B57)*
('Inc CWIP &amp; Plant'!$C$12:$C$464=$C57)*
('Inc CWIP &amp; Plant'!$T$12:$AQ$464))</f>
        <v>0</v>
      </c>
      <c r="J57" s="301">
        <f>SUMPRODUCT(('Inc CWIP &amp; Plant'!$B$12:$B$464=J$37)*
('Inc CWIP &amp; Plant'!$T$11:$AQ$11=$B57)*
('Inc CWIP &amp; Plant'!$C$12:$C$464=$C57)*
('Inc CWIP &amp; Plant'!$T$12:$AQ$464))</f>
        <v>0</v>
      </c>
      <c r="K57" s="301">
        <f>SUMPRODUCT(('Inc CWIP &amp; Plant'!$B$12:$B$464=K$37)*
('Inc CWIP &amp; Plant'!$T$11:$AQ$11=$B57)*
('Inc CWIP &amp; Plant'!$C$12:$C$464=$C57)*
('Inc CWIP &amp; Plant'!$T$12:$AQ$464))</f>
        <v>83.086849999999998</v>
      </c>
      <c r="L57" s="301">
        <f>SUMPRODUCT(('Inc CWIP &amp; Plant'!$B$12:$B$464=L$37)*
('Inc CWIP &amp; Plant'!$T$11:$AQ$11=$B57)*
('Inc CWIP &amp; Plant'!$C$12:$C$464=$C57)*
('Inc CWIP &amp; Plant'!$T$12:$AQ$464))</f>
        <v>0</v>
      </c>
      <c r="M57" s="301">
        <f>SUMPRODUCT(('Inc CWIP &amp; Plant'!$B$12:$B$464=M$37)*
('Inc CWIP &amp; Plant'!$T$11:$AQ$11=$B57)*
('Inc CWIP &amp; Plant'!$C$12:$C$464=$C57)*
('Inc CWIP &amp; Plant'!$T$12:$AQ$464))</f>
        <v>340</v>
      </c>
      <c r="N57" s="301">
        <f>SUMPRODUCT(('Inc CWIP &amp; Plant'!$B$12:$B$464=N$37)*
('Inc CWIP &amp; Plant'!$T$11:$AQ$11=$B57)*
('Inc CWIP &amp; Plant'!$C$12:$C$464=$C57)*
('Inc CWIP &amp; Plant'!$T$12:$AQ$464))</f>
        <v>0</v>
      </c>
      <c r="O57" s="301">
        <f>SUMPRODUCT(('Inc CWIP &amp; Plant'!$B$12:$B$464=O$37)*
('Inc CWIP &amp; Plant'!$T$11:$AQ$11=$B57)*
('Inc CWIP &amp; Plant'!$C$12:$C$464=$C57)*
('Inc CWIP &amp; Plant'!$T$12:$AQ$464))</f>
        <v>0</v>
      </c>
      <c r="P57" s="301">
        <f>SUMPRODUCT(('Inc CWIP &amp; Plant'!$B$12:$B$464=P$37)*
('Inc CWIP &amp; Plant'!$T$11:$AQ$11=$B57)*
('Inc CWIP &amp; Plant'!$C$12:$C$464=$C57)*
('Inc CWIP &amp; Plant'!$T$12:$AQ$464))</f>
        <v>9.3000000000000007</v>
      </c>
    </row>
    <row r="58" spans="1:16" ht="15" customHeight="1" x14ac:dyDescent="0.25">
      <c r="A58" s="299"/>
      <c r="B58" s="306">
        <f t="shared" si="3"/>
        <v>43678</v>
      </c>
      <c r="C58" s="306" t="s">
        <v>33</v>
      </c>
      <c r="D58" s="311">
        <f t="shared" si="4"/>
        <v>14427.93435</v>
      </c>
      <c r="E58" s="301">
        <f>SUMPRODUCT(('Inc CWIP &amp; Plant'!$B$12:$B$464=E$37)*
('Inc CWIP &amp; Plant'!$T$11:$AQ$11=$B58)*
('Inc CWIP &amp; Plant'!$C$12:$C$464=$C58)*
('Inc CWIP &amp; Plant'!$T$12:$AQ$464))</f>
        <v>0</v>
      </c>
      <c r="F58" s="301">
        <f>SUMPRODUCT(('Inc CWIP &amp; Plant'!$B$12:$B$464=F$37)*
('Inc CWIP &amp; Plant'!$T$11:$AQ$11=$B58)*
('Inc CWIP &amp; Plant'!$C$12:$C$464=$C58)*
('Inc CWIP &amp; Plant'!$T$12:$AQ$464))</f>
        <v>0</v>
      </c>
      <c r="G58" s="301">
        <f>SUMPRODUCT(('Inc CWIP &amp; Plant'!$B$12:$B$464=G$37)*
('Inc CWIP &amp; Plant'!$T$11:$AQ$11=$B58)*
('Inc CWIP &amp; Plant'!$C$12:$C$464=$C58)*
('Inc CWIP &amp; Plant'!$T$12:$AQ$464))</f>
        <v>0</v>
      </c>
      <c r="H58" s="301">
        <f>SUMPRODUCT(('Inc CWIP &amp; Plant'!$B$12:$B$464=H$37)*
('Inc CWIP &amp; Plant'!$T$11:$AQ$11=$B58)*
('Inc CWIP &amp; Plant'!$C$12:$C$464=$C58)*
('Inc CWIP &amp; Plant'!$T$12:$AQ$464))</f>
        <v>0</v>
      </c>
      <c r="I58" s="301">
        <f>SUMPRODUCT(('Inc CWIP &amp; Plant'!$B$12:$B$464=I$37)*
('Inc CWIP &amp; Plant'!$T$11:$AQ$11=$B58)*
('Inc CWIP &amp; Plant'!$C$12:$C$464=$C58)*
('Inc CWIP &amp; Plant'!$T$12:$AQ$464))</f>
        <v>0</v>
      </c>
      <c r="J58" s="301">
        <f>SUMPRODUCT(('Inc CWIP &amp; Plant'!$B$12:$B$464=J$37)*
('Inc CWIP &amp; Plant'!$T$11:$AQ$11=$B58)*
('Inc CWIP &amp; Plant'!$C$12:$C$464=$C58)*
('Inc CWIP &amp; Plant'!$T$12:$AQ$464))</f>
        <v>0</v>
      </c>
      <c r="K58" s="301">
        <f>SUMPRODUCT(('Inc CWIP &amp; Plant'!$B$12:$B$464=K$37)*
('Inc CWIP &amp; Plant'!$T$11:$AQ$11=$B58)*
('Inc CWIP &amp; Plant'!$C$12:$C$464=$C58)*
('Inc CWIP &amp; Plant'!$T$12:$AQ$464))</f>
        <v>89.478409999999997</v>
      </c>
      <c r="L58" s="301">
        <f>SUMPRODUCT(('Inc CWIP &amp; Plant'!$B$12:$B$464=L$37)*
('Inc CWIP &amp; Plant'!$T$11:$AQ$11=$B58)*
('Inc CWIP &amp; Plant'!$C$12:$C$464=$C58)*
('Inc CWIP &amp; Plant'!$T$12:$AQ$464))</f>
        <v>0</v>
      </c>
      <c r="M58" s="301">
        <f>SUMPRODUCT(('Inc CWIP &amp; Plant'!$B$12:$B$464=M$37)*
('Inc CWIP &amp; Plant'!$T$11:$AQ$11=$B58)*
('Inc CWIP &amp; Plant'!$C$12:$C$464=$C58)*
('Inc CWIP &amp; Plant'!$T$12:$AQ$464))</f>
        <v>340</v>
      </c>
      <c r="N58" s="301">
        <f>SUMPRODUCT(('Inc CWIP &amp; Plant'!$B$12:$B$464=N$37)*
('Inc CWIP &amp; Plant'!$T$11:$AQ$11=$B58)*
('Inc CWIP &amp; Plant'!$C$12:$C$464=$C58)*
('Inc CWIP &amp; Plant'!$T$12:$AQ$464))</f>
        <v>0</v>
      </c>
      <c r="O58" s="301">
        <f>SUMPRODUCT(('Inc CWIP &amp; Plant'!$B$12:$B$464=O$37)*
('Inc CWIP &amp; Plant'!$T$11:$AQ$11=$B58)*
('Inc CWIP &amp; Plant'!$C$12:$C$464=$C58)*
('Inc CWIP &amp; Plant'!$T$12:$AQ$464))</f>
        <v>0</v>
      </c>
      <c r="P58" s="301">
        <f>SUMPRODUCT(('Inc CWIP &amp; Plant'!$B$12:$B$464=P$37)*
('Inc CWIP &amp; Plant'!$T$11:$AQ$11=$B58)*
('Inc CWIP &amp; Plant'!$C$12:$C$464=$C58)*
('Inc CWIP &amp; Plant'!$T$12:$AQ$464))</f>
        <v>13998.45594</v>
      </c>
    </row>
    <row r="59" spans="1:16" ht="15" customHeight="1" x14ac:dyDescent="0.25">
      <c r="A59" s="299"/>
      <c r="B59" s="306">
        <f t="shared" si="3"/>
        <v>43709</v>
      </c>
      <c r="C59" s="306" t="s">
        <v>33</v>
      </c>
      <c r="D59" s="311">
        <f t="shared" si="4"/>
        <v>453.07841000000002</v>
      </c>
      <c r="E59" s="301">
        <f>SUMPRODUCT(('Inc CWIP &amp; Plant'!$B$12:$B$464=E$37)*
('Inc CWIP &amp; Plant'!$T$11:$AQ$11=$B59)*
('Inc CWIP &amp; Plant'!$C$12:$C$464=$C59)*
('Inc CWIP &amp; Plant'!$T$12:$AQ$464))</f>
        <v>0</v>
      </c>
      <c r="F59" s="301">
        <f>SUMPRODUCT(('Inc CWIP &amp; Plant'!$B$12:$B$464=F$37)*
('Inc CWIP &amp; Plant'!$T$11:$AQ$11=$B59)*
('Inc CWIP &amp; Plant'!$C$12:$C$464=$C59)*
('Inc CWIP &amp; Plant'!$T$12:$AQ$464))</f>
        <v>0</v>
      </c>
      <c r="G59" s="301">
        <f>SUMPRODUCT(('Inc CWIP &amp; Plant'!$B$12:$B$464=G$37)*
('Inc CWIP &amp; Plant'!$T$11:$AQ$11=$B59)*
('Inc CWIP &amp; Plant'!$C$12:$C$464=$C59)*
('Inc CWIP &amp; Plant'!$T$12:$AQ$464))</f>
        <v>0</v>
      </c>
      <c r="H59" s="301">
        <f>SUMPRODUCT(('Inc CWIP &amp; Plant'!$B$12:$B$464=H$37)*
('Inc CWIP &amp; Plant'!$T$11:$AQ$11=$B59)*
('Inc CWIP &amp; Plant'!$C$12:$C$464=$C59)*
('Inc CWIP &amp; Plant'!$T$12:$AQ$464))</f>
        <v>0</v>
      </c>
      <c r="I59" s="301">
        <f>SUMPRODUCT(('Inc CWIP &amp; Plant'!$B$12:$B$464=I$37)*
('Inc CWIP &amp; Plant'!$T$11:$AQ$11=$B59)*
('Inc CWIP &amp; Plant'!$C$12:$C$464=$C59)*
('Inc CWIP &amp; Plant'!$T$12:$AQ$464))</f>
        <v>0</v>
      </c>
      <c r="J59" s="301">
        <f>SUMPRODUCT(('Inc CWIP &amp; Plant'!$B$12:$B$464=J$37)*
('Inc CWIP &amp; Plant'!$T$11:$AQ$11=$B59)*
('Inc CWIP &amp; Plant'!$C$12:$C$464=$C59)*
('Inc CWIP &amp; Plant'!$T$12:$AQ$464))</f>
        <v>0</v>
      </c>
      <c r="K59" s="301">
        <f>SUMPRODUCT(('Inc CWIP &amp; Plant'!$B$12:$B$464=K$37)*
('Inc CWIP &amp; Plant'!$T$11:$AQ$11=$B59)*
('Inc CWIP &amp; Plant'!$C$12:$C$464=$C59)*
('Inc CWIP &amp; Plant'!$T$12:$AQ$464))</f>
        <v>89.478409999999997</v>
      </c>
      <c r="L59" s="301">
        <f>SUMPRODUCT(('Inc CWIP &amp; Plant'!$B$12:$B$464=L$37)*
('Inc CWIP &amp; Plant'!$T$11:$AQ$11=$B59)*
('Inc CWIP &amp; Plant'!$C$12:$C$464=$C59)*
('Inc CWIP &amp; Plant'!$T$12:$AQ$464))</f>
        <v>0</v>
      </c>
      <c r="M59" s="301">
        <f>SUMPRODUCT(('Inc CWIP &amp; Plant'!$B$12:$B$464=M$37)*
('Inc CWIP &amp; Plant'!$T$11:$AQ$11=$B59)*
('Inc CWIP &amp; Plant'!$C$12:$C$464=$C59)*
('Inc CWIP &amp; Plant'!$T$12:$AQ$464))</f>
        <v>340</v>
      </c>
      <c r="N59" s="301">
        <f>SUMPRODUCT(('Inc CWIP &amp; Plant'!$B$12:$B$464=N$37)*
('Inc CWIP &amp; Plant'!$T$11:$AQ$11=$B59)*
('Inc CWIP &amp; Plant'!$C$12:$C$464=$C59)*
('Inc CWIP &amp; Plant'!$T$12:$AQ$464))</f>
        <v>0</v>
      </c>
      <c r="O59" s="301">
        <f>SUMPRODUCT(('Inc CWIP &amp; Plant'!$B$12:$B$464=O$37)*
('Inc CWIP &amp; Plant'!$T$11:$AQ$11=$B59)*
('Inc CWIP &amp; Plant'!$C$12:$C$464=$C59)*
('Inc CWIP &amp; Plant'!$T$12:$AQ$464))</f>
        <v>0</v>
      </c>
      <c r="P59" s="301">
        <f>SUMPRODUCT(('Inc CWIP &amp; Plant'!$B$12:$B$464=P$37)*
('Inc CWIP &amp; Plant'!$T$11:$AQ$11=$B59)*
('Inc CWIP &amp; Plant'!$C$12:$C$464=$C59)*
('Inc CWIP &amp; Plant'!$T$12:$AQ$464))</f>
        <v>23.6</v>
      </c>
    </row>
    <row r="60" spans="1:16" ht="15" customHeight="1" x14ac:dyDescent="0.25">
      <c r="A60" s="299"/>
      <c r="B60" s="306">
        <f t="shared" si="3"/>
        <v>43739</v>
      </c>
      <c r="C60" s="306" t="s">
        <v>33</v>
      </c>
      <c r="D60" s="311">
        <f t="shared" si="4"/>
        <v>19987.218269999998</v>
      </c>
      <c r="E60" s="301">
        <f>SUMPRODUCT(('Inc CWIP &amp; Plant'!$B$12:$B$464=E$37)*
('Inc CWIP &amp; Plant'!$T$11:$AQ$11=$B60)*
('Inc CWIP &amp; Plant'!$C$12:$C$464=$C60)*
('Inc CWIP &amp; Plant'!$T$12:$AQ$464))</f>
        <v>0</v>
      </c>
      <c r="F60" s="301">
        <f>SUMPRODUCT(('Inc CWIP &amp; Plant'!$B$12:$B$464=F$37)*
('Inc CWIP &amp; Plant'!$T$11:$AQ$11=$B60)*
('Inc CWIP &amp; Plant'!$C$12:$C$464=$C60)*
('Inc CWIP &amp; Plant'!$T$12:$AQ$464))</f>
        <v>0</v>
      </c>
      <c r="G60" s="301">
        <f>SUMPRODUCT(('Inc CWIP &amp; Plant'!$B$12:$B$464=G$37)*
('Inc CWIP &amp; Plant'!$T$11:$AQ$11=$B60)*
('Inc CWIP &amp; Plant'!$C$12:$C$464=$C60)*
('Inc CWIP &amp; Plant'!$T$12:$AQ$464))</f>
        <v>0</v>
      </c>
      <c r="H60" s="301">
        <f>SUMPRODUCT(('Inc CWIP &amp; Plant'!$B$12:$B$464=H$37)*
('Inc CWIP &amp; Plant'!$T$11:$AQ$11=$B60)*
('Inc CWIP &amp; Plant'!$C$12:$C$464=$C60)*
('Inc CWIP &amp; Plant'!$T$12:$AQ$464))</f>
        <v>0</v>
      </c>
      <c r="I60" s="301">
        <f>SUMPRODUCT(('Inc CWIP &amp; Plant'!$B$12:$B$464=I$37)*
('Inc CWIP &amp; Plant'!$T$11:$AQ$11=$B60)*
('Inc CWIP &amp; Plant'!$C$12:$C$464=$C60)*
('Inc CWIP &amp; Plant'!$T$12:$AQ$464))</f>
        <v>0</v>
      </c>
      <c r="J60" s="301">
        <f>SUMPRODUCT(('Inc CWIP &amp; Plant'!$B$12:$B$464=J$37)*
('Inc CWIP &amp; Plant'!$T$11:$AQ$11=$B60)*
('Inc CWIP &amp; Plant'!$C$12:$C$464=$C60)*
('Inc CWIP &amp; Plant'!$T$12:$AQ$464))</f>
        <v>0</v>
      </c>
      <c r="K60" s="301">
        <f>SUMPRODUCT(('Inc CWIP &amp; Plant'!$B$12:$B$464=K$37)*
('Inc CWIP &amp; Plant'!$T$11:$AQ$11=$B60)*
('Inc CWIP &amp; Plant'!$C$12:$C$464=$C60)*
('Inc CWIP &amp; Plant'!$T$12:$AQ$464))</f>
        <v>89.478409999999997</v>
      </c>
      <c r="L60" s="301">
        <f>SUMPRODUCT(('Inc CWIP &amp; Plant'!$B$12:$B$464=L$37)*
('Inc CWIP &amp; Plant'!$T$11:$AQ$11=$B60)*
('Inc CWIP &amp; Plant'!$C$12:$C$464=$C60)*
('Inc CWIP &amp; Plant'!$T$12:$AQ$464))</f>
        <v>0</v>
      </c>
      <c r="M60" s="301">
        <f>SUMPRODUCT(('Inc CWIP &amp; Plant'!$B$12:$B$464=M$37)*
('Inc CWIP &amp; Plant'!$T$11:$AQ$11=$B60)*
('Inc CWIP &amp; Plant'!$C$12:$C$464=$C60)*
('Inc CWIP &amp; Plant'!$T$12:$AQ$464))</f>
        <v>5706.3665899999996</v>
      </c>
      <c r="N60" s="301">
        <f>SUMPRODUCT(('Inc CWIP &amp; Plant'!$B$12:$B$464=N$37)*
('Inc CWIP &amp; Plant'!$T$11:$AQ$11=$B60)*
('Inc CWIP &amp; Plant'!$C$12:$C$464=$C60)*
('Inc CWIP &amp; Plant'!$T$12:$AQ$464))</f>
        <v>0</v>
      </c>
      <c r="O60" s="301">
        <f>SUMPRODUCT(('Inc CWIP &amp; Plant'!$B$12:$B$464=O$37)*
('Inc CWIP &amp; Plant'!$T$11:$AQ$11=$B60)*
('Inc CWIP &amp; Plant'!$C$12:$C$464=$C60)*
('Inc CWIP &amp; Plant'!$T$12:$AQ$464))</f>
        <v>0</v>
      </c>
      <c r="P60" s="301">
        <f>SUMPRODUCT(('Inc CWIP &amp; Plant'!$B$12:$B$464=P$37)*
('Inc CWIP &amp; Plant'!$T$11:$AQ$11=$B60)*
('Inc CWIP &amp; Plant'!$C$12:$C$464=$C60)*
('Inc CWIP &amp; Plant'!$T$12:$AQ$464))</f>
        <v>14191.373269999998</v>
      </c>
    </row>
    <row r="61" spans="1:16" ht="15" customHeight="1" x14ac:dyDescent="0.25">
      <c r="A61" s="299"/>
      <c r="B61" s="306">
        <f t="shared" si="3"/>
        <v>43770</v>
      </c>
      <c r="C61" s="306" t="s">
        <v>33</v>
      </c>
      <c r="D61" s="311">
        <f t="shared" si="4"/>
        <v>16531.55414</v>
      </c>
      <c r="E61" s="301">
        <f>SUMPRODUCT(('Inc CWIP &amp; Plant'!$B$12:$B$464=E$37)*
('Inc CWIP &amp; Plant'!$T$11:$AQ$11=$B61)*
('Inc CWIP &amp; Plant'!$C$12:$C$464=$C61)*
('Inc CWIP &amp; Plant'!$T$12:$AQ$464))</f>
        <v>0</v>
      </c>
      <c r="F61" s="301">
        <f>SUMPRODUCT(('Inc CWIP &amp; Plant'!$B$12:$B$464=F$37)*
('Inc CWIP &amp; Plant'!$T$11:$AQ$11=$B61)*
('Inc CWIP &amp; Plant'!$C$12:$C$464=$C61)*
('Inc CWIP &amp; Plant'!$T$12:$AQ$464))</f>
        <v>0</v>
      </c>
      <c r="G61" s="301">
        <f>SUMPRODUCT(('Inc CWIP &amp; Plant'!$B$12:$B$464=G$37)*
('Inc CWIP &amp; Plant'!$T$11:$AQ$11=$B61)*
('Inc CWIP &amp; Plant'!$C$12:$C$464=$C61)*
('Inc CWIP &amp; Plant'!$T$12:$AQ$464))</f>
        <v>0</v>
      </c>
      <c r="H61" s="301">
        <f>SUMPRODUCT(('Inc CWIP &amp; Plant'!$B$12:$B$464=H$37)*
('Inc CWIP &amp; Plant'!$T$11:$AQ$11=$B61)*
('Inc CWIP &amp; Plant'!$C$12:$C$464=$C61)*
('Inc CWIP &amp; Plant'!$T$12:$AQ$464))</f>
        <v>0</v>
      </c>
      <c r="I61" s="301">
        <f>SUMPRODUCT(('Inc CWIP &amp; Plant'!$B$12:$B$464=I$37)*
('Inc CWIP &amp; Plant'!$T$11:$AQ$11=$B61)*
('Inc CWIP &amp; Plant'!$C$12:$C$464=$C61)*
('Inc CWIP &amp; Plant'!$T$12:$AQ$464))</f>
        <v>0</v>
      </c>
      <c r="J61" s="301">
        <f>SUMPRODUCT(('Inc CWIP &amp; Plant'!$B$12:$B$464=J$37)*
('Inc CWIP &amp; Plant'!$T$11:$AQ$11=$B61)*
('Inc CWIP &amp; Plant'!$C$12:$C$464=$C61)*
('Inc CWIP &amp; Plant'!$T$12:$AQ$464))</f>
        <v>0</v>
      </c>
      <c r="K61" s="301">
        <f>SUMPRODUCT(('Inc CWIP &amp; Plant'!$B$12:$B$464=K$37)*
('Inc CWIP &amp; Plant'!$T$11:$AQ$11=$B61)*
('Inc CWIP &amp; Plant'!$C$12:$C$464=$C61)*
('Inc CWIP &amp; Plant'!$T$12:$AQ$464))</f>
        <v>76.695779999999999</v>
      </c>
      <c r="L61" s="301">
        <f>SUMPRODUCT(('Inc CWIP &amp; Plant'!$B$12:$B$464=L$37)*
('Inc CWIP &amp; Plant'!$T$11:$AQ$11=$B61)*
('Inc CWIP &amp; Plant'!$C$12:$C$464=$C61)*
('Inc CWIP &amp; Plant'!$T$12:$AQ$464))</f>
        <v>0</v>
      </c>
      <c r="M61" s="301">
        <f>SUMPRODUCT(('Inc CWIP &amp; Plant'!$B$12:$B$464=M$37)*
('Inc CWIP &amp; Plant'!$T$11:$AQ$11=$B61)*
('Inc CWIP &amp; Plant'!$C$12:$C$464=$C61)*
('Inc CWIP &amp; Plant'!$T$12:$AQ$464))</f>
        <v>290</v>
      </c>
      <c r="N61" s="301">
        <f>SUMPRODUCT(('Inc CWIP &amp; Plant'!$B$12:$B$464=N$37)*
('Inc CWIP &amp; Plant'!$T$11:$AQ$11=$B61)*
('Inc CWIP &amp; Plant'!$C$12:$C$464=$C61)*
('Inc CWIP &amp; Plant'!$T$12:$AQ$464))</f>
        <v>0</v>
      </c>
      <c r="O61" s="301">
        <f>SUMPRODUCT(('Inc CWIP &amp; Plant'!$B$12:$B$464=O$37)*
('Inc CWIP &amp; Plant'!$T$11:$AQ$11=$B61)*
('Inc CWIP &amp; Plant'!$C$12:$C$464=$C61)*
('Inc CWIP &amp; Plant'!$T$12:$AQ$464))</f>
        <v>0</v>
      </c>
      <c r="P61" s="301">
        <f>SUMPRODUCT(('Inc CWIP &amp; Plant'!$B$12:$B$464=P$37)*
('Inc CWIP &amp; Plant'!$T$11:$AQ$11=$B61)*
('Inc CWIP &amp; Plant'!$C$12:$C$464=$C61)*
('Inc CWIP &amp; Plant'!$T$12:$AQ$464))</f>
        <v>16164.858359999998</v>
      </c>
    </row>
    <row r="62" spans="1:16" ht="15" customHeight="1" thickBot="1" x14ac:dyDescent="0.3">
      <c r="A62" s="299"/>
      <c r="B62" s="306">
        <f t="shared" si="3"/>
        <v>43800</v>
      </c>
      <c r="C62" s="306" t="s">
        <v>33</v>
      </c>
      <c r="D62" s="312">
        <f>SUM(E62:P62)</f>
        <v>5786.2845911999993</v>
      </c>
      <c r="E62" s="301">
        <f>SUMPRODUCT(('Inc CWIP &amp; Plant'!$B$12:$B$464=E$37)*
('Inc CWIP &amp; Plant'!$T$11:$AQ$11=$B62)*
('Inc CWIP &amp; Plant'!$C$12:$C$464=$C62)*
('Inc CWIP &amp; Plant'!$T$12:$AQ$464))</f>
        <v>0</v>
      </c>
      <c r="F62" s="301">
        <f>SUMPRODUCT(('Inc CWIP &amp; Plant'!$B$12:$B$464=F$37)*
('Inc CWIP &amp; Plant'!$T$11:$AQ$11=$B62)*
('Inc CWIP &amp; Plant'!$C$12:$C$464=$C62)*
('Inc CWIP &amp; Plant'!$T$12:$AQ$464))</f>
        <v>0</v>
      </c>
      <c r="G62" s="301">
        <f>SUMPRODUCT(('Inc CWIP &amp; Plant'!$B$12:$B$464=G$37)*
('Inc CWIP &amp; Plant'!$T$11:$AQ$11=$B62)*
('Inc CWIP &amp; Plant'!$C$12:$C$464=$C62)*
('Inc CWIP &amp; Plant'!$T$12:$AQ$464))</f>
        <v>0</v>
      </c>
      <c r="H62" s="301">
        <f>SUMPRODUCT(('Inc CWIP &amp; Plant'!$B$12:$B$464=H$37)*
('Inc CWIP &amp; Plant'!$T$11:$AQ$11=$B62)*
('Inc CWIP &amp; Plant'!$C$12:$C$464=$C62)*
('Inc CWIP &amp; Plant'!$T$12:$AQ$464))</f>
        <v>0</v>
      </c>
      <c r="I62" s="301">
        <f>SUMPRODUCT(('Inc CWIP &amp; Plant'!$B$12:$B$464=I$37)*
('Inc CWIP &amp; Plant'!$T$11:$AQ$11=$B62)*
('Inc CWIP &amp; Plant'!$C$12:$C$464=$C62)*
('Inc CWIP &amp; Plant'!$T$12:$AQ$464))</f>
        <v>0</v>
      </c>
      <c r="J62" s="301">
        <f>SUMPRODUCT(('Inc CWIP &amp; Plant'!$B$12:$B$464=J$37)*
('Inc CWIP &amp; Plant'!$T$11:$AQ$11=$B62)*
('Inc CWIP &amp; Plant'!$C$12:$C$464=$C62)*
('Inc CWIP &amp; Plant'!$T$12:$AQ$464))</f>
        <v>4179.1682611999995</v>
      </c>
      <c r="K62" s="301">
        <f>SUMPRODUCT(('Inc CWIP &amp; Plant'!$B$12:$B$464=K$37)*
('Inc CWIP &amp; Plant'!$T$11:$AQ$11=$B62)*
('Inc CWIP &amp; Plant'!$C$12:$C$464=$C62)*
('Inc CWIP &amp; Plant'!$T$12:$AQ$464))</f>
        <v>31.956329999999998</v>
      </c>
      <c r="L62" s="301">
        <f>SUMPRODUCT(('Inc CWIP &amp; Plant'!$B$12:$B$464=L$37)*
('Inc CWIP &amp; Plant'!$T$11:$AQ$11=$B62)*
('Inc CWIP &amp; Plant'!$C$12:$C$464=$C62)*
('Inc CWIP &amp; Plant'!$T$12:$AQ$464))</f>
        <v>0</v>
      </c>
      <c r="M62" s="301">
        <f>SUMPRODUCT(('Inc CWIP &amp; Plant'!$B$12:$B$464=M$37)*
('Inc CWIP &amp; Plant'!$T$11:$AQ$11=$B62)*
('Inc CWIP &amp; Plant'!$C$12:$C$464=$C62)*
('Inc CWIP &amp; Plant'!$T$12:$AQ$464))</f>
        <v>290</v>
      </c>
      <c r="N62" s="301">
        <f>SUMPRODUCT(('Inc CWIP &amp; Plant'!$B$12:$B$464=N$37)*
('Inc CWIP &amp; Plant'!$T$11:$AQ$11=$B62)*
('Inc CWIP &amp; Plant'!$C$12:$C$464=$C62)*
('Inc CWIP &amp; Plant'!$T$12:$AQ$464))</f>
        <v>0</v>
      </c>
      <c r="O62" s="301">
        <f>SUMPRODUCT(('Inc CWIP &amp; Plant'!$B$12:$B$464=O$37)*
('Inc CWIP &amp; Plant'!$T$11:$AQ$11=$B62)*
('Inc CWIP &amp; Plant'!$C$12:$C$464=$C62)*
('Inc CWIP &amp; Plant'!$T$12:$AQ$464))</f>
        <v>0</v>
      </c>
      <c r="P62" s="301">
        <f>SUMPRODUCT(('Inc CWIP &amp; Plant'!$B$12:$B$464=P$37)*
('Inc CWIP &amp; Plant'!$T$11:$AQ$11=$B62)*
('Inc CWIP &amp; Plant'!$C$12:$C$464=$C62)*
('Inc CWIP &amp; Plant'!$T$12:$AQ$464))</f>
        <v>1285.1599999999999</v>
      </c>
    </row>
    <row r="63" spans="1:16" ht="15" customHeight="1" x14ac:dyDescent="0.25">
      <c r="A63" s="299"/>
      <c r="B63" s="299"/>
      <c r="C63" s="299"/>
      <c r="D63" s="313"/>
      <c r="E63" s="313"/>
      <c r="F63" s="313"/>
      <c r="G63" s="313"/>
      <c r="H63" s="313"/>
      <c r="I63" s="313"/>
      <c r="J63" s="313"/>
      <c r="K63" s="313"/>
      <c r="L63" s="313"/>
      <c r="M63" s="313"/>
      <c r="N63" s="313"/>
      <c r="O63" s="313"/>
      <c r="P63" s="313"/>
    </row>
    <row r="64" spans="1:16" ht="15" customHeight="1" x14ac:dyDescent="0.25">
      <c r="A64" s="299"/>
      <c r="B64" s="299"/>
      <c r="C64" s="299"/>
      <c r="D64" s="313"/>
      <c r="E64" s="299"/>
      <c r="F64" s="299"/>
      <c r="G64" s="299"/>
      <c r="H64" s="299"/>
      <c r="I64" s="299"/>
      <c r="J64" s="299"/>
      <c r="K64" s="299"/>
      <c r="L64" s="299"/>
      <c r="M64" s="299"/>
      <c r="N64" s="299"/>
      <c r="O64" s="299"/>
      <c r="P64" s="299"/>
    </row>
    <row r="65" spans="1:16" ht="15" customHeight="1" x14ac:dyDescent="0.25">
      <c r="A65" s="299"/>
      <c r="B65" s="299"/>
      <c r="C65" s="299"/>
      <c r="D65" s="299"/>
      <c r="E65" s="299"/>
      <c r="F65" s="299"/>
      <c r="G65" s="299"/>
      <c r="H65" s="299"/>
      <c r="I65" s="299"/>
      <c r="J65" s="299"/>
      <c r="K65" s="299"/>
      <c r="L65" s="299"/>
      <c r="M65" s="299"/>
      <c r="N65" s="299"/>
      <c r="O65" s="299"/>
      <c r="P65" s="299"/>
    </row>
    <row r="66" spans="1:16" ht="15" customHeight="1" x14ac:dyDescent="0.25">
      <c r="A66" s="299"/>
      <c r="B66" s="299"/>
      <c r="C66" s="299"/>
      <c r="D66" s="299"/>
      <c r="E66" s="299"/>
      <c r="F66" s="299"/>
      <c r="G66" s="299"/>
      <c r="H66" s="299"/>
      <c r="I66" s="299"/>
      <c r="J66" s="299"/>
      <c r="K66" s="299"/>
      <c r="L66" s="299"/>
      <c r="M66" s="299"/>
      <c r="N66" s="299"/>
      <c r="O66" s="299"/>
      <c r="P66" s="299"/>
    </row>
    <row r="67" spans="1:16" ht="26.25" x14ac:dyDescent="0.25">
      <c r="A67" s="300" t="s">
        <v>55</v>
      </c>
      <c r="B67" s="299"/>
      <c r="C67" s="299"/>
      <c r="D67" s="299"/>
      <c r="E67" s="299"/>
      <c r="F67" s="299"/>
      <c r="G67" s="299"/>
      <c r="H67" s="299"/>
      <c r="I67" s="299"/>
      <c r="J67" s="299"/>
      <c r="K67" s="299"/>
      <c r="L67" s="299"/>
      <c r="M67" s="299"/>
      <c r="N67" s="299"/>
      <c r="O67" s="299"/>
      <c r="P67" s="299"/>
    </row>
    <row r="68" spans="1:16" ht="15" customHeight="1" thickBot="1" x14ac:dyDescent="0.3">
      <c r="A68" s="299"/>
      <c r="B68" s="299"/>
      <c r="C68" s="299"/>
      <c r="D68" s="380" t="s">
        <v>78</v>
      </c>
      <c r="E68" s="381"/>
      <c r="F68" s="381"/>
      <c r="G68" s="381"/>
      <c r="H68" s="381"/>
      <c r="I68" s="381"/>
      <c r="J68" s="381"/>
      <c r="K68" s="381"/>
      <c r="L68" s="381"/>
      <c r="M68" s="381"/>
      <c r="N68" s="381"/>
      <c r="O68" s="381"/>
      <c r="P68" s="381"/>
    </row>
    <row r="69" spans="1:16" ht="42.75" customHeight="1" x14ac:dyDescent="0.25">
      <c r="A69" s="303"/>
      <c r="B69" s="304" t="s">
        <v>9</v>
      </c>
      <c r="C69" s="307"/>
      <c r="D69" s="314" t="s">
        <v>48</v>
      </c>
      <c r="E69" s="315" t="str">
        <f>E37</f>
        <v>Devers Colorado River (DCR)</v>
      </c>
      <c r="F69" s="315" t="str">
        <f t="shared" ref="F69:P69" si="5">F37</f>
        <v>Tehachapi Segments 1 - 3A</v>
      </c>
      <c r="G69" s="315" t="str">
        <f t="shared" si="5"/>
        <v>Tehachapi Segments 3B &amp; 3C</v>
      </c>
      <c r="H69" s="315" t="str">
        <f t="shared" si="5"/>
        <v>Tehachapi Segments 4-11</v>
      </c>
      <c r="I69" s="315" t="str">
        <f t="shared" si="5"/>
        <v>Red Bluff Substation</v>
      </c>
      <c r="J69" s="315" t="str">
        <f t="shared" si="5"/>
        <v>Mesa</v>
      </c>
      <c r="K69" s="315" t="str">
        <f t="shared" si="5"/>
        <v>Alberhill</v>
      </c>
      <c r="L69" s="315" t="str">
        <f t="shared" si="5"/>
        <v>Calcite Southern (formerly Jasper; part of South of Kramer)</v>
      </c>
      <c r="M69" s="315" t="str">
        <f t="shared" si="5"/>
        <v>West of Devers</v>
      </c>
      <c r="N69" s="315" t="str">
        <f t="shared" si="5"/>
        <v>Colorado River Substation</v>
      </c>
      <c r="O69" s="315" t="str">
        <f t="shared" si="5"/>
        <v>Whirlwind Substation Expansion Project</v>
      </c>
      <c r="P69" s="315" t="str">
        <f t="shared" si="5"/>
        <v>ELM Series Caps</v>
      </c>
    </row>
    <row r="70" spans="1:16" ht="15" customHeight="1" x14ac:dyDescent="0.25">
      <c r="A70" s="299" t="s">
        <v>50</v>
      </c>
      <c r="B70" s="306">
        <f>B38</f>
        <v>43070</v>
      </c>
      <c r="C70" s="306" t="s">
        <v>33</v>
      </c>
      <c r="D70" s="311">
        <f>SUM(E70:P70)</f>
        <v>0</v>
      </c>
      <c r="E70" s="301">
        <f>SUMIFS('Inc CWIP &amp; Plant'!$P:$P,'Inc CWIP &amp; Plant'!$B:$B,E$69,'Inc CWIP &amp; Plant'!$C:$C,$C70,'Inc CWIP &amp; Plant'!$H:$H,$B70)</f>
        <v>0</v>
      </c>
      <c r="F70" s="301">
        <f>SUMIFS('Inc CWIP &amp; Plant'!$P:$P,'Inc CWIP &amp; Plant'!$B:$B,F$69,'Inc CWIP &amp; Plant'!$C:$C,$C70,'Inc CWIP &amp; Plant'!$H:$H,$B70)</f>
        <v>0</v>
      </c>
      <c r="G70" s="301">
        <f>SUMIFS('Inc CWIP &amp; Plant'!$P:$P,'Inc CWIP &amp; Plant'!$B:$B,G$69,'Inc CWIP &amp; Plant'!$C:$C,$C70,'Inc CWIP &amp; Plant'!$H:$H,$B70)</f>
        <v>0</v>
      </c>
      <c r="H70" s="301">
        <f>SUMIFS('Inc CWIP &amp; Plant'!$P:$P,'Inc CWIP &amp; Plant'!$B:$B,H$69,'Inc CWIP &amp; Plant'!$C:$C,$C70,'Inc CWIP &amp; Plant'!$H:$H,$B70)</f>
        <v>0</v>
      </c>
      <c r="I70" s="301">
        <f>SUMIFS('Inc CWIP &amp; Plant'!$P:$P,'Inc CWIP &amp; Plant'!$B:$B,I$69,'Inc CWIP &amp; Plant'!$C:$C,$C70,'Inc CWIP &amp; Plant'!$H:$H,$B70)</f>
        <v>0</v>
      </c>
      <c r="J70" s="301">
        <f>SUMIFS('Inc CWIP &amp; Plant'!$P:$P,'Inc CWIP &amp; Plant'!$B:$B,J$69,'Inc CWIP &amp; Plant'!$C:$C,$C70,'Inc CWIP &amp; Plant'!$H:$H,$B70)</f>
        <v>0</v>
      </c>
      <c r="K70" s="301">
        <f>SUMIFS('Inc CWIP &amp; Plant'!$P:$P,'Inc CWIP &amp; Plant'!$B:$B,K$69,'Inc CWIP &amp; Plant'!$C:$C,$C70,'Inc CWIP &amp; Plant'!$H:$H,$B70)</f>
        <v>0</v>
      </c>
      <c r="L70" s="301">
        <f>SUMIFS('Inc CWIP &amp; Plant'!$P:$P,'Inc CWIP &amp; Plant'!$B:$B,L$69,'Inc CWIP &amp; Plant'!$C:$C,$C70,'Inc CWIP &amp; Plant'!$H:$H,$B70)</f>
        <v>0</v>
      </c>
      <c r="M70" s="301">
        <f>SUMIFS('Inc CWIP &amp; Plant'!$P:$P,'Inc CWIP &amp; Plant'!$B:$B,M$69,'Inc CWIP &amp; Plant'!$C:$C,$C70,'Inc CWIP &amp; Plant'!$H:$H,$B70)</f>
        <v>0</v>
      </c>
      <c r="N70" s="301">
        <f>SUMIFS('Inc CWIP &amp; Plant'!$P:$P,'Inc CWIP &amp; Plant'!$B:$B,N$69,'Inc CWIP &amp; Plant'!$C:$C,$C70,'Inc CWIP &amp; Plant'!$H:$H,$B70)</f>
        <v>0</v>
      </c>
      <c r="O70" s="301">
        <f>SUMIFS('Inc CWIP &amp; Plant'!$P:$P,'Inc CWIP &amp; Plant'!$B:$B,O$69,'Inc CWIP &amp; Plant'!$C:$C,$C70,'Inc CWIP &amp; Plant'!$H:$H,$B70)</f>
        <v>0</v>
      </c>
      <c r="P70" s="301">
        <f>SUMIFS('Inc CWIP &amp; Plant'!$P:$P,'Inc CWIP &amp; Plant'!$B:$B,P$69,'Inc CWIP &amp; Plant'!$C:$C,$C70,'Inc CWIP &amp; Plant'!$H:$H,$B70)</f>
        <v>0</v>
      </c>
    </row>
    <row r="71" spans="1:16" ht="15" customHeight="1" x14ac:dyDescent="0.25">
      <c r="A71" s="299" t="s">
        <v>51</v>
      </c>
      <c r="B71" s="306">
        <f t="shared" ref="B71:B94" si="6">B39</f>
        <v>43101</v>
      </c>
      <c r="C71" s="306" t="s">
        <v>33</v>
      </c>
      <c r="D71" s="311">
        <f>SUM(E71:P71)</f>
        <v>4098.4169471999994</v>
      </c>
      <c r="E71" s="301">
        <f>SUMIFS('Inc CWIP &amp; Plant'!$P:$P,'Inc CWIP &amp; Plant'!$B:$B,E$69,'Inc CWIP &amp; Plant'!$C:$C,$C71,'Inc CWIP &amp; Plant'!$H:$H,$B71)</f>
        <v>0</v>
      </c>
      <c r="F71" s="301">
        <f>SUMIFS('Inc CWIP &amp; Plant'!$P:$P,'Inc CWIP &amp; Plant'!$B:$B,F$69,'Inc CWIP &amp; Plant'!$C:$C,$C71,'Inc CWIP &amp; Plant'!$H:$H,$B71)</f>
        <v>0</v>
      </c>
      <c r="G71" s="301">
        <f>SUMIFS('Inc CWIP &amp; Plant'!$P:$P,'Inc CWIP &amp; Plant'!$B:$B,G$69,'Inc CWIP &amp; Plant'!$C:$C,$C71,'Inc CWIP &amp; Plant'!$H:$H,$B71)</f>
        <v>0</v>
      </c>
      <c r="H71" s="301">
        <f>SUMIFS('Inc CWIP &amp; Plant'!$P:$P,'Inc CWIP &amp; Plant'!$B:$B,H$69,'Inc CWIP &amp; Plant'!$C:$C,$C71,'Inc CWIP &amp; Plant'!$H:$H,$B71)</f>
        <v>0</v>
      </c>
      <c r="I71" s="301">
        <f>SUMIFS('Inc CWIP &amp; Plant'!$P:$P,'Inc CWIP &amp; Plant'!$B:$B,I$69,'Inc CWIP &amp; Plant'!$C:$C,$C71,'Inc CWIP &amp; Plant'!$H:$H,$B71)</f>
        <v>0</v>
      </c>
      <c r="J71" s="301">
        <f>SUMIFS('Inc CWIP &amp; Plant'!$P:$P,'Inc CWIP &amp; Plant'!$B:$B,J$69,'Inc CWIP &amp; Plant'!$C:$C,$C71,'Inc CWIP &amp; Plant'!$H:$H,$B71)</f>
        <v>4098.4169471999994</v>
      </c>
      <c r="K71" s="301">
        <f>SUMIFS('Inc CWIP &amp; Plant'!$P:$P,'Inc CWIP &amp; Plant'!$B:$B,K$69,'Inc CWIP &amp; Plant'!$C:$C,$C71,'Inc CWIP &amp; Plant'!$H:$H,$B71)</f>
        <v>0</v>
      </c>
      <c r="L71" s="301">
        <f>SUMIFS('Inc CWIP &amp; Plant'!$P:$P,'Inc CWIP &amp; Plant'!$B:$B,L$69,'Inc CWIP &amp; Plant'!$C:$C,$C71,'Inc CWIP &amp; Plant'!$H:$H,$B71)</f>
        <v>0</v>
      </c>
      <c r="M71" s="301">
        <f>SUMIFS('Inc CWIP &amp; Plant'!$P:$P,'Inc CWIP &amp; Plant'!$B:$B,M$69,'Inc CWIP &amp; Plant'!$C:$C,$C71,'Inc CWIP &amp; Plant'!$H:$H,$B71)</f>
        <v>0</v>
      </c>
      <c r="N71" s="301">
        <f>SUMIFS('Inc CWIP &amp; Plant'!$P:$P,'Inc CWIP &amp; Plant'!$B:$B,N$69,'Inc CWIP &amp; Plant'!$C:$C,$C71,'Inc CWIP &amp; Plant'!$H:$H,$B71)</f>
        <v>0</v>
      </c>
      <c r="O71" s="301">
        <f>SUMIFS('Inc CWIP &amp; Plant'!$P:$P,'Inc CWIP &amp; Plant'!$B:$B,O$69,'Inc CWIP &amp; Plant'!$C:$C,$C71,'Inc CWIP &amp; Plant'!$H:$H,$B71)</f>
        <v>0</v>
      </c>
      <c r="P71" s="301">
        <f>SUMIFS('Inc CWIP &amp; Plant'!$P:$P,'Inc CWIP &amp; Plant'!$B:$B,P$69,'Inc CWIP &amp; Plant'!$C:$C,$C71,'Inc CWIP &amp; Plant'!$H:$H,$B71)</f>
        <v>0</v>
      </c>
    </row>
    <row r="72" spans="1:16" ht="15" customHeight="1" x14ac:dyDescent="0.25">
      <c r="A72" s="299"/>
      <c r="B72" s="306">
        <f t="shared" si="6"/>
        <v>43132</v>
      </c>
      <c r="C72" s="306" t="s">
        <v>33</v>
      </c>
      <c r="D72" s="311">
        <f t="shared" ref="D72:D93" si="7">SUM(E72:P72)</f>
        <v>0</v>
      </c>
      <c r="E72" s="301">
        <f>SUMIFS('Inc CWIP &amp; Plant'!$P:$P,'Inc CWIP &amp; Plant'!$B:$B,E$69,'Inc CWIP &amp; Plant'!$C:$C,$C72,'Inc CWIP &amp; Plant'!$H:$H,$B72)</f>
        <v>0</v>
      </c>
      <c r="F72" s="301">
        <f>SUMIFS('Inc CWIP &amp; Plant'!$P:$P,'Inc CWIP &amp; Plant'!$B:$B,F$69,'Inc CWIP &amp; Plant'!$C:$C,$C72,'Inc CWIP &amp; Plant'!$H:$H,$B72)</f>
        <v>0</v>
      </c>
      <c r="G72" s="301">
        <f>SUMIFS('Inc CWIP &amp; Plant'!$P:$P,'Inc CWIP &amp; Plant'!$B:$B,G$69,'Inc CWIP &amp; Plant'!$C:$C,$C72,'Inc CWIP &amp; Plant'!$H:$H,$B72)</f>
        <v>0</v>
      </c>
      <c r="H72" s="301">
        <f>SUMIFS('Inc CWIP &amp; Plant'!$P:$P,'Inc CWIP &amp; Plant'!$B:$B,H$69,'Inc CWIP &amp; Plant'!$C:$C,$C72,'Inc CWIP &amp; Plant'!$H:$H,$B72)</f>
        <v>0</v>
      </c>
      <c r="I72" s="301">
        <f>SUMIFS('Inc CWIP &amp; Plant'!$P:$P,'Inc CWIP &amp; Plant'!$B:$B,I$69,'Inc CWIP &amp; Plant'!$C:$C,$C72,'Inc CWIP &amp; Plant'!$H:$H,$B72)</f>
        <v>0</v>
      </c>
      <c r="J72" s="301">
        <f>SUMIFS('Inc CWIP &amp; Plant'!$P:$P,'Inc CWIP &amp; Plant'!$B:$B,J$69,'Inc CWIP &amp; Plant'!$C:$C,$C72,'Inc CWIP &amp; Plant'!$H:$H,$B72)</f>
        <v>0</v>
      </c>
      <c r="K72" s="301">
        <f>SUMIFS('Inc CWIP &amp; Plant'!$P:$P,'Inc CWIP &amp; Plant'!$B:$B,K$69,'Inc CWIP &amp; Plant'!$C:$C,$C72,'Inc CWIP &amp; Plant'!$H:$H,$B72)</f>
        <v>0</v>
      </c>
      <c r="L72" s="301">
        <f>SUMIFS('Inc CWIP &amp; Plant'!$P:$P,'Inc CWIP &amp; Plant'!$B:$B,L$69,'Inc CWIP &amp; Plant'!$C:$C,$C72,'Inc CWIP &amp; Plant'!$H:$H,$B72)</f>
        <v>0</v>
      </c>
      <c r="M72" s="301">
        <f>SUMIFS('Inc CWIP &amp; Plant'!$P:$P,'Inc CWIP &amp; Plant'!$B:$B,M$69,'Inc CWIP &amp; Plant'!$C:$C,$C72,'Inc CWIP &amp; Plant'!$H:$H,$B72)</f>
        <v>0</v>
      </c>
      <c r="N72" s="301">
        <f>SUMIFS('Inc CWIP &amp; Plant'!$P:$P,'Inc CWIP &amp; Plant'!$B:$B,N$69,'Inc CWIP &amp; Plant'!$C:$C,$C72,'Inc CWIP &amp; Plant'!$H:$H,$B72)</f>
        <v>0</v>
      </c>
      <c r="O72" s="301">
        <f>SUMIFS('Inc CWIP &amp; Plant'!$P:$P,'Inc CWIP &amp; Plant'!$B:$B,O$69,'Inc CWIP &amp; Plant'!$C:$C,$C72,'Inc CWIP &amp; Plant'!$H:$H,$B72)</f>
        <v>0</v>
      </c>
      <c r="P72" s="301">
        <f>SUMIFS('Inc CWIP &amp; Plant'!$P:$P,'Inc CWIP &amp; Plant'!$B:$B,P$69,'Inc CWIP &amp; Plant'!$C:$C,$C72,'Inc CWIP &amp; Plant'!$H:$H,$B72)</f>
        <v>0</v>
      </c>
    </row>
    <row r="73" spans="1:16" ht="15" customHeight="1" x14ac:dyDescent="0.25">
      <c r="A73" s="299"/>
      <c r="B73" s="306">
        <f t="shared" si="6"/>
        <v>43160</v>
      </c>
      <c r="C73" s="306" t="s">
        <v>33</v>
      </c>
      <c r="D73" s="311">
        <f t="shared" si="7"/>
        <v>0</v>
      </c>
      <c r="E73" s="301">
        <f>SUMIFS('Inc CWIP &amp; Plant'!$P:$P,'Inc CWIP &amp; Plant'!$B:$B,E$69,'Inc CWIP &amp; Plant'!$C:$C,$C73,'Inc CWIP &amp; Plant'!$H:$H,$B73)</f>
        <v>0</v>
      </c>
      <c r="F73" s="301">
        <f>SUMIFS('Inc CWIP &amp; Plant'!$P:$P,'Inc CWIP &amp; Plant'!$B:$B,F$69,'Inc CWIP &amp; Plant'!$C:$C,$C73,'Inc CWIP &amp; Plant'!$H:$H,$B73)</f>
        <v>0</v>
      </c>
      <c r="G73" s="301">
        <f>SUMIFS('Inc CWIP &amp; Plant'!$P:$P,'Inc CWIP &amp; Plant'!$B:$B,G$69,'Inc CWIP &amp; Plant'!$C:$C,$C73,'Inc CWIP &amp; Plant'!$H:$H,$B73)</f>
        <v>0</v>
      </c>
      <c r="H73" s="301">
        <f>SUMIFS('Inc CWIP &amp; Plant'!$P:$P,'Inc CWIP &amp; Plant'!$B:$B,H$69,'Inc CWIP &amp; Plant'!$C:$C,$C73,'Inc CWIP &amp; Plant'!$H:$H,$B73)</f>
        <v>0</v>
      </c>
      <c r="I73" s="301">
        <f>SUMIFS('Inc CWIP &amp; Plant'!$P:$P,'Inc CWIP &amp; Plant'!$B:$B,I$69,'Inc CWIP &amp; Plant'!$C:$C,$C73,'Inc CWIP &amp; Plant'!$H:$H,$B73)</f>
        <v>0</v>
      </c>
      <c r="J73" s="301">
        <f>SUMIFS('Inc CWIP &amp; Plant'!$P:$P,'Inc CWIP &amp; Plant'!$B:$B,J$69,'Inc CWIP &amp; Plant'!$C:$C,$C73,'Inc CWIP &amp; Plant'!$H:$H,$B73)</f>
        <v>0</v>
      </c>
      <c r="K73" s="301">
        <f>SUMIFS('Inc CWIP &amp; Plant'!$P:$P,'Inc CWIP &amp; Plant'!$B:$B,K$69,'Inc CWIP &amp; Plant'!$C:$C,$C73,'Inc CWIP &amp; Plant'!$H:$H,$B73)</f>
        <v>0</v>
      </c>
      <c r="L73" s="301">
        <f>SUMIFS('Inc CWIP &amp; Plant'!$P:$P,'Inc CWIP &amp; Plant'!$B:$B,L$69,'Inc CWIP &amp; Plant'!$C:$C,$C73,'Inc CWIP &amp; Plant'!$H:$H,$B73)</f>
        <v>0</v>
      </c>
      <c r="M73" s="301">
        <f>SUMIFS('Inc CWIP &amp; Plant'!$P:$P,'Inc CWIP &amp; Plant'!$B:$B,M$69,'Inc CWIP &amp; Plant'!$C:$C,$C73,'Inc CWIP &amp; Plant'!$H:$H,$B73)</f>
        <v>0</v>
      </c>
      <c r="N73" s="301">
        <f>SUMIFS('Inc CWIP &amp; Plant'!$P:$P,'Inc CWIP &amp; Plant'!$B:$B,N$69,'Inc CWIP &amp; Plant'!$C:$C,$C73,'Inc CWIP &amp; Plant'!$H:$H,$B73)</f>
        <v>0</v>
      </c>
      <c r="O73" s="301">
        <f>SUMIFS('Inc CWIP &amp; Plant'!$P:$P,'Inc CWIP &amp; Plant'!$B:$B,O$69,'Inc CWIP &amp; Plant'!$C:$C,$C73,'Inc CWIP &amp; Plant'!$H:$H,$B73)</f>
        <v>0</v>
      </c>
      <c r="P73" s="301">
        <f>SUMIFS('Inc CWIP &amp; Plant'!$P:$P,'Inc CWIP &amp; Plant'!$B:$B,P$69,'Inc CWIP &amp; Plant'!$C:$C,$C73,'Inc CWIP &amp; Plant'!$H:$H,$B73)</f>
        <v>0</v>
      </c>
    </row>
    <row r="74" spans="1:16" ht="15" customHeight="1" x14ac:dyDescent="0.25">
      <c r="A74" s="299"/>
      <c r="B74" s="306">
        <f t="shared" si="6"/>
        <v>43191</v>
      </c>
      <c r="C74" s="306" t="s">
        <v>33</v>
      </c>
      <c r="D74" s="311">
        <f>SUM(E74:P74)</f>
        <v>0</v>
      </c>
      <c r="E74" s="301">
        <f>SUMIFS('Inc CWIP &amp; Plant'!$P:$P,'Inc CWIP &amp; Plant'!$B:$B,E$69,'Inc CWIP &amp; Plant'!$C:$C,$C74,'Inc CWIP &amp; Plant'!$H:$H,$B74)</f>
        <v>0</v>
      </c>
      <c r="F74" s="301">
        <f>SUMIFS('Inc CWIP &amp; Plant'!$P:$P,'Inc CWIP &amp; Plant'!$B:$B,F$69,'Inc CWIP &amp; Plant'!$C:$C,$C74,'Inc CWIP &amp; Plant'!$H:$H,$B74)</f>
        <v>0</v>
      </c>
      <c r="G74" s="301">
        <f>SUMIFS('Inc CWIP &amp; Plant'!$P:$P,'Inc CWIP &amp; Plant'!$B:$B,G$69,'Inc CWIP &amp; Plant'!$C:$C,$C74,'Inc CWIP &amp; Plant'!$H:$H,$B74)</f>
        <v>0</v>
      </c>
      <c r="H74" s="301">
        <f>SUMIFS('Inc CWIP &amp; Plant'!$P:$P,'Inc CWIP &amp; Plant'!$B:$B,H$69,'Inc CWIP &amp; Plant'!$C:$C,$C74,'Inc CWIP &amp; Plant'!$H:$H,$B74)</f>
        <v>0</v>
      </c>
      <c r="I74" s="301">
        <f>SUMIFS('Inc CWIP &amp; Plant'!$P:$P,'Inc CWIP &amp; Plant'!$B:$B,I$69,'Inc CWIP &amp; Plant'!$C:$C,$C74,'Inc CWIP &amp; Plant'!$H:$H,$B74)</f>
        <v>0</v>
      </c>
      <c r="J74" s="301">
        <f>SUMIFS('Inc CWIP &amp; Plant'!$P:$P,'Inc CWIP &amp; Plant'!$B:$B,J$69,'Inc CWIP &amp; Plant'!$C:$C,$C74,'Inc CWIP &amp; Plant'!$H:$H,$B74)</f>
        <v>0</v>
      </c>
      <c r="K74" s="301">
        <f>SUMIFS('Inc CWIP &amp; Plant'!$P:$P,'Inc CWIP &amp; Plant'!$B:$B,K$69,'Inc CWIP &amp; Plant'!$C:$C,$C74,'Inc CWIP &amp; Plant'!$H:$H,$B74)</f>
        <v>0</v>
      </c>
      <c r="L74" s="301">
        <f>SUMIFS('Inc CWIP &amp; Plant'!$P:$P,'Inc CWIP &amp; Plant'!$B:$B,L$69,'Inc CWIP &amp; Plant'!$C:$C,$C74,'Inc CWIP &amp; Plant'!$H:$H,$B74)</f>
        <v>0</v>
      </c>
      <c r="M74" s="301">
        <f>SUMIFS('Inc CWIP &amp; Plant'!$P:$P,'Inc CWIP &amp; Plant'!$B:$B,M$69,'Inc CWIP &amp; Plant'!$C:$C,$C74,'Inc CWIP &amp; Plant'!$H:$H,$B74)</f>
        <v>0</v>
      </c>
      <c r="N74" s="301">
        <f>SUMIFS('Inc CWIP &amp; Plant'!$P:$P,'Inc CWIP &amp; Plant'!$B:$B,N$69,'Inc CWIP &amp; Plant'!$C:$C,$C74,'Inc CWIP &amp; Plant'!$H:$H,$B74)</f>
        <v>0</v>
      </c>
      <c r="O74" s="301">
        <f>SUMIFS('Inc CWIP &amp; Plant'!$P:$P,'Inc CWIP &amp; Plant'!$B:$B,O$69,'Inc CWIP &amp; Plant'!$C:$C,$C74,'Inc CWIP &amp; Plant'!$H:$H,$B74)</f>
        <v>0</v>
      </c>
      <c r="P74" s="301">
        <f>SUMIFS('Inc CWIP &amp; Plant'!$P:$P,'Inc CWIP &amp; Plant'!$B:$B,P$69,'Inc CWIP &amp; Plant'!$C:$C,$C74,'Inc CWIP &amp; Plant'!$H:$H,$B74)</f>
        <v>0</v>
      </c>
    </row>
    <row r="75" spans="1:16" ht="15" customHeight="1" x14ac:dyDescent="0.25">
      <c r="A75" s="299"/>
      <c r="B75" s="306">
        <f t="shared" si="6"/>
        <v>43221</v>
      </c>
      <c r="C75" s="306" t="s">
        <v>33</v>
      </c>
      <c r="D75" s="311">
        <f t="shared" si="7"/>
        <v>0</v>
      </c>
      <c r="E75" s="301">
        <f>SUMIFS('Inc CWIP &amp; Plant'!$P:$P,'Inc CWIP &amp; Plant'!$B:$B,E$69,'Inc CWIP &amp; Plant'!$C:$C,$C75,'Inc CWIP &amp; Plant'!$H:$H,$B75)</f>
        <v>0</v>
      </c>
      <c r="F75" s="301">
        <f>SUMIFS('Inc CWIP &amp; Plant'!$P:$P,'Inc CWIP &amp; Plant'!$B:$B,F$69,'Inc CWIP &amp; Plant'!$C:$C,$C75,'Inc CWIP &amp; Plant'!$H:$H,$B75)</f>
        <v>0</v>
      </c>
      <c r="G75" s="301">
        <f>SUMIFS('Inc CWIP &amp; Plant'!$P:$P,'Inc CWIP &amp; Plant'!$B:$B,G$69,'Inc CWIP &amp; Plant'!$C:$C,$C75,'Inc CWIP &amp; Plant'!$H:$H,$B75)</f>
        <v>0</v>
      </c>
      <c r="H75" s="301">
        <f>SUMIFS('Inc CWIP &amp; Plant'!$P:$P,'Inc CWIP &amp; Plant'!$B:$B,H$69,'Inc CWIP &amp; Plant'!$C:$C,$C75,'Inc CWIP &amp; Plant'!$H:$H,$B75)</f>
        <v>0</v>
      </c>
      <c r="I75" s="301">
        <f>SUMIFS('Inc CWIP &amp; Plant'!$P:$P,'Inc CWIP &amp; Plant'!$B:$B,I$69,'Inc CWIP &amp; Plant'!$C:$C,$C75,'Inc CWIP &amp; Plant'!$H:$H,$B75)</f>
        <v>0</v>
      </c>
      <c r="J75" s="301">
        <f>SUMIFS('Inc CWIP &amp; Plant'!$P:$P,'Inc CWIP &amp; Plant'!$B:$B,J$69,'Inc CWIP &amp; Plant'!$C:$C,$C75,'Inc CWIP &amp; Plant'!$H:$H,$B75)</f>
        <v>0</v>
      </c>
      <c r="K75" s="301">
        <f>SUMIFS('Inc CWIP &amp; Plant'!$P:$P,'Inc CWIP &amp; Plant'!$B:$B,K$69,'Inc CWIP &amp; Plant'!$C:$C,$C75,'Inc CWIP &amp; Plant'!$H:$H,$B75)</f>
        <v>0</v>
      </c>
      <c r="L75" s="301">
        <f>SUMIFS('Inc CWIP &amp; Plant'!$P:$P,'Inc CWIP &amp; Plant'!$B:$B,L$69,'Inc CWIP &amp; Plant'!$C:$C,$C75,'Inc CWIP &amp; Plant'!$H:$H,$B75)</f>
        <v>0</v>
      </c>
      <c r="M75" s="301">
        <f>SUMIFS('Inc CWIP &amp; Plant'!$P:$P,'Inc CWIP &amp; Plant'!$B:$B,M$69,'Inc CWIP &amp; Plant'!$C:$C,$C75,'Inc CWIP &amp; Plant'!$H:$H,$B75)</f>
        <v>0</v>
      </c>
      <c r="N75" s="301">
        <f>SUMIFS('Inc CWIP &amp; Plant'!$P:$P,'Inc CWIP &amp; Plant'!$B:$B,N$69,'Inc CWIP &amp; Plant'!$C:$C,$C75,'Inc CWIP &amp; Plant'!$H:$H,$B75)</f>
        <v>0</v>
      </c>
      <c r="O75" s="301">
        <f>SUMIFS('Inc CWIP &amp; Plant'!$P:$P,'Inc CWIP &amp; Plant'!$B:$B,O$69,'Inc CWIP &amp; Plant'!$C:$C,$C75,'Inc CWIP &amp; Plant'!$H:$H,$B75)</f>
        <v>0</v>
      </c>
      <c r="P75" s="301">
        <f>SUMIFS('Inc CWIP &amp; Plant'!$P:$P,'Inc CWIP &amp; Plant'!$B:$B,P$69,'Inc CWIP &amp; Plant'!$C:$C,$C75,'Inc CWIP &amp; Plant'!$H:$H,$B75)</f>
        <v>0</v>
      </c>
    </row>
    <row r="76" spans="1:16" ht="15" customHeight="1" x14ac:dyDescent="0.25">
      <c r="A76" s="299"/>
      <c r="B76" s="306">
        <f t="shared" si="6"/>
        <v>43252</v>
      </c>
      <c r="C76" s="306" t="s">
        <v>33</v>
      </c>
      <c r="D76" s="311">
        <f t="shared" si="7"/>
        <v>2447.55755</v>
      </c>
      <c r="E76" s="301">
        <f>SUMIFS('Inc CWIP &amp; Plant'!$P:$P,'Inc CWIP &amp; Plant'!$B:$B,E$69,'Inc CWIP &amp; Plant'!$C:$C,$C76,'Inc CWIP &amp; Plant'!$H:$H,$B76)</f>
        <v>0</v>
      </c>
      <c r="F76" s="301">
        <f>SUMIFS('Inc CWIP &amp; Plant'!$P:$P,'Inc CWIP &amp; Plant'!$B:$B,F$69,'Inc CWIP &amp; Plant'!$C:$C,$C76,'Inc CWIP &amp; Plant'!$H:$H,$B76)</f>
        <v>0</v>
      </c>
      <c r="G76" s="301">
        <f>SUMIFS('Inc CWIP &amp; Plant'!$P:$P,'Inc CWIP &amp; Plant'!$B:$B,G$69,'Inc CWIP &amp; Plant'!$C:$C,$C76,'Inc CWIP &amp; Plant'!$H:$H,$B76)</f>
        <v>0</v>
      </c>
      <c r="H76" s="301">
        <f>SUMIFS('Inc CWIP &amp; Plant'!$P:$P,'Inc CWIP &amp; Plant'!$B:$B,H$69,'Inc CWIP &amp; Plant'!$C:$C,$C76,'Inc CWIP &amp; Plant'!$H:$H,$B76)</f>
        <v>150.97648999999998</v>
      </c>
      <c r="I76" s="301">
        <f>SUMIFS('Inc CWIP &amp; Plant'!$P:$P,'Inc CWIP &amp; Plant'!$B:$B,I$69,'Inc CWIP &amp; Plant'!$C:$C,$C76,'Inc CWIP &amp; Plant'!$H:$H,$B76)</f>
        <v>0</v>
      </c>
      <c r="J76" s="301">
        <f>SUMIFS('Inc CWIP &amp; Plant'!$P:$P,'Inc CWIP &amp; Plant'!$B:$B,J$69,'Inc CWIP &amp; Plant'!$C:$C,$C76,'Inc CWIP &amp; Plant'!$H:$H,$B76)</f>
        <v>0</v>
      </c>
      <c r="K76" s="301">
        <f>SUMIFS('Inc CWIP &amp; Plant'!$P:$P,'Inc CWIP &amp; Plant'!$B:$B,K$69,'Inc CWIP &amp; Plant'!$C:$C,$C76,'Inc CWIP &amp; Plant'!$H:$H,$B76)</f>
        <v>89.572519999999997</v>
      </c>
      <c r="L76" s="301">
        <f>SUMIFS('Inc CWIP &amp; Plant'!$P:$P,'Inc CWIP &amp; Plant'!$B:$B,L$69,'Inc CWIP &amp; Plant'!$C:$C,$C76,'Inc CWIP &amp; Plant'!$H:$H,$B76)</f>
        <v>0</v>
      </c>
      <c r="M76" s="301">
        <f>SUMIFS('Inc CWIP &amp; Plant'!$P:$P,'Inc CWIP &amp; Plant'!$B:$B,M$69,'Inc CWIP &amp; Plant'!$C:$C,$C76,'Inc CWIP &amp; Plant'!$H:$H,$B76)</f>
        <v>2207.0085399999998</v>
      </c>
      <c r="N76" s="301">
        <f>SUMIFS('Inc CWIP &amp; Plant'!$P:$P,'Inc CWIP &amp; Plant'!$B:$B,N$69,'Inc CWIP &amp; Plant'!$C:$C,$C76,'Inc CWIP &amp; Plant'!$H:$H,$B76)</f>
        <v>0</v>
      </c>
      <c r="O76" s="301">
        <f>SUMIFS('Inc CWIP &amp; Plant'!$P:$P,'Inc CWIP &amp; Plant'!$B:$B,O$69,'Inc CWIP &amp; Plant'!$C:$C,$C76,'Inc CWIP &amp; Plant'!$H:$H,$B76)</f>
        <v>0</v>
      </c>
      <c r="P76" s="301">
        <f>SUMIFS('Inc CWIP &amp; Plant'!$P:$P,'Inc CWIP &amp; Plant'!$B:$B,P$69,'Inc CWIP &amp; Plant'!$C:$C,$C76,'Inc CWIP &amp; Plant'!$H:$H,$B76)</f>
        <v>0</v>
      </c>
    </row>
    <row r="77" spans="1:16" ht="15" customHeight="1" x14ac:dyDescent="0.25">
      <c r="A77" s="299"/>
      <c r="B77" s="306">
        <f t="shared" si="6"/>
        <v>43282</v>
      </c>
      <c r="C77" s="306" t="s">
        <v>33</v>
      </c>
      <c r="D77" s="311">
        <f t="shared" si="7"/>
        <v>0</v>
      </c>
      <c r="E77" s="301">
        <f>SUMIFS('Inc CWIP &amp; Plant'!$P:$P,'Inc CWIP &amp; Plant'!$B:$B,E$69,'Inc CWIP &amp; Plant'!$C:$C,$C77,'Inc CWIP &amp; Plant'!$H:$H,$B77)</f>
        <v>0</v>
      </c>
      <c r="F77" s="301">
        <f>SUMIFS('Inc CWIP &amp; Plant'!$P:$P,'Inc CWIP &amp; Plant'!$B:$B,F$69,'Inc CWIP &amp; Plant'!$C:$C,$C77,'Inc CWIP &amp; Plant'!$H:$H,$B77)</f>
        <v>0</v>
      </c>
      <c r="G77" s="301">
        <f>SUMIFS('Inc CWIP &amp; Plant'!$P:$P,'Inc CWIP &amp; Plant'!$B:$B,G$69,'Inc CWIP &amp; Plant'!$C:$C,$C77,'Inc CWIP &amp; Plant'!$H:$H,$B77)</f>
        <v>0</v>
      </c>
      <c r="H77" s="301">
        <f>SUMIFS('Inc CWIP &amp; Plant'!$P:$P,'Inc CWIP &amp; Plant'!$B:$B,H$69,'Inc CWIP &amp; Plant'!$C:$C,$C77,'Inc CWIP &amp; Plant'!$H:$H,$B77)</f>
        <v>0</v>
      </c>
      <c r="I77" s="301">
        <f>SUMIFS('Inc CWIP &amp; Plant'!$P:$P,'Inc CWIP &amp; Plant'!$B:$B,I$69,'Inc CWIP &amp; Plant'!$C:$C,$C77,'Inc CWIP &amp; Plant'!$H:$H,$B77)</f>
        <v>0</v>
      </c>
      <c r="J77" s="301">
        <f>SUMIFS('Inc CWIP &amp; Plant'!$P:$P,'Inc CWIP &amp; Plant'!$B:$B,J$69,'Inc CWIP &amp; Plant'!$C:$C,$C77,'Inc CWIP &amp; Plant'!$H:$H,$B77)</f>
        <v>0</v>
      </c>
      <c r="K77" s="301">
        <f>SUMIFS('Inc CWIP &amp; Plant'!$P:$P,'Inc CWIP &amp; Plant'!$B:$B,K$69,'Inc CWIP &amp; Plant'!$C:$C,$C77,'Inc CWIP &amp; Plant'!$H:$H,$B77)</f>
        <v>0</v>
      </c>
      <c r="L77" s="301">
        <f>SUMIFS('Inc CWIP &amp; Plant'!$P:$P,'Inc CWIP &amp; Plant'!$B:$B,L$69,'Inc CWIP &amp; Plant'!$C:$C,$C77,'Inc CWIP &amp; Plant'!$H:$H,$B77)</f>
        <v>0</v>
      </c>
      <c r="M77" s="301">
        <f>SUMIFS('Inc CWIP &amp; Plant'!$P:$P,'Inc CWIP &amp; Plant'!$B:$B,M$69,'Inc CWIP &amp; Plant'!$C:$C,$C77,'Inc CWIP &amp; Plant'!$H:$H,$B77)</f>
        <v>0</v>
      </c>
      <c r="N77" s="301">
        <f>SUMIFS('Inc CWIP &amp; Plant'!$P:$P,'Inc CWIP &amp; Plant'!$B:$B,N$69,'Inc CWIP &amp; Plant'!$C:$C,$C77,'Inc CWIP &amp; Plant'!$H:$H,$B77)</f>
        <v>0</v>
      </c>
      <c r="O77" s="301">
        <f>SUMIFS('Inc CWIP &amp; Plant'!$P:$P,'Inc CWIP &amp; Plant'!$B:$B,O$69,'Inc CWIP &amp; Plant'!$C:$C,$C77,'Inc CWIP &amp; Plant'!$H:$H,$B77)</f>
        <v>0</v>
      </c>
      <c r="P77" s="301">
        <f>SUMIFS('Inc CWIP &amp; Plant'!$P:$P,'Inc CWIP &amp; Plant'!$B:$B,P$69,'Inc CWIP &amp; Plant'!$C:$C,$C77,'Inc CWIP &amp; Plant'!$H:$H,$B77)</f>
        <v>0</v>
      </c>
    </row>
    <row r="78" spans="1:16" ht="15" customHeight="1" x14ac:dyDescent="0.25">
      <c r="A78" s="299"/>
      <c r="B78" s="306">
        <f t="shared" si="6"/>
        <v>43313</v>
      </c>
      <c r="C78" s="306" t="s">
        <v>33</v>
      </c>
      <c r="D78" s="311">
        <f t="shared" si="7"/>
        <v>0</v>
      </c>
      <c r="E78" s="301">
        <f>SUMIFS('Inc CWIP &amp; Plant'!$P:$P,'Inc CWIP &amp; Plant'!$B:$B,E$69,'Inc CWIP &amp; Plant'!$C:$C,$C78,'Inc CWIP &amp; Plant'!$H:$H,$B78)</f>
        <v>0</v>
      </c>
      <c r="F78" s="301">
        <f>SUMIFS('Inc CWIP &amp; Plant'!$P:$P,'Inc CWIP &amp; Plant'!$B:$B,F$69,'Inc CWIP &amp; Plant'!$C:$C,$C78,'Inc CWIP &amp; Plant'!$H:$H,$B78)</f>
        <v>0</v>
      </c>
      <c r="G78" s="301">
        <f>SUMIFS('Inc CWIP &amp; Plant'!$P:$P,'Inc CWIP &amp; Plant'!$B:$B,G$69,'Inc CWIP &amp; Plant'!$C:$C,$C78,'Inc CWIP &amp; Plant'!$H:$H,$B78)</f>
        <v>0</v>
      </c>
      <c r="H78" s="301">
        <f>SUMIFS('Inc CWIP &amp; Plant'!$P:$P,'Inc CWIP &amp; Plant'!$B:$B,H$69,'Inc CWIP &amp; Plant'!$C:$C,$C78,'Inc CWIP &amp; Plant'!$H:$H,$B78)</f>
        <v>0</v>
      </c>
      <c r="I78" s="301">
        <f>SUMIFS('Inc CWIP &amp; Plant'!$P:$P,'Inc CWIP &amp; Plant'!$B:$B,I$69,'Inc CWIP &amp; Plant'!$C:$C,$C78,'Inc CWIP &amp; Plant'!$H:$H,$B78)</f>
        <v>0</v>
      </c>
      <c r="J78" s="301">
        <f>SUMIFS('Inc CWIP &amp; Plant'!$P:$P,'Inc CWIP &amp; Plant'!$B:$B,J$69,'Inc CWIP &amp; Plant'!$C:$C,$C78,'Inc CWIP &amp; Plant'!$H:$H,$B78)</f>
        <v>0</v>
      </c>
      <c r="K78" s="301">
        <f>SUMIFS('Inc CWIP &amp; Plant'!$P:$P,'Inc CWIP &amp; Plant'!$B:$B,K$69,'Inc CWIP &amp; Plant'!$C:$C,$C78,'Inc CWIP &amp; Plant'!$H:$H,$B78)</f>
        <v>0</v>
      </c>
      <c r="L78" s="301">
        <f>SUMIFS('Inc CWIP &amp; Plant'!$P:$P,'Inc CWIP &amp; Plant'!$B:$B,L$69,'Inc CWIP &amp; Plant'!$C:$C,$C78,'Inc CWIP &amp; Plant'!$H:$H,$B78)</f>
        <v>0</v>
      </c>
      <c r="M78" s="301">
        <f>SUMIFS('Inc CWIP &amp; Plant'!$P:$P,'Inc CWIP &amp; Plant'!$B:$B,M$69,'Inc CWIP &amp; Plant'!$C:$C,$C78,'Inc CWIP &amp; Plant'!$H:$H,$B78)</f>
        <v>0</v>
      </c>
      <c r="N78" s="301">
        <f>SUMIFS('Inc CWIP &amp; Plant'!$P:$P,'Inc CWIP &amp; Plant'!$B:$B,N$69,'Inc CWIP &amp; Plant'!$C:$C,$C78,'Inc CWIP &amp; Plant'!$H:$H,$B78)</f>
        <v>0</v>
      </c>
      <c r="O78" s="301">
        <f>SUMIFS('Inc CWIP &amp; Plant'!$P:$P,'Inc CWIP &amp; Plant'!$B:$B,O$69,'Inc CWIP &amp; Plant'!$C:$C,$C78,'Inc CWIP &amp; Plant'!$H:$H,$B78)</f>
        <v>0</v>
      </c>
      <c r="P78" s="301">
        <f>SUMIFS('Inc CWIP &amp; Plant'!$P:$P,'Inc CWIP &amp; Plant'!$B:$B,P$69,'Inc CWIP &amp; Plant'!$C:$C,$C78,'Inc CWIP &amp; Plant'!$H:$H,$B78)</f>
        <v>0</v>
      </c>
    </row>
    <row r="79" spans="1:16" ht="15" customHeight="1" x14ac:dyDescent="0.25">
      <c r="A79" s="299"/>
      <c r="B79" s="306">
        <f t="shared" si="6"/>
        <v>43344</v>
      </c>
      <c r="C79" s="306" t="s">
        <v>33</v>
      </c>
      <c r="D79" s="311">
        <f t="shared" si="7"/>
        <v>0</v>
      </c>
      <c r="E79" s="301">
        <f>SUMIFS('Inc CWIP &amp; Plant'!$P:$P,'Inc CWIP &amp; Plant'!$B:$B,E$69,'Inc CWIP &amp; Plant'!$C:$C,$C79,'Inc CWIP &amp; Plant'!$H:$H,$B79)</f>
        <v>0</v>
      </c>
      <c r="F79" s="301">
        <f>SUMIFS('Inc CWIP &amp; Plant'!$P:$P,'Inc CWIP &amp; Plant'!$B:$B,F$69,'Inc CWIP &amp; Plant'!$C:$C,$C79,'Inc CWIP &amp; Plant'!$H:$H,$B79)</f>
        <v>0</v>
      </c>
      <c r="G79" s="301">
        <f>SUMIFS('Inc CWIP &amp; Plant'!$P:$P,'Inc CWIP &amp; Plant'!$B:$B,G$69,'Inc CWIP &amp; Plant'!$C:$C,$C79,'Inc CWIP &amp; Plant'!$H:$H,$B79)</f>
        <v>0</v>
      </c>
      <c r="H79" s="301">
        <f>SUMIFS('Inc CWIP &amp; Plant'!$P:$P,'Inc CWIP &amp; Plant'!$B:$B,H$69,'Inc CWIP &amp; Plant'!$C:$C,$C79,'Inc CWIP &amp; Plant'!$H:$H,$B79)</f>
        <v>0</v>
      </c>
      <c r="I79" s="301">
        <f>SUMIFS('Inc CWIP &amp; Plant'!$P:$P,'Inc CWIP &amp; Plant'!$B:$B,I$69,'Inc CWIP &amp; Plant'!$C:$C,$C79,'Inc CWIP &amp; Plant'!$H:$H,$B79)</f>
        <v>0</v>
      </c>
      <c r="J79" s="301">
        <f>SUMIFS('Inc CWIP &amp; Plant'!$P:$P,'Inc CWIP &amp; Plant'!$B:$B,J$69,'Inc CWIP &amp; Plant'!$C:$C,$C79,'Inc CWIP &amp; Plant'!$H:$H,$B79)</f>
        <v>0</v>
      </c>
      <c r="K79" s="301">
        <f>SUMIFS('Inc CWIP &amp; Plant'!$P:$P,'Inc CWIP &amp; Plant'!$B:$B,K$69,'Inc CWIP &amp; Plant'!$C:$C,$C79,'Inc CWIP &amp; Plant'!$H:$H,$B79)</f>
        <v>0</v>
      </c>
      <c r="L79" s="301">
        <f>SUMIFS('Inc CWIP &amp; Plant'!$P:$P,'Inc CWIP &amp; Plant'!$B:$B,L$69,'Inc CWIP &amp; Plant'!$C:$C,$C79,'Inc CWIP &amp; Plant'!$H:$H,$B79)</f>
        <v>0</v>
      </c>
      <c r="M79" s="301">
        <f>SUMIFS('Inc CWIP &amp; Plant'!$P:$P,'Inc CWIP &amp; Plant'!$B:$B,M$69,'Inc CWIP &amp; Plant'!$C:$C,$C79,'Inc CWIP &amp; Plant'!$H:$H,$B79)</f>
        <v>0</v>
      </c>
      <c r="N79" s="301">
        <f>SUMIFS('Inc CWIP &amp; Plant'!$P:$P,'Inc CWIP &amp; Plant'!$B:$B,N$69,'Inc CWIP &amp; Plant'!$C:$C,$C79,'Inc CWIP &amp; Plant'!$H:$H,$B79)</f>
        <v>0</v>
      </c>
      <c r="O79" s="301">
        <f>SUMIFS('Inc CWIP &amp; Plant'!$P:$P,'Inc CWIP &amp; Plant'!$B:$B,O$69,'Inc CWIP &amp; Plant'!$C:$C,$C79,'Inc CWIP &amp; Plant'!$H:$H,$B79)</f>
        <v>0</v>
      </c>
      <c r="P79" s="301">
        <f>SUMIFS('Inc CWIP &amp; Plant'!$P:$P,'Inc CWIP &amp; Plant'!$B:$B,P$69,'Inc CWIP &amp; Plant'!$C:$C,$C79,'Inc CWIP &amp; Plant'!$H:$H,$B79)</f>
        <v>0</v>
      </c>
    </row>
    <row r="80" spans="1:16" ht="15" customHeight="1" x14ac:dyDescent="0.25">
      <c r="A80" s="299"/>
      <c r="B80" s="306">
        <f t="shared" si="6"/>
        <v>43374</v>
      </c>
      <c r="C80" s="306" t="s">
        <v>33</v>
      </c>
      <c r="D80" s="311">
        <f t="shared" si="7"/>
        <v>0</v>
      </c>
      <c r="E80" s="301">
        <f>SUMIFS('Inc CWIP &amp; Plant'!$P:$P,'Inc CWIP &amp; Plant'!$B:$B,E$69,'Inc CWIP &amp; Plant'!$C:$C,$C80,'Inc CWIP &amp; Plant'!$H:$H,$B80)</f>
        <v>0</v>
      </c>
      <c r="F80" s="301">
        <f>SUMIFS('Inc CWIP &amp; Plant'!$P:$P,'Inc CWIP &amp; Plant'!$B:$B,F$69,'Inc CWIP &amp; Plant'!$C:$C,$C80,'Inc CWIP &amp; Plant'!$H:$H,$B80)</f>
        <v>0</v>
      </c>
      <c r="G80" s="301">
        <f>SUMIFS('Inc CWIP &amp; Plant'!$P:$P,'Inc CWIP &amp; Plant'!$B:$B,G$69,'Inc CWIP &amp; Plant'!$C:$C,$C80,'Inc CWIP &amp; Plant'!$H:$H,$B80)</f>
        <v>0</v>
      </c>
      <c r="H80" s="301">
        <f>SUMIFS('Inc CWIP &amp; Plant'!$P:$P,'Inc CWIP &amp; Plant'!$B:$B,H$69,'Inc CWIP &amp; Plant'!$C:$C,$C80,'Inc CWIP &amp; Plant'!$H:$H,$B80)</f>
        <v>0</v>
      </c>
      <c r="I80" s="301">
        <f>SUMIFS('Inc CWIP &amp; Plant'!$P:$P,'Inc CWIP &amp; Plant'!$B:$B,I$69,'Inc CWIP &amp; Plant'!$C:$C,$C80,'Inc CWIP &amp; Plant'!$H:$H,$B80)</f>
        <v>0</v>
      </c>
      <c r="J80" s="301">
        <f>SUMIFS('Inc CWIP &amp; Plant'!$P:$P,'Inc CWIP &amp; Plant'!$B:$B,J$69,'Inc CWIP &amp; Plant'!$C:$C,$C80,'Inc CWIP &amp; Plant'!$H:$H,$B80)</f>
        <v>0</v>
      </c>
      <c r="K80" s="301">
        <f>SUMIFS('Inc CWIP &amp; Plant'!$P:$P,'Inc CWIP &amp; Plant'!$B:$B,K$69,'Inc CWIP &amp; Plant'!$C:$C,$C80,'Inc CWIP &amp; Plant'!$H:$H,$B80)</f>
        <v>0</v>
      </c>
      <c r="L80" s="301">
        <f>SUMIFS('Inc CWIP &amp; Plant'!$P:$P,'Inc CWIP &amp; Plant'!$B:$B,L$69,'Inc CWIP &amp; Plant'!$C:$C,$C80,'Inc CWIP &amp; Plant'!$H:$H,$B80)</f>
        <v>0</v>
      </c>
      <c r="M80" s="301">
        <f>SUMIFS('Inc CWIP &amp; Plant'!$P:$P,'Inc CWIP &amp; Plant'!$B:$B,M$69,'Inc CWIP &amp; Plant'!$C:$C,$C80,'Inc CWIP &amp; Plant'!$H:$H,$B80)</f>
        <v>0</v>
      </c>
      <c r="N80" s="301">
        <f>SUMIFS('Inc CWIP &amp; Plant'!$P:$P,'Inc CWIP &amp; Plant'!$B:$B,N$69,'Inc CWIP &amp; Plant'!$C:$C,$C80,'Inc CWIP &amp; Plant'!$H:$H,$B80)</f>
        <v>0</v>
      </c>
      <c r="O80" s="301">
        <f>SUMIFS('Inc CWIP &amp; Plant'!$P:$P,'Inc CWIP &amp; Plant'!$B:$B,O$69,'Inc CWIP &amp; Plant'!$C:$C,$C80,'Inc CWIP &amp; Plant'!$H:$H,$B80)</f>
        <v>0</v>
      </c>
      <c r="P80" s="301">
        <f>SUMIFS('Inc CWIP &amp; Plant'!$P:$P,'Inc CWIP &amp; Plant'!$B:$B,P$69,'Inc CWIP &amp; Plant'!$C:$C,$C80,'Inc CWIP &amp; Plant'!$H:$H,$B80)</f>
        <v>0</v>
      </c>
    </row>
    <row r="81" spans="1:16" ht="15" customHeight="1" x14ac:dyDescent="0.25">
      <c r="A81" s="299"/>
      <c r="B81" s="306">
        <f t="shared" si="6"/>
        <v>43405</v>
      </c>
      <c r="C81" s="306" t="s">
        <v>33</v>
      </c>
      <c r="D81" s="311">
        <f t="shared" si="7"/>
        <v>0</v>
      </c>
      <c r="E81" s="301">
        <f>SUMIFS('Inc CWIP &amp; Plant'!$P:$P,'Inc CWIP &amp; Plant'!$B:$B,E$69,'Inc CWIP &amp; Plant'!$C:$C,$C81,'Inc CWIP &amp; Plant'!$H:$H,$B81)</f>
        <v>0</v>
      </c>
      <c r="F81" s="301">
        <f>SUMIFS('Inc CWIP &amp; Plant'!$P:$P,'Inc CWIP &amp; Plant'!$B:$B,F$69,'Inc CWIP &amp; Plant'!$C:$C,$C81,'Inc CWIP &amp; Plant'!$H:$H,$B81)</f>
        <v>0</v>
      </c>
      <c r="G81" s="301">
        <f>SUMIFS('Inc CWIP &amp; Plant'!$P:$P,'Inc CWIP &amp; Plant'!$B:$B,G$69,'Inc CWIP &amp; Plant'!$C:$C,$C81,'Inc CWIP &amp; Plant'!$H:$H,$B81)</f>
        <v>0</v>
      </c>
      <c r="H81" s="301">
        <f>SUMIFS('Inc CWIP &amp; Plant'!$P:$P,'Inc CWIP &amp; Plant'!$B:$B,H$69,'Inc CWIP &amp; Plant'!$C:$C,$C81,'Inc CWIP &amp; Plant'!$H:$H,$B81)</f>
        <v>0</v>
      </c>
      <c r="I81" s="301">
        <f>SUMIFS('Inc CWIP &amp; Plant'!$P:$P,'Inc CWIP &amp; Plant'!$B:$B,I$69,'Inc CWIP &amp; Plant'!$C:$C,$C81,'Inc CWIP &amp; Plant'!$H:$H,$B81)</f>
        <v>0</v>
      </c>
      <c r="J81" s="301">
        <f>SUMIFS('Inc CWIP &amp; Plant'!$P:$P,'Inc CWIP &amp; Plant'!$B:$B,J$69,'Inc CWIP &amp; Plant'!$C:$C,$C81,'Inc CWIP &amp; Plant'!$H:$H,$B81)</f>
        <v>0</v>
      </c>
      <c r="K81" s="301">
        <f>SUMIFS('Inc CWIP &amp; Plant'!$P:$P,'Inc CWIP &amp; Plant'!$B:$B,K$69,'Inc CWIP &amp; Plant'!$C:$C,$C81,'Inc CWIP &amp; Plant'!$H:$H,$B81)</f>
        <v>0</v>
      </c>
      <c r="L81" s="301">
        <f>SUMIFS('Inc CWIP &amp; Plant'!$P:$P,'Inc CWIP &amp; Plant'!$B:$B,L$69,'Inc CWIP &amp; Plant'!$C:$C,$C81,'Inc CWIP &amp; Plant'!$H:$H,$B81)</f>
        <v>0</v>
      </c>
      <c r="M81" s="301">
        <f>SUMIFS('Inc CWIP &amp; Plant'!$P:$P,'Inc CWIP &amp; Plant'!$B:$B,M$69,'Inc CWIP &amp; Plant'!$C:$C,$C81,'Inc CWIP &amp; Plant'!$H:$H,$B81)</f>
        <v>0</v>
      </c>
      <c r="N81" s="301">
        <f>SUMIFS('Inc CWIP &amp; Plant'!$P:$P,'Inc CWIP &amp; Plant'!$B:$B,N$69,'Inc CWIP &amp; Plant'!$C:$C,$C81,'Inc CWIP &amp; Plant'!$H:$H,$B81)</f>
        <v>0</v>
      </c>
      <c r="O81" s="301">
        <f>SUMIFS('Inc CWIP &amp; Plant'!$P:$P,'Inc CWIP &amp; Plant'!$B:$B,O$69,'Inc CWIP &amp; Plant'!$C:$C,$C81,'Inc CWIP &amp; Plant'!$H:$H,$B81)</f>
        <v>0</v>
      </c>
      <c r="P81" s="301">
        <f>SUMIFS('Inc CWIP &amp; Plant'!$P:$P,'Inc CWIP &amp; Plant'!$B:$B,P$69,'Inc CWIP &amp; Plant'!$C:$C,$C81,'Inc CWIP &amp; Plant'!$H:$H,$B81)</f>
        <v>0</v>
      </c>
    </row>
    <row r="82" spans="1:16" ht="15" customHeight="1" x14ac:dyDescent="0.25">
      <c r="A82" s="299"/>
      <c r="B82" s="306">
        <f t="shared" si="6"/>
        <v>43435</v>
      </c>
      <c r="C82" s="306" t="s">
        <v>33</v>
      </c>
      <c r="D82" s="311">
        <f t="shared" si="7"/>
        <v>8513.6379700000016</v>
      </c>
      <c r="E82" s="301">
        <f>SUMIFS('Inc CWIP &amp; Plant'!$P:$P,'Inc CWIP &amp; Plant'!$B:$B,E$69,'Inc CWIP &amp; Plant'!$C:$C,$C82,'Inc CWIP &amp; Plant'!$H:$H,$B82)</f>
        <v>0</v>
      </c>
      <c r="F82" s="301">
        <f>SUMIFS('Inc CWIP &amp; Plant'!$P:$P,'Inc CWIP &amp; Plant'!$B:$B,F$69,'Inc CWIP &amp; Plant'!$C:$C,$C82,'Inc CWIP &amp; Plant'!$H:$H,$B82)</f>
        <v>0</v>
      </c>
      <c r="G82" s="301">
        <f>SUMIFS('Inc CWIP &amp; Plant'!$P:$P,'Inc CWIP &amp; Plant'!$B:$B,G$69,'Inc CWIP &amp; Plant'!$C:$C,$C82,'Inc CWIP &amp; Plant'!$H:$H,$B82)</f>
        <v>0</v>
      </c>
      <c r="H82" s="301">
        <f>SUMIFS('Inc CWIP &amp; Plant'!$P:$P,'Inc CWIP &amp; Plant'!$B:$B,H$69,'Inc CWIP &amp; Plant'!$C:$C,$C82,'Inc CWIP &amp; Plant'!$H:$H,$B82)</f>
        <v>0</v>
      </c>
      <c r="I82" s="301">
        <f>SUMIFS('Inc CWIP &amp; Plant'!$P:$P,'Inc CWIP &amp; Plant'!$B:$B,I$69,'Inc CWIP &amp; Plant'!$C:$C,$C82,'Inc CWIP &amp; Plant'!$H:$H,$B82)</f>
        <v>0</v>
      </c>
      <c r="J82" s="301">
        <f>SUMIFS('Inc CWIP &amp; Plant'!$P:$P,'Inc CWIP &amp; Plant'!$B:$B,J$69,'Inc CWIP &amp; Plant'!$C:$C,$C82,'Inc CWIP &amp; Plant'!$H:$H,$B82)</f>
        <v>0</v>
      </c>
      <c r="K82" s="301">
        <f>SUMIFS('Inc CWIP &amp; Plant'!$P:$P,'Inc CWIP &amp; Plant'!$B:$B,K$69,'Inc CWIP &amp; Plant'!$C:$C,$C82,'Inc CWIP &amp; Plant'!$H:$H,$B82)</f>
        <v>0</v>
      </c>
      <c r="L82" s="301">
        <f>SUMIFS('Inc CWIP &amp; Plant'!$P:$P,'Inc CWIP &amp; Plant'!$B:$B,L$69,'Inc CWIP &amp; Plant'!$C:$C,$C82,'Inc CWIP &amp; Plant'!$H:$H,$B82)</f>
        <v>0</v>
      </c>
      <c r="M82" s="301">
        <f>SUMIFS('Inc CWIP &amp; Plant'!$P:$P,'Inc CWIP &amp; Plant'!$B:$B,M$69,'Inc CWIP &amp; Plant'!$C:$C,$C82,'Inc CWIP &amp; Plant'!$H:$H,$B82)</f>
        <v>8497.6802700000007</v>
      </c>
      <c r="N82" s="301">
        <f>SUMIFS('Inc CWIP &amp; Plant'!$P:$P,'Inc CWIP &amp; Plant'!$B:$B,N$69,'Inc CWIP &amp; Plant'!$C:$C,$C82,'Inc CWIP &amp; Plant'!$H:$H,$B82)</f>
        <v>0</v>
      </c>
      <c r="O82" s="301">
        <f>SUMIFS('Inc CWIP &amp; Plant'!$P:$P,'Inc CWIP &amp; Plant'!$B:$B,O$69,'Inc CWIP &amp; Plant'!$C:$C,$C82,'Inc CWIP &amp; Plant'!$H:$H,$B82)</f>
        <v>0</v>
      </c>
      <c r="P82" s="301">
        <f>SUMIFS('Inc CWIP &amp; Plant'!$P:$P,'Inc CWIP &amp; Plant'!$B:$B,P$69,'Inc CWIP &amp; Plant'!$C:$C,$C82,'Inc CWIP &amp; Plant'!$H:$H,$B82)</f>
        <v>15.957700000000001</v>
      </c>
    </row>
    <row r="83" spans="1:16" ht="15" customHeight="1" x14ac:dyDescent="0.25">
      <c r="A83" s="299"/>
      <c r="B83" s="306">
        <f t="shared" si="6"/>
        <v>43466</v>
      </c>
      <c r="C83" s="306" t="s">
        <v>33</v>
      </c>
      <c r="D83" s="311">
        <f t="shared" si="7"/>
        <v>0</v>
      </c>
      <c r="E83" s="301">
        <f>SUMIFS('Inc CWIP &amp; Plant'!$P:$P,'Inc CWIP &amp; Plant'!$B:$B,E$69,'Inc CWIP &amp; Plant'!$C:$C,$C83,'Inc CWIP &amp; Plant'!$H:$H,$B83)</f>
        <v>0</v>
      </c>
      <c r="F83" s="301">
        <f>SUMIFS('Inc CWIP &amp; Plant'!$P:$P,'Inc CWIP &amp; Plant'!$B:$B,F$69,'Inc CWIP &amp; Plant'!$C:$C,$C83,'Inc CWIP &amp; Plant'!$H:$H,$B83)</f>
        <v>0</v>
      </c>
      <c r="G83" s="301">
        <f>SUMIFS('Inc CWIP &amp; Plant'!$P:$P,'Inc CWIP &amp; Plant'!$B:$B,G$69,'Inc CWIP &amp; Plant'!$C:$C,$C83,'Inc CWIP &amp; Plant'!$H:$H,$B83)</f>
        <v>0</v>
      </c>
      <c r="H83" s="301">
        <f>SUMIFS('Inc CWIP &amp; Plant'!$P:$P,'Inc CWIP &amp; Plant'!$B:$B,H$69,'Inc CWIP &amp; Plant'!$C:$C,$C83,'Inc CWIP &amp; Plant'!$H:$H,$B83)</f>
        <v>0</v>
      </c>
      <c r="I83" s="301">
        <f>SUMIFS('Inc CWIP &amp; Plant'!$P:$P,'Inc CWIP &amp; Plant'!$B:$B,I$69,'Inc CWIP &amp; Plant'!$C:$C,$C83,'Inc CWIP &amp; Plant'!$H:$H,$B83)</f>
        <v>0</v>
      </c>
      <c r="J83" s="301">
        <f>SUMIFS('Inc CWIP &amp; Plant'!$P:$P,'Inc CWIP &amp; Plant'!$B:$B,J$69,'Inc CWIP &amp; Plant'!$C:$C,$C83,'Inc CWIP &amp; Plant'!$H:$H,$B83)</f>
        <v>0</v>
      </c>
      <c r="K83" s="301">
        <f>SUMIFS('Inc CWIP &amp; Plant'!$P:$P,'Inc CWIP &amp; Plant'!$B:$B,K$69,'Inc CWIP &amp; Plant'!$C:$C,$C83,'Inc CWIP &amp; Plant'!$H:$H,$B83)</f>
        <v>0</v>
      </c>
      <c r="L83" s="301">
        <f>SUMIFS('Inc CWIP &amp; Plant'!$P:$P,'Inc CWIP &amp; Plant'!$B:$B,L$69,'Inc CWIP &amp; Plant'!$C:$C,$C83,'Inc CWIP &amp; Plant'!$H:$H,$B83)</f>
        <v>0</v>
      </c>
      <c r="M83" s="301">
        <f>SUMIFS('Inc CWIP &amp; Plant'!$P:$P,'Inc CWIP &amp; Plant'!$B:$B,M$69,'Inc CWIP &amp; Plant'!$C:$C,$C83,'Inc CWIP &amp; Plant'!$H:$H,$B83)</f>
        <v>0</v>
      </c>
      <c r="N83" s="301">
        <f>SUMIFS('Inc CWIP &amp; Plant'!$P:$P,'Inc CWIP &amp; Plant'!$B:$B,N$69,'Inc CWIP &amp; Plant'!$C:$C,$C83,'Inc CWIP &amp; Plant'!$H:$H,$B83)</f>
        <v>0</v>
      </c>
      <c r="O83" s="301">
        <f>SUMIFS('Inc CWIP &amp; Plant'!$P:$P,'Inc CWIP &amp; Plant'!$B:$B,O$69,'Inc CWIP &amp; Plant'!$C:$C,$C83,'Inc CWIP &amp; Plant'!$H:$H,$B83)</f>
        <v>0</v>
      </c>
      <c r="P83" s="301">
        <f>SUMIFS('Inc CWIP &amp; Plant'!$P:$P,'Inc CWIP &amp; Plant'!$B:$B,P$69,'Inc CWIP &amp; Plant'!$C:$C,$C83,'Inc CWIP &amp; Plant'!$H:$H,$B83)</f>
        <v>0</v>
      </c>
    </row>
    <row r="84" spans="1:16" ht="15" customHeight="1" x14ac:dyDescent="0.25">
      <c r="A84" s="299"/>
      <c r="B84" s="306">
        <f t="shared" si="6"/>
        <v>43497</v>
      </c>
      <c r="C84" s="306" t="s">
        <v>33</v>
      </c>
      <c r="D84" s="311">
        <f t="shared" si="7"/>
        <v>0</v>
      </c>
      <c r="E84" s="301">
        <f>SUMIFS('Inc CWIP &amp; Plant'!$P:$P,'Inc CWIP &amp; Plant'!$B:$B,E$69,'Inc CWIP &amp; Plant'!$C:$C,$C84,'Inc CWIP &amp; Plant'!$H:$H,$B84)</f>
        <v>0</v>
      </c>
      <c r="F84" s="301">
        <f>SUMIFS('Inc CWIP &amp; Plant'!$P:$P,'Inc CWIP &amp; Plant'!$B:$B,F$69,'Inc CWIP &amp; Plant'!$C:$C,$C84,'Inc CWIP &amp; Plant'!$H:$H,$B84)</f>
        <v>0</v>
      </c>
      <c r="G84" s="301">
        <f>SUMIFS('Inc CWIP &amp; Plant'!$P:$P,'Inc CWIP &amp; Plant'!$B:$B,G$69,'Inc CWIP &amp; Plant'!$C:$C,$C84,'Inc CWIP &amp; Plant'!$H:$H,$B84)</f>
        <v>0</v>
      </c>
      <c r="H84" s="301">
        <f>SUMIFS('Inc CWIP &amp; Plant'!$P:$P,'Inc CWIP &amp; Plant'!$B:$B,H$69,'Inc CWIP &amp; Plant'!$C:$C,$C84,'Inc CWIP &amp; Plant'!$H:$H,$B84)</f>
        <v>0</v>
      </c>
      <c r="I84" s="301">
        <f>SUMIFS('Inc CWIP &amp; Plant'!$P:$P,'Inc CWIP &amp; Plant'!$B:$B,I$69,'Inc CWIP &amp; Plant'!$C:$C,$C84,'Inc CWIP &amp; Plant'!$H:$H,$B84)</f>
        <v>0</v>
      </c>
      <c r="J84" s="301">
        <f>SUMIFS('Inc CWIP &amp; Plant'!$P:$P,'Inc CWIP &amp; Plant'!$B:$B,J$69,'Inc CWIP &amp; Plant'!$C:$C,$C84,'Inc CWIP &amp; Plant'!$H:$H,$B84)</f>
        <v>0</v>
      </c>
      <c r="K84" s="301">
        <f>SUMIFS('Inc CWIP &amp; Plant'!$P:$P,'Inc CWIP &amp; Plant'!$B:$B,K$69,'Inc CWIP &amp; Plant'!$C:$C,$C84,'Inc CWIP &amp; Plant'!$H:$H,$B84)</f>
        <v>0</v>
      </c>
      <c r="L84" s="301">
        <f>SUMIFS('Inc CWIP &amp; Plant'!$P:$P,'Inc CWIP &amp; Plant'!$B:$B,L$69,'Inc CWIP &amp; Plant'!$C:$C,$C84,'Inc CWIP &amp; Plant'!$H:$H,$B84)</f>
        <v>0</v>
      </c>
      <c r="M84" s="301">
        <f>SUMIFS('Inc CWIP &amp; Plant'!$P:$P,'Inc CWIP &amp; Plant'!$B:$B,M$69,'Inc CWIP &amp; Plant'!$C:$C,$C84,'Inc CWIP &amp; Plant'!$H:$H,$B84)</f>
        <v>0</v>
      </c>
      <c r="N84" s="301">
        <f>SUMIFS('Inc CWIP &amp; Plant'!$P:$P,'Inc CWIP &amp; Plant'!$B:$B,N$69,'Inc CWIP &amp; Plant'!$C:$C,$C84,'Inc CWIP &amp; Plant'!$H:$H,$B84)</f>
        <v>0</v>
      </c>
      <c r="O84" s="301">
        <f>SUMIFS('Inc CWIP &amp; Plant'!$P:$P,'Inc CWIP &amp; Plant'!$B:$B,O$69,'Inc CWIP &amp; Plant'!$C:$C,$C84,'Inc CWIP &amp; Plant'!$H:$H,$B84)</f>
        <v>0</v>
      </c>
      <c r="P84" s="301">
        <f>SUMIFS('Inc CWIP &amp; Plant'!$P:$P,'Inc CWIP &amp; Plant'!$B:$B,P$69,'Inc CWIP &amp; Plant'!$C:$C,$C84,'Inc CWIP &amp; Plant'!$H:$H,$B84)</f>
        <v>0</v>
      </c>
    </row>
    <row r="85" spans="1:16" ht="15" customHeight="1" x14ac:dyDescent="0.25">
      <c r="A85" s="299"/>
      <c r="B85" s="306">
        <f t="shared" si="6"/>
        <v>43525</v>
      </c>
      <c r="C85" s="306" t="s">
        <v>33</v>
      </c>
      <c r="D85" s="311">
        <f t="shared" si="7"/>
        <v>0</v>
      </c>
      <c r="E85" s="301">
        <f>SUMIFS('Inc CWIP &amp; Plant'!$P:$P,'Inc CWIP &amp; Plant'!$B:$B,E$69,'Inc CWIP &amp; Plant'!$C:$C,$C85,'Inc CWIP &amp; Plant'!$H:$H,$B85)</f>
        <v>0</v>
      </c>
      <c r="F85" s="301">
        <f>SUMIFS('Inc CWIP &amp; Plant'!$P:$P,'Inc CWIP &amp; Plant'!$B:$B,F$69,'Inc CWIP &amp; Plant'!$C:$C,$C85,'Inc CWIP &amp; Plant'!$H:$H,$B85)</f>
        <v>0</v>
      </c>
      <c r="G85" s="301">
        <f>SUMIFS('Inc CWIP &amp; Plant'!$P:$P,'Inc CWIP &amp; Plant'!$B:$B,G$69,'Inc CWIP &amp; Plant'!$C:$C,$C85,'Inc CWIP &amp; Plant'!$H:$H,$B85)</f>
        <v>0</v>
      </c>
      <c r="H85" s="301">
        <f>SUMIFS('Inc CWIP &amp; Plant'!$P:$P,'Inc CWIP &amp; Plant'!$B:$B,H$69,'Inc CWIP &amp; Plant'!$C:$C,$C85,'Inc CWIP &amp; Plant'!$H:$H,$B85)</f>
        <v>0</v>
      </c>
      <c r="I85" s="301">
        <f>SUMIFS('Inc CWIP &amp; Plant'!$P:$P,'Inc CWIP &amp; Plant'!$B:$B,I$69,'Inc CWIP &amp; Plant'!$C:$C,$C85,'Inc CWIP &amp; Plant'!$H:$H,$B85)</f>
        <v>0</v>
      </c>
      <c r="J85" s="301">
        <f>SUMIFS('Inc CWIP &amp; Plant'!$P:$P,'Inc CWIP &amp; Plant'!$B:$B,J$69,'Inc CWIP &amp; Plant'!$C:$C,$C85,'Inc CWIP &amp; Plant'!$H:$H,$B85)</f>
        <v>0</v>
      </c>
      <c r="K85" s="301">
        <f>SUMIFS('Inc CWIP &amp; Plant'!$P:$P,'Inc CWIP &amp; Plant'!$B:$B,K$69,'Inc CWIP &amp; Plant'!$C:$C,$C85,'Inc CWIP &amp; Plant'!$H:$H,$B85)</f>
        <v>0</v>
      </c>
      <c r="L85" s="301">
        <f>SUMIFS('Inc CWIP &amp; Plant'!$P:$P,'Inc CWIP &amp; Plant'!$B:$B,L$69,'Inc CWIP &amp; Plant'!$C:$C,$C85,'Inc CWIP &amp; Plant'!$H:$H,$B85)</f>
        <v>0</v>
      </c>
      <c r="M85" s="301">
        <f>SUMIFS('Inc CWIP &amp; Plant'!$P:$P,'Inc CWIP &amp; Plant'!$B:$B,M$69,'Inc CWIP &amp; Plant'!$C:$C,$C85,'Inc CWIP &amp; Plant'!$H:$H,$B85)</f>
        <v>0</v>
      </c>
      <c r="N85" s="301">
        <f>SUMIFS('Inc CWIP &amp; Plant'!$P:$P,'Inc CWIP &amp; Plant'!$B:$B,N$69,'Inc CWIP &amp; Plant'!$C:$C,$C85,'Inc CWIP &amp; Plant'!$H:$H,$B85)</f>
        <v>0</v>
      </c>
      <c r="O85" s="301">
        <f>SUMIFS('Inc CWIP &amp; Plant'!$P:$P,'Inc CWIP &amp; Plant'!$B:$B,O$69,'Inc CWIP &amp; Plant'!$C:$C,$C85,'Inc CWIP &amp; Plant'!$H:$H,$B85)</f>
        <v>0</v>
      </c>
      <c r="P85" s="301">
        <f>SUMIFS('Inc CWIP &amp; Plant'!$P:$P,'Inc CWIP &amp; Plant'!$B:$B,P$69,'Inc CWIP &amp; Plant'!$C:$C,$C85,'Inc CWIP &amp; Plant'!$H:$H,$B85)</f>
        <v>0</v>
      </c>
    </row>
    <row r="86" spans="1:16" ht="15" customHeight="1" x14ac:dyDescent="0.25">
      <c r="A86" s="299"/>
      <c r="B86" s="306">
        <f t="shared" si="6"/>
        <v>43556</v>
      </c>
      <c r="C86" s="306" t="s">
        <v>33</v>
      </c>
      <c r="D86" s="311">
        <f t="shared" si="7"/>
        <v>0</v>
      </c>
      <c r="E86" s="301">
        <f>SUMIFS('Inc CWIP &amp; Plant'!$P:$P,'Inc CWIP &amp; Plant'!$B:$B,E$69,'Inc CWIP &amp; Plant'!$C:$C,$C86,'Inc CWIP &amp; Plant'!$H:$H,$B86)</f>
        <v>0</v>
      </c>
      <c r="F86" s="301">
        <f>SUMIFS('Inc CWIP &amp; Plant'!$P:$P,'Inc CWIP &amp; Plant'!$B:$B,F$69,'Inc CWIP &amp; Plant'!$C:$C,$C86,'Inc CWIP &amp; Plant'!$H:$H,$B86)</f>
        <v>0</v>
      </c>
      <c r="G86" s="301">
        <f>SUMIFS('Inc CWIP &amp; Plant'!$P:$P,'Inc CWIP &amp; Plant'!$B:$B,G$69,'Inc CWIP &amp; Plant'!$C:$C,$C86,'Inc CWIP &amp; Plant'!$H:$H,$B86)</f>
        <v>0</v>
      </c>
      <c r="H86" s="301">
        <f>SUMIFS('Inc CWIP &amp; Plant'!$P:$P,'Inc CWIP &amp; Plant'!$B:$B,H$69,'Inc CWIP &amp; Plant'!$C:$C,$C86,'Inc CWIP &amp; Plant'!$H:$H,$B86)</f>
        <v>0</v>
      </c>
      <c r="I86" s="301">
        <f>SUMIFS('Inc CWIP &amp; Plant'!$P:$P,'Inc CWIP &amp; Plant'!$B:$B,I$69,'Inc CWIP &amp; Plant'!$C:$C,$C86,'Inc CWIP &amp; Plant'!$H:$H,$B86)</f>
        <v>0</v>
      </c>
      <c r="J86" s="301">
        <f>SUMIFS('Inc CWIP &amp; Plant'!$P:$P,'Inc CWIP &amp; Plant'!$B:$B,J$69,'Inc CWIP &amp; Plant'!$C:$C,$C86,'Inc CWIP &amp; Plant'!$H:$H,$B86)</f>
        <v>0</v>
      </c>
      <c r="K86" s="301">
        <f>SUMIFS('Inc CWIP &amp; Plant'!$P:$P,'Inc CWIP &amp; Plant'!$B:$B,K$69,'Inc CWIP &amp; Plant'!$C:$C,$C86,'Inc CWIP &amp; Plant'!$H:$H,$B86)</f>
        <v>0</v>
      </c>
      <c r="L86" s="301">
        <f>SUMIFS('Inc CWIP &amp; Plant'!$P:$P,'Inc CWIP &amp; Plant'!$B:$B,L$69,'Inc CWIP &amp; Plant'!$C:$C,$C86,'Inc CWIP &amp; Plant'!$H:$H,$B86)</f>
        <v>0</v>
      </c>
      <c r="M86" s="301">
        <f>SUMIFS('Inc CWIP &amp; Plant'!$P:$P,'Inc CWIP &amp; Plant'!$B:$B,M$69,'Inc CWIP &amp; Plant'!$C:$C,$C86,'Inc CWIP &amp; Plant'!$H:$H,$B86)</f>
        <v>0</v>
      </c>
      <c r="N86" s="301">
        <f>SUMIFS('Inc CWIP &amp; Plant'!$P:$P,'Inc CWIP &amp; Plant'!$B:$B,N$69,'Inc CWIP &amp; Plant'!$C:$C,$C86,'Inc CWIP &amp; Plant'!$H:$H,$B86)</f>
        <v>0</v>
      </c>
      <c r="O86" s="301">
        <f>SUMIFS('Inc CWIP &amp; Plant'!$P:$P,'Inc CWIP &amp; Plant'!$B:$B,O$69,'Inc CWIP &amp; Plant'!$C:$C,$C86,'Inc CWIP &amp; Plant'!$H:$H,$B86)</f>
        <v>0</v>
      </c>
      <c r="P86" s="301">
        <f>SUMIFS('Inc CWIP &amp; Plant'!$P:$P,'Inc CWIP &amp; Plant'!$B:$B,P$69,'Inc CWIP &amp; Plant'!$C:$C,$C86,'Inc CWIP &amp; Plant'!$H:$H,$B86)</f>
        <v>0</v>
      </c>
    </row>
    <row r="87" spans="1:16" ht="15" customHeight="1" x14ac:dyDescent="0.25">
      <c r="A87" s="299"/>
      <c r="B87" s="306">
        <f t="shared" si="6"/>
        <v>43586</v>
      </c>
      <c r="C87" s="306" t="s">
        <v>33</v>
      </c>
      <c r="D87" s="311">
        <f t="shared" si="7"/>
        <v>0</v>
      </c>
      <c r="E87" s="301">
        <f>SUMIFS('Inc CWIP &amp; Plant'!$P:$P,'Inc CWIP &amp; Plant'!$B:$B,E$69,'Inc CWIP &amp; Plant'!$C:$C,$C87,'Inc CWIP &amp; Plant'!$H:$H,$B87)</f>
        <v>0</v>
      </c>
      <c r="F87" s="301">
        <f>SUMIFS('Inc CWIP &amp; Plant'!$P:$P,'Inc CWIP &amp; Plant'!$B:$B,F$69,'Inc CWIP &amp; Plant'!$C:$C,$C87,'Inc CWIP &amp; Plant'!$H:$H,$B87)</f>
        <v>0</v>
      </c>
      <c r="G87" s="301">
        <f>SUMIFS('Inc CWIP &amp; Plant'!$P:$P,'Inc CWIP &amp; Plant'!$B:$B,G$69,'Inc CWIP &amp; Plant'!$C:$C,$C87,'Inc CWIP &amp; Plant'!$H:$H,$B87)</f>
        <v>0</v>
      </c>
      <c r="H87" s="301">
        <f>SUMIFS('Inc CWIP &amp; Plant'!$P:$P,'Inc CWIP &amp; Plant'!$B:$B,H$69,'Inc CWIP &amp; Plant'!$C:$C,$C87,'Inc CWIP &amp; Plant'!$H:$H,$B87)</f>
        <v>0</v>
      </c>
      <c r="I87" s="301">
        <f>SUMIFS('Inc CWIP &amp; Plant'!$P:$P,'Inc CWIP &amp; Plant'!$B:$B,I$69,'Inc CWIP &amp; Plant'!$C:$C,$C87,'Inc CWIP &amp; Plant'!$H:$H,$B87)</f>
        <v>0</v>
      </c>
      <c r="J87" s="301">
        <f>SUMIFS('Inc CWIP &amp; Plant'!$P:$P,'Inc CWIP &amp; Plant'!$B:$B,J$69,'Inc CWIP &amp; Plant'!$C:$C,$C87,'Inc CWIP &amp; Plant'!$H:$H,$B87)</f>
        <v>0</v>
      </c>
      <c r="K87" s="301">
        <f>SUMIFS('Inc CWIP &amp; Plant'!$P:$P,'Inc CWIP &amp; Plant'!$B:$B,K$69,'Inc CWIP &amp; Plant'!$C:$C,$C87,'Inc CWIP &amp; Plant'!$H:$H,$B87)</f>
        <v>0</v>
      </c>
      <c r="L87" s="301">
        <f>SUMIFS('Inc CWIP &amp; Plant'!$P:$P,'Inc CWIP &amp; Plant'!$B:$B,L$69,'Inc CWIP &amp; Plant'!$C:$C,$C87,'Inc CWIP &amp; Plant'!$H:$H,$B87)</f>
        <v>0</v>
      </c>
      <c r="M87" s="301">
        <f>SUMIFS('Inc CWIP &amp; Plant'!$P:$P,'Inc CWIP &amp; Plant'!$B:$B,M$69,'Inc CWIP &amp; Plant'!$C:$C,$C87,'Inc CWIP &amp; Plant'!$H:$H,$B87)</f>
        <v>0</v>
      </c>
      <c r="N87" s="301">
        <f>SUMIFS('Inc CWIP &amp; Plant'!$P:$P,'Inc CWIP &amp; Plant'!$B:$B,N$69,'Inc CWIP &amp; Plant'!$C:$C,$C87,'Inc CWIP &amp; Plant'!$H:$H,$B87)</f>
        <v>0</v>
      </c>
      <c r="O87" s="301">
        <f>SUMIFS('Inc CWIP &amp; Plant'!$P:$P,'Inc CWIP &amp; Plant'!$B:$B,O$69,'Inc CWIP &amp; Plant'!$C:$C,$C87,'Inc CWIP &amp; Plant'!$H:$H,$B87)</f>
        <v>0</v>
      </c>
      <c r="P87" s="301">
        <f>SUMIFS('Inc CWIP &amp; Plant'!$P:$P,'Inc CWIP &amp; Plant'!$B:$B,P$69,'Inc CWIP &amp; Plant'!$C:$C,$C87,'Inc CWIP &amp; Plant'!$H:$H,$B87)</f>
        <v>0</v>
      </c>
    </row>
    <row r="88" spans="1:16" ht="15" customHeight="1" x14ac:dyDescent="0.25">
      <c r="A88" s="299"/>
      <c r="B88" s="306">
        <f t="shared" si="6"/>
        <v>43617</v>
      </c>
      <c r="C88" s="306" t="s">
        <v>33</v>
      </c>
      <c r="D88" s="311">
        <f t="shared" si="7"/>
        <v>0</v>
      </c>
      <c r="E88" s="301">
        <f>SUMIFS('Inc CWIP &amp; Plant'!$P:$P,'Inc CWIP &amp; Plant'!$B:$B,E$69,'Inc CWIP &amp; Plant'!$C:$C,$C88,'Inc CWIP &amp; Plant'!$H:$H,$B88)</f>
        <v>0</v>
      </c>
      <c r="F88" s="301">
        <f>SUMIFS('Inc CWIP &amp; Plant'!$P:$P,'Inc CWIP &amp; Plant'!$B:$B,F$69,'Inc CWIP &amp; Plant'!$C:$C,$C88,'Inc CWIP &amp; Plant'!$H:$H,$B88)</f>
        <v>0</v>
      </c>
      <c r="G88" s="301">
        <f>SUMIFS('Inc CWIP &amp; Plant'!$P:$P,'Inc CWIP &amp; Plant'!$B:$B,G$69,'Inc CWIP &amp; Plant'!$C:$C,$C88,'Inc CWIP &amp; Plant'!$H:$H,$B88)</f>
        <v>0</v>
      </c>
      <c r="H88" s="301">
        <f>SUMIFS('Inc CWIP &amp; Plant'!$P:$P,'Inc CWIP &amp; Plant'!$B:$B,H$69,'Inc CWIP &amp; Plant'!$C:$C,$C88,'Inc CWIP &amp; Plant'!$H:$H,$B88)</f>
        <v>0</v>
      </c>
      <c r="I88" s="301">
        <f>SUMIFS('Inc CWIP &amp; Plant'!$P:$P,'Inc CWIP &amp; Plant'!$B:$B,I$69,'Inc CWIP &amp; Plant'!$C:$C,$C88,'Inc CWIP &amp; Plant'!$H:$H,$B88)</f>
        <v>0</v>
      </c>
      <c r="J88" s="301">
        <f>SUMIFS('Inc CWIP &amp; Plant'!$P:$P,'Inc CWIP &amp; Plant'!$B:$B,J$69,'Inc CWIP &amp; Plant'!$C:$C,$C88,'Inc CWIP &amp; Plant'!$H:$H,$B88)</f>
        <v>0</v>
      </c>
      <c r="K88" s="301">
        <f>SUMIFS('Inc CWIP &amp; Plant'!$P:$P,'Inc CWIP &amp; Plant'!$B:$B,K$69,'Inc CWIP &amp; Plant'!$C:$C,$C88,'Inc CWIP &amp; Plant'!$H:$H,$B88)</f>
        <v>0</v>
      </c>
      <c r="L88" s="301">
        <f>SUMIFS('Inc CWIP &amp; Plant'!$P:$P,'Inc CWIP &amp; Plant'!$B:$B,L$69,'Inc CWIP &amp; Plant'!$C:$C,$C88,'Inc CWIP &amp; Plant'!$H:$H,$B88)</f>
        <v>0</v>
      </c>
      <c r="M88" s="301">
        <f>SUMIFS('Inc CWIP &amp; Plant'!$P:$P,'Inc CWIP &amp; Plant'!$B:$B,M$69,'Inc CWIP &amp; Plant'!$C:$C,$C88,'Inc CWIP &amp; Plant'!$H:$H,$B88)</f>
        <v>0</v>
      </c>
      <c r="N88" s="301">
        <f>SUMIFS('Inc CWIP &amp; Plant'!$P:$P,'Inc CWIP &amp; Plant'!$B:$B,N$69,'Inc CWIP &amp; Plant'!$C:$C,$C88,'Inc CWIP &amp; Plant'!$H:$H,$B88)</f>
        <v>0</v>
      </c>
      <c r="O88" s="301">
        <f>SUMIFS('Inc CWIP &amp; Plant'!$P:$P,'Inc CWIP &amp; Plant'!$B:$B,O$69,'Inc CWIP &amp; Plant'!$C:$C,$C88,'Inc CWIP &amp; Plant'!$H:$H,$B88)</f>
        <v>0</v>
      </c>
      <c r="P88" s="301">
        <f>SUMIFS('Inc CWIP &amp; Plant'!$P:$P,'Inc CWIP &amp; Plant'!$B:$B,P$69,'Inc CWIP &amp; Plant'!$C:$C,$C88,'Inc CWIP &amp; Plant'!$H:$H,$B88)</f>
        <v>0</v>
      </c>
    </row>
    <row r="89" spans="1:16" ht="15" customHeight="1" x14ac:dyDescent="0.25">
      <c r="A89" s="299"/>
      <c r="B89" s="306">
        <f t="shared" si="6"/>
        <v>43647</v>
      </c>
      <c r="C89" s="306" t="s">
        <v>33</v>
      </c>
      <c r="D89" s="311">
        <f t="shared" si="7"/>
        <v>0</v>
      </c>
      <c r="E89" s="301">
        <f>SUMIFS('Inc CWIP &amp; Plant'!$P:$P,'Inc CWIP &amp; Plant'!$B:$B,E$69,'Inc CWIP &amp; Plant'!$C:$C,$C89,'Inc CWIP &amp; Plant'!$H:$H,$B89)</f>
        <v>0</v>
      </c>
      <c r="F89" s="301">
        <f>SUMIFS('Inc CWIP &amp; Plant'!$P:$P,'Inc CWIP &amp; Plant'!$B:$B,F$69,'Inc CWIP &amp; Plant'!$C:$C,$C89,'Inc CWIP &amp; Plant'!$H:$H,$B89)</f>
        <v>0</v>
      </c>
      <c r="G89" s="301">
        <f>SUMIFS('Inc CWIP &amp; Plant'!$P:$P,'Inc CWIP &amp; Plant'!$B:$B,G$69,'Inc CWIP &amp; Plant'!$C:$C,$C89,'Inc CWIP &amp; Plant'!$H:$H,$B89)</f>
        <v>0</v>
      </c>
      <c r="H89" s="301">
        <f>SUMIFS('Inc CWIP &amp; Plant'!$P:$P,'Inc CWIP &amp; Plant'!$B:$B,H$69,'Inc CWIP &amp; Plant'!$C:$C,$C89,'Inc CWIP &amp; Plant'!$H:$H,$B89)</f>
        <v>0</v>
      </c>
      <c r="I89" s="301">
        <f>SUMIFS('Inc CWIP &amp; Plant'!$P:$P,'Inc CWIP &amp; Plant'!$B:$B,I$69,'Inc CWIP &amp; Plant'!$C:$C,$C89,'Inc CWIP &amp; Plant'!$H:$H,$B89)</f>
        <v>0</v>
      </c>
      <c r="J89" s="301">
        <f>SUMIFS('Inc CWIP &amp; Plant'!$P:$P,'Inc CWIP &amp; Plant'!$B:$B,J$69,'Inc CWIP &amp; Plant'!$C:$C,$C89,'Inc CWIP &amp; Plant'!$H:$H,$B89)</f>
        <v>0</v>
      </c>
      <c r="K89" s="301">
        <f>SUMIFS('Inc CWIP &amp; Plant'!$P:$P,'Inc CWIP &amp; Plant'!$B:$B,K$69,'Inc CWIP &amp; Plant'!$C:$C,$C89,'Inc CWIP &amp; Plant'!$H:$H,$B89)</f>
        <v>0</v>
      </c>
      <c r="L89" s="301">
        <f>SUMIFS('Inc CWIP &amp; Plant'!$P:$P,'Inc CWIP &amp; Plant'!$B:$B,L$69,'Inc CWIP &amp; Plant'!$C:$C,$C89,'Inc CWIP &amp; Plant'!$H:$H,$B89)</f>
        <v>0</v>
      </c>
      <c r="M89" s="301">
        <f>SUMIFS('Inc CWIP &amp; Plant'!$P:$P,'Inc CWIP &amp; Plant'!$B:$B,M$69,'Inc CWIP &amp; Plant'!$C:$C,$C89,'Inc CWIP &amp; Plant'!$H:$H,$B89)</f>
        <v>0</v>
      </c>
      <c r="N89" s="301">
        <f>SUMIFS('Inc CWIP &amp; Plant'!$P:$P,'Inc CWIP &amp; Plant'!$B:$B,N$69,'Inc CWIP &amp; Plant'!$C:$C,$C89,'Inc CWIP &amp; Plant'!$H:$H,$B89)</f>
        <v>0</v>
      </c>
      <c r="O89" s="301">
        <f>SUMIFS('Inc CWIP &amp; Plant'!$P:$P,'Inc CWIP &amp; Plant'!$B:$B,O$69,'Inc CWIP &amp; Plant'!$C:$C,$C89,'Inc CWIP &amp; Plant'!$H:$H,$B89)</f>
        <v>0</v>
      </c>
      <c r="P89" s="301">
        <f>SUMIFS('Inc CWIP &amp; Plant'!$P:$P,'Inc CWIP &amp; Plant'!$B:$B,P$69,'Inc CWIP &amp; Plant'!$C:$C,$C89,'Inc CWIP &amp; Plant'!$H:$H,$B89)</f>
        <v>0</v>
      </c>
    </row>
    <row r="90" spans="1:16" ht="15" customHeight="1" x14ac:dyDescent="0.25">
      <c r="A90" s="299"/>
      <c r="B90" s="306">
        <f t="shared" si="6"/>
        <v>43678</v>
      </c>
      <c r="C90" s="306" t="s">
        <v>33</v>
      </c>
      <c r="D90" s="311">
        <f t="shared" si="7"/>
        <v>8470.0829400000002</v>
      </c>
      <c r="E90" s="301">
        <f>SUMIFS('Inc CWIP &amp; Plant'!$P:$P,'Inc CWIP &amp; Plant'!$B:$B,E$69,'Inc CWIP &amp; Plant'!$C:$C,$C90,'Inc CWIP &amp; Plant'!$H:$H,$B90)</f>
        <v>0</v>
      </c>
      <c r="F90" s="301">
        <f>SUMIFS('Inc CWIP &amp; Plant'!$P:$P,'Inc CWIP &amp; Plant'!$B:$B,F$69,'Inc CWIP &amp; Plant'!$C:$C,$C90,'Inc CWIP &amp; Plant'!$H:$H,$B90)</f>
        <v>0</v>
      </c>
      <c r="G90" s="301">
        <f>SUMIFS('Inc CWIP &amp; Plant'!$P:$P,'Inc CWIP &amp; Plant'!$B:$B,G$69,'Inc CWIP &amp; Plant'!$C:$C,$C90,'Inc CWIP &amp; Plant'!$H:$H,$B90)</f>
        <v>0</v>
      </c>
      <c r="H90" s="301">
        <f>SUMIFS('Inc CWIP &amp; Plant'!$P:$P,'Inc CWIP &amp; Plant'!$B:$B,H$69,'Inc CWIP &amp; Plant'!$C:$C,$C90,'Inc CWIP &amp; Plant'!$H:$H,$B90)</f>
        <v>0</v>
      </c>
      <c r="I90" s="301">
        <f>SUMIFS('Inc CWIP &amp; Plant'!$P:$P,'Inc CWIP &amp; Plant'!$B:$B,I$69,'Inc CWIP &amp; Plant'!$C:$C,$C90,'Inc CWIP &amp; Plant'!$H:$H,$B90)</f>
        <v>0</v>
      </c>
      <c r="J90" s="301">
        <f>SUMIFS('Inc CWIP &amp; Plant'!$P:$P,'Inc CWIP &amp; Plant'!$B:$B,J$69,'Inc CWIP &amp; Plant'!$C:$C,$C90,'Inc CWIP &amp; Plant'!$H:$H,$B90)</f>
        <v>0</v>
      </c>
      <c r="K90" s="301">
        <f>SUMIFS('Inc CWIP &amp; Plant'!$P:$P,'Inc CWIP &amp; Plant'!$B:$B,K$69,'Inc CWIP &amp; Plant'!$C:$C,$C90,'Inc CWIP &amp; Plant'!$H:$H,$B90)</f>
        <v>0</v>
      </c>
      <c r="L90" s="301">
        <f>SUMIFS('Inc CWIP &amp; Plant'!$P:$P,'Inc CWIP &amp; Plant'!$B:$B,L$69,'Inc CWIP &amp; Plant'!$C:$C,$C90,'Inc CWIP &amp; Plant'!$H:$H,$B90)</f>
        <v>0</v>
      </c>
      <c r="M90" s="301">
        <f>SUMIFS('Inc CWIP &amp; Plant'!$P:$P,'Inc CWIP &amp; Plant'!$B:$B,M$69,'Inc CWIP &amp; Plant'!$C:$C,$C90,'Inc CWIP &amp; Plant'!$H:$H,$B90)</f>
        <v>0</v>
      </c>
      <c r="N90" s="301">
        <f>SUMIFS('Inc CWIP &amp; Plant'!$P:$P,'Inc CWIP &amp; Plant'!$B:$B,N$69,'Inc CWIP &amp; Plant'!$C:$C,$C90,'Inc CWIP &amp; Plant'!$H:$H,$B90)</f>
        <v>0</v>
      </c>
      <c r="O90" s="301">
        <f>SUMIFS('Inc CWIP &amp; Plant'!$P:$P,'Inc CWIP &amp; Plant'!$B:$B,O$69,'Inc CWIP &amp; Plant'!$C:$C,$C90,'Inc CWIP &amp; Plant'!$H:$H,$B90)</f>
        <v>0</v>
      </c>
      <c r="P90" s="301">
        <f>SUMIFS('Inc CWIP &amp; Plant'!$P:$P,'Inc CWIP &amp; Plant'!$B:$B,P$69,'Inc CWIP &amp; Plant'!$C:$C,$C90,'Inc CWIP &amp; Plant'!$H:$H,$B90)</f>
        <v>8470.0829400000002</v>
      </c>
    </row>
    <row r="91" spans="1:16" ht="15" customHeight="1" x14ac:dyDescent="0.25">
      <c r="A91" s="299"/>
      <c r="B91" s="306">
        <f t="shared" si="6"/>
        <v>43709</v>
      </c>
      <c r="C91" s="306" t="s">
        <v>33</v>
      </c>
      <c r="D91" s="311">
        <f t="shared" si="7"/>
        <v>0</v>
      </c>
      <c r="E91" s="301">
        <f>SUMIFS('Inc CWIP &amp; Plant'!$P:$P,'Inc CWIP &amp; Plant'!$B:$B,E$69,'Inc CWIP &amp; Plant'!$C:$C,$C91,'Inc CWIP &amp; Plant'!$H:$H,$B91)</f>
        <v>0</v>
      </c>
      <c r="F91" s="301">
        <f>SUMIFS('Inc CWIP &amp; Plant'!$P:$P,'Inc CWIP &amp; Plant'!$B:$B,F$69,'Inc CWIP &amp; Plant'!$C:$C,$C91,'Inc CWIP &amp; Plant'!$H:$H,$B91)</f>
        <v>0</v>
      </c>
      <c r="G91" s="301">
        <f>SUMIFS('Inc CWIP &amp; Plant'!$P:$P,'Inc CWIP &amp; Plant'!$B:$B,G$69,'Inc CWIP &amp; Plant'!$C:$C,$C91,'Inc CWIP &amp; Plant'!$H:$H,$B91)</f>
        <v>0</v>
      </c>
      <c r="H91" s="301">
        <f>SUMIFS('Inc CWIP &amp; Plant'!$P:$P,'Inc CWIP &amp; Plant'!$B:$B,H$69,'Inc CWIP &amp; Plant'!$C:$C,$C91,'Inc CWIP &amp; Plant'!$H:$H,$B91)</f>
        <v>0</v>
      </c>
      <c r="I91" s="301">
        <f>SUMIFS('Inc CWIP &amp; Plant'!$P:$P,'Inc CWIP &amp; Plant'!$B:$B,I$69,'Inc CWIP &amp; Plant'!$C:$C,$C91,'Inc CWIP &amp; Plant'!$H:$H,$B91)</f>
        <v>0</v>
      </c>
      <c r="J91" s="301">
        <f>SUMIFS('Inc CWIP &amp; Plant'!$P:$P,'Inc CWIP &amp; Plant'!$B:$B,J$69,'Inc CWIP &amp; Plant'!$C:$C,$C91,'Inc CWIP &amp; Plant'!$H:$H,$B91)</f>
        <v>0</v>
      </c>
      <c r="K91" s="301">
        <f>SUMIFS('Inc CWIP &amp; Plant'!$P:$P,'Inc CWIP &amp; Plant'!$B:$B,K$69,'Inc CWIP &amp; Plant'!$C:$C,$C91,'Inc CWIP &amp; Plant'!$H:$H,$B91)</f>
        <v>0</v>
      </c>
      <c r="L91" s="301">
        <f>SUMIFS('Inc CWIP &amp; Plant'!$P:$P,'Inc CWIP &amp; Plant'!$B:$B,L$69,'Inc CWIP &amp; Plant'!$C:$C,$C91,'Inc CWIP &amp; Plant'!$H:$H,$B91)</f>
        <v>0</v>
      </c>
      <c r="M91" s="301">
        <f>SUMIFS('Inc CWIP &amp; Plant'!$P:$P,'Inc CWIP &amp; Plant'!$B:$B,M$69,'Inc CWIP &amp; Plant'!$C:$C,$C91,'Inc CWIP &amp; Plant'!$H:$H,$B91)</f>
        <v>0</v>
      </c>
      <c r="N91" s="301">
        <f>SUMIFS('Inc CWIP &amp; Plant'!$P:$P,'Inc CWIP &amp; Plant'!$B:$B,N$69,'Inc CWIP &amp; Plant'!$C:$C,$C91,'Inc CWIP &amp; Plant'!$H:$H,$B91)</f>
        <v>0</v>
      </c>
      <c r="O91" s="301">
        <f>SUMIFS('Inc CWIP &amp; Plant'!$P:$P,'Inc CWIP &amp; Plant'!$B:$B,O$69,'Inc CWIP &amp; Plant'!$C:$C,$C91,'Inc CWIP &amp; Plant'!$H:$H,$B91)</f>
        <v>0</v>
      </c>
      <c r="P91" s="301">
        <f>SUMIFS('Inc CWIP &amp; Plant'!$P:$P,'Inc CWIP &amp; Plant'!$B:$B,P$69,'Inc CWIP &amp; Plant'!$C:$C,$C91,'Inc CWIP &amp; Plant'!$H:$H,$B91)</f>
        <v>0</v>
      </c>
    </row>
    <row r="92" spans="1:16" ht="15" customHeight="1" x14ac:dyDescent="0.25">
      <c r="A92" s="299"/>
      <c r="B92" s="306">
        <f t="shared" si="6"/>
        <v>43739</v>
      </c>
      <c r="C92" s="306" t="s">
        <v>33</v>
      </c>
      <c r="D92" s="311">
        <f t="shared" si="7"/>
        <v>9341.8638599999995</v>
      </c>
      <c r="E92" s="301">
        <f>SUMIFS('Inc CWIP &amp; Plant'!$P:$P,'Inc CWIP &amp; Plant'!$B:$B,E$69,'Inc CWIP &amp; Plant'!$C:$C,$C92,'Inc CWIP &amp; Plant'!$H:$H,$B92)</f>
        <v>0</v>
      </c>
      <c r="F92" s="301">
        <f>SUMIFS('Inc CWIP &amp; Plant'!$P:$P,'Inc CWIP &amp; Plant'!$B:$B,F$69,'Inc CWIP &amp; Plant'!$C:$C,$C92,'Inc CWIP &amp; Plant'!$H:$H,$B92)</f>
        <v>0</v>
      </c>
      <c r="G92" s="301">
        <f>SUMIFS('Inc CWIP &amp; Plant'!$P:$P,'Inc CWIP &amp; Plant'!$B:$B,G$69,'Inc CWIP &amp; Plant'!$C:$C,$C92,'Inc CWIP &amp; Plant'!$H:$H,$B92)</f>
        <v>0</v>
      </c>
      <c r="H92" s="301">
        <f>SUMIFS('Inc CWIP &amp; Plant'!$P:$P,'Inc CWIP &amp; Plant'!$B:$B,H$69,'Inc CWIP &amp; Plant'!$C:$C,$C92,'Inc CWIP &amp; Plant'!$H:$H,$B92)</f>
        <v>0</v>
      </c>
      <c r="I92" s="301">
        <f>SUMIFS('Inc CWIP &amp; Plant'!$P:$P,'Inc CWIP &amp; Plant'!$B:$B,I$69,'Inc CWIP &amp; Plant'!$C:$C,$C92,'Inc CWIP &amp; Plant'!$H:$H,$B92)</f>
        <v>0</v>
      </c>
      <c r="J92" s="301">
        <f>SUMIFS('Inc CWIP &amp; Plant'!$P:$P,'Inc CWIP &amp; Plant'!$B:$B,J$69,'Inc CWIP &amp; Plant'!$C:$C,$C92,'Inc CWIP &amp; Plant'!$H:$H,$B92)</f>
        <v>0</v>
      </c>
      <c r="K92" s="301">
        <f>SUMIFS('Inc CWIP &amp; Plant'!$P:$P,'Inc CWIP &amp; Plant'!$B:$B,K$69,'Inc CWIP &amp; Plant'!$C:$C,$C92,'Inc CWIP &amp; Plant'!$H:$H,$B92)</f>
        <v>0</v>
      </c>
      <c r="L92" s="301">
        <f>SUMIFS('Inc CWIP &amp; Plant'!$P:$P,'Inc CWIP &amp; Plant'!$B:$B,L$69,'Inc CWIP &amp; Plant'!$C:$C,$C92,'Inc CWIP &amp; Plant'!$H:$H,$B92)</f>
        <v>0</v>
      </c>
      <c r="M92" s="301">
        <f>SUMIFS('Inc CWIP &amp; Plant'!$P:$P,'Inc CWIP &amp; Plant'!$B:$B,M$69,'Inc CWIP &amp; Plant'!$C:$C,$C92,'Inc CWIP &amp; Plant'!$H:$H,$B92)</f>
        <v>3174.6045899999999</v>
      </c>
      <c r="N92" s="301">
        <f>SUMIFS('Inc CWIP &amp; Plant'!$P:$P,'Inc CWIP &amp; Plant'!$B:$B,N$69,'Inc CWIP &amp; Plant'!$C:$C,$C92,'Inc CWIP &amp; Plant'!$H:$H,$B92)</f>
        <v>0</v>
      </c>
      <c r="O92" s="301">
        <f>SUMIFS('Inc CWIP &amp; Plant'!$P:$P,'Inc CWIP &amp; Plant'!$B:$B,O$69,'Inc CWIP &amp; Plant'!$C:$C,$C92,'Inc CWIP &amp; Plant'!$H:$H,$B92)</f>
        <v>0</v>
      </c>
      <c r="P92" s="301">
        <f>SUMIFS('Inc CWIP &amp; Plant'!$P:$P,'Inc CWIP &amp; Plant'!$B:$B,P$69,'Inc CWIP &amp; Plant'!$C:$C,$C92,'Inc CWIP &amp; Plant'!$H:$H,$B92)</f>
        <v>6167.2592699999996</v>
      </c>
    </row>
    <row r="93" spans="1:16" ht="15" customHeight="1" x14ac:dyDescent="0.25">
      <c r="A93" s="299"/>
      <c r="B93" s="306">
        <f t="shared" si="6"/>
        <v>43770</v>
      </c>
      <c r="C93" s="306" t="s">
        <v>33</v>
      </c>
      <c r="D93" s="311">
        <f t="shared" si="7"/>
        <v>6140.1813599999996</v>
      </c>
      <c r="E93" s="301">
        <f>SUMIFS('Inc CWIP &amp; Plant'!$P:$P,'Inc CWIP &amp; Plant'!$B:$B,E$69,'Inc CWIP &amp; Plant'!$C:$C,$C93,'Inc CWIP &amp; Plant'!$H:$H,$B93)</f>
        <v>0</v>
      </c>
      <c r="F93" s="301">
        <f>SUMIFS('Inc CWIP &amp; Plant'!$P:$P,'Inc CWIP &amp; Plant'!$B:$B,F$69,'Inc CWIP &amp; Plant'!$C:$C,$C93,'Inc CWIP &amp; Plant'!$H:$H,$B93)</f>
        <v>0</v>
      </c>
      <c r="G93" s="301">
        <f>SUMIFS('Inc CWIP &amp; Plant'!$P:$P,'Inc CWIP &amp; Plant'!$B:$B,G$69,'Inc CWIP &amp; Plant'!$C:$C,$C93,'Inc CWIP &amp; Plant'!$H:$H,$B93)</f>
        <v>0</v>
      </c>
      <c r="H93" s="301">
        <f>SUMIFS('Inc CWIP &amp; Plant'!$P:$P,'Inc CWIP &amp; Plant'!$B:$B,H$69,'Inc CWIP &amp; Plant'!$C:$C,$C93,'Inc CWIP &amp; Plant'!$H:$H,$B93)</f>
        <v>0</v>
      </c>
      <c r="I93" s="301">
        <f>SUMIFS('Inc CWIP &amp; Plant'!$P:$P,'Inc CWIP &amp; Plant'!$B:$B,I$69,'Inc CWIP &amp; Plant'!$C:$C,$C93,'Inc CWIP &amp; Plant'!$H:$H,$B93)</f>
        <v>0</v>
      </c>
      <c r="J93" s="301">
        <f>SUMIFS('Inc CWIP &amp; Plant'!$P:$P,'Inc CWIP &amp; Plant'!$B:$B,J$69,'Inc CWIP &amp; Plant'!$C:$C,$C93,'Inc CWIP &amp; Plant'!$H:$H,$B93)</f>
        <v>0</v>
      </c>
      <c r="K93" s="301">
        <f>SUMIFS('Inc CWIP &amp; Plant'!$P:$P,'Inc CWIP &amp; Plant'!$B:$B,K$69,'Inc CWIP &amp; Plant'!$C:$C,$C93,'Inc CWIP &amp; Plant'!$H:$H,$B93)</f>
        <v>0</v>
      </c>
      <c r="L93" s="301">
        <f>SUMIFS('Inc CWIP &amp; Plant'!$P:$P,'Inc CWIP &amp; Plant'!$B:$B,L$69,'Inc CWIP &amp; Plant'!$C:$C,$C93,'Inc CWIP &amp; Plant'!$H:$H,$B93)</f>
        <v>0</v>
      </c>
      <c r="M93" s="301">
        <f>SUMIFS('Inc CWIP &amp; Plant'!$P:$P,'Inc CWIP &amp; Plant'!$B:$B,M$69,'Inc CWIP &amp; Plant'!$C:$C,$C93,'Inc CWIP &amp; Plant'!$H:$H,$B93)</f>
        <v>0</v>
      </c>
      <c r="N93" s="301">
        <f>SUMIFS('Inc CWIP &amp; Plant'!$P:$P,'Inc CWIP &amp; Plant'!$B:$B,N$69,'Inc CWIP &amp; Plant'!$C:$C,$C93,'Inc CWIP &amp; Plant'!$H:$H,$B93)</f>
        <v>0</v>
      </c>
      <c r="O93" s="301">
        <f>SUMIFS('Inc CWIP &amp; Plant'!$P:$P,'Inc CWIP &amp; Plant'!$B:$B,O$69,'Inc CWIP &amp; Plant'!$C:$C,$C93,'Inc CWIP &amp; Plant'!$H:$H,$B93)</f>
        <v>0</v>
      </c>
      <c r="P93" s="301">
        <f>SUMIFS('Inc CWIP &amp; Plant'!$P:$P,'Inc CWIP &amp; Plant'!$B:$B,P$69,'Inc CWIP &amp; Plant'!$C:$C,$C93,'Inc CWIP &amp; Plant'!$H:$H,$B93)</f>
        <v>6140.1813599999996</v>
      </c>
    </row>
    <row r="94" spans="1:16" ht="15" customHeight="1" thickBot="1" x14ac:dyDescent="0.3">
      <c r="A94" s="299"/>
      <c r="B94" s="306">
        <f t="shared" si="6"/>
        <v>43800</v>
      </c>
      <c r="C94" s="306" t="s">
        <v>33</v>
      </c>
      <c r="D94" s="312">
        <f>SUM(E94:P94)</f>
        <v>2531.6424799999995</v>
      </c>
      <c r="E94" s="301">
        <f>SUMIFS('Inc CWIP &amp; Plant'!$P:$P,'Inc CWIP &amp; Plant'!$B:$B,E$69,'Inc CWIP &amp; Plant'!$C:$C,$C94,'Inc CWIP &amp; Plant'!$H:$H,$B94)</f>
        <v>0</v>
      </c>
      <c r="F94" s="301">
        <f>SUMIFS('Inc CWIP &amp; Plant'!$P:$P,'Inc CWIP &amp; Plant'!$B:$B,F$69,'Inc CWIP &amp; Plant'!$C:$C,$C94,'Inc CWIP &amp; Plant'!$H:$H,$B94)</f>
        <v>0</v>
      </c>
      <c r="G94" s="301">
        <f>SUMIFS('Inc CWIP &amp; Plant'!$P:$P,'Inc CWIP &amp; Plant'!$B:$B,G$69,'Inc CWIP &amp; Plant'!$C:$C,$C94,'Inc CWIP &amp; Plant'!$H:$H,$B94)</f>
        <v>0</v>
      </c>
      <c r="H94" s="301">
        <f>SUMIFS('Inc CWIP &amp; Plant'!$P:$P,'Inc CWIP &amp; Plant'!$B:$B,H$69,'Inc CWIP &amp; Plant'!$C:$C,$C94,'Inc CWIP &amp; Plant'!$H:$H,$B94)</f>
        <v>0</v>
      </c>
      <c r="I94" s="301">
        <f>SUMIFS('Inc CWIP &amp; Plant'!$P:$P,'Inc CWIP &amp; Plant'!$B:$B,I$69,'Inc CWIP &amp; Plant'!$C:$C,$C94,'Inc CWIP &amp; Plant'!$H:$H,$B94)</f>
        <v>0</v>
      </c>
      <c r="J94" s="301">
        <f>SUMIFS('Inc CWIP &amp; Plant'!$P:$P,'Inc CWIP &amp; Plant'!$B:$B,J$69,'Inc CWIP &amp; Plant'!$C:$C,$C94,'Inc CWIP &amp; Plant'!$H:$H,$B94)</f>
        <v>2531.6424799999995</v>
      </c>
      <c r="K94" s="301">
        <f>SUMIFS('Inc CWIP &amp; Plant'!$P:$P,'Inc CWIP &amp; Plant'!$B:$B,K$69,'Inc CWIP &amp; Plant'!$C:$C,$C94,'Inc CWIP &amp; Plant'!$H:$H,$B94)</f>
        <v>0</v>
      </c>
      <c r="L94" s="301">
        <f>SUMIFS('Inc CWIP &amp; Plant'!$P:$P,'Inc CWIP &amp; Plant'!$B:$B,L$69,'Inc CWIP &amp; Plant'!$C:$C,$C94,'Inc CWIP &amp; Plant'!$H:$H,$B94)</f>
        <v>0</v>
      </c>
      <c r="M94" s="301">
        <f>SUMIFS('Inc CWIP &amp; Plant'!$P:$P,'Inc CWIP &amp; Plant'!$B:$B,M$69,'Inc CWIP &amp; Plant'!$C:$C,$C94,'Inc CWIP &amp; Plant'!$H:$H,$B94)</f>
        <v>0</v>
      </c>
      <c r="N94" s="301">
        <f>SUMIFS('Inc CWIP &amp; Plant'!$P:$P,'Inc CWIP &amp; Plant'!$B:$B,N$69,'Inc CWIP &amp; Plant'!$C:$C,$C94,'Inc CWIP &amp; Plant'!$H:$H,$B94)</f>
        <v>0</v>
      </c>
      <c r="O94" s="301">
        <f>SUMIFS('Inc CWIP &amp; Plant'!$P:$P,'Inc CWIP &amp; Plant'!$B:$B,O$69,'Inc CWIP &amp; Plant'!$C:$C,$C94,'Inc CWIP &amp; Plant'!$H:$H,$B94)</f>
        <v>0</v>
      </c>
      <c r="P94" s="301">
        <f>SUMIFS('Inc CWIP &amp; Plant'!$P:$P,'Inc CWIP &amp; Plant'!$B:$B,P$69,'Inc CWIP &amp; Plant'!$C:$C,$C94,'Inc CWIP &amp; Plant'!$H:$H,$B94)</f>
        <v>0</v>
      </c>
    </row>
    <row r="95" spans="1:16" ht="15" customHeight="1" x14ac:dyDescent="0.25">
      <c r="A95" s="299"/>
      <c r="B95" s="299"/>
      <c r="C95" s="299"/>
      <c r="D95" s="313"/>
      <c r="E95" s="313"/>
      <c r="F95" s="313"/>
      <c r="G95" s="313"/>
      <c r="H95" s="313"/>
      <c r="I95" s="313"/>
      <c r="J95" s="313"/>
      <c r="K95" s="313"/>
      <c r="L95" s="313"/>
      <c r="M95" s="313"/>
      <c r="N95" s="313"/>
      <c r="O95" s="313"/>
      <c r="P95" s="313"/>
    </row>
    <row r="96" spans="1:16" ht="15" customHeight="1" x14ac:dyDescent="0.25">
      <c r="A96" s="299"/>
      <c r="B96" s="299"/>
      <c r="C96" s="299"/>
      <c r="D96" s="313"/>
      <c r="E96" s="299"/>
      <c r="F96" s="299"/>
      <c r="G96" s="299"/>
      <c r="H96" s="299"/>
      <c r="I96" s="299"/>
      <c r="J96" s="299"/>
      <c r="K96" s="299"/>
      <c r="L96" s="299"/>
      <c r="M96" s="299"/>
      <c r="N96" s="299"/>
      <c r="O96" s="299"/>
      <c r="P96" s="299"/>
    </row>
  </sheetData>
  <printOptions horizontalCentered="1"/>
  <pageMargins left="0.7" right="0.7" top="0.75" bottom="0.75" header="0.3" footer="0.3"/>
  <pageSetup scale="52" fitToHeight="0" orientation="landscape" r:id="rId1"/>
  <headerFooter>
    <oddHeader>&amp;RTO2019 Draft Annual Update
Attachment 4
WP-Schedule 10 and 16 
Page &amp;P of &amp;N</oddHeader>
  </headerFooter>
  <rowBreaks count="1" manualBreakCount="1">
    <brk id="34" max="16383" man="1"/>
  </rowBreaks>
  <colBreaks count="1" manualBreakCount="1">
    <brk id="15" max="1048575" man="1"/>
  </colBreaks>
  <customProperties>
    <customPr name="_pios_id" r:id="rId2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P77"/>
  <sheetViews>
    <sheetView zoomScaleNormal="100" workbookViewId="0"/>
  </sheetViews>
  <sheetFormatPr defaultRowHeight="15" x14ac:dyDescent="0.25"/>
  <cols>
    <col min="1" max="1" width="17.28515625" style="75" customWidth="1"/>
    <col min="2" max="10" width="19.42578125" style="75" customWidth="1"/>
    <col min="11" max="11" width="23.5703125" style="75" bestFit="1" customWidth="1"/>
    <col min="12" max="12" width="19.42578125" style="81" customWidth="1"/>
    <col min="13" max="13" width="19.7109375" style="75" bestFit="1" customWidth="1"/>
    <col min="14" max="14" width="9.140625" style="75"/>
    <col min="15" max="15" width="12" style="75" bestFit="1" customWidth="1"/>
    <col min="16" max="16" width="11.140625" style="75" bestFit="1" customWidth="1"/>
    <col min="17" max="254" width="9.140625" style="75"/>
    <col min="255" max="255" width="0" style="75" hidden="1" customWidth="1"/>
    <col min="256" max="256" width="22.28515625" style="75" customWidth="1"/>
    <col min="257" max="257" width="17.5703125" style="75" bestFit="1" customWidth="1"/>
    <col min="258" max="266" width="15.28515625" style="75" customWidth="1"/>
    <col min="267" max="267" width="16" style="75" customWidth="1"/>
    <col min="268" max="269" width="0" style="75" hidden="1" customWidth="1"/>
    <col min="270" max="510" width="9.140625" style="75"/>
    <col min="511" max="511" width="0" style="75" hidden="1" customWidth="1"/>
    <col min="512" max="512" width="22.28515625" style="75" customWidth="1"/>
    <col min="513" max="513" width="17.5703125" style="75" bestFit="1" customWidth="1"/>
    <col min="514" max="522" width="15.28515625" style="75" customWidth="1"/>
    <col min="523" max="523" width="16" style="75" customWidth="1"/>
    <col min="524" max="525" width="0" style="75" hidden="1" customWidth="1"/>
    <col min="526" max="766" width="9.140625" style="75"/>
    <col min="767" max="767" width="0" style="75" hidden="1" customWidth="1"/>
    <col min="768" max="768" width="22.28515625" style="75" customWidth="1"/>
    <col min="769" max="769" width="17.5703125" style="75" bestFit="1" customWidth="1"/>
    <col min="770" max="778" width="15.28515625" style="75" customWidth="1"/>
    <col min="779" max="779" width="16" style="75" customWidth="1"/>
    <col min="780" max="781" width="0" style="75" hidden="1" customWidth="1"/>
    <col min="782" max="1022" width="9.140625" style="75"/>
    <col min="1023" max="1023" width="0" style="75" hidden="1" customWidth="1"/>
    <col min="1024" max="1024" width="22.28515625" style="75" customWidth="1"/>
    <col min="1025" max="1025" width="17.5703125" style="75" bestFit="1" customWidth="1"/>
    <col min="1026" max="1034" width="15.28515625" style="75" customWidth="1"/>
    <col min="1035" max="1035" width="16" style="75" customWidth="1"/>
    <col min="1036" max="1037" width="0" style="75" hidden="1" customWidth="1"/>
    <col min="1038" max="1278" width="9.140625" style="75"/>
    <col min="1279" max="1279" width="0" style="75" hidden="1" customWidth="1"/>
    <col min="1280" max="1280" width="22.28515625" style="75" customWidth="1"/>
    <col min="1281" max="1281" width="17.5703125" style="75" bestFit="1" customWidth="1"/>
    <col min="1282" max="1290" width="15.28515625" style="75" customWidth="1"/>
    <col min="1291" max="1291" width="16" style="75" customWidth="1"/>
    <col min="1292" max="1293" width="0" style="75" hidden="1" customWidth="1"/>
    <col min="1294" max="1534" width="9.140625" style="75"/>
    <col min="1535" max="1535" width="0" style="75" hidden="1" customWidth="1"/>
    <col min="1536" max="1536" width="22.28515625" style="75" customWidth="1"/>
    <col min="1537" max="1537" width="17.5703125" style="75" bestFit="1" customWidth="1"/>
    <col min="1538" max="1546" width="15.28515625" style="75" customWidth="1"/>
    <col min="1547" max="1547" width="16" style="75" customWidth="1"/>
    <col min="1548" max="1549" width="0" style="75" hidden="1" customWidth="1"/>
    <col min="1550" max="1790" width="9.140625" style="75"/>
    <col min="1791" max="1791" width="0" style="75" hidden="1" customWidth="1"/>
    <col min="1792" max="1792" width="22.28515625" style="75" customWidth="1"/>
    <col min="1793" max="1793" width="17.5703125" style="75" bestFit="1" customWidth="1"/>
    <col min="1794" max="1802" width="15.28515625" style="75" customWidth="1"/>
    <col min="1803" max="1803" width="16" style="75" customWidth="1"/>
    <col min="1804" max="1805" width="0" style="75" hidden="1" customWidth="1"/>
    <col min="1806" max="2046" width="9.140625" style="75"/>
    <col min="2047" max="2047" width="0" style="75" hidden="1" customWidth="1"/>
    <col min="2048" max="2048" width="22.28515625" style="75" customWidth="1"/>
    <col min="2049" max="2049" width="17.5703125" style="75" bestFit="1" customWidth="1"/>
    <col min="2050" max="2058" width="15.28515625" style="75" customWidth="1"/>
    <col min="2059" max="2059" width="16" style="75" customWidth="1"/>
    <col min="2060" max="2061" width="0" style="75" hidden="1" customWidth="1"/>
    <col min="2062" max="2302" width="9.140625" style="75"/>
    <col min="2303" max="2303" width="0" style="75" hidden="1" customWidth="1"/>
    <col min="2304" max="2304" width="22.28515625" style="75" customWidth="1"/>
    <col min="2305" max="2305" width="17.5703125" style="75" bestFit="1" customWidth="1"/>
    <col min="2306" max="2314" width="15.28515625" style="75" customWidth="1"/>
    <col min="2315" max="2315" width="16" style="75" customWidth="1"/>
    <col min="2316" max="2317" width="0" style="75" hidden="1" customWidth="1"/>
    <col min="2318" max="2558" width="9.140625" style="75"/>
    <col min="2559" max="2559" width="0" style="75" hidden="1" customWidth="1"/>
    <col min="2560" max="2560" width="22.28515625" style="75" customWidth="1"/>
    <col min="2561" max="2561" width="17.5703125" style="75" bestFit="1" customWidth="1"/>
    <col min="2562" max="2570" width="15.28515625" style="75" customWidth="1"/>
    <col min="2571" max="2571" width="16" style="75" customWidth="1"/>
    <col min="2572" max="2573" width="0" style="75" hidden="1" customWidth="1"/>
    <col min="2574" max="2814" width="9.140625" style="75"/>
    <col min="2815" max="2815" width="0" style="75" hidden="1" customWidth="1"/>
    <col min="2816" max="2816" width="22.28515625" style="75" customWidth="1"/>
    <col min="2817" max="2817" width="17.5703125" style="75" bestFit="1" customWidth="1"/>
    <col min="2818" max="2826" width="15.28515625" style="75" customWidth="1"/>
    <col min="2827" max="2827" width="16" style="75" customWidth="1"/>
    <col min="2828" max="2829" width="0" style="75" hidden="1" customWidth="1"/>
    <col min="2830" max="3070" width="9.140625" style="75"/>
    <col min="3071" max="3071" width="0" style="75" hidden="1" customWidth="1"/>
    <col min="3072" max="3072" width="22.28515625" style="75" customWidth="1"/>
    <col min="3073" max="3073" width="17.5703125" style="75" bestFit="1" customWidth="1"/>
    <col min="3074" max="3082" width="15.28515625" style="75" customWidth="1"/>
    <col min="3083" max="3083" width="16" style="75" customWidth="1"/>
    <col min="3084" max="3085" width="0" style="75" hidden="1" customWidth="1"/>
    <col min="3086" max="3326" width="9.140625" style="75"/>
    <col min="3327" max="3327" width="0" style="75" hidden="1" customWidth="1"/>
    <col min="3328" max="3328" width="22.28515625" style="75" customWidth="1"/>
    <col min="3329" max="3329" width="17.5703125" style="75" bestFit="1" customWidth="1"/>
    <col min="3330" max="3338" width="15.28515625" style="75" customWidth="1"/>
    <col min="3339" max="3339" width="16" style="75" customWidth="1"/>
    <col min="3340" max="3341" width="0" style="75" hidden="1" customWidth="1"/>
    <col min="3342" max="3582" width="9.140625" style="75"/>
    <col min="3583" max="3583" width="0" style="75" hidden="1" customWidth="1"/>
    <col min="3584" max="3584" width="22.28515625" style="75" customWidth="1"/>
    <col min="3585" max="3585" width="17.5703125" style="75" bestFit="1" customWidth="1"/>
    <col min="3586" max="3594" width="15.28515625" style="75" customWidth="1"/>
    <col min="3595" max="3595" width="16" style="75" customWidth="1"/>
    <col min="3596" max="3597" width="0" style="75" hidden="1" customWidth="1"/>
    <col min="3598" max="3838" width="9.140625" style="75"/>
    <col min="3839" max="3839" width="0" style="75" hidden="1" customWidth="1"/>
    <col min="3840" max="3840" width="22.28515625" style="75" customWidth="1"/>
    <col min="3841" max="3841" width="17.5703125" style="75" bestFit="1" customWidth="1"/>
    <col min="3842" max="3850" width="15.28515625" style="75" customWidth="1"/>
    <col min="3851" max="3851" width="16" style="75" customWidth="1"/>
    <col min="3852" max="3853" width="0" style="75" hidden="1" customWidth="1"/>
    <col min="3854" max="4094" width="9.140625" style="75"/>
    <col min="4095" max="4095" width="0" style="75" hidden="1" customWidth="1"/>
    <col min="4096" max="4096" width="22.28515625" style="75" customWidth="1"/>
    <col min="4097" max="4097" width="17.5703125" style="75" bestFit="1" customWidth="1"/>
    <col min="4098" max="4106" width="15.28515625" style="75" customWidth="1"/>
    <col min="4107" max="4107" width="16" style="75" customWidth="1"/>
    <col min="4108" max="4109" width="0" style="75" hidden="1" customWidth="1"/>
    <col min="4110" max="4350" width="9.140625" style="75"/>
    <col min="4351" max="4351" width="0" style="75" hidden="1" customWidth="1"/>
    <col min="4352" max="4352" width="22.28515625" style="75" customWidth="1"/>
    <col min="4353" max="4353" width="17.5703125" style="75" bestFit="1" customWidth="1"/>
    <col min="4354" max="4362" width="15.28515625" style="75" customWidth="1"/>
    <col min="4363" max="4363" width="16" style="75" customWidth="1"/>
    <col min="4364" max="4365" width="0" style="75" hidden="1" customWidth="1"/>
    <col min="4366" max="4606" width="9.140625" style="75"/>
    <col min="4607" max="4607" width="0" style="75" hidden="1" customWidth="1"/>
    <col min="4608" max="4608" width="22.28515625" style="75" customWidth="1"/>
    <col min="4609" max="4609" width="17.5703125" style="75" bestFit="1" customWidth="1"/>
    <col min="4610" max="4618" width="15.28515625" style="75" customWidth="1"/>
    <col min="4619" max="4619" width="16" style="75" customWidth="1"/>
    <col min="4620" max="4621" width="0" style="75" hidden="1" customWidth="1"/>
    <col min="4622" max="4862" width="9.140625" style="75"/>
    <col min="4863" max="4863" width="0" style="75" hidden="1" customWidth="1"/>
    <col min="4864" max="4864" width="22.28515625" style="75" customWidth="1"/>
    <col min="4865" max="4865" width="17.5703125" style="75" bestFit="1" customWidth="1"/>
    <col min="4866" max="4874" width="15.28515625" style="75" customWidth="1"/>
    <col min="4875" max="4875" width="16" style="75" customWidth="1"/>
    <col min="4876" max="4877" width="0" style="75" hidden="1" customWidth="1"/>
    <col min="4878" max="5118" width="9.140625" style="75"/>
    <col min="5119" max="5119" width="0" style="75" hidden="1" customWidth="1"/>
    <col min="5120" max="5120" width="22.28515625" style="75" customWidth="1"/>
    <col min="5121" max="5121" width="17.5703125" style="75" bestFit="1" customWidth="1"/>
    <col min="5122" max="5130" width="15.28515625" style="75" customWidth="1"/>
    <col min="5131" max="5131" width="16" style="75" customWidth="1"/>
    <col min="5132" max="5133" width="0" style="75" hidden="1" customWidth="1"/>
    <col min="5134" max="5374" width="9.140625" style="75"/>
    <col min="5375" max="5375" width="0" style="75" hidden="1" customWidth="1"/>
    <col min="5376" max="5376" width="22.28515625" style="75" customWidth="1"/>
    <col min="5377" max="5377" width="17.5703125" style="75" bestFit="1" customWidth="1"/>
    <col min="5378" max="5386" width="15.28515625" style="75" customWidth="1"/>
    <col min="5387" max="5387" width="16" style="75" customWidth="1"/>
    <col min="5388" max="5389" width="0" style="75" hidden="1" customWidth="1"/>
    <col min="5390" max="5630" width="9.140625" style="75"/>
    <col min="5631" max="5631" width="0" style="75" hidden="1" customWidth="1"/>
    <col min="5632" max="5632" width="22.28515625" style="75" customWidth="1"/>
    <col min="5633" max="5633" width="17.5703125" style="75" bestFit="1" customWidth="1"/>
    <col min="5634" max="5642" width="15.28515625" style="75" customWidth="1"/>
    <col min="5643" max="5643" width="16" style="75" customWidth="1"/>
    <col min="5644" max="5645" width="0" style="75" hidden="1" customWidth="1"/>
    <col min="5646" max="5886" width="9.140625" style="75"/>
    <col min="5887" max="5887" width="0" style="75" hidden="1" customWidth="1"/>
    <col min="5888" max="5888" width="22.28515625" style="75" customWidth="1"/>
    <col min="5889" max="5889" width="17.5703125" style="75" bestFit="1" customWidth="1"/>
    <col min="5890" max="5898" width="15.28515625" style="75" customWidth="1"/>
    <col min="5899" max="5899" width="16" style="75" customWidth="1"/>
    <col min="5900" max="5901" width="0" style="75" hidden="1" customWidth="1"/>
    <col min="5902" max="6142" width="9.140625" style="75"/>
    <col min="6143" max="6143" width="0" style="75" hidden="1" customWidth="1"/>
    <col min="6144" max="6144" width="22.28515625" style="75" customWidth="1"/>
    <col min="6145" max="6145" width="17.5703125" style="75" bestFit="1" customWidth="1"/>
    <col min="6146" max="6154" width="15.28515625" style="75" customWidth="1"/>
    <col min="6155" max="6155" width="16" style="75" customWidth="1"/>
    <col min="6156" max="6157" width="0" style="75" hidden="1" customWidth="1"/>
    <col min="6158" max="6398" width="9.140625" style="75"/>
    <col min="6399" max="6399" width="0" style="75" hidden="1" customWidth="1"/>
    <col min="6400" max="6400" width="22.28515625" style="75" customWidth="1"/>
    <col min="6401" max="6401" width="17.5703125" style="75" bestFit="1" customWidth="1"/>
    <col min="6402" max="6410" width="15.28515625" style="75" customWidth="1"/>
    <col min="6411" max="6411" width="16" style="75" customWidth="1"/>
    <col min="6412" max="6413" width="0" style="75" hidden="1" customWidth="1"/>
    <col min="6414" max="6654" width="9.140625" style="75"/>
    <col min="6655" max="6655" width="0" style="75" hidden="1" customWidth="1"/>
    <col min="6656" max="6656" width="22.28515625" style="75" customWidth="1"/>
    <col min="6657" max="6657" width="17.5703125" style="75" bestFit="1" customWidth="1"/>
    <col min="6658" max="6666" width="15.28515625" style="75" customWidth="1"/>
    <col min="6667" max="6667" width="16" style="75" customWidth="1"/>
    <col min="6668" max="6669" width="0" style="75" hidden="1" customWidth="1"/>
    <col min="6670" max="6910" width="9.140625" style="75"/>
    <col min="6911" max="6911" width="0" style="75" hidden="1" customWidth="1"/>
    <col min="6912" max="6912" width="22.28515625" style="75" customWidth="1"/>
    <col min="6913" max="6913" width="17.5703125" style="75" bestFit="1" customWidth="1"/>
    <col min="6914" max="6922" width="15.28515625" style="75" customWidth="1"/>
    <col min="6923" max="6923" width="16" style="75" customWidth="1"/>
    <col min="6924" max="6925" width="0" style="75" hidden="1" customWidth="1"/>
    <col min="6926" max="7166" width="9.140625" style="75"/>
    <col min="7167" max="7167" width="0" style="75" hidden="1" customWidth="1"/>
    <col min="7168" max="7168" width="22.28515625" style="75" customWidth="1"/>
    <col min="7169" max="7169" width="17.5703125" style="75" bestFit="1" customWidth="1"/>
    <col min="7170" max="7178" width="15.28515625" style="75" customWidth="1"/>
    <col min="7179" max="7179" width="16" style="75" customWidth="1"/>
    <col min="7180" max="7181" width="0" style="75" hidden="1" customWidth="1"/>
    <col min="7182" max="7422" width="9.140625" style="75"/>
    <col min="7423" max="7423" width="0" style="75" hidden="1" customWidth="1"/>
    <col min="7424" max="7424" width="22.28515625" style="75" customWidth="1"/>
    <col min="7425" max="7425" width="17.5703125" style="75" bestFit="1" customWidth="1"/>
    <col min="7426" max="7434" width="15.28515625" style="75" customWidth="1"/>
    <col min="7435" max="7435" width="16" style="75" customWidth="1"/>
    <col min="7436" max="7437" width="0" style="75" hidden="1" customWidth="1"/>
    <col min="7438" max="7678" width="9.140625" style="75"/>
    <col min="7679" max="7679" width="0" style="75" hidden="1" customWidth="1"/>
    <col min="7680" max="7680" width="22.28515625" style="75" customWidth="1"/>
    <col min="7681" max="7681" width="17.5703125" style="75" bestFit="1" customWidth="1"/>
    <col min="7682" max="7690" width="15.28515625" style="75" customWidth="1"/>
    <col min="7691" max="7691" width="16" style="75" customWidth="1"/>
    <col min="7692" max="7693" width="0" style="75" hidden="1" customWidth="1"/>
    <col min="7694" max="7934" width="9.140625" style="75"/>
    <col min="7935" max="7935" width="0" style="75" hidden="1" customWidth="1"/>
    <col min="7936" max="7936" width="22.28515625" style="75" customWidth="1"/>
    <col min="7937" max="7937" width="17.5703125" style="75" bestFit="1" customWidth="1"/>
    <col min="7938" max="7946" width="15.28515625" style="75" customWidth="1"/>
    <col min="7947" max="7947" width="16" style="75" customWidth="1"/>
    <col min="7948" max="7949" width="0" style="75" hidden="1" customWidth="1"/>
    <col min="7950" max="8190" width="9.140625" style="75"/>
    <col min="8191" max="8191" width="0" style="75" hidden="1" customWidth="1"/>
    <col min="8192" max="8192" width="22.28515625" style="75" customWidth="1"/>
    <col min="8193" max="8193" width="17.5703125" style="75" bestFit="1" customWidth="1"/>
    <col min="8194" max="8202" width="15.28515625" style="75" customWidth="1"/>
    <col min="8203" max="8203" width="16" style="75" customWidth="1"/>
    <col min="8204" max="8205" width="0" style="75" hidden="1" customWidth="1"/>
    <col min="8206" max="8446" width="9.140625" style="75"/>
    <col min="8447" max="8447" width="0" style="75" hidden="1" customWidth="1"/>
    <col min="8448" max="8448" width="22.28515625" style="75" customWidth="1"/>
    <col min="8449" max="8449" width="17.5703125" style="75" bestFit="1" customWidth="1"/>
    <col min="8450" max="8458" width="15.28515625" style="75" customWidth="1"/>
    <col min="8459" max="8459" width="16" style="75" customWidth="1"/>
    <col min="8460" max="8461" width="0" style="75" hidden="1" customWidth="1"/>
    <col min="8462" max="8702" width="9.140625" style="75"/>
    <col min="8703" max="8703" width="0" style="75" hidden="1" customWidth="1"/>
    <col min="8704" max="8704" width="22.28515625" style="75" customWidth="1"/>
    <col min="8705" max="8705" width="17.5703125" style="75" bestFit="1" customWidth="1"/>
    <col min="8706" max="8714" width="15.28515625" style="75" customWidth="1"/>
    <col min="8715" max="8715" width="16" style="75" customWidth="1"/>
    <col min="8716" max="8717" width="0" style="75" hidden="1" customWidth="1"/>
    <col min="8718" max="8958" width="9.140625" style="75"/>
    <col min="8959" max="8959" width="0" style="75" hidden="1" customWidth="1"/>
    <col min="8960" max="8960" width="22.28515625" style="75" customWidth="1"/>
    <col min="8961" max="8961" width="17.5703125" style="75" bestFit="1" customWidth="1"/>
    <col min="8962" max="8970" width="15.28515625" style="75" customWidth="1"/>
    <col min="8971" max="8971" width="16" style="75" customWidth="1"/>
    <col min="8972" max="8973" width="0" style="75" hidden="1" customWidth="1"/>
    <col min="8974" max="9214" width="9.140625" style="75"/>
    <col min="9215" max="9215" width="0" style="75" hidden="1" customWidth="1"/>
    <col min="9216" max="9216" width="22.28515625" style="75" customWidth="1"/>
    <col min="9217" max="9217" width="17.5703125" style="75" bestFit="1" customWidth="1"/>
    <col min="9218" max="9226" width="15.28515625" style="75" customWidth="1"/>
    <col min="9227" max="9227" width="16" style="75" customWidth="1"/>
    <col min="9228" max="9229" width="0" style="75" hidden="1" customWidth="1"/>
    <col min="9230" max="9470" width="9.140625" style="75"/>
    <col min="9471" max="9471" width="0" style="75" hidden="1" customWidth="1"/>
    <col min="9472" max="9472" width="22.28515625" style="75" customWidth="1"/>
    <col min="9473" max="9473" width="17.5703125" style="75" bestFit="1" customWidth="1"/>
    <col min="9474" max="9482" width="15.28515625" style="75" customWidth="1"/>
    <col min="9483" max="9483" width="16" style="75" customWidth="1"/>
    <col min="9484" max="9485" width="0" style="75" hidden="1" customWidth="1"/>
    <col min="9486" max="9726" width="9.140625" style="75"/>
    <col min="9727" max="9727" width="0" style="75" hidden="1" customWidth="1"/>
    <col min="9728" max="9728" width="22.28515625" style="75" customWidth="1"/>
    <col min="9729" max="9729" width="17.5703125" style="75" bestFit="1" customWidth="1"/>
    <col min="9730" max="9738" width="15.28515625" style="75" customWidth="1"/>
    <col min="9739" max="9739" width="16" style="75" customWidth="1"/>
    <col min="9740" max="9741" width="0" style="75" hidden="1" customWidth="1"/>
    <col min="9742" max="9982" width="9.140625" style="75"/>
    <col min="9983" max="9983" width="0" style="75" hidden="1" customWidth="1"/>
    <col min="9984" max="9984" width="22.28515625" style="75" customWidth="1"/>
    <col min="9985" max="9985" width="17.5703125" style="75" bestFit="1" customWidth="1"/>
    <col min="9986" max="9994" width="15.28515625" style="75" customWidth="1"/>
    <col min="9995" max="9995" width="16" style="75" customWidth="1"/>
    <col min="9996" max="9997" width="0" style="75" hidden="1" customWidth="1"/>
    <col min="9998" max="10238" width="9.140625" style="75"/>
    <col min="10239" max="10239" width="0" style="75" hidden="1" customWidth="1"/>
    <col min="10240" max="10240" width="22.28515625" style="75" customWidth="1"/>
    <col min="10241" max="10241" width="17.5703125" style="75" bestFit="1" customWidth="1"/>
    <col min="10242" max="10250" width="15.28515625" style="75" customWidth="1"/>
    <col min="10251" max="10251" width="16" style="75" customWidth="1"/>
    <col min="10252" max="10253" width="0" style="75" hidden="1" customWidth="1"/>
    <col min="10254" max="10494" width="9.140625" style="75"/>
    <col min="10495" max="10495" width="0" style="75" hidden="1" customWidth="1"/>
    <col min="10496" max="10496" width="22.28515625" style="75" customWidth="1"/>
    <col min="10497" max="10497" width="17.5703125" style="75" bestFit="1" customWidth="1"/>
    <col min="10498" max="10506" width="15.28515625" style="75" customWidth="1"/>
    <col min="10507" max="10507" width="16" style="75" customWidth="1"/>
    <col min="10508" max="10509" width="0" style="75" hidden="1" customWidth="1"/>
    <col min="10510" max="10750" width="9.140625" style="75"/>
    <col min="10751" max="10751" width="0" style="75" hidden="1" customWidth="1"/>
    <col min="10752" max="10752" width="22.28515625" style="75" customWidth="1"/>
    <col min="10753" max="10753" width="17.5703125" style="75" bestFit="1" customWidth="1"/>
    <col min="10754" max="10762" width="15.28515625" style="75" customWidth="1"/>
    <col min="10763" max="10763" width="16" style="75" customWidth="1"/>
    <col min="10764" max="10765" width="0" style="75" hidden="1" customWidth="1"/>
    <col min="10766" max="11006" width="9.140625" style="75"/>
    <col min="11007" max="11007" width="0" style="75" hidden="1" customWidth="1"/>
    <col min="11008" max="11008" width="22.28515625" style="75" customWidth="1"/>
    <col min="11009" max="11009" width="17.5703125" style="75" bestFit="1" customWidth="1"/>
    <col min="11010" max="11018" width="15.28515625" style="75" customWidth="1"/>
    <col min="11019" max="11019" width="16" style="75" customWidth="1"/>
    <col min="11020" max="11021" width="0" style="75" hidden="1" customWidth="1"/>
    <col min="11022" max="11262" width="9.140625" style="75"/>
    <col min="11263" max="11263" width="0" style="75" hidden="1" customWidth="1"/>
    <col min="11264" max="11264" width="22.28515625" style="75" customWidth="1"/>
    <col min="11265" max="11265" width="17.5703125" style="75" bestFit="1" customWidth="1"/>
    <col min="11266" max="11274" width="15.28515625" style="75" customWidth="1"/>
    <col min="11275" max="11275" width="16" style="75" customWidth="1"/>
    <col min="11276" max="11277" width="0" style="75" hidden="1" customWidth="1"/>
    <col min="11278" max="11518" width="9.140625" style="75"/>
    <col min="11519" max="11519" width="0" style="75" hidden="1" customWidth="1"/>
    <col min="11520" max="11520" width="22.28515625" style="75" customWidth="1"/>
    <col min="11521" max="11521" width="17.5703125" style="75" bestFit="1" customWidth="1"/>
    <col min="11522" max="11530" width="15.28515625" style="75" customWidth="1"/>
    <col min="11531" max="11531" width="16" style="75" customWidth="1"/>
    <col min="11532" max="11533" width="0" style="75" hidden="1" customWidth="1"/>
    <col min="11534" max="11774" width="9.140625" style="75"/>
    <col min="11775" max="11775" width="0" style="75" hidden="1" customWidth="1"/>
    <col min="11776" max="11776" width="22.28515625" style="75" customWidth="1"/>
    <col min="11777" max="11777" width="17.5703125" style="75" bestFit="1" customWidth="1"/>
    <col min="11778" max="11786" width="15.28515625" style="75" customWidth="1"/>
    <col min="11787" max="11787" width="16" style="75" customWidth="1"/>
    <col min="11788" max="11789" width="0" style="75" hidden="1" customWidth="1"/>
    <col min="11790" max="12030" width="9.140625" style="75"/>
    <col min="12031" max="12031" width="0" style="75" hidden="1" customWidth="1"/>
    <col min="12032" max="12032" width="22.28515625" style="75" customWidth="1"/>
    <col min="12033" max="12033" width="17.5703125" style="75" bestFit="1" customWidth="1"/>
    <col min="12034" max="12042" width="15.28515625" style="75" customWidth="1"/>
    <col min="12043" max="12043" width="16" style="75" customWidth="1"/>
    <col min="12044" max="12045" width="0" style="75" hidden="1" customWidth="1"/>
    <col min="12046" max="12286" width="9.140625" style="75"/>
    <col min="12287" max="12287" width="0" style="75" hidden="1" customWidth="1"/>
    <col min="12288" max="12288" width="22.28515625" style="75" customWidth="1"/>
    <col min="12289" max="12289" width="17.5703125" style="75" bestFit="1" customWidth="1"/>
    <col min="12290" max="12298" width="15.28515625" style="75" customWidth="1"/>
    <col min="12299" max="12299" width="16" style="75" customWidth="1"/>
    <col min="12300" max="12301" width="0" style="75" hidden="1" customWidth="1"/>
    <col min="12302" max="12542" width="9.140625" style="75"/>
    <col min="12543" max="12543" width="0" style="75" hidden="1" customWidth="1"/>
    <col min="12544" max="12544" width="22.28515625" style="75" customWidth="1"/>
    <col min="12545" max="12545" width="17.5703125" style="75" bestFit="1" customWidth="1"/>
    <col min="12546" max="12554" width="15.28515625" style="75" customWidth="1"/>
    <col min="12555" max="12555" width="16" style="75" customWidth="1"/>
    <col min="12556" max="12557" width="0" style="75" hidden="1" customWidth="1"/>
    <col min="12558" max="12798" width="9.140625" style="75"/>
    <col min="12799" max="12799" width="0" style="75" hidden="1" customWidth="1"/>
    <col min="12800" max="12800" width="22.28515625" style="75" customWidth="1"/>
    <col min="12801" max="12801" width="17.5703125" style="75" bestFit="1" customWidth="1"/>
    <col min="12802" max="12810" width="15.28515625" style="75" customWidth="1"/>
    <col min="12811" max="12811" width="16" style="75" customWidth="1"/>
    <col min="12812" max="12813" width="0" style="75" hidden="1" customWidth="1"/>
    <col min="12814" max="13054" width="9.140625" style="75"/>
    <col min="13055" max="13055" width="0" style="75" hidden="1" customWidth="1"/>
    <col min="13056" max="13056" width="22.28515625" style="75" customWidth="1"/>
    <col min="13057" max="13057" width="17.5703125" style="75" bestFit="1" customWidth="1"/>
    <col min="13058" max="13066" width="15.28515625" style="75" customWidth="1"/>
    <col min="13067" max="13067" width="16" style="75" customWidth="1"/>
    <col min="13068" max="13069" width="0" style="75" hidden="1" customWidth="1"/>
    <col min="13070" max="13310" width="9.140625" style="75"/>
    <col min="13311" max="13311" width="0" style="75" hidden="1" customWidth="1"/>
    <col min="13312" max="13312" width="22.28515625" style="75" customWidth="1"/>
    <col min="13313" max="13313" width="17.5703125" style="75" bestFit="1" customWidth="1"/>
    <col min="13314" max="13322" width="15.28515625" style="75" customWidth="1"/>
    <col min="13323" max="13323" width="16" style="75" customWidth="1"/>
    <col min="13324" max="13325" width="0" style="75" hidden="1" customWidth="1"/>
    <col min="13326" max="13566" width="9.140625" style="75"/>
    <col min="13567" max="13567" width="0" style="75" hidden="1" customWidth="1"/>
    <col min="13568" max="13568" width="22.28515625" style="75" customWidth="1"/>
    <col min="13569" max="13569" width="17.5703125" style="75" bestFit="1" customWidth="1"/>
    <col min="13570" max="13578" width="15.28515625" style="75" customWidth="1"/>
    <col min="13579" max="13579" width="16" style="75" customWidth="1"/>
    <col min="13580" max="13581" width="0" style="75" hidden="1" customWidth="1"/>
    <col min="13582" max="13822" width="9.140625" style="75"/>
    <col min="13823" max="13823" width="0" style="75" hidden="1" customWidth="1"/>
    <col min="13824" max="13824" width="22.28515625" style="75" customWidth="1"/>
    <col min="13825" max="13825" width="17.5703125" style="75" bestFit="1" customWidth="1"/>
    <col min="13826" max="13834" width="15.28515625" style="75" customWidth="1"/>
    <col min="13835" max="13835" width="16" style="75" customWidth="1"/>
    <col min="13836" max="13837" width="0" style="75" hidden="1" customWidth="1"/>
    <col min="13838" max="14078" width="9.140625" style="75"/>
    <col min="14079" max="14079" width="0" style="75" hidden="1" customWidth="1"/>
    <col min="14080" max="14080" width="22.28515625" style="75" customWidth="1"/>
    <col min="14081" max="14081" width="17.5703125" style="75" bestFit="1" customWidth="1"/>
    <col min="14082" max="14090" width="15.28515625" style="75" customWidth="1"/>
    <col min="14091" max="14091" width="16" style="75" customWidth="1"/>
    <col min="14092" max="14093" width="0" style="75" hidden="1" customWidth="1"/>
    <col min="14094" max="14334" width="9.140625" style="75"/>
    <col min="14335" max="14335" width="0" style="75" hidden="1" customWidth="1"/>
    <col min="14336" max="14336" width="22.28515625" style="75" customWidth="1"/>
    <col min="14337" max="14337" width="17.5703125" style="75" bestFit="1" customWidth="1"/>
    <col min="14338" max="14346" width="15.28515625" style="75" customWidth="1"/>
    <col min="14347" max="14347" width="16" style="75" customWidth="1"/>
    <col min="14348" max="14349" width="0" style="75" hidden="1" customWidth="1"/>
    <col min="14350" max="14590" width="9.140625" style="75"/>
    <col min="14591" max="14591" width="0" style="75" hidden="1" customWidth="1"/>
    <col min="14592" max="14592" width="22.28515625" style="75" customWidth="1"/>
    <col min="14593" max="14593" width="17.5703125" style="75" bestFit="1" customWidth="1"/>
    <col min="14594" max="14602" width="15.28515625" style="75" customWidth="1"/>
    <col min="14603" max="14603" width="16" style="75" customWidth="1"/>
    <col min="14604" max="14605" width="0" style="75" hidden="1" customWidth="1"/>
    <col min="14606" max="14846" width="9.140625" style="75"/>
    <col min="14847" max="14847" width="0" style="75" hidden="1" customWidth="1"/>
    <col min="14848" max="14848" width="22.28515625" style="75" customWidth="1"/>
    <col min="14849" max="14849" width="17.5703125" style="75" bestFit="1" customWidth="1"/>
    <col min="14850" max="14858" width="15.28515625" style="75" customWidth="1"/>
    <col min="14859" max="14859" width="16" style="75" customWidth="1"/>
    <col min="14860" max="14861" width="0" style="75" hidden="1" customWidth="1"/>
    <col min="14862" max="15102" width="9.140625" style="75"/>
    <col min="15103" max="15103" width="0" style="75" hidden="1" customWidth="1"/>
    <col min="15104" max="15104" width="22.28515625" style="75" customWidth="1"/>
    <col min="15105" max="15105" width="17.5703125" style="75" bestFit="1" customWidth="1"/>
    <col min="15106" max="15114" width="15.28515625" style="75" customWidth="1"/>
    <col min="15115" max="15115" width="16" style="75" customWidth="1"/>
    <col min="15116" max="15117" width="0" style="75" hidden="1" customWidth="1"/>
    <col min="15118" max="15358" width="9.140625" style="75"/>
    <col min="15359" max="15359" width="0" style="75" hidden="1" customWidth="1"/>
    <col min="15360" max="15360" width="22.28515625" style="75" customWidth="1"/>
    <col min="15361" max="15361" width="17.5703125" style="75" bestFit="1" customWidth="1"/>
    <col min="15362" max="15370" width="15.28515625" style="75" customWidth="1"/>
    <col min="15371" max="15371" width="16" style="75" customWidth="1"/>
    <col min="15372" max="15373" width="0" style="75" hidden="1" customWidth="1"/>
    <col min="15374" max="15614" width="9.140625" style="75"/>
    <col min="15615" max="15615" width="0" style="75" hidden="1" customWidth="1"/>
    <col min="15616" max="15616" width="22.28515625" style="75" customWidth="1"/>
    <col min="15617" max="15617" width="17.5703125" style="75" bestFit="1" customWidth="1"/>
    <col min="15618" max="15626" width="15.28515625" style="75" customWidth="1"/>
    <col min="15627" max="15627" width="16" style="75" customWidth="1"/>
    <col min="15628" max="15629" width="0" style="75" hidden="1" customWidth="1"/>
    <col min="15630" max="15870" width="9.140625" style="75"/>
    <col min="15871" max="15871" width="0" style="75" hidden="1" customWidth="1"/>
    <col min="15872" max="15872" width="22.28515625" style="75" customWidth="1"/>
    <col min="15873" max="15873" width="17.5703125" style="75" bestFit="1" customWidth="1"/>
    <col min="15874" max="15882" width="15.28515625" style="75" customWidth="1"/>
    <col min="15883" max="15883" width="16" style="75" customWidth="1"/>
    <col min="15884" max="15885" width="0" style="75" hidden="1" customWidth="1"/>
    <col min="15886" max="16126" width="9.140625" style="75"/>
    <col min="16127" max="16127" width="0" style="75" hidden="1" customWidth="1"/>
    <col min="16128" max="16128" width="22.28515625" style="75" customWidth="1"/>
    <col min="16129" max="16129" width="17.5703125" style="75" bestFit="1" customWidth="1"/>
    <col min="16130" max="16138" width="15.28515625" style="75" customWidth="1"/>
    <col min="16139" max="16139" width="16" style="75" customWidth="1"/>
    <col min="16140" max="16141" width="0" style="75" hidden="1" customWidth="1"/>
    <col min="16142" max="16384" width="9.140625" style="75"/>
  </cols>
  <sheetData>
    <row r="1" spans="1:16" ht="15.75" x14ac:dyDescent="0.25">
      <c r="A1" s="73" t="s">
        <v>56</v>
      </c>
      <c r="B1" s="73"/>
      <c r="C1" s="73"/>
      <c r="D1" s="73"/>
      <c r="E1" s="74"/>
      <c r="F1" s="74"/>
      <c r="G1" s="74"/>
      <c r="H1" s="74"/>
      <c r="I1" s="74"/>
      <c r="J1" s="74"/>
      <c r="K1" s="74"/>
      <c r="L1" s="74"/>
    </row>
    <row r="2" spans="1:16" ht="15" customHeight="1" x14ac:dyDescent="0.25">
      <c r="A2" s="76" t="s">
        <v>57</v>
      </c>
      <c r="B2" s="77"/>
      <c r="C2" s="77"/>
      <c r="D2" s="77"/>
      <c r="E2" s="74"/>
      <c r="F2" s="74"/>
      <c r="G2" s="74"/>
      <c r="H2" s="74"/>
      <c r="I2" s="74"/>
      <c r="J2" s="74"/>
      <c r="K2" s="74"/>
      <c r="L2" s="74"/>
    </row>
    <row r="4" spans="1:16" ht="16.5" x14ac:dyDescent="0.35">
      <c r="A4" s="78" t="s">
        <v>9</v>
      </c>
      <c r="B4" s="78" t="str">
        <f>B25</f>
        <v xml:space="preserve">TRTP All Segments </v>
      </c>
      <c r="C4" s="78" t="str">
        <f t="shared" ref="C4:L4" si="0">C25</f>
        <v>DCR</v>
      </c>
      <c r="D4" s="78" t="str">
        <f t="shared" si="0"/>
        <v>South of Kramer</v>
      </c>
      <c r="E4" s="78" t="str">
        <f t="shared" si="0"/>
        <v>West of Devers</v>
      </c>
      <c r="F4" s="78" t="str">
        <f t="shared" si="0"/>
        <v>Red Bluff</v>
      </c>
      <c r="G4" s="78" t="str">
        <f t="shared" si="0"/>
        <v>Whirlwind</v>
      </c>
      <c r="H4" s="78" t="str">
        <f t="shared" si="0"/>
        <v>Colorado River</v>
      </c>
      <c r="I4" s="78" t="str">
        <f t="shared" si="0"/>
        <v>Mesa</v>
      </c>
      <c r="J4" s="78" t="str">
        <f t="shared" si="0"/>
        <v>Alberhill</v>
      </c>
      <c r="K4" s="78" t="str">
        <f t="shared" si="0"/>
        <v>Eldorado-Lugo-Mohave</v>
      </c>
      <c r="L4" s="78" t="str">
        <f t="shared" si="0"/>
        <v>Rancho Vista</v>
      </c>
      <c r="M4" s="78" t="s">
        <v>10</v>
      </c>
    </row>
    <row r="5" spans="1:16" x14ac:dyDescent="0.25">
      <c r="A5" s="214">
        <v>42705</v>
      </c>
      <c r="B5" s="79">
        <f>ROUND(B26+B44,2)</f>
        <v>14915547.51</v>
      </c>
      <c r="C5" s="79">
        <f>ROUND(C26+C44,2)</f>
        <v>0</v>
      </c>
      <c r="D5" s="79">
        <f>ROUND(D26+D44,2)</f>
        <v>4204927.07</v>
      </c>
      <c r="E5" s="79">
        <f>ROUND(E26+E44,2)</f>
        <v>69685244.670000002</v>
      </c>
      <c r="F5" s="79">
        <v>0</v>
      </c>
      <c r="G5" s="79">
        <f t="shared" ref="G5:L5" si="1">ROUND(G26+G44,2)</f>
        <v>26943987.050000001</v>
      </c>
      <c r="H5" s="79">
        <f t="shared" si="1"/>
        <v>0</v>
      </c>
      <c r="I5" s="79">
        <f t="shared" si="1"/>
        <v>0</v>
      </c>
      <c r="J5" s="79">
        <f t="shared" si="1"/>
        <v>0</v>
      </c>
      <c r="K5" s="79">
        <f t="shared" si="1"/>
        <v>0</v>
      </c>
      <c r="L5" s="79">
        <f t="shared" si="1"/>
        <v>0</v>
      </c>
      <c r="M5" s="79">
        <f t="shared" ref="M5:M17" si="2">SUM(B5:L5)</f>
        <v>115749706.3</v>
      </c>
      <c r="O5" s="97"/>
      <c r="P5" s="79"/>
    </row>
    <row r="6" spans="1:16" x14ac:dyDescent="0.25">
      <c r="A6" s="214">
        <f>EOMONTH(A5,0)+1</f>
        <v>42736</v>
      </c>
      <c r="B6" s="79">
        <f t="shared" ref="B6:F17" si="3">ROUND(B27+B45,2)</f>
        <v>15082524.26</v>
      </c>
      <c r="C6" s="79">
        <f t="shared" si="3"/>
        <v>0</v>
      </c>
      <c r="D6" s="79">
        <f t="shared" si="3"/>
        <v>4239930.7699999996</v>
      </c>
      <c r="E6" s="79">
        <f t="shared" si="3"/>
        <v>70177660.219999999</v>
      </c>
      <c r="F6" s="79">
        <f>ROUND(F27+F45,2)</f>
        <v>0</v>
      </c>
      <c r="G6" s="79">
        <f t="shared" ref="G6:L17" si="4">ROUND(G27+G45,2)</f>
        <v>27694026.600000001</v>
      </c>
      <c r="H6" s="79">
        <f t="shared" si="4"/>
        <v>0</v>
      </c>
      <c r="I6" s="79">
        <f t="shared" si="4"/>
        <v>0</v>
      </c>
      <c r="J6" s="79">
        <f t="shared" si="4"/>
        <v>0</v>
      </c>
      <c r="K6" s="79">
        <f t="shared" si="4"/>
        <v>0</v>
      </c>
      <c r="L6" s="79">
        <f t="shared" si="4"/>
        <v>0</v>
      </c>
      <c r="M6" s="79">
        <f t="shared" si="2"/>
        <v>117194141.84999999</v>
      </c>
      <c r="O6" s="97"/>
      <c r="P6" s="79"/>
    </row>
    <row r="7" spans="1:16" x14ac:dyDescent="0.25">
      <c r="A7" s="214">
        <f t="shared" ref="A7:A17" si="5">EOMONTH(A6,0)+1</f>
        <v>42767</v>
      </c>
      <c r="B7" s="79">
        <f t="shared" si="3"/>
        <v>15117127.390000001</v>
      </c>
      <c r="C7" s="79">
        <f t="shared" si="3"/>
        <v>0</v>
      </c>
      <c r="D7" s="79">
        <f t="shared" si="3"/>
        <v>4296863.42</v>
      </c>
      <c r="E7" s="79">
        <f t="shared" si="3"/>
        <v>71031101.459999993</v>
      </c>
      <c r="F7" s="79">
        <f t="shared" si="3"/>
        <v>0</v>
      </c>
      <c r="G7" s="79">
        <f t="shared" si="4"/>
        <v>28719448.57</v>
      </c>
      <c r="H7" s="79">
        <f t="shared" si="4"/>
        <v>0</v>
      </c>
      <c r="I7" s="79">
        <f t="shared" si="4"/>
        <v>0</v>
      </c>
      <c r="J7" s="79">
        <f t="shared" si="4"/>
        <v>0</v>
      </c>
      <c r="K7" s="79">
        <f t="shared" si="4"/>
        <v>0</v>
      </c>
      <c r="L7" s="79">
        <f t="shared" si="4"/>
        <v>0</v>
      </c>
      <c r="M7" s="79">
        <f t="shared" si="2"/>
        <v>119164540.84</v>
      </c>
      <c r="O7" s="97"/>
      <c r="P7" s="79"/>
    </row>
    <row r="8" spans="1:16" x14ac:dyDescent="0.25">
      <c r="A8" s="214">
        <f t="shared" si="5"/>
        <v>42795</v>
      </c>
      <c r="B8" s="79">
        <f t="shared" si="3"/>
        <v>15123624.76</v>
      </c>
      <c r="C8" s="79">
        <f t="shared" si="3"/>
        <v>0</v>
      </c>
      <c r="D8" s="79">
        <f t="shared" si="3"/>
        <v>4400060.7300000004</v>
      </c>
      <c r="E8" s="79">
        <f t="shared" si="3"/>
        <v>73723203.530000001</v>
      </c>
      <c r="F8" s="79">
        <f t="shared" si="3"/>
        <v>0</v>
      </c>
      <c r="G8" s="79">
        <f t="shared" si="4"/>
        <v>32483201.68</v>
      </c>
      <c r="H8" s="79">
        <f t="shared" si="4"/>
        <v>0</v>
      </c>
      <c r="I8" s="79">
        <f t="shared" si="4"/>
        <v>0</v>
      </c>
      <c r="J8" s="79">
        <f t="shared" si="4"/>
        <v>0</v>
      </c>
      <c r="K8" s="79">
        <f t="shared" si="4"/>
        <v>0</v>
      </c>
      <c r="L8" s="79">
        <f t="shared" si="4"/>
        <v>0</v>
      </c>
      <c r="M8" s="79">
        <f t="shared" si="2"/>
        <v>125730090.70000002</v>
      </c>
      <c r="O8" s="97"/>
      <c r="P8" s="79"/>
    </row>
    <row r="9" spans="1:16" x14ac:dyDescent="0.25">
      <c r="A9" s="214">
        <f t="shared" si="5"/>
        <v>42826</v>
      </c>
      <c r="B9" s="79">
        <f t="shared" si="3"/>
        <v>15192634.41</v>
      </c>
      <c r="C9" s="79">
        <f t="shared" si="3"/>
        <v>0</v>
      </c>
      <c r="D9" s="79">
        <f t="shared" si="3"/>
        <v>4461540.67</v>
      </c>
      <c r="E9" s="79">
        <f t="shared" si="3"/>
        <v>75120415.75</v>
      </c>
      <c r="F9" s="79">
        <f t="shared" si="3"/>
        <v>0</v>
      </c>
      <c r="G9" s="79">
        <f t="shared" si="4"/>
        <v>644652.87</v>
      </c>
      <c r="H9" s="79">
        <f t="shared" si="4"/>
        <v>0</v>
      </c>
      <c r="I9" s="79">
        <f t="shared" si="4"/>
        <v>0</v>
      </c>
      <c r="J9" s="79">
        <f t="shared" si="4"/>
        <v>0</v>
      </c>
      <c r="K9" s="79">
        <f t="shared" si="4"/>
        <v>0</v>
      </c>
      <c r="L9" s="79">
        <f t="shared" si="4"/>
        <v>0</v>
      </c>
      <c r="M9" s="79">
        <f t="shared" si="2"/>
        <v>95419243.700000003</v>
      </c>
      <c r="O9" s="97"/>
      <c r="P9" s="79"/>
    </row>
    <row r="10" spans="1:16" x14ac:dyDescent="0.25">
      <c r="A10" s="214">
        <f t="shared" si="5"/>
        <v>42856</v>
      </c>
      <c r="B10" s="79">
        <f t="shared" si="3"/>
        <v>149717.78</v>
      </c>
      <c r="C10" s="79">
        <f t="shared" si="3"/>
        <v>0</v>
      </c>
      <c r="D10" s="79">
        <f t="shared" si="3"/>
        <v>4476503.9800000004</v>
      </c>
      <c r="E10" s="79">
        <f t="shared" si="3"/>
        <v>77300754.379999995</v>
      </c>
      <c r="F10" s="79">
        <f t="shared" si="3"/>
        <v>0</v>
      </c>
      <c r="G10" s="79">
        <f t="shared" si="4"/>
        <v>655186.86</v>
      </c>
      <c r="H10" s="79">
        <f t="shared" si="4"/>
        <v>0</v>
      </c>
      <c r="I10" s="79">
        <f t="shared" si="4"/>
        <v>0</v>
      </c>
      <c r="J10" s="79">
        <f t="shared" si="4"/>
        <v>0</v>
      </c>
      <c r="K10" s="79">
        <f t="shared" si="4"/>
        <v>0</v>
      </c>
      <c r="L10" s="79">
        <f t="shared" si="4"/>
        <v>0</v>
      </c>
      <c r="M10" s="79">
        <f t="shared" si="2"/>
        <v>82582163</v>
      </c>
      <c r="O10" s="97"/>
      <c r="P10" s="79"/>
    </row>
    <row r="11" spans="1:16" x14ac:dyDescent="0.25">
      <c r="A11" s="214">
        <f t="shared" si="5"/>
        <v>42887</v>
      </c>
      <c r="B11" s="79">
        <f t="shared" si="3"/>
        <v>149717.78</v>
      </c>
      <c r="C11" s="79">
        <f t="shared" si="3"/>
        <v>0</v>
      </c>
      <c r="D11" s="79">
        <f t="shared" si="3"/>
        <v>4697237.76</v>
      </c>
      <c r="E11" s="79">
        <f t="shared" si="3"/>
        <v>78966263.950000003</v>
      </c>
      <c r="F11" s="79">
        <f t="shared" si="3"/>
        <v>0</v>
      </c>
      <c r="G11" s="79">
        <f t="shared" si="4"/>
        <v>691459.98</v>
      </c>
      <c r="H11" s="79">
        <f t="shared" si="4"/>
        <v>0</v>
      </c>
      <c r="I11" s="79">
        <f t="shared" si="4"/>
        <v>0</v>
      </c>
      <c r="J11" s="79">
        <f t="shared" si="4"/>
        <v>0</v>
      </c>
      <c r="K11" s="79">
        <f t="shared" si="4"/>
        <v>0</v>
      </c>
      <c r="L11" s="79">
        <f t="shared" si="4"/>
        <v>0</v>
      </c>
      <c r="M11" s="79">
        <f t="shared" si="2"/>
        <v>84504679.470000014</v>
      </c>
      <c r="O11" s="97"/>
      <c r="P11" s="79"/>
    </row>
    <row r="12" spans="1:16" x14ac:dyDescent="0.25">
      <c r="A12" s="214">
        <f t="shared" si="5"/>
        <v>42917</v>
      </c>
      <c r="B12" s="79">
        <f t="shared" si="3"/>
        <v>149717.78</v>
      </c>
      <c r="C12" s="79">
        <f t="shared" si="3"/>
        <v>0</v>
      </c>
      <c r="D12" s="79">
        <f t="shared" si="3"/>
        <v>4761048.12</v>
      </c>
      <c r="E12" s="79">
        <f t="shared" si="3"/>
        <v>80276384.420000002</v>
      </c>
      <c r="F12" s="79">
        <f t="shared" si="3"/>
        <v>0</v>
      </c>
      <c r="G12" s="79">
        <f t="shared" si="4"/>
        <v>753989.59</v>
      </c>
      <c r="H12" s="79">
        <f t="shared" si="4"/>
        <v>0</v>
      </c>
      <c r="I12" s="79">
        <f t="shared" si="4"/>
        <v>0</v>
      </c>
      <c r="J12" s="79">
        <f t="shared" si="4"/>
        <v>0</v>
      </c>
      <c r="K12" s="79">
        <f t="shared" si="4"/>
        <v>0</v>
      </c>
      <c r="L12" s="79">
        <f t="shared" si="4"/>
        <v>0</v>
      </c>
      <c r="M12" s="79">
        <f t="shared" si="2"/>
        <v>85941139.910000011</v>
      </c>
      <c r="O12" s="97"/>
      <c r="P12" s="79"/>
    </row>
    <row r="13" spans="1:16" x14ac:dyDescent="0.25">
      <c r="A13" s="214">
        <f t="shared" si="5"/>
        <v>42948</v>
      </c>
      <c r="B13" s="79">
        <f t="shared" si="3"/>
        <v>150128.82999999999</v>
      </c>
      <c r="C13" s="79">
        <f t="shared" si="3"/>
        <v>0</v>
      </c>
      <c r="D13" s="79">
        <f t="shared" si="3"/>
        <v>4777853.08</v>
      </c>
      <c r="E13" s="79">
        <f t="shared" si="3"/>
        <v>83585450.480000004</v>
      </c>
      <c r="F13" s="79">
        <f t="shared" si="3"/>
        <v>0</v>
      </c>
      <c r="G13" s="79">
        <f t="shared" si="4"/>
        <v>825496.74</v>
      </c>
      <c r="H13" s="79">
        <f t="shared" si="4"/>
        <v>0</v>
      </c>
      <c r="I13" s="79">
        <f t="shared" si="4"/>
        <v>0</v>
      </c>
      <c r="J13" s="79">
        <f t="shared" si="4"/>
        <v>0</v>
      </c>
      <c r="K13" s="79">
        <f t="shared" si="4"/>
        <v>0</v>
      </c>
      <c r="L13" s="79">
        <f t="shared" si="4"/>
        <v>0</v>
      </c>
      <c r="M13" s="79">
        <f t="shared" si="2"/>
        <v>89338929.129999995</v>
      </c>
      <c r="O13" s="97"/>
      <c r="P13" s="79"/>
    </row>
    <row r="14" spans="1:16" x14ac:dyDescent="0.25">
      <c r="A14" s="214">
        <f t="shared" si="5"/>
        <v>42979</v>
      </c>
      <c r="B14" s="79">
        <f t="shared" si="3"/>
        <v>150061.94</v>
      </c>
      <c r="C14" s="79">
        <f t="shared" si="3"/>
        <v>0</v>
      </c>
      <c r="D14" s="79">
        <f t="shared" si="3"/>
        <v>4824268.1100000003</v>
      </c>
      <c r="E14" s="79">
        <f t="shared" si="3"/>
        <v>85335964.900000006</v>
      </c>
      <c r="F14" s="79">
        <f t="shared" si="3"/>
        <v>0</v>
      </c>
      <c r="G14" s="79">
        <f t="shared" si="4"/>
        <v>884599.6</v>
      </c>
      <c r="H14" s="79">
        <f t="shared" si="4"/>
        <v>0</v>
      </c>
      <c r="I14" s="79">
        <f t="shared" si="4"/>
        <v>0</v>
      </c>
      <c r="J14" s="79">
        <f t="shared" si="4"/>
        <v>0</v>
      </c>
      <c r="K14" s="79">
        <f t="shared" si="4"/>
        <v>0</v>
      </c>
      <c r="L14" s="79">
        <f t="shared" si="4"/>
        <v>0</v>
      </c>
      <c r="M14" s="79">
        <f t="shared" si="2"/>
        <v>91194894.549999997</v>
      </c>
      <c r="O14" s="97"/>
      <c r="P14" s="79"/>
    </row>
    <row r="15" spans="1:16" x14ac:dyDescent="0.25">
      <c r="A15" s="214">
        <f t="shared" si="5"/>
        <v>43009</v>
      </c>
      <c r="B15" s="79">
        <f t="shared" si="3"/>
        <v>150061.94</v>
      </c>
      <c r="C15" s="79">
        <f t="shared" si="3"/>
        <v>0</v>
      </c>
      <c r="D15" s="79">
        <f t="shared" si="3"/>
        <v>4844917.93</v>
      </c>
      <c r="E15" s="79">
        <f t="shared" si="3"/>
        <v>86972716.379999995</v>
      </c>
      <c r="F15" s="79">
        <f t="shared" si="3"/>
        <v>0</v>
      </c>
      <c r="G15" s="79">
        <f t="shared" si="4"/>
        <v>0</v>
      </c>
      <c r="H15" s="79">
        <f t="shared" si="4"/>
        <v>0</v>
      </c>
      <c r="I15" s="79">
        <f t="shared" si="4"/>
        <v>0</v>
      </c>
      <c r="J15" s="79">
        <f t="shared" si="4"/>
        <v>0</v>
      </c>
      <c r="K15" s="79">
        <f t="shared" si="4"/>
        <v>0</v>
      </c>
      <c r="L15" s="79">
        <f t="shared" si="4"/>
        <v>0</v>
      </c>
      <c r="M15" s="79">
        <f t="shared" si="2"/>
        <v>91967696.25</v>
      </c>
      <c r="O15" s="97"/>
      <c r="P15" s="79"/>
    </row>
    <row r="16" spans="1:16" x14ac:dyDescent="0.25">
      <c r="A16" s="214">
        <f t="shared" si="5"/>
        <v>43040</v>
      </c>
      <c r="B16" s="79">
        <f t="shared" si="3"/>
        <v>150061.94</v>
      </c>
      <c r="C16" s="79">
        <f t="shared" si="3"/>
        <v>0</v>
      </c>
      <c r="D16" s="79">
        <f t="shared" si="3"/>
        <v>4852268.33</v>
      </c>
      <c r="E16" s="79">
        <f t="shared" si="3"/>
        <v>91066687.480000004</v>
      </c>
      <c r="F16" s="79">
        <f t="shared" si="3"/>
        <v>0</v>
      </c>
      <c r="G16" s="79">
        <f t="shared" si="4"/>
        <v>0</v>
      </c>
      <c r="H16" s="79">
        <f t="shared" si="4"/>
        <v>0</v>
      </c>
      <c r="I16" s="79">
        <f t="shared" si="4"/>
        <v>38253400.890000001</v>
      </c>
      <c r="J16" s="79">
        <f t="shared" si="4"/>
        <v>0</v>
      </c>
      <c r="K16" s="79">
        <f t="shared" si="4"/>
        <v>0</v>
      </c>
      <c r="L16" s="79">
        <f t="shared" si="4"/>
        <v>0</v>
      </c>
      <c r="M16" s="79">
        <f t="shared" si="2"/>
        <v>134322418.63999999</v>
      </c>
      <c r="O16" s="97"/>
      <c r="P16" s="79"/>
    </row>
    <row r="17" spans="1:16" ht="17.25" x14ac:dyDescent="0.4">
      <c r="A17" s="214">
        <f t="shared" si="5"/>
        <v>43070</v>
      </c>
      <c r="B17" s="275">
        <f t="shared" si="3"/>
        <v>150976.49</v>
      </c>
      <c r="C17" s="275">
        <f t="shared" si="3"/>
        <v>0</v>
      </c>
      <c r="D17" s="275">
        <f t="shared" si="3"/>
        <v>4884727.96</v>
      </c>
      <c r="E17" s="275">
        <f t="shared" si="3"/>
        <v>98805811.510000005</v>
      </c>
      <c r="F17" s="275">
        <f t="shared" si="3"/>
        <v>0</v>
      </c>
      <c r="G17" s="275">
        <f t="shared" si="4"/>
        <v>0</v>
      </c>
      <c r="H17" s="275">
        <f t="shared" si="4"/>
        <v>0</v>
      </c>
      <c r="I17" s="275">
        <f t="shared" si="4"/>
        <v>46788115.939999998</v>
      </c>
      <c r="J17" s="275">
        <f t="shared" si="4"/>
        <v>0</v>
      </c>
      <c r="K17" s="275">
        <f t="shared" si="4"/>
        <v>0</v>
      </c>
      <c r="L17" s="233">
        <f>ROUND(L38+L56,2)</f>
        <v>0</v>
      </c>
      <c r="M17" s="79">
        <f t="shared" si="2"/>
        <v>150629631.90000001</v>
      </c>
      <c r="O17" s="97"/>
      <c r="P17" s="79"/>
    </row>
    <row r="18" spans="1:16" x14ac:dyDescent="0.25">
      <c r="A18" s="80" t="s">
        <v>65</v>
      </c>
      <c r="B18" s="234">
        <f>AVERAGE(B5:B17)</f>
        <v>5894761.7546153832</v>
      </c>
      <c r="C18" s="234">
        <f t="shared" ref="C18:J18" si="6">AVERAGE(C5:C17)</f>
        <v>0</v>
      </c>
      <c r="D18" s="234">
        <f>AVERAGE(D5:D17)</f>
        <v>4594011.3792307694</v>
      </c>
      <c r="E18" s="234">
        <f t="shared" si="6"/>
        <v>80157512.240769237</v>
      </c>
      <c r="F18" s="234">
        <f t="shared" si="6"/>
        <v>0</v>
      </c>
      <c r="G18" s="234">
        <f t="shared" si="6"/>
        <v>9253542.2723076921</v>
      </c>
      <c r="H18" s="234">
        <f t="shared" si="6"/>
        <v>0</v>
      </c>
      <c r="I18" s="234">
        <f t="shared" si="6"/>
        <v>6541655.1407692302</v>
      </c>
      <c r="J18" s="234">
        <f t="shared" si="6"/>
        <v>0</v>
      </c>
      <c r="K18" s="234">
        <f t="shared" ref="K18:L18" si="7">AVERAGE(K5:K17)</f>
        <v>0</v>
      </c>
      <c r="L18" s="234">
        <f t="shared" si="7"/>
        <v>0</v>
      </c>
      <c r="M18" s="234">
        <f>AVERAGE(M5:M17)</f>
        <v>106441482.78769232</v>
      </c>
    </row>
    <row r="19" spans="1:16" x14ac:dyDescent="0.25">
      <c r="B19" s="79"/>
      <c r="C19" s="79"/>
      <c r="D19" s="79"/>
      <c r="E19" s="79"/>
      <c r="F19" s="79"/>
      <c r="G19" s="79"/>
      <c r="H19" s="79"/>
      <c r="I19" s="79"/>
      <c r="J19" s="79"/>
      <c r="K19" s="276"/>
      <c r="L19" s="79"/>
    </row>
    <row r="20" spans="1:16" x14ac:dyDescent="0.25">
      <c r="B20" s="79"/>
      <c r="C20" s="79"/>
      <c r="D20" s="79"/>
      <c r="E20" s="79"/>
      <c r="F20" s="79"/>
      <c r="G20" s="79"/>
      <c r="H20" s="79"/>
      <c r="I20" s="79"/>
      <c r="J20" s="79"/>
      <c r="K20" s="79"/>
      <c r="L20" s="79"/>
      <c r="M20" s="79"/>
    </row>
    <row r="21" spans="1:16" hidden="1" x14ac:dyDescent="0.25">
      <c r="A21" s="215" t="s">
        <v>71</v>
      </c>
      <c r="B21" s="79">
        <f>SUMIFS('Inc CWIP &amp; Plant'!$M:$M,'Inc CWIP &amp; Plant'!$C:$C,TRIM(B4))*1000-B17</f>
        <v>0</v>
      </c>
      <c r="C21" s="79">
        <f>SUMIFS('Inc CWIP &amp; Plant'!$M:$M,'Inc CWIP &amp; Plant'!$C:$C,'Incentive CWIP'!C4)*1000-'Incentive CWIP'!C17</f>
        <v>0</v>
      </c>
      <c r="D21" s="79">
        <f>SUMIFS('Inc CWIP &amp; Plant'!$M:$M,'Inc CWIP &amp; Plant'!$C:$C,'Incentive CWIP'!D4)*1000-'Incentive CWIP'!D17</f>
        <v>0</v>
      </c>
      <c r="E21" s="79">
        <f>SUMIFS('Inc CWIP &amp; Plant'!$M:$M,'Inc CWIP &amp; Plant'!$C:$C,'Incentive CWIP'!E4)*1000-'Incentive CWIP'!E17</f>
        <v>0</v>
      </c>
      <c r="F21" s="79">
        <f>SUMIFS('Inc CWIP &amp; Plant'!$M:$M,'Inc CWIP &amp; Plant'!$C:$C,'Incentive CWIP'!F4)*1000-'Incentive CWIP'!F17</f>
        <v>0</v>
      </c>
      <c r="G21" s="79">
        <f>SUMIFS('Inc CWIP &amp; Plant'!$M:$M,'Inc CWIP &amp; Plant'!$C:$C,'Incentive CWIP'!G4)*1000-'Incentive CWIP'!G17</f>
        <v>0</v>
      </c>
      <c r="H21" s="79">
        <f>SUMIFS('Inc CWIP &amp; Plant'!$M:$M,'Inc CWIP &amp; Plant'!$C:$C,'Incentive CWIP'!H4)*1000-'Incentive CWIP'!H17</f>
        <v>0</v>
      </c>
      <c r="I21" s="79">
        <f>SUMIFS('Inc CWIP &amp; Plant'!$M:$M,'Inc CWIP &amp; Plant'!$C:$C,'Incentive CWIP'!I4)*1000-'Incentive CWIP'!I17</f>
        <v>-3.9100050926208496E-3</v>
      </c>
      <c r="J21" s="79">
        <f>SUMIFS('Inc CWIP &amp; Plant'!$M:$M,'Inc CWIP &amp; Plant'!$C:$C,'Incentive CWIP'!J4)*1000-'Incentive CWIP'!J17</f>
        <v>36155802.810000002</v>
      </c>
      <c r="K21" s="79">
        <f>SUMIFS('Inc CWIP &amp; Plant'!$M:$M,'Inc CWIP &amp; Plant'!$C:$C,'Incentive CWIP'!K4)*1000-'Incentive CWIP'!K17</f>
        <v>0</v>
      </c>
      <c r="L21" s="79">
        <f>SUMIFS('Inc CWIP &amp; Plant'!$M:$M,'Inc CWIP &amp; Plant'!$C:$C,'Incentive CWIP'!L4)*1000-'Incentive CWIP'!L17</f>
        <v>0</v>
      </c>
      <c r="M21" s="252"/>
    </row>
    <row r="22" spans="1:16" x14ac:dyDescent="0.25">
      <c r="J22" s="244"/>
      <c r="L22" s="79"/>
    </row>
    <row r="23" spans="1:16" hidden="1" x14ac:dyDescent="0.25">
      <c r="J23" s="79"/>
    </row>
    <row r="24" spans="1:16" hidden="1" x14ac:dyDescent="0.25">
      <c r="A24" s="94" t="s">
        <v>79</v>
      </c>
    </row>
    <row r="25" spans="1:16" hidden="1" x14ac:dyDescent="0.25">
      <c r="A25" s="75" t="s">
        <v>9</v>
      </c>
      <c r="B25" s="75" t="s">
        <v>58</v>
      </c>
      <c r="C25" s="75" t="s">
        <v>59</v>
      </c>
      <c r="D25" s="75" t="s">
        <v>64</v>
      </c>
      <c r="E25" s="75" t="s">
        <v>42</v>
      </c>
      <c r="F25" s="75" t="s">
        <v>60</v>
      </c>
      <c r="G25" s="75" t="s">
        <v>63</v>
      </c>
      <c r="H25" s="75" t="s">
        <v>62</v>
      </c>
      <c r="I25" s="75" t="s">
        <v>82</v>
      </c>
      <c r="J25" s="75" t="s">
        <v>80</v>
      </c>
      <c r="K25" s="75" t="s">
        <v>81</v>
      </c>
      <c r="L25" s="81" t="s">
        <v>52</v>
      </c>
      <c r="M25" s="75" t="s">
        <v>10</v>
      </c>
    </row>
    <row r="26" spans="1:16" hidden="1" x14ac:dyDescent="0.25">
      <c r="A26" s="214">
        <f>A5</f>
        <v>42705</v>
      </c>
      <c r="B26" s="93">
        <v>14915547.51</v>
      </c>
      <c r="C26" s="93">
        <v>0</v>
      </c>
      <c r="D26" s="93">
        <v>4204927.07</v>
      </c>
      <c r="E26" s="93">
        <v>69685244.670000002</v>
      </c>
      <c r="F26" s="93">
        <v>0</v>
      </c>
      <c r="G26" s="93">
        <v>26943987.050000001</v>
      </c>
      <c r="H26" s="93">
        <v>0</v>
      </c>
      <c r="I26" s="93">
        <v>0</v>
      </c>
      <c r="J26" s="93">
        <v>0</v>
      </c>
      <c r="K26" s="93">
        <v>0</v>
      </c>
      <c r="L26" s="93">
        <v>0</v>
      </c>
      <c r="M26" s="93">
        <f t="shared" ref="M26:M38" si="8">SUM(B26:L26)</f>
        <v>115749706.3</v>
      </c>
    </row>
    <row r="27" spans="1:16" hidden="1" x14ac:dyDescent="0.25">
      <c r="A27" s="214">
        <f>EOMONTH(A26,0)+1</f>
        <v>42736</v>
      </c>
      <c r="B27" s="93">
        <v>15082524.26</v>
      </c>
      <c r="C27" s="93">
        <v>0</v>
      </c>
      <c r="D27" s="93">
        <v>4239930.7699999996</v>
      </c>
      <c r="E27" s="93">
        <v>70177660.219999999</v>
      </c>
      <c r="F27" s="93">
        <v>0</v>
      </c>
      <c r="G27" s="93">
        <v>27694026.600000001</v>
      </c>
      <c r="H27" s="93">
        <v>0</v>
      </c>
      <c r="I27" s="93">
        <v>0</v>
      </c>
      <c r="J27" s="93">
        <v>0</v>
      </c>
      <c r="K27" s="93">
        <v>0</v>
      </c>
      <c r="L27" s="93">
        <v>0</v>
      </c>
      <c r="M27" s="93">
        <f t="shared" si="8"/>
        <v>117194141.84999999</v>
      </c>
    </row>
    <row r="28" spans="1:16" hidden="1" x14ac:dyDescent="0.25">
      <c r="A28" s="214">
        <f t="shared" ref="A28:A38" si="9">EOMONTH(A27,0)+1</f>
        <v>42767</v>
      </c>
      <c r="B28" s="93">
        <v>15117127.390000001</v>
      </c>
      <c r="C28" s="93">
        <v>0</v>
      </c>
      <c r="D28" s="93">
        <v>4296863.42</v>
      </c>
      <c r="E28" s="93">
        <v>71031101.459999993</v>
      </c>
      <c r="F28" s="93">
        <v>0</v>
      </c>
      <c r="G28" s="93">
        <v>28719448.57</v>
      </c>
      <c r="H28" s="93">
        <v>0</v>
      </c>
      <c r="I28" s="93">
        <v>0</v>
      </c>
      <c r="J28" s="93">
        <v>0</v>
      </c>
      <c r="K28" s="93">
        <v>0</v>
      </c>
      <c r="L28" s="93">
        <v>0</v>
      </c>
      <c r="M28" s="93">
        <f t="shared" si="8"/>
        <v>119164540.84</v>
      </c>
    </row>
    <row r="29" spans="1:16" hidden="1" x14ac:dyDescent="0.25">
      <c r="A29" s="214">
        <f t="shared" si="9"/>
        <v>42795</v>
      </c>
      <c r="B29" s="93">
        <v>15123624.76</v>
      </c>
      <c r="C29" s="93">
        <v>0</v>
      </c>
      <c r="D29" s="93">
        <v>4400060.7300000004</v>
      </c>
      <c r="E29" s="93">
        <v>73723203.530000001</v>
      </c>
      <c r="F29" s="93">
        <v>0</v>
      </c>
      <c r="G29" s="93">
        <v>32483201.68</v>
      </c>
      <c r="H29" s="93">
        <v>0</v>
      </c>
      <c r="I29" s="93">
        <v>0</v>
      </c>
      <c r="J29" s="93">
        <v>0</v>
      </c>
      <c r="K29" s="93">
        <v>0</v>
      </c>
      <c r="L29" s="93">
        <v>0</v>
      </c>
      <c r="M29" s="93">
        <f t="shared" si="8"/>
        <v>125730090.70000002</v>
      </c>
    </row>
    <row r="30" spans="1:16" hidden="1" x14ac:dyDescent="0.25">
      <c r="A30" s="214">
        <f t="shared" si="9"/>
        <v>42826</v>
      </c>
      <c r="B30" s="93">
        <v>15192634.41</v>
      </c>
      <c r="C30" s="93">
        <v>0</v>
      </c>
      <c r="D30" s="93">
        <v>4461540.67</v>
      </c>
      <c r="E30" s="93">
        <v>75120415.75</v>
      </c>
      <c r="F30" s="93">
        <v>0</v>
      </c>
      <c r="G30" s="93">
        <v>644652.87</v>
      </c>
      <c r="H30" s="93">
        <v>0</v>
      </c>
      <c r="I30" s="93">
        <v>0</v>
      </c>
      <c r="J30" s="93">
        <v>0</v>
      </c>
      <c r="K30" s="93">
        <v>0</v>
      </c>
      <c r="L30" s="93">
        <v>0</v>
      </c>
      <c r="M30" s="93">
        <f t="shared" si="8"/>
        <v>95419243.700000003</v>
      </c>
    </row>
    <row r="31" spans="1:16" hidden="1" x14ac:dyDescent="0.25">
      <c r="A31" s="214">
        <f t="shared" si="9"/>
        <v>42856</v>
      </c>
      <c r="B31" s="93">
        <v>149717.78000000003</v>
      </c>
      <c r="C31" s="93">
        <v>0</v>
      </c>
      <c r="D31" s="93">
        <v>4476503.9800000004</v>
      </c>
      <c r="E31" s="93">
        <v>77300754.379999995</v>
      </c>
      <c r="F31" s="93">
        <v>0</v>
      </c>
      <c r="G31" s="93">
        <v>655186.86</v>
      </c>
      <c r="H31" s="93">
        <v>0</v>
      </c>
      <c r="I31" s="93">
        <v>0</v>
      </c>
      <c r="J31" s="93">
        <v>0</v>
      </c>
      <c r="K31" s="93">
        <v>0</v>
      </c>
      <c r="L31" s="93">
        <v>0</v>
      </c>
      <c r="M31" s="93">
        <f t="shared" si="8"/>
        <v>82582163</v>
      </c>
    </row>
    <row r="32" spans="1:16" hidden="1" x14ac:dyDescent="0.25">
      <c r="A32" s="214">
        <f t="shared" si="9"/>
        <v>42887</v>
      </c>
      <c r="B32" s="93">
        <v>149717.78000000003</v>
      </c>
      <c r="C32" s="93">
        <v>0</v>
      </c>
      <c r="D32" s="93">
        <v>4697237.76</v>
      </c>
      <c r="E32" s="93">
        <v>78966263.950000003</v>
      </c>
      <c r="F32" s="93">
        <v>0</v>
      </c>
      <c r="G32" s="93">
        <v>691459.98</v>
      </c>
      <c r="H32" s="93">
        <v>0</v>
      </c>
      <c r="I32" s="93">
        <v>0</v>
      </c>
      <c r="J32" s="93">
        <v>0</v>
      </c>
      <c r="K32" s="93">
        <v>0</v>
      </c>
      <c r="L32" s="93">
        <v>0</v>
      </c>
      <c r="M32" s="93">
        <f t="shared" si="8"/>
        <v>84504679.470000014</v>
      </c>
    </row>
    <row r="33" spans="1:13" hidden="1" x14ac:dyDescent="0.25">
      <c r="A33" s="214">
        <f t="shared" si="9"/>
        <v>42917</v>
      </c>
      <c r="B33" s="93">
        <v>149717.78000000003</v>
      </c>
      <c r="C33" s="93">
        <v>0</v>
      </c>
      <c r="D33" s="93">
        <v>4761048.12</v>
      </c>
      <c r="E33" s="93">
        <v>80276384.420000002</v>
      </c>
      <c r="F33" s="93">
        <v>0</v>
      </c>
      <c r="G33" s="93">
        <v>753989.59</v>
      </c>
      <c r="H33" s="93">
        <v>0</v>
      </c>
      <c r="I33" s="93">
        <v>0</v>
      </c>
      <c r="J33" s="93">
        <v>0</v>
      </c>
      <c r="K33" s="93">
        <v>0</v>
      </c>
      <c r="L33" s="93">
        <v>0</v>
      </c>
      <c r="M33" s="93">
        <f t="shared" si="8"/>
        <v>85941139.910000011</v>
      </c>
    </row>
    <row r="34" spans="1:13" hidden="1" x14ac:dyDescent="0.25">
      <c r="A34" s="214">
        <f t="shared" si="9"/>
        <v>42948</v>
      </c>
      <c r="B34" s="93">
        <v>150128.83000000007</v>
      </c>
      <c r="C34" s="93">
        <v>0</v>
      </c>
      <c r="D34" s="93">
        <v>4777853.08</v>
      </c>
      <c r="E34" s="93">
        <v>83585450.480000004</v>
      </c>
      <c r="F34" s="93">
        <v>0</v>
      </c>
      <c r="G34" s="93">
        <v>825496.74</v>
      </c>
      <c r="H34" s="93">
        <v>0</v>
      </c>
      <c r="I34" s="93">
        <v>0</v>
      </c>
      <c r="J34" s="93">
        <v>0</v>
      </c>
      <c r="K34" s="93">
        <v>0</v>
      </c>
      <c r="L34" s="93">
        <v>0</v>
      </c>
      <c r="M34" s="93">
        <f t="shared" si="8"/>
        <v>89338929.129999995</v>
      </c>
    </row>
    <row r="35" spans="1:13" hidden="1" x14ac:dyDescent="0.25">
      <c r="A35" s="214">
        <f t="shared" si="9"/>
        <v>42979</v>
      </c>
      <c r="B35" s="93">
        <v>150061.94000000018</v>
      </c>
      <c r="C35" s="93">
        <v>0</v>
      </c>
      <c r="D35" s="93">
        <v>4824268.1100000003</v>
      </c>
      <c r="E35" s="93">
        <v>85335964.900000006</v>
      </c>
      <c r="F35" s="93">
        <v>0</v>
      </c>
      <c r="G35" s="93">
        <v>884599.6</v>
      </c>
      <c r="H35" s="93">
        <v>0</v>
      </c>
      <c r="I35" s="93">
        <v>0</v>
      </c>
      <c r="J35" s="93">
        <v>0</v>
      </c>
      <c r="K35" s="93">
        <v>0</v>
      </c>
      <c r="L35" s="93">
        <v>0</v>
      </c>
      <c r="M35" s="93">
        <f t="shared" si="8"/>
        <v>91194894.549999997</v>
      </c>
    </row>
    <row r="36" spans="1:13" hidden="1" x14ac:dyDescent="0.25">
      <c r="A36" s="214">
        <f t="shared" si="9"/>
        <v>43009</v>
      </c>
      <c r="B36" s="93">
        <v>150061.94000000018</v>
      </c>
      <c r="C36" s="93">
        <v>0</v>
      </c>
      <c r="D36" s="93">
        <v>4844917.93</v>
      </c>
      <c r="E36" s="93">
        <v>86972716.379999995</v>
      </c>
      <c r="F36" s="93">
        <v>0</v>
      </c>
      <c r="G36" s="93">
        <v>0</v>
      </c>
      <c r="H36" s="93">
        <v>0</v>
      </c>
      <c r="I36" s="93">
        <v>0</v>
      </c>
      <c r="J36" s="93">
        <v>0</v>
      </c>
      <c r="K36" s="93">
        <v>0</v>
      </c>
      <c r="L36" s="93">
        <v>0</v>
      </c>
      <c r="M36" s="93">
        <f t="shared" si="8"/>
        <v>91967696.25</v>
      </c>
    </row>
    <row r="37" spans="1:13" hidden="1" x14ac:dyDescent="0.25">
      <c r="A37" s="214">
        <f t="shared" si="9"/>
        <v>43040</v>
      </c>
      <c r="B37" s="93">
        <v>150061.94000000018</v>
      </c>
      <c r="C37" s="93">
        <v>0</v>
      </c>
      <c r="D37" s="93">
        <v>4852268.33</v>
      </c>
      <c r="E37" s="93">
        <v>91066687.480000004</v>
      </c>
      <c r="F37" s="93">
        <v>0</v>
      </c>
      <c r="G37" s="93">
        <v>0</v>
      </c>
      <c r="H37" s="93">
        <v>0</v>
      </c>
      <c r="I37" s="93">
        <v>38253400.890000001</v>
      </c>
      <c r="J37" s="93">
        <v>0</v>
      </c>
      <c r="K37" s="93">
        <v>0</v>
      </c>
      <c r="L37" s="93">
        <v>0</v>
      </c>
      <c r="M37" s="93">
        <f t="shared" si="8"/>
        <v>134322418.63999999</v>
      </c>
    </row>
    <row r="38" spans="1:13" hidden="1" x14ac:dyDescent="0.25">
      <c r="A38" s="214">
        <f t="shared" si="9"/>
        <v>43070</v>
      </c>
      <c r="B38" s="93">
        <v>150976.49</v>
      </c>
      <c r="C38" s="93">
        <v>0</v>
      </c>
      <c r="D38" s="93">
        <v>4884727.96</v>
      </c>
      <c r="E38" s="93">
        <v>98805811.510000005</v>
      </c>
      <c r="F38" s="93">
        <v>0</v>
      </c>
      <c r="G38" s="93">
        <v>0</v>
      </c>
      <c r="H38" s="93">
        <v>0</v>
      </c>
      <c r="I38" s="93">
        <v>46788115.939999998</v>
      </c>
      <c r="J38" s="93">
        <v>0</v>
      </c>
      <c r="K38" s="93">
        <v>0</v>
      </c>
      <c r="L38" s="93">
        <v>0</v>
      </c>
      <c r="M38" s="93">
        <f t="shared" si="8"/>
        <v>150629631.90000001</v>
      </c>
    </row>
    <row r="39" spans="1:13" hidden="1" x14ac:dyDescent="0.25">
      <c r="J39" s="93"/>
      <c r="K39" s="93"/>
    </row>
    <row r="40" spans="1:13" hidden="1" x14ac:dyDescent="0.25"/>
    <row r="41" spans="1:13" hidden="1" x14ac:dyDescent="0.25">
      <c r="C41" s="96"/>
    </row>
    <row r="42" spans="1:13" hidden="1" x14ac:dyDescent="0.25">
      <c r="A42" s="94" t="s">
        <v>69</v>
      </c>
    </row>
    <row r="43" spans="1:13" hidden="1" x14ac:dyDescent="0.25">
      <c r="A43" s="75" t="s">
        <v>9</v>
      </c>
      <c r="B43" s="95" t="s">
        <v>58</v>
      </c>
      <c r="C43" s="95" t="s">
        <v>59</v>
      </c>
      <c r="D43" s="95" t="s">
        <v>60</v>
      </c>
      <c r="E43" s="95" t="s">
        <v>61</v>
      </c>
      <c r="F43" s="95" t="s">
        <v>41</v>
      </c>
      <c r="G43" s="95" t="s">
        <v>62</v>
      </c>
      <c r="H43" s="95" t="s">
        <v>42</v>
      </c>
      <c r="I43" s="95" t="s">
        <v>63</v>
      </c>
      <c r="J43" s="95" t="s">
        <v>64</v>
      </c>
      <c r="K43" s="95" t="s">
        <v>52</v>
      </c>
      <c r="L43" s="95" t="s">
        <v>72</v>
      </c>
      <c r="M43" s="95" t="s">
        <v>10</v>
      </c>
    </row>
    <row r="44" spans="1:13" hidden="1" x14ac:dyDescent="0.25">
      <c r="A44" s="214">
        <f>A26</f>
        <v>42705</v>
      </c>
      <c r="B44" s="93"/>
      <c r="C44" s="93"/>
      <c r="D44" s="93"/>
      <c r="E44" s="93"/>
      <c r="F44" s="93"/>
      <c r="G44" s="93"/>
      <c r="H44" s="93"/>
      <c r="I44" s="93"/>
      <c r="J44" s="93"/>
      <c r="K44" s="93"/>
      <c r="L44" s="93"/>
      <c r="M44" s="93"/>
    </row>
    <row r="45" spans="1:13" hidden="1" x14ac:dyDescent="0.25">
      <c r="A45" s="214">
        <f>EOMONTH(A44,0)+1</f>
        <v>42736</v>
      </c>
      <c r="B45" s="93"/>
      <c r="C45" s="93"/>
      <c r="D45" s="93"/>
      <c r="E45" s="93"/>
      <c r="F45" s="93"/>
      <c r="G45" s="93"/>
      <c r="H45" s="93"/>
      <c r="I45" s="93"/>
      <c r="J45" s="93"/>
      <c r="K45" s="93"/>
      <c r="L45" s="93"/>
      <c r="M45" s="93"/>
    </row>
    <row r="46" spans="1:13" hidden="1" x14ac:dyDescent="0.25">
      <c r="A46" s="214">
        <f t="shared" ref="A46:A56" si="10">EOMONTH(A45,0)+1</f>
        <v>42767</v>
      </c>
      <c r="B46" s="93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</row>
    <row r="47" spans="1:13" hidden="1" x14ac:dyDescent="0.25">
      <c r="A47" s="214">
        <f t="shared" si="10"/>
        <v>42795</v>
      </c>
      <c r="B47" s="93"/>
      <c r="C47" s="93"/>
      <c r="D47" s="93"/>
      <c r="E47" s="93"/>
      <c r="F47" s="93"/>
      <c r="G47" s="93"/>
      <c r="H47" s="93"/>
      <c r="I47" s="93"/>
      <c r="J47" s="93"/>
      <c r="K47" s="93"/>
      <c r="L47" s="93"/>
      <c r="M47" s="93"/>
    </row>
    <row r="48" spans="1:13" hidden="1" x14ac:dyDescent="0.25">
      <c r="A48" s="214">
        <f t="shared" si="10"/>
        <v>42826</v>
      </c>
      <c r="B48" s="93"/>
      <c r="C48" s="93"/>
      <c r="D48" s="93"/>
      <c r="E48" s="93"/>
      <c r="F48" s="93"/>
      <c r="G48" s="93"/>
      <c r="H48" s="93"/>
      <c r="I48" s="93"/>
      <c r="J48" s="93"/>
      <c r="K48" s="93"/>
      <c r="L48" s="93"/>
      <c r="M48" s="93"/>
    </row>
    <row r="49" spans="1:13" hidden="1" x14ac:dyDescent="0.25">
      <c r="A49" s="214">
        <f t="shared" si="10"/>
        <v>42856</v>
      </c>
      <c r="B49" s="93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</row>
    <row r="50" spans="1:13" hidden="1" x14ac:dyDescent="0.25">
      <c r="A50" s="214">
        <f t="shared" si="10"/>
        <v>42887</v>
      </c>
      <c r="B50" s="93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</row>
    <row r="51" spans="1:13" hidden="1" x14ac:dyDescent="0.25">
      <c r="A51" s="214">
        <f t="shared" si="10"/>
        <v>42917</v>
      </c>
      <c r="B51" s="93"/>
      <c r="C51" s="93"/>
      <c r="D51" s="93"/>
      <c r="E51" s="93"/>
      <c r="F51" s="93"/>
      <c r="G51" s="93"/>
      <c r="H51" s="93"/>
      <c r="I51" s="93"/>
      <c r="J51" s="93"/>
      <c r="K51" s="93"/>
      <c r="L51" s="93"/>
      <c r="M51" s="93"/>
    </row>
    <row r="52" spans="1:13" hidden="1" x14ac:dyDescent="0.25">
      <c r="A52" s="214">
        <f t="shared" si="10"/>
        <v>42948</v>
      </c>
      <c r="B52" s="93"/>
      <c r="C52" s="93"/>
      <c r="D52" s="93"/>
      <c r="E52" s="93"/>
      <c r="F52" s="93"/>
      <c r="G52" s="93"/>
      <c r="H52" s="93"/>
      <c r="I52" s="93"/>
      <c r="J52" s="93"/>
      <c r="K52" s="93"/>
      <c r="L52" s="93"/>
      <c r="M52" s="93"/>
    </row>
    <row r="53" spans="1:13" hidden="1" x14ac:dyDescent="0.25">
      <c r="A53" s="214">
        <f t="shared" si="10"/>
        <v>42979</v>
      </c>
      <c r="B53" s="93"/>
      <c r="C53" s="93"/>
      <c r="D53" s="93"/>
      <c r="E53" s="93"/>
      <c r="F53" s="93"/>
      <c r="G53" s="93"/>
      <c r="H53" s="93"/>
      <c r="I53" s="93"/>
      <c r="J53" s="93"/>
      <c r="K53" s="93"/>
      <c r="L53" s="93"/>
      <c r="M53" s="93"/>
    </row>
    <row r="54" spans="1:13" hidden="1" x14ac:dyDescent="0.25">
      <c r="A54" s="214">
        <f t="shared" si="10"/>
        <v>43009</v>
      </c>
      <c r="B54" s="93"/>
      <c r="C54" s="93"/>
      <c r="D54" s="93"/>
      <c r="E54" s="93"/>
      <c r="F54" s="93"/>
      <c r="G54" s="93"/>
      <c r="H54" s="93"/>
      <c r="I54" s="93"/>
      <c r="J54" s="93"/>
      <c r="K54" s="93"/>
      <c r="L54" s="93"/>
      <c r="M54" s="93"/>
    </row>
    <row r="55" spans="1:13" hidden="1" x14ac:dyDescent="0.25">
      <c r="A55" s="214">
        <f t="shared" si="10"/>
        <v>43040</v>
      </c>
      <c r="B55" s="93"/>
      <c r="C55" s="93"/>
      <c r="D55" s="93"/>
      <c r="E55" s="93"/>
      <c r="F55" s="93"/>
      <c r="G55" s="93"/>
      <c r="H55" s="93"/>
      <c r="I55" s="93"/>
      <c r="J55" s="93"/>
      <c r="K55" s="93"/>
      <c r="L55" s="93"/>
      <c r="M55" s="93"/>
    </row>
    <row r="56" spans="1:13" hidden="1" x14ac:dyDescent="0.25">
      <c r="A56" s="214">
        <f t="shared" si="10"/>
        <v>43070</v>
      </c>
      <c r="B56" s="93"/>
      <c r="C56" s="81"/>
      <c r="D56" s="93"/>
      <c r="E56" s="93"/>
      <c r="F56" s="93"/>
      <c r="G56" s="93"/>
      <c r="H56" s="93"/>
      <c r="I56" s="93"/>
      <c r="J56" s="93"/>
      <c r="K56" s="93"/>
      <c r="L56" s="93"/>
      <c r="M56" s="93"/>
    </row>
    <row r="57" spans="1:13" hidden="1" x14ac:dyDescent="0.25"/>
    <row r="60" spans="1:13" x14ac:dyDescent="0.25">
      <c r="B60" s="95"/>
      <c r="C60" s="95"/>
      <c r="D60" s="95"/>
      <c r="E60" s="95"/>
      <c r="F60" s="95"/>
      <c r="G60" s="95"/>
      <c r="H60" s="95"/>
      <c r="I60" s="95"/>
      <c r="J60" s="95"/>
      <c r="K60" s="95"/>
      <c r="L60" s="95"/>
      <c r="M60" s="95"/>
    </row>
    <row r="61" spans="1:13" x14ac:dyDescent="0.25">
      <c r="B61" s="96"/>
      <c r="C61" s="96"/>
      <c r="D61" s="96"/>
      <c r="E61" s="96"/>
      <c r="F61" s="96"/>
      <c r="G61" s="96"/>
      <c r="H61" s="96"/>
      <c r="I61" s="96"/>
      <c r="J61" s="96"/>
      <c r="K61" s="96"/>
      <c r="L61" s="96"/>
      <c r="M61" s="96"/>
    </row>
    <row r="62" spans="1:13" x14ac:dyDescent="0.25">
      <c r="B62" s="96"/>
      <c r="C62" s="96"/>
      <c r="D62" s="96"/>
      <c r="E62" s="96"/>
      <c r="F62" s="96"/>
      <c r="G62" s="96"/>
      <c r="H62" s="96"/>
      <c r="I62" s="96"/>
      <c r="J62" s="96"/>
      <c r="K62" s="96"/>
      <c r="L62" s="96"/>
      <c r="M62" s="96"/>
    </row>
    <row r="63" spans="1:13" x14ac:dyDescent="0.25">
      <c r="B63" s="96"/>
      <c r="C63" s="96"/>
      <c r="D63" s="96"/>
      <c r="E63" s="96"/>
      <c r="F63" s="96"/>
      <c r="G63" s="96"/>
      <c r="H63" s="96"/>
      <c r="I63" s="96"/>
      <c r="J63" s="96"/>
      <c r="K63" s="96"/>
      <c r="L63" s="96"/>
      <c r="M63" s="96"/>
    </row>
    <row r="64" spans="1:13" x14ac:dyDescent="0.25">
      <c r="B64" s="96"/>
      <c r="C64" s="96"/>
      <c r="D64" s="96"/>
      <c r="E64" s="96"/>
      <c r="F64" s="96"/>
      <c r="G64" s="96"/>
      <c r="H64" s="96"/>
      <c r="I64" s="96"/>
      <c r="J64" s="96"/>
      <c r="K64" s="96"/>
      <c r="L64" s="96"/>
      <c r="M64" s="96"/>
    </row>
    <row r="65" spans="2:13" x14ac:dyDescent="0.25">
      <c r="B65" s="96"/>
      <c r="C65" s="96"/>
      <c r="D65" s="96"/>
      <c r="E65" s="96"/>
      <c r="F65" s="96"/>
      <c r="G65" s="96"/>
      <c r="H65" s="96"/>
      <c r="I65" s="96"/>
      <c r="J65" s="96"/>
      <c r="K65" s="96"/>
      <c r="L65" s="96"/>
      <c r="M65" s="96"/>
    </row>
    <row r="66" spans="2:13" x14ac:dyDescent="0.25">
      <c r="B66" s="96"/>
      <c r="C66" s="96"/>
      <c r="D66" s="96"/>
      <c r="E66" s="96"/>
      <c r="F66" s="96"/>
      <c r="G66" s="96"/>
      <c r="H66" s="96"/>
      <c r="I66" s="96"/>
      <c r="J66" s="96"/>
      <c r="K66" s="96"/>
      <c r="L66" s="96"/>
      <c r="M66" s="96"/>
    </row>
    <row r="67" spans="2:13" x14ac:dyDescent="0.25">
      <c r="B67" s="96"/>
      <c r="C67" s="96"/>
      <c r="D67" s="96"/>
      <c r="E67" s="96"/>
      <c r="F67" s="96"/>
      <c r="G67" s="96"/>
      <c r="H67" s="96"/>
      <c r="I67" s="96"/>
      <c r="J67" s="96"/>
      <c r="K67" s="96"/>
      <c r="L67" s="96"/>
      <c r="M67" s="96"/>
    </row>
    <row r="68" spans="2:13" x14ac:dyDescent="0.25">
      <c r="B68" s="96"/>
      <c r="C68" s="96"/>
      <c r="D68" s="96"/>
      <c r="E68" s="96"/>
      <c r="F68" s="96"/>
      <c r="G68" s="96"/>
      <c r="H68" s="96"/>
      <c r="I68" s="96"/>
      <c r="J68" s="96"/>
      <c r="K68" s="96"/>
      <c r="L68" s="96"/>
      <c r="M68" s="96"/>
    </row>
    <row r="69" spans="2:13" x14ac:dyDescent="0.25">
      <c r="B69" s="96"/>
      <c r="C69" s="96"/>
      <c r="D69" s="96"/>
      <c r="E69" s="96"/>
      <c r="F69" s="96"/>
      <c r="G69" s="96"/>
      <c r="H69" s="96"/>
      <c r="I69" s="96"/>
      <c r="J69" s="96"/>
      <c r="K69" s="96"/>
      <c r="L69" s="96"/>
      <c r="M69" s="96"/>
    </row>
    <row r="70" spans="2:13" x14ac:dyDescent="0.25">
      <c r="B70" s="96"/>
      <c r="C70" s="96"/>
      <c r="D70" s="96"/>
      <c r="E70" s="96"/>
      <c r="F70" s="96"/>
      <c r="G70" s="96"/>
      <c r="H70" s="96"/>
      <c r="I70" s="96"/>
      <c r="J70" s="96"/>
      <c r="K70" s="96"/>
      <c r="L70" s="96"/>
      <c r="M70" s="96"/>
    </row>
    <row r="71" spans="2:13" x14ac:dyDescent="0.25">
      <c r="B71" s="96"/>
      <c r="C71" s="96"/>
      <c r="D71" s="96"/>
      <c r="E71" s="96"/>
      <c r="F71" s="96"/>
      <c r="G71" s="96"/>
      <c r="H71" s="96"/>
      <c r="I71" s="96"/>
      <c r="J71" s="96"/>
      <c r="K71" s="96"/>
      <c r="L71" s="96"/>
      <c r="M71" s="96"/>
    </row>
    <row r="72" spans="2:13" x14ac:dyDescent="0.25">
      <c r="B72" s="96"/>
      <c r="C72" s="96"/>
      <c r="D72" s="96"/>
      <c r="E72" s="96"/>
      <c r="F72" s="96"/>
      <c r="G72" s="96"/>
      <c r="H72" s="96"/>
      <c r="I72" s="96"/>
      <c r="J72" s="96"/>
      <c r="K72" s="96"/>
      <c r="L72" s="96"/>
      <c r="M72" s="96"/>
    </row>
    <row r="73" spans="2:13" x14ac:dyDescent="0.25">
      <c r="B73" s="96"/>
      <c r="C73" s="96"/>
      <c r="D73" s="96"/>
      <c r="E73" s="96"/>
      <c r="F73" s="96"/>
      <c r="G73" s="96"/>
      <c r="H73" s="96"/>
      <c r="I73" s="96"/>
      <c r="J73" s="96"/>
      <c r="K73" s="96"/>
      <c r="L73" s="96"/>
      <c r="M73" s="96"/>
    </row>
    <row r="75" spans="2:13" s="93" customFormat="1" ht="12.75" x14ac:dyDescent="0.2"/>
    <row r="76" spans="2:13" s="93" customFormat="1" ht="12.75" x14ac:dyDescent="0.2"/>
    <row r="77" spans="2:13" s="93" customFormat="1" ht="12.75" x14ac:dyDescent="0.2"/>
  </sheetData>
  <pageMargins left="0.25" right="0.25" top="0.75" bottom="0.75" header="0.3" footer="0.3"/>
  <pageSetup scale="52" orientation="landscape" r:id="rId1"/>
  <headerFooter>
    <oddHeader>&amp;RTO2019 Draft Annual Update
Attachment 4
WP-Schedule 10 and 16 
Page &amp;P of &amp;N</oddHeader>
  </headerFooter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Net Plant</vt:lpstr>
      <vt:lpstr>Load Summary</vt:lpstr>
      <vt:lpstr>Non-Inc Plant</vt:lpstr>
      <vt:lpstr>Inc CWIP &amp; Plant</vt:lpstr>
      <vt:lpstr>Inc CWIP &amp; Plant Summary</vt:lpstr>
      <vt:lpstr>Incentive CWIP</vt:lpstr>
      <vt:lpstr>'Inc CWIP &amp; Plant'!Print_Area</vt:lpstr>
      <vt:lpstr>'Inc CWIP &amp; Plant'!Print_Titles</vt:lpstr>
      <vt:lpstr>'Non-Inc Plant'!Print_Titles</vt:lpstr>
    </vt:vector>
  </TitlesOfParts>
  <Company>Southern California Edison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Gunn, David</dc:creator>
  <cp:lastModifiedBy>Kim, Jee Young</cp:lastModifiedBy>
  <cp:lastPrinted>2018-06-12T22:25:40Z</cp:lastPrinted>
  <dcterms:created xsi:type="dcterms:W3CDTF">2013-06-06T04:26:31Z</dcterms:created>
  <dcterms:modified xsi:type="dcterms:W3CDTF">2018-06-12T22:26:07Z</dcterms:modified>
</cp:coreProperties>
</file>