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FERC-REG\FERC\FERC Contract &amp; Cost Analysis\2018 FERC Rate Case TO2018\Workpapers\"/>
    </mc:Choice>
  </mc:AlternateContent>
  <bookViews>
    <workbookView xWindow="0" yWindow="0" windowWidth="25200" windowHeight="12570"/>
  </bookViews>
  <sheets>
    <sheet name="Net Plant" sheetId="3" r:id="rId1"/>
    <sheet name="Load Summary" sheetId="4" r:id="rId2"/>
    <sheet name="Non-Inc Plant" sheetId="5" r:id="rId3"/>
    <sheet name="Inc CWIP &amp; Plant" sheetId="6" r:id="rId4"/>
    <sheet name="Inc CWIP &amp; Plant Summary" sheetId="7" r:id="rId5"/>
    <sheet name="Incentive CWIP" sheetId="8" r:id="rId6"/>
  </sheets>
  <externalReferences>
    <externalReference r:id="rId7"/>
  </externalReferences>
  <definedNames>
    <definedName name="_Fill" localSheetId="4" hidden="1">#REF!</definedName>
    <definedName name="_Fill" hidden="1">#REF!</definedName>
    <definedName name="_xlnm._FilterDatabase" localSheetId="3" hidden="1">'Inc CWIP &amp; Plant'!$C$13:$AS$406</definedName>
    <definedName name="_xlnm._FilterDatabase" localSheetId="4" hidden="1">'Inc CWIP &amp; Plant Summary'!$B$5:$C$32</definedName>
    <definedName name="_xlnm._FilterDatabase" localSheetId="5" hidden="1">'Incentive CWIP'!#REF!</definedName>
    <definedName name="_xlnm._FilterDatabase" localSheetId="1" hidden="1">'Load Summary'!#REF!</definedName>
    <definedName name="_xlnm._FilterDatabase" localSheetId="0" hidden="1">'Net Plant'!#REF!</definedName>
    <definedName name="_xlnm._FilterDatabase" localSheetId="2" hidden="1">'Non-Inc Plant'!$B$48:$AS$125</definedName>
    <definedName name="_Key2" localSheetId="4" hidden="1">[1]ACCT_106!#REF!</definedName>
    <definedName name="_Key2" hidden="1">[1]ACCT_106!#REF!</definedName>
    <definedName name="_Order1" hidden="1">255</definedName>
    <definedName name="_Order2" hidden="1">255</definedName>
    <definedName name="_xlnm.Print_Area" localSheetId="3">'Inc CWIP &amp; Plant'!$E$1:$AR$378</definedName>
    <definedName name="_xlnm.Print_Area" localSheetId="0">'Net Plant'!$B$1:$J$30</definedName>
    <definedName name="_xlnm.Print_Titles" localSheetId="3">'Inc CWIP &amp; Plant'!$E:$L,'Inc CWIP &amp; Plant'!$1:$5</definedName>
    <definedName name="_xlnm.Print_Titles" localSheetId="2">'Non-Inc Plant'!$B:$I,'Non-Inc Plant'!$1:$5</definedName>
    <definedName name="Reference_2" localSheetId="3" hidden="1">{#N/A,#N/A,FALSE,"AD PG 1 OF 2";#N/A,#N/A,FALSE,"AD PG 2 OF 2"}</definedName>
    <definedName name="Reference_2" hidden="1">{#N/A,#N/A,FALSE,"AD PG 1 OF 2";#N/A,#N/A,FALSE,"AD PG 2 OF 2"}</definedName>
    <definedName name="Test" localSheetId="3" hidden="1">{#N/A,#N/A,FALSE,"AD PG 1 OF 2";#N/A,#N/A,FALSE,"AD PG 2 OF 2"}</definedName>
    <definedName name="Test" hidden="1">{#N/A,#N/A,FALSE,"AD PG 1 OF 2";#N/A,#N/A,FALSE,"AD PG 2 OF 2"}</definedName>
    <definedName name="wrn.Statement._.AD." localSheetId="3" hidden="1">{#N/A,#N/A,FALSE,"AD PG 1 OF 2";#N/A,#N/A,FALSE,"AD PG 2 OF 2"}</definedName>
    <definedName name="wrn.Statement._.AD." hidden="1">{#N/A,#N/A,FALSE,"AD PG 1 OF 2";#N/A,#N/A,FALSE,"AD PG 2 OF 2"}</definedName>
    <definedName name="wrn.statement._.AD.old" localSheetId="3" hidden="1">{#N/A,#N/A,FALSE,"AD PG 1 OF 2";#N/A,#N/A,FALSE,"AD PG 2 OF 2"}</definedName>
    <definedName name="wrn.statement._.AD.old" hidden="1">{#N/A,#N/A,FALSE,"AD PG 1 OF 2";#N/A,#N/A,FALSE,"AD PG 2 OF 2"}</definedName>
    <definedName name="wrn.Statement._.AD2." localSheetId="3" hidden="1">{#N/A,#N/A,FALSE,"AD PG 1 OF 2";#N/A,#N/A,FALSE,"AD PG 2 OF 2"}</definedName>
    <definedName name="wrn.Statement._.AD2." hidden="1">{#N/A,#N/A,FALSE,"AD PG 1 OF 2";#N/A,#N/A,FALSE,"AD PG 2 OF 2"}</definedName>
    <definedName name="wrn.statement._.AD3." localSheetId="3" hidden="1">{#N/A,#N/A,FALSE,"AD PG 1 OF 2";#N/A,#N/A,FALSE,"AD PG 2 OF 2"}</definedName>
    <definedName name="wrn.statement._.AD3." hidden="1">{#N/A,#N/A,FALSE,"AD PG 1 OF 2";#N/A,#N/A,FALSE,"AD PG 2 OF 2"}</definedName>
  </definedNames>
  <calcPr calcId="15251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367" i="6" l="1"/>
  <c r="X367" i="6"/>
  <c r="Y367" i="6"/>
  <c r="Z367" i="6"/>
  <c r="AA367" i="6" s="1"/>
  <c r="AB367" i="6" s="1"/>
  <c r="AC367" i="6" s="1"/>
  <c r="AD367" i="6" s="1"/>
  <c r="AE367" i="6" s="1"/>
  <c r="AF367" i="6" s="1"/>
  <c r="AG367" i="6" s="1"/>
  <c r="AH367" i="6" s="1"/>
  <c r="AI367" i="6" s="1"/>
  <c r="AJ367" i="6" s="1"/>
  <c r="AK367" i="6" s="1"/>
  <c r="AL367" i="6" s="1"/>
  <c r="AM367" i="6" s="1"/>
  <c r="AN367" i="6" s="1"/>
  <c r="AO367" i="6" s="1"/>
  <c r="AP367" i="6" s="1"/>
  <c r="AQ367" i="6" s="1"/>
  <c r="AR367" i="6" s="1"/>
  <c r="V367" i="6"/>
  <c r="W198" i="6"/>
  <c r="X198" i="6"/>
  <c r="Y198" i="6"/>
  <c r="Z198" i="6"/>
  <c r="AA198" i="6" s="1"/>
  <c r="AB198" i="6" s="1"/>
  <c r="AC198" i="6" s="1"/>
  <c r="AD198" i="6" s="1"/>
  <c r="AE198" i="6" s="1"/>
  <c r="AF198" i="6" s="1"/>
  <c r="AG198" i="6" s="1"/>
  <c r="AH198" i="6" s="1"/>
  <c r="AI198" i="6" s="1"/>
  <c r="AJ198" i="6" s="1"/>
  <c r="AK198" i="6" s="1"/>
  <c r="AL198" i="6" s="1"/>
  <c r="AM198" i="6" s="1"/>
  <c r="AN198" i="6" s="1"/>
  <c r="AO198" i="6" s="1"/>
  <c r="AP198" i="6" s="1"/>
  <c r="AQ198" i="6" s="1"/>
  <c r="AR198" i="6" s="1"/>
  <c r="V198" i="6"/>
  <c r="C349" i="6" l="1"/>
  <c r="N349" i="6"/>
  <c r="Q349" i="6" s="1"/>
  <c r="C350" i="6"/>
  <c r="N350" i="6"/>
  <c r="Q350" i="6" s="1"/>
  <c r="N131" i="6"/>
  <c r="N44" i="8" l="1"/>
  <c r="N45" i="8"/>
  <c r="N46" i="8"/>
  <c r="N47" i="8"/>
  <c r="N48" i="8"/>
  <c r="N49" i="8"/>
  <c r="N50" i="8"/>
  <c r="N51" i="8"/>
  <c r="N52" i="8"/>
  <c r="N53" i="8"/>
  <c r="N54" i="8"/>
  <c r="N55" i="8"/>
  <c r="N43" i="8"/>
  <c r="B27" i="8"/>
  <c r="B8" i="8"/>
  <c r="B9" i="8" s="1"/>
  <c r="B10" i="8" s="1"/>
  <c r="B11" i="8" s="1"/>
  <c r="B12" i="8" s="1"/>
  <c r="B13" i="8" s="1"/>
  <c r="B14" i="8" s="1"/>
  <c r="B15" i="8" s="1"/>
  <c r="B16" i="8" s="1"/>
  <c r="B17" i="8" s="1"/>
  <c r="B18" i="8" s="1"/>
  <c r="B19" i="8" s="1"/>
  <c r="M6" i="8"/>
  <c r="L6" i="8"/>
  <c r="K6" i="8"/>
  <c r="J6" i="8"/>
  <c r="I6" i="8"/>
  <c r="H6" i="8"/>
  <c r="G6" i="8"/>
  <c r="F6" i="8"/>
  <c r="E6" i="8"/>
  <c r="D6" i="8"/>
  <c r="C6" i="8"/>
  <c r="Q65" i="7"/>
  <c r="C37" i="7"/>
  <c r="C66" i="7" s="1"/>
  <c r="Q36" i="7"/>
  <c r="P36" i="7"/>
  <c r="O36" i="7"/>
  <c r="O65" i="7" s="1"/>
  <c r="N36" i="7"/>
  <c r="M36" i="7"/>
  <c r="L36" i="7"/>
  <c r="K36" i="7"/>
  <c r="K65" i="7" s="1"/>
  <c r="J36" i="7"/>
  <c r="I36" i="7"/>
  <c r="I65" i="7" s="1"/>
  <c r="H36" i="7"/>
  <c r="G36" i="7"/>
  <c r="G65" i="7" s="1"/>
  <c r="F36" i="7"/>
  <c r="C9" i="7"/>
  <c r="N377" i="6"/>
  <c r="C377" i="6"/>
  <c r="N376" i="6"/>
  <c r="C376" i="6"/>
  <c r="N375" i="6"/>
  <c r="L375" i="6"/>
  <c r="K375" i="6"/>
  <c r="J375" i="6"/>
  <c r="I375" i="6"/>
  <c r="H375" i="6"/>
  <c r="G375" i="6"/>
  <c r="F375" i="6"/>
  <c r="E375" i="6"/>
  <c r="C375" i="6"/>
  <c r="N374" i="6"/>
  <c r="L374" i="6"/>
  <c r="K374" i="6"/>
  <c r="J374" i="6"/>
  <c r="I374" i="6"/>
  <c r="H374" i="6"/>
  <c r="G374" i="6"/>
  <c r="F374" i="6"/>
  <c r="E374" i="6"/>
  <c r="C374" i="6"/>
  <c r="U373" i="6"/>
  <c r="V373" i="6" s="1"/>
  <c r="W373" i="6" s="1"/>
  <c r="X373" i="6" s="1"/>
  <c r="Y373" i="6" s="1"/>
  <c r="Z373" i="6" s="1"/>
  <c r="AA373" i="6" s="1"/>
  <c r="AB373" i="6" s="1"/>
  <c r="AC373" i="6" s="1"/>
  <c r="AD373" i="6" s="1"/>
  <c r="AE373" i="6" s="1"/>
  <c r="AF373" i="6" s="1"/>
  <c r="AG373" i="6" s="1"/>
  <c r="AH373" i="6" s="1"/>
  <c r="AI373" i="6" s="1"/>
  <c r="AJ373" i="6" s="1"/>
  <c r="AK373" i="6" s="1"/>
  <c r="AL373" i="6" s="1"/>
  <c r="AM373" i="6" s="1"/>
  <c r="AN373" i="6" s="1"/>
  <c r="AO373" i="6" s="1"/>
  <c r="AP373" i="6" s="1"/>
  <c r="AQ373" i="6" s="1"/>
  <c r="AR373" i="6" s="1"/>
  <c r="S373" i="6"/>
  <c r="R373" i="6"/>
  <c r="Q373" i="6"/>
  <c r="P373" i="6"/>
  <c r="O373" i="6"/>
  <c r="N373" i="6"/>
  <c r="E367" i="6"/>
  <c r="N365" i="6"/>
  <c r="AR364" i="6"/>
  <c r="AQ364" i="6"/>
  <c r="AP364" i="6"/>
  <c r="AO364" i="6"/>
  <c r="AN364" i="6"/>
  <c r="AM364" i="6"/>
  <c r="AL364" i="6"/>
  <c r="AK364" i="6"/>
  <c r="AJ364" i="6"/>
  <c r="AI364" i="6"/>
  <c r="AH364" i="6"/>
  <c r="AG364" i="6"/>
  <c r="AF364" i="6"/>
  <c r="AE364" i="6"/>
  <c r="AD364" i="6"/>
  <c r="AC364" i="6"/>
  <c r="AB364" i="6"/>
  <c r="AA364" i="6"/>
  <c r="Z364" i="6"/>
  <c r="Y364" i="6"/>
  <c r="X364" i="6"/>
  <c r="W364" i="6"/>
  <c r="V364" i="6"/>
  <c r="U364" i="6"/>
  <c r="Q364" i="6"/>
  <c r="C364" i="6"/>
  <c r="AR363" i="6"/>
  <c r="AQ363" i="6"/>
  <c r="AP363" i="6"/>
  <c r="AO363" i="6"/>
  <c r="AN363" i="6"/>
  <c r="AM363" i="6"/>
  <c r="AL363" i="6"/>
  <c r="AK363" i="6"/>
  <c r="AJ363" i="6"/>
  <c r="AI363" i="6"/>
  <c r="AH363" i="6"/>
  <c r="AG363" i="6"/>
  <c r="AF363" i="6"/>
  <c r="AE363" i="6"/>
  <c r="AD363" i="6"/>
  <c r="AC363" i="6"/>
  <c r="AB363" i="6"/>
  <c r="AA363" i="6"/>
  <c r="Z363" i="6"/>
  <c r="Y363" i="6"/>
  <c r="X363" i="6"/>
  <c r="W363" i="6"/>
  <c r="V363" i="6"/>
  <c r="U363" i="6"/>
  <c r="Q363" i="6"/>
  <c r="P363" i="6"/>
  <c r="S363" i="6" s="1"/>
  <c r="O363" i="6"/>
  <c r="C363" i="6"/>
  <c r="R362" i="6"/>
  <c r="Q362" i="6"/>
  <c r="P362" i="6"/>
  <c r="O362" i="6"/>
  <c r="O375" i="6" s="1"/>
  <c r="C362" i="6"/>
  <c r="Q361" i="6"/>
  <c r="Q365" i="6" s="1"/>
  <c r="P361" i="6"/>
  <c r="O361" i="6"/>
  <c r="C361" i="6"/>
  <c r="AB360" i="6"/>
  <c r="AC360" i="6" s="1"/>
  <c r="AD360" i="6" s="1"/>
  <c r="AE360" i="6" s="1"/>
  <c r="AF360" i="6" s="1"/>
  <c r="AG360" i="6" s="1"/>
  <c r="AH360" i="6" s="1"/>
  <c r="AI360" i="6" s="1"/>
  <c r="AJ360" i="6" s="1"/>
  <c r="AK360" i="6" s="1"/>
  <c r="AL360" i="6" s="1"/>
  <c r="AM360" i="6" s="1"/>
  <c r="AN360" i="6" s="1"/>
  <c r="AO360" i="6" s="1"/>
  <c r="AP360" i="6" s="1"/>
  <c r="AQ360" i="6" s="1"/>
  <c r="AR360" i="6" s="1"/>
  <c r="U360" i="6"/>
  <c r="V360" i="6" s="1"/>
  <c r="W360" i="6" s="1"/>
  <c r="X360" i="6" s="1"/>
  <c r="Y360" i="6" s="1"/>
  <c r="Z360" i="6" s="1"/>
  <c r="AA360" i="6" s="1"/>
  <c r="S360" i="6"/>
  <c r="R360" i="6"/>
  <c r="Q360" i="6"/>
  <c r="P360" i="6"/>
  <c r="O360" i="6"/>
  <c r="N360" i="6"/>
  <c r="N348" i="6"/>
  <c r="L348" i="6"/>
  <c r="K348" i="6"/>
  <c r="J348" i="6"/>
  <c r="I348" i="6"/>
  <c r="H348" i="6"/>
  <c r="G348" i="6"/>
  <c r="F348" i="6"/>
  <c r="E348" i="6"/>
  <c r="C348" i="6"/>
  <c r="N347" i="6"/>
  <c r="L347" i="6"/>
  <c r="K347" i="6"/>
  <c r="J347" i="6"/>
  <c r="I347" i="6"/>
  <c r="H347" i="6"/>
  <c r="F347" i="6"/>
  <c r="E347" i="6"/>
  <c r="C347" i="6"/>
  <c r="U346" i="6"/>
  <c r="V346" i="6" s="1"/>
  <c r="W346" i="6" s="1"/>
  <c r="X346" i="6" s="1"/>
  <c r="Y346" i="6" s="1"/>
  <c r="Z346" i="6" s="1"/>
  <c r="AA346" i="6" s="1"/>
  <c r="AB346" i="6" s="1"/>
  <c r="AC346" i="6" s="1"/>
  <c r="AD346" i="6" s="1"/>
  <c r="AE346" i="6" s="1"/>
  <c r="AF346" i="6" s="1"/>
  <c r="AG346" i="6" s="1"/>
  <c r="AH346" i="6" s="1"/>
  <c r="AI346" i="6" s="1"/>
  <c r="AJ346" i="6" s="1"/>
  <c r="AK346" i="6" s="1"/>
  <c r="AL346" i="6" s="1"/>
  <c r="AM346" i="6" s="1"/>
  <c r="AN346" i="6" s="1"/>
  <c r="AO346" i="6" s="1"/>
  <c r="AP346" i="6" s="1"/>
  <c r="AQ346" i="6" s="1"/>
  <c r="AR346" i="6" s="1"/>
  <c r="S346" i="6"/>
  <c r="R346" i="6"/>
  <c r="Q346" i="6"/>
  <c r="P346" i="6"/>
  <c r="O346" i="6"/>
  <c r="N346" i="6"/>
  <c r="E340" i="6"/>
  <c r="N338" i="6"/>
  <c r="AR337" i="6"/>
  <c r="AQ337" i="6"/>
  <c r="AP337" i="6"/>
  <c r="AO337" i="6"/>
  <c r="AN337" i="6"/>
  <c r="AM337" i="6"/>
  <c r="AL337" i="6"/>
  <c r="AK337" i="6"/>
  <c r="AJ337" i="6"/>
  <c r="AI337" i="6"/>
  <c r="AH337" i="6"/>
  <c r="AG337" i="6"/>
  <c r="AF337" i="6"/>
  <c r="AE337" i="6"/>
  <c r="AD337" i="6"/>
  <c r="AC337" i="6"/>
  <c r="AB337" i="6"/>
  <c r="AA337" i="6"/>
  <c r="Z337" i="6"/>
  <c r="Y337" i="6"/>
  <c r="X337" i="6"/>
  <c r="W337" i="6"/>
  <c r="V337" i="6"/>
  <c r="U337" i="6"/>
  <c r="Q337" i="6"/>
  <c r="C337" i="6"/>
  <c r="AR336" i="6"/>
  <c r="AQ336" i="6"/>
  <c r="AP336" i="6"/>
  <c r="AO336" i="6"/>
  <c r="AN336" i="6"/>
  <c r="AM336" i="6"/>
  <c r="AL336" i="6"/>
  <c r="AK336" i="6"/>
  <c r="AJ336" i="6"/>
  <c r="AI336" i="6"/>
  <c r="AH336" i="6"/>
  <c r="AG336" i="6"/>
  <c r="AF336" i="6"/>
  <c r="AE336" i="6"/>
  <c r="AD336" i="6"/>
  <c r="AC336" i="6"/>
  <c r="AB336" i="6"/>
  <c r="AA336" i="6"/>
  <c r="Z336" i="6"/>
  <c r="Y336" i="6"/>
  <c r="X336" i="6"/>
  <c r="W336" i="6"/>
  <c r="V336" i="6"/>
  <c r="U336" i="6"/>
  <c r="Q336" i="6"/>
  <c r="P336" i="6"/>
  <c r="P349" i="6" s="1"/>
  <c r="S349" i="6" s="1"/>
  <c r="O336" i="6"/>
  <c r="C336" i="6"/>
  <c r="Q335" i="6"/>
  <c r="P335" i="6"/>
  <c r="S335" i="6" s="1"/>
  <c r="O335" i="6"/>
  <c r="C335" i="6"/>
  <c r="Q334" i="6"/>
  <c r="P334" i="6"/>
  <c r="O334" i="6"/>
  <c r="R334" i="6" s="1"/>
  <c r="G334" i="6"/>
  <c r="G347" i="6" s="1"/>
  <c r="C334" i="6"/>
  <c r="U333" i="6"/>
  <c r="V333" i="6" s="1"/>
  <c r="W333" i="6" s="1"/>
  <c r="X333" i="6" s="1"/>
  <c r="Y333" i="6" s="1"/>
  <c r="Z333" i="6" s="1"/>
  <c r="AA333" i="6" s="1"/>
  <c r="AB333" i="6" s="1"/>
  <c r="AC333" i="6" s="1"/>
  <c r="AD333" i="6" s="1"/>
  <c r="AE333" i="6" s="1"/>
  <c r="AF333" i="6" s="1"/>
  <c r="AG333" i="6" s="1"/>
  <c r="AH333" i="6" s="1"/>
  <c r="AI333" i="6" s="1"/>
  <c r="AJ333" i="6" s="1"/>
  <c r="AK333" i="6" s="1"/>
  <c r="AL333" i="6" s="1"/>
  <c r="AM333" i="6" s="1"/>
  <c r="AN333" i="6" s="1"/>
  <c r="AO333" i="6" s="1"/>
  <c r="AP333" i="6" s="1"/>
  <c r="AQ333" i="6" s="1"/>
  <c r="AR333" i="6" s="1"/>
  <c r="S333" i="6"/>
  <c r="R333" i="6"/>
  <c r="Q333" i="6"/>
  <c r="P333" i="6"/>
  <c r="O333" i="6"/>
  <c r="N333" i="6"/>
  <c r="AR324" i="6"/>
  <c r="AQ324" i="6"/>
  <c r="AP324" i="6"/>
  <c r="AO324" i="6"/>
  <c r="AN324" i="6"/>
  <c r="AM324" i="6"/>
  <c r="AL324" i="6"/>
  <c r="AK324" i="6"/>
  <c r="AJ324" i="6"/>
  <c r="AI324" i="6"/>
  <c r="AH324" i="6"/>
  <c r="AG324" i="6"/>
  <c r="AF324" i="6"/>
  <c r="AE324" i="6"/>
  <c r="AD324" i="6"/>
  <c r="AC324" i="6"/>
  <c r="AB324" i="6"/>
  <c r="AA324" i="6"/>
  <c r="Z324" i="6"/>
  <c r="Y324" i="6"/>
  <c r="X324" i="6"/>
  <c r="W324" i="6"/>
  <c r="V324" i="6"/>
  <c r="U324" i="6"/>
  <c r="N323" i="6"/>
  <c r="L323" i="6"/>
  <c r="K323" i="6"/>
  <c r="J323" i="6"/>
  <c r="I323" i="6"/>
  <c r="H323" i="6"/>
  <c r="G323" i="6"/>
  <c r="F323" i="6"/>
  <c r="E323" i="6"/>
  <c r="C323" i="6"/>
  <c r="N322" i="6"/>
  <c r="L322" i="6"/>
  <c r="K322" i="6"/>
  <c r="J322" i="6"/>
  <c r="I322" i="6"/>
  <c r="H322" i="6"/>
  <c r="G322" i="6"/>
  <c r="F322" i="6"/>
  <c r="E322" i="6"/>
  <c r="C322" i="6"/>
  <c r="N321" i="6"/>
  <c r="L321" i="6"/>
  <c r="K321" i="6"/>
  <c r="J321" i="6"/>
  <c r="I321" i="6"/>
  <c r="H321" i="6"/>
  <c r="G321" i="6"/>
  <c r="F321" i="6"/>
  <c r="E321" i="6"/>
  <c r="C321" i="6"/>
  <c r="N320" i="6"/>
  <c r="L320" i="6"/>
  <c r="K320" i="6"/>
  <c r="J320" i="6"/>
  <c r="I320" i="6"/>
  <c r="H320" i="6"/>
  <c r="G320" i="6"/>
  <c r="F320" i="6"/>
  <c r="E320" i="6"/>
  <c r="C320" i="6"/>
  <c r="N319" i="6"/>
  <c r="L319" i="6"/>
  <c r="K319" i="6"/>
  <c r="J319" i="6"/>
  <c r="I319" i="6"/>
  <c r="H319" i="6"/>
  <c r="G319" i="6"/>
  <c r="F319" i="6"/>
  <c r="E319" i="6"/>
  <c r="C319" i="6"/>
  <c r="N318" i="6"/>
  <c r="L318" i="6"/>
  <c r="K318" i="6"/>
  <c r="J318" i="6"/>
  <c r="I318" i="6"/>
  <c r="H318" i="6"/>
  <c r="G318" i="6"/>
  <c r="F318" i="6"/>
  <c r="E318" i="6"/>
  <c r="C318" i="6"/>
  <c r="N317" i="6"/>
  <c r="L317" i="6"/>
  <c r="Q317" i="6" s="1"/>
  <c r="K317" i="6"/>
  <c r="J317" i="6"/>
  <c r="I317" i="6"/>
  <c r="H317" i="6"/>
  <c r="G317" i="6"/>
  <c r="F317" i="6"/>
  <c r="E317" i="6"/>
  <c r="C317" i="6"/>
  <c r="N316" i="6"/>
  <c r="L316" i="6"/>
  <c r="K316" i="6"/>
  <c r="J316" i="6"/>
  <c r="I316" i="6"/>
  <c r="H316" i="6"/>
  <c r="F316" i="6"/>
  <c r="E316" i="6"/>
  <c r="C316" i="6"/>
  <c r="U315" i="6"/>
  <c r="V315" i="6" s="1"/>
  <c r="W315" i="6" s="1"/>
  <c r="X315" i="6" s="1"/>
  <c r="Y315" i="6" s="1"/>
  <c r="Z315" i="6" s="1"/>
  <c r="AA315" i="6" s="1"/>
  <c r="AB315" i="6" s="1"/>
  <c r="AC315" i="6" s="1"/>
  <c r="AD315" i="6" s="1"/>
  <c r="AE315" i="6" s="1"/>
  <c r="AF315" i="6" s="1"/>
  <c r="AG315" i="6" s="1"/>
  <c r="AH315" i="6" s="1"/>
  <c r="AI315" i="6" s="1"/>
  <c r="AJ315" i="6" s="1"/>
  <c r="AK315" i="6" s="1"/>
  <c r="AL315" i="6" s="1"/>
  <c r="AM315" i="6" s="1"/>
  <c r="AN315" i="6" s="1"/>
  <c r="AO315" i="6" s="1"/>
  <c r="AP315" i="6" s="1"/>
  <c r="AQ315" i="6" s="1"/>
  <c r="AR315" i="6" s="1"/>
  <c r="S315" i="6"/>
  <c r="R315" i="6"/>
  <c r="Q315" i="6"/>
  <c r="P315" i="6"/>
  <c r="O315" i="6"/>
  <c r="N315" i="6"/>
  <c r="E309" i="6"/>
  <c r="N307" i="6"/>
  <c r="Q306" i="6"/>
  <c r="P306" i="6"/>
  <c r="O306" i="6"/>
  <c r="C306" i="6"/>
  <c r="R305" i="6"/>
  <c r="Q305" i="6"/>
  <c r="P305" i="6"/>
  <c r="S305" i="6" s="1"/>
  <c r="O305" i="6"/>
  <c r="O322" i="6" s="1"/>
  <c r="C305" i="6"/>
  <c r="Q304" i="6"/>
  <c r="P304" i="6"/>
  <c r="O304" i="6"/>
  <c r="C304" i="6"/>
  <c r="Q303" i="6"/>
  <c r="P303" i="6"/>
  <c r="O303" i="6"/>
  <c r="O320" i="6" s="1"/>
  <c r="C303" i="6"/>
  <c r="R302" i="6"/>
  <c r="Q302" i="6"/>
  <c r="P302" i="6"/>
  <c r="O302" i="6"/>
  <c r="O319" i="6" s="1"/>
  <c r="C302" i="6"/>
  <c r="Q301" i="6"/>
  <c r="P301" i="6"/>
  <c r="O301" i="6"/>
  <c r="O318" i="6" s="1"/>
  <c r="C301" i="6"/>
  <c r="Q300" i="6"/>
  <c r="P300" i="6"/>
  <c r="O300" i="6"/>
  <c r="C300" i="6"/>
  <c r="Q299" i="6"/>
  <c r="P299" i="6"/>
  <c r="O299" i="6"/>
  <c r="G299" i="6"/>
  <c r="G316" i="6" s="1"/>
  <c r="C299" i="6"/>
  <c r="Y298" i="6"/>
  <c r="Z298" i="6" s="1"/>
  <c r="AA298" i="6" s="1"/>
  <c r="AB298" i="6" s="1"/>
  <c r="AC298" i="6" s="1"/>
  <c r="AD298" i="6" s="1"/>
  <c r="AE298" i="6" s="1"/>
  <c r="AF298" i="6" s="1"/>
  <c r="AG298" i="6" s="1"/>
  <c r="AH298" i="6" s="1"/>
  <c r="AI298" i="6" s="1"/>
  <c r="AJ298" i="6" s="1"/>
  <c r="AK298" i="6" s="1"/>
  <c r="AL298" i="6" s="1"/>
  <c r="AM298" i="6" s="1"/>
  <c r="AN298" i="6" s="1"/>
  <c r="AO298" i="6" s="1"/>
  <c r="AP298" i="6" s="1"/>
  <c r="AQ298" i="6" s="1"/>
  <c r="AR298" i="6" s="1"/>
  <c r="U298" i="6"/>
  <c r="V298" i="6" s="1"/>
  <c r="W298" i="6" s="1"/>
  <c r="X298" i="6" s="1"/>
  <c r="S298" i="6"/>
  <c r="R298" i="6"/>
  <c r="Q298" i="6"/>
  <c r="P298" i="6"/>
  <c r="O298" i="6"/>
  <c r="N298" i="6"/>
  <c r="N288" i="6"/>
  <c r="L288" i="6"/>
  <c r="K288" i="6"/>
  <c r="J288" i="6"/>
  <c r="I288" i="6"/>
  <c r="H288" i="6"/>
  <c r="G288" i="6"/>
  <c r="F288" i="6"/>
  <c r="E288" i="6"/>
  <c r="C288" i="6"/>
  <c r="N287" i="6"/>
  <c r="L287" i="6"/>
  <c r="K287" i="6"/>
  <c r="J287" i="6"/>
  <c r="I287" i="6"/>
  <c r="H287" i="6"/>
  <c r="G287" i="6"/>
  <c r="F287" i="6"/>
  <c r="E287" i="6"/>
  <c r="C287" i="6"/>
  <c r="N286" i="6"/>
  <c r="L286" i="6"/>
  <c r="K286" i="6"/>
  <c r="J286" i="6"/>
  <c r="I286" i="6"/>
  <c r="H286" i="6"/>
  <c r="G286" i="6"/>
  <c r="F286" i="6"/>
  <c r="E286" i="6"/>
  <c r="C286" i="6"/>
  <c r="N285" i="6"/>
  <c r="L285" i="6"/>
  <c r="K285" i="6"/>
  <c r="J285" i="6"/>
  <c r="I285" i="6"/>
  <c r="H285" i="6"/>
  <c r="G285" i="6"/>
  <c r="F285" i="6"/>
  <c r="E285" i="6"/>
  <c r="C285" i="6"/>
  <c r="N284" i="6"/>
  <c r="L284" i="6"/>
  <c r="K284" i="6"/>
  <c r="J284" i="6"/>
  <c r="I284" i="6"/>
  <c r="H284" i="6"/>
  <c r="G284" i="6"/>
  <c r="F284" i="6"/>
  <c r="E284" i="6"/>
  <c r="C284" i="6"/>
  <c r="N283" i="6"/>
  <c r="L283" i="6"/>
  <c r="K283" i="6"/>
  <c r="J283" i="6"/>
  <c r="I283" i="6"/>
  <c r="H283" i="6"/>
  <c r="F283" i="6"/>
  <c r="E283" i="6"/>
  <c r="C283" i="6"/>
  <c r="U282" i="6"/>
  <c r="V282" i="6" s="1"/>
  <c r="W282" i="6" s="1"/>
  <c r="X282" i="6" s="1"/>
  <c r="Y282" i="6" s="1"/>
  <c r="Z282" i="6" s="1"/>
  <c r="AA282" i="6" s="1"/>
  <c r="AB282" i="6" s="1"/>
  <c r="AC282" i="6" s="1"/>
  <c r="AD282" i="6" s="1"/>
  <c r="AE282" i="6" s="1"/>
  <c r="AF282" i="6" s="1"/>
  <c r="AG282" i="6" s="1"/>
  <c r="AH282" i="6" s="1"/>
  <c r="AI282" i="6" s="1"/>
  <c r="AJ282" i="6" s="1"/>
  <c r="AK282" i="6" s="1"/>
  <c r="AL282" i="6" s="1"/>
  <c r="AM282" i="6" s="1"/>
  <c r="AN282" i="6" s="1"/>
  <c r="AO282" i="6" s="1"/>
  <c r="AP282" i="6" s="1"/>
  <c r="AQ282" i="6" s="1"/>
  <c r="AR282" i="6" s="1"/>
  <c r="S282" i="6"/>
  <c r="R282" i="6"/>
  <c r="Q282" i="6"/>
  <c r="P282" i="6"/>
  <c r="O282" i="6"/>
  <c r="N282" i="6"/>
  <c r="E276" i="6"/>
  <c r="N274" i="6"/>
  <c r="Q273" i="6"/>
  <c r="C273" i="6"/>
  <c r="AR272" i="6"/>
  <c r="AQ272" i="6"/>
  <c r="AP272" i="6"/>
  <c r="AO272" i="6"/>
  <c r="AN272" i="6"/>
  <c r="AM272" i="6"/>
  <c r="AL272" i="6"/>
  <c r="AK272" i="6"/>
  <c r="AJ272" i="6"/>
  <c r="AI272" i="6"/>
  <c r="AH272" i="6"/>
  <c r="AG272" i="6"/>
  <c r="AF272" i="6"/>
  <c r="AE272" i="6"/>
  <c r="AD272" i="6"/>
  <c r="AC272" i="6"/>
  <c r="AB272" i="6"/>
  <c r="AA272" i="6"/>
  <c r="Z272" i="6"/>
  <c r="Y272" i="6"/>
  <c r="X272" i="6"/>
  <c r="W272" i="6"/>
  <c r="V272" i="6"/>
  <c r="U272" i="6"/>
  <c r="Q272" i="6"/>
  <c r="C272" i="6"/>
  <c r="AR271" i="6"/>
  <c r="AQ271" i="6"/>
  <c r="AP271" i="6"/>
  <c r="AO271" i="6"/>
  <c r="AN271" i="6"/>
  <c r="AM271" i="6"/>
  <c r="AL271" i="6"/>
  <c r="AK271" i="6"/>
  <c r="AJ271" i="6"/>
  <c r="AI271" i="6"/>
  <c r="AH271" i="6"/>
  <c r="AG271" i="6"/>
  <c r="AF271" i="6"/>
  <c r="AE271" i="6"/>
  <c r="AD271" i="6"/>
  <c r="AC271" i="6"/>
  <c r="AB271" i="6"/>
  <c r="AA271" i="6"/>
  <c r="Z271" i="6"/>
  <c r="Y271" i="6"/>
  <c r="X271" i="6"/>
  <c r="W271" i="6"/>
  <c r="V271" i="6"/>
  <c r="U271" i="6"/>
  <c r="Q271" i="6"/>
  <c r="C271" i="6"/>
  <c r="AR270" i="6"/>
  <c r="AQ270" i="6"/>
  <c r="AP270" i="6"/>
  <c r="AO270" i="6"/>
  <c r="AN270" i="6"/>
  <c r="AM270" i="6"/>
  <c r="AL270" i="6"/>
  <c r="AK270" i="6"/>
  <c r="AJ270" i="6"/>
  <c r="AI270" i="6"/>
  <c r="AH270" i="6"/>
  <c r="AG270" i="6"/>
  <c r="AF270" i="6"/>
  <c r="AE270" i="6"/>
  <c r="AD270" i="6"/>
  <c r="AC270" i="6"/>
  <c r="AB270" i="6"/>
  <c r="AA270" i="6"/>
  <c r="Z270" i="6"/>
  <c r="Y270" i="6"/>
  <c r="X270" i="6"/>
  <c r="W270" i="6"/>
  <c r="V270" i="6"/>
  <c r="U270" i="6"/>
  <c r="Q270" i="6"/>
  <c r="C270" i="6"/>
  <c r="AR269" i="6"/>
  <c r="AQ269" i="6"/>
  <c r="AP269" i="6"/>
  <c r="AO269" i="6"/>
  <c r="AN269" i="6"/>
  <c r="AM269" i="6"/>
  <c r="AL269" i="6"/>
  <c r="AK269" i="6"/>
  <c r="AJ269" i="6"/>
  <c r="AI269" i="6"/>
  <c r="AH269" i="6"/>
  <c r="AG269" i="6"/>
  <c r="AF269" i="6"/>
  <c r="AE269" i="6"/>
  <c r="AD269" i="6"/>
  <c r="AC269" i="6"/>
  <c r="AB269" i="6"/>
  <c r="AA269" i="6"/>
  <c r="Z269" i="6"/>
  <c r="Y269" i="6"/>
  <c r="X269" i="6"/>
  <c r="W269" i="6"/>
  <c r="V269" i="6"/>
  <c r="U269" i="6"/>
  <c r="Q269" i="6"/>
  <c r="P269" i="6"/>
  <c r="O269" i="6"/>
  <c r="C269" i="6"/>
  <c r="Q268" i="6"/>
  <c r="P268" i="6"/>
  <c r="O268" i="6"/>
  <c r="G268" i="6"/>
  <c r="G283" i="6" s="1"/>
  <c r="C268" i="6"/>
  <c r="U267" i="6"/>
  <c r="V267" i="6" s="1"/>
  <c r="W267" i="6" s="1"/>
  <c r="X267" i="6" s="1"/>
  <c r="Y267" i="6" s="1"/>
  <c r="Z267" i="6" s="1"/>
  <c r="AA267" i="6" s="1"/>
  <c r="AB267" i="6" s="1"/>
  <c r="AC267" i="6" s="1"/>
  <c r="AD267" i="6" s="1"/>
  <c r="AE267" i="6" s="1"/>
  <c r="AF267" i="6" s="1"/>
  <c r="AG267" i="6" s="1"/>
  <c r="AH267" i="6" s="1"/>
  <c r="AI267" i="6" s="1"/>
  <c r="AJ267" i="6" s="1"/>
  <c r="AK267" i="6" s="1"/>
  <c r="AL267" i="6" s="1"/>
  <c r="AM267" i="6" s="1"/>
  <c r="AN267" i="6" s="1"/>
  <c r="AO267" i="6" s="1"/>
  <c r="AP267" i="6" s="1"/>
  <c r="AQ267" i="6" s="1"/>
  <c r="AR267" i="6" s="1"/>
  <c r="S267" i="6"/>
  <c r="R267" i="6"/>
  <c r="Q267" i="6"/>
  <c r="P267" i="6"/>
  <c r="O267" i="6"/>
  <c r="N267" i="6"/>
  <c r="AR258" i="6"/>
  <c r="AQ258" i="6"/>
  <c r="AP258" i="6"/>
  <c r="AO258" i="6"/>
  <c r="AN258" i="6"/>
  <c r="AM258" i="6"/>
  <c r="AL258" i="6"/>
  <c r="AK258" i="6"/>
  <c r="AJ258" i="6"/>
  <c r="AI258" i="6"/>
  <c r="AH258" i="6"/>
  <c r="AG258" i="6"/>
  <c r="AF258" i="6"/>
  <c r="AE258" i="6"/>
  <c r="AD258" i="6"/>
  <c r="AC258" i="6"/>
  <c r="AB258" i="6"/>
  <c r="AA258" i="6"/>
  <c r="Z258" i="6"/>
  <c r="Y258" i="6"/>
  <c r="X258" i="6"/>
  <c r="W258" i="6"/>
  <c r="V258" i="6"/>
  <c r="U258" i="6"/>
  <c r="N257" i="6"/>
  <c r="N258" i="6" s="1"/>
  <c r="Q257" i="6"/>
  <c r="Q258" i="6" s="1"/>
  <c r="U256" i="6"/>
  <c r="V256" i="6" s="1"/>
  <c r="W256" i="6" s="1"/>
  <c r="X256" i="6" s="1"/>
  <c r="Y256" i="6" s="1"/>
  <c r="Z256" i="6" s="1"/>
  <c r="AA256" i="6" s="1"/>
  <c r="AB256" i="6" s="1"/>
  <c r="AC256" i="6" s="1"/>
  <c r="AD256" i="6" s="1"/>
  <c r="AE256" i="6" s="1"/>
  <c r="AF256" i="6" s="1"/>
  <c r="AG256" i="6" s="1"/>
  <c r="AH256" i="6" s="1"/>
  <c r="AI256" i="6" s="1"/>
  <c r="AJ256" i="6" s="1"/>
  <c r="AK256" i="6" s="1"/>
  <c r="AL256" i="6" s="1"/>
  <c r="AM256" i="6" s="1"/>
  <c r="AN256" i="6" s="1"/>
  <c r="AO256" i="6" s="1"/>
  <c r="AP256" i="6" s="1"/>
  <c r="AQ256" i="6" s="1"/>
  <c r="AR256" i="6" s="1"/>
  <c r="S256" i="6"/>
  <c r="R256" i="6"/>
  <c r="Q256" i="6"/>
  <c r="P256" i="6"/>
  <c r="O256" i="6"/>
  <c r="N256" i="6"/>
  <c r="E250" i="6"/>
  <c r="N248" i="6"/>
  <c r="N250" i="6" s="1"/>
  <c r="AR247" i="6"/>
  <c r="AR248" i="6" s="1"/>
  <c r="AQ247" i="6"/>
  <c r="AQ248" i="6" s="1"/>
  <c r="AP247" i="6"/>
  <c r="AP248" i="6" s="1"/>
  <c r="AO247" i="6"/>
  <c r="AO248" i="6" s="1"/>
  <c r="AN247" i="6"/>
  <c r="AN248" i="6" s="1"/>
  <c r="AM247" i="6"/>
  <c r="AM248" i="6" s="1"/>
  <c r="AL247" i="6"/>
  <c r="AL248" i="6" s="1"/>
  <c r="AK247" i="6"/>
  <c r="AK248" i="6" s="1"/>
  <c r="AJ247" i="6"/>
  <c r="AJ248" i="6" s="1"/>
  <c r="AI247" i="6"/>
  <c r="AI248" i="6" s="1"/>
  <c r="AH247" i="6"/>
  <c r="AH248" i="6" s="1"/>
  <c r="AG247" i="6"/>
  <c r="AG248" i="6" s="1"/>
  <c r="AF247" i="6"/>
  <c r="AF248" i="6" s="1"/>
  <c r="AE247" i="6"/>
  <c r="AE248" i="6" s="1"/>
  <c r="AD247" i="6"/>
  <c r="AD248" i="6" s="1"/>
  <c r="AC247" i="6"/>
  <c r="AC248" i="6" s="1"/>
  <c r="AB247" i="6"/>
  <c r="AB248" i="6" s="1"/>
  <c r="AA247" i="6"/>
  <c r="AA248" i="6" s="1"/>
  <c r="Z247" i="6"/>
  <c r="Z248" i="6" s="1"/>
  <c r="Y247" i="6"/>
  <c r="Y248" i="6" s="1"/>
  <c r="X247" i="6"/>
  <c r="X248" i="6" s="1"/>
  <c r="W247" i="6"/>
  <c r="W248" i="6" s="1"/>
  <c r="V247" i="6"/>
  <c r="V248" i="6" s="1"/>
  <c r="U247" i="6"/>
  <c r="U248" i="6" s="1"/>
  <c r="U250" i="6" s="1"/>
  <c r="R247" i="6"/>
  <c r="R248" i="6" s="1"/>
  <c r="R250" i="6" s="1"/>
  <c r="Q247" i="6"/>
  <c r="Q248" i="6" s="1"/>
  <c r="Q250" i="6" s="1"/>
  <c r="P247" i="6"/>
  <c r="O247" i="6"/>
  <c r="O257" i="6" s="1"/>
  <c r="C247" i="6"/>
  <c r="C257" i="6" s="1"/>
  <c r="U246" i="6"/>
  <c r="S246" i="6"/>
  <c r="R246" i="6"/>
  <c r="Q246" i="6"/>
  <c r="P246" i="6"/>
  <c r="O246" i="6"/>
  <c r="N246" i="6"/>
  <c r="N236" i="6"/>
  <c r="C236" i="6"/>
  <c r="N235" i="6"/>
  <c r="C235" i="6"/>
  <c r="N234" i="6"/>
  <c r="Q234" i="6" s="1"/>
  <c r="C234" i="6"/>
  <c r="N233" i="6"/>
  <c r="Q233" i="6"/>
  <c r="C233" i="6"/>
  <c r="U232" i="6"/>
  <c r="V232" i="6" s="1"/>
  <c r="W232" i="6" s="1"/>
  <c r="X232" i="6" s="1"/>
  <c r="Y232" i="6" s="1"/>
  <c r="Z232" i="6" s="1"/>
  <c r="AA232" i="6" s="1"/>
  <c r="AB232" i="6" s="1"/>
  <c r="AC232" i="6" s="1"/>
  <c r="AD232" i="6" s="1"/>
  <c r="AE232" i="6" s="1"/>
  <c r="AF232" i="6" s="1"/>
  <c r="AG232" i="6" s="1"/>
  <c r="AH232" i="6" s="1"/>
  <c r="AI232" i="6" s="1"/>
  <c r="AJ232" i="6" s="1"/>
  <c r="AK232" i="6" s="1"/>
  <c r="AL232" i="6" s="1"/>
  <c r="AM232" i="6" s="1"/>
  <c r="AN232" i="6" s="1"/>
  <c r="AO232" i="6" s="1"/>
  <c r="AP232" i="6" s="1"/>
  <c r="AQ232" i="6" s="1"/>
  <c r="AR232" i="6" s="1"/>
  <c r="S232" i="6"/>
  <c r="R232" i="6"/>
  <c r="Q232" i="6"/>
  <c r="P232" i="6"/>
  <c r="O232" i="6"/>
  <c r="N232" i="6"/>
  <c r="E226" i="6"/>
  <c r="N224" i="6"/>
  <c r="AR223" i="6"/>
  <c r="AQ223" i="6"/>
  <c r="AP223" i="6"/>
  <c r="AO223" i="6"/>
  <c r="AN223" i="6"/>
  <c r="AM223" i="6"/>
  <c r="AL223" i="6"/>
  <c r="AK223" i="6"/>
  <c r="AJ223" i="6"/>
  <c r="AI223" i="6"/>
  <c r="AH223" i="6"/>
  <c r="AG223" i="6"/>
  <c r="AF223" i="6"/>
  <c r="AE223" i="6"/>
  <c r="AD223" i="6"/>
  <c r="AC223" i="6"/>
  <c r="AB223" i="6"/>
  <c r="AA223" i="6"/>
  <c r="Z223" i="6"/>
  <c r="Y223" i="6"/>
  <c r="X223" i="6"/>
  <c r="W223" i="6"/>
  <c r="V223" i="6"/>
  <c r="U223" i="6"/>
  <c r="Q223" i="6"/>
  <c r="C223" i="6"/>
  <c r="AR222" i="6"/>
  <c r="AQ222" i="6"/>
  <c r="AP222" i="6"/>
  <c r="AO222" i="6"/>
  <c r="AN222" i="6"/>
  <c r="AM222" i="6"/>
  <c r="AL222" i="6"/>
  <c r="AK222" i="6"/>
  <c r="AJ222" i="6"/>
  <c r="AI222" i="6"/>
  <c r="AH222" i="6"/>
  <c r="AG222" i="6"/>
  <c r="AF222" i="6"/>
  <c r="AE222" i="6"/>
  <c r="AD222" i="6"/>
  <c r="AC222" i="6"/>
  <c r="AB222" i="6"/>
  <c r="AA222" i="6"/>
  <c r="Z222" i="6"/>
  <c r="Y222" i="6"/>
  <c r="X222" i="6"/>
  <c r="W222" i="6"/>
  <c r="V222" i="6"/>
  <c r="U222" i="6"/>
  <c r="Q222" i="6"/>
  <c r="C222" i="6"/>
  <c r="AR221" i="6"/>
  <c r="AQ221" i="6"/>
  <c r="AP221" i="6"/>
  <c r="AO221" i="6"/>
  <c r="AN221" i="6"/>
  <c r="AM221" i="6"/>
  <c r="AL221" i="6"/>
  <c r="AK221" i="6"/>
  <c r="AJ221" i="6"/>
  <c r="AI221" i="6"/>
  <c r="AH221" i="6"/>
  <c r="AH224" i="6" s="1"/>
  <c r="AG221" i="6"/>
  <c r="AF221" i="6"/>
  <c r="AE221" i="6"/>
  <c r="AD221" i="6"/>
  <c r="AC221" i="6"/>
  <c r="AB221" i="6"/>
  <c r="AA221" i="6"/>
  <c r="Z221" i="6"/>
  <c r="Y221" i="6"/>
  <c r="X221" i="6"/>
  <c r="W221" i="6"/>
  <c r="V221" i="6"/>
  <c r="U221" i="6"/>
  <c r="Q221" i="6"/>
  <c r="C221" i="6"/>
  <c r="AR220" i="6"/>
  <c r="AQ220" i="6"/>
  <c r="AP220" i="6"/>
  <c r="AO220" i="6"/>
  <c r="AN220" i="6"/>
  <c r="AM220" i="6"/>
  <c r="AL220" i="6"/>
  <c r="AK220" i="6"/>
  <c r="AJ220" i="6"/>
  <c r="AI220" i="6"/>
  <c r="AH220" i="6"/>
  <c r="AG220" i="6"/>
  <c r="AF220" i="6"/>
  <c r="AE220" i="6"/>
  <c r="AD220" i="6"/>
  <c r="AC220" i="6"/>
  <c r="AB220" i="6"/>
  <c r="AA220" i="6"/>
  <c r="Z220" i="6"/>
  <c r="Y220" i="6"/>
  <c r="X220" i="6"/>
  <c r="W220" i="6"/>
  <c r="V220" i="6"/>
  <c r="U220" i="6"/>
  <c r="Q220" i="6"/>
  <c r="P220" i="6"/>
  <c r="O220" i="6"/>
  <c r="O233" i="6" s="1"/>
  <c r="C220" i="6"/>
  <c r="U219" i="6"/>
  <c r="V219" i="6" s="1"/>
  <c r="W219" i="6" s="1"/>
  <c r="X219" i="6" s="1"/>
  <c r="Y219" i="6" s="1"/>
  <c r="Z219" i="6" s="1"/>
  <c r="AA219" i="6" s="1"/>
  <c r="AB219" i="6" s="1"/>
  <c r="AC219" i="6" s="1"/>
  <c r="AD219" i="6" s="1"/>
  <c r="AE219" i="6" s="1"/>
  <c r="AF219" i="6" s="1"/>
  <c r="AG219" i="6" s="1"/>
  <c r="AH219" i="6" s="1"/>
  <c r="AI219" i="6" s="1"/>
  <c r="AJ219" i="6" s="1"/>
  <c r="AK219" i="6" s="1"/>
  <c r="AL219" i="6" s="1"/>
  <c r="AM219" i="6" s="1"/>
  <c r="AN219" i="6" s="1"/>
  <c r="AO219" i="6" s="1"/>
  <c r="AP219" i="6" s="1"/>
  <c r="AQ219" i="6" s="1"/>
  <c r="AR219" i="6" s="1"/>
  <c r="S219" i="6"/>
  <c r="R219" i="6"/>
  <c r="Q219" i="6"/>
  <c r="P219" i="6"/>
  <c r="O219" i="6"/>
  <c r="N219" i="6"/>
  <c r="N209" i="6"/>
  <c r="L209" i="6"/>
  <c r="K209" i="6"/>
  <c r="J209" i="6"/>
  <c r="I209" i="6"/>
  <c r="H209" i="6"/>
  <c r="G209" i="6"/>
  <c r="F209" i="6"/>
  <c r="E209" i="6"/>
  <c r="C209" i="6"/>
  <c r="N208" i="6"/>
  <c r="L208" i="6"/>
  <c r="K208" i="6"/>
  <c r="J208" i="6"/>
  <c r="I208" i="6"/>
  <c r="H208" i="6"/>
  <c r="G208" i="6"/>
  <c r="F208" i="6"/>
  <c r="E208" i="6"/>
  <c r="C208" i="6"/>
  <c r="O207" i="6"/>
  <c r="N207" i="6"/>
  <c r="L207" i="6"/>
  <c r="K207" i="6"/>
  <c r="J207" i="6"/>
  <c r="I207" i="6"/>
  <c r="H207" i="6"/>
  <c r="G207" i="6"/>
  <c r="F207" i="6"/>
  <c r="E207" i="6"/>
  <c r="C207" i="6"/>
  <c r="N206" i="6"/>
  <c r="L206" i="6"/>
  <c r="K206" i="6"/>
  <c r="J206" i="6"/>
  <c r="I206" i="6"/>
  <c r="H206" i="6"/>
  <c r="G206" i="6"/>
  <c r="F206" i="6"/>
  <c r="E206" i="6"/>
  <c r="C206" i="6"/>
  <c r="N205" i="6"/>
  <c r="L205" i="6"/>
  <c r="K205" i="6"/>
  <c r="J205" i="6"/>
  <c r="I205" i="6"/>
  <c r="H205" i="6"/>
  <c r="G205" i="6"/>
  <c r="F205" i="6"/>
  <c r="E205" i="6"/>
  <c r="C205" i="6"/>
  <c r="U204" i="6"/>
  <c r="V204" i="6" s="1"/>
  <c r="W204" i="6" s="1"/>
  <c r="X204" i="6" s="1"/>
  <c r="Y204" i="6" s="1"/>
  <c r="Z204" i="6" s="1"/>
  <c r="AA204" i="6" s="1"/>
  <c r="AB204" i="6" s="1"/>
  <c r="AC204" i="6" s="1"/>
  <c r="AD204" i="6" s="1"/>
  <c r="AE204" i="6" s="1"/>
  <c r="AF204" i="6" s="1"/>
  <c r="AG204" i="6" s="1"/>
  <c r="AH204" i="6" s="1"/>
  <c r="AI204" i="6" s="1"/>
  <c r="AJ204" i="6" s="1"/>
  <c r="AK204" i="6" s="1"/>
  <c r="AL204" i="6" s="1"/>
  <c r="AM204" i="6" s="1"/>
  <c r="AN204" i="6" s="1"/>
  <c r="AO204" i="6" s="1"/>
  <c r="AP204" i="6" s="1"/>
  <c r="AQ204" i="6" s="1"/>
  <c r="AR204" i="6" s="1"/>
  <c r="S204" i="6"/>
  <c r="R204" i="6"/>
  <c r="Q204" i="6"/>
  <c r="P204" i="6"/>
  <c r="O204" i="6"/>
  <c r="N204" i="6"/>
  <c r="E198" i="6"/>
  <c r="N196" i="6"/>
  <c r="AR195" i="6"/>
  <c r="AQ195" i="6"/>
  <c r="AP195" i="6"/>
  <c r="AO195" i="6"/>
  <c r="AN195" i="6"/>
  <c r="AM195" i="6"/>
  <c r="AL195" i="6"/>
  <c r="AK195" i="6"/>
  <c r="AJ195" i="6"/>
  <c r="AI195" i="6"/>
  <c r="AH195" i="6"/>
  <c r="AG195" i="6"/>
  <c r="AF195" i="6"/>
  <c r="AE195" i="6"/>
  <c r="AD195" i="6"/>
  <c r="AC195" i="6"/>
  <c r="AB195" i="6"/>
  <c r="AA195" i="6"/>
  <c r="Z195" i="6"/>
  <c r="Y195" i="6"/>
  <c r="X195" i="6"/>
  <c r="W195" i="6"/>
  <c r="V195" i="6"/>
  <c r="U195" i="6"/>
  <c r="Q195" i="6"/>
  <c r="C195" i="6"/>
  <c r="AR194" i="6"/>
  <c r="AQ194" i="6"/>
  <c r="AP194" i="6"/>
  <c r="AO194" i="6"/>
  <c r="AN194" i="6"/>
  <c r="AM194" i="6"/>
  <c r="AL194" i="6"/>
  <c r="AK194" i="6"/>
  <c r="AJ194" i="6"/>
  <c r="AI194" i="6"/>
  <c r="AH194" i="6"/>
  <c r="AG194" i="6"/>
  <c r="AF194" i="6"/>
  <c r="AE194" i="6"/>
  <c r="AD194" i="6"/>
  <c r="AC194" i="6"/>
  <c r="AB194" i="6"/>
  <c r="AA194" i="6"/>
  <c r="Z194" i="6"/>
  <c r="Y194" i="6"/>
  <c r="X194" i="6"/>
  <c r="W194" i="6"/>
  <c r="V194" i="6"/>
  <c r="U194" i="6"/>
  <c r="Q194" i="6"/>
  <c r="C194" i="6"/>
  <c r="AR193" i="6"/>
  <c r="AQ193" i="6"/>
  <c r="AP193" i="6"/>
  <c r="AO193" i="6"/>
  <c r="AN193" i="6"/>
  <c r="AM193" i="6"/>
  <c r="AL193" i="6"/>
  <c r="AK193" i="6"/>
  <c r="AJ193" i="6"/>
  <c r="AI193" i="6"/>
  <c r="AH193" i="6"/>
  <c r="AG193" i="6"/>
  <c r="AF193" i="6"/>
  <c r="AE193" i="6"/>
  <c r="AD193" i="6"/>
  <c r="AC193" i="6"/>
  <c r="AB193" i="6"/>
  <c r="AA193" i="6"/>
  <c r="Z193" i="6"/>
  <c r="Y193" i="6"/>
  <c r="X193" i="6"/>
  <c r="W193" i="6"/>
  <c r="V193" i="6"/>
  <c r="U193" i="6"/>
  <c r="R193" i="6"/>
  <c r="Q193" i="6"/>
  <c r="P193" i="6"/>
  <c r="O193" i="6"/>
  <c r="C193" i="6"/>
  <c r="AR192" i="6"/>
  <c r="AQ192" i="6"/>
  <c r="AP192" i="6"/>
  <c r="AO192" i="6"/>
  <c r="AN192" i="6"/>
  <c r="AM192" i="6"/>
  <c r="AL192" i="6"/>
  <c r="AK192" i="6"/>
  <c r="AJ192" i="6"/>
  <c r="AI192" i="6"/>
  <c r="AH192" i="6"/>
  <c r="AG192" i="6"/>
  <c r="AF192" i="6"/>
  <c r="AE192" i="6"/>
  <c r="AD192" i="6"/>
  <c r="AC192" i="6"/>
  <c r="AB192" i="6"/>
  <c r="AA192" i="6"/>
  <c r="Z192" i="6"/>
  <c r="Y192" i="6"/>
  <c r="X192" i="6"/>
  <c r="W192" i="6"/>
  <c r="V192" i="6"/>
  <c r="U192" i="6"/>
  <c r="Q192" i="6"/>
  <c r="P192" i="6"/>
  <c r="O192" i="6"/>
  <c r="O206" i="6" s="1"/>
  <c r="C192" i="6"/>
  <c r="Q191" i="6"/>
  <c r="P191" i="6"/>
  <c r="O191" i="6"/>
  <c r="C191" i="6"/>
  <c r="U190" i="6"/>
  <c r="S190" i="6"/>
  <c r="R190" i="6"/>
  <c r="Q190" i="6"/>
  <c r="P190" i="6"/>
  <c r="O190" i="6"/>
  <c r="N190" i="6"/>
  <c r="L180" i="6"/>
  <c r="K180" i="6"/>
  <c r="J180" i="6"/>
  <c r="I180" i="6"/>
  <c r="H180" i="6"/>
  <c r="G180" i="6"/>
  <c r="F180" i="6"/>
  <c r="E180" i="6"/>
  <c r="C180" i="6"/>
  <c r="L179" i="6"/>
  <c r="Q179" i="6" s="1"/>
  <c r="K179" i="6"/>
  <c r="J179" i="6"/>
  <c r="I179" i="6"/>
  <c r="H179" i="6"/>
  <c r="G179" i="6"/>
  <c r="F179" i="6"/>
  <c r="E179" i="6"/>
  <c r="C179" i="6"/>
  <c r="L178" i="6"/>
  <c r="K178" i="6"/>
  <c r="J178" i="6"/>
  <c r="I178" i="6"/>
  <c r="H178" i="6"/>
  <c r="G178" i="6"/>
  <c r="F178" i="6"/>
  <c r="E178" i="6"/>
  <c r="C178" i="6"/>
  <c r="L177" i="6"/>
  <c r="K177" i="6"/>
  <c r="Q177" i="6" s="1"/>
  <c r="J177" i="6"/>
  <c r="I177" i="6"/>
  <c r="H177" i="6"/>
  <c r="G177" i="6"/>
  <c r="F177" i="6"/>
  <c r="E177" i="6"/>
  <c r="C177" i="6"/>
  <c r="L176" i="6"/>
  <c r="K176" i="6"/>
  <c r="J176" i="6"/>
  <c r="I176" i="6"/>
  <c r="H176" i="6"/>
  <c r="G176" i="6"/>
  <c r="F176" i="6"/>
  <c r="E176" i="6"/>
  <c r="C176" i="6"/>
  <c r="L175" i="6"/>
  <c r="K175" i="6"/>
  <c r="J175" i="6"/>
  <c r="I175" i="6"/>
  <c r="H175" i="6"/>
  <c r="G175" i="6"/>
  <c r="F175" i="6"/>
  <c r="E175" i="6"/>
  <c r="C175" i="6"/>
  <c r="L174" i="6"/>
  <c r="K174" i="6"/>
  <c r="J174" i="6"/>
  <c r="I174" i="6"/>
  <c r="H174" i="6"/>
  <c r="G174" i="6"/>
  <c r="F174" i="6"/>
  <c r="E174" i="6"/>
  <c r="C174" i="6"/>
  <c r="L173" i="6"/>
  <c r="K173" i="6"/>
  <c r="J173" i="6"/>
  <c r="I173" i="6"/>
  <c r="H173" i="6"/>
  <c r="G173" i="6"/>
  <c r="F173" i="6"/>
  <c r="E173" i="6"/>
  <c r="C173" i="6"/>
  <c r="L172" i="6"/>
  <c r="K172" i="6"/>
  <c r="J172" i="6"/>
  <c r="I172" i="6"/>
  <c r="H172" i="6"/>
  <c r="G172" i="6"/>
  <c r="F172" i="6"/>
  <c r="E172" i="6"/>
  <c r="C172" i="6"/>
  <c r="L171" i="6"/>
  <c r="K171" i="6"/>
  <c r="J171" i="6"/>
  <c r="I171" i="6"/>
  <c r="H171" i="6"/>
  <c r="G171" i="6"/>
  <c r="F171" i="6"/>
  <c r="E171" i="6"/>
  <c r="C171" i="6"/>
  <c r="L170" i="6"/>
  <c r="K170" i="6"/>
  <c r="J170" i="6"/>
  <c r="I170" i="6"/>
  <c r="H170" i="6"/>
  <c r="G170" i="6"/>
  <c r="F170" i="6"/>
  <c r="E170" i="6"/>
  <c r="C170" i="6"/>
  <c r="L169" i="6"/>
  <c r="K169" i="6"/>
  <c r="J169" i="6"/>
  <c r="I169" i="6"/>
  <c r="H169" i="6"/>
  <c r="G169" i="6"/>
  <c r="F169" i="6"/>
  <c r="E169" i="6"/>
  <c r="C169" i="6"/>
  <c r="L168" i="6"/>
  <c r="K168" i="6"/>
  <c r="J168" i="6"/>
  <c r="I168" i="6"/>
  <c r="H168" i="6"/>
  <c r="G168" i="6"/>
  <c r="F168" i="6"/>
  <c r="E168" i="6"/>
  <c r="C168" i="6"/>
  <c r="L167" i="6"/>
  <c r="K167" i="6"/>
  <c r="J167" i="6"/>
  <c r="I167" i="6"/>
  <c r="H167" i="6"/>
  <c r="G167" i="6"/>
  <c r="F167" i="6"/>
  <c r="E167" i="6"/>
  <c r="C167" i="6"/>
  <c r="L166" i="6"/>
  <c r="K166" i="6"/>
  <c r="J166" i="6"/>
  <c r="I166" i="6"/>
  <c r="H166" i="6"/>
  <c r="G166" i="6"/>
  <c r="F166" i="6"/>
  <c r="E166" i="6"/>
  <c r="C166" i="6"/>
  <c r="L165" i="6"/>
  <c r="K165" i="6"/>
  <c r="J165" i="6"/>
  <c r="I165" i="6"/>
  <c r="H165" i="6"/>
  <c r="G165" i="6"/>
  <c r="F165" i="6"/>
  <c r="E165" i="6"/>
  <c r="C165" i="6"/>
  <c r="L164" i="6"/>
  <c r="K164" i="6"/>
  <c r="J164" i="6"/>
  <c r="I164" i="6"/>
  <c r="H164" i="6"/>
  <c r="G164" i="6"/>
  <c r="F164" i="6"/>
  <c r="E164" i="6"/>
  <c r="C164" i="6"/>
  <c r="L163" i="6"/>
  <c r="K163" i="6"/>
  <c r="J163" i="6"/>
  <c r="I163" i="6"/>
  <c r="H163" i="6"/>
  <c r="G163" i="6"/>
  <c r="F163" i="6"/>
  <c r="E163" i="6"/>
  <c r="C163" i="6"/>
  <c r="L162" i="6"/>
  <c r="K162" i="6"/>
  <c r="J162" i="6"/>
  <c r="I162" i="6"/>
  <c r="H162" i="6"/>
  <c r="G162" i="6"/>
  <c r="F162" i="6"/>
  <c r="E162" i="6"/>
  <c r="C162" i="6"/>
  <c r="N161" i="6"/>
  <c r="L161" i="6"/>
  <c r="K161" i="6"/>
  <c r="J161" i="6"/>
  <c r="I161" i="6"/>
  <c r="H161" i="6"/>
  <c r="G161" i="6"/>
  <c r="F161" i="6"/>
  <c r="E161" i="6"/>
  <c r="C161" i="6"/>
  <c r="N160" i="6"/>
  <c r="L160" i="6"/>
  <c r="K160" i="6"/>
  <c r="J160" i="6"/>
  <c r="I160" i="6"/>
  <c r="H160" i="6"/>
  <c r="G160" i="6"/>
  <c r="F160" i="6"/>
  <c r="E160" i="6"/>
  <c r="C160" i="6"/>
  <c r="N159" i="6"/>
  <c r="L159" i="6"/>
  <c r="K159" i="6"/>
  <c r="J159" i="6"/>
  <c r="I159" i="6"/>
  <c r="H159" i="6"/>
  <c r="G159" i="6"/>
  <c r="F159" i="6"/>
  <c r="E159" i="6"/>
  <c r="C159" i="6"/>
  <c r="N158" i="6"/>
  <c r="L158" i="6"/>
  <c r="K158" i="6"/>
  <c r="J158" i="6"/>
  <c r="I158" i="6"/>
  <c r="H158" i="6"/>
  <c r="G158" i="6"/>
  <c r="F158" i="6"/>
  <c r="E158" i="6"/>
  <c r="C158" i="6"/>
  <c r="N157" i="6"/>
  <c r="L157" i="6"/>
  <c r="K157" i="6"/>
  <c r="J157" i="6"/>
  <c r="I157" i="6"/>
  <c r="H157" i="6"/>
  <c r="G157" i="6"/>
  <c r="F157" i="6"/>
  <c r="E157" i="6"/>
  <c r="C157" i="6"/>
  <c r="N156" i="6"/>
  <c r="L156" i="6"/>
  <c r="K156" i="6"/>
  <c r="J156" i="6"/>
  <c r="I156" i="6"/>
  <c r="H156" i="6"/>
  <c r="G156" i="6"/>
  <c r="F156" i="6"/>
  <c r="E156" i="6"/>
  <c r="C156" i="6"/>
  <c r="N155" i="6"/>
  <c r="L155" i="6"/>
  <c r="K155" i="6"/>
  <c r="J155" i="6"/>
  <c r="I155" i="6"/>
  <c r="H155" i="6"/>
  <c r="G155" i="6"/>
  <c r="F155" i="6"/>
  <c r="E155" i="6"/>
  <c r="C155" i="6"/>
  <c r="N154" i="6"/>
  <c r="L154" i="6"/>
  <c r="K154" i="6"/>
  <c r="J154" i="6"/>
  <c r="I154" i="6"/>
  <c r="H154" i="6"/>
  <c r="G154" i="6"/>
  <c r="F154" i="6"/>
  <c r="E154" i="6"/>
  <c r="C154" i="6"/>
  <c r="N153" i="6"/>
  <c r="L153" i="6"/>
  <c r="K153" i="6"/>
  <c r="J153" i="6"/>
  <c r="I153" i="6"/>
  <c r="H153" i="6"/>
  <c r="G153" i="6"/>
  <c r="F153" i="6"/>
  <c r="E153" i="6"/>
  <c r="C153" i="6"/>
  <c r="N152" i="6"/>
  <c r="L152" i="6"/>
  <c r="K152" i="6"/>
  <c r="J152" i="6"/>
  <c r="I152" i="6"/>
  <c r="H152" i="6"/>
  <c r="G152" i="6"/>
  <c r="F152" i="6"/>
  <c r="E152" i="6"/>
  <c r="C152" i="6"/>
  <c r="O151" i="6"/>
  <c r="R151" i="6" s="1"/>
  <c r="N151" i="6"/>
  <c r="L151" i="6"/>
  <c r="K151" i="6"/>
  <c r="J151" i="6"/>
  <c r="I151" i="6"/>
  <c r="H151" i="6"/>
  <c r="G151" i="6"/>
  <c r="F151" i="6"/>
  <c r="E151" i="6"/>
  <c r="C151" i="6"/>
  <c r="N150" i="6"/>
  <c r="L150" i="6"/>
  <c r="K150" i="6"/>
  <c r="J150" i="6"/>
  <c r="I150" i="6"/>
  <c r="H150" i="6"/>
  <c r="G150" i="6"/>
  <c r="F150" i="6"/>
  <c r="E150" i="6"/>
  <c r="C150" i="6"/>
  <c r="N149" i="6"/>
  <c r="L149" i="6"/>
  <c r="K149" i="6"/>
  <c r="J149" i="6"/>
  <c r="I149" i="6"/>
  <c r="H149" i="6"/>
  <c r="G149" i="6"/>
  <c r="F149" i="6"/>
  <c r="E149" i="6"/>
  <c r="C149" i="6"/>
  <c r="N148" i="6"/>
  <c r="L148" i="6"/>
  <c r="K148" i="6"/>
  <c r="J148" i="6"/>
  <c r="I148" i="6"/>
  <c r="H148" i="6"/>
  <c r="G148" i="6"/>
  <c r="F148" i="6"/>
  <c r="E148" i="6"/>
  <c r="C148" i="6"/>
  <c r="N147" i="6"/>
  <c r="L147" i="6"/>
  <c r="K147" i="6"/>
  <c r="J147" i="6"/>
  <c r="I147" i="6"/>
  <c r="H147" i="6"/>
  <c r="G147" i="6"/>
  <c r="F147" i="6"/>
  <c r="E147" i="6"/>
  <c r="C147" i="6"/>
  <c r="N146" i="6"/>
  <c r="L146" i="6"/>
  <c r="K146" i="6"/>
  <c r="J146" i="6"/>
  <c r="I146" i="6"/>
  <c r="H146" i="6"/>
  <c r="G146" i="6"/>
  <c r="F146" i="6"/>
  <c r="E146" i="6"/>
  <c r="C146" i="6"/>
  <c r="N145" i="6"/>
  <c r="L145" i="6"/>
  <c r="K145" i="6"/>
  <c r="J145" i="6"/>
  <c r="I145" i="6"/>
  <c r="H145" i="6"/>
  <c r="G145" i="6"/>
  <c r="F145" i="6"/>
  <c r="E145" i="6"/>
  <c r="C145" i="6"/>
  <c r="O144" i="6"/>
  <c r="R144" i="6" s="1"/>
  <c r="N144" i="6"/>
  <c r="L144" i="6"/>
  <c r="K144" i="6"/>
  <c r="J144" i="6"/>
  <c r="I144" i="6"/>
  <c r="H144" i="6"/>
  <c r="G144" i="6"/>
  <c r="F144" i="6"/>
  <c r="E144" i="6"/>
  <c r="C144" i="6"/>
  <c r="N143" i="6"/>
  <c r="L143" i="6"/>
  <c r="K143" i="6"/>
  <c r="J143" i="6"/>
  <c r="I143" i="6"/>
  <c r="H143" i="6"/>
  <c r="G143" i="6"/>
  <c r="F143" i="6"/>
  <c r="E143" i="6"/>
  <c r="C143" i="6"/>
  <c r="N142" i="6"/>
  <c r="L142" i="6"/>
  <c r="K142" i="6"/>
  <c r="J142" i="6"/>
  <c r="I142" i="6"/>
  <c r="H142" i="6"/>
  <c r="G142" i="6"/>
  <c r="F142" i="6"/>
  <c r="E142" i="6"/>
  <c r="C142" i="6"/>
  <c r="P141" i="6"/>
  <c r="S141" i="6" s="1"/>
  <c r="N141" i="6"/>
  <c r="L141" i="6"/>
  <c r="K141" i="6"/>
  <c r="J141" i="6"/>
  <c r="I141" i="6"/>
  <c r="H141" i="6"/>
  <c r="G141" i="6"/>
  <c r="F141" i="6"/>
  <c r="E141" i="6"/>
  <c r="C141" i="6"/>
  <c r="N140" i="6"/>
  <c r="L140" i="6"/>
  <c r="K140" i="6"/>
  <c r="J140" i="6"/>
  <c r="I140" i="6"/>
  <c r="H140" i="6"/>
  <c r="F140" i="6"/>
  <c r="E140" i="6"/>
  <c r="C140" i="6"/>
  <c r="U139" i="6"/>
  <c r="V139" i="6" s="1"/>
  <c r="W139" i="6" s="1"/>
  <c r="X139" i="6" s="1"/>
  <c r="Y139" i="6" s="1"/>
  <c r="Z139" i="6" s="1"/>
  <c r="AA139" i="6" s="1"/>
  <c r="AB139" i="6" s="1"/>
  <c r="AC139" i="6" s="1"/>
  <c r="AD139" i="6" s="1"/>
  <c r="AE139" i="6" s="1"/>
  <c r="AF139" i="6" s="1"/>
  <c r="AG139" i="6" s="1"/>
  <c r="AH139" i="6" s="1"/>
  <c r="AI139" i="6" s="1"/>
  <c r="AJ139" i="6" s="1"/>
  <c r="AK139" i="6" s="1"/>
  <c r="AL139" i="6" s="1"/>
  <c r="AM139" i="6" s="1"/>
  <c r="AN139" i="6" s="1"/>
  <c r="AO139" i="6" s="1"/>
  <c r="AP139" i="6" s="1"/>
  <c r="AQ139" i="6" s="1"/>
  <c r="AR139" i="6" s="1"/>
  <c r="S139" i="6"/>
  <c r="R139" i="6"/>
  <c r="Q139" i="6"/>
  <c r="P139" i="6"/>
  <c r="O139" i="6"/>
  <c r="N139" i="6"/>
  <c r="E133" i="6"/>
  <c r="AR130" i="6"/>
  <c r="AQ130" i="6"/>
  <c r="AP130" i="6"/>
  <c r="AO130" i="6"/>
  <c r="AN130" i="6"/>
  <c r="AM130" i="6"/>
  <c r="AL130" i="6"/>
  <c r="AK130" i="6"/>
  <c r="AJ130" i="6"/>
  <c r="AI130" i="6"/>
  <c r="AH130" i="6"/>
  <c r="AG130" i="6"/>
  <c r="AF130" i="6"/>
  <c r="AE130" i="6"/>
  <c r="AD130" i="6"/>
  <c r="AC130" i="6"/>
  <c r="AB130" i="6"/>
  <c r="AA130" i="6"/>
  <c r="Z130" i="6"/>
  <c r="Y130" i="6"/>
  <c r="X130" i="6"/>
  <c r="W130" i="6"/>
  <c r="V130" i="6"/>
  <c r="U130" i="6"/>
  <c r="Q130" i="6"/>
  <c r="C130" i="6"/>
  <c r="AR129" i="6"/>
  <c r="AQ129" i="6"/>
  <c r="AP129" i="6"/>
  <c r="AO129" i="6"/>
  <c r="AN129" i="6"/>
  <c r="AM129" i="6"/>
  <c r="AL129" i="6"/>
  <c r="AK129" i="6"/>
  <c r="AJ129" i="6"/>
  <c r="AI129" i="6"/>
  <c r="AH129" i="6"/>
  <c r="AG129" i="6"/>
  <c r="AF129" i="6"/>
  <c r="AE129" i="6"/>
  <c r="AD129" i="6"/>
  <c r="AC129" i="6"/>
  <c r="AB129" i="6"/>
  <c r="AA129" i="6"/>
  <c r="Z129" i="6"/>
  <c r="Y129" i="6"/>
  <c r="X129" i="6"/>
  <c r="W129" i="6"/>
  <c r="V129" i="6"/>
  <c r="U129" i="6"/>
  <c r="Q129" i="6"/>
  <c r="C129" i="6"/>
  <c r="AR128" i="6"/>
  <c r="AQ128" i="6"/>
  <c r="AP128" i="6"/>
  <c r="AO128" i="6"/>
  <c r="AN128" i="6"/>
  <c r="AM128" i="6"/>
  <c r="AL128" i="6"/>
  <c r="AK128" i="6"/>
  <c r="AJ128" i="6"/>
  <c r="AI128" i="6"/>
  <c r="AH128" i="6"/>
  <c r="AG128" i="6"/>
  <c r="AF128" i="6"/>
  <c r="AE128" i="6"/>
  <c r="AD128" i="6"/>
  <c r="AC128" i="6"/>
  <c r="AB128" i="6"/>
  <c r="AA128" i="6"/>
  <c r="Z128" i="6"/>
  <c r="Y128" i="6"/>
  <c r="X128" i="6"/>
  <c r="W128" i="6"/>
  <c r="V128" i="6"/>
  <c r="U128" i="6"/>
  <c r="Q128" i="6"/>
  <c r="C128" i="6"/>
  <c r="AR127" i="6"/>
  <c r="AQ127" i="6"/>
  <c r="AP127" i="6"/>
  <c r="AO127" i="6"/>
  <c r="AN127" i="6"/>
  <c r="AM127" i="6"/>
  <c r="AL127" i="6"/>
  <c r="AK127" i="6"/>
  <c r="AJ127" i="6"/>
  <c r="AI127" i="6"/>
  <c r="AH127" i="6"/>
  <c r="AG127" i="6"/>
  <c r="AF127" i="6"/>
  <c r="AE127" i="6"/>
  <c r="AD127" i="6"/>
  <c r="AC127" i="6"/>
  <c r="AB127" i="6"/>
  <c r="AA127" i="6"/>
  <c r="Z127" i="6"/>
  <c r="Y127" i="6"/>
  <c r="X127" i="6"/>
  <c r="W127" i="6"/>
  <c r="V127" i="6"/>
  <c r="U127" i="6"/>
  <c r="Q127" i="6"/>
  <c r="C127" i="6"/>
  <c r="AR126" i="6"/>
  <c r="AQ126" i="6"/>
  <c r="AP126" i="6"/>
  <c r="AO126" i="6"/>
  <c r="AN126" i="6"/>
  <c r="AM126" i="6"/>
  <c r="AL126" i="6"/>
  <c r="AK126" i="6"/>
  <c r="AJ126" i="6"/>
  <c r="AI126" i="6"/>
  <c r="AH126" i="6"/>
  <c r="AG126" i="6"/>
  <c r="AF126" i="6"/>
  <c r="AE126" i="6"/>
  <c r="AD126" i="6"/>
  <c r="AC126" i="6"/>
  <c r="AB126" i="6"/>
  <c r="AA126" i="6"/>
  <c r="Z126" i="6"/>
  <c r="Y126" i="6"/>
  <c r="X126" i="6"/>
  <c r="W126" i="6"/>
  <c r="V126" i="6"/>
  <c r="U126" i="6"/>
  <c r="Q126" i="6"/>
  <c r="C126" i="6"/>
  <c r="AR125" i="6"/>
  <c r="AQ125" i="6"/>
  <c r="AP125" i="6"/>
  <c r="AO125" i="6"/>
  <c r="AN125" i="6"/>
  <c r="AM125" i="6"/>
  <c r="AL125" i="6"/>
  <c r="AK125" i="6"/>
  <c r="AJ125" i="6"/>
  <c r="AI125" i="6"/>
  <c r="AH125" i="6"/>
  <c r="AG125" i="6"/>
  <c r="AF125" i="6"/>
  <c r="AE125" i="6"/>
  <c r="AD125" i="6"/>
  <c r="AC125" i="6"/>
  <c r="AB125" i="6"/>
  <c r="AA125" i="6"/>
  <c r="Z125" i="6"/>
  <c r="Y125" i="6"/>
  <c r="X125" i="6"/>
  <c r="W125" i="6"/>
  <c r="V125" i="6"/>
  <c r="U125" i="6"/>
  <c r="Q125" i="6"/>
  <c r="C125" i="6"/>
  <c r="AR124" i="6"/>
  <c r="AQ124" i="6"/>
  <c r="AP124" i="6"/>
  <c r="AO124" i="6"/>
  <c r="AN124" i="6"/>
  <c r="AM124" i="6"/>
  <c r="AL124" i="6"/>
  <c r="AK124" i="6"/>
  <c r="AJ124" i="6"/>
  <c r="AI124" i="6"/>
  <c r="AH124" i="6"/>
  <c r="AG124" i="6"/>
  <c r="AF124" i="6"/>
  <c r="AE124" i="6"/>
  <c r="AD124" i="6"/>
  <c r="AC124" i="6"/>
  <c r="AB124" i="6"/>
  <c r="AA124" i="6"/>
  <c r="Z124" i="6"/>
  <c r="Y124" i="6"/>
  <c r="X124" i="6"/>
  <c r="W124" i="6"/>
  <c r="V124" i="6"/>
  <c r="U124" i="6"/>
  <c r="Q124" i="6"/>
  <c r="C124" i="6"/>
  <c r="AR123" i="6"/>
  <c r="AQ123" i="6"/>
  <c r="AP123" i="6"/>
  <c r="AO123" i="6"/>
  <c r="AN123" i="6"/>
  <c r="AM123" i="6"/>
  <c r="AL123" i="6"/>
  <c r="AK123" i="6"/>
  <c r="AJ123" i="6"/>
  <c r="AI123" i="6"/>
  <c r="AH123" i="6"/>
  <c r="AG123" i="6"/>
  <c r="AF123" i="6"/>
  <c r="AE123" i="6"/>
  <c r="AD123" i="6"/>
  <c r="AC123" i="6"/>
  <c r="AB123" i="6"/>
  <c r="AA123" i="6"/>
  <c r="Z123" i="6"/>
  <c r="Y123" i="6"/>
  <c r="X123" i="6"/>
  <c r="W123" i="6"/>
  <c r="V123" i="6"/>
  <c r="U123" i="6"/>
  <c r="Q123" i="6"/>
  <c r="C123" i="6"/>
  <c r="AR122" i="6"/>
  <c r="AQ122" i="6"/>
  <c r="AP122" i="6"/>
  <c r="AO122" i="6"/>
  <c r="AN122" i="6"/>
  <c r="AM122" i="6"/>
  <c r="AL122" i="6"/>
  <c r="AK122" i="6"/>
  <c r="AJ122" i="6"/>
  <c r="AI122" i="6"/>
  <c r="AH122" i="6"/>
  <c r="AG122" i="6"/>
  <c r="AF122" i="6"/>
  <c r="AE122" i="6"/>
  <c r="AD122" i="6"/>
  <c r="AC122" i="6"/>
  <c r="AB122" i="6"/>
  <c r="AA122" i="6"/>
  <c r="Z122" i="6"/>
  <c r="Y122" i="6"/>
  <c r="X122" i="6"/>
  <c r="W122" i="6"/>
  <c r="V122" i="6"/>
  <c r="U122" i="6"/>
  <c r="Q122" i="6"/>
  <c r="C122" i="6"/>
  <c r="AR121" i="6"/>
  <c r="AQ121" i="6"/>
  <c r="AP121" i="6"/>
  <c r="AO121" i="6"/>
  <c r="AN121" i="6"/>
  <c r="AM121" i="6"/>
  <c r="AL121" i="6"/>
  <c r="AK121" i="6"/>
  <c r="AJ121" i="6"/>
  <c r="AI121" i="6"/>
  <c r="AH121" i="6"/>
  <c r="AG121" i="6"/>
  <c r="AF121" i="6"/>
  <c r="AE121" i="6"/>
  <c r="AD121" i="6"/>
  <c r="AC121" i="6"/>
  <c r="AB121" i="6"/>
  <c r="AA121" i="6"/>
  <c r="Z121" i="6"/>
  <c r="Y121" i="6"/>
  <c r="X121" i="6"/>
  <c r="W121" i="6"/>
  <c r="V121" i="6"/>
  <c r="U121" i="6"/>
  <c r="Q121" i="6"/>
  <c r="C121" i="6"/>
  <c r="AR120" i="6"/>
  <c r="AQ120" i="6"/>
  <c r="AP120" i="6"/>
  <c r="AO120" i="6"/>
  <c r="AN120" i="6"/>
  <c r="AM120" i="6"/>
  <c r="AL120" i="6"/>
  <c r="AK120" i="6"/>
  <c r="AJ120" i="6"/>
  <c r="AI120" i="6"/>
  <c r="AH120" i="6"/>
  <c r="AG120" i="6"/>
  <c r="AF120" i="6"/>
  <c r="AE120" i="6"/>
  <c r="AD120" i="6"/>
  <c r="AC120" i="6"/>
  <c r="AB120" i="6"/>
  <c r="AA120" i="6"/>
  <c r="Z120" i="6"/>
  <c r="Y120" i="6"/>
  <c r="X120" i="6"/>
  <c r="W120" i="6"/>
  <c r="V120" i="6"/>
  <c r="U120" i="6"/>
  <c r="Q120" i="6"/>
  <c r="C120" i="6"/>
  <c r="AR119" i="6"/>
  <c r="AQ119" i="6"/>
  <c r="AP119" i="6"/>
  <c r="AO119" i="6"/>
  <c r="AN119" i="6"/>
  <c r="AM119" i="6"/>
  <c r="AL119" i="6"/>
  <c r="AK119" i="6"/>
  <c r="AJ119" i="6"/>
  <c r="AI119" i="6"/>
  <c r="AH119" i="6"/>
  <c r="AG119" i="6"/>
  <c r="AF119" i="6"/>
  <c r="AE119" i="6"/>
  <c r="AD119" i="6"/>
  <c r="AC119" i="6"/>
  <c r="AB119" i="6"/>
  <c r="AA119" i="6"/>
  <c r="Z119" i="6"/>
  <c r="Y119" i="6"/>
  <c r="X119" i="6"/>
  <c r="W119" i="6"/>
  <c r="V119" i="6"/>
  <c r="U119" i="6"/>
  <c r="Q119" i="6"/>
  <c r="C119" i="6"/>
  <c r="AR118" i="6"/>
  <c r="AQ118" i="6"/>
  <c r="AP118" i="6"/>
  <c r="AO118" i="6"/>
  <c r="AN118" i="6"/>
  <c r="AM118" i="6"/>
  <c r="AL118" i="6"/>
  <c r="AK118" i="6"/>
  <c r="AJ118" i="6"/>
  <c r="AI118" i="6"/>
  <c r="AH118" i="6"/>
  <c r="AG118" i="6"/>
  <c r="AF118" i="6"/>
  <c r="AE118" i="6"/>
  <c r="AD118" i="6"/>
  <c r="AC118" i="6"/>
  <c r="AB118" i="6"/>
  <c r="AA118" i="6"/>
  <c r="Z118" i="6"/>
  <c r="Y118" i="6"/>
  <c r="X118" i="6"/>
  <c r="W118" i="6"/>
  <c r="V118" i="6"/>
  <c r="U118" i="6"/>
  <c r="Q118" i="6"/>
  <c r="C118" i="6"/>
  <c r="AR117" i="6"/>
  <c r="AQ117" i="6"/>
  <c r="AP117" i="6"/>
  <c r="AO117" i="6"/>
  <c r="AN117" i="6"/>
  <c r="AM117" i="6"/>
  <c r="AL117" i="6"/>
  <c r="AK117" i="6"/>
  <c r="AJ117" i="6"/>
  <c r="AI117" i="6"/>
  <c r="AH117" i="6"/>
  <c r="AG117" i="6"/>
  <c r="AF117" i="6"/>
  <c r="AE117" i="6"/>
  <c r="AD117" i="6"/>
  <c r="AC117" i="6"/>
  <c r="AB117" i="6"/>
  <c r="AA117" i="6"/>
  <c r="Z117" i="6"/>
  <c r="Y117" i="6"/>
  <c r="X117" i="6"/>
  <c r="W117" i="6"/>
  <c r="V117" i="6"/>
  <c r="U117" i="6"/>
  <c r="Q117" i="6"/>
  <c r="C117" i="6"/>
  <c r="AR116" i="6"/>
  <c r="AQ116" i="6"/>
  <c r="AP116" i="6"/>
  <c r="AO116" i="6"/>
  <c r="AN116" i="6"/>
  <c r="AM116" i="6"/>
  <c r="AL116" i="6"/>
  <c r="AK116" i="6"/>
  <c r="AJ116" i="6"/>
  <c r="AI116" i="6"/>
  <c r="AH116" i="6"/>
  <c r="AG116" i="6"/>
  <c r="AF116" i="6"/>
  <c r="AE116" i="6"/>
  <c r="AD116" i="6"/>
  <c r="AC116" i="6"/>
  <c r="AB116" i="6"/>
  <c r="AA116" i="6"/>
  <c r="Z116" i="6"/>
  <c r="Y116" i="6"/>
  <c r="X116" i="6"/>
  <c r="W116" i="6"/>
  <c r="V116" i="6"/>
  <c r="U116" i="6"/>
  <c r="Q116" i="6"/>
  <c r="C116" i="6"/>
  <c r="AR115" i="6"/>
  <c r="AQ115" i="6"/>
  <c r="AP115" i="6"/>
  <c r="AO115" i="6"/>
  <c r="AN115" i="6"/>
  <c r="AM115" i="6"/>
  <c r="AL115" i="6"/>
  <c r="AK115" i="6"/>
  <c r="AJ115" i="6"/>
  <c r="AI115" i="6"/>
  <c r="AH115" i="6"/>
  <c r="AG115" i="6"/>
  <c r="AF115" i="6"/>
  <c r="AE115" i="6"/>
  <c r="AD115" i="6"/>
  <c r="AC115" i="6"/>
  <c r="AB115" i="6"/>
  <c r="AA115" i="6"/>
  <c r="Z115" i="6"/>
  <c r="Y115" i="6"/>
  <c r="X115" i="6"/>
  <c r="W115" i="6"/>
  <c r="V115" i="6"/>
  <c r="U115" i="6"/>
  <c r="Q115" i="6"/>
  <c r="C115" i="6"/>
  <c r="AR114" i="6"/>
  <c r="AQ114" i="6"/>
  <c r="AP114" i="6"/>
  <c r="AO114" i="6"/>
  <c r="AN114" i="6"/>
  <c r="AM114" i="6"/>
  <c r="AL114" i="6"/>
  <c r="AK114" i="6"/>
  <c r="AJ114" i="6"/>
  <c r="AI114" i="6"/>
  <c r="AH114" i="6"/>
  <c r="AG114" i="6"/>
  <c r="AF114" i="6"/>
  <c r="AE114" i="6"/>
  <c r="AD114" i="6"/>
  <c r="AC114" i="6"/>
  <c r="AB114" i="6"/>
  <c r="AA114" i="6"/>
  <c r="Z114" i="6"/>
  <c r="Y114" i="6"/>
  <c r="X114" i="6"/>
  <c r="W114" i="6"/>
  <c r="V114" i="6"/>
  <c r="U114" i="6"/>
  <c r="Q114" i="6"/>
  <c r="C114" i="6"/>
  <c r="AR113" i="6"/>
  <c r="AQ113" i="6"/>
  <c r="AP113" i="6"/>
  <c r="AO113" i="6"/>
  <c r="AN113" i="6"/>
  <c r="AM113" i="6"/>
  <c r="AL113" i="6"/>
  <c r="AK113" i="6"/>
  <c r="AJ113" i="6"/>
  <c r="AI113" i="6"/>
  <c r="AH113" i="6"/>
  <c r="AG113" i="6"/>
  <c r="AF113" i="6"/>
  <c r="AE113" i="6"/>
  <c r="AD113" i="6"/>
  <c r="AC113" i="6"/>
  <c r="AB113" i="6"/>
  <c r="AA113" i="6"/>
  <c r="Z113" i="6"/>
  <c r="Y113" i="6"/>
  <c r="X113" i="6"/>
  <c r="W113" i="6"/>
  <c r="V113" i="6"/>
  <c r="U113" i="6"/>
  <c r="Q113" i="6"/>
  <c r="C113" i="6"/>
  <c r="AR112" i="6"/>
  <c r="AQ112" i="6"/>
  <c r="AP112" i="6"/>
  <c r="AO112" i="6"/>
  <c r="AN112" i="6"/>
  <c r="AM112" i="6"/>
  <c r="AL112" i="6"/>
  <c r="AK112" i="6"/>
  <c r="AJ112" i="6"/>
  <c r="AI112" i="6"/>
  <c r="AH112" i="6"/>
  <c r="AG112" i="6"/>
  <c r="AF112" i="6"/>
  <c r="AE112" i="6"/>
  <c r="AD112" i="6"/>
  <c r="AC112" i="6"/>
  <c r="AB112" i="6"/>
  <c r="AA112" i="6"/>
  <c r="Z112" i="6"/>
  <c r="Y112" i="6"/>
  <c r="X112" i="6"/>
  <c r="W112" i="6"/>
  <c r="V112" i="6"/>
  <c r="U112" i="6"/>
  <c r="Q112" i="6"/>
  <c r="C112" i="6"/>
  <c r="AR111" i="6"/>
  <c r="AQ111" i="6"/>
  <c r="AP111" i="6"/>
  <c r="AO111" i="6"/>
  <c r="AN111" i="6"/>
  <c r="AM111" i="6"/>
  <c r="AL111" i="6"/>
  <c r="AK111" i="6"/>
  <c r="AJ111" i="6"/>
  <c r="AI111" i="6"/>
  <c r="AH111" i="6"/>
  <c r="AG111" i="6"/>
  <c r="AF111" i="6"/>
  <c r="AE111" i="6"/>
  <c r="AD111" i="6"/>
  <c r="AC111" i="6"/>
  <c r="AB111" i="6"/>
  <c r="AA111" i="6"/>
  <c r="Z111" i="6"/>
  <c r="Y111" i="6"/>
  <c r="X111" i="6"/>
  <c r="W111" i="6"/>
  <c r="V111" i="6"/>
  <c r="U111" i="6"/>
  <c r="Q111" i="6"/>
  <c r="P111" i="6"/>
  <c r="S111" i="6" s="1"/>
  <c r="O111" i="6"/>
  <c r="O161" i="6" s="1"/>
  <c r="C111" i="6"/>
  <c r="Q110" i="6"/>
  <c r="P110" i="6"/>
  <c r="O110" i="6"/>
  <c r="R110" i="6" s="1"/>
  <c r="C110" i="6"/>
  <c r="R109" i="6"/>
  <c r="Q109" i="6"/>
  <c r="P109" i="6"/>
  <c r="S109" i="6" s="1"/>
  <c r="O109" i="6"/>
  <c r="O159" i="6" s="1"/>
  <c r="C109" i="6"/>
  <c r="Q108" i="6"/>
  <c r="P108" i="6"/>
  <c r="O108" i="6"/>
  <c r="C108" i="6"/>
  <c r="Q107" i="6"/>
  <c r="P107" i="6"/>
  <c r="O107" i="6"/>
  <c r="C107" i="6"/>
  <c r="S106" i="6"/>
  <c r="Q106" i="6"/>
  <c r="P106" i="6"/>
  <c r="P156" i="6" s="1"/>
  <c r="O106" i="6"/>
  <c r="C106" i="6"/>
  <c r="Q105" i="6"/>
  <c r="P105" i="6"/>
  <c r="P155" i="6" s="1"/>
  <c r="O105" i="6"/>
  <c r="R105" i="6" s="1"/>
  <c r="C105" i="6"/>
  <c r="Q104" i="6"/>
  <c r="P104" i="6"/>
  <c r="P154" i="6" s="1"/>
  <c r="O104" i="6"/>
  <c r="R104" i="6" s="1"/>
  <c r="C104" i="6"/>
  <c r="Q103" i="6"/>
  <c r="P103" i="6"/>
  <c r="P153" i="6" s="1"/>
  <c r="S153" i="6" s="1"/>
  <c r="O103" i="6"/>
  <c r="O153" i="6" s="1"/>
  <c r="C103" i="6"/>
  <c r="Q102" i="6"/>
  <c r="P102" i="6"/>
  <c r="S102" i="6" s="1"/>
  <c r="O102" i="6"/>
  <c r="R102" i="6" s="1"/>
  <c r="C102" i="6"/>
  <c r="R101" i="6"/>
  <c r="Q101" i="6"/>
  <c r="P101" i="6"/>
  <c r="O101" i="6"/>
  <c r="C101" i="6"/>
  <c r="Q100" i="6"/>
  <c r="P100" i="6"/>
  <c r="O100" i="6"/>
  <c r="C100" i="6"/>
  <c r="S99" i="6"/>
  <c r="Q99" i="6"/>
  <c r="P99" i="6"/>
  <c r="P149" i="6" s="1"/>
  <c r="O99" i="6"/>
  <c r="C99" i="6"/>
  <c r="Q98" i="6"/>
  <c r="P98" i="6"/>
  <c r="S98" i="6" s="1"/>
  <c r="O98" i="6"/>
  <c r="R98" i="6" s="1"/>
  <c r="C98" i="6"/>
  <c r="Q97" i="6"/>
  <c r="P97" i="6"/>
  <c r="P147" i="6" s="1"/>
  <c r="O97" i="6"/>
  <c r="C97" i="6"/>
  <c r="Q96" i="6"/>
  <c r="P96" i="6"/>
  <c r="O96" i="6"/>
  <c r="R96" i="6" s="1"/>
  <c r="C96" i="6"/>
  <c r="Q95" i="6"/>
  <c r="P95" i="6"/>
  <c r="P145" i="6" s="1"/>
  <c r="O95" i="6"/>
  <c r="C95" i="6"/>
  <c r="Q94" i="6"/>
  <c r="P94" i="6"/>
  <c r="P144" i="6" s="1"/>
  <c r="O94" i="6"/>
  <c r="R94" i="6" s="1"/>
  <c r="C94" i="6"/>
  <c r="S93" i="6"/>
  <c r="Q93" i="6"/>
  <c r="P93" i="6"/>
  <c r="P143" i="6" s="1"/>
  <c r="O93" i="6"/>
  <c r="C93" i="6"/>
  <c r="Q92" i="6"/>
  <c r="P92" i="6"/>
  <c r="O92" i="6"/>
  <c r="C92" i="6"/>
  <c r="S91" i="6"/>
  <c r="Q91" i="6"/>
  <c r="P91" i="6"/>
  <c r="O91" i="6"/>
  <c r="C91" i="6"/>
  <c r="Q90" i="6"/>
  <c r="P90" i="6"/>
  <c r="S90" i="6" s="1"/>
  <c r="O90" i="6"/>
  <c r="G90" i="6"/>
  <c r="G140" i="6" s="1"/>
  <c r="C90" i="6"/>
  <c r="U89" i="6"/>
  <c r="U108" i="6" s="1"/>
  <c r="S89" i="6"/>
  <c r="R89" i="6"/>
  <c r="Q89" i="6"/>
  <c r="P89" i="6"/>
  <c r="O89" i="6"/>
  <c r="N89" i="6"/>
  <c r="N79" i="6"/>
  <c r="L79" i="6"/>
  <c r="K79" i="6"/>
  <c r="J79" i="6"/>
  <c r="I79" i="6"/>
  <c r="H79" i="6"/>
  <c r="G79" i="6"/>
  <c r="F79" i="6"/>
  <c r="E79" i="6"/>
  <c r="C79" i="6"/>
  <c r="N78" i="6"/>
  <c r="L78" i="6"/>
  <c r="K78" i="6"/>
  <c r="J78" i="6"/>
  <c r="I78" i="6"/>
  <c r="H78" i="6"/>
  <c r="G78" i="6"/>
  <c r="F78" i="6"/>
  <c r="E78" i="6"/>
  <c r="C78" i="6"/>
  <c r="N77" i="6"/>
  <c r="L77" i="6"/>
  <c r="K77" i="6"/>
  <c r="J77" i="6"/>
  <c r="I77" i="6"/>
  <c r="H77" i="6"/>
  <c r="G77" i="6"/>
  <c r="F77" i="6"/>
  <c r="E77" i="6"/>
  <c r="C77" i="6"/>
  <c r="N76" i="6"/>
  <c r="L76" i="6"/>
  <c r="Q76" i="6" s="1"/>
  <c r="K76" i="6"/>
  <c r="J76" i="6"/>
  <c r="I76" i="6"/>
  <c r="H76" i="6"/>
  <c r="G76" i="6"/>
  <c r="F76" i="6"/>
  <c r="E76" i="6"/>
  <c r="C76" i="6"/>
  <c r="N75" i="6"/>
  <c r="L75" i="6"/>
  <c r="K75" i="6"/>
  <c r="J75" i="6"/>
  <c r="I75" i="6"/>
  <c r="H75" i="6"/>
  <c r="G75" i="6"/>
  <c r="F75" i="6"/>
  <c r="E75" i="6"/>
  <c r="C75" i="6"/>
  <c r="N74" i="6"/>
  <c r="L74" i="6"/>
  <c r="K74" i="6"/>
  <c r="J74" i="6"/>
  <c r="I74" i="6"/>
  <c r="H74" i="6"/>
  <c r="G74" i="6"/>
  <c r="F74" i="6"/>
  <c r="E74" i="6"/>
  <c r="C74" i="6"/>
  <c r="N73" i="6"/>
  <c r="Q73" i="6" s="1"/>
  <c r="L73" i="6"/>
  <c r="K73" i="6"/>
  <c r="J73" i="6"/>
  <c r="I73" i="6"/>
  <c r="H73" i="6"/>
  <c r="F73" i="6"/>
  <c r="E73" i="6"/>
  <c r="C73" i="6"/>
  <c r="U72" i="6"/>
  <c r="V72" i="6" s="1"/>
  <c r="W72" i="6" s="1"/>
  <c r="X72" i="6" s="1"/>
  <c r="Y72" i="6" s="1"/>
  <c r="Z72" i="6" s="1"/>
  <c r="AA72" i="6" s="1"/>
  <c r="AB72" i="6" s="1"/>
  <c r="AC72" i="6" s="1"/>
  <c r="AD72" i="6" s="1"/>
  <c r="AE72" i="6" s="1"/>
  <c r="AF72" i="6" s="1"/>
  <c r="AG72" i="6" s="1"/>
  <c r="AH72" i="6" s="1"/>
  <c r="AI72" i="6" s="1"/>
  <c r="AJ72" i="6" s="1"/>
  <c r="AK72" i="6" s="1"/>
  <c r="AL72" i="6" s="1"/>
  <c r="AM72" i="6" s="1"/>
  <c r="AN72" i="6" s="1"/>
  <c r="AO72" i="6" s="1"/>
  <c r="AP72" i="6" s="1"/>
  <c r="AQ72" i="6" s="1"/>
  <c r="AR72" i="6" s="1"/>
  <c r="S72" i="6"/>
  <c r="R72" i="6"/>
  <c r="Q72" i="6"/>
  <c r="P72" i="6"/>
  <c r="O72" i="6"/>
  <c r="N72" i="6"/>
  <c r="E66" i="6"/>
  <c r="N64" i="6"/>
  <c r="AR63" i="6"/>
  <c r="AQ63" i="6"/>
  <c r="AP63" i="6"/>
  <c r="AO63" i="6"/>
  <c r="AN63" i="6"/>
  <c r="AM63" i="6"/>
  <c r="AL63" i="6"/>
  <c r="AK63" i="6"/>
  <c r="AJ63" i="6"/>
  <c r="AI63" i="6"/>
  <c r="AH63" i="6"/>
  <c r="AG63" i="6"/>
  <c r="AF63" i="6"/>
  <c r="AE63" i="6"/>
  <c r="AD63" i="6"/>
  <c r="AC63" i="6"/>
  <c r="AB63" i="6"/>
  <c r="AA63" i="6"/>
  <c r="Z63" i="6"/>
  <c r="Y63" i="6"/>
  <c r="X63" i="6"/>
  <c r="W63" i="6"/>
  <c r="V63" i="6"/>
  <c r="U63" i="6"/>
  <c r="Q63" i="6"/>
  <c r="C63" i="6"/>
  <c r="AR62" i="6"/>
  <c r="AQ62" i="6"/>
  <c r="AP62" i="6"/>
  <c r="AO62" i="6"/>
  <c r="AN62" i="6"/>
  <c r="AM62" i="6"/>
  <c r="AL62" i="6"/>
  <c r="AK62" i="6"/>
  <c r="AJ62" i="6"/>
  <c r="AI62" i="6"/>
  <c r="AH62" i="6"/>
  <c r="AG62" i="6"/>
  <c r="AF62" i="6"/>
  <c r="AE62" i="6"/>
  <c r="AD62" i="6"/>
  <c r="AC62" i="6"/>
  <c r="AB62" i="6"/>
  <c r="AA62" i="6"/>
  <c r="Z62" i="6"/>
  <c r="Y62" i="6"/>
  <c r="X62" i="6"/>
  <c r="W62" i="6"/>
  <c r="V62" i="6"/>
  <c r="U62" i="6"/>
  <c r="Q62" i="6"/>
  <c r="C62" i="6"/>
  <c r="AR61" i="6"/>
  <c r="AQ61" i="6"/>
  <c r="AP61" i="6"/>
  <c r="AO61" i="6"/>
  <c r="AN61" i="6"/>
  <c r="AM61" i="6"/>
  <c r="AL61" i="6"/>
  <c r="AK61" i="6"/>
  <c r="AJ61" i="6"/>
  <c r="AI61" i="6"/>
  <c r="AH61" i="6"/>
  <c r="AG61" i="6"/>
  <c r="AF61" i="6"/>
  <c r="AE61" i="6"/>
  <c r="AD61" i="6"/>
  <c r="AC61" i="6"/>
  <c r="AB61" i="6"/>
  <c r="AA61" i="6"/>
  <c r="Z61" i="6"/>
  <c r="Y61" i="6"/>
  <c r="X61" i="6"/>
  <c r="W61" i="6"/>
  <c r="V61" i="6"/>
  <c r="U61" i="6"/>
  <c r="Q61" i="6"/>
  <c r="C61" i="6"/>
  <c r="AR60" i="6"/>
  <c r="AQ60" i="6"/>
  <c r="AP60" i="6"/>
  <c r="AO60" i="6"/>
  <c r="AN60" i="6"/>
  <c r="AM60" i="6"/>
  <c r="AL60" i="6"/>
  <c r="AK60" i="6"/>
  <c r="AJ60" i="6"/>
  <c r="AI60" i="6"/>
  <c r="AH60" i="6"/>
  <c r="AG60" i="6"/>
  <c r="AF60" i="6"/>
  <c r="AE60" i="6"/>
  <c r="AD60" i="6"/>
  <c r="AC60" i="6"/>
  <c r="AB60" i="6"/>
  <c r="AA60" i="6"/>
  <c r="Z60" i="6"/>
  <c r="Y60" i="6"/>
  <c r="X60" i="6"/>
  <c r="W60" i="6"/>
  <c r="V60" i="6"/>
  <c r="U60" i="6"/>
  <c r="Q60" i="6"/>
  <c r="C60" i="6"/>
  <c r="AR59" i="6"/>
  <c r="AQ59" i="6"/>
  <c r="AP59" i="6"/>
  <c r="AO59" i="6"/>
  <c r="AN59" i="6"/>
  <c r="AM59" i="6"/>
  <c r="AL59" i="6"/>
  <c r="AK59" i="6"/>
  <c r="AJ59" i="6"/>
  <c r="AI59" i="6"/>
  <c r="AH59" i="6"/>
  <c r="AG59" i="6"/>
  <c r="AF59" i="6"/>
  <c r="AE59" i="6"/>
  <c r="AD59" i="6"/>
  <c r="AC59" i="6"/>
  <c r="AB59" i="6"/>
  <c r="AA59" i="6"/>
  <c r="Z59" i="6"/>
  <c r="Y59" i="6"/>
  <c r="X59" i="6"/>
  <c r="W59" i="6"/>
  <c r="V59" i="6"/>
  <c r="U59" i="6"/>
  <c r="Q59" i="6"/>
  <c r="P59" i="6"/>
  <c r="P75" i="6" s="1"/>
  <c r="S75" i="6" s="1"/>
  <c r="O59" i="6"/>
  <c r="O75" i="6" s="1"/>
  <c r="C59" i="6"/>
  <c r="R58" i="6"/>
  <c r="Q58" i="6"/>
  <c r="P58" i="6"/>
  <c r="O58" i="6"/>
  <c r="O74" i="6" s="1"/>
  <c r="C58" i="6"/>
  <c r="U57" i="6"/>
  <c r="Q57" i="6"/>
  <c r="P57" i="6"/>
  <c r="P73" i="6" s="1"/>
  <c r="O57" i="6"/>
  <c r="G57" i="6"/>
  <c r="G73" i="6" s="1"/>
  <c r="C57" i="6"/>
  <c r="U56" i="6"/>
  <c r="S56" i="6"/>
  <c r="R56" i="6"/>
  <c r="Q56" i="6"/>
  <c r="P56" i="6"/>
  <c r="O56" i="6"/>
  <c r="N56" i="6"/>
  <c r="N46" i="6"/>
  <c r="C46" i="6"/>
  <c r="N45" i="6"/>
  <c r="C45" i="6"/>
  <c r="N44" i="6"/>
  <c r="C44" i="6"/>
  <c r="N43" i="6"/>
  <c r="C43" i="6"/>
  <c r="N42" i="6"/>
  <c r="C42" i="6"/>
  <c r="N41" i="6"/>
  <c r="C41" i="6"/>
  <c r="N40" i="6"/>
  <c r="C40" i="6"/>
  <c r="N39" i="6"/>
  <c r="C39" i="6"/>
  <c r="N38" i="6"/>
  <c r="C38" i="6"/>
  <c r="N37" i="6"/>
  <c r="C37" i="6"/>
  <c r="N36" i="6"/>
  <c r="C36" i="6"/>
  <c r="N35" i="6"/>
  <c r="L35" i="6"/>
  <c r="K35" i="6"/>
  <c r="J35" i="6"/>
  <c r="I35" i="6"/>
  <c r="H35" i="6"/>
  <c r="G35" i="6"/>
  <c r="F35" i="6"/>
  <c r="E35" i="6"/>
  <c r="C35" i="6"/>
  <c r="U34" i="6"/>
  <c r="V34" i="6" s="1"/>
  <c r="S34" i="6"/>
  <c r="R34" i="6"/>
  <c r="Q34" i="6"/>
  <c r="P34" i="6"/>
  <c r="O34" i="6"/>
  <c r="N34" i="6"/>
  <c r="E28" i="6"/>
  <c r="N26" i="6"/>
  <c r="AR25" i="6"/>
  <c r="AQ25" i="6"/>
  <c r="AP25" i="6"/>
  <c r="AO25" i="6"/>
  <c r="AN25" i="6"/>
  <c r="AM25" i="6"/>
  <c r="AL25" i="6"/>
  <c r="AK25" i="6"/>
  <c r="AJ25" i="6"/>
  <c r="AI25" i="6"/>
  <c r="AH25" i="6"/>
  <c r="AG25" i="6"/>
  <c r="AF25" i="6"/>
  <c r="AE25" i="6"/>
  <c r="AD25" i="6"/>
  <c r="AC25" i="6"/>
  <c r="AB25" i="6"/>
  <c r="AA25" i="6"/>
  <c r="Z25" i="6"/>
  <c r="Y25" i="6"/>
  <c r="X25" i="6"/>
  <c r="W25" i="6"/>
  <c r="V25" i="6"/>
  <c r="U25" i="6"/>
  <c r="Q25" i="6"/>
  <c r="C25" i="6"/>
  <c r="AR24" i="6"/>
  <c r="AQ24" i="6"/>
  <c r="AP24" i="6"/>
  <c r="AO24" i="6"/>
  <c r="AN24" i="6"/>
  <c r="AM24" i="6"/>
  <c r="AL24" i="6"/>
  <c r="AK24" i="6"/>
  <c r="AJ24" i="6"/>
  <c r="AI24" i="6"/>
  <c r="AH24" i="6"/>
  <c r="AG24" i="6"/>
  <c r="AF24" i="6"/>
  <c r="AE24" i="6"/>
  <c r="AD24" i="6"/>
  <c r="AC24" i="6"/>
  <c r="AB24" i="6"/>
  <c r="AA24" i="6"/>
  <c r="Z24" i="6"/>
  <c r="Y24" i="6"/>
  <c r="X24" i="6"/>
  <c r="W24" i="6"/>
  <c r="V24" i="6"/>
  <c r="U24" i="6"/>
  <c r="Q24" i="6"/>
  <c r="C24" i="6"/>
  <c r="AR23" i="6"/>
  <c r="AQ23" i="6"/>
  <c r="AP23" i="6"/>
  <c r="AO23" i="6"/>
  <c r="AN23" i="6"/>
  <c r="AM23" i="6"/>
  <c r="AL23" i="6"/>
  <c r="AK23" i="6"/>
  <c r="AJ23" i="6"/>
  <c r="AI23" i="6"/>
  <c r="AH23" i="6"/>
  <c r="AG23" i="6"/>
  <c r="AF23" i="6"/>
  <c r="AE23" i="6"/>
  <c r="AD23" i="6"/>
  <c r="AC23" i="6"/>
  <c r="AB23" i="6"/>
  <c r="AA23" i="6"/>
  <c r="Z23" i="6"/>
  <c r="Y23" i="6"/>
  <c r="X23" i="6"/>
  <c r="W23" i="6"/>
  <c r="V23" i="6"/>
  <c r="U23" i="6"/>
  <c r="Q23" i="6"/>
  <c r="C23" i="6"/>
  <c r="AR22" i="6"/>
  <c r="AQ22" i="6"/>
  <c r="AP22" i="6"/>
  <c r="AO22" i="6"/>
  <c r="AN22" i="6"/>
  <c r="AM22" i="6"/>
  <c r="AL22" i="6"/>
  <c r="AK22" i="6"/>
  <c r="AJ22" i="6"/>
  <c r="AI22" i="6"/>
  <c r="AH22" i="6"/>
  <c r="AG22" i="6"/>
  <c r="AF22" i="6"/>
  <c r="AE22" i="6"/>
  <c r="AD22" i="6"/>
  <c r="AC22" i="6"/>
  <c r="AB22" i="6"/>
  <c r="AA22" i="6"/>
  <c r="Z22" i="6"/>
  <c r="Y22" i="6"/>
  <c r="X22" i="6"/>
  <c r="W22" i="6"/>
  <c r="V22" i="6"/>
  <c r="U22" i="6"/>
  <c r="Q22" i="6"/>
  <c r="C22" i="6"/>
  <c r="AR21" i="6"/>
  <c r="AQ21" i="6"/>
  <c r="AP21" i="6"/>
  <c r="AO21" i="6"/>
  <c r="AN21" i="6"/>
  <c r="AM21" i="6"/>
  <c r="AL21" i="6"/>
  <c r="AK21" i="6"/>
  <c r="AJ21" i="6"/>
  <c r="AI21" i="6"/>
  <c r="AH21" i="6"/>
  <c r="AG21" i="6"/>
  <c r="AF21" i="6"/>
  <c r="AE21" i="6"/>
  <c r="AD21" i="6"/>
  <c r="AC21" i="6"/>
  <c r="AB21" i="6"/>
  <c r="AA21" i="6"/>
  <c r="Z21" i="6"/>
  <c r="Y21" i="6"/>
  <c r="X21" i="6"/>
  <c r="W21" i="6"/>
  <c r="V21" i="6"/>
  <c r="U21" i="6"/>
  <c r="Q21" i="6"/>
  <c r="C21" i="6"/>
  <c r="AR20" i="6"/>
  <c r="AQ20" i="6"/>
  <c r="AP20" i="6"/>
  <c r="AO20" i="6"/>
  <c r="AN20" i="6"/>
  <c r="AM20" i="6"/>
  <c r="AL20" i="6"/>
  <c r="AK20" i="6"/>
  <c r="AJ20" i="6"/>
  <c r="AI20" i="6"/>
  <c r="AH20" i="6"/>
  <c r="AG20" i="6"/>
  <c r="AF20" i="6"/>
  <c r="AE20" i="6"/>
  <c r="AD20" i="6"/>
  <c r="AC20" i="6"/>
  <c r="AB20" i="6"/>
  <c r="AA20" i="6"/>
  <c r="Z20" i="6"/>
  <c r="Y20" i="6"/>
  <c r="X20" i="6"/>
  <c r="W20" i="6"/>
  <c r="V20" i="6"/>
  <c r="U20" i="6"/>
  <c r="Q20" i="6"/>
  <c r="C20" i="6"/>
  <c r="AR19" i="6"/>
  <c r="AQ19" i="6"/>
  <c r="AP19" i="6"/>
  <c r="AO19" i="6"/>
  <c r="AN19" i="6"/>
  <c r="AM19" i="6"/>
  <c r="AL19" i="6"/>
  <c r="AK19" i="6"/>
  <c r="AJ19" i="6"/>
  <c r="AI19" i="6"/>
  <c r="AH19" i="6"/>
  <c r="AG19" i="6"/>
  <c r="AF19" i="6"/>
  <c r="AE19" i="6"/>
  <c r="AD19" i="6"/>
  <c r="AC19" i="6"/>
  <c r="AB19" i="6"/>
  <c r="AA19" i="6"/>
  <c r="Z19" i="6"/>
  <c r="Y19" i="6"/>
  <c r="X19" i="6"/>
  <c r="W19" i="6"/>
  <c r="V19" i="6"/>
  <c r="U19" i="6"/>
  <c r="Q19" i="6"/>
  <c r="P19" i="6"/>
  <c r="P40" i="6" s="1"/>
  <c r="O19" i="6"/>
  <c r="O40" i="6" s="1"/>
  <c r="C19" i="6"/>
  <c r="AR18" i="6"/>
  <c r="AQ18" i="6"/>
  <c r="AP18" i="6"/>
  <c r="AO18" i="6"/>
  <c r="AN18" i="6"/>
  <c r="AM18" i="6"/>
  <c r="AL18" i="6"/>
  <c r="AK18" i="6"/>
  <c r="AJ18" i="6"/>
  <c r="AI18" i="6"/>
  <c r="AH18" i="6"/>
  <c r="AG18" i="6"/>
  <c r="AF18" i="6"/>
  <c r="AE18" i="6"/>
  <c r="AD18" i="6"/>
  <c r="AC18" i="6"/>
  <c r="AB18" i="6"/>
  <c r="AA18" i="6"/>
  <c r="Z18" i="6"/>
  <c r="Y18" i="6"/>
  <c r="X18" i="6"/>
  <c r="W18" i="6"/>
  <c r="V18" i="6"/>
  <c r="U18" i="6"/>
  <c r="Q18" i="6"/>
  <c r="P18" i="6"/>
  <c r="S18" i="6" s="1"/>
  <c r="O18" i="6"/>
  <c r="C18" i="6"/>
  <c r="AR17" i="6"/>
  <c r="AQ17" i="6"/>
  <c r="AP17" i="6"/>
  <c r="AO17" i="6"/>
  <c r="AN17" i="6"/>
  <c r="AM17" i="6"/>
  <c r="AL17" i="6"/>
  <c r="AK17" i="6"/>
  <c r="AJ17" i="6"/>
  <c r="AI17" i="6"/>
  <c r="AH17" i="6"/>
  <c r="AG17" i="6"/>
  <c r="AF17" i="6"/>
  <c r="AE17" i="6"/>
  <c r="AD17" i="6"/>
  <c r="AC17" i="6"/>
  <c r="AB17" i="6"/>
  <c r="AA17" i="6"/>
  <c r="Z17" i="6"/>
  <c r="Y17" i="6"/>
  <c r="X17" i="6"/>
  <c r="W17" i="6"/>
  <c r="V17" i="6"/>
  <c r="U17" i="6"/>
  <c r="Q17" i="6"/>
  <c r="P17" i="6"/>
  <c r="O17" i="6"/>
  <c r="C17" i="6"/>
  <c r="AR16" i="6"/>
  <c r="AQ16" i="6"/>
  <c r="AP16" i="6"/>
  <c r="AO16" i="6"/>
  <c r="AN16" i="6"/>
  <c r="AM16" i="6"/>
  <c r="AL16" i="6"/>
  <c r="AK16" i="6"/>
  <c r="AJ16" i="6"/>
  <c r="AI16" i="6"/>
  <c r="AH16" i="6"/>
  <c r="AG16" i="6"/>
  <c r="AF16" i="6"/>
  <c r="AE16" i="6"/>
  <c r="AD16" i="6"/>
  <c r="AC16" i="6"/>
  <c r="AB16" i="6"/>
  <c r="AA16" i="6"/>
  <c r="Z16" i="6"/>
  <c r="Y16" i="6"/>
  <c r="X16" i="6"/>
  <c r="W16" i="6"/>
  <c r="V16" i="6"/>
  <c r="U16" i="6"/>
  <c r="Q16" i="6"/>
  <c r="P16" i="6"/>
  <c r="O16" i="6"/>
  <c r="C16" i="6"/>
  <c r="AR15" i="6"/>
  <c r="AQ15" i="6"/>
  <c r="AP15" i="6"/>
  <c r="AO15" i="6"/>
  <c r="AN15" i="6"/>
  <c r="AM15" i="6"/>
  <c r="AL15" i="6"/>
  <c r="AK15" i="6"/>
  <c r="AJ15" i="6"/>
  <c r="AI15" i="6"/>
  <c r="AH15" i="6"/>
  <c r="AG15" i="6"/>
  <c r="AF15" i="6"/>
  <c r="AE15" i="6"/>
  <c r="AD15" i="6"/>
  <c r="AC15" i="6"/>
  <c r="AB15" i="6"/>
  <c r="AA15" i="6"/>
  <c r="Z15" i="6"/>
  <c r="Y15" i="6"/>
  <c r="X15" i="6"/>
  <c r="W15" i="6"/>
  <c r="V15" i="6"/>
  <c r="U15" i="6"/>
  <c r="Q15" i="6"/>
  <c r="P15" i="6"/>
  <c r="P36" i="6" s="1"/>
  <c r="O15" i="6"/>
  <c r="C15" i="6"/>
  <c r="Q14" i="6"/>
  <c r="P14" i="6"/>
  <c r="P35" i="6" s="1"/>
  <c r="S35" i="6" s="1"/>
  <c r="O14" i="6"/>
  <c r="O35" i="6" s="1"/>
  <c r="R35" i="6" s="1"/>
  <c r="C14" i="6"/>
  <c r="U13" i="6"/>
  <c r="M122" i="5"/>
  <c r="L122" i="5"/>
  <c r="K122" i="5"/>
  <c r="P121" i="5"/>
  <c r="O121" i="5"/>
  <c r="N121" i="5"/>
  <c r="P120" i="5"/>
  <c r="O120" i="5"/>
  <c r="N120" i="5"/>
  <c r="P119" i="5"/>
  <c r="O119" i="5"/>
  <c r="N119" i="5"/>
  <c r="P118" i="5"/>
  <c r="O118" i="5"/>
  <c r="N118" i="5"/>
  <c r="P117" i="5"/>
  <c r="O117" i="5"/>
  <c r="N117" i="5"/>
  <c r="P116" i="5"/>
  <c r="O116" i="5"/>
  <c r="N116" i="5"/>
  <c r="P115" i="5"/>
  <c r="O115" i="5"/>
  <c r="N115" i="5"/>
  <c r="P114" i="5"/>
  <c r="O114" i="5"/>
  <c r="N114" i="5"/>
  <c r="P113" i="5"/>
  <c r="O113" i="5"/>
  <c r="N113" i="5"/>
  <c r="P112" i="5"/>
  <c r="O112" i="5"/>
  <c r="N112" i="5"/>
  <c r="P111" i="5"/>
  <c r="O111" i="5"/>
  <c r="N111" i="5"/>
  <c r="P110" i="5"/>
  <c r="O110" i="5"/>
  <c r="N110" i="5"/>
  <c r="P109" i="5"/>
  <c r="O109" i="5"/>
  <c r="N109" i="5"/>
  <c r="P108" i="5"/>
  <c r="O108" i="5"/>
  <c r="N108" i="5"/>
  <c r="P107" i="5"/>
  <c r="O107" i="5"/>
  <c r="N107" i="5"/>
  <c r="P106" i="5"/>
  <c r="O106" i="5"/>
  <c r="N106" i="5"/>
  <c r="P105" i="5"/>
  <c r="O105" i="5"/>
  <c r="N105" i="5"/>
  <c r="P104" i="5"/>
  <c r="O104" i="5"/>
  <c r="N104" i="5"/>
  <c r="P103" i="5"/>
  <c r="O103" i="5"/>
  <c r="N103" i="5"/>
  <c r="P102" i="5"/>
  <c r="O102" i="5"/>
  <c r="N102" i="5"/>
  <c r="P101" i="5"/>
  <c r="O101" i="5"/>
  <c r="N101" i="5"/>
  <c r="P100" i="5"/>
  <c r="O100" i="5"/>
  <c r="N100" i="5"/>
  <c r="P99" i="5"/>
  <c r="O99" i="5"/>
  <c r="N99" i="5"/>
  <c r="P98" i="5"/>
  <c r="O98" i="5"/>
  <c r="N98" i="5"/>
  <c r="P97" i="5"/>
  <c r="O97" i="5"/>
  <c r="N97" i="5"/>
  <c r="P96" i="5"/>
  <c r="O96" i="5"/>
  <c r="N96" i="5"/>
  <c r="P95" i="5"/>
  <c r="O95" i="5"/>
  <c r="N95" i="5"/>
  <c r="P94" i="5"/>
  <c r="O94" i="5"/>
  <c r="N94" i="5"/>
  <c r="P93" i="5"/>
  <c r="O93" i="5"/>
  <c r="N93" i="5"/>
  <c r="P92" i="5"/>
  <c r="O92" i="5"/>
  <c r="N92" i="5"/>
  <c r="P91" i="5"/>
  <c r="O91" i="5"/>
  <c r="N91" i="5"/>
  <c r="P90" i="5"/>
  <c r="O90" i="5"/>
  <c r="N90" i="5"/>
  <c r="P89" i="5"/>
  <c r="O89" i="5"/>
  <c r="N89" i="5"/>
  <c r="P88" i="5"/>
  <c r="O88" i="5"/>
  <c r="N88" i="5"/>
  <c r="P87" i="5"/>
  <c r="O87" i="5"/>
  <c r="N87" i="5"/>
  <c r="P86" i="5"/>
  <c r="O86" i="5"/>
  <c r="N86" i="5"/>
  <c r="P85" i="5"/>
  <c r="O85" i="5"/>
  <c r="N85" i="5"/>
  <c r="P84" i="5"/>
  <c r="O84" i="5"/>
  <c r="N84" i="5"/>
  <c r="P83" i="5"/>
  <c r="O83" i="5"/>
  <c r="N83" i="5"/>
  <c r="P82" i="5"/>
  <c r="O82" i="5"/>
  <c r="N82" i="5"/>
  <c r="P81" i="5"/>
  <c r="O81" i="5"/>
  <c r="N81" i="5"/>
  <c r="P80" i="5"/>
  <c r="O80" i="5"/>
  <c r="N80" i="5"/>
  <c r="P79" i="5"/>
  <c r="O79" i="5"/>
  <c r="N79" i="5"/>
  <c r="P78" i="5"/>
  <c r="O78" i="5"/>
  <c r="N78" i="5"/>
  <c r="P77" i="5"/>
  <c r="O77" i="5"/>
  <c r="N77" i="5"/>
  <c r="P76" i="5"/>
  <c r="O76" i="5"/>
  <c r="N76" i="5"/>
  <c r="P75" i="5"/>
  <c r="O75" i="5"/>
  <c r="N75" i="5"/>
  <c r="P74" i="5"/>
  <c r="O74" i="5"/>
  <c r="N74" i="5"/>
  <c r="P73" i="5"/>
  <c r="O73" i="5"/>
  <c r="N73" i="5"/>
  <c r="P72" i="5"/>
  <c r="O72" i="5"/>
  <c r="N72" i="5"/>
  <c r="P71" i="5"/>
  <c r="O71" i="5"/>
  <c r="N71" i="5"/>
  <c r="P70" i="5"/>
  <c r="O70" i="5"/>
  <c r="N70" i="5"/>
  <c r="P69" i="5"/>
  <c r="O69" i="5"/>
  <c r="N69" i="5"/>
  <c r="P68" i="5"/>
  <c r="O68" i="5"/>
  <c r="N68" i="5"/>
  <c r="P67" i="5"/>
  <c r="O67" i="5"/>
  <c r="N67" i="5"/>
  <c r="P66" i="5"/>
  <c r="O66" i="5"/>
  <c r="N66" i="5"/>
  <c r="P65" i="5"/>
  <c r="O65" i="5"/>
  <c r="N65" i="5"/>
  <c r="P64" i="5"/>
  <c r="O64" i="5"/>
  <c r="N64" i="5"/>
  <c r="P63" i="5"/>
  <c r="O63" i="5"/>
  <c r="N63" i="5"/>
  <c r="P62" i="5"/>
  <c r="O62" i="5"/>
  <c r="N62" i="5"/>
  <c r="P61" i="5"/>
  <c r="O61" i="5"/>
  <c r="N61" i="5"/>
  <c r="P60" i="5"/>
  <c r="O60" i="5"/>
  <c r="N60" i="5"/>
  <c r="P59" i="5"/>
  <c r="O59" i="5"/>
  <c r="N59" i="5"/>
  <c r="P58" i="5"/>
  <c r="O58" i="5"/>
  <c r="N58" i="5"/>
  <c r="P57" i="5"/>
  <c r="O57" i="5"/>
  <c r="N57" i="5"/>
  <c r="P56" i="5"/>
  <c r="O56" i="5"/>
  <c r="N56" i="5"/>
  <c r="P55" i="5"/>
  <c r="O55" i="5"/>
  <c r="N55" i="5"/>
  <c r="P54" i="5"/>
  <c r="O54" i="5"/>
  <c r="N54" i="5"/>
  <c r="P53" i="5"/>
  <c r="O53" i="5"/>
  <c r="N53" i="5"/>
  <c r="P52" i="5"/>
  <c r="O52" i="5"/>
  <c r="N52" i="5"/>
  <c r="P51" i="5"/>
  <c r="O51" i="5"/>
  <c r="N51" i="5"/>
  <c r="P50" i="5"/>
  <c r="O50" i="5"/>
  <c r="N50" i="5"/>
  <c r="P49" i="5"/>
  <c r="O49" i="5"/>
  <c r="N49" i="5"/>
  <c r="R48" i="5"/>
  <c r="S48" i="5" s="1"/>
  <c r="M41" i="5"/>
  <c r="L41" i="5"/>
  <c r="K41" i="5"/>
  <c r="P40" i="5"/>
  <c r="O40" i="5"/>
  <c r="P39" i="5"/>
  <c r="O39" i="5"/>
  <c r="P38" i="5"/>
  <c r="O38" i="5"/>
  <c r="P37" i="5"/>
  <c r="O37" i="5"/>
  <c r="P36" i="5"/>
  <c r="O36" i="5"/>
  <c r="P35" i="5"/>
  <c r="O35" i="5"/>
  <c r="P34" i="5"/>
  <c r="O34" i="5"/>
  <c r="P33" i="5"/>
  <c r="O33" i="5"/>
  <c r="P32" i="5"/>
  <c r="O32" i="5"/>
  <c r="N32" i="5"/>
  <c r="N41" i="5" s="1"/>
  <c r="P31" i="5"/>
  <c r="O31" i="5"/>
  <c r="P30" i="5"/>
  <c r="O30" i="5"/>
  <c r="P29" i="5"/>
  <c r="O29" i="5"/>
  <c r="P28" i="5"/>
  <c r="O28" i="5"/>
  <c r="P27" i="5"/>
  <c r="O27" i="5"/>
  <c r="P26" i="5"/>
  <c r="O26" i="5"/>
  <c r="P25" i="5"/>
  <c r="O25" i="5"/>
  <c r="P24" i="5"/>
  <c r="O24" i="5"/>
  <c r="P23" i="5"/>
  <c r="O23" i="5"/>
  <c r="P22" i="5"/>
  <c r="O22" i="5"/>
  <c r="P21" i="5"/>
  <c r="O21" i="5"/>
  <c r="P20" i="5"/>
  <c r="O20" i="5"/>
  <c r="P19" i="5"/>
  <c r="O19" i="5"/>
  <c r="P18" i="5"/>
  <c r="O18" i="5"/>
  <c r="P17" i="5"/>
  <c r="O17" i="5"/>
  <c r="P16" i="5"/>
  <c r="O16" i="5"/>
  <c r="P15" i="5"/>
  <c r="O15" i="5"/>
  <c r="P14" i="5"/>
  <c r="O14" i="5"/>
  <c r="P13" i="5"/>
  <c r="O13" i="5"/>
  <c r="P12" i="5"/>
  <c r="O12" i="5"/>
  <c r="P11" i="5"/>
  <c r="O11" i="5"/>
  <c r="P10" i="5"/>
  <c r="O10" i="5"/>
  <c r="R9" i="5"/>
  <c r="R39" i="5" s="1"/>
  <c r="P9" i="5"/>
  <c r="P48" i="5" s="1"/>
  <c r="O9" i="5"/>
  <c r="O48" i="5" s="1"/>
  <c r="N9" i="5"/>
  <c r="N48" i="5" s="1"/>
  <c r="M9" i="5"/>
  <c r="M48" i="5" s="1"/>
  <c r="L9" i="5"/>
  <c r="L48" i="5" s="1"/>
  <c r="K9" i="5"/>
  <c r="K48" i="5" s="1"/>
  <c r="B7" i="4"/>
  <c r="B8" i="4" s="1"/>
  <c r="B9" i="4" s="1"/>
  <c r="B10" i="4" s="1"/>
  <c r="B11" i="4" s="1"/>
  <c r="B12" i="4" s="1"/>
  <c r="B13" i="4" s="1"/>
  <c r="B7" i="3"/>
  <c r="J6" i="3"/>
  <c r="I6" i="3"/>
  <c r="G6" i="3"/>
  <c r="F6" i="3"/>
  <c r="Q164" i="6" l="1"/>
  <c r="Q168" i="6"/>
  <c r="Q176" i="6"/>
  <c r="Q78" i="6"/>
  <c r="R19" i="6"/>
  <c r="R14" i="6"/>
  <c r="S19" i="6"/>
  <c r="Q43" i="6"/>
  <c r="Q74" i="6"/>
  <c r="S147" i="6"/>
  <c r="R161" i="6"/>
  <c r="P159" i="6"/>
  <c r="S159" i="6" s="1"/>
  <c r="Q173" i="6"/>
  <c r="Q283" i="6"/>
  <c r="S40" i="6"/>
  <c r="S94" i="6"/>
  <c r="S103" i="6"/>
  <c r="Q157" i="6"/>
  <c r="Q170" i="6"/>
  <c r="S14" i="6"/>
  <c r="Q37" i="6"/>
  <c r="S97" i="6"/>
  <c r="R153" i="6"/>
  <c r="S104" i="6"/>
  <c r="U106" i="6"/>
  <c r="Q148" i="6"/>
  <c r="Q151" i="6"/>
  <c r="Q163" i="6"/>
  <c r="R301" i="6"/>
  <c r="Q320" i="6"/>
  <c r="R336" i="6"/>
  <c r="O349" i="6"/>
  <c r="S336" i="6"/>
  <c r="S101" i="6"/>
  <c r="P151" i="6"/>
  <c r="S151" i="6" s="1"/>
  <c r="R17" i="6"/>
  <c r="O38" i="6"/>
  <c r="R38" i="6" s="1"/>
  <c r="O39" i="6"/>
  <c r="R39" i="6" s="1"/>
  <c r="R18" i="6"/>
  <c r="Q45" i="6"/>
  <c r="R108" i="6"/>
  <c r="O158" i="6"/>
  <c r="R158" i="6" s="1"/>
  <c r="Q146" i="6"/>
  <c r="Q150" i="6"/>
  <c r="Q158" i="6"/>
  <c r="Q169" i="6"/>
  <c r="Q180" i="6"/>
  <c r="P283" i="6"/>
  <c r="S283" i="6" s="1"/>
  <c r="S268" i="6"/>
  <c r="Q319" i="6"/>
  <c r="Q323" i="6"/>
  <c r="P376" i="6"/>
  <c r="S376" i="6" s="1"/>
  <c r="U58" i="6"/>
  <c r="U64" i="6" s="1"/>
  <c r="U66" i="6" s="1"/>
  <c r="V56" i="6"/>
  <c r="W56" i="6" s="1"/>
  <c r="S59" i="6"/>
  <c r="R74" i="6"/>
  <c r="Q79" i="6"/>
  <c r="O143" i="6"/>
  <c r="R143" i="6" s="1"/>
  <c r="R93" i="6"/>
  <c r="P146" i="6"/>
  <c r="S146" i="6" s="1"/>
  <c r="S96" i="6"/>
  <c r="S105" i="6"/>
  <c r="P157" i="6"/>
  <c r="S157" i="6" s="1"/>
  <c r="S107" i="6"/>
  <c r="Q140" i="6"/>
  <c r="Q174" i="6"/>
  <c r="Q375" i="6"/>
  <c r="Q36" i="6"/>
  <c r="P39" i="6"/>
  <c r="Q42" i="6"/>
  <c r="Q44" i="6"/>
  <c r="R75" i="6"/>
  <c r="S143" i="6"/>
  <c r="S95" i="6"/>
  <c r="R103" i="6"/>
  <c r="Q147" i="6"/>
  <c r="S154" i="6"/>
  <c r="O155" i="6"/>
  <c r="R155" i="6" s="1"/>
  <c r="O160" i="6"/>
  <c r="R160" i="6" s="1"/>
  <c r="Q171" i="6"/>
  <c r="Q175" i="6"/>
  <c r="R207" i="6"/>
  <c r="R299" i="6"/>
  <c r="O316" i="6"/>
  <c r="Q307" i="6"/>
  <c r="P323" i="6"/>
  <c r="S323" i="6" s="1"/>
  <c r="S306" i="6"/>
  <c r="O376" i="6"/>
  <c r="R376" i="6" s="1"/>
  <c r="R363" i="6"/>
  <c r="Q141" i="6"/>
  <c r="Q145" i="6"/>
  <c r="R159" i="6"/>
  <c r="Q160" i="6"/>
  <c r="Q161" i="6"/>
  <c r="Q178" i="6"/>
  <c r="V224" i="6"/>
  <c r="Z224" i="6"/>
  <c r="AD224" i="6"/>
  <c r="AL224" i="6"/>
  <c r="AP224" i="6"/>
  <c r="Q287" i="6"/>
  <c r="R319" i="6"/>
  <c r="Q322" i="6"/>
  <c r="N351" i="6"/>
  <c r="Q376" i="6"/>
  <c r="Q40" i="6"/>
  <c r="Q41" i="6"/>
  <c r="Q75" i="6"/>
  <c r="Q77" i="6"/>
  <c r="S144" i="6"/>
  <c r="S156" i="6"/>
  <c r="Q144" i="6"/>
  <c r="Q152" i="6"/>
  <c r="Q153" i="6"/>
  <c r="Q156" i="6"/>
  <c r="Q162" i="6"/>
  <c r="Q166" i="6"/>
  <c r="Q172" i="6"/>
  <c r="Q207" i="6"/>
  <c r="Q209" i="6"/>
  <c r="W224" i="6"/>
  <c r="AA224" i="6"/>
  <c r="AE224" i="6"/>
  <c r="AI224" i="6"/>
  <c r="AM224" i="6"/>
  <c r="AQ224" i="6"/>
  <c r="Q288" i="6"/>
  <c r="R322" i="6"/>
  <c r="Q348" i="6"/>
  <c r="Q347" i="6"/>
  <c r="R111" i="6"/>
  <c r="P161" i="6"/>
  <c r="R32" i="5"/>
  <c r="R34" i="5"/>
  <c r="R35" i="5"/>
  <c r="S9" i="5"/>
  <c r="S21" i="5" s="1"/>
  <c r="R36" i="5"/>
  <c r="R33" i="5"/>
  <c r="R40" i="5"/>
  <c r="R37" i="5"/>
  <c r="R38" i="5"/>
  <c r="O205" i="6"/>
  <c r="R205" i="6" s="1"/>
  <c r="R191" i="6"/>
  <c r="S303" i="6"/>
  <c r="P320" i="6"/>
  <c r="S320" i="6" s="1"/>
  <c r="S16" i="6"/>
  <c r="P37" i="6"/>
  <c r="S37" i="6" s="1"/>
  <c r="P284" i="6"/>
  <c r="S284" i="6" s="1"/>
  <c r="S269" i="6"/>
  <c r="S299" i="6"/>
  <c r="P316" i="6"/>
  <c r="S316" i="6" s="1"/>
  <c r="P317" i="6"/>
  <c r="S317" i="6" s="1"/>
  <c r="S300" i="6"/>
  <c r="R318" i="6"/>
  <c r="R361" i="6"/>
  <c r="O374" i="6"/>
  <c r="R374" i="6" s="1"/>
  <c r="P321" i="6"/>
  <c r="S321" i="6" s="1"/>
  <c r="S304" i="6"/>
  <c r="S17" i="5"/>
  <c r="S27" i="5"/>
  <c r="R59" i="6"/>
  <c r="R192" i="6"/>
  <c r="Q206" i="6"/>
  <c r="P348" i="6"/>
  <c r="R120" i="5"/>
  <c r="P41" i="5"/>
  <c r="Q196" i="6"/>
  <c r="X224" i="6"/>
  <c r="AB224" i="6"/>
  <c r="AF224" i="6"/>
  <c r="AJ224" i="6"/>
  <c r="AN224" i="6"/>
  <c r="AR224" i="6"/>
  <c r="Q286" i="6"/>
  <c r="R303" i="6"/>
  <c r="O122" i="5"/>
  <c r="P122" i="5"/>
  <c r="N122" i="5"/>
  <c r="U224" i="6"/>
  <c r="U226" i="6" s="1"/>
  <c r="V226" i="6" s="1"/>
  <c r="W226" i="6" s="1"/>
  <c r="X226" i="6" s="1"/>
  <c r="Y226" i="6" s="1"/>
  <c r="Z226" i="6" s="1"/>
  <c r="AA226" i="6" s="1"/>
  <c r="Y224" i="6"/>
  <c r="AC224" i="6"/>
  <c r="AG224" i="6"/>
  <c r="AK224" i="6"/>
  <c r="AO224" i="6"/>
  <c r="O248" i="6"/>
  <c r="O250" i="6" s="1"/>
  <c r="Q284" i="6"/>
  <c r="R320" i="6"/>
  <c r="D7" i="3"/>
  <c r="G7" i="3"/>
  <c r="B8" i="3"/>
  <c r="B14" i="4"/>
  <c r="S36" i="6"/>
  <c r="O37" i="6"/>
  <c r="R37" i="6" s="1"/>
  <c r="R16" i="6"/>
  <c r="N47" i="6"/>
  <c r="Q35" i="6"/>
  <c r="S73" i="6"/>
  <c r="O141" i="6"/>
  <c r="R141" i="6" s="1"/>
  <c r="R91" i="6"/>
  <c r="R306" i="6"/>
  <c r="O323" i="6"/>
  <c r="R323" i="6" s="1"/>
  <c r="R316" i="6"/>
  <c r="S35" i="5"/>
  <c r="S28" i="5"/>
  <c r="S20" i="5"/>
  <c r="S12" i="5"/>
  <c r="S36" i="5"/>
  <c r="S118" i="5"/>
  <c r="S114" i="5"/>
  <c r="S110" i="5"/>
  <c r="S106" i="5"/>
  <c r="S102" i="5"/>
  <c r="S98" i="5"/>
  <c r="S94" i="5"/>
  <c r="S90" i="5"/>
  <c r="S86" i="5"/>
  <c r="S82" i="5"/>
  <c r="S78" i="5"/>
  <c r="S74" i="5"/>
  <c r="S70" i="5"/>
  <c r="S66" i="5"/>
  <c r="S62" i="5"/>
  <c r="S58" i="5"/>
  <c r="S54" i="5"/>
  <c r="S50" i="5"/>
  <c r="S121" i="5"/>
  <c r="S120" i="5"/>
  <c r="S115" i="5"/>
  <c r="S111" i="5"/>
  <c r="S107" i="5"/>
  <c r="S103" i="5"/>
  <c r="S99" i="5"/>
  <c r="S95" i="5"/>
  <c r="S91" i="5"/>
  <c r="S87" i="5"/>
  <c r="S83" i="5"/>
  <c r="S79" i="5"/>
  <c r="S75" i="5"/>
  <c r="S71" i="5"/>
  <c r="S67" i="5"/>
  <c r="S63" i="5"/>
  <c r="S59" i="5"/>
  <c r="S55" i="5"/>
  <c r="S51" i="5"/>
  <c r="T48" i="5"/>
  <c r="S49" i="5"/>
  <c r="R51" i="5"/>
  <c r="S52" i="5"/>
  <c r="S53" i="5"/>
  <c r="R55" i="5"/>
  <c r="S56" i="5"/>
  <c r="S57" i="5"/>
  <c r="R59" i="5"/>
  <c r="S60" i="5"/>
  <c r="S61" i="5"/>
  <c r="R63" i="5"/>
  <c r="S64" i="5"/>
  <c r="S65" i="5"/>
  <c r="R67" i="5"/>
  <c r="S68" i="5"/>
  <c r="S69" i="5"/>
  <c r="R71" i="5"/>
  <c r="S72" i="5"/>
  <c r="S73" i="5"/>
  <c r="R75" i="5"/>
  <c r="S76" i="5"/>
  <c r="S77" i="5"/>
  <c r="R79" i="5"/>
  <c r="S80" i="5"/>
  <c r="S81" i="5"/>
  <c r="R83" i="5"/>
  <c r="S84" i="5"/>
  <c r="S85" i="5"/>
  <c r="R87" i="5"/>
  <c r="S88" i="5"/>
  <c r="S89" i="5"/>
  <c r="R91" i="5"/>
  <c r="S92" i="5"/>
  <c r="S93" i="5"/>
  <c r="R95" i="5"/>
  <c r="S96" i="5"/>
  <c r="S97" i="5"/>
  <c r="R99" i="5"/>
  <c r="S100" i="5"/>
  <c r="S101" i="5"/>
  <c r="R103" i="5"/>
  <c r="S104" i="5"/>
  <c r="S105" i="5"/>
  <c r="R107" i="5"/>
  <c r="S108" i="5"/>
  <c r="S109" i="5"/>
  <c r="R111" i="5"/>
  <c r="S112" i="5"/>
  <c r="S113" i="5"/>
  <c r="R115" i="5"/>
  <c r="S116" i="5"/>
  <c r="S117" i="5"/>
  <c r="S39" i="6"/>
  <c r="Q131" i="6"/>
  <c r="O147" i="6"/>
  <c r="R147" i="6" s="1"/>
  <c r="R97" i="6"/>
  <c r="R106" i="6"/>
  <c r="O156" i="6"/>
  <c r="R156" i="6" s="1"/>
  <c r="P160" i="6"/>
  <c r="S160" i="6" s="1"/>
  <c r="S110" i="6"/>
  <c r="O41" i="5"/>
  <c r="U14" i="6"/>
  <c r="U26" i="6" s="1"/>
  <c r="U28" i="6" s="1"/>
  <c r="V13" i="6"/>
  <c r="S15" i="6"/>
  <c r="S57" i="6"/>
  <c r="Q80" i="6"/>
  <c r="R100" i="6"/>
  <c r="O150" i="6"/>
  <c r="R150" i="6" s="1"/>
  <c r="R233" i="6"/>
  <c r="R118" i="5"/>
  <c r="R114" i="5"/>
  <c r="R110" i="5"/>
  <c r="R106" i="5"/>
  <c r="R102" i="5"/>
  <c r="R98" i="5"/>
  <c r="R94" i="5"/>
  <c r="R90" i="5"/>
  <c r="R86" i="5"/>
  <c r="R82" i="5"/>
  <c r="R78" i="5"/>
  <c r="R74" i="5"/>
  <c r="R70" i="5"/>
  <c r="R66" i="5"/>
  <c r="R62" i="5"/>
  <c r="R58" i="5"/>
  <c r="R54" i="5"/>
  <c r="R50" i="5"/>
  <c r="S119" i="5"/>
  <c r="V58" i="6"/>
  <c r="R92" i="6"/>
  <c r="O142" i="6"/>
  <c r="R142" i="6" s="1"/>
  <c r="P158" i="6"/>
  <c r="S158" i="6" s="1"/>
  <c r="S108" i="6"/>
  <c r="Q142" i="6"/>
  <c r="N181" i="6"/>
  <c r="O148" i="6"/>
  <c r="R148" i="6" s="1"/>
  <c r="V351" i="6"/>
  <c r="V378" i="6"/>
  <c r="V237" i="6"/>
  <c r="W34" i="6"/>
  <c r="O73" i="6"/>
  <c r="R57" i="6"/>
  <c r="P74" i="6"/>
  <c r="S74" i="6" s="1"/>
  <c r="S58" i="6"/>
  <c r="N80" i="6"/>
  <c r="U109" i="6"/>
  <c r="U107" i="6"/>
  <c r="U105" i="6"/>
  <c r="U103" i="6"/>
  <c r="U101" i="6"/>
  <c r="U99" i="6"/>
  <c r="U97" i="6"/>
  <c r="U95" i="6"/>
  <c r="U93" i="6"/>
  <c r="U91" i="6"/>
  <c r="V89" i="6"/>
  <c r="U110" i="6"/>
  <c r="U102" i="6"/>
  <c r="U94" i="6"/>
  <c r="U104" i="6"/>
  <c r="U96" i="6"/>
  <c r="U92" i="6"/>
  <c r="R90" i="6"/>
  <c r="O140" i="6"/>
  <c r="U90" i="6"/>
  <c r="P142" i="6"/>
  <c r="S142" i="6" s="1"/>
  <c r="S92" i="6"/>
  <c r="O145" i="6"/>
  <c r="R145" i="6" s="1"/>
  <c r="R95" i="6"/>
  <c r="U98" i="6"/>
  <c r="P148" i="6"/>
  <c r="S148" i="6" s="1"/>
  <c r="P152" i="6"/>
  <c r="S152" i="6" s="1"/>
  <c r="S155" i="6"/>
  <c r="N210" i="6"/>
  <c r="Q205" i="6"/>
  <c r="R206" i="6"/>
  <c r="R257" i="6"/>
  <c r="R258" i="6" s="1"/>
  <c r="O258" i="6"/>
  <c r="V210" i="6"/>
  <c r="R220" i="6"/>
  <c r="O284" i="6"/>
  <c r="R284" i="6" s="1"/>
  <c r="R269" i="6"/>
  <c r="R30" i="5"/>
  <c r="R28" i="5"/>
  <c r="R26" i="5"/>
  <c r="R24" i="5"/>
  <c r="R22" i="5"/>
  <c r="R20" i="5"/>
  <c r="R18" i="5"/>
  <c r="R16" i="5"/>
  <c r="R14" i="5"/>
  <c r="R12" i="5"/>
  <c r="R10" i="5"/>
  <c r="R11" i="5"/>
  <c r="R13" i="5"/>
  <c r="R15" i="5"/>
  <c r="R17" i="5"/>
  <c r="R19" i="5"/>
  <c r="R21" i="5"/>
  <c r="R23" i="5"/>
  <c r="R25" i="5"/>
  <c r="R27" i="5"/>
  <c r="R29" i="5"/>
  <c r="R31" i="5"/>
  <c r="R121" i="5"/>
  <c r="R117" i="5"/>
  <c r="R113" i="5"/>
  <c r="R109" i="5"/>
  <c r="R105" i="5"/>
  <c r="R101" i="5"/>
  <c r="R97" i="5"/>
  <c r="R93" i="5"/>
  <c r="R89" i="5"/>
  <c r="R85" i="5"/>
  <c r="R81" i="5"/>
  <c r="R77" i="5"/>
  <c r="R73" i="5"/>
  <c r="R69" i="5"/>
  <c r="R65" i="5"/>
  <c r="R61" i="5"/>
  <c r="R57" i="5"/>
  <c r="R53" i="5"/>
  <c r="R49" i="5"/>
  <c r="R52" i="5"/>
  <c r="R56" i="5"/>
  <c r="R60" i="5"/>
  <c r="R64" i="5"/>
  <c r="R68" i="5"/>
  <c r="R72" i="5"/>
  <c r="R76" i="5"/>
  <c r="R80" i="5"/>
  <c r="R84" i="5"/>
  <c r="R88" i="5"/>
  <c r="R92" i="5"/>
  <c r="R96" i="5"/>
  <c r="R100" i="5"/>
  <c r="R104" i="5"/>
  <c r="R108" i="5"/>
  <c r="R112" i="5"/>
  <c r="R116" i="5"/>
  <c r="R119" i="5"/>
  <c r="Q26" i="6"/>
  <c r="P38" i="6"/>
  <c r="S38" i="6" s="1"/>
  <c r="S17" i="6"/>
  <c r="R40" i="6"/>
  <c r="U100" i="6"/>
  <c r="U362" i="6"/>
  <c r="V190" i="6"/>
  <c r="U361" i="6"/>
  <c r="U191" i="6"/>
  <c r="U196" i="6" s="1"/>
  <c r="U198" i="6" s="1"/>
  <c r="S191" i="6"/>
  <c r="P205" i="6"/>
  <c r="Q208" i="6"/>
  <c r="P233" i="6"/>
  <c r="S220" i="6"/>
  <c r="N237" i="6"/>
  <c r="Q235" i="6"/>
  <c r="O36" i="6"/>
  <c r="R15" i="6"/>
  <c r="Q38" i="6"/>
  <c r="Q46" i="6"/>
  <c r="P140" i="6"/>
  <c r="O149" i="6"/>
  <c r="R149" i="6" s="1"/>
  <c r="R99" i="6"/>
  <c r="P150" i="6"/>
  <c r="S150" i="6" s="1"/>
  <c r="S100" i="6"/>
  <c r="O157" i="6"/>
  <c r="R157" i="6" s="1"/>
  <c r="R107" i="6"/>
  <c r="O146" i="6"/>
  <c r="R146" i="6" s="1"/>
  <c r="Q149" i="6"/>
  <c r="Q154" i="6"/>
  <c r="Q167" i="6"/>
  <c r="S193" i="6"/>
  <c r="P207" i="6"/>
  <c r="S207" i="6" s="1"/>
  <c r="V250" i="6"/>
  <c r="W250" i="6" s="1"/>
  <c r="X250" i="6" s="1"/>
  <c r="Y250" i="6" s="1"/>
  <c r="Z250" i="6" s="1"/>
  <c r="AA250" i="6" s="1"/>
  <c r="AB250" i="6" s="1"/>
  <c r="AC250" i="6" s="1"/>
  <c r="AD250" i="6" s="1"/>
  <c r="AE250" i="6" s="1"/>
  <c r="AF250" i="6" s="1"/>
  <c r="AG250" i="6" s="1"/>
  <c r="AH250" i="6" s="1"/>
  <c r="AI250" i="6" s="1"/>
  <c r="AJ250" i="6" s="1"/>
  <c r="AK250" i="6" s="1"/>
  <c r="AL250" i="6" s="1"/>
  <c r="AM250" i="6" s="1"/>
  <c r="AN250" i="6" s="1"/>
  <c r="AO250" i="6" s="1"/>
  <c r="AP250" i="6" s="1"/>
  <c r="AQ250" i="6" s="1"/>
  <c r="AR250" i="6" s="1"/>
  <c r="Q318" i="6"/>
  <c r="C38" i="7"/>
  <c r="C67" i="7" s="1"/>
  <c r="C10" i="7"/>
  <c r="O283" i="6"/>
  <c r="R268" i="6"/>
  <c r="Q274" i="6"/>
  <c r="N289" i="6"/>
  <c r="Q285" i="6"/>
  <c r="N378" i="6"/>
  <c r="Q374" i="6"/>
  <c r="Q224" i="6"/>
  <c r="U304" i="6"/>
  <c r="U303" i="6"/>
  <c r="U268" i="6"/>
  <c r="U274" i="6" s="1"/>
  <c r="U276" i="6" s="1"/>
  <c r="V246" i="6"/>
  <c r="U305" i="6"/>
  <c r="U302" i="6"/>
  <c r="U335" i="6"/>
  <c r="U306" i="6"/>
  <c r="U299" i="6"/>
  <c r="U301" i="6"/>
  <c r="U300" i="6"/>
  <c r="S247" i="6"/>
  <c r="S248" i="6" s="1"/>
  <c r="S250" i="6" s="1"/>
  <c r="P248" i="6"/>
  <c r="P250" i="6" s="1"/>
  <c r="P257" i="6"/>
  <c r="P319" i="6"/>
  <c r="S319" i="6" s="1"/>
  <c r="S302" i="6"/>
  <c r="U334" i="6"/>
  <c r="Q338" i="6"/>
  <c r="L7" i="8"/>
  <c r="H7" i="8"/>
  <c r="D7" i="8"/>
  <c r="I7" i="8"/>
  <c r="M7" i="8"/>
  <c r="F7" i="8"/>
  <c r="B43" i="8"/>
  <c r="B44" i="8" s="1"/>
  <c r="B45" i="8" s="1"/>
  <c r="B46" i="8" s="1"/>
  <c r="B47" i="8" s="1"/>
  <c r="B48" i="8" s="1"/>
  <c r="B49" i="8" s="1"/>
  <c r="B50" i="8" s="1"/>
  <c r="B51" i="8" s="1"/>
  <c r="B52" i="8" s="1"/>
  <c r="B53" i="8" s="1"/>
  <c r="B54" i="8" s="1"/>
  <c r="B55" i="8" s="1"/>
  <c r="J7" i="8"/>
  <c r="E7" i="8"/>
  <c r="K7" i="8"/>
  <c r="B28" i="8"/>
  <c r="Q143" i="6"/>
  <c r="S149" i="6"/>
  <c r="O154" i="6"/>
  <c r="R154" i="6" s="1"/>
  <c r="Q159" i="6"/>
  <c r="S161" i="6"/>
  <c r="Q39" i="6"/>
  <c r="Q64" i="6"/>
  <c r="S145" i="6"/>
  <c r="O152" i="6"/>
  <c r="R152" i="6" s="1"/>
  <c r="Q155" i="6"/>
  <c r="Q165" i="6"/>
  <c r="P206" i="6"/>
  <c r="S206" i="6" s="1"/>
  <c r="S192" i="6"/>
  <c r="Q236" i="6"/>
  <c r="S301" i="6"/>
  <c r="P318" i="6"/>
  <c r="P307" i="6"/>
  <c r="U47" i="6"/>
  <c r="U181" i="6"/>
  <c r="R300" i="6"/>
  <c r="O317" i="6"/>
  <c r="R317" i="6" s="1"/>
  <c r="O321" i="6"/>
  <c r="R321" i="6" s="1"/>
  <c r="R304" i="6"/>
  <c r="Q321" i="6"/>
  <c r="O307" i="6"/>
  <c r="P347" i="6"/>
  <c r="S334" i="6"/>
  <c r="O348" i="6"/>
  <c r="R348" i="6" s="1"/>
  <c r="R335" i="6"/>
  <c r="S348" i="6"/>
  <c r="K66" i="7"/>
  <c r="K67" i="7"/>
  <c r="S361" i="6"/>
  <c r="P374" i="6"/>
  <c r="S362" i="6"/>
  <c r="P375" i="6"/>
  <c r="S375" i="6" s="1"/>
  <c r="O66" i="7"/>
  <c r="O67" i="7"/>
  <c r="H65" i="7"/>
  <c r="L65" i="7"/>
  <c r="P65" i="7"/>
  <c r="N324" i="6"/>
  <c r="Q316" i="6"/>
  <c r="P322" i="6"/>
  <c r="S322" i="6" s="1"/>
  <c r="O347" i="6"/>
  <c r="R375" i="6"/>
  <c r="Q377" i="6"/>
  <c r="I67" i="7"/>
  <c r="I66" i="7"/>
  <c r="Q67" i="7"/>
  <c r="Q66" i="7"/>
  <c r="F65" i="7"/>
  <c r="J65" i="7"/>
  <c r="N65" i="7"/>
  <c r="G67" i="7"/>
  <c r="G66" i="7"/>
  <c r="M65" i="7"/>
  <c r="R349" i="6" l="1"/>
  <c r="Q324" i="6"/>
  <c r="V57" i="6"/>
  <c r="V64" i="6" s="1"/>
  <c r="S307" i="6"/>
  <c r="U131" i="6"/>
  <c r="U133" i="6" s="1"/>
  <c r="Q289" i="6"/>
  <c r="Q351" i="6"/>
  <c r="Q237" i="6"/>
  <c r="Q181" i="6"/>
  <c r="S13" i="5"/>
  <c r="S38" i="5"/>
  <c r="S14" i="5"/>
  <c r="S22" i="5"/>
  <c r="S30" i="5"/>
  <c r="S37" i="5"/>
  <c r="S19" i="5"/>
  <c r="S15" i="5"/>
  <c r="S25" i="5"/>
  <c r="S32" i="5"/>
  <c r="S40" i="5"/>
  <c r="S16" i="5"/>
  <c r="S24" i="5"/>
  <c r="T9" i="5"/>
  <c r="T29" i="5" s="1"/>
  <c r="S39" i="5"/>
  <c r="S29" i="5"/>
  <c r="S23" i="5"/>
  <c r="S34" i="5"/>
  <c r="S10" i="5"/>
  <c r="S41" i="5" s="1"/>
  <c r="S18" i="5"/>
  <c r="S26" i="5"/>
  <c r="S33" i="5"/>
  <c r="S11" i="5"/>
  <c r="S31" i="5"/>
  <c r="R307" i="6"/>
  <c r="AB226" i="6"/>
  <c r="AC226" i="6" s="1"/>
  <c r="AD226" i="6" s="1"/>
  <c r="AE226" i="6" s="1"/>
  <c r="AF226" i="6" s="1"/>
  <c r="AG226" i="6" s="1"/>
  <c r="AH226" i="6" s="1"/>
  <c r="AI226" i="6" s="1"/>
  <c r="AJ226" i="6" s="1"/>
  <c r="AK226" i="6" s="1"/>
  <c r="AL226" i="6" s="1"/>
  <c r="AM226" i="6" s="1"/>
  <c r="AN226" i="6" s="1"/>
  <c r="AO226" i="6" s="1"/>
  <c r="AP226" i="6" s="1"/>
  <c r="AQ226" i="6" s="1"/>
  <c r="AR226" i="6" s="1"/>
  <c r="U365" i="6"/>
  <c r="U367" i="6" s="1"/>
  <c r="V66" i="6"/>
  <c r="U237" i="6"/>
  <c r="V47" i="6"/>
  <c r="R324" i="6"/>
  <c r="B9" i="3"/>
  <c r="D8" i="3"/>
  <c r="G8" i="3"/>
  <c r="M67" i="7"/>
  <c r="M66" i="7"/>
  <c r="R347" i="6"/>
  <c r="L66" i="7"/>
  <c r="L67" i="7"/>
  <c r="H66" i="7"/>
  <c r="H67" i="7"/>
  <c r="S347" i="6"/>
  <c r="S318" i="6"/>
  <c r="P324" i="6"/>
  <c r="B29" i="8"/>
  <c r="K8" i="8"/>
  <c r="G8" i="8"/>
  <c r="L8" i="8"/>
  <c r="F8" i="8"/>
  <c r="H8" i="8"/>
  <c r="E8" i="8"/>
  <c r="D8" i="8"/>
  <c r="J8" i="8"/>
  <c r="M8" i="8"/>
  <c r="I8" i="8"/>
  <c r="S257" i="6"/>
  <c r="S258" i="6" s="1"/>
  <c r="P258" i="6"/>
  <c r="R283" i="6"/>
  <c r="C39" i="7"/>
  <c r="C11" i="7"/>
  <c r="S205" i="6"/>
  <c r="V362" i="6"/>
  <c r="V361" i="6"/>
  <c r="V365" i="6" s="1"/>
  <c r="V191" i="6"/>
  <c r="V196" i="6" s="1"/>
  <c r="W190" i="6"/>
  <c r="R122" i="5"/>
  <c r="R124" i="5" s="1"/>
  <c r="Q210" i="6"/>
  <c r="R140" i="6"/>
  <c r="V289" i="6"/>
  <c r="O324" i="6"/>
  <c r="B15" i="4"/>
  <c r="F67" i="7"/>
  <c r="F66" i="7"/>
  <c r="U351" i="6"/>
  <c r="U338" i="6"/>
  <c r="U340" i="6" s="1"/>
  <c r="U307" i="6"/>
  <c r="U309" i="6" s="1"/>
  <c r="Q378" i="6"/>
  <c r="R36" i="6"/>
  <c r="V80" i="6"/>
  <c r="V104" i="6"/>
  <c r="V103" i="6"/>
  <c r="V96" i="6"/>
  <c r="V95" i="6"/>
  <c r="V106" i="6"/>
  <c r="V105" i="6"/>
  <c r="V107" i="6"/>
  <c r="V99" i="6"/>
  <c r="V93" i="6"/>
  <c r="V90" i="6"/>
  <c r="W89" i="6"/>
  <c r="V108" i="6"/>
  <c r="V102" i="6"/>
  <c r="V97" i="6"/>
  <c r="V92" i="6"/>
  <c r="V110" i="6"/>
  <c r="V109" i="6"/>
  <c r="V94" i="6"/>
  <c r="V98" i="6"/>
  <c r="V100" i="6"/>
  <c r="V101" i="6"/>
  <c r="V91" i="6"/>
  <c r="W378" i="6"/>
  <c r="X34" i="6"/>
  <c r="W351" i="6"/>
  <c r="W58" i="6"/>
  <c r="W57" i="6"/>
  <c r="W64" i="6" s="1"/>
  <c r="X56" i="6"/>
  <c r="W13" i="6"/>
  <c r="V14" i="6"/>
  <c r="S122" i="5"/>
  <c r="T31" i="5"/>
  <c r="T27" i="5"/>
  <c r="T25" i="5"/>
  <c r="T23" i="5"/>
  <c r="T19" i="5"/>
  <c r="T17" i="5"/>
  <c r="T15" i="5"/>
  <c r="T11" i="5"/>
  <c r="T39" i="5"/>
  <c r="T37" i="5"/>
  <c r="T33" i="5"/>
  <c r="T40" i="5"/>
  <c r="T36" i="5"/>
  <c r="T30" i="5"/>
  <c r="T26" i="5"/>
  <c r="T22" i="5"/>
  <c r="T16" i="5"/>
  <c r="T12" i="5"/>
  <c r="U9" i="5"/>
  <c r="T34" i="5"/>
  <c r="T28" i="5"/>
  <c r="T24" i="5"/>
  <c r="T14" i="5"/>
  <c r="T10" i="5"/>
  <c r="J7" i="3"/>
  <c r="S374" i="6"/>
  <c r="U289" i="6"/>
  <c r="N27" i="8"/>
  <c r="C7" i="8"/>
  <c r="S233" i="6"/>
  <c r="N67" i="7"/>
  <c r="N66" i="7"/>
  <c r="J67" i="7"/>
  <c r="J66" i="7"/>
  <c r="P66" i="7"/>
  <c r="P67" i="7"/>
  <c r="S324" i="6"/>
  <c r="U378" i="6"/>
  <c r="V334" i="6"/>
  <c r="V306" i="6"/>
  <c r="V304" i="6"/>
  <c r="V302" i="6"/>
  <c r="V300" i="6"/>
  <c r="V305" i="6"/>
  <c r="V335" i="6"/>
  <c r="V299" i="6"/>
  <c r="V268" i="6"/>
  <c r="V274" i="6" s="1"/>
  <c r="V276" i="6" s="1"/>
  <c r="V303" i="6"/>
  <c r="W246" i="6"/>
  <c r="V301" i="6"/>
  <c r="S140" i="6"/>
  <c r="R41" i="5"/>
  <c r="R43" i="5" s="1"/>
  <c r="U210" i="6"/>
  <c r="R73" i="6"/>
  <c r="V181" i="6"/>
  <c r="T119" i="5"/>
  <c r="T115" i="5"/>
  <c r="T111" i="5"/>
  <c r="T107" i="5"/>
  <c r="T103" i="5"/>
  <c r="T99" i="5"/>
  <c r="T95" i="5"/>
  <c r="T91" i="5"/>
  <c r="T87" i="5"/>
  <c r="T83" i="5"/>
  <c r="T79" i="5"/>
  <c r="T75" i="5"/>
  <c r="T71" i="5"/>
  <c r="T67" i="5"/>
  <c r="T63" i="5"/>
  <c r="T59" i="5"/>
  <c r="T55" i="5"/>
  <c r="T51" i="5"/>
  <c r="U48" i="5"/>
  <c r="T120" i="5"/>
  <c r="T117" i="5"/>
  <c r="T116" i="5"/>
  <c r="T113" i="5"/>
  <c r="T112" i="5"/>
  <c r="T109" i="5"/>
  <c r="T108" i="5"/>
  <c r="T105" i="5"/>
  <c r="T104" i="5"/>
  <c r="T101" i="5"/>
  <c r="T100" i="5"/>
  <c r="T97" i="5"/>
  <c r="T96" i="5"/>
  <c r="T93" i="5"/>
  <c r="T92" i="5"/>
  <c r="T89" i="5"/>
  <c r="T88" i="5"/>
  <c r="T85" i="5"/>
  <c r="T84" i="5"/>
  <c r="T81" i="5"/>
  <c r="T80" i="5"/>
  <c r="T77" i="5"/>
  <c r="T76" i="5"/>
  <c r="T73" i="5"/>
  <c r="T72" i="5"/>
  <c r="T69" i="5"/>
  <c r="T68" i="5"/>
  <c r="T65" i="5"/>
  <c r="T64" i="5"/>
  <c r="T61" i="5"/>
  <c r="T60" i="5"/>
  <c r="T57" i="5"/>
  <c r="T56" i="5"/>
  <c r="T53" i="5"/>
  <c r="T52" i="5"/>
  <c r="T49" i="5"/>
  <c r="T121" i="5"/>
  <c r="T118" i="5"/>
  <c r="T114" i="5"/>
  <c r="T110" i="5"/>
  <c r="T106" i="5"/>
  <c r="T102" i="5"/>
  <c r="T98" i="5"/>
  <c r="T94" i="5"/>
  <c r="T90" i="5"/>
  <c r="T86" i="5"/>
  <c r="T82" i="5"/>
  <c r="T78" i="5"/>
  <c r="T74" i="5"/>
  <c r="T70" i="5"/>
  <c r="T66" i="5"/>
  <c r="T62" i="5"/>
  <c r="T58" i="5"/>
  <c r="T54" i="5"/>
  <c r="T50" i="5"/>
  <c r="Q47" i="6"/>
  <c r="U80" i="6"/>
  <c r="T20" i="5" l="1"/>
  <c r="T38" i="5"/>
  <c r="T18" i="5"/>
  <c r="T32" i="5"/>
  <c r="T35" i="5"/>
  <c r="T13" i="5"/>
  <c r="T21" i="5"/>
  <c r="W66" i="6"/>
  <c r="V338" i="6"/>
  <c r="V340" i="6" s="1"/>
  <c r="S43" i="5"/>
  <c r="S124" i="5"/>
  <c r="S127" i="5" s="1"/>
  <c r="W181" i="6"/>
  <c r="E66" i="7"/>
  <c r="W14" i="6"/>
  <c r="X13" i="6"/>
  <c r="W237" i="6"/>
  <c r="V131" i="6"/>
  <c r="V133" i="6" s="1"/>
  <c r="J9" i="8"/>
  <c r="F9" i="8"/>
  <c r="B30" i="8"/>
  <c r="I9" i="8"/>
  <c r="D9" i="8"/>
  <c r="H9" i="8"/>
  <c r="L9" i="8"/>
  <c r="E9" i="8"/>
  <c r="K9" i="8"/>
  <c r="M9" i="8"/>
  <c r="G9" i="8"/>
  <c r="T122" i="5"/>
  <c r="U120" i="5"/>
  <c r="U116" i="5"/>
  <c r="U112" i="5"/>
  <c r="U108" i="5"/>
  <c r="U104" i="5"/>
  <c r="U100" i="5"/>
  <c r="U96" i="5"/>
  <c r="U92" i="5"/>
  <c r="U88" i="5"/>
  <c r="U84" i="5"/>
  <c r="U80" i="5"/>
  <c r="U76" i="5"/>
  <c r="U72" i="5"/>
  <c r="U68" i="5"/>
  <c r="U64" i="5"/>
  <c r="U60" i="5"/>
  <c r="U56" i="5"/>
  <c r="U52" i="5"/>
  <c r="U119" i="5"/>
  <c r="U118" i="5"/>
  <c r="U114" i="5"/>
  <c r="U110" i="5"/>
  <c r="U106" i="5"/>
  <c r="U102" i="5"/>
  <c r="U98" i="5"/>
  <c r="U94" i="5"/>
  <c r="U90" i="5"/>
  <c r="U86" i="5"/>
  <c r="U82" i="5"/>
  <c r="U78" i="5"/>
  <c r="U74" i="5"/>
  <c r="U70" i="5"/>
  <c r="U66" i="5"/>
  <c r="U62" i="5"/>
  <c r="U58" i="5"/>
  <c r="U54" i="5"/>
  <c r="U50" i="5"/>
  <c r="U121" i="5"/>
  <c r="U117" i="5"/>
  <c r="U115" i="5"/>
  <c r="U113" i="5"/>
  <c r="U111" i="5"/>
  <c r="U109" i="5"/>
  <c r="U107" i="5"/>
  <c r="U105" i="5"/>
  <c r="U103" i="5"/>
  <c r="U101" i="5"/>
  <c r="U99" i="5"/>
  <c r="U97" i="5"/>
  <c r="U95" i="5"/>
  <c r="U93" i="5"/>
  <c r="U91" i="5"/>
  <c r="U89" i="5"/>
  <c r="U87" i="5"/>
  <c r="U85" i="5"/>
  <c r="U83" i="5"/>
  <c r="U81" i="5"/>
  <c r="U79" i="5"/>
  <c r="U77" i="5"/>
  <c r="U75" i="5"/>
  <c r="U73" i="5"/>
  <c r="U71" i="5"/>
  <c r="U69" i="5"/>
  <c r="U67" i="5"/>
  <c r="U65" i="5"/>
  <c r="U63" i="5"/>
  <c r="U61" i="5"/>
  <c r="U59" i="5"/>
  <c r="U57" i="5"/>
  <c r="U55" i="5"/>
  <c r="U53" i="5"/>
  <c r="U51" i="5"/>
  <c r="U49" i="5"/>
  <c r="V48" i="5"/>
  <c r="U40" i="5"/>
  <c r="U38" i="5"/>
  <c r="U36" i="5"/>
  <c r="U34" i="5"/>
  <c r="U32" i="5"/>
  <c r="U31" i="5"/>
  <c r="U30" i="5"/>
  <c r="U29" i="5"/>
  <c r="U28" i="5"/>
  <c r="U27" i="5"/>
  <c r="U26" i="5"/>
  <c r="U25" i="5"/>
  <c r="U24" i="5"/>
  <c r="U23" i="5"/>
  <c r="U22" i="5"/>
  <c r="U21" i="5"/>
  <c r="U20" i="5"/>
  <c r="U19" i="5"/>
  <c r="U18" i="5"/>
  <c r="U17" i="5"/>
  <c r="U16" i="5"/>
  <c r="U12" i="5"/>
  <c r="V9" i="5"/>
  <c r="U37" i="5"/>
  <c r="U33" i="5"/>
  <c r="U13" i="5"/>
  <c r="U14" i="5"/>
  <c r="U10" i="5"/>
  <c r="U39" i="5"/>
  <c r="U35" i="5"/>
  <c r="U15" i="5"/>
  <c r="U11" i="5"/>
  <c r="W110" i="6"/>
  <c r="W108" i="6"/>
  <c r="W106" i="6"/>
  <c r="W104" i="6"/>
  <c r="W102" i="6"/>
  <c r="W100" i="6"/>
  <c r="W98" i="6"/>
  <c r="W96" i="6"/>
  <c r="W94" i="6"/>
  <c r="W92" i="6"/>
  <c r="W90" i="6"/>
  <c r="W105" i="6"/>
  <c r="W97" i="6"/>
  <c r="X89" i="6"/>
  <c r="W107" i="6"/>
  <c r="W93" i="6"/>
  <c r="W109" i="6"/>
  <c r="W103" i="6"/>
  <c r="W101" i="6"/>
  <c r="W99" i="6"/>
  <c r="W95" i="6"/>
  <c r="W91" i="6"/>
  <c r="V307" i="6"/>
  <c r="V309" i="6" s="1"/>
  <c r="T41" i="5"/>
  <c r="T43" i="5" s="1"/>
  <c r="W47" i="6"/>
  <c r="W289" i="6"/>
  <c r="E67" i="7"/>
  <c r="B16" i="4"/>
  <c r="N28" i="8"/>
  <c r="C8" i="8"/>
  <c r="V26" i="6"/>
  <c r="V28" i="6" s="1"/>
  <c r="W362" i="6"/>
  <c r="X190" i="6"/>
  <c r="W361" i="6"/>
  <c r="W191" i="6"/>
  <c r="W196" i="6" s="1"/>
  <c r="C68" i="7"/>
  <c r="G9" i="3"/>
  <c r="D9" i="3"/>
  <c r="B10" i="3"/>
  <c r="W335" i="6"/>
  <c r="W306" i="6"/>
  <c r="W299" i="6"/>
  <c r="W303" i="6"/>
  <c r="X246" i="6"/>
  <c r="W334" i="6"/>
  <c r="W301" i="6"/>
  <c r="W300" i="6"/>
  <c r="W305" i="6"/>
  <c r="W304" i="6"/>
  <c r="W268" i="6"/>
  <c r="W274" i="6" s="1"/>
  <c r="W276" i="6" s="1"/>
  <c r="W302" i="6"/>
  <c r="N7" i="8"/>
  <c r="X58" i="6"/>
  <c r="Y56" i="6"/>
  <c r="X57" i="6"/>
  <c r="X64" i="6" s="1"/>
  <c r="X351" i="6"/>
  <c r="Y34" i="6"/>
  <c r="X80" i="6"/>
  <c r="W80" i="6"/>
  <c r="W210" i="6"/>
  <c r="R127" i="5"/>
  <c r="C12" i="7"/>
  <c r="C40" i="7"/>
  <c r="J8" i="3"/>
  <c r="X66" i="6" l="1"/>
  <c r="J9" i="3"/>
  <c r="W338" i="6"/>
  <c r="W340" i="6" s="1"/>
  <c r="T124" i="5"/>
  <c r="T127" i="5" s="1"/>
  <c r="U41" i="5"/>
  <c r="U43" i="5" s="1"/>
  <c r="V121" i="5"/>
  <c r="V117" i="5"/>
  <c r="V113" i="5"/>
  <c r="V109" i="5"/>
  <c r="V105" i="5"/>
  <c r="V101" i="5"/>
  <c r="V97" i="5"/>
  <c r="V93" i="5"/>
  <c r="V89" i="5"/>
  <c r="V85" i="5"/>
  <c r="V81" i="5"/>
  <c r="V77" i="5"/>
  <c r="V73" i="5"/>
  <c r="V69" i="5"/>
  <c r="V65" i="5"/>
  <c r="V61" i="5"/>
  <c r="V57" i="5"/>
  <c r="V53" i="5"/>
  <c r="V49" i="5"/>
  <c r="W48" i="5"/>
  <c r="V119" i="5"/>
  <c r="V115" i="5"/>
  <c r="V111" i="5"/>
  <c r="V107" i="5"/>
  <c r="V103" i="5"/>
  <c r="V99" i="5"/>
  <c r="V95" i="5"/>
  <c r="V91" i="5"/>
  <c r="V87" i="5"/>
  <c r="V83" i="5"/>
  <c r="V79" i="5"/>
  <c r="V75" i="5"/>
  <c r="V71" i="5"/>
  <c r="V67" i="5"/>
  <c r="V63" i="5"/>
  <c r="V59" i="5"/>
  <c r="V55" i="5"/>
  <c r="V51" i="5"/>
  <c r="V120" i="5"/>
  <c r="V118" i="5"/>
  <c r="V116" i="5"/>
  <c r="V114" i="5"/>
  <c r="V112" i="5"/>
  <c r="V110" i="5"/>
  <c r="V108" i="5"/>
  <c r="V106" i="5"/>
  <c r="V104" i="5"/>
  <c r="V102" i="5"/>
  <c r="V100" i="5"/>
  <c r="V98" i="5"/>
  <c r="V96" i="5"/>
  <c r="V94" i="5"/>
  <c r="V92" i="5"/>
  <c r="V90" i="5"/>
  <c r="V88" i="5"/>
  <c r="V86" i="5"/>
  <c r="V84" i="5"/>
  <c r="V82" i="5"/>
  <c r="V80" i="5"/>
  <c r="V78" i="5"/>
  <c r="V76" i="5"/>
  <c r="V74" i="5"/>
  <c r="V72" i="5"/>
  <c r="V70" i="5"/>
  <c r="V68" i="5"/>
  <c r="V66" i="5"/>
  <c r="V64" i="5"/>
  <c r="V62" i="5"/>
  <c r="V60" i="5"/>
  <c r="V58" i="5"/>
  <c r="V56" i="5"/>
  <c r="V54" i="5"/>
  <c r="V52" i="5"/>
  <c r="V50" i="5"/>
  <c r="M10" i="8"/>
  <c r="I10" i="8"/>
  <c r="E10" i="8"/>
  <c r="L10" i="8"/>
  <c r="G10" i="8"/>
  <c r="J10" i="8"/>
  <c r="H10" i="8"/>
  <c r="B31" i="8"/>
  <c r="D10" i="8"/>
  <c r="K10" i="8"/>
  <c r="F10" i="8"/>
  <c r="G10" i="3"/>
  <c r="D10" i="3"/>
  <c r="B11" i="3"/>
  <c r="X210" i="6"/>
  <c r="Y378" i="6"/>
  <c r="Y351" i="6"/>
  <c r="Y237" i="6"/>
  <c r="Z34" i="6"/>
  <c r="X289" i="6"/>
  <c r="Y57" i="6"/>
  <c r="Y58" i="6"/>
  <c r="Z56" i="6"/>
  <c r="W131" i="6"/>
  <c r="W133" i="6" s="1"/>
  <c r="V30" i="5"/>
  <c r="V28" i="5"/>
  <c r="V26" i="5"/>
  <c r="V24" i="5"/>
  <c r="V22" i="5"/>
  <c r="V20" i="5"/>
  <c r="V18" i="5"/>
  <c r="V16" i="5"/>
  <c r="V14" i="5"/>
  <c r="V12" i="5"/>
  <c r="V10" i="5"/>
  <c r="V40" i="5"/>
  <c r="V39" i="5"/>
  <c r="V38" i="5"/>
  <c r="V37" i="5"/>
  <c r="V36" i="5"/>
  <c r="V35" i="5"/>
  <c r="V34" i="5"/>
  <c r="V33" i="5"/>
  <c r="V32" i="5"/>
  <c r="W9" i="5"/>
  <c r="V31" i="5"/>
  <c r="V27" i="5"/>
  <c r="V23" i="5"/>
  <c r="V19" i="5"/>
  <c r="V13" i="5"/>
  <c r="V29" i="5"/>
  <c r="V25" i="5"/>
  <c r="V21" i="5"/>
  <c r="V17" i="5"/>
  <c r="V15" i="5"/>
  <c r="V11" i="5"/>
  <c r="U122" i="5"/>
  <c r="C69" i="7"/>
  <c r="X47" i="6"/>
  <c r="X237" i="6"/>
  <c r="X335" i="6"/>
  <c r="X305" i="6"/>
  <c r="X303" i="6"/>
  <c r="X301" i="6"/>
  <c r="X299" i="6"/>
  <c r="X300" i="6"/>
  <c r="X334" i="6"/>
  <c r="X306" i="6"/>
  <c r="X304" i="6"/>
  <c r="X268" i="6"/>
  <c r="X274" i="6" s="1"/>
  <c r="X276" i="6" s="1"/>
  <c r="Y246" i="6"/>
  <c r="X302" i="6"/>
  <c r="W365" i="6"/>
  <c r="N8" i="8"/>
  <c r="X107" i="6"/>
  <c r="X106" i="6"/>
  <c r="X99" i="6"/>
  <c r="X98" i="6"/>
  <c r="X91" i="6"/>
  <c r="X90" i="6"/>
  <c r="X109" i="6"/>
  <c r="X108" i="6"/>
  <c r="X110" i="6"/>
  <c r="X101" i="6"/>
  <c r="X100" i="6"/>
  <c r="X97" i="6"/>
  <c r="X94" i="6"/>
  <c r="X105" i="6"/>
  <c r="X104" i="6"/>
  <c r="X96" i="6"/>
  <c r="Y89" i="6"/>
  <c r="X102" i="6"/>
  <c r="X92" i="6"/>
  <c r="X95" i="6"/>
  <c r="X93" i="6"/>
  <c r="X103" i="6"/>
  <c r="Y13" i="6"/>
  <c r="X14" i="6"/>
  <c r="X378" i="6"/>
  <c r="W307" i="6"/>
  <c r="W309" i="6" s="1"/>
  <c r="O68" i="7"/>
  <c r="K68" i="7"/>
  <c r="I68" i="7"/>
  <c r="Q68" i="7"/>
  <c r="G68" i="7"/>
  <c r="N68" i="7"/>
  <c r="J68" i="7"/>
  <c r="H68" i="7"/>
  <c r="M68" i="7"/>
  <c r="P68" i="7"/>
  <c r="L68" i="7"/>
  <c r="F68" i="7"/>
  <c r="C41" i="7"/>
  <c r="C13" i="7"/>
  <c r="X181" i="6"/>
  <c r="X361" i="6"/>
  <c r="X362" i="6"/>
  <c r="X191" i="6"/>
  <c r="X196" i="6" s="1"/>
  <c r="Y190" i="6"/>
  <c r="B17" i="4"/>
  <c r="N29" i="8"/>
  <c r="C9" i="8"/>
  <c r="W26" i="6"/>
  <c r="W28" i="6" s="1"/>
  <c r="X365" i="6" l="1"/>
  <c r="J10" i="3"/>
  <c r="U124" i="5"/>
  <c r="U127" i="5" s="1"/>
  <c r="Y181" i="6"/>
  <c r="C10" i="8"/>
  <c r="N30" i="8"/>
  <c r="V122" i="5"/>
  <c r="C70" i="7"/>
  <c r="Y109" i="6"/>
  <c r="Y107" i="6"/>
  <c r="Y105" i="6"/>
  <c r="Y103" i="6"/>
  <c r="Y101" i="6"/>
  <c r="Y99" i="6"/>
  <c r="Y97" i="6"/>
  <c r="Y95" i="6"/>
  <c r="Y93" i="6"/>
  <c r="Y91" i="6"/>
  <c r="Z89" i="6"/>
  <c r="Y108" i="6"/>
  <c r="Y100" i="6"/>
  <c r="Y92" i="6"/>
  <c r="Y110" i="6"/>
  <c r="Y104" i="6"/>
  <c r="Y98" i="6"/>
  <c r="Y94" i="6"/>
  <c r="Y106" i="6"/>
  <c r="Y102" i="6"/>
  <c r="Y96" i="6"/>
  <c r="Y90" i="6"/>
  <c r="X307" i="6"/>
  <c r="X309" i="6" s="1"/>
  <c r="W39" i="5"/>
  <c r="W37" i="5"/>
  <c r="W35" i="5"/>
  <c r="W33" i="5"/>
  <c r="X9" i="5"/>
  <c r="W31" i="5"/>
  <c r="W29" i="5"/>
  <c r="W27" i="5"/>
  <c r="W25" i="5"/>
  <c r="W23" i="5"/>
  <c r="W21" i="5"/>
  <c r="W19" i="5"/>
  <c r="W17" i="5"/>
  <c r="W15" i="5"/>
  <c r="W13" i="5"/>
  <c r="W11" i="5"/>
  <c r="W38" i="5"/>
  <c r="W34" i="5"/>
  <c r="W28" i="5"/>
  <c r="W24" i="5"/>
  <c r="W20" i="5"/>
  <c r="W14" i="5"/>
  <c r="W10" i="5"/>
  <c r="W40" i="5"/>
  <c r="W36" i="5"/>
  <c r="W32" i="5"/>
  <c r="W30" i="5"/>
  <c r="W26" i="5"/>
  <c r="W22" i="5"/>
  <c r="W18" i="5"/>
  <c r="W16" i="5"/>
  <c r="W12" i="5"/>
  <c r="Y64" i="6"/>
  <c r="Y66" i="6" s="1"/>
  <c r="Y47" i="6"/>
  <c r="Y80" i="6"/>
  <c r="E68" i="7"/>
  <c r="AA34" i="6"/>
  <c r="Y289" i="6"/>
  <c r="L11" i="8"/>
  <c r="H11" i="8"/>
  <c r="D11" i="8"/>
  <c r="B32" i="8"/>
  <c r="J11" i="8"/>
  <c r="E11" i="8"/>
  <c r="K11" i="8"/>
  <c r="F11" i="8"/>
  <c r="I11" i="8"/>
  <c r="M11" i="8"/>
  <c r="G11" i="8"/>
  <c r="C42" i="7"/>
  <c r="C14" i="7"/>
  <c r="Y14" i="6"/>
  <c r="Z13" i="6"/>
  <c r="X131" i="6"/>
  <c r="X133" i="6" s="1"/>
  <c r="Y362" i="6"/>
  <c r="Y361" i="6"/>
  <c r="Z190" i="6"/>
  <c r="Y191" i="6"/>
  <c r="Y196" i="6" s="1"/>
  <c r="N9" i="8"/>
  <c r="B18" i="4"/>
  <c r="X26" i="6"/>
  <c r="X28" i="6" s="1"/>
  <c r="Y335" i="6"/>
  <c r="Y334" i="6"/>
  <c r="Y302" i="6"/>
  <c r="Y301" i="6"/>
  <c r="Y268" i="6"/>
  <c r="Y274" i="6" s="1"/>
  <c r="Y276" i="6" s="1"/>
  <c r="Z246" i="6"/>
  <c r="Y304" i="6"/>
  <c r="Y300" i="6"/>
  <c r="Y306" i="6"/>
  <c r="Y299" i="6"/>
  <c r="Y303" i="6"/>
  <c r="Y305" i="6"/>
  <c r="X338" i="6"/>
  <c r="X340" i="6" s="1"/>
  <c r="I69" i="7"/>
  <c r="K69" i="7"/>
  <c r="Q69" i="7"/>
  <c r="O69" i="7"/>
  <c r="G69" i="7"/>
  <c r="M69" i="7"/>
  <c r="F69" i="7"/>
  <c r="J69" i="7"/>
  <c r="P69" i="7"/>
  <c r="L69" i="7"/>
  <c r="H69" i="7"/>
  <c r="N69" i="7"/>
  <c r="V41" i="5"/>
  <c r="V43" i="5" s="1"/>
  <c r="Z57" i="6"/>
  <c r="Z64" i="6" s="1"/>
  <c r="AA56" i="6"/>
  <c r="Z58" i="6"/>
  <c r="Y210" i="6"/>
  <c r="D11" i="3"/>
  <c r="G11" i="3"/>
  <c r="B12" i="3"/>
  <c r="W118" i="5"/>
  <c r="W114" i="5"/>
  <c r="W110" i="5"/>
  <c r="W106" i="5"/>
  <c r="W102" i="5"/>
  <c r="W98" i="5"/>
  <c r="W94" i="5"/>
  <c r="W90" i="5"/>
  <c r="W86" i="5"/>
  <c r="W82" i="5"/>
  <c r="W78" i="5"/>
  <c r="W74" i="5"/>
  <c r="W70" i="5"/>
  <c r="W66" i="5"/>
  <c r="W62" i="5"/>
  <c r="W58" i="5"/>
  <c r="W54" i="5"/>
  <c r="W50" i="5"/>
  <c r="W120" i="5"/>
  <c r="W117" i="5"/>
  <c r="W116" i="5"/>
  <c r="W113" i="5"/>
  <c r="W112" i="5"/>
  <c r="W109" i="5"/>
  <c r="W108" i="5"/>
  <c r="W105" i="5"/>
  <c r="W104" i="5"/>
  <c r="W101" i="5"/>
  <c r="W100" i="5"/>
  <c r="W97" i="5"/>
  <c r="W96" i="5"/>
  <c r="W93" i="5"/>
  <c r="W92" i="5"/>
  <c r="W89" i="5"/>
  <c r="W88" i="5"/>
  <c r="W85" i="5"/>
  <c r="W84" i="5"/>
  <c r="W81" i="5"/>
  <c r="W80" i="5"/>
  <c r="W77" i="5"/>
  <c r="W76" i="5"/>
  <c r="W73" i="5"/>
  <c r="W72" i="5"/>
  <c r="W69" i="5"/>
  <c r="W68" i="5"/>
  <c r="W65" i="5"/>
  <c r="W64" i="5"/>
  <c r="W61" i="5"/>
  <c r="W60" i="5"/>
  <c r="W57" i="5"/>
  <c r="W56" i="5"/>
  <c r="W53" i="5"/>
  <c r="W52" i="5"/>
  <c r="W49" i="5"/>
  <c r="W115" i="5"/>
  <c r="W111" i="5"/>
  <c r="W107" i="5"/>
  <c r="W103" i="5"/>
  <c r="W99" i="5"/>
  <c r="W95" i="5"/>
  <c r="W91" i="5"/>
  <c r="W87" i="5"/>
  <c r="W83" i="5"/>
  <c r="W79" i="5"/>
  <c r="W75" i="5"/>
  <c r="W71" i="5"/>
  <c r="W67" i="5"/>
  <c r="W63" i="5"/>
  <c r="W59" i="5"/>
  <c r="W55" i="5"/>
  <c r="W51" i="5"/>
  <c r="X48" i="5"/>
  <c r="W121" i="5"/>
  <c r="W119" i="5"/>
  <c r="Y307" i="6" l="1"/>
  <c r="Y309" i="6" s="1"/>
  <c r="Y338" i="6"/>
  <c r="Y340" i="6" s="1"/>
  <c r="V124" i="5"/>
  <c r="V127" i="5" s="1"/>
  <c r="J11" i="3"/>
  <c r="Z66" i="6"/>
  <c r="C11" i="8"/>
  <c r="N31" i="8"/>
  <c r="B33" i="8"/>
  <c r="K12" i="8"/>
  <c r="G12" i="8"/>
  <c r="M12" i="8"/>
  <c r="H12" i="8"/>
  <c r="L12" i="8"/>
  <c r="E12" i="8"/>
  <c r="J12" i="8"/>
  <c r="D12" i="8"/>
  <c r="I12" i="8"/>
  <c r="F12" i="8"/>
  <c r="C15" i="7"/>
  <c r="C43" i="7"/>
  <c r="Z47" i="6"/>
  <c r="Z289" i="6"/>
  <c r="W41" i="5"/>
  <c r="W43" i="5" s="1"/>
  <c r="Y131" i="6"/>
  <c r="Y133" i="6" s="1"/>
  <c r="Z334" i="6"/>
  <c r="Z306" i="6"/>
  <c r="Z304" i="6"/>
  <c r="Z302" i="6"/>
  <c r="Z300" i="6"/>
  <c r="Z303" i="6"/>
  <c r="Z301" i="6"/>
  <c r="Z305" i="6"/>
  <c r="Z335" i="6"/>
  <c r="Z299" i="6"/>
  <c r="Z268" i="6"/>
  <c r="Z274" i="6" s="1"/>
  <c r="Z276" i="6" s="1"/>
  <c r="AA246" i="6"/>
  <c r="Z378" i="6"/>
  <c r="Z181" i="6"/>
  <c r="X119" i="5"/>
  <c r="X115" i="5"/>
  <c r="X111" i="5"/>
  <c r="X107" i="5"/>
  <c r="X103" i="5"/>
  <c r="X99" i="5"/>
  <c r="X95" i="5"/>
  <c r="X91" i="5"/>
  <c r="X87" i="5"/>
  <c r="X83" i="5"/>
  <c r="X79" i="5"/>
  <c r="X75" i="5"/>
  <c r="X71" i="5"/>
  <c r="X67" i="5"/>
  <c r="X63" i="5"/>
  <c r="X59" i="5"/>
  <c r="X55" i="5"/>
  <c r="X51" i="5"/>
  <c r="Y48" i="5"/>
  <c r="X121" i="5"/>
  <c r="X120" i="5"/>
  <c r="X118" i="5"/>
  <c r="X114" i="5"/>
  <c r="X110" i="5"/>
  <c r="X106" i="5"/>
  <c r="X102" i="5"/>
  <c r="X98" i="5"/>
  <c r="X94" i="5"/>
  <c r="X90" i="5"/>
  <c r="X86" i="5"/>
  <c r="X82" i="5"/>
  <c r="X78" i="5"/>
  <c r="X74" i="5"/>
  <c r="X70" i="5"/>
  <c r="X66" i="5"/>
  <c r="X62" i="5"/>
  <c r="X58" i="5"/>
  <c r="X54" i="5"/>
  <c r="X50" i="5"/>
  <c r="X117" i="5"/>
  <c r="X116" i="5"/>
  <c r="X113" i="5"/>
  <c r="X112" i="5"/>
  <c r="X109" i="5"/>
  <c r="X108" i="5"/>
  <c r="X105" i="5"/>
  <c r="X104" i="5"/>
  <c r="X101" i="5"/>
  <c r="X100" i="5"/>
  <c r="X97" i="5"/>
  <c r="X96" i="5"/>
  <c r="X93" i="5"/>
  <c r="X92" i="5"/>
  <c r="X89" i="5"/>
  <c r="X88" i="5"/>
  <c r="X85" i="5"/>
  <c r="X84" i="5"/>
  <c r="X81" i="5"/>
  <c r="X80" i="5"/>
  <c r="X77" i="5"/>
  <c r="X76" i="5"/>
  <c r="X73" i="5"/>
  <c r="X72" i="5"/>
  <c r="X69" i="5"/>
  <c r="X68" i="5"/>
  <c r="X65" i="5"/>
  <c r="X64" i="5"/>
  <c r="X61" i="5"/>
  <c r="X60" i="5"/>
  <c r="X57" i="5"/>
  <c r="X56" i="5"/>
  <c r="X53" i="5"/>
  <c r="X52" i="5"/>
  <c r="X49" i="5"/>
  <c r="B13" i="3"/>
  <c r="G12" i="3"/>
  <c r="D12" i="3"/>
  <c r="AA58" i="6"/>
  <c r="AA57" i="6"/>
  <c r="AB56" i="6"/>
  <c r="Z362" i="6"/>
  <c r="Z361" i="6"/>
  <c r="Z365" i="6" s="1"/>
  <c r="AA190" i="6"/>
  <c r="Z191" i="6"/>
  <c r="Z196" i="6" s="1"/>
  <c r="C71" i="7"/>
  <c r="Z237" i="6"/>
  <c r="Z351" i="6"/>
  <c r="Y26" i="6"/>
  <c r="Y28" i="6" s="1"/>
  <c r="Z110" i="6"/>
  <c r="Z109" i="6"/>
  <c r="Z102" i="6"/>
  <c r="Z101" i="6"/>
  <c r="Z94" i="6"/>
  <c r="Z93" i="6"/>
  <c r="Z104" i="6"/>
  <c r="Z103" i="6"/>
  <c r="Z106" i="6"/>
  <c r="Z98" i="6"/>
  <c r="Z95" i="6"/>
  <c r="Z91" i="6"/>
  <c r="Z90" i="6"/>
  <c r="AA89" i="6"/>
  <c r="Z100" i="6"/>
  <c r="Z92" i="6"/>
  <c r="Z108" i="6"/>
  <c r="Z107" i="6"/>
  <c r="Z105" i="6"/>
  <c r="Z97" i="6"/>
  <c r="Z99" i="6"/>
  <c r="Z96" i="6"/>
  <c r="W122" i="5"/>
  <c r="E69" i="7"/>
  <c r="B19" i="4"/>
  <c r="Y365" i="6"/>
  <c r="AA13" i="6"/>
  <c r="Z14" i="6"/>
  <c r="Z80" i="6"/>
  <c r="AA351" i="6"/>
  <c r="AA378" i="6"/>
  <c r="AA289" i="6"/>
  <c r="AA237" i="6"/>
  <c r="AB34" i="6"/>
  <c r="Z210" i="6"/>
  <c r="X31" i="5"/>
  <c r="X29" i="5"/>
  <c r="X27" i="5"/>
  <c r="X25" i="5"/>
  <c r="X23" i="5"/>
  <c r="X21" i="5"/>
  <c r="X19" i="5"/>
  <c r="X17" i="5"/>
  <c r="X15" i="5"/>
  <c r="X13" i="5"/>
  <c r="X11" i="5"/>
  <c r="X30" i="5"/>
  <c r="X28" i="5"/>
  <c r="X26" i="5"/>
  <c r="X24" i="5"/>
  <c r="X22" i="5"/>
  <c r="X20" i="5"/>
  <c r="X18" i="5"/>
  <c r="X16" i="5"/>
  <c r="X14" i="5"/>
  <c r="X12" i="5"/>
  <c r="X10" i="5"/>
  <c r="X40" i="5"/>
  <c r="X38" i="5"/>
  <c r="X36" i="5"/>
  <c r="X34" i="5"/>
  <c r="X32" i="5"/>
  <c r="X37" i="5"/>
  <c r="X33" i="5"/>
  <c r="X39" i="5"/>
  <c r="X35" i="5"/>
  <c r="Y9" i="5"/>
  <c r="O70" i="7"/>
  <c r="Q70" i="7"/>
  <c r="I70" i="7"/>
  <c r="K70" i="7"/>
  <c r="G70" i="7"/>
  <c r="M70" i="7"/>
  <c r="N70" i="7"/>
  <c r="J70" i="7"/>
  <c r="P70" i="7"/>
  <c r="L70" i="7"/>
  <c r="F70" i="7"/>
  <c r="H70" i="7"/>
  <c r="N10" i="8"/>
  <c r="W124" i="5" l="1"/>
  <c r="W127" i="5" s="1"/>
  <c r="X41" i="5"/>
  <c r="X43" i="5" s="1"/>
  <c r="AA181" i="6"/>
  <c r="Z26" i="6"/>
  <c r="Z28" i="6" s="1"/>
  <c r="Q71" i="7"/>
  <c r="O71" i="7"/>
  <c r="I71" i="7"/>
  <c r="K71" i="7"/>
  <c r="G71" i="7"/>
  <c r="M71" i="7"/>
  <c r="L71" i="7"/>
  <c r="N71" i="7"/>
  <c r="J71" i="7"/>
  <c r="P71" i="7"/>
  <c r="H71" i="7"/>
  <c r="F71" i="7"/>
  <c r="AA64" i="6"/>
  <c r="AA66" i="6" s="1"/>
  <c r="J12" i="3"/>
  <c r="C44" i="7"/>
  <c r="C16" i="7"/>
  <c r="E70" i="7"/>
  <c r="AA47" i="6"/>
  <c r="AA80" i="6"/>
  <c r="AA14" i="6"/>
  <c r="AB13" i="6"/>
  <c r="B20" i="4"/>
  <c r="AA110" i="6"/>
  <c r="AA108" i="6"/>
  <c r="AA106" i="6"/>
  <c r="AA104" i="6"/>
  <c r="AA102" i="6"/>
  <c r="AA100" i="6"/>
  <c r="AA98" i="6"/>
  <c r="AA96" i="6"/>
  <c r="AA94" i="6"/>
  <c r="AA92" i="6"/>
  <c r="AA90" i="6"/>
  <c r="AA103" i="6"/>
  <c r="AA95" i="6"/>
  <c r="AA105" i="6"/>
  <c r="AA99" i="6"/>
  <c r="AA107" i="6"/>
  <c r="AA97" i="6"/>
  <c r="AA93" i="6"/>
  <c r="AA101" i="6"/>
  <c r="AA91" i="6"/>
  <c r="AA109" i="6"/>
  <c r="AB89" i="6"/>
  <c r="AA362" i="6"/>
  <c r="AA191" i="6"/>
  <c r="AA196" i="6" s="1"/>
  <c r="AA361" i="6"/>
  <c r="AB190" i="6"/>
  <c r="Z307" i="6"/>
  <c r="Z309" i="6" s="1"/>
  <c r="J13" i="8"/>
  <c r="F13" i="8"/>
  <c r="K13" i="8"/>
  <c r="E13" i="8"/>
  <c r="M13" i="8"/>
  <c r="G13" i="8"/>
  <c r="H13" i="8"/>
  <c r="B34" i="8"/>
  <c r="I13" i="8"/>
  <c r="L13" i="8"/>
  <c r="D13" i="8"/>
  <c r="Y40" i="5"/>
  <c r="Y38" i="5"/>
  <c r="Y36" i="5"/>
  <c r="Y34" i="5"/>
  <c r="Y32" i="5"/>
  <c r="Y39" i="5"/>
  <c r="Y37" i="5"/>
  <c r="Y35" i="5"/>
  <c r="Y33" i="5"/>
  <c r="Y28" i="5"/>
  <c r="Y24" i="5"/>
  <c r="Y20" i="5"/>
  <c r="Y14" i="5"/>
  <c r="Y10" i="5"/>
  <c r="Y29" i="5"/>
  <c r="Y25" i="5"/>
  <c r="Y21" i="5"/>
  <c r="Y17" i="5"/>
  <c r="Y15" i="5"/>
  <c r="Y11" i="5"/>
  <c r="Y30" i="5"/>
  <c r="Y26" i="5"/>
  <c r="Y22" i="5"/>
  <c r="Y18" i="5"/>
  <c r="Y16" i="5"/>
  <c r="Y12" i="5"/>
  <c r="Z9" i="5"/>
  <c r="Y31" i="5"/>
  <c r="Y27" i="5"/>
  <c r="Y23" i="5"/>
  <c r="Y19" i="5"/>
  <c r="Y13" i="5"/>
  <c r="Z131" i="6"/>
  <c r="Z133" i="6" s="1"/>
  <c r="G13" i="3"/>
  <c r="D13" i="3"/>
  <c r="B14" i="3"/>
  <c r="Y120" i="5"/>
  <c r="Y116" i="5"/>
  <c r="Y112" i="5"/>
  <c r="Y108" i="5"/>
  <c r="Y104" i="5"/>
  <c r="Y100" i="5"/>
  <c r="Y96" i="5"/>
  <c r="Y92" i="5"/>
  <c r="Y88" i="5"/>
  <c r="Y84" i="5"/>
  <c r="Y80" i="5"/>
  <c r="Y76" i="5"/>
  <c r="Y72" i="5"/>
  <c r="Y68" i="5"/>
  <c r="Y64" i="5"/>
  <c r="Y60" i="5"/>
  <c r="Y56" i="5"/>
  <c r="Y52" i="5"/>
  <c r="Y121" i="5"/>
  <c r="Y119" i="5"/>
  <c r="Y115" i="5"/>
  <c r="Y111" i="5"/>
  <c r="Y107" i="5"/>
  <c r="Y103" i="5"/>
  <c r="Y99" i="5"/>
  <c r="Y95" i="5"/>
  <c r="Y91" i="5"/>
  <c r="Y87" i="5"/>
  <c r="Y83" i="5"/>
  <c r="Y79" i="5"/>
  <c r="Y75" i="5"/>
  <c r="Y71" i="5"/>
  <c r="Y67" i="5"/>
  <c r="Y63" i="5"/>
  <c r="Y59" i="5"/>
  <c r="Y55" i="5"/>
  <c r="Y51" i="5"/>
  <c r="Y117" i="5"/>
  <c r="Y113" i="5"/>
  <c r="Y109" i="5"/>
  <c r="Y105" i="5"/>
  <c r="Y101" i="5"/>
  <c r="Y97" i="5"/>
  <c r="Y93" i="5"/>
  <c r="Y89" i="5"/>
  <c r="Y85" i="5"/>
  <c r="Y81" i="5"/>
  <c r="Y77" i="5"/>
  <c r="Y73" i="5"/>
  <c r="Y69" i="5"/>
  <c r="Y65" i="5"/>
  <c r="Y61" i="5"/>
  <c r="Y57" i="5"/>
  <c r="Y53" i="5"/>
  <c r="Y49" i="5"/>
  <c r="Z48" i="5"/>
  <c r="Y118" i="5"/>
  <c r="Y114" i="5"/>
  <c r="Y110" i="5"/>
  <c r="Y106" i="5"/>
  <c r="Y102" i="5"/>
  <c r="Y98" i="5"/>
  <c r="Y94" i="5"/>
  <c r="Y90" i="5"/>
  <c r="Y86" i="5"/>
  <c r="Y82" i="5"/>
  <c r="Y78" i="5"/>
  <c r="Y74" i="5"/>
  <c r="Y70" i="5"/>
  <c r="Y66" i="5"/>
  <c r="Y62" i="5"/>
  <c r="Y58" i="5"/>
  <c r="Y54" i="5"/>
  <c r="Y50" i="5"/>
  <c r="Z338" i="6"/>
  <c r="Z340" i="6" s="1"/>
  <c r="C12" i="8"/>
  <c r="N32" i="8"/>
  <c r="AB378" i="6"/>
  <c r="AB351" i="6"/>
  <c r="AB289" i="6"/>
  <c r="AC34" i="6"/>
  <c r="AA210" i="6"/>
  <c r="AB58" i="6"/>
  <c r="AC56" i="6"/>
  <c r="AB57" i="6"/>
  <c r="X122" i="5"/>
  <c r="AA335" i="6"/>
  <c r="AA305" i="6"/>
  <c r="AA304" i="6"/>
  <c r="AA268" i="6"/>
  <c r="AA274" i="6" s="1"/>
  <c r="AA276" i="6" s="1"/>
  <c r="AA302" i="6"/>
  <c r="AA299" i="6"/>
  <c r="AA334" i="6"/>
  <c r="AA301" i="6"/>
  <c r="AA306" i="6"/>
  <c r="AA303" i="6"/>
  <c r="AA300" i="6"/>
  <c r="AB246" i="6"/>
  <c r="C72" i="7"/>
  <c r="N11" i="8"/>
  <c r="X124" i="5" l="1"/>
  <c r="X127" i="5" s="1"/>
  <c r="E71" i="7"/>
  <c r="AA338" i="6"/>
  <c r="AA340" i="6" s="1"/>
  <c r="AA365" i="6"/>
  <c r="J13" i="3"/>
  <c r="AB305" i="6"/>
  <c r="AB303" i="6"/>
  <c r="AB301" i="6"/>
  <c r="AB299" i="6"/>
  <c r="AB306" i="6"/>
  <c r="AB302" i="6"/>
  <c r="AC246" i="6"/>
  <c r="AB334" i="6"/>
  <c r="AB268" i="6"/>
  <c r="AB274" i="6" s="1"/>
  <c r="AB276" i="6" s="1"/>
  <c r="AB304" i="6"/>
  <c r="AB335" i="6"/>
  <c r="AB300" i="6"/>
  <c r="N12" i="8"/>
  <c r="Z121" i="5"/>
  <c r="Z117" i="5"/>
  <c r="Z113" i="5"/>
  <c r="Z109" i="5"/>
  <c r="Z105" i="5"/>
  <c r="Z101" i="5"/>
  <c r="Z97" i="5"/>
  <c r="Z93" i="5"/>
  <c r="Z89" i="5"/>
  <c r="Z85" i="5"/>
  <c r="Z81" i="5"/>
  <c r="Z77" i="5"/>
  <c r="Z73" i="5"/>
  <c r="Z69" i="5"/>
  <c r="Z65" i="5"/>
  <c r="Z61" i="5"/>
  <c r="Z57" i="5"/>
  <c r="Z53" i="5"/>
  <c r="Z49" i="5"/>
  <c r="Z119" i="5"/>
  <c r="Z118" i="5"/>
  <c r="Z114" i="5"/>
  <c r="Z110" i="5"/>
  <c r="Z106" i="5"/>
  <c r="Z102" i="5"/>
  <c r="Z98" i="5"/>
  <c r="Z94" i="5"/>
  <c r="Z90" i="5"/>
  <c r="Z86" i="5"/>
  <c r="Z82" i="5"/>
  <c r="Z78" i="5"/>
  <c r="Z74" i="5"/>
  <c r="Z70" i="5"/>
  <c r="Z66" i="5"/>
  <c r="Z62" i="5"/>
  <c r="Z58" i="5"/>
  <c r="Z54" i="5"/>
  <c r="Z50" i="5"/>
  <c r="Z116" i="5"/>
  <c r="Z112" i="5"/>
  <c r="Z108" i="5"/>
  <c r="Z104" i="5"/>
  <c r="Z100" i="5"/>
  <c r="Z96" i="5"/>
  <c r="Z92" i="5"/>
  <c r="Z88" i="5"/>
  <c r="Z84" i="5"/>
  <c r="Z80" i="5"/>
  <c r="Z76" i="5"/>
  <c r="Z72" i="5"/>
  <c r="Z68" i="5"/>
  <c r="Z64" i="5"/>
  <c r="Z60" i="5"/>
  <c r="Z56" i="5"/>
  <c r="Z52" i="5"/>
  <c r="Z120" i="5"/>
  <c r="Z115" i="5"/>
  <c r="Z111" i="5"/>
  <c r="Z107" i="5"/>
  <c r="Z103" i="5"/>
  <c r="Z99" i="5"/>
  <c r="Z95" i="5"/>
  <c r="Z91" i="5"/>
  <c r="Z87" i="5"/>
  <c r="Z83" i="5"/>
  <c r="Z79" i="5"/>
  <c r="Z75" i="5"/>
  <c r="Z71" i="5"/>
  <c r="Z67" i="5"/>
  <c r="Z63" i="5"/>
  <c r="Z59" i="5"/>
  <c r="Z55" i="5"/>
  <c r="Z51" i="5"/>
  <c r="AA48" i="5"/>
  <c r="G14" i="3"/>
  <c r="D14" i="3"/>
  <c r="B15" i="3"/>
  <c r="Z30" i="5"/>
  <c r="Z28" i="5"/>
  <c r="Z26" i="5"/>
  <c r="Z24" i="5"/>
  <c r="Z22" i="5"/>
  <c r="Z20" i="5"/>
  <c r="Z18" i="5"/>
  <c r="Z16" i="5"/>
  <c r="Z14" i="5"/>
  <c r="Z12" i="5"/>
  <c r="Z10" i="5"/>
  <c r="Z31" i="5"/>
  <c r="Z29" i="5"/>
  <c r="Z27" i="5"/>
  <c r="Z25" i="5"/>
  <c r="Z23" i="5"/>
  <c r="Z21" i="5"/>
  <c r="Z19" i="5"/>
  <c r="Z17" i="5"/>
  <c r="Z38" i="5"/>
  <c r="Z34" i="5"/>
  <c r="Z15" i="5"/>
  <c r="Z11" i="5"/>
  <c r="Z39" i="5"/>
  <c r="Z35" i="5"/>
  <c r="AA9" i="5"/>
  <c r="Z40" i="5"/>
  <c r="Z36" i="5"/>
  <c r="Z32" i="5"/>
  <c r="Z13" i="5"/>
  <c r="Z37" i="5"/>
  <c r="Z33" i="5"/>
  <c r="B21" i="4"/>
  <c r="AB80" i="6"/>
  <c r="AB210" i="6"/>
  <c r="Y122" i="5"/>
  <c r="Y41" i="5"/>
  <c r="Y43" i="5" s="1"/>
  <c r="AA131" i="6"/>
  <c r="AA133" i="6" s="1"/>
  <c r="AC13" i="6"/>
  <c r="AB14" i="6"/>
  <c r="C45" i="7"/>
  <c r="C17" i="7"/>
  <c r="O72" i="7"/>
  <c r="G72" i="7"/>
  <c r="I72" i="7"/>
  <c r="K72" i="7"/>
  <c r="Q72" i="7"/>
  <c r="L72" i="7"/>
  <c r="F72" i="7"/>
  <c r="P72" i="7"/>
  <c r="H72" i="7"/>
  <c r="N72" i="7"/>
  <c r="J72" i="7"/>
  <c r="M72" i="7"/>
  <c r="AA307" i="6"/>
  <c r="AA309" i="6" s="1"/>
  <c r="AB64" i="6"/>
  <c r="AB66" i="6" s="1"/>
  <c r="AC378" i="6"/>
  <c r="AC351" i="6"/>
  <c r="AD34" i="6"/>
  <c r="AC47" i="6"/>
  <c r="AB181" i="6"/>
  <c r="AB237" i="6"/>
  <c r="N33" i="8"/>
  <c r="C13" i="8"/>
  <c r="AB361" i="6"/>
  <c r="AB362" i="6"/>
  <c r="AB191" i="6"/>
  <c r="AB196" i="6" s="1"/>
  <c r="AC190" i="6"/>
  <c r="AB105" i="6"/>
  <c r="AB104" i="6"/>
  <c r="AB97" i="6"/>
  <c r="AB96" i="6"/>
  <c r="AC89" i="6"/>
  <c r="AB107" i="6"/>
  <c r="AB106" i="6"/>
  <c r="AB109" i="6"/>
  <c r="AB108" i="6"/>
  <c r="AB102" i="6"/>
  <c r="AB99" i="6"/>
  <c r="AB93" i="6"/>
  <c r="AB92" i="6"/>
  <c r="AB103" i="6"/>
  <c r="AB101" i="6"/>
  <c r="AB95" i="6"/>
  <c r="AB91" i="6"/>
  <c r="AB110" i="6"/>
  <c r="AB98" i="6"/>
  <c r="AB90" i="6"/>
  <c r="AB100" i="6"/>
  <c r="AB94" i="6"/>
  <c r="AA26" i="6"/>
  <c r="AA28" i="6" s="1"/>
  <c r="C73" i="7"/>
  <c r="AC58" i="6"/>
  <c r="AD56" i="6"/>
  <c r="AC57" i="6"/>
  <c r="AB47" i="6"/>
  <c r="M14" i="8"/>
  <c r="I14" i="8"/>
  <c r="E14" i="8"/>
  <c r="H14" i="8"/>
  <c r="B35" i="8"/>
  <c r="G14" i="8"/>
  <c r="L14" i="8"/>
  <c r="D14" i="8"/>
  <c r="J14" i="8"/>
  <c r="K14" i="8"/>
  <c r="F14" i="8"/>
  <c r="Y124" i="5" l="1"/>
  <c r="Y127" i="5" s="1"/>
  <c r="AB365" i="6"/>
  <c r="AB338" i="6"/>
  <c r="AB340" i="6" s="1"/>
  <c r="AC64" i="6"/>
  <c r="AC66" i="6" s="1"/>
  <c r="AC237" i="6"/>
  <c r="AC210" i="6"/>
  <c r="AD351" i="6"/>
  <c r="AD378" i="6"/>
  <c r="AE34" i="6"/>
  <c r="C74" i="7"/>
  <c r="AB26" i="6"/>
  <c r="AB28" i="6" s="1"/>
  <c r="D15" i="3"/>
  <c r="G15" i="3"/>
  <c r="B16" i="3"/>
  <c r="AC335" i="6"/>
  <c r="AC300" i="6"/>
  <c r="AC299" i="6"/>
  <c r="AC268" i="6"/>
  <c r="AC274" i="6" s="1"/>
  <c r="AC276" i="6" s="1"/>
  <c r="AD246" i="6"/>
  <c r="AC305" i="6"/>
  <c r="AC334" i="6"/>
  <c r="AC306" i="6"/>
  <c r="AC303" i="6"/>
  <c r="AC304" i="6"/>
  <c r="AC302" i="6"/>
  <c r="AC301" i="6"/>
  <c r="L15" i="8"/>
  <c r="H15" i="8"/>
  <c r="D15" i="8"/>
  <c r="K15" i="8"/>
  <c r="F15" i="8"/>
  <c r="B36" i="8"/>
  <c r="I15" i="8"/>
  <c r="J15" i="8"/>
  <c r="G15" i="8"/>
  <c r="M15" i="8"/>
  <c r="E15" i="8"/>
  <c r="AD57" i="6"/>
  <c r="AE56" i="6"/>
  <c r="AD58" i="6"/>
  <c r="AC109" i="6"/>
  <c r="AC107" i="6"/>
  <c r="AC105" i="6"/>
  <c r="AC103" i="6"/>
  <c r="AC101" i="6"/>
  <c r="AC99" i="6"/>
  <c r="AC97" i="6"/>
  <c r="AC95" i="6"/>
  <c r="AC93" i="6"/>
  <c r="AC91" i="6"/>
  <c r="AD89" i="6"/>
  <c r="AC106" i="6"/>
  <c r="AC98" i="6"/>
  <c r="AC90" i="6"/>
  <c r="AC108" i="6"/>
  <c r="AC96" i="6"/>
  <c r="AC100" i="6"/>
  <c r="AC94" i="6"/>
  <c r="AC102" i="6"/>
  <c r="AC92" i="6"/>
  <c r="AC110" i="6"/>
  <c r="AC104" i="6"/>
  <c r="AC80" i="6"/>
  <c r="AC181" i="6"/>
  <c r="AC289" i="6"/>
  <c r="AC14" i="6"/>
  <c r="AD13" i="6"/>
  <c r="Z41" i="5"/>
  <c r="Z43" i="5" s="1"/>
  <c r="J14" i="3"/>
  <c r="N34" i="8"/>
  <c r="C14" i="8"/>
  <c r="G73" i="7"/>
  <c r="O73" i="7"/>
  <c r="K73" i="7"/>
  <c r="Q73" i="7"/>
  <c r="I73" i="7"/>
  <c r="N73" i="7"/>
  <c r="M73" i="7"/>
  <c r="J73" i="7"/>
  <c r="P73" i="7"/>
  <c r="L73" i="7"/>
  <c r="H73" i="7"/>
  <c r="F73" i="7"/>
  <c r="AB131" i="6"/>
  <c r="AB133" i="6" s="1"/>
  <c r="AD190" i="6"/>
  <c r="AC361" i="6"/>
  <c r="AC362" i="6"/>
  <c r="AC191" i="6"/>
  <c r="AC196" i="6" s="1"/>
  <c r="AA39" i="5"/>
  <c r="AA37" i="5"/>
  <c r="AA35" i="5"/>
  <c r="AA33" i="5"/>
  <c r="AB9" i="5"/>
  <c r="AA40" i="5"/>
  <c r="AA38" i="5"/>
  <c r="AA36" i="5"/>
  <c r="AA34" i="5"/>
  <c r="AA32" i="5"/>
  <c r="AA30" i="5"/>
  <c r="AA28" i="5"/>
  <c r="AA26" i="5"/>
  <c r="AA24" i="5"/>
  <c r="AA22" i="5"/>
  <c r="AA20" i="5"/>
  <c r="AA18" i="5"/>
  <c r="AA29" i="5"/>
  <c r="AA25" i="5"/>
  <c r="AA21" i="5"/>
  <c r="AA17" i="5"/>
  <c r="AA16" i="5"/>
  <c r="AA13" i="5"/>
  <c r="AA12" i="5"/>
  <c r="AA31" i="5"/>
  <c r="AA27" i="5"/>
  <c r="AA23" i="5"/>
  <c r="AA19" i="5"/>
  <c r="AA15" i="5"/>
  <c r="AA14" i="5"/>
  <c r="AA11" i="5"/>
  <c r="AA10" i="5"/>
  <c r="Z122" i="5"/>
  <c r="N13" i="8"/>
  <c r="E72" i="7"/>
  <c r="C46" i="7"/>
  <c r="C18" i="7"/>
  <c r="B22" i="4"/>
  <c r="AA118" i="5"/>
  <c r="AA114" i="5"/>
  <c r="AA110" i="5"/>
  <c r="AA106" i="5"/>
  <c r="AA102" i="5"/>
  <c r="AA98" i="5"/>
  <c r="AA94" i="5"/>
  <c r="AA90" i="5"/>
  <c r="AA86" i="5"/>
  <c r="AA82" i="5"/>
  <c r="AA78" i="5"/>
  <c r="AA74" i="5"/>
  <c r="AA70" i="5"/>
  <c r="AA66" i="5"/>
  <c r="AA62" i="5"/>
  <c r="AA58" i="5"/>
  <c r="AA54" i="5"/>
  <c r="AA50" i="5"/>
  <c r="AB48" i="5"/>
  <c r="AA120" i="5"/>
  <c r="AA115" i="5"/>
  <c r="AA111" i="5"/>
  <c r="AA107" i="5"/>
  <c r="AA103" i="5"/>
  <c r="AA99" i="5"/>
  <c r="AA95" i="5"/>
  <c r="AA91" i="5"/>
  <c r="AA87" i="5"/>
  <c r="AA83" i="5"/>
  <c r="AA79" i="5"/>
  <c r="AA75" i="5"/>
  <c r="AA71" i="5"/>
  <c r="AA67" i="5"/>
  <c r="AA63" i="5"/>
  <c r="AA59" i="5"/>
  <c r="AA55" i="5"/>
  <c r="AA51" i="5"/>
  <c r="AA121" i="5"/>
  <c r="AA119" i="5"/>
  <c r="AA117" i="5"/>
  <c r="AA116" i="5"/>
  <c r="AA113" i="5"/>
  <c r="AA112" i="5"/>
  <c r="AA109" i="5"/>
  <c r="AA108" i="5"/>
  <c r="AA105" i="5"/>
  <c r="AA104" i="5"/>
  <c r="AA101" i="5"/>
  <c r="AA100" i="5"/>
  <c r="AA97" i="5"/>
  <c r="AA96" i="5"/>
  <c r="AA93" i="5"/>
  <c r="AA92" i="5"/>
  <c r="AA89" i="5"/>
  <c r="AA88" i="5"/>
  <c r="AA85" i="5"/>
  <c r="AA84" i="5"/>
  <c r="AA81" i="5"/>
  <c r="AA80" i="5"/>
  <c r="AA77" i="5"/>
  <c r="AA76" i="5"/>
  <c r="AA73" i="5"/>
  <c r="AA72" i="5"/>
  <c r="AA69" i="5"/>
  <c r="AA68" i="5"/>
  <c r="AA65" i="5"/>
  <c r="AA64" i="5"/>
  <c r="AA61" i="5"/>
  <c r="AA60" i="5"/>
  <c r="AA57" i="5"/>
  <c r="AA56" i="5"/>
  <c r="AA53" i="5"/>
  <c r="AA52" i="5"/>
  <c r="AA49" i="5"/>
  <c r="AB307" i="6"/>
  <c r="AB309" i="6" s="1"/>
  <c r="AC338" i="6" l="1"/>
  <c r="AC340" i="6" s="1"/>
  <c r="Z124" i="5"/>
  <c r="Z127" i="5" s="1"/>
  <c r="AC365" i="6"/>
  <c r="AA122" i="5"/>
  <c r="AA41" i="5"/>
  <c r="AA43" i="5" s="1"/>
  <c r="AD362" i="6"/>
  <c r="AD361" i="6"/>
  <c r="AD365" i="6" s="1"/>
  <c r="AD191" i="6"/>
  <c r="AD196" i="6" s="1"/>
  <c r="AE190" i="6"/>
  <c r="AE13" i="6"/>
  <c r="AD14" i="6"/>
  <c r="D16" i="3"/>
  <c r="G16" i="3"/>
  <c r="B17" i="3"/>
  <c r="AE378" i="6"/>
  <c r="AE351" i="6"/>
  <c r="AE289" i="6"/>
  <c r="AF34" i="6"/>
  <c r="AD237" i="6"/>
  <c r="AD289" i="6"/>
  <c r="B23" i="4"/>
  <c r="C47" i="7"/>
  <c r="C19" i="7"/>
  <c r="AC26" i="6"/>
  <c r="AC28" i="6" s="1"/>
  <c r="AC307" i="6"/>
  <c r="AC309" i="6" s="1"/>
  <c r="AD47" i="6"/>
  <c r="AD80" i="6"/>
  <c r="AB119" i="5"/>
  <c r="AB115" i="5"/>
  <c r="AB111" i="5"/>
  <c r="AB107" i="5"/>
  <c r="AB103" i="5"/>
  <c r="AB99" i="5"/>
  <c r="AB95" i="5"/>
  <c r="AB91" i="5"/>
  <c r="AB87" i="5"/>
  <c r="AB83" i="5"/>
  <c r="AB79" i="5"/>
  <c r="AB75" i="5"/>
  <c r="AB71" i="5"/>
  <c r="AB67" i="5"/>
  <c r="AB63" i="5"/>
  <c r="AB59" i="5"/>
  <c r="AB55" i="5"/>
  <c r="AB51" i="5"/>
  <c r="AC48" i="5"/>
  <c r="AB118" i="5"/>
  <c r="AB117" i="5"/>
  <c r="AB116" i="5"/>
  <c r="AB113" i="5"/>
  <c r="AB112" i="5"/>
  <c r="AB109" i="5"/>
  <c r="AB108" i="5"/>
  <c r="AB105" i="5"/>
  <c r="AB104" i="5"/>
  <c r="AB101" i="5"/>
  <c r="AB100" i="5"/>
  <c r="AB97" i="5"/>
  <c r="AB96" i="5"/>
  <c r="AB93" i="5"/>
  <c r="AB92" i="5"/>
  <c r="AB89" i="5"/>
  <c r="AB88" i="5"/>
  <c r="AB85" i="5"/>
  <c r="AB84" i="5"/>
  <c r="AB81" i="5"/>
  <c r="AB80" i="5"/>
  <c r="AB77" i="5"/>
  <c r="AB76" i="5"/>
  <c r="AB73" i="5"/>
  <c r="AB72" i="5"/>
  <c r="AB69" i="5"/>
  <c r="AB68" i="5"/>
  <c r="AB65" i="5"/>
  <c r="AB64" i="5"/>
  <c r="AB61" i="5"/>
  <c r="AB60" i="5"/>
  <c r="AB57" i="5"/>
  <c r="AB56" i="5"/>
  <c r="AB53" i="5"/>
  <c r="AB52" i="5"/>
  <c r="AB49" i="5"/>
  <c r="AB121" i="5"/>
  <c r="AB120" i="5"/>
  <c r="AB114" i="5"/>
  <c r="AB110" i="5"/>
  <c r="AB106" i="5"/>
  <c r="AB102" i="5"/>
  <c r="AB98" i="5"/>
  <c r="AB94" i="5"/>
  <c r="AB90" i="5"/>
  <c r="AB86" i="5"/>
  <c r="AB82" i="5"/>
  <c r="AB78" i="5"/>
  <c r="AB74" i="5"/>
  <c r="AB70" i="5"/>
  <c r="AB66" i="5"/>
  <c r="AB62" i="5"/>
  <c r="AB58" i="5"/>
  <c r="AB54" i="5"/>
  <c r="AB50" i="5"/>
  <c r="C75" i="7"/>
  <c r="E73" i="7"/>
  <c r="N14" i="8"/>
  <c r="AD108" i="6"/>
  <c r="AD107" i="6"/>
  <c r="AD100" i="6"/>
  <c r="AD99" i="6"/>
  <c r="AD92" i="6"/>
  <c r="AD91" i="6"/>
  <c r="AD110" i="6"/>
  <c r="AD109" i="6"/>
  <c r="AD102" i="6"/>
  <c r="AD103" i="6"/>
  <c r="AD94" i="6"/>
  <c r="AD90" i="6"/>
  <c r="AE89" i="6"/>
  <c r="AD105" i="6"/>
  <c r="AD104" i="6"/>
  <c r="AD96" i="6"/>
  <c r="AD98" i="6"/>
  <c r="AD106" i="6"/>
  <c r="AD101" i="6"/>
  <c r="AD97" i="6"/>
  <c r="AD95" i="6"/>
  <c r="AD93" i="6"/>
  <c r="AE58" i="6"/>
  <c r="AE57" i="6"/>
  <c r="AF56" i="6"/>
  <c r="B37" i="8"/>
  <c r="K16" i="8"/>
  <c r="G16" i="8"/>
  <c r="I16" i="8"/>
  <c r="D16" i="8"/>
  <c r="J16" i="8"/>
  <c r="F16" i="8"/>
  <c r="M16" i="8"/>
  <c r="H16" i="8"/>
  <c r="L16" i="8"/>
  <c r="E16" i="8"/>
  <c r="J15" i="3"/>
  <c r="AD181" i="6"/>
  <c r="AB31" i="5"/>
  <c r="AB29" i="5"/>
  <c r="AB27" i="5"/>
  <c r="AB25" i="5"/>
  <c r="AB23" i="5"/>
  <c r="AB21" i="5"/>
  <c r="AB19" i="5"/>
  <c r="AB17" i="5"/>
  <c r="AB15" i="5"/>
  <c r="AB13" i="5"/>
  <c r="AB11" i="5"/>
  <c r="AB39" i="5"/>
  <c r="AB37" i="5"/>
  <c r="AB35" i="5"/>
  <c r="AB33" i="5"/>
  <c r="AC9" i="5"/>
  <c r="AB16" i="5"/>
  <c r="AB12" i="5"/>
  <c r="AB40" i="5"/>
  <c r="AB36" i="5"/>
  <c r="AB32" i="5"/>
  <c r="AB30" i="5"/>
  <c r="AB26" i="5"/>
  <c r="AB22" i="5"/>
  <c r="AB18" i="5"/>
  <c r="AB14" i="5"/>
  <c r="AB10" i="5"/>
  <c r="AB38" i="5"/>
  <c r="AB34" i="5"/>
  <c r="AB28" i="5"/>
  <c r="AB24" i="5"/>
  <c r="AB20" i="5"/>
  <c r="AC131" i="6"/>
  <c r="AC133" i="6" s="1"/>
  <c r="AD64" i="6"/>
  <c r="AD66" i="6" s="1"/>
  <c r="C15" i="8"/>
  <c r="N35" i="8"/>
  <c r="AD334" i="6"/>
  <c r="AD306" i="6"/>
  <c r="AD304" i="6"/>
  <c r="AD302" i="6"/>
  <c r="AD300" i="6"/>
  <c r="AD301" i="6"/>
  <c r="AD303" i="6"/>
  <c r="AD299" i="6"/>
  <c r="AD335" i="6"/>
  <c r="AE246" i="6"/>
  <c r="AD305" i="6"/>
  <c r="AD268" i="6"/>
  <c r="AD274" i="6" s="1"/>
  <c r="AD276" i="6" s="1"/>
  <c r="Q74" i="7"/>
  <c r="K74" i="7"/>
  <c r="O74" i="7"/>
  <c r="G74" i="7"/>
  <c r="I74" i="7"/>
  <c r="H74" i="7"/>
  <c r="J74" i="7"/>
  <c r="L74" i="7"/>
  <c r="M74" i="7"/>
  <c r="N74" i="7"/>
  <c r="P74" i="7"/>
  <c r="F74" i="7"/>
  <c r="AD210" i="6"/>
  <c r="AA124" i="5" l="1"/>
  <c r="AA127" i="5" s="1"/>
  <c r="E74" i="7"/>
  <c r="J16" i="3"/>
  <c r="AD307" i="6"/>
  <c r="AD309" i="6" s="1"/>
  <c r="AC40" i="5"/>
  <c r="AC38" i="5"/>
  <c r="AC36" i="5"/>
  <c r="AC34" i="5"/>
  <c r="AC32" i="5"/>
  <c r="AC31" i="5"/>
  <c r="AC30" i="5"/>
  <c r="AC29" i="5"/>
  <c r="AC28" i="5"/>
  <c r="AC27" i="5"/>
  <c r="AC26" i="5"/>
  <c r="AC25" i="5"/>
  <c r="AC24" i="5"/>
  <c r="AC23" i="5"/>
  <c r="AC22" i="5"/>
  <c r="AC21" i="5"/>
  <c r="AC20" i="5"/>
  <c r="AC19" i="5"/>
  <c r="AC18" i="5"/>
  <c r="AC17" i="5"/>
  <c r="AC16" i="5"/>
  <c r="AC15" i="5"/>
  <c r="AC14" i="5"/>
  <c r="AC13" i="5"/>
  <c r="AC12" i="5"/>
  <c r="AC11" i="5"/>
  <c r="AC10" i="5"/>
  <c r="AC39" i="5"/>
  <c r="AC35" i="5"/>
  <c r="AD9" i="5"/>
  <c r="AC37" i="5"/>
  <c r="AC33" i="5"/>
  <c r="C16" i="8"/>
  <c r="N36" i="8"/>
  <c r="AF58" i="6"/>
  <c r="AG56" i="6"/>
  <c r="AF57" i="6"/>
  <c r="AF64" i="6" s="1"/>
  <c r="AE110" i="6"/>
  <c r="AE108" i="6"/>
  <c r="AE106" i="6"/>
  <c r="AE104" i="6"/>
  <c r="AE102" i="6"/>
  <c r="AE100" i="6"/>
  <c r="AE98" i="6"/>
  <c r="AE96" i="6"/>
  <c r="AE94" i="6"/>
  <c r="AE92" i="6"/>
  <c r="AE90" i="6"/>
  <c r="AE109" i="6"/>
  <c r="AE101" i="6"/>
  <c r="AE93" i="6"/>
  <c r="AE103" i="6"/>
  <c r="AE105" i="6"/>
  <c r="AE97" i="6"/>
  <c r="AE95" i="6"/>
  <c r="AF89" i="6"/>
  <c r="AE107" i="6"/>
  <c r="AE91" i="6"/>
  <c r="AE99" i="6"/>
  <c r="G75" i="7"/>
  <c r="I75" i="7"/>
  <c r="K75" i="7"/>
  <c r="Q75" i="7"/>
  <c r="O75" i="7"/>
  <c r="N75" i="7"/>
  <c r="J75" i="7"/>
  <c r="P75" i="7"/>
  <c r="M75" i="7"/>
  <c r="L75" i="7"/>
  <c r="H75" i="7"/>
  <c r="F75" i="7"/>
  <c r="AB122" i="5"/>
  <c r="AC120" i="5"/>
  <c r="AC116" i="5"/>
  <c r="AC112" i="5"/>
  <c r="AC108" i="5"/>
  <c r="AC104" i="5"/>
  <c r="AC100" i="5"/>
  <c r="AC96" i="5"/>
  <c r="AC92" i="5"/>
  <c r="AC88" i="5"/>
  <c r="AC84" i="5"/>
  <c r="AC80" i="5"/>
  <c r="AC76" i="5"/>
  <c r="AC72" i="5"/>
  <c r="AC68" i="5"/>
  <c r="AC64" i="5"/>
  <c r="AC60" i="5"/>
  <c r="AC56" i="5"/>
  <c r="AC52" i="5"/>
  <c r="AC121" i="5"/>
  <c r="AC119" i="5"/>
  <c r="AC114" i="5"/>
  <c r="AC110" i="5"/>
  <c r="AC106" i="5"/>
  <c r="AC102" i="5"/>
  <c r="AC98" i="5"/>
  <c r="AC94" i="5"/>
  <c r="AC90" i="5"/>
  <c r="AC86" i="5"/>
  <c r="AC82" i="5"/>
  <c r="AC78" i="5"/>
  <c r="AC74" i="5"/>
  <c r="AC70" i="5"/>
  <c r="AC66" i="5"/>
  <c r="AC62" i="5"/>
  <c r="AC58" i="5"/>
  <c r="AC54" i="5"/>
  <c r="AC50" i="5"/>
  <c r="AC117" i="5"/>
  <c r="AC115" i="5"/>
  <c r="AC113" i="5"/>
  <c r="AC111" i="5"/>
  <c r="AC109" i="5"/>
  <c r="AC107" i="5"/>
  <c r="AC105" i="5"/>
  <c r="AC103" i="5"/>
  <c r="AC101" i="5"/>
  <c r="AC99" i="5"/>
  <c r="AC97" i="5"/>
  <c r="AC95" i="5"/>
  <c r="AC93" i="5"/>
  <c r="AC91" i="5"/>
  <c r="AC89" i="5"/>
  <c r="AC87" i="5"/>
  <c r="AC85" i="5"/>
  <c r="AC83" i="5"/>
  <c r="AC81" i="5"/>
  <c r="AC79" i="5"/>
  <c r="AC77" i="5"/>
  <c r="AC75" i="5"/>
  <c r="AC73" i="5"/>
  <c r="AC71" i="5"/>
  <c r="AC69" i="5"/>
  <c r="AC67" i="5"/>
  <c r="AC65" i="5"/>
  <c r="AC63" i="5"/>
  <c r="AC61" i="5"/>
  <c r="AC59" i="5"/>
  <c r="AC57" i="5"/>
  <c r="AC55" i="5"/>
  <c r="AC53" i="5"/>
  <c r="AC51" i="5"/>
  <c r="AC49" i="5"/>
  <c r="AD48" i="5"/>
  <c r="AC118" i="5"/>
  <c r="AE237" i="6"/>
  <c r="AD26" i="6"/>
  <c r="AD28" i="6" s="1"/>
  <c r="N15" i="8"/>
  <c r="AB41" i="5"/>
  <c r="AB43" i="5" s="1"/>
  <c r="AE64" i="6"/>
  <c r="AE66" i="6" s="1"/>
  <c r="AD131" i="6"/>
  <c r="AD133" i="6" s="1"/>
  <c r="AE47" i="6"/>
  <c r="AE80" i="6"/>
  <c r="D17" i="3"/>
  <c r="B18" i="3"/>
  <c r="G17" i="3"/>
  <c r="AE14" i="6"/>
  <c r="AF13" i="6"/>
  <c r="AE335" i="6"/>
  <c r="AE334" i="6"/>
  <c r="AE303" i="6"/>
  <c r="AE302" i="6"/>
  <c r="AE306" i="6"/>
  <c r="AE304" i="6"/>
  <c r="AE301" i="6"/>
  <c r="AE300" i="6"/>
  <c r="AE268" i="6"/>
  <c r="AE274" i="6" s="1"/>
  <c r="AE276" i="6" s="1"/>
  <c r="AE305" i="6"/>
  <c r="AF246" i="6"/>
  <c r="AE299" i="6"/>
  <c r="C48" i="7"/>
  <c r="C20" i="7"/>
  <c r="B24" i="4"/>
  <c r="AE181" i="6"/>
  <c r="O273" i="6"/>
  <c r="O271" i="6"/>
  <c r="O223" i="6"/>
  <c r="O222" i="6"/>
  <c r="O195" i="6"/>
  <c r="O129" i="6"/>
  <c r="O127" i="6"/>
  <c r="O125" i="6"/>
  <c r="O123" i="6"/>
  <c r="O121" i="6"/>
  <c r="O119" i="6"/>
  <c r="O117" i="6"/>
  <c r="O115" i="6"/>
  <c r="O113" i="6"/>
  <c r="O130" i="6"/>
  <c r="O122" i="6"/>
  <c r="O114" i="6"/>
  <c r="O61" i="6"/>
  <c r="O24" i="6"/>
  <c r="AG34" i="6"/>
  <c r="O272" i="6"/>
  <c r="O124" i="6"/>
  <c r="O120" i="6"/>
  <c r="O63" i="6"/>
  <c r="O62" i="6"/>
  <c r="O23" i="6"/>
  <c r="O22" i="6"/>
  <c r="O21" i="6"/>
  <c r="O116" i="6"/>
  <c r="O128" i="6"/>
  <c r="O25" i="6"/>
  <c r="O126" i="6"/>
  <c r="O118" i="6"/>
  <c r="AE362" i="6"/>
  <c r="AE361" i="6"/>
  <c r="AF190" i="6"/>
  <c r="AE191" i="6"/>
  <c r="AE196" i="6" s="1"/>
  <c r="AD338" i="6"/>
  <c r="AD340" i="6" s="1"/>
  <c r="J17" i="8"/>
  <c r="F17" i="8"/>
  <c r="L17" i="8"/>
  <c r="G17" i="8"/>
  <c r="K17" i="8"/>
  <c r="D17" i="8"/>
  <c r="M17" i="8"/>
  <c r="B38" i="8"/>
  <c r="H17" i="8"/>
  <c r="I17" i="8"/>
  <c r="E17" i="8"/>
  <c r="C76" i="7"/>
  <c r="AE210" i="6"/>
  <c r="AE338" i="6" l="1"/>
  <c r="AE340" i="6" s="1"/>
  <c r="AB124" i="5"/>
  <c r="AB127" i="5" s="1"/>
  <c r="AE365" i="6"/>
  <c r="AC122" i="5"/>
  <c r="N37" i="8"/>
  <c r="C17" i="8"/>
  <c r="AF80" i="6"/>
  <c r="O60" i="6"/>
  <c r="R116" i="6"/>
  <c r="O166" i="6"/>
  <c r="R166" i="6" s="1"/>
  <c r="O44" i="6"/>
  <c r="R44" i="6" s="1"/>
  <c r="R23" i="6"/>
  <c r="R124" i="6"/>
  <c r="O174" i="6"/>
  <c r="R174" i="6" s="1"/>
  <c r="O45" i="6"/>
  <c r="R45" i="6" s="1"/>
  <c r="R24" i="6"/>
  <c r="O180" i="6"/>
  <c r="R180" i="6" s="1"/>
  <c r="R130" i="6"/>
  <c r="O167" i="6"/>
  <c r="R167" i="6" s="1"/>
  <c r="R117" i="6"/>
  <c r="O175" i="6"/>
  <c r="R175" i="6" s="1"/>
  <c r="R125" i="6"/>
  <c r="O235" i="6"/>
  <c r="R235" i="6" s="1"/>
  <c r="R222" i="6"/>
  <c r="AF237" i="6"/>
  <c r="O221" i="6"/>
  <c r="AE307" i="6"/>
  <c r="AE309" i="6" s="1"/>
  <c r="AG13" i="6"/>
  <c r="AF14" i="6"/>
  <c r="J17" i="3"/>
  <c r="E75" i="7"/>
  <c r="AC41" i="5"/>
  <c r="AC43" i="5" s="1"/>
  <c r="R118" i="6"/>
  <c r="O168" i="6"/>
  <c r="R168" i="6" s="1"/>
  <c r="AF210" i="6"/>
  <c r="O194" i="6"/>
  <c r="AF181" i="6"/>
  <c r="O112" i="6"/>
  <c r="O78" i="6"/>
  <c r="R78" i="6" s="1"/>
  <c r="R62" i="6"/>
  <c r="R272" i="6"/>
  <c r="O287" i="6"/>
  <c r="R287" i="6" s="1"/>
  <c r="O77" i="6"/>
  <c r="R77" i="6" s="1"/>
  <c r="R61" i="6"/>
  <c r="AF378" i="6"/>
  <c r="O364" i="6"/>
  <c r="O169" i="6"/>
  <c r="R169" i="6" s="1"/>
  <c r="R119" i="6"/>
  <c r="O177" i="6"/>
  <c r="R177" i="6" s="1"/>
  <c r="R127" i="6"/>
  <c r="R223" i="6"/>
  <c r="O236" i="6"/>
  <c r="R236" i="6" s="1"/>
  <c r="AF351" i="6"/>
  <c r="O337" i="6"/>
  <c r="O350" i="6" s="1"/>
  <c r="B25" i="4"/>
  <c r="AF305" i="6"/>
  <c r="AF303" i="6"/>
  <c r="AF301" i="6"/>
  <c r="AF299" i="6"/>
  <c r="AF335" i="6"/>
  <c r="AF304" i="6"/>
  <c r="AF334" i="6"/>
  <c r="AF300" i="6"/>
  <c r="AF268" i="6"/>
  <c r="AF274" i="6" s="1"/>
  <c r="AF276" i="6" s="1"/>
  <c r="AF302" i="6"/>
  <c r="AF306" i="6"/>
  <c r="AG246" i="6"/>
  <c r="AE26" i="6"/>
  <c r="AE28" i="6" s="1"/>
  <c r="AD30" i="5"/>
  <c r="AD28" i="5"/>
  <c r="AD26" i="5"/>
  <c r="AD24" i="5"/>
  <c r="AD22" i="5"/>
  <c r="AD20" i="5"/>
  <c r="AD18" i="5"/>
  <c r="AD16" i="5"/>
  <c r="AD14" i="5"/>
  <c r="AD12" i="5"/>
  <c r="AD10" i="5"/>
  <c r="AD40" i="5"/>
  <c r="AD39" i="5"/>
  <c r="AD38" i="5"/>
  <c r="AD37" i="5"/>
  <c r="AD36" i="5"/>
  <c r="AD35" i="5"/>
  <c r="AD34" i="5"/>
  <c r="AD33" i="5"/>
  <c r="AD32" i="5"/>
  <c r="AD13" i="5"/>
  <c r="AD31" i="5"/>
  <c r="AD27" i="5"/>
  <c r="AD23" i="5"/>
  <c r="AD19" i="5"/>
  <c r="AD15" i="5"/>
  <c r="AD11" i="5"/>
  <c r="AD29" i="5"/>
  <c r="AD25" i="5"/>
  <c r="AD21" i="5"/>
  <c r="AD17" i="5"/>
  <c r="AE9" i="5"/>
  <c r="AF361" i="6"/>
  <c r="AF191" i="6"/>
  <c r="AF196" i="6" s="1"/>
  <c r="AF362" i="6"/>
  <c r="AG190" i="6"/>
  <c r="R126" i="6"/>
  <c r="O176" i="6"/>
  <c r="R176" i="6" s="1"/>
  <c r="R128" i="6"/>
  <c r="O178" i="6"/>
  <c r="R178" i="6" s="1"/>
  <c r="O42" i="6"/>
  <c r="R42" i="6" s="1"/>
  <c r="R21" i="6"/>
  <c r="O79" i="6"/>
  <c r="R79" i="6" s="1"/>
  <c r="R63" i="6"/>
  <c r="AH34" i="6"/>
  <c r="O164" i="6"/>
  <c r="R164" i="6" s="1"/>
  <c r="R114" i="6"/>
  <c r="O163" i="6"/>
  <c r="R163" i="6" s="1"/>
  <c r="R113" i="6"/>
  <c r="O171" i="6"/>
  <c r="R171" i="6" s="1"/>
  <c r="R121" i="6"/>
  <c r="O179" i="6"/>
  <c r="R179" i="6" s="1"/>
  <c r="R129" i="6"/>
  <c r="R271" i="6"/>
  <c r="O286" i="6"/>
  <c r="R286" i="6" s="1"/>
  <c r="C49" i="7"/>
  <c r="C21" i="7"/>
  <c r="AD121" i="5"/>
  <c r="AD117" i="5"/>
  <c r="AD113" i="5"/>
  <c r="AD109" i="5"/>
  <c r="AD105" i="5"/>
  <c r="AD101" i="5"/>
  <c r="AD97" i="5"/>
  <c r="AD93" i="5"/>
  <c r="AD89" i="5"/>
  <c r="AD85" i="5"/>
  <c r="AD81" i="5"/>
  <c r="AD77" i="5"/>
  <c r="AD73" i="5"/>
  <c r="AD69" i="5"/>
  <c r="AD65" i="5"/>
  <c r="AD61" i="5"/>
  <c r="AD57" i="5"/>
  <c r="AD53" i="5"/>
  <c r="AD49" i="5"/>
  <c r="AD120" i="5"/>
  <c r="AD115" i="5"/>
  <c r="AD111" i="5"/>
  <c r="AD107" i="5"/>
  <c r="AD103" i="5"/>
  <c r="AD99" i="5"/>
  <c r="AD95" i="5"/>
  <c r="AD91" i="5"/>
  <c r="AD87" i="5"/>
  <c r="AD83" i="5"/>
  <c r="AD79" i="5"/>
  <c r="AD75" i="5"/>
  <c r="AD71" i="5"/>
  <c r="AD67" i="5"/>
  <c r="AD63" i="5"/>
  <c r="AD59" i="5"/>
  <c r="AD55" i="5"/>
  <c r="AD51" i="5"/>
  <c r="AD118" i="5"/>
  <c r="AE48" i="5"/>
  <c r="AD119" i="5"/>
  <c r="AD116" i="5"/>
  <c r="AD114" i="5"/>
  <c r="AD112" i="5"/>
  <c r="AD110" i="5"/>
  <c r="AD108" i="5"/>
  <c r="AD106" i="5"/>
  <c r="AD104" i="5"/>
  <c r="AD102" i="5"/>
  <c r="AD100" i="5"/>
  <c r="AD98" i="5"/>
  <c r="AD96" i="5"/>
  <c r="AD94" i="5"/>
  <c r="AD92" i="5"/>
  <c r="AD90" i="5"/>
  <c r="AD88" i="5"/>
  <c r="AD86" i="5"/>
  <c r="AD84" i="5"/>
  <c r="AD82" i="5"/>
  <c r="AD80" i="5"/>
  <c r="AD78" i="5"/>
  <c r="AD76" i="5"/>
  <c r="AD74" i="5"/>
  <c r="AD72" i="5"/>
  <c r="AD70" i="5"/>
  <c r="AD68" i="5"/>
  <c r="AD66" i="5"/>
  <c r="AD64" i="5"/>
  <c r="AD62" i="5"/>
  <c r="AD60" i="5"/>
  <c r="AD58" i="5"/>
  <c r="AD56" i="5"/>
  <c r="AD54" i="5"/>
  <c r="AD52" i="5"/>
  <c r="AD50" i="5"/>
  <c r="AF66" i="6"/>
  <c r="N16" i="8"/>
  <c r="Q76" i="7"/>
  <c r="I76" i="7"/>
  <c r="O76" i="7"/>
  <c r="K76" i="7"/>
  <c r="G76" i="7"/>
  <c r="M76" i="7"/>
  <c r="N76" i="7"/>
  <c r="H76" i="7"/>
  <c r="F76" i="7"/>
  <c r="P76" i="7"/>
  <c r="J76" i="7"/>
  <c r="L76" i="7"/>
  <c r="M18" i="8"/>
  <c r="I18" i="8"/>
  <c r="E18" i="8"/>
  <c r="B39" i="8"/>
  <c r="J18" i="8"/>
  <c r="D18" i="8"/>
  <c r="L18" i="8"/>
  <c r="F18" i="8"/>
  <c r="H18" i="8"/>
  <c r="G18" i="8"/>
  <c r="K18" i="8"/>
  <c r="R25" i="6"/>
  <c r="O46" i="6"/>
  <c r="R46" i="6" s="1"/>
  <c r="AF289" i="6"/>
  <c r="O270" i="6"/>
  <c r="O43" i="6"/>
  <c r="R43" i="6" s="1"/>
  <c r="R22" i="6"/>
  <c r="R120" i="6"/>
  <c r="O170" i="6"/>
  <c r="R170" i="6" s="1"/>
  <c r="AF47" i="6"/>
  <c r="O20" i="6"/>
  <c r="O172" i="6"/>
  <c r="R172" i="6" s="1"/>
  <c r="R122" i="6"/>
  <c r="O165" i="6"/>
  <c r="R165" i="6" s="1"/>
  <c r="R115" i="6"/>
  <c r="O173" i="6"/>
  <c r="R173" i="6" s="1"/>
  <c r="R123" i="6"/>
  <c r="O209" i="6"/>
  <c r="R209" i="6" s="1"/>
  <c r="R195" i="6"/>
  <c r="R273" i="6"/>
  <c r="O288" i="6"/>
  <c r="R288" i="6" s="1"/>
  <c r="C77" i="7"/>
  <c r="B19" i="3"/>
  <c r="G18" i="3"/>
  <c r="D18" i="3"/>
  <c r="AF110" i="6"/>
  <c r="AF103" i="6"/>
  <c r="AF102" i="6"/>
  <c r="AF95" i="6"/>
  <c r="AF94" i="6"/>
  <c r="AF105" i="6"/>
  <c r="AF104" i="6"/>
  <c r="AF107" i="6"/>
  <c r="AF101" i="6"/>
  <c r="AF100" i="6"/>
  <c r="AF91" i="6"/>
  <c r="AF109" i="6"/>
  <c r="AF106" i="6"/>
  <c r="AF97" i="6"/>
  <c r="AF93" i="6"/>
  <c r="AF92" i="6"/>
  <c r="AF108" i="6"/>
  <c r="AF99" i="6"/>
  <c r="AF90" i="6"/>
  <c r="AF96" i="6"/>
  <c r="AG89" i="6"/>
  <c r="AF98" i="6"/>
  <c r="AE131" i="6"/>
  <c r="AE133" i="6" s="1"/>
  <c r="AG57" i="6"/>
  <c r="AG64" i="6" s="1"/>
  <c r="AH56" i="6"/>
  <c r="AG58" i="6"/>
  <c r="R350" i="6" l="1"/>
  <c r="O351" i="6"/>
  <c r="AG66" i="6"/>
  <c r="AC124" i="5"/>
  <c r="AC127" i="5" s="1"/>
  <c r="J18" i="3"/>
  <c r="O285" i="6"/>
  <c r="R270" i="6"/>
  <c r="R274" i="6" s="1"/>
  <c r="O274" i="6"/>
  <c r="N38" i="8"/>
  <c r="C18" i="8"/>
  <c r="L19" i="8"/>
  <c r="H19" i="8"/>
  <c r="D19" i="8"/>
  <c r="M19" i="8"/>
  <c r="G19" i="8"/>
  <c r="F19" i="8"/>
  <c r="E19" i="8"/>
  <c r="K19" i="8"/>
  <c r="I19" i="8"/>
  <c r="J19" i="8"/>
  <c r="AG351" i="6"/>
  <c r="AD41" i="5"/>
  <c r="AD43" i="5" s="1"/>
  <c r="R337" i="6"/>
  <c r="R338" i="6" s="1"/>
  <c r="O338" i="6"/>
  <c r="R364" i="6"/>
  <c r="R365" i="6" s="1"/>
  <c r="O377" i="6"/>
  <c r="O365" i="6"/>
  <c r="R112" i="6"/>
  <c r="R131" i="6" s="1"/>
  <c r="O162" i="6"/>
  <c r="O131" i="6"/>
  <c r="AF131" i="6"/>
  <c r="AF133" i="6" s="1"/>
  <c r="AH57" i="6"/>
  <c r="AH64" i="6" s="1"/>
  <c r="AH66" i="6" s="1"/>
  <c r="AH58" i="6"/>
  <c r="AI56" i="6"/>
  <c r="AG109" i="6"/>
  <c r="AG107" i="6"/>
  <c r="AG105" i="6"/>
  <c r="AG103" i="6"/>
  <c r="AG101" i="6"/>
  <c r="AG99" i="6"/>
  <c r="AG97" i="6"/>
  <c r="AG95" i="6"/>
  <c r="AG93" i="6"/>
  <c r="AG91" i="6"/>
  <c r="AH89" i="6"/>
  <c r="AG104" i="6"/>
  <c r="AG96" i="6"/>
  <c r="AG106" i="6"/>
  <c r="AG98" i="6"/>
  <c r="AG110" i="6"/>
  <c r="AG102" i="6"/>
  <c r="AG108" i="6"/>
  <c r="AG100" i="6"/>
  <c r="AG94" i="6"/>
  <c r="AG92" i="6"/>
  <c r="AG90" i="6"/>
  <c r="G19" i="3"/>
  <c r="D19" i="3"/>
  <c r="B20" i="3"/>
  <c r="AG210" i="6"/>
  <c r="AG289" i="6"/>
  <c r="AG306" i="6"/>
  <c r="AG305" i="6"/>
  <c r="AG268" i="6"/>
  <c r="AG274" i="6" s="1"/>
  <c r="AG276" i="6" s="1"/>
  <c r="AH246" i="6"/>
  <c r="AG335" i="6"/>
  <c r="AG304" i="6"/>
  <c r="AG301" i="6"/>
  <c r="AG302" i="6"/>
  <c r="AG299" i="6"/>
  <c r="AG303" i="6"/>
  <c r="AG300" i="6"/>
  <c r="AG334" i="6"/>
  <c r="AF307" i="6"/>
  <c r="AF309" i="6" s="1"/>
  <c r="AF26" i="6"/>
  <c r="AF28" i="6" s="1"/>
  <c r="O234" i="6"/>
  <c r="R221" i="6"/>
  <c r="R224" i="6" s="1"/>
  <c r="O224" i="6"/>
  <c r="N17" i="8"/>
  <c r="G77" i="7"/>
  <c r="Q77" i="7"/>
  <c r="O77" i="7"/>
  <c r="K77" i="7"/>
  <c r="I77" i="7"/>
  <c r="H77" i="7"/>
  <c r="F77" i="7"/>
  <c r="J77" i="7"/>
  <c r="L77" i="7"/>
  <c r="N77" i="7"/>
  <c r="P77" i="7"/>
  <c r="M77" i="7"/>
  <c r="O41" i="6"/>
  <c r="R20" i="6"/>
  <c r="R26" i="6" s="1"/>
  <c r="O26" i="6"/>
  <c r="AE118" i="5"/>
  <c r="AE114" i="5"/>
  <c r="AE110" i="5"/>
  <c r="AE106" i="5"/>
  <c r="AE102" i="5"/>
  <c r="AE98" i="5"/>
  <c r="AE94" i="5"/>
  <c r="AE90" i="5"/>
  <c r="AE86" i="5"/>
  <c r="AE82" i="5"/>
  <c r="AE78" i="5"/>
  <c r="AE74" i="5"/>
  <c r="AE70" i="5"/>
  <c r="AE66" i="5"/>
  <c r="AE62" i="5"/>
  <c r="AE58" i="5"/>
  <c r="AE54" i="5"/>
  <c r="AE50" i="5"/>
  <c r="AE119" i="5"/>
  <c r="AE120" i="5"/>
  <c r="AE117" i="5"/>
  <c r="AE116" i="5"/>
  <c r="AE113" i="5"/>
  <c r="AE112" i="5"/>
  <c r="AE109" i="5"/>
  <c r="AE108" i="5"/>
  <c r="AE105" i="5"/>
  <c r="AE104" i="5"/>
  <c r="AE101" i="5"/>
  <c r="AE100" i="5"/>
  <c r="AE97" i="5"/>
  <c r="AE96" i="5"/>
  <c r="AE93" i="5"/>
  <c r="AE92" i="5"/>
  <c r="AE89" i="5"/>
  <c r="AE88" i="5"/>
  <c r="AE85" i="5"/>
  <c r="AE84" i="5"/>
  <c r="AE81" i="5"/>
  <c r="AE80" i="5"/>
  <c r="AE77" i="5"/>
  <c r="AE76" i="5"/>
  <c r="AE73" i="5"/>
  <c r="AE72" i="5"/>
  <c r="AE69" i="5"/>
  <c r="AE68" i="5"/>
  <c r="AE65" i="5"/>
  <c r="AE64" i="5"/>
  <c r="AE61" i="5"/>
  <c r="AE60" i="5"/>
  <c r="AE57" i="5"/>
  <c r="AE56" i="5"/>
  <c r="AE53" i="5"/>
  <c r="AE52" i="5"/>
  <c r="AE49" i="5"/>
  <c r="AE121" i="5"/>
  <c r="AE115" i="5"/>
  <c r="AE111" i="5"/>
  <c r="AE107" i="5"/>
  <c r="AE103" i="5"/>
  <c r="AE99" i="5"/>
  <c r="AE95" i="5"/>
  <c r="AE91" i="5"/>
  <c r="AE87" i="5"/>
  <c r="AE83" i="5"/>
  <c r="AE79" i="5"/>
  <c r="AE75" i="5"/>
  <c r="AE71" i="5"/>
  <c r="AE67" i="5"/>
  <c r="AE63" i="5"/>
  <c r="AE59" i="5"/>
  <c r="AE55" i="5"/>
  <c r="AE51" i="5"/>
  <c r="AF48" i="5"/>
  <c r="AD122" i="5"/>
  <c r="C50" i="7"/>
  <c r="C22" i="7"/>
  <c r="AG80" i="6"/>
  <c r="AG47" i="6"/>
  <c r="AG237" i="6"/>
  <c r="AG378" i="6"/>
  <c r="AF365" i="6"/>
  <c r="AF338" i="6"/>
  <c r="AF340" i="6" s="1"/>
  <c r="R194" i="6"/>
  <c r="R196" i="6" s="1"/>
  <c r="O208" i="6"/>
  <c r="O196" i="6"/>
  <c r="AG14" i="6"/>
  <c r="AH13" i="6"/>
  <c r="E76" i="7"/>
  <c r="C78" i="7"/>
  <c r="AH351" i="6"/>
  <c r="AH378" i="6"/>
  <c r="AI34" i="6"/>
  <c r="AG181" i="6"/>
  <c r="AG361" i="6"/>
  <c r="AG362" i="6"/>
  <c r="AH190" i="6"/>
  <c r="AG191" i="6"/>
  <c r="AG196" i="6" s="1"/>
  <c r="AE39" i="5"/>
  <c r="AE37" i="5"/>
  <c r="AE35" i="5"/>
  <c r="AE33" i="5"/>
  <c r="AF9" i="5"/>
  <c r="AE31" i="5"/>
  <c r="AE29" i="5"/>
  <c r="AE27" i="5"/>
  <c r="AE25" i="5"/>
  <c r="AE23" i="5"/>
  <c r="AE21" i="5"/>
  <c r="AE19" i="5"/>
  <c r="AE17" i="5"/>
  <c r="AE40" i="5"/>
  <c r="AE36" i="5"/>
  <c r="AE32" i="5"/>
  <c r="AE30" i="5"/>
  <c r="AE26" i="5"/>
  <c r="AE22" i="5"/>
  <c r="AE18" i="5"/>
  <c r="AE15" i="5"/>
  <c r="AE14" i="5"/>
  <c r="AE11" i="5"/>
  <c r="AE10" i="5"/>
  <c r="AE38" i="5"/>
  <c r="AE34" i="5"/>
  <c r="AE28" i="5"/>
  <c r="AE24" i="5"/>
  <c r="AE20" i="5"/>
  <c r="AE16" i="5"/>
  <c r="AE13" i="5"/>
  <c r="AE12" i="5"/>
  <c r="B26" i="4"/>
  <c r="R60" i="6"/>
  <c r="R64" i="6" s="1"/>
  <c r="O76" i="6"/>
  <c r="O64" i="6"/>
  <c r="AG131" i="6" l="1"/>
  <c r="AG133" i="6" s="1"/>
  <c r="AD124" i="5"/>
  <c r="AD127" i="5" s="1"/>
  <c r="B27" i="4"/>
  <c r="AG26" i="6"/>
  <c r="AG28" i="6" s="1"/>
  <c r="AF119" i="5"/>
  <c r="AF115" i="5"/>
  <c r="AF111" i="5"/>
  <c r="AF107" i="5"/>
  <c r="AF103" i="5"/>
  <c r="AF99" i="5"/>
  <c r="AF95" i="5"/>
  <c r="AF91" i="5"/>
  <c r="AF87" i="5"/>
  <c r="AF83" i="5"/>
  <c r="AF79" i="5"/>
  <c r="AF75" i="5"/>
  <c r="AF71" i="5"/>
  <c r="AF67" i="5"/>
  <c r="AF63" i="5"/>
  <c r="AF59" i="5"/>
  <c r="AF55" i="5"/>
  <c r="AF51" i="5"/>
  <c r="AG48" i="5"/>
  <c r="AF121" i="5"/>
  <c r="AF114" i="5"/>
  <c r="AF110" i="5"/>
  <c r="AF106" i="5"/>
  <c r="AF102" i="5"/>
  <c r="AF98" i="5"/>
  <c r="AF94" i="5"/>
  <c r="AF90" i="5"/>
  <c r="AF86" i="5"/>
  <c r="AF82" i="5"/>
  <c r="AF78" i="5"/>
  <c r="AF74" i="5"/>
  <c r="AF70" i="5"/>
  <c r="AF66" i="5"/>
  <c r="AF62" i="5"/>
  <c r="AF58" i="5"/>
  <c r="AF54" i="5"/>
  <c r="AF50" i="5"/>
  <c r="AF117" i="5"/>
  <c r="AF116" i="5"/>
  <c r="AF113" i="5"/>
  <c r="AF112" i="5"/>
  <c r="AF109" i="5"/>
  <c r="AF108" i="5"/>
  <c r="AF105" i="5"/>
  <c r="AF104" i="5"/>
  <c r="AF101" i="5"/>
  <c r="AF100" i="5"/>
  <c r="AF97" i="5"/>
  <c r="AF96" i="5"/>
  <c r="AF93" i="5"/>
  <c r="AF92" i="5"/>
  <c r="AF89" i="5"/>
  <c r="AF88" i="5"/>
  <c r="AF85" i="5"/>
  <c r="AF84" i="5"/>
  <c r="AF81" i="5"/>
  <c r="AF80" i="5"/>
  <c r="AF77" i="5"/>
  <c r="AF76" i="5"/>
  <c r="AF73" i="5"/>
  <c r="AF72" i="5"/>
  <c r="AF69" i="5"/>
  <c r="AF68" i="5"/>
  <c r="AF65" i="5"/>
  <c r="AF64" i="5"/>
  <c r="AF61" i="5"/>
  <c r="AF60" i="5"/>
  <c r="AF57" i="5"/>
  <c r="AF56" i="5"/>
  <c r="AF53" i="5"/>
  <c r="AF52" i="5"/>
  <c r="AF49" i="5"/>
  <c r="AF120" i="5"/>
  <c r="AF118" i="5"/>
  <c r="R41" i="6"/>
  <c r="R47" i="6" s="1"/>
  <c r="O47" i="6"/>
  <c r="AH106" i="6"/>
  <c r="AH105" i="6"/>
  <c r="AH98" i="6"/>
  <c r="AH97" i="6"/>
  <c r="AH90" i="6"/>
  <c r="AI89" i="6"/>
  <c r="AH108" i="6"/>
  <c r="AH107" i="6"/>
  <c r="AH110" i="6"/>
  <c r="AH95" i="6"/>
  <c r="AH92" i="6"/>
  <c r="AH94" i="6"/>
  <c r="AH101" i="6"/>
  <c r="AH100" i="6"/>
  <c r="AH96" i="6"/>
  <c r="AH91" i="6"/>
  <c r="AH93" i="6"/>
  <c r="AH99" i="6"/>
  <c r="AH109" i="6"/>
  <c r="AH104" i="6"/>
  <c r="AH103" i="6"/>
  <c r="AH102" i="6"/>
  <c r="R162" i="6"/>
  <c r="R181" i="6" s="1"/>
  <c r="O181" i="6"/>
  <c r="N39" i="8"/>
  <c r="C19" i="8"/>
  <c r="E22" i="8"/>
  <c r="E20" i="8"/>
  <c r="D22" i="8"/>
  <c r="D20" i="8"/>
  <c r="AH47" i="6"/>
  <c r="AH289" i="6"/>
  <c r="Q78" i="7"/>
  <c r="O78" i="7"/>
  <c r="I78" i="7"/>
  <c r="K78" i="7"/>
  <c r="G78" i="7"/>
  <c r="F78" i="7"/>
  <c r="P78" i="7"/>
  <c r="L78" i="7"/>
  <c r="N78" i="7"/>
  <c r="J78" i="7"/>
  <c r="M78" i="7"/>
  <c r="H78" i="7"/>
  <c r="C51" i="7"/>
  <c r="C23" i="7"/>
  <c r="R234" i="6"/>
  <c r="R237" i="6" s="1"/>
  <c r="O237" i="6"/>
  <c r="AG307" i="6"/>
  <c r="AG309" i="6" s="1"/>
  <c r="J22" i="8"/>
  <c r="J20" i="8"/>
  <c r="F22" i="8"/>
  <c r="F20" i="8"/>
  <c r="H22" i="8"/>
  <c r="H20" i="8"/>
  <c r="AH210" i="6"/>
  <c r="AH181" i="6"/>
  <c r="R208" i="6"/>
  <c r="R210" i="6" s="1"/>
  <c r="O210" i="6"/>
  <c r="C79" i="7"/>
  <c r="E77" i="7"/>
  <c r="AG338" i="6"/>
  <c r="AG340" i="6" s="1"/>
  <c r="AH335" i="6"/>
  <c r="AH334" i="6"/>
  <c r="AH306" i="6"/>
  <c r="AH304" i="6"/>
  <c r="AH302" i="6"/>
  <c r="AH300" i="6"/>
  <c r="AH299" i="6"/>
  <c r="AI246" i="6"/>
  <c r="AH305" i="6"/>
  <c r="AH303" i="6"/>
  <c r="AH301" i="6"/>
  <c r="AH268" i="6"/>
  <c r="AH274" i="6" s="1"/>
  <c r="AH276" i="6" s="1"/>
  <c r="B21" i="3"/>
  <c r="D20" i="3"/>
  <c r="G20" i="3"/>
  <c r="R351" i="6"/>
  <c r="I22" i="8"/>
  <c r="I20" i="8"/>
  <c r="G22" i="8"/>
  <c r="G20" i="8"/>
  <c r="L22" i="8"/>
  <c r="L20" i="8"/>
  <c r="R76" i="6"/>
  <c r="R80" i="6" s="1"/>
  <c r="O80" i="6"/>
  <c r="AF31" i="5"/>
  <c r="AF29" i="5"/>
  <c r="AF27" i="5"/>
  <c r="AF25" i="5"/>
  <c r="AF23" i="5"/>
  <c r="AF21" i="5"/>
  <c r="AF19" i="5"/>
  <c r="AF17" i="5"/>
  <c r="AF15" i="5"/>
  <c r="AF13" i="5"/>
  <c r="AF11" i="5"/>
  <c r="AF40" i="5"/>
  <c r="AF38" i="5"/>
  <c r="AF36" i="5"/>
  <c r="AF34" i="5"/>
  <c r="AF32" i="5"/>
  <c r="AF30" i="5"/>
  <c r="AF28" i="5"/>
  <c r="AF26" i="5"/>
  <c r="AF24" i="5"/>
  <c r="AF22" i="5"/>
  <c r="AF20" i="5"/>
  <c r="AF18" i="5"/>
  <c r="AF14" i="5"/>
  <c r="AF10" i="5"/>
  <c r="AF37" i="5"/>
  <c r="AF33" i="5"/>
  <c r="AF16" i="5"/>
  <c r="AF12" i="5"/>
  <c r="AG9" i="5"/>
  <c r="AF39" i="5"/>
  <c r="AF35" i="5"/>
  <c r="AG365" i="6"/>
  <c r="AE41" i="5"/>
  <c r="AE43" i="5" s="1"/>
  <c r="AH362" i="6"/>
  <c r="AH361" i="6"/>
  <c r="AH365" i="6" s="1"/>
  <c r="AI190" i="6"/>
  <c r="AH191" i="6"/>
  <c r="AH196" i="6" s="1"/>
  <c r="AH80" i="6"/>
  <c r="AI351" i="6"/>
  <c r="AI378" i="6"/>
  <c r="AJ34" i="6"/>
  <c r="AI237" i="6"/>
  <c r="AH237" i="6"/>
  <c r="AI13" i="6"/>
  <c r="AH14" i="6"/>
  <c r="AE122" i="5"/>
  <c r="J19" i="3"/>
  <c r="AI58" i="6"/>
  <c r="AI57" i="6"/>
  <c r="AJ56" i="6"/>
  <c r="R377" i="6"/>
  <c r="R378" i="6" s="1"/>
  <c r="O378" i="6"/>
  <c r="K22" i="8"/>
  <c r="K20" i="8"/>
  <c r="M22" i="8"/>
  <c r="M20" i="8"/>
  <c r="N18" i="8"/>
  <c r="R285" i="6"/>
  <c r="R289" i="6" s="1"/>
  <c r="O289" i="6"/>
  <c r="AH338" i="6" l="1"/>
  <c r="AH340" i="6" s="1"/>
  <c r="AE124" i="5"/>
  <c r="AE127" i="5" s="1"/>
  <c r="AF122" i="5"/>
  <c r="AI181" i="6"/>
  <c r="AI289" i="6"/>
  <c r="AI361" i="6"/>
  <c r="AI362" i="6"/>
  <c r="AI191" i="6"/>
  <c r="AI196" i="6" s="1"/>
  <c r="AJ190" i="6"/>
  <c r="AF41" i="5"/>
  <c r="AF43" i="5" s="1"/>
  <c r="AH307" i="6"/>
  <c r="AH309" i="6" s="1"/>
  <c r="C52" i="7"/>
  <c r="C24" i="7"/>
  <c r="E78" i="7"/>
  <c r="AJ351" i="6"/>
  <c r="AK34" i="6"/>
  <c r="J20" i="3"/>
  <c r="C80" i="7"/>
  <c r="N19" i="8"/>
  <c r="N20" i="8" s="1"/>
  <c r="C22" i="8"/>
  <c r="C20" i="8"/>
  <c r="AI110" i="6"/>
  <c r="AI108" i="6"/>
  <c r="AI106" i="6"/>
  <c r="AI104" i="6"/>
  <c r="AI102" i="6"/>
  <c r="AI100" i="6"/>
  <c r="AI98" i="6"/>
  <c r="AI96" i="6"/>
  <c r="AI94" i="6"/>
  <c r="AI92" i="6"/>
  <c r="AI90" i="6"/>
  <c r="AI107" i="6"/>
  <c r="AI99" i="6"/>
  <c r="AI91" i="6"/>
  <c r="AI109" i="6"/>
  <c r="AI93" i="6"/>
  <c r="AJ89" i="6"/>
  <c r="AI103" i="6"/>
  <c r="AI101" i="6"/>
  <c r="AI97" i="6"/>
  <c r="AI95" i="6"/>
  <c r="AI105" i="6"/>
  <c r="AG120" i="5"/>
  <c r="AG116" i="5"/>
  <c r="AG112" i="5"/>
  <c r="AG108" i="5"/>
  <c r="AG104" i="5"/>
  <c r="AG100" i="5"/>
  <c r="AG96" i="5"/>
  <c r="AG92" i="5"/>
  <c r="AG88" i="5"/>
  <c r="AG84" i="5"/>
  <c r="AG80" i="5"/>
  <c r="AG76" i="5"/>
  <c r="AG72" i="5"/>
  <c r="AG68" i="5"/>
  <c r="AG64" i="5"/>
  <c r="AG60" i="5"/>
  <c r="AG56" i="5"/>
  <c r="AG52" i="5"/>
  <c r="AG118" i="5"/>
  <c r="AG119" i="5"/>
  <c r="AG117" i="5"/>
  <c r="AG113" i="5"/>
  <c r="AG109" i="5"/>
  <c r="AG105" i="5"/>
  <c r="AG101" i="5"/>
  <c r="AG97" i="5"/>
  <c r="AG93" i="5"/>
  <c r="AG89" i="5"/>
  <c r="AG85" i="5"/>
  <c r="AG81" i="5"/>
  <c r="AG77" i="5"/>
  <c r="AG73" i="5"/>
  <c r="AG69" i="5"/>
  <c r="AG65" i="5"/>
  <c r="AG61" i="5"/>
  <c r="AG57" i="5"/>
  <c r="AG53" i="5"/>
  <c r="AG49" i="5"/>
  <c r="AH48" i="5"/>
  <c r="AG115" i="5"/>
  <c r="AG111" i="5"/>
  <c r="AG107" i="5"/>
  <c r="AG103" i="5"/>
  <c r="AG99" i="5"/>
  <c r="AG95" i="5"/>
  <c r="AG91" i="5"/>
  <c r="AG87" i="5"/>
  <c r="AG83" i="5"/>
  <c r="AG79" i="5"/>
  <c r="AG75" i="5"/>
  <c r="AG71" i="5"/>
  <c r="AG67" i="5"/>
  <c r="AG63" i="5"/>
  <c r="AG59" i="5"/>
  <c r="AG55" i="5"/>
  <c r="AG51" i="5"/>
  <c r="AG121" i="5"/>
  <c r="AG114" i="5"/>
  <c r="AG110" i="5"/>
  <c r="AG106" i="5"/>
  <c r="AG102" i="5"/>
  <c r="AG98" i="5"/>
  <c r="AG94" i="5"/>
  <c r="AG90" i="5"/>
  <c r="AG86" i="5"/>
  <c r="AG82" i="5"/>
  <c r="AG78" i="5"/>
  <c r="AG74" i="5"/>
  <c r="AG70" i="5"/>
  <c r="AG66" i="5"/>
  <c r="AG62" i="5"/>
  <c r="AG58" i="5"/>
  <c r="AG54" i="5"/>
  <c r="AG50" i="5"/>
  <c r="AJ58" i="6"/>
  <c r="AK56" i="6"/>
  <c r="AJ57" i="6"/>
  <c r="AH26" i="6"/>
  <c r="AH28" i="6" s="1"/>
  <c r="AI47" i="6"/>
  <c r="AI80" i="6"/>
  <c r="D21" i="3"/>
  <c r="G21" i="3"/>
  <c r="B22" i="3"/>
  <c r="AH131" i="6"/>
  <c r="AH133" i="6" s="1"/>
  <c r="AI64" i="6"/>
  <c r="AI66" i="6" s="1"/>
  <c r="AJ13" i="6"/>
  <c r="AI14" i="6"/>
  <c r="AI210" i="6"/>
  <c r="AG40" i="5"/>
  <c r="AG38" i="5"/>
  <c r="AG36" i="5"/>
  <c r="AG34" i="5"/>
  <c r="AG32" i="5"/>
  <c r="AG39" i="5"/>
  <c r="AG37" i="5"/>
  <c r="AG35" i="5"/>
  <c r="AG33" i="5"/>
  <c r="AH9" i="5"/>
  <c r="AG31" i="5"/>
  <c r="AG27" i="5"/>
  <c r="AG23" i="5"/>
  <c r="AG19" i="5"/>
  <c r="AG15" i="5"/>
  <c r="AG11" i="5"/>
  <c r="AG28" i="5"/>
  <c r="AG24" i="5"/>
  <c r="AG20" i="5"/>
  <c r="AG16" i="5"/>
  <c r="AG12" i="5"/>
  <c r="AG29" i="5"/>
  <c r="AG25" i="5"/>
  <c r="AG21" i="5"/>
  <c r="AG17" i="5"/>
  <c r="AG13" i="5"/>
  <c r="AG30" i="5"/>
  <c r="AG26" i="5"/>
  <c r="AG22" i="5"/>
  <c r="AG18" i="5"/>
  <c r="AG14" i="5"/>
  <c r="AG10" i="5"/>
  <c r="AI335" i="6"/>
  <c r="AI301" i="6"/>
  <c r="AI300" i="6"/>
  <c r="AI305" i="6"/>
  <c r="AI302" i="6"/>
  <c r="AI303" i="6"/>
  <c r="AI299" i="6"/>
  <c r="AI268" i="6"/>
  <c r="AI274" i="6" s="1"/>
  <c r="AI276" i="6" s="1"/>
  <c r="AI304" i="6"/>
  <c r="AJ246" i="6"/>
  <c r="AI334" i="6"/>
  <c r="AI306" i="6"/>
  <c r="G79" i="7"/>
  <c r="Q79" i="7"/>
  <c r="K79" i="7"/>
  <c r="O79" i="7"/>
  <c r="I79" i="7"/>
  <c r="M79" i="7"/>
  <c r="H79" i="7"/>
  <c r="N79" i="7"/>
  <c r="J79" i="7"/>
  <c r="P79" i="7"/>
  <c r="L79" i="7"/>
  <c r="F79" i="7"/>
  <c r="B28" i="4"/>
  <c r="AJ64" i="6" l="1"/>
  <c r="AJ66" i="6" s="1"/>
  <c r="AF124" i="5"/>
  <c r="AF127" i="5" s="1"/>
  <c r="J21" i="3"/>
  <c r="AI365" i="6"/>
  <c r="AJ378" i="6"/>
  <c r="E79" i="7"/>
  <c r="AG41" i="5"/>
  <c r="AG43" i="5" s="1"/>
  <c r="AI26" i="6"/>
  <c r="AI28" i="6" s="1"/>
  <c r="AK58" i="6"/>
  <c r="AL56" i="6"/>
  <c r="AK57" i="6"/>
  <c r="AH121" i="5"/>
  <c r="AH117" i="5"/>
  <c r="AH113" i="5"/>
  <c r="AH109" i="5"/>
  <c r="AH105" i="5"/>
  <c r="AH101" i="5"/>
  <c r="AH97" i="5"/>
  <c r="AH93" i="5"/>
  <c r="AH89" i="5"/>
  <c r="AH85" i="5"/>
  <c r="AH81" i="5"/>
  <c r="AH77" i="5"/>
  <c r="AH73" i="5"/>
  <c r="AH69" i="5"/>
  <c r="AH65" i="5"/>
  <c r="AH61" i="5"/>
  <c r="AH57" i="5"/>
  <c r="AH53" i="5"/>
  <c r="AH49" i="5"/>
  <c r="AH118" i="5"/>
  <c r="AH116" i="5"/>
  <c r="AH112" i="5"/>
  <c r="AH108" i="5"/>
  <c r="AH104" i="5"/>
  <c r="AH100" i="5"/>
  <c r="AH96" i="5"/>
  <c r="AH92" i="5"/>
  <c r="AH88" i="5"/>
  <c r="AH84" i="5"/>
  <c r="AH80" i="5"/>
  <c r="AH76" i="5"/>
  <c r="AH72" i="5"/>
  <c r="AH68" i="5"/>
  <c r="AH64" i="5"/>
  <c r="AH60" i="5"/>
  <c r="AH56" i="5"/>
  <c r="AH52" i="5"/>
  <c r="AH120" i="5"/>
  <c r="AH114" i="5"/>
  <c r="AH110" i="5"/>
  <c r="AH106" i="5"/>
  <c r="AH102" i="5"/>
  <c r="AH98" i="5"/>
  <c r="AH94" i="5"/>
  <c r="AH90" i="5"/>
  <c r="AH86" i="5"/>
  <c r="AH82" i="5"/>
  <c r="AH78" i="5"/>
  <c r="AH74" i="5"/>
  <c r="AH70" i="5"/>
  <c r="AH66" i="5"/>
  <c r="AH62" i="5"/>
  <c r="AH58" i="5"/>
  <c r="AH54" i="5"/>
  <c r="AH50" i="5"/>
  <c r="AH119" i="5"/>
  <c r="AH115" i="5"/>
  <c r="AH111" i="5"/>
  <c r="AH107" i="5"/>
  <c r="AH103" i="5"/>
  <c r="AH99" i="5"/>
  <c r="AH95" i="5"/>
  <c r="AH91" i="5"/>
  <c r="AH87" i="5"/>
  <c r="AH83" i="5"/>
  <c r="AH79" i="5"/>
  <c r="AH75" i="5"/>
  <c r="AH71" i="5"/>
  <c r="AH67" i="5"/>
  <c r="AH63" i="5"/>
  <c r="AH59" i="5"/>
  <c r="AH55" i="5"/>
  <c r="AH51" i="5"/>
  <c r="AI48" i="5"/>
  <c r="AJ80" i="6"/>
  <c r="AJ47" i="6"/>
  <c r="AJ361" i="6"/>
  <c r="AJ362" i="6"/>
  <c r="AJ191" i="6"/>
  <c r="AJ196" i="6" s="1"/>
  <c r="AK190" i="6"/>
  <c r="B29" i="4"/>
  <c r="AI338" i="6"/>
  <c r="AI340" i="6" s="1"/>
  <c r="AI307" i="6"/>
  <c r="AI309" i="6" s="1"/>
  <c r="AJ14" i="6"/>
  <c r="AK13" i="6"/>
  <c r="B23" i="3"/>
  <c r="G22" i="3"/>
  <c r="D22" i="3"/>
  <c r="AG122" i="5"/>
  <c r="AJ109" i="6"/>
  <c r="AJ108" i="6"/>
  <c r="AJ101" i="6"/>
  <c r="AJ100" i="6"/>
  <c r="AJ93" i="6"/>
  <c r="AJ92" i="6"/>
  <c r="AJ110" i="6"/>
  <c r="AJ103" i="6"/>
  <c r="AJ102" i="6"/>
  <c r="AJ104" i="6"/>
  <c r="AJ99" i="6"/>
  <c r="AJ96" i="6"/>
  <c r="AK89" i="6"/>
  <c r="AJ107" i="6"/>
  <c r="AJ98" i="6"/>
  <c r="AJ95" i="6"/>
  <c r="AJ90" i="6"/>
  <c r="AJ105" i="6"/>
  <c r="AJ97" i="6"/>
  <c r="AJ106" i="6"/>
  <c r="AJ91" i="6"/>
  <c r="AJ94" i="6"/>
  <c r="AJ210" i="6"/>
  <c r="AI131" i="6"/>
  <c r="AI133" i="6" s="1"/>
  <c r="AJ181" i="6"/>
  <c r="AK378" i="6"/>
  <c r="AK237" i="6"/>
  <c r="AL34" i="6"/>
  <c r="AK80" i="6"/>
  <c r="C81" i="7"/>
  <c r="AJ305" i="6"/>
  <c r="AJ303" i="6"/>
  <c r="AJ301" i="6"/>
  <c r="AJ299" i="6"/>
  <c r="AJ334" i="6"/>
  <c r="AJ302" i="6"/>
  <c r="AJ306" i="6"/>
  <c r="AJ335" i="6"/>
  <c r="AJ304" i="6"/>
  <c r="AJ300" i="6"/>
  <c r="AK246" i="6"/>
  <c r="AJ268" i="6"/>
  <c r="AJ274" i="6" s="1"/>
  <c r="AJ276" i="6" s="1"/>
  <c r="AH30" i="5"/>
  <c r="AH28" i="5"/>
  <c r="AH26" i="5"/>
  <c r="AH24" i="5"/>
  <c r="AH22" i="5"/>
  <c r="AH20" i="5"/>
  <c r="AH18" i="5"/>
  <c r="AH16" i="5"/>
  <c r="AH14" i="5"/>
  <c r="AH12" i="5"/>
  <c r="AH10" i="5"/>
  <c r="AH31" i="5"/>
  <c r="AH29" i="5"/>
  <c r="AH27" i="5"/>
  <c r="AH25" i="5"/>
  <c r="AH23" i="5"/>
  <c r="AH21" i="5"/>
  <c r="AH19" i="5"/>
  <c r="AH17" i="5"/>
  <c r="AH15" i="5"/>
  <c r="AH13" i="5"/>
  <c r="AH11" i="5"/>
  <c r="AH37" i="5"/>
  <c r="AH33" i="5"/>
  <c r="AH38" i="5"/>
  <c r="AH34" i="5"/>
  <c r="AI9" i="5"/>
  <c r="AH39" i="5"/>
  <c r="AH35" i="5"/>
  <c r="AH40" i="5"/>
  <c r="AH36" i="5"/>
  <c r="AH32" i="5"/>
  <c r="K80" i="7"/>
  <c r="O80" i="7"/>
  <c r="I80" i="7"/>
  <c r="Q80" i="7"/>
  <c r="G80" i="7"/>
  <c r="L80" i="7"/>
  <c r="P80" i="7"/>
  <c r="M80" i="7"/>
  <c r="H80" i="7"/>
  <c r="J80" i="7"/>
  <c r="N80" i="7"/>
  <c r="F80" i="7"/>
  <c r="AJ289" i="6"/>
  <c r="AJ237" i="6"/>
  <c r="C53" i="7"/>
  <c r="C25" i="7"/>
  <c r="AG124" i="5" l="1"/>
  <c r="AG127" i="5" s="1"/>
  <c r="E80" i="7"/>
  <c r="AJ365" i="6"/>
  <c r="AI39" i="5"/>
  <c r="AI37" i="5"/>
  <c r="AI35" i="5"/>
  <c r="AI33" i="5"/>
  <c r="AJ9" i="5"/>
  <c r="AI30" i="5"/>
  <c r="AI28" i="5"/>
  <c r="AI26" i="5"/>
  <c r="AI24" i="5"/>
  <c r="AI22" i="5"/>
  <c r="AI20" i="5"/>
  <c r="AI18" i="5"/>
  <c r="AI16" i="5"/>
  <c r="AI14" i="5"/>
  <c r="AI12" i="5"/>
  <c r="AI10" i="5"/>
  <c r="AI40" i="5"/>
  <c r="AI38" i="5"/>
  <c r="AI36" i="5"/>
  <c r="AI34" i="5"/>
  <c r="AI32" i="5"/>
  <c r="AI29" i="5"/>
  <c r="AI25" i="5"/>
  <c r="AI21" i="5"/>
  <c r="AI17" i="5"/>
  <c r="AI13" i="5"/>
  <c r="AI31" i="5"/>
  <c r="AI27" i="5"/>
  <c r="AI23" i="5"/>
  <c r="AI19" i="5"/>
  <c r="AI15" i="5"/>
  <c r="AI11" i="5"/>
  <c r="AH41" i="5"/>
  <c r="AH43" i="5" s="1"/>
  <c r="AK334" i="6"/>
  <c r="AK304" i="6"/>
  <c r="AK303" i="6"/>
  <c r="AK268" i="6"/>
  <c r="AK274" i="6" s="1"/>
  <c r="AK276" i="6" s="1"/>
  <c r="AL246" i="6"/>
  <c r="AK306" i="6"/>
  <c r="AK299" i="6"/>
  <c r="AK300" i="6"/>
  <c r="AK305" i="6"/>
  <c r="AK335" i="6"/>
  <c r="AK302" i="6"/>
  <c r="AK301" i="6"/>
  <c r="AK289" i="6"/>
  <c r="B30" i="4"/>
  <c r="C54" i="7"/>
  <c r="C26" i="7"/>
  <c r="AL351" i="6"/>
  <c r="AL378" i="6"/>
  <c r="AL237" i="6"/>
  <c r="AL210" i="6"/>
  <c r="AM34" i="6"/>
  <c r="AL80" i="6"/>
  <c r="AK47" i="6"/>
  <c r="G23" i="3"/>
  <c r="B24" i="3"/>
  <c r="D23" i="3"/>
  <c r="AK14" i="6"/>
  <c r="AL13" i="6"/>
  <c r="AL190" i="6"/>
  <c r="AK362" i="6"/>
  <c r="AK361" i="6"/>
  <c r="AK191" i="6"/>
  <c r="AK196" i="6" s="1"/>
  <c r="AH122" i="5"/>
  <c r="C82" i="7"/>
  <c r="AJ338" i="6"/>
  <c r="AJ340" i="6" s="1"/>
  <c r="I81" i="7"/>
  <c r="K81" i="7"/>
  <c r="G81" i="7"/>
  <c r="O81" i="7"/>
  <c r="Q81" i="7"/>
  <c r="L81" i="7"/>
  <c r="N81" i="7"/>
  <c r="M81" i="7"/>
  <c r="J81" i="7"/>
  <c r="P81" i="7"/>
  <c r="H81" i="7"/>
  <c r="F81" i="7"/>
  <c r="AK181" i="6"/>
  <c r="AK351" i="6"/>
  <c r="AJ131" i="6"/>
  <c r="AJ133" i="6" s="1"/>
  <c r="AK109" i="6"/>
  <c r="AK107" i="6"/>
  <c r="AK105" i="6"/>
  <c r="AK103" i="6"/>
  <c r="AK101" i="6"/>
  <c r="AK99" i="6"/>
  <c r="AK97" i="6"/>
  <c r="AK95" i="6"/>
  <c r="AK93" i="6"/>
  <c r="AK91" i="6"/>
  <c r="AL89" i="6"/>
  <c r="AK110" i="6"/>
  <c r="AK102" i="6"/>
  <c r="AK94" i="6"/>
  <c r="AK104" i="6"/>
  <c r="AK106" i="6"/>
  <c r="AK90" i="6"/>
  <c r="AK108" i="6"/>
  <c r="AK92" i="6"/>
  <c r="AK96" i="6"/>
  <c r="AK98" i="6"/>
  <c r="AK100" i="6"/>
  <c r="AJ26" i="6"/>
  <c r="AJ28" i="6" s="1"/>
  <c r="AI118" i="5"/>
  <c r="AI114" i="5"/>
  <c r="AI110" i="5"/>
  <c r="AI106" i="5"/>
  <c r="AI102" i="5"/>
  <c r="AI98" i="5"/>
  <c r="AI94" i="5"/>
  <c r="AI90" i="5"/>
  <c r="AI86" i="5"/>
  <c r="AI82" i="5"/>
  <c r="AI78" i="5"/>
  <c r="AI74" i="5"/>
  <c r="AI70" i="5"/>
  <c r="AI66" i="5"/>
  <c r="AI62" i="5"/>
  <c r="AI58" i="5"/>
  <c r="AI54" i="5"/>
  <c r="AI50" i="5"/>
  <c r="AI121" i="5"/>
  <c r="AI120" i="5"/>
  <c r="AI115" i="5"/>
  <c r="AI111" i="5"/>
  <c r="AI107" i="5"/>
  <c r="AI103" i="5"/>
  <c r="AI99" i="5"/>
  <c r="AI95" i="5"/>
  <c r="AI91" i="5"/>
  <c r="AI87" i="5"/>
  <c r="AI83" i="5"/>
  <c r="AI79" i="5"/>
  <c r="AI75" i="5"/>
  <c r="AI71" i="5"/>
  <c r="AI67" i="5"/>
  <c r="AI63" i="5"/>
  <c r="AI59" i="5"/>
  <c r="AI55" i="5"/>
  <c r="AI51" i="5"/>
  <c r="AI119" i="5"/>
  <c r="AJ48" i="5"/>
  <c r="AI117" i="5"/>
  <c r="AI116" i="5"/>
  <c r="AI113" i="5"/>
  <c r="AI112" i="5"/>
  <c r="AI109" i="5"/>
  <c r="AI108" i="5"/>
  <c r="AI105" i="5"/>
  <c r="AI104" i="5"/>
  <c r="AI101" i="5"/>
  <c r="AI100" i="5"/>
  <c r="AI97" i="5"/>
  <c r="AI96" i="5"/>
  <c r="AI93" i="5"/>
  <c r="AI92" i="5"/>
  <c r="AI89" i="5"/>
  <c r="AI88" i="5"/>
  <c r="AI85" i="5"/>
  <c r="AI84" i="5"/>
  <c r="AI81" i="5"/>
  <c r="AI80" i="5"/>
  <c r="AI77" i="5"/>
  <c r="AI76" i="5"/>
  <c r="AI73" i="5"/>
  <c r="AI72" i="5"/>
  <c r="AI69" i="5"/>
  <c r="AI68" i="5"/>
  <c r="AI65" i="5"/>
  <c r="AI64" i="5"/>
  <c r="AI61" i="5"/>
  <c r="AI60" i="5"/>
  <c r="AI57" i="5"/>
  <c r="AI56" i="5"/>
  <c r="AI53" i="5"/>
  <c r="AI52" i="5"/>
  <c r="AI49" i="5"/>
  <c r="AK64" i="6"/>
  <c r="AK66" i="6" s="1"/>
  <c r="AJ307" i="6"/>
  <c r="AJ309" i="6" s="1"/>
  <c r="AK210" i="6"/>
  <c r="J22" i="3"/>
  <c r="AL57" i="6"/>
  <c r="AL64" i="6" s="1"/>
  <c r="AL66" i="6" s="1"/>
  <c r="AM56" i="6"/>
  <c r="AL58" i="6"/>
  <c r="AH124" i="5" l="1"/>
  <c r="AH127" i="5" s="1"/>
  <c r="AK365" i="6"/>
  <c r="E81" i="7"/>
  <c r="AK26" i="6"/>
  <c r="AK28" i="6" s="1"/>
  <c r="C27" i="7"/>
  <c r="C55" i="7"/>
  <c r="AL306" i="6"/>
  <c r="AL304" i="6"/>
  <c r="AL302" i="6"/>
  <c r="AL300" i="6"/>
  <c r="AL335" i="6"/>
  <c r="AL305" i="6"/>
  <c r="AL303" i="6"/>
  <c r="AL268" i="6"/>
  <c r="AL274" i="6" s="1"/>
  <c r="AL276" i="6" s="1"/>
  <c r="AL334" i="6"/>
  <c r="AL338" i="6" s="1"/>
  <c r="AL301" i="6"/>
  <c r="AM246" i="6"/>
  <c r="AL299" i="6"/>
  <c r="AK338" i="6"/>
  <c r="AK340" i="6" s="1"/>
  <c r="AL340" i="6" s="1"/>
  <c r="AI122" i="5"/>
  <c r="AM58" i="6"/>
  <c r="AM57" i="6"/>
  <c r="AM64" i="6" s="1"/>
  <c r="AM66" i="6" s="1"/>
  <c r="AN56" i="6"/>
  <c r="AL104" i="6"/>
  <c r="AL103" i="6"/>
  <c r="AL96" i="6"/>
  <c r="AL95" i="6"/>
  <c r="AL106" i="6"/>
  <c r="AL105" i="6"/>
  <c r="AL108" i="6"/>
  <c r="AL102" i="6"/>
  <c r="AL100" i="6"/>
  <c r="AL97" i="6"/>
  <c r="AL94" i="6"/>
  <c r="AL101" i="6"/>
  <c r="AL99" i="6"/>
  <c r="AL91" i="6"/>
  <c r="AL109" i="6"/>
  <c r="AL98" i="6"/>
  <c r="AL93" i="6"/>
  <c r="AM89" i="6"/>
  <c r="AL110" i="6"/>
  <c r="AL92" i="6"/>
  <c r="AL90" i="6"/>
  <c r="AL107" i="6"/>
  <c r="I82" i="7"/>
  <c r="O82" i="7"/>
  <c r="G82" i="7"/>
  <c r="Q82" i="7"/>
  <c r="K82" i="7"/>
  <c r="H82" i="7"/>
  <c r="M82" i="7"/>
  <c r="L82" i="7"/>
  <c r="N82" i="7"/>
  <c r="J82" i="7"/>
  <c r="P82" i="7"/>
  <c r="F82" i="7"/>
  <c r="AL362" i="6"/>
  <c r="AL361" i="6"/>
  <c r="AM190" i="6"/>
  <c r="AL191" i="6"/>
  <c r="AL196" i="6" s="1"/>
  <c r="J23" i="3"/>
  <c r="AM378" i="6"/>
  <c r="AN34" i="6"/>
  <c r="AM237" i="6"/>
  <c r="AM47" i="6"/>
  <c r="AL181" i="6"/>
  <c r="C83" i="7"/>
  <c r="AJ31" i="5"/>
  <c r="AJ29" i="5"/>
  <c r="AJ27" i="5"/>
  <c r="AJ25" i="5"/>
  <c r="AJ23" i="5"/>
  <c r="AJ21" i="5"/>
  <c r="AJ19" i="5"/>
  <c r="AJ17" i="5"/>
  <c r="AJ15" i="5"/>
  <c r="AJ13" i="5"/>
  <c r="AJ11" i="5"/>
  <c r="AJ39" i="5"/>
  <c r="AJ37" i="5"/>
  <c r="AJ35" i="5"/>
  <c r="AJ33" i="5"/>
  <c r="AJ38" i="5"/>
  <c r="AJ34" i="5"/>
  <c r="AJ28" i="5"/>
  <c r="AJ24" i="5"/>
  <c r="AJ20" i="5"/>
  <c r="AJ16" i="5"/>
  <c r="AJ12" i="5"/>
  <c r="AK9" i="5"/>
  <c r="AJ40" i="5"/>
  <c r="AJ36" i="5"/>
  <c r="AJ32" i="5"/>
  <c r="AJ30" i="5"/>
  <c r="AJ26" i="5"/>
  <c r="AJ22" i="5"/>
  <c r="AJ18" i="5"/>
  <c r="AJ14" i="5"/>
  <c r="AJ10" i="5"/>
  <c r="G24" i="3"/>
  <c r="D24" i="3"/>
  <c r="B25" i="3"/>
  <c r="AL47" i="6"/>
  <c r="AL289" i="6"/>
  <c r="AK307" i="6"/>
  <c r="AK309" i="6" s="1"/>
  <c r="AI41" i="5"/>
  <c r="AI43" i="5" s="1"/>
  <c r="AJ119" i="5"/>
  <c r="AJ115" i="5"/>
  <c r="AJ111" i="5"/>
  <c r="AJ107" i="5"/>
  <c r="AJ103" i="5"/>
  <c r="AJ99" i="5"/>
  <c r="AJ95" i="5"/>
  <c r="AJ91" i="5"/>
  <c r="AJ87" i="5"/>
  <c r="AJ83" i="5"/>
  <c r="AJ79" i="5"/>
  <c r="AJ75" i="5"/>
  <c r="AJ71" i="5"/>
  <c r="AJ67" i="5"/>
  <c r="AJ63" i="5"/>
  <c r="AJ59" i="5"/>
  <c r="AJ55" i="5"/>
  <c r="AJ51" i="5"/>
  <c r="AK48" i="5"/>
  <c r="AJ121" i="5"/>
  <c r="AJ117" i="5"/>
  <c r="AJ116" i="5"/>
  <c r="AJ113" i="5"/>
  <c r="AJ112" i="5"/>
  <c r="AJ109" i="5"/>
  <c r="AJ108" i="5"/>
  <c r="AJ105" i="5"/>
  <c r="AJ104" i="5"/>
  <c r="AJ101" i="5"/>
  <c r="AJ100" i="5"/>
  <c r="AJ97" i="5"/>
  <c r="AJ96" i="5"/>
  <c r="AJ93" i="5"/>
  <c r="AJ92" i="5"/>
  <c r="AJ89" i="5"/>
  <c r="AJ88" i="5"/>
  <c r="AJ85" i="5"/>
  <c r="AJ84" i="5"/>
  <c r="AJ81" i="5"/>
  <c r="AJ80" i="5"/>
  <c r="AJ77" i="5"/>
  <c r="AJ76" i="5"/>
  <c r="AJ73" i="5"/>
  <c r="AJ72" i="5"/>
  <c r="AJ69" i="5"/>
  <c r="AJ68" i="5"/>
  <c r="AJ65" i="5"/>
  <c r="AJ64" i="5"/>
  <c r="AJ61" i="5"/>
  <c r="AJ60" i="5"/>
  <c r="AJ57" i="5"/>
  <c r="AJ56" i="5"/>
  <c r="AJ53" i="5"/>
  <c r="AJ52" i="5"/>
  <c r="AJ49" i="5"/>
  <c r="AJ114" i="5"/>
  <c r="AJ110" i="5"/>
  <c r="AJ106" i="5"/>
  <c r="AJ102" i="5"/>
  <c r="AJ98" i="5"/>
  <c r="AJ94" i="5"/>
  <c r="AJ90" i="5"/>
  <c r="AJ86" i="5"/>
  <c r="AJ82" i="5"/>
  <c r="AJ78" i="5"/>
  <c r="AJ74" i="5"/>
  <c r="AJ70" i="5"/>
  <c r="AJ66" i="5"/>
  <c r="AJ62" i="5"/>
  <c r="AJ58" i="5"/>
  <c r="AJ54" i="5"/>
  <c r="AJ50" i="5"/>
  <c r="AJ120" i="5"/>
  <c r="AJ118" i="5"/>
  <c r="AK131" i="6"/>
  <c r="AK133" i="6" s="1"/>
  <c r="AM13" i="6"/>
  <c r="AL14" i="6"/>
  <c r="AI124" i="5" l="1"/>
  <c r="AI127" i="5" s="1"/>
  <c r="AL307" i="6"/>
  <c r="J24" i="3"/>
  <c r="AL309" i="6"/>
  <c r="AJ122" i="5"/>
  <c r="AK120" i="5"/>
  <c r="AK116" i="5"/>
  <c r="AK112" i="5"/>
  <c r="AK108" i="5"/>
  <c r="AK104" i="5"/>
  <c r="AK100" i="5"/>
  <c r="AK96" i="5"/>
  <c r="AK92" i="5"/>
  <c r="AK88" i="5"/>
  <c r="AK84" i="5"/>
  <c r="AK80" i="5"/>
  <c r="AK76" i="5"/>
  <c r="AK72" i="5"/>
  <c r="AK68" i="5"/>
  <c r="AK64" i="5"/>
  <c r="AK60" i="5"/>
  <c r="AK56" i="5"/>
  <c r="AK52" i="5"/>
  <c r="AK119" i="5"/>
  <c r="AK114" i="5"/>
  <c r="AK110" i="5"/>
  <c r="AK106" i="5"/>
  <c r="AK102" i="5"/>
  <c r="AK98" i="5"/>
  <c r="AK94" i="5"/>
  <c r="AK90" i="5"/>
  <c r="AK86" i="5"/>
  <c r="AK82" i="5"/>
  <c r="AK78" i="5"/>
  <c r="AK74" i="5"/>
  <c r="AK70" i="5"/>
  <c r="AK66" i="5"/>
  <c r="AK62" i="5"/>
  <c r="AK58" i="5"/>
  <c r="AK54" i="5"/>
  <c r="AK50" i="5"/>
  <c r="AK118" i="5"/>
  <c r="AK121" i="5"/>
  <c r="AK117" i="5"/>
  <c r="AK115" i="5"/>
  <c r="AK113" i="5"/>
  <c r="AK111" i="5"/>
  <c r="AK109" i="5"/>
  <c r="AK107" i="5"/>
  <c r="AK105" i="5"/>
  <c r="AK103" i="5"/>
  <c r="AK101" i="5"/>
  <c r="AK99" i="5"/>
  <c r="AK97" i="5"/>
  <c r="AK95" i="5"/>
  <c r="AK93" i="5"/>
  <c r="AK91" i="5"/>
  <c r="AK89" i="5"/>
  <c r="AK87" i="5"/>
  <c r="AK85" i="5"/>
  <c r="AK83" i="5"/>
  <c r="AK81" i="5"/>
  <c r="AK79" i="5"/>
  <c r="AK77" i="5"/>
  <c r="AK75" i="5"/>
  <c r="AK73" i="5"/>
  <c r="AK71" i="5"/>
  <c r="AK69" i="5"/>
  <c r="AK67" i="5"/>
  <c r="AK65" i="5"/>
  <c r="AK63" i="5"/>
  <c r="AK61" i="5"/>
  <c r="AK59" i="5"/>
  <c r="AK57" i="5"/>
  <c r="AK55" i="5"/>
  <c r="AK53" i="5"/>
  <c r="AK51" i="5"/>
  <c r="AK49" i="5"/>
  <c r="AL48" i="5"/>
  <c r="AL26" i="6"/>
  <c r="AL28" i="6" s="1"/>
  <c r="AN13" i="6"/>
  <c r="AM14" i="6"/>
  <c r="AJ41" i="5"/>
  <c r="AJ43" i="5" s="1"/>
  <c r="K83" i="7"/>
  <c r="O83" i="7"/>
  <c r="Q83" i="7"/>
  <c r="G83" i="7"/>
  <c r="I83" i="7"/>
  <c r="L83" i="7"/>
  <c r="N83" i="7"/>
  <c r="J83" i="7"/>
  <c r="P83" i="7"/>
  <c r="M83" i="7"/>
  <c r="H83" i="7"/>
  <c r="F83" i="7"/>
  <c r="AN351" i="6"/>
  <c r="AN378" i="6"/>
  <c r="AO34" i="6"/>
  <c r="AN210" i="6"/>
  <c r="AM289" i="6"/>
  <c r="AM361" i="6"/>
  <c r="AN190" i="6"/>
  <c r="AM191" i="6"/>
  <c r="AM196" i="6" s="1"/>
  <c r="AM362" i="6"/>
  <c r="E82" i="7"/>
  <c r="AM110" i="6"/>
  <c r="AM108" i="6"/>
  <c r="AM106" i="6"/>
  <c r="AM104" i="6"/>
  <c r="AM102" i="6"/>
  <c r="AM100" i="6"/>
  <c r="AM98" i="6"/>
  <c r="AM96" i="6"/>
  <c r="AM94" i="6"/>
  <c r="AM92" i="6"/>
  <c r="AM90" i="6"/>
  <c r="AM105" i="6"/>
  <c r="AM97" i="6"/>
  <c r="AN89" i="6"/>
  <c r="AM107" i="6"/>
  <c r="AM109" i="6"/>
  <c r="AM101" i="6"/>
  <c r="AM91" i="6"/>
  <c r="AM99" i="6"/>
  <c r="AM103" i="6"/>
  <c r="AM95" i="6"/>
  <c r="AM93" i="6"/>
  <c r="AM335" i="6"/>
  <c r="AM334" i="6"/>
  <c r="AM306" i="6"/>
  <c r="AM299" i="6"/>
  <c r="AM301" i="6"/>
  <c r="AM300" i="6"/>
  <c r="AN246" i="6"/>
  <c r="AM304" i="6"/>
  <c r="AM268" i="6"/>
  <c r="AM274" i="6" s="1"/>
  <c r="AM276" i="6" s="1"/>
  <c r="AM305" i="6"/>
  <c r="AM303" i="6"/>
  <c r="AM302" i="6"/>
  <c r="C84" i="7"/>
  <c r="D25" i="3"/>
  <c r="G25" i="3"/>
  <c r="B26" i="3"/>
  <c r="AK40" i="5"/>
  <c r="AK38" i="5"/>
  <c r="AK36" i="5"/>
  <c r="AK34" i="5"/>
  <c r="AK32" i="5"/>
  <c r="AK31" i="5"/>
  <c r="AK30" i="5"/>
  <c r="AK29" i="5"/>
  <c r="AK28" i="5"/>
  <c r="AK27" i="5"/>
  <c r="AK26" i="5"/>
  <c r="AK25" i="5"/>
  <c r="AK24" i="5"/>
  <c r="AK23" i="5"/>
  <c r="AK22" i="5"/>
  <c r="AK21" i="5"/>
  <c r="AK20" i="5"/>
  <c r="AK19" i="5"/>
  <c r="AK18" i="5"/>
  <c r="AK17" i="5"/>
  <c r="AK16" i="5"/>
  <c r="AK13" i="5"/>
  <c r="AK39" i="5"/>
  <c r="AK35" i="5"/>
  <c r="AK14" i="5"/>
  <c r="AK10" i="5"/>
  <c r="AK15" i="5"/>
  <c r="AK11" i="5"/>
  <c r="AK37" i="5"/>
  <c r="AK33" i="5"/>
  <c r="AK12" i="5"/>
  <c r="AL9" i="5"/>
  <c r="AM351" i="6"/>
  <c r="AM80" i="6"/>
  <c r="AM210" i="6"/>
  <c r="AL365" i="6"/>
  <c r="AL131" i="6"/>
  <c r="AL133" i="6" s="1"/>
  <c r="C56" i="7"/>
  <c r="C28" i="7"/>
  <c r="AM181" i="6"/>
  <c r="AN58" i="6"/>
  <c r="AO56" i="6"/>
  <c r="AN57" i="6"/>
  <c r="AJ124" i="5" l="1"/>
  <c r="AJ127" i="5" s="1"/>
  <c r="E83" i="7"/>
  <c r="J25" i="3"/>
  <c r="AM338" i="6"/>
  <c r="AM340" i="6" s="1"/>
  <c r="AM365" i="6"/>
  <c r="C85" i="7"/>
  <c r="AL30" i="5"/>
  <c r="AL28" i="5"/>
  <c r="AL26" i="5"/>
  <c r="AL24" i="5"/>
  <c r="AL22" i="5"/>
  <c r="AL20" i="5"/>
  <c r="AL18" i="5"/>
  <c r="AL16" i="5"/>
  <c r="AL14" i="5"/>
  <c r="AL12" i="5"/>
  <c r="AL10" i="5"/>
  <c r="AL40" i="5"/>
  <c r="AL39" i="5"/>
  <c r="AL38" i="5"/>
  <c r="AL37" i="5"/>
  <c r="AL36" i="5"/>
  <c r="AL35" i="5"/>
  <c r="AL34" i="5"/>
  <c r="AL33" i="5"/>
  <c r="AL32" i="5"/>
  <c r="AM9" i="5"/>
  <c r="AL29" i="5"/>
  <c r="AL25" i="5"/>
  <c r="AL21" i="5"/>
  <c r="AL17" i="5"/>
  <c r="AL15" i="5"/>
  <c r="AL11" i="5"/>
  <c r="AL31" i="5"/>
  <c r="AL27" i="5"/>
  <c r="AL23" i="5"/>
  <c r="AL19" i="5"/>
  <c r="AL13" i="5"/>
  <c r="B27" i="3"/>
  <c r="D26" i="3"/>
  <c r="G26" i="3"/>
  <c r="AM131" i="6"/>
  <c r="AM133" i="6" s="1"/>
  <c r="AM26" i="6"/>
  <c r="AM28" i="6" s="1"/>
  <c r="AN64" i="6"/>
  <c r="AN66" i="6" s="1"/>
  <c r="O84" i="7"/>
  <c r="Q84" i="7"/>
  <c r="K84" i="7"/>
  <c r="I84" i="7"/>
  <c r="G84" i="7"/>
  <c r="M84" i="7"/>
  <c r="N84" i="7"/>
  <c r="J84" i="7"/>
  <c r="H84" i="7"/>
  <c r="F84" i="7"/>
  <c r="P84" i="7"/>
  <c r="L84" i="7"/>
  <c r="AM307" i="6"/>
  <c r="AM309" i="6" s="1"/>
  <c r="AN107" i="6"/>
  <c r="AN106" i="6"/>
  <c r="AN99" i="6"/>
  <c r="AN98" i="6"/>
  <c r="AN91" i="6"/>
  <c r="AN90" i="6"/>
  <c r="AN109" i="6"/>
  <c r="AN108" i="6"/>
  <c r="AN103" i="6"/>
  <c r="AN95" i="6"/>
  <c r="AN100" i="6"/>
  <c r="AN96" i="6"/>
  <c r="AN93" i="6"/>
  <c r="AN92" i="6"/>
  <c r="AN110" i="6"/>
  <c r="AN104" i="6"/>
  <c r="AN102" i="6"/>
  <c r="AN94" i="6"/>
  <c r="AO89" i="6"/>
  <c r="AN105" i="6"/>
  <c r="AN101" i="6"/>
  <c r="AN97" i="6"/>
  <c r="AO378" i="6"/>
  <c r="AO289" i="6"/>
  <c r="AO351" i="6"/>
  <c r="AP34" i="6"/>
  <c r="AN289" i="6"/>
  <c r="AN237" i="6"/>
  <c r="AO13" i="6"/>
  <c r="AN14" i="6"/>
  <c r="AL121" i="5"/>
  <c r="AL117" i="5"/>
  <c r="AL113" i="5"/>
  <c r="AL109" i="5"/>
  <c r="AL105" i="5"/>
  <c r="AL101" i="5"/>
  <c r="AL97" i="5"/>
  <c r="AL93" i="5"/>
  <c r="AL89" i="5"/>
  <c r="AL85" i="5"/>
  <c r="AL81" i="5"/>
  <c r="AL77" i="5"/>
  <c r="AL73" i="5"/>
  <c r="AL69" i="5"/>
  <c r="AL65" i="5"/>
  <c r="AL61" i="5"/>
  <c r="AL57" i="5"/>
  <c r="AL53" i="5"/>
  <c r="AL49" i="5"/>
  <c r="AL118" i="5"/>
  <c r="AL120" i="5"/>
  <c r="AM48" i="5"/>
  <c r="AL115" i="5"/>
  <c r="AL111" i="5"/>
  <c r="AL107" i="5"/>
  <c r="AL103" i="5"/>
  <c r="AL99" i="5"/>
  <c r="AL95" i="5"/>
  <c r="AL91" i="5"/>
  <c r="AL87" i="5"/>
  <c r="AL83" i="5"/>
  <c r="AL79" i="5"/>
  <c r="AL75" i="5"/>
  <c r="AL71" i="5"/>
  <c r="AL67" i="5"/>
  <c r="AL63" i="5"/>
  <c r="AL59" i="5"/>
  <c r="AL55" i="5"/>
  <c r="AL51" i="5"/>
  <c r="AL119" i="5"/>
  <c r="AL116" i="5"/>
  <c r="AL114" i="5"/>
  <c r="AL112" i="5"/>
  <c r="AL110" i="5"/>
  <c r="AL108" i="5"/>
  <c r="AL106" i="5"/>
  <c r="AL104" i="5"/>
  <c r="AL102" i="5"/>
  <c r="AL100" i="5"/>
  <c r="AL98" i="5"/>
  <c r="AL96" i="5"/>
  <c r="AL94" i="5"/>
  <c r="AL92" i="5"/>
  <c r="AL90" i="5"/>
  <c r="AL88" i="5"/>
  <c r="AL86" i="5"/>
  <c r="AL84" i="5"/>
  <c r="AL82" i="5"/>
  <c r="AL80" i="5"/>
  <c r="AL78" i="5"/>
  <c r="AL76" i="5"/>
  <c r="AL74" i="5"/>
  <c r="AL72" i="5"/>
  <c r="AL70" i="5"/>
  <c r="AL68" i="5"/>
  <c r="AL66" i="5"/>
  <c r="AL64" i="5"/>
  <c r="AL62" i="5"/>
  <c r="AL60" i="5"/>
  <c r="AL58" i="5"/>
  <c r="AL56" i="5"/>
  <c r="AL54" i="5"/>
  <c r="AL52" i="5"/>
  <c r="AL50" i="5"/>
  <c r="AP56" i="6"/>
  <c r="AO58" i="6"/>
  <c r="AO57" i="6"/>
  <c r="AK41" i="5"/>
  <c r="AK43" i="5" s="1"/>
  <c r="AN335" i="6"/>
  <c r="AN305" i="6"/>
  <c r="AN303" i="6"/>
  <c r="AN301" i="6"/>
  <c r="AN299" i="6"/>
  <c r="AN300" i="6"/>
  <c r="AN334" i="6"/>
  <c r="AN304" i="6"/>
  <c r="AN302" i="6"/>
  <c r="AN306" i="6"/>
  <c r="AO246" i="6"/>
  <c r="AN268" i="6"/>
  <c r="AN274" i="6" s="1"/>
  <c r="AN276" i="6" s="1"/>
  <c r="AN80" i="6"/>
  <c r="AN181" i="6"/>
  <c r="AN47" i="6"/>
  <c r="AK122" i="5"/>
  <c r="AK124" i="5" s="1"/>
  <c r="AK127" i="5" s="1"/>
  <c r="C57" i="7"/>
  <c r="C29" i="7"/>
  <c r="AN361" i="6"/>
  <c r="AN191" i="6"/>
  <c r="AN196" i="6" s="1"/>
  <c r="AN362" i="6"/>
  <c r="AO190" i="6"/>
  <c r="AN338" i="6" l="1"/>
  <c r="AN340" i="6" s="1"/>
  <c r="AN365" i="6"/>
  <c r="AN26" i="6"/>
  <c r="AN28" i="6" s="1"/>
  <c r="AP351" i="6"/>
  <c r="AP210" i="6"/>
  <c r="AP378" i="6"/>
  <c r="AP80" i="6"/>
  <c r="AQ34" i="6"/>
  <c r="AO181" i="6"/>
  <c r="J26" i="3"/>
  <c r="AO362" i="6"/>
  <c r="AO361" i="6"/>
  <c r="AP190" i="6"/>
  <c r="AO191" i="6"/>
  <c r="AO196" i="6" s="1"/>
  <c r="AO334" i="6"/>
  <c r="AO302" i="6"/>
  <c r="AO301" i="6"/>
  <c r="AO268" i="6"/>
  <c r="AO274" i="6" s="1"/>
  <c r="AO276" i="6" s="1"/>
  <c r="AP246" i="6"/>
  <c r="AO335" i="6"/>
  <c r="AO305" i="6"/>
  <c r="AO300" i="6"/>
  <c r="AO299" i="6"/>
  <c r="AO304" i="6"/>
  <c r="AO306" i="6"/>
  <c r="AO303" i="6"/>
  <c r="AO64" i="6"/>
  <c r="AO66" i="6" s="1"/>
  <c r="AO14" i="6"/>
  <c r="AP13" i="6"/>
  <c r="AO47" i="6"/>
  <c r="AO237" i="6"/>
  <c r="AO109" i="6"/>
  <c r="AO107" i="6"/>
  <c r="AO105" i="6"/>
  <c r="AO103" i="6"/>
  <c r="AO101" i="6"/>
  <c r="AO99" i="6"/>
  <c r="AO97" i="6"/>
  <c r="AO95" i="6"/>
  <c r="AO93" i="6"/>
  <c r="AO91" i="6"/>
  <c r="AP89" i="6"/>
  <c r="AO108" i="6"/>
  <c r="AO100" i="6"/>
  <c r="AO92" i="6"/>
  <c r="AO110" i="6"/>
  <c r="AO102" i="6"/>
  <c r="AO98" i="6"/>
  <c r="AO106" i="6"/>
  <c r="AO90" i="6"/>
  <c r="AO96" i="6"/>
  <c r="AO94" i="6"/>
  <c r="AO104" i="6"/>
  <c r="G27" i="3"/>
  <c r="D27" i="3"/>
  <c r="B28" i="3"/>
  <c r="AM39" i="5"/>
  <c r="AM37" i="5"/>
  <c r="AM35" i="5"/>
  <c r="AM33" i="5"/>
  <c r="AN9" i="5"/>
  <c r="AM31" i="5"/>
  <c r="AM29" i="5"/>
  <c r="AM27" i="5"/>
  <c r="AM25" i="5"/>
  <c r="AM23" i="5"/>
  <c r="AM21" i="5"/>
  <c r="AM19" i="5"/>
  <c r="AM17" i="5"/>
  <c r="AM15" i="5"/>
  <c r="AM13" i="5"/>
  <c r="AM11" i="5"/>
  <c r="AM14" i="5"/>
  <c r="AM10" i="5"/>
  <c r="AM40" i="5"/>
  <c r="AM36" i="5"/>
  <c r="AM32" i="5"/>
  <c r="AM30" i="5"/>
  <c r="AM26" i="5"/>
  <c r="AM22" i="5"/>
  <c r="AM18" i="5"/>
  <c r="AM12" i="5"/>
  <c r="AM38" i="5"/>
  <c r="AM34" i="5"/>
  <c r="AM28" i="5"/>
  <c r="AM24" i="5"/>
  <c r="AM20" i="5"/>
  <c r="AM16" i="5"/>
  <c r="C58" i="7"/>
  <c r="C30" i="7"/>
  <c r="AL122" i="5"/>
  <c r="AL124" i="5" s="1"/>
  <c r="AN131" i="6"/>
  <c r="AN133" i="6" s="1"/>
  <c r="I85" i="7"/>
  <c r="K85" i="7"/>
  <c r="O85" i="7"/>
  <c r="G85" i="7"/>
  <c r="Q85" i="7"/>
  <c r="H85" i="7"/>
  <c r="F85" i="7"/>
  <c r="J85" i="7"/>
  <c r="P85" i="7"/>
  <c r="L85" i="7"/>
  <c r="N85" i="7"/>
  <c r="M85" i="7"/>
  <c r="C86" i="7"/>
  <c r="AN307" i="6"/>
  <c r="AN309" i="6" s="1"/>
  <c r="AP57" i="6"/>
  <c r="AP58" i="6"/>
  <c r="AQ56" i="6"/>
  <c r="AM118" i="5"/>
  <c r="AM114" i="5"/>
  <c r="AM110" i="5"/>
  <c r="AM106" i="5"/>
  <c r="AM102" i="5"/>
  <c r="AM98" i="5"/>
  <c r="AM94" i="5"/>
  <c r="AM90" i="5"/>
  <c r="AM86" i="5"/>
  <c r="AM82" i="5"/>
  <c r="AM78" i="5"/>
  <c r="AM74" i="5"/>
  <c r="AM70" i="5"/>
  <c r="AM66" i="5"/>
  <c r="AM62" i="5"/>
  <c r="AM58" i="5"/>
  <c r="AM54" i="5"/>
  <c r="AM50" i="5"/>
  <c r="AM121" i="5"/>
  <c r="AM119" i="5"/>
  <c r="AM117" i="5"/>
  <c r="AM116" i="5"/>
  <c r="AM113" i="5"/>
  <c r="AM112" i="5"/>
  <c r="AM109" i="5"/>
  <c r="AM108" i="5"/>
  <c r="AM105" i="5"/>
  <c r="AM104" i="5"/>
  <c r="AM101" i="5"/>
  <c r="AM100" i="5"/>
  <c r="AM97" i="5"/>
  <c r="AM96" i="5"/>
  <c r="AM93" i="5"/>
  <c r="AM92" i="5"/>
  <c r="AM89" i="5"/>
  <c r="AM88" i="5"/>
  <c r="AM85" i="5"/>
  <c r="AM84" i="5"/>
  <c r="AM81" i="5"/>
  <c r="AM80" i="5"/>
  <c r="AM77" i="5"/>
  <c r="AM76" i="5"/>
  <c r="AM73" i="5"/>
  <c r="AM72" i="5"/>
  <c r="AM69" i="5"/>
  <c r="AM68" i="5"/>
  <c r="AM65" i="5"/>
  <c r="AM64" i="5"/>
  <c r="AM61" i="5"/>
  <c r="AM60" i="5"/>
  <c r="AM57" i="5"/>
  <c r="AM56" i="5"/>
  <c r="AM53" i="5"/>
  <c r="AM52" i="5"/>
  <c r="AM49" i="5"/>
  <c r="AM120" i="5"/>
  <c r="AM115" i="5"/>
  <c r="AM111" i="5"/>
  <c r="AM107" i="5"/>
  <c r="AM103" i="5"/>
  <c r="AM99" i="5"/>
  <c r="AM95" i="5"/>
  <c r="AM91" i="5"/>
  <c r="AM87" i="5"/>
  <c r="AM83" i="5"/>
  <c r="AM79" i="5"/>
  <c r="AM75" i="5"/>
  <c r="AM71" i="5"/>
  <c r="AM67" i="5"/>
  <c r="AM63" i="5"/>
  <c r="AM59" i="5"/>
  <c r="AM55" i="5"/>
  <c r="AM51" i="5"/>
  <c r="AN48" i="5"/>
  <c r="AO80" i="6"/>
  <c r="AO210" i="6"/>
  <c r="E84" i="7"/>
  <c r="AL41" i="5"/>
  <c r="AL43" i="5" s="1"/>
  <c r="AO338" i="6" l="1"/>
  <c r="AO340" i="6" s="1"/>
  <c r="AM122" i="5"/>
  <c r="AM124" i="5" s="1"/>
  <c r="AL127" i="5"/>
  <c r="AM41" i="5"/>
  <c r="AM43" i="5" s="1"/>
  <c r="AO131" i="6"/>
  <c r="AO133" i="6" s="1"/>
  <c r="AP110" i="6"/>
  <c r="AP109" i="6"/>
  <c r="AP102" i="6"/>
  <c r="AP101" i="6"/>
  <c r="AP94" i="6"/>
  <c r="AP93" i="6"/>
  <c r="AP104" i="6"/>
  <c r="AP103" i="6"/>
  <c r="AP105" i="6"/>
  <c r="AP96" i="6"/>
  <c r="AP92" i="6"/>
  <c r="AP97" i="6"/>
  <c r="AP107" i="6"/>
  <c r="AP99" i="6"/>
  <c r="AP95" i="6"/>
  <c r="AQ89" i="6"/>
  <c r="AP98" i="6"/>
  <c r="AP90" i="6"/>
  <c r="AP100" i="6"/>
  <c r="AP108" i="6"/>
  <c r="AP106" i="6"/>
  <c r="AP91" i="6"/>
  <c r="AO307" i="6"/>
  <c r="AO309" i="6" s="1"/>
  <c r="AP306" i="6"/>
  <c r="AP304" i="6"/>
  <c r="AP302" i="6"/>
  <c r="AP300" i="6"/>
  <c r="AP303" i="6"/>
  <c r="AP335" i="6"/>
  <c r="AP305" i="6"/>
  <c r="AP299" i="6"/>
  <c r="AP334" i="6"/>
  <c r="AQ246" i="6"/>
  <c r="AP301" i="6"/>
  <c r="AP268" i="6"/>
  <c r="AP274" i="6" s="1"/>
  <c r="AP276" i="6" s="1"/>
  <c r="AP47" i="6"/>
  <c r="K86" i="7"/>
  <c r="Q86" i="7"/>
  <c r="G86" i="7"/>
  <c r="O86" i="7"/>
  <c r="I86" i="7"/>
  <c r="M86" i="7"/>
  <c r="F86" i="7"/>
  <c r="N86" i="7"/>
  <c r="P86" i="7"/>
  <c r="L86" i="7"/>
  <c r="J86" i="7"/>
  <c r="H86" i="7"/>
  <c r="C31" i="7"/>
  <c r="C59" i="7"/>
  <c r="AN31" i="5"/>
  <c r="AN29" i="5"/>
  <c r="AN27" i="5"/>
  <c r="AN25" i="5"/>
  <c r="AN23" i="5"/>
  <c r="AN21" i="5"/>
  <c r="AN19" i="5"/>
  <c r="AN17" i="5"/>
  <c r="AN15" i="5"/>
  <c r="AN13" i="5"/>
  <c r="AN11" i="5"/>
  <c r="AN30" i="5"/>
  <c r="AN28" i="5"/>
  <c r="AN26" i="5"/>
  <c r="AN24" i="5"/>
  <c r="AN22" i="5"/>
  <c r="AN20" i="5"/>
  <c r="AN18" i="5"/>
  <c r="AN16" i="5"/>
  <c r="AN14" i="5"/>
  <c r="AN12" i="5"/>
  <c r="AN10" i="5"/>
  <c r="AN40" i="5"/>
  <c r="AN38" i="5"/>
  <c r="AN36" i="5"/>
  <c r="AN34" i="5"/>
  <c r="AN32" i="5"/>
  <c r="AN39" i="5"/>
  <c r="AN35" i="5"/>
  <c r="AN37" i="5"/>
  <c r="AN33" i="5"/>
  <c r="AO9" i="5"/>
  <c r="AQ13" i="6"/>
  <c r="AP14" i="6"/>
  <c r="AP289" i="6"/>
  <c r="AP181" i="6"/>
  <c r="AQ58" i="6"/>
  <c r="AQ57" i="6"/>
  <c r="AR56" i="6"/>
  <c r="C87" i="7"/>
  <c r="G28" i="3"/>
  <c r="D28" i="3"/>
  <c r="B29" i="3"/>
  <c r="AO26" i="6"/>
  <c r="AO28" i="6" s="1"/>
  <c r="AP362" i="6"/>
  <c r="AP361" i="6"/>
  <c r="AP365" i="6" s="1"/>
  <c r="AP191" i="6"/>
  <c r="AP196" i="6" s="1"/>
  <c r="AQ190" i="6"/>
  <c r="AN119" i="5"/>
  <c r="AN115" i="5"/>
  <c r="AN111" i="5"/>
  <c r="AN107" i="5"/>
  <c r="AN103" i="5"/>
  <c r="AN99" i="5"/>
  <c r="AN95" i="5"/>
  <c r="AN91" i="5"/>
  <c r="AN87" i="5"/>
  <c r="AN83" i="5"/>
  <c r="AN79" i="5"/>
  <c r="AN75" i="5"/>
  <c r="AN71" i="5"/>
  <c r="AN67" i="5"/>
  <c r="AN63" i="5"/>
  <c r="AN59" i="5"/>
  <c r="AN55" i="5"/>
  <c r="AN51" i="5"/>
  <c r="AO48" i="5"/>
  <c r="AN121" i="5"/>
  <c r="AN120" i="5"/>
  <c r="AN114" i="5"/>
  <c r="AN110" i="5"/>
  <c r="AN106" i="5"/>
  <c r="AN102" i="5"/>
  <c r="AN98" i="5"/>
  <c r="AN94" i="5"/>
  <c r="AN90" i="5"/>
  <c r="AN86" i="5"/>
  <c r="AN82" i="5"/>
  <c r="AN78" i="5"/>
  <c r="AN74" i="5"/>
  <c r="AN70" i="5"/>
  <c r="AN66" i="5"/>
  <c r="AN62" i="5"/>
  <c r="AN58" i="5"/>
  <c r="AN54" i="5"/>
  <c r="AN50" i="5"/>
  <c r="AN118" i="5"/>
  <c r="AN117" i="5"/>
  <c r="AN116" i="5"/>
  <c r="AN113" i="5"/>
  <c r="AN112" i="5"/>
  <c r="AN109" i="5"/>
  <c r="AN108" i="5"/>
  <c r="AN105" i="5"/>
  <c r="AN104" i="5"/>
  <c r="AN101" i="5"/>
  <c r="AN100" i="5"/>
  <c r="AN97" i="5"/>
  <c r="AN96" i="5"/>
  <c r="AN93" i="5"/>
  <c r="AN92" i="5"/>
  <c r="AN89" i="5"/>
  <c r="AN88" i="5"/>
  <c r="AN85" i="5"/>
  <c r="AN84" i="5"/>
  <c r="AN81" i="5"/>
  <c r="AN80" i="5"/>
  <c r="AN77" i="5"/>
  <c r="AN76" i="5"/>
  <c r="AN73" i="5"/>
  <c r="AN72" i="5"/>
  <c r="AN69" i="5"/>
  <c r="AN68" i="5"/>
  <c r="AN65" i="5"/>
  <c r="AN64" i="5"/>
  <c r="AN61" i="5"/>
  <c r="AN60" i="5"/>
  <c r="AN57" i="5"/>
  <c r="AN56" i="5"/>
  <c r="AN53" i="5"/>
  <c r="AN52" i="5"/>
  <c r="AN49" i="5"/>
  <c r="AP64" i="6"/>
  <c r="AP66" i="6" s="1"/>
  <c r="E85" i="7"/>
  <c r="J27" i="3"/>
  <c r="AO365" i="6"/>
  <c r="AQ351" i="6"/>
  <c r="AQ378" i="6"/>
  <c r="AR34" i="6"/>
  <c r="AQ47" i="6"/>
  <c r="AP237" i="6"/>
  <c r="J28" i="3" l="1"/>
  <c r="P273" i="6"/>
  <c r="P272" i="6"/>
  <c r="P271" i="6"/>
  <c r="P195" i="6"/>
  <c r="P129" i="6"/>
  <c r="P127" i="6"/>
  <c r="P125" i="6"/>
  <c r="P123" i="6"/>
  <c r="P121" i="6"/>
  <c r="P119" i="6"/>
  <c r="P117" i="6"/>
  <c r="P115" i="6"/>
  <c r="P113" i="6"/>
  <c r="P128" i="6"/>
  <c r="P120" i="6"/>
  <c r="P61" i="6"/>
  <c r="P24" i="6"/>
  <c r="P223" i="6"/>
  <c r="P122" i="6"/>
  <c r="P118" i="6"/>
  <c r="P25" i="6"/>
  <c r="P114" i="6"/>
  <c r="P124" i="6"/>
  <c r="P222" i="6"/>
  <c r="P126" i="6"/>
  <c r="P130" i="6"/>
  <c r="P116" i="6"/>
  <c r="P63" i="6"/>
  <c r="P62" i="6"/>
  <c r="P23" i="6"/>
  <c r="P22" i="6"/>
  <c r="P21" i="6"/>
  <c r="AQ289" i="6"/>
  <c r="AN122" i="5"/>
  <c r="AN124" i="5" s="1"/>
  <c r="AR58" i="6"/>
  <c r="AR57" i="6"/>
  <c r="AP26" i="6"/>
  <c r="AP28" i="6" s="1"/>
  <c r="AN41" i="5"/>
  <c r="AN43" i="5" s="1"/>
  <c r="AQ335" i="6"/>
  <c r="AQ334" i="6"/>
  <c r="AQ305" i="6"/>
  <c r="AQ304" i="6"/>
  <c r="AQ302" i="6"/>
  <c r="AQ299" i="6"/>
  <c r="AQ268" i="6"/>
  <c r="AQ274" i="6" s="1"/>
  <c r="AQ276" i="6" s="1"/>
  <c r="AQ306" i="6"/>
  <c r="AQ303" i="6"/>
  <c r="AR246" i="6"/>
  <c r="AQ301" i="6"/>
  <c r="AQ300" i="6"/>
  <c r="AQ181" i="6"/>
  <c r="AQ237" i="6"/>
  <c r="AQ210" i="6"/>
  <c r="AQ64" i="6"/>
  <c r="AQ66" i="6" s="1"/>
  <c r="AR13" i="6"/>
  <c r="AQ14" i="6"/>
  <c r="E86" i="7"/>
  <c r="AP338" i="6"/>
  <c r="AP340" i="6" s="1"/>
  <c r="AQ110" i="6"/>
  <c r="AQ108" i="6"/>
  <c r="AQ106" i="6"/>
  <c r="AQ104" i="6"/>
  <c r="AQ102" i="6"/>
  <c r="AQ100" i="6"/>
  <c r="AQ98" i="6"/>
  <c r="AQ96" i="6"/>
  <c r="AQ94" i="6"/>
  <c r="AQ92" i="6"/>
  <c r="AQ90" i="6"/>
  <c r="AQ103" i="6"/>
  <c r="AQ95" i="6"/>
  <c r="AQ105" i="6"/>
  <c r="AQ107" i="6"/>
  <c r="AQ99" i="6"/>
  <c r="AQ93" i="6"/>
  <c r="AR89" i="6"/>
  <c r="AQ101" i="6"/>
  <c r="AQ91" i="6"/>
  <c r="AQ109" i="6"/>
  <c r="AQ97" i="6"/>
  <c r="AM127" i="5"/>
  <c r="AQ362" i="6"/>
  <c r="AQ361" i="6"/>
  <c r="AQ191" i="6"/>
  <c r="AQ196" i="6" s="1"/>
  <c r="AR190" i="6"/>
  <c r="G87" i="7"/>
  <c r="K87" i="7"/>
  <c r="O87" i="7"/>
  <c r="I87" i="7"/>
  <c r="Q87" i="7"/>
  <c r="L87" i="7"/>
  <c r="M87" i="7"/>
  <c r="H87" i="7"/>
  <c r="N87" i="7"/>
  <c r="P87" i="7"/>
  <c r="J87" i="7"/>
  <c r="F87" i="7"/>
  <c r="AO40" i="5"/>
  <c r="AO38" i="5"/>
  <c r="AO36" i="5"/>
  <c r="AO34" i="5"/>
  <c r="AO32" i="5"/>
  <c r="AO39" i="5"/>
  <c r="AO37" i="5"/>
  <c r="AO35" i="5"/>
  <c r="AO33" i="5"/>
  <c r="AO30" i="5"/>
  <c r="AO26" i="5"/>
  <c r="AO22" i="5"/>
  <c r="AO18" i="5"/>
  <c r="AO15" i="5"/>
  <c r="AO11" i="5"/>
  <c r="AO31" i="5"/>
  <c r="AO27" i="5"/>
  <c r="AO23" i="5"/>
  <c r="AO19" i="5"/>
  <c r="AO12" i="5"/>
  <c r="AO28" i="5"/>
  <c r="AO24" i="5"/>
  <c r="AO20" i="5"/>
  <c r="AO16" i="5"/>
  <c r="AO13" i="5"/>
  <c r="AO29" i="5"/>
  <c r="AO25" i="5"/>
  <c r="AO21" i="5"/>
  <c r="AO17" i="5"/>
  <c r="AO14" i="5"/>
  <c r="AO10" i="5"/>
  <c r="C88" i="7"/>
  <c r="AP307" i="6"/>
  <c r="AP309" i="6" s="1"/>
  <c r="AQ80" i="6"/>
  <c r="AO120" i="5"/>
  <c r="AO116" i="5"/>
  <c r="AO112" i="5"/>
  <c r="AO108" i="5"/>
  <c r="AO104" i="5"/>
  <c r="AO100" i="5"/>
  <c r="AO96" i="5"/>
  <c r="AO92" i="5"/>
  <c r="AO88" i="5"/>
  <c r="AO84" i="5"/>
  <c r="AO80" i="5"/>
  <c r="AO76" i="5"/>
  <c r="AO72" i="5"/>
  <c r="AO68" i="5"/>
  <c r="AO64" i="5"/>
  <c r="AO60" i="5"/>
  <c r="AO56" i="5"/>
  <c r="AO52" i="5"/>
  <c r="AO118" i="5"/>
  <c r="AO115" i="5"/>
  <c r="AO111" i="5"/>
  <c r="AO107" i="5"/>
  <c r="AO103" i="5"/>
  <c r="AO99" i="5"/>
  <c r="AO95" i="5"/>
  <c r="AO91" i="5"/>
  <c r="AO87" i="5"/>
  <c r="AO83" i="5"/>
  <c r="AO79" i="5"/>
  <c r="AO75" i="5"/>
  <c r="AO71" i="5"/>
  <c r="AO67" i="5"/>
  <c r="AO63" i="5"/>
  <c r="AO59" i="5"/>
  <c r="AO55" i="5"/>
  <c r="AO51" i="5"/>
  <c r="AO117" i="5"/>
  <c r="AO113" i="5"/>
  <c r="AO109" i="5"/>
  <c r="AO105" i="5"/>
  <c r="AO101" i="5"/>
  <c r="AO97" i="5"/>
  <c r="AO93" i="5"/>
  <c r="AO89" i="5"/>
  <c r="AO85" i="5"/>
  <c r="AO81" i="5"/>
  <c r="AO77" i="5"/>
  <c r="AO73" i="5"/>
  <c r="AO69" i="5"/>
  <c r="AO65" i="5"/>
  <c r="AO61" i="5"/>
  <c r="AO57" i="5"/>
  <c r="AO53" i="5"/>
  <c r="AO49" i="5"/>
  <c r="AO121" i="5"/>
  <c r="AO119" i="5"/>
  <c r="AO114" i="5"/>
  <c r="AO110" i="5"/>
  <c r="AO106" i="5"/>
  <c r="AO102" i="5"/>
  <c r="AO98" i="5"/>
  <c r="AO94" i="5"/>
  <c r="AO90" i="5"/>
  <c r="AO86" i="5"/>
  <c r="AO82" i="5"/>
  <c r="AO78" i="5"/>
  <c r="AO74" i="5"/>
  <c r="AO70" i="5"/>
  <c r="AO66" i="5"/>
  <c r="AO62" i="5"/>
  <c r="AO58" i="5"/>
  <c r="AO54" i="5"/>
  <c r="AO50" i="5"/>
  <c r="D29" i="3"/>
  <c r="G29" i="3"/>
  <c r="B30" i="3"/>
  <c r="C60" i="7"/>
  <c r="C32" i="7"/>
  <c r="AP131" i="6"/>
  <c r="AP133" i="6" s="1"/>
  <c r="AQ338" i="6" l="1"/>
  <c r="AQ340" i="6" s="1"/>
  <c r="AR64" i="6"/>
  <c r="AQ365" i="6"/>
  <c r="J29" i="3"/>
  <c r="E87" i="7"/>
  <c r="AQ26" i="6"/>
  <c r="AQ28" i="6" s="1"/>
  <c r="P42" i="6"/>
  <c r="S42" i="6" s="1"/>
  <c r="S21" i="6"/>
  <c r="P78" i="6"/>
  <c r="S78" i="6" s="1"/>
  <c r="S62" i="6"/>
  <c r="P176" i="6"/>
  <c r="S176" i="6" s="1"/>
  <c r="S126" i="6"/>
  <c r="P164" i="6"/>
  <c r="S164" i="6" s="1"/>
  <c r="S114" i="6"/>
  <c r="P236" i="6"/>
  <c r="S236" i="6" s="1"/>
  <c r="S223" i="6"/>
  <c r="AR181" i="6"/>
  <c r="P112" i="6"/>
  <c r="AR351" i="6"/>
  <c r="P337" i="6"/>
  <c r="P350" i="6" s="1"/>
  <c r="S350" i="6" s="1"/>
  <c r="S119" i="6"/>
  <c r="P169" i="6"/>
  <c r="S169" i="6" s="1"/>
  <c r="S127" i="6"/>
  <c r="P177" i="6"/>
  <c r="S177" i="6" s="1"/>
  <c r="S271" i="6"/>
  <c r="P286" i="6"/>
  <c r="S286" i="6" s="1"/>
  <c r="C61" i="7"/>
  <c r="G30" i="3"/>
  <c r="D30" i="3"/>
  <c r="AR361" i="6"/>
  <c r="AR362" i="6"/>
  <c r="AR191" i="6"/>
  <c r="AR196" i="6" s="1"/>
  <c r="AQ131" i="6"/>
  <c r="AQ133" i="6" s="1"/>
  <c r="AR14" i="6"/>
  <c r="AR334" i="6"/>
  <c r="AR305" i="6"/>
  <c r="AR303" i="6"/>
  <c r="AR301" i="6"/>
  <c r="AR299" i="6"/>
  <c r="AR306" i="6"/>
  <c r="AR300" i="6"/>
  <c r="AR335" i="6"/>
  <c r="AR304" i="6"/>
  <c r="AR302" i="6"/>
  <c r="AR268" i="6"/>
  <c r="AR274" i="6" s="1"/>
  <c r="AR276" i="6" s="1"/>
  <c r="AQ307" i="6"/>
  <c r="AQ309" i="6" s="1"/>
  <c r="S22" i="6"/>
  <c r="P43" i="6"/>
  <c r="S43" i="6" s="1"/>
  <c r="S63" i="6"/>
  <c r="P79" i="6"/>
  <c r="S79" i="6" s="1"/>
  <c r="P235" i="6"/>
  <c r="S235" i="6" s="1"/>
  <c r="S222" i="6"/>
  <c r="P46" i="6"/>
  <c r="S46" i="6" s="1"/>
  <c r="S25" i="6"/>
  <c r="AR47" i="6"/>
  <c r="P20" i="6"/>
  <c r="P170" i="6"/>
  <c r="S170" i="6" s="1"/>
  <c r="S120" i="6"/>
  <c r="P163" i="6"/>
  <c r="S163" i="6" s="1"/>
  <c r="S113" i="6"/>
  <c r="P171" i="6"/>
  <c r="S171" i="6" s="1"/>
  <c r="S121" i="6"/>
  <c r="S129" i="6"/>
  <c r="P179" i="6"/>
  <c r="S179" i="6" s="1"/>
  <c r="P287" i="6"/>
  <c r="S287" i="6" s="1"/>
  <c r="S272" i="6"/>
  <c r="C89" i="7"/>
  <c r="O88" i="7"/>
  <c r="I88" i="7"/>
  <c r="Q88" i="7"/>
  <c r="G88" i="7"/>
  <c r="K88" i="7"/>
  <c r="L88" i="7"/>
  <c r="J88" i="7"/>
  <c r="P88" i="7"/>
  <c r="N88" i="7"/>
  <c r="H88" i="7"/>
  <c r="M88" i="7"/>
  <c r="F88" i="7"/>
  <c r="AO41" i="5"/>
  <c r="AO43" i="5" s="1"/>
  <c r="AR105" i="6"/>
  <c r="AR104" i="6"/>
  <c r="AR97" i="6"/>
  <c r="AR96" i="6"/>
  <c r="AR107" i="6"/>
  <c r="AR106" i="6"/>
  <c r="AR90" i="6"/>
  <c r="AR109" i="6"/>
  <c r="AR103" i="6"/>
  <c r="AR98" i="6"/>
  <c r="AR94" i="6"/>
  <c r="AR108" i="6"/>
  <c r="AR100" i="6"/>
  <c r="AR110" i="6"/>
  <c r="AR92" i="6"/>
  <c r="AR102" i="6"/>
  <c r="AR101" i="6"/>
  <c r="AR95" i="6"/>
  <c r="AR93" i="6"/>
  <c r="AR91" i="6"/>
  <c r="AR99" i="6"/>
  <c r="AN127" i="5"/>
  <c r="P44" i="6"/>
  <c r="S44" i="6" s="1"/>
  <c r="S23" i="6"/>
  <c r="S116" i="6"/>
  <c r="P166" i="6"/>
  <c r="S166" i="6" s="1"/>
  <c r="AR210" i="6"/>
  <c r="P194" i="6"/>
  <c r="S118" i="6"/>
  <c r="P168" i="6"/>
  <c r="S168" i="6" s="1"/>
  <c r="S24" i="6"/>
  <c r="P45" i="6"/>
  <c r="S45" i="6" s="1"/>
  <c r="P178" i="6"/>
  <c r="S178" i="6" s="1"/>
  <c r="S128" i="6"/>
  <c r="S115" i="6"/>
  <c r="P165" i="6"/>
  <c r="S165" i="6" s="1"/>
  <c r="S123" i="6"/>
  <c r="P173" i="6"/>
  <c r="S173" i="6" s="1"/>
  <c r="S195" i="6"/>
  <c r="P209" i="6"/>
  <c r="S209" i="6" s="1"/>
  <c r="P288" i="6"/>
  <c r="S288" i="6" s="1"/>
  <c r="S273" i="6"/>
  <c r="AO122" i="5"/>
  <c r="AO124" i="5" s="1"/>
  <c r="AR66" i="6"/>
  <c r="AR80" i="6"/>
  <c r="P60" i="6"/>
  <c r="S130" i="6"/>
  <c r="P180" i="6"/>
  <c r="S180" i="6" s="1"/>
  <c r="P174" i="6"/>
  <c r="S174" i="6" s="1"/>
  <c r="S124" i="6"/>
  <c r="S122" i="6"/>
  <c r="P172" i="6"/>
  <c r="S172" i="6" s="1"/>
  <c r="S61" i="6"/>
  <c r="P77" i="6"/>
  <c r="S77" i="6" s="1"/>
  <c r="AR289" i="6"/>
  <c r="P270" i="6"/>
  <c r="P167" i="6"/>
  <c r="S167" i="6" s="1"/>
  <c r="S117" i="6"/>
  <c r="P175" i="6"/>
  <c r="S175" i="6" s="1"/>
  <c r="S125" i="6"/>
  <c r="AR237" i="6"/>
  <c r="P221" i="6"/>
  <c r="AR378" i="6"/>
  <c r="P364" i="6"/>
  <c r="AR365" i="6" l="1"/>
  <c r="AO127" i="5"/>
  <c r="D7" i="4" s="1"/>
  <c r="D8" i="4" s="1"/>
  <c r="D9" i="4" s="1"/>
  <c r="D10" i="4" s="1"/>
  <c r="D11" i="4" s="1"/>
  <c r="D12" i="4" s="1"/>
  <c r="D13" i="4" s="1"/>
  <c r="D14" i="4" s="1"/>
  <c r="D15" i="4" s="1"/>
  <c r="D16" i="4" s="1"/>
  <c r="D17" i="4" s="1"/>
  <c r="D18" i="4" s="1"/>
  <c r="D19" i="4" s="1"/>
  <c r="D20" i="4" s="1"/>
  <c r="D21" i="4" s="1"/>
  <c r="D22" i="4" s="1"/>
  <c r="D23" i="4" s="1"/>
  <c r="D24" i="4" s="1"/>
  <c r="D25" i="4" s="1"/>
  <c r="D26" i="4" s="1"/>
  <c r="D27" i="4" s="1"/>
  <c r="D28" i="4" s="1"/>
  <c r="D29" i="4" s="1"/>
  <c r="D30" i="4" s="1"/>
  <c r="P377" i="6"/>
  <c r="P365" i="6"/>
  <c r="S364" i="6"/>
  <c r="S365" i="6" s="1"/>
  <c r="S20" i="6"/>
  <c r="S26" i="6" s="1"/>
  <c r="P41" i="6"/>
  <c r="P26" i="6"/>
  <c r="S337" i="6"/>
  <c r="S338" i="6" s="1"/>
  <c r="P338" i="6"/>
  <c r="P285" i="6"/>
  <c r="S270" i="6"/>
  <c r="S274" i="6" s="1"/>
  <c r="P274" i="6"/>
  <c r="S194" i="6"/>
  <c r="S196" i="6" s="1"/>
  <c r="P208" i="6"/>
  <c r="P196" i="6"/>
  <c r="AR131" i="6"/>
  <c r="AR133" i="6" s="1"/>
  <c r="E88" i="7"/>
  <c r="K89" i="7"/>
  <c r="I89" i="7"/>
  <c r="Q89" i="7"/>
  <c r="O89" i="7"/>
  <c r="G89" i="7"/>
  <c r="N89" i="7"/>
  <c r="P89" i="7"/>
  <c r="M89" i="7"/>
  <c r="L89" i="7"/>
  <c r="H89" i="7"/>
  <c r="J89" i="7"/>
  <c r="F89" i="7"/>
  <c r="C90" i="7"/>
  <c r="AR307" i="6"/>
  <c r="AR309" i="6" s="1"/>
  <c r="AR338" i="6"/>
  <c r="AR340" i="6" s="1"/>
  <c r="AR26" i="6"/>
  <c r="P162" i="6"/>
  <c r="S112" i="6"/>
  <c r="S131" i="6" s="1"/>
  <c r="P131" i="6"/>
  <c r="S221" i="6"/>
  <c r="S224" i="6" s="1"/>
  <c r="P234" i="6"/>
  <c r="P224" i="6"/>
  <c r="P76" i="6"/>
  <c r="S60" i="6"/>
  <c r="S64" i="6" s="1"/>
  <c r="P64" i="6"/>
  <c r="J30" i="3"/>
  <c r="G7" i="4" l="1"/>
  <c r="L58" i="7"/>
  <c r="S76" i="6"/>
  <c r="S80" i="6" s="1"/>
  <c r="P80" i="6"/>
  <c r="AR28" i="6"/>
  <c r="H60" i="7" s="1"/>
  <c r="Q25" i="7"/>
  <c r="M29" i="7"/>
  <c r="I60" i="7"/>
  <c r="O60" i="7"/>
  <c r="K29" i="7"/>
  <c r="O9" i="7"/>
  <c r="I9" i="7"/>
  <c r="M12" i="7"/>
  <c r="O37" i="7"/>
  <c r="G10" i="7"/>
  <c r="H10" i="7"/>
  <c r="K37" i="7"/>
  <c r="M37" i="7"/>
  <c r="I8" i="7"/>
  <c r="N8" i="7"/>
  <c r="O8" i="7"/>
  <c r="P11" i="7"/>
  <c r="J40" i="7"/>
  <c r="P38" i="7"/>
  <c r="G40" i="7"/>
  <c r="J11" i="7"/>
  <c r="J10" i="7"/>
  <c r="K39" i="7"/>
  <c r="F38" i="7"/>
  <c r="M9" i="7"/>
  <c r="I37" i="7"/>
  <c r="Q11" i="7"/>
  <c r="I39" i="7"/>
  <c r="N12" i="7"/>
  <c r="L41" i="7"/>
  <c r="F12" i="7"/>
  <c r="H13" i="7"/>
  <c r="H41" i="7"/>
  <c r="G13" i="7"/>
  <c r="N13" i="7"/>
  <c r="O40" i="7"/>
  <c r="F41" i="7"/>
  <c r="G14" i="7"/>
  <c r="L42" i="7"/>
  <c r="H14" i="7"/>
  <c r="I14" i="7"/>
  <c r="K14" i="7"/>
  <c r="I13" i="7"/>
  <c r="F15" i="7"/>
  <c r="Q15" i="7"/>
  <c r="N15" i="7"/>
  <c r="G15" i="7"/>
  <c r="H15" i="7"/>
  <c r="G43" i="7"/>
  <c r="Q43" i="7"/>
  <c r="M16" i="7"/>
  <c r="O44" i="7"/>
  <c r="M17" i="7"/>
  <c r="P44" i="7"/>
  <c r="J44" i="7"/>
  <c r="H45" i="7"/>
  <c r="K17" i="7"/>
  <c r="K16" i="7"/>
  <c r="N16" i="7"/>
  <c r="I44" i="7"/>
  <c r="N21" i="7"/>
  <c r="G29" i="7"/>
  <c r="J29" i="7"/>
  <c r="L60" i="7"/>
  <c r="K60" i="7"/>
  <c r="J60" i="7"/>
  <c r="H30" i="7"/>
  <c r="N57" i="7"/>
  <c r="L57" i="7"/>
  <c r="P57" i="7"/>
  <c r="M38" i="7"/>
  <c r="F9" i="7"/>
  <c r="H9" i="7"/>
  <c r="N10" i="7"/>
  <c r="N9" i="7"/>
  <c r="M8" i="7"/>
  <c r="J9" i="7"/>
  <c r="G37" i="7"/>
  <c r="Q8" i="7"/>
  <c r="N38" i="7"/>
  <c r="H8" i="7"/>
  <c r="G12" i="7"/>
  <c r="H38" i="7"/>
  <c r="L37" i="7"/>
  <c r="G39" i="7"/>
  <c r="P40" i="7"/>
  <c r="N39" i="7"/>
  <c r="H12" i="7"/>
  <c r="J12" i="7"/>
  <c r="M10" i="7"/>
  <c r="G11" i="7"/>
  <c r="O39" i="7"/>
  <c r="M39" i="7"/>
  <c r="K40" i="7"/>
  <c r="F40" i="7"/>
  <c r="M13" i="7"/>
  <c r="Q40" i="7"/>
  <c r="N14" i="7"/>
  <c r="P41" i="7"/>
  <c r="J13" i="7"/>
  <c r="K13" i="7"/>
  <c r="M41" i="7"/>
  <c r="L15" i="7"/>
  <c r="O42" i="7"/>
  <c r="O14" i="7"/>
  <c r="J14" i="7"/>
  <c r="I41" i="7"/>
  <c r="I42" i="7"/>
  <c r="I15" i="7"/>
  <c r="P43" i="7"/>
  <c r="O15" i="7"/>
  <c r="M43" i="7"/>
  <c r="J43" i="7"/>
  <c r="P15" i="7"/>
  <c r="I45" i="7"/>
  <c r="F16" i="7"/>
  <c r="Q17" i="7"/>
  <c r="L17" i="7"/>
  <c r="O45" i="7"/>
  <c r="J16" i="7"/>
  <c r="L44" i="7"/>
  <c r="F45" i="7"/>
  <c r="K44" i="7"/>
  <c r="H17" i="7"/>
  <c r="H44" i="7"/>
  <c r="Q16" i="7"/>
  <c r="Q46" i="7"/>
  <c r="G20" i="7"/>
  <c r="G30" i="7"/>
  <c r="M57" i="7"/>
  <c r="P60" i="7"/>
  <c r="G60" i="7"/>
  <c r="M60" i="7"/>
  <c r="O57" i="7"/>
  <c r="P29" i="7"/>
  <c r="L30" i="7"/>
  <c r="O29" i="7"/>
  <c r="P10" i="7"/>
  <c r="L10" i="7"/>
  <c r="H37" i="7"/>
  <c r="L9" i="7"/>
  <c r="P37" i="7"/>
  <c r="F8" i="7"/>
  <c r="K8" i="7"/>
  <c r="J38" i="7"/>
  <c r="J37" i="7"/>
  <c r="I10" i="7"/>
  <c r="O10" i="7"/>
  <c r="K11" i="7"/>
  <c r="G38" i="7"/>
  <c r="K10" i="7"/>
  <c r="G9" i="7"/>
  <c r="M40" i="7"/>
  <c r="H11" i="7"/>
  <c r="I38" i="7"/>
  <c r="O11" i="7"/>
  <c r="F39" i="7"/>
  <c r="M11" i="7"/>
  <c r="H39" i="7"/>
  <c r="Q39" i="7"/>
  <c r="I40" i="7"/>
  <c r="Q41" i="7"/>
  <c r="P39" i="7"/>
  <c r="I12" i="7"/>
  <c r="O41" i="7"/>
  <c r="P13" i="7"/>
  <c r="K41" i="7"/>
  <c r="Q12" i="7"/>
  <c r="P42" i="7"/>
  <c r="P14" i="7"/>
  <c r="M14" i="7"/>
  <c r="H42" i="7"/>
  <c r="F13" i="7"/>
  <c r="F42" i="7"/>
  <c r="L13" i="7"/>
  <c r="Q14" i="7"/>
  <c r="O17" i="7"/>
  <c r="F43" i="7"/>
  <c r="L43" i="7"/>
  <c r="K15" i="7"/>
  <c r="O43" i="7"/>
  <c r="M15" i="7"/>
  <c r="N44" i="7"/>
  <c r="G44" i="7"/>
  <c r="K45" i="7"/>
  <c r="M45" i="7"/>
  <c r="J45" i="7"/>
  <c r="Q44" i="7"/>
  <c r="G45" i="7"/>
  <c r="G16" i="7"/>
  <c r="M44" i="7"/>
  <c r="I17" i="7"/>
  <c r="G17" i="7"/>
  <c r="J23" i="7"/>
  <c r="Q57" i="7"/>
  <c r="H29" i="7"/>
  <c r="F60" i="7"/>
  <c r="N60" i="7"/>
  <c r="Q60" i="7"/>
  <c r="K57" i="7"/>
  <c r="J57" i="7"/>
  <c r="H57" i="7"/>
  <c r="Q38" i="7"/>
  <c r="K9" i="7"/>
  <c r="F10" i="7"/>
  <c r="Q37" i="7"/>
  <c r="G8" i="7"/>
  <c r="L38" i="7"/>
  <c r="O12" i="7"/>
  <c r="Q9" i="7"/>
  <c r="H40" i="7"/>
  <c r="J8" i="7"/>
  <c r="P8" i="7"/>
  <c r="P9" i="7"/>
  <c r="N40" i="7"/>
  <c r="L8" i="7"/>
  <c r="L39" i="7"/>
  <c r="K12" i="7"/>
  <c r="Q10" i="7"/>
  <c r="F11" i="7"/>
  <c r="N37" i="7"/>
  <c r="F37" i="7"/>
  <c r="L12" i="7"/>
  <c r="L11" i="7"/>
  <c r="N11" i="7"/>
  <c r="K38" i="7"/>
  <c r="J39" i="7"/>
  <c r="I11" i="7"/>
  <c r="O13" i="7"/>
  <c r="P12" i="7"/>
  <c r="G41" i="7"/>
  <c r="N41" i="7"/>
  <c r="J41" i="7"/>
  <c r="L14" i="7"/>
  <c r="J42" i="7"/>
  <c r="G42" i="7"/>
  <c r="F14" i="7"/>
  <c r="N42" i="7"/>
  <c r="K42" i="7"/>
  <c r="Q42" i="7"/>
  <c r="M42" i="7"/>
  <c r="L45" i="7"/>
  <c r="H43" i="7"/>
  <c r="N43" i="7"/>
  <c r="K43" i="7"/>
  <c r="J15" i="7"/>
  <c r="I43" i="7"/>
  <c r="N45" i="7"/>
  <c r="P16" i="7"/>
  <c r="J17" i="7"/>
  <c r="H16" i="7"/>
  <c r="Q45" i="7"/>
  <c r="F44" i="7"/>
  <c r="P17" i="7"/>
  <c r="I16" i="7"/>
  <c r="O16" i="7"/>
  <c r="L16" i="7"/>
  <c r="N17" i="7"/>
  <c r="P45" i="7"/>
  <c r="L18" i="7"/>
  <c r="F46" i="7"/>
  <c r="J47" i="7"/>
  <c r="Q47" i="7"/>
  <c r="G19" i="7"/>
  <c r="N18" i="7"/>
  <c r="J21" i="7"/>
  <c r="G46" i="7"/>
  <c r="G47" i="7"/>
  <c r="H18" i="7"/>
  <c r="P48" i="7"/>
  <c r="K47" i="7"/>
  <c r="N48" i="7"/>
  <c r="F21" i="7"/>
  <c r="I19" i="7"/>
  <c r="H21" i="7"/>
  <c r="O48" i="7"/>
  <c r="L20" i="7"/>
  <c r="P23" i="7"/>
  <c r="L48" i="7"/>
  <c r="H20" i="7"/>
  <c r="F48" i="7"/>
  <c r="O49" i="7"/>
  <c r="L21" i="7"/>
  <c r="I22" i="7"/>
  <c r="I50" i="7"/>
  <c r="G22" i="7"/>
  <c r="P51" i="7"/>
  <c r="I23" i="7"/>
  <c r="H51" i="7"/>
  <c r="N23" i="7"/>
  <c r="P50" i="7"/>
  <c r="L53" i="7"/>
  <c r="G23" i="7"/>
  <c r="L25" i="7"/>
  <c r="K25" i="7"/>
  <c r="O23" i="7"/>
  <c r="G51" i="7"/>
  <c r="N24" i="7"/>
  <c r="P26" i="7"/>
  <c r="M24" i="7"/>
  <c r="H25" i="7"/>
  <c r="L24" i="7"/>
  <c r="O52" i="7"/>
  <c r="G25" i="7"/>
  <c r="L52" i="7"/>
  <c r="I55" i="7"/>
  <c r="G26" i="7"/>
  <c r="O26" i="7"/>
  <c r="Q53" i="7"/>
  <c r="K53" i="7"/>
  <c r="Q26" i="7"/>
  <c r="K18" i="7"/>
  <c r="I46" i="7"/>
  <c r="F19" i="7"/>
  <c r="P47" i="7"/>
  <c r="K19" i="7"/>
  <c r="P18" i="7"/>
  <c r="J46" i="7"/>
  <c r="K46" i="7"/>
  <c r="O19" i="7"/>
  <c r="O46" i="7"/>
  <c r="M18" i="7"/>
  <c r="J20" i="7"/>
  <c r="G48" i="7"/>
  <c r="F47" i="7"/>
  <c r="Q21" i="7"/>
  <c r="O47" i="7"/>
  <c r="O20" i="7"/>
  <c r="H48" i="7"/>
  <c r="P22" i="7"/>
  <c r="L50" i="7"/>
  <c r="H22" i="7"/>
  <c r="Q48" i="7"/>
  <c r="M20" i="7"/>
  <c r="F49" i="7"/>
  <c r="J50" i="7"/>
  <c r="K22" i="7"/>
  <c r="N50" i="7"/>
  <c r="Q51" i="7"/>
  <c r="L51" i="7"/>
  <c r="L23" i="7"/>
  <c r="M51" i="7"/>
  <c r="K51" i="7"/>
  <c r="O50" i="7"/>
  <c r="F23" i="7"/>
  <c r="N52" i="7"/>
  <c r="F25" i="7"/>
  <c r="H24" i="7"/>
  <c r="J54" i="7"/>
  <c r="J25" i="7"/>
  <c r="K24" i="7"/>
  <c r="G24" i="7"/>
  <c r="H54" i="7"/>
  <c r="N53" i="7"/>
  <c r="O25" i="7"/>
  <c r="H53" i="7"/>
  <c r="P24" i="7"/>
  <c r="O54" i="7"/>
  <c r="J53" i="7"/>
  <c r="M26" i="7"/>
  <c r="J26" i="7"/>
  <c r="N54" i="7"/>
  <c r="H26" i="7"/>
  <c r="N26" i="7"/>
  <c r="G54" i="7"/>
  <c r="L54" i="7"/>
  <c r="N46" i="7"/>
  <c r="M46" i="7"/>
  <c r="Q18" i="7"/>
  <c r="L19" i="7"/>
  <c r="L46" i="7"/>
  <c r="O18" i="7"/>
  <c r="F18" i="7"/>
  <c r="N19" i="7"/>
  <c r="I18" i="7"/>
  <c r="N47" i="7"/>
  <c r="P46" i="7"/>
  <c r="F20" i="7"/>
  <c r="I48" i="7"/>
  <c r="I21" i="7"/>
  <c r="M48" i="7"/>
  <c r="O21" i="7"/>
  <c r="K21" i="7"/>
  <c r="J48" i="7"/>
  <c r="Q22" i="7"/>
  <c r="K49" i="7"/>
  <c r="N49" i="7"/>
  <c r="K20" i="7"/>
  <c r="K50" i="7"/>
  <c r="G50" i="7"/>
  <c r="N22" i="7"/>
  <c r="F50" i="7"/>
  <c r="O51" i="7"/>
  <c r="Q49" i="7"/>
  <c r="M23" i="7"/>
  <c r="L22" i="7"/>
  <c r="F51" i="7"/>
  <c r="Q50" i="7"/>
  <c r="H23" i="7"/>
  <c r="I49" i="7"/>
  <c r="I54" i="7"/>
  <c r="K23" i="7"/>
  <c r="M52" i="7"/>
  <c r="I25" i="7"/>
  <c r="F52" i="7"/>
  <c r="G53" i="7"/>
  <c r="P25" i="7"/>
  <c r="M25" i="7"/>
  <c r="P53" i="7"/>
  <c r="N25" i="7"/>
  <c r="F24" i="7"/>
  <c r="K52" i="7"/>
  <c r="I24" i="7"/>
  <c r="F54" i="7"/>
  <c r="L26" i="7"/>
  <c r="I26" i="7"/>
  <c r="Q54" i="7"/>
  <c r="P54" i="7"/>
  <c r="F26" i="7"/>
  <c r="I53" i="7"/>
  <c r="F53" i="7"/>
  <c r="F17" i="7"/>
  <c r="M19" i="7"/>
  <c r="M47" i="7"/>
  <c r="J19" i="7"/>
  <c r="J18" i="7"/>
  <c r="G18" i="7"/>
  <c r="H47" i="7"/>
  <c r="L47" i="7"/>
  <c r="H19" i="7"/>
  <c r="H46" i="7"/>
  <c r="P19" i="7"/>
  <c r="I47" i="7"/>
  <c r="Q19" i="7"/>
  <c r="M49" i="7"/>
  <c r="K48" i="7"/>
  <c r="Q20" i="7"/>
  <c r="G21" i="7"/>
  <c r="M21" i="7"/>
  <c r="N20" i="7"/>
  <c r="P21" i="7"/>
  <c r="P20" i="7"/>
  <c r="J49" i="7"/>
  <c r="H49" i="7"/>
  <c r="O22" i="7"/>
  <c r="I20" i="7"/>
  <c r="J22" i="7"/>
  <c r="P49" i="7"/>
  <c r="G49" i="7"/>
  <c r="H50" i="7"/>
  <c r="Q24" i="7"/>
  <c r="L49" i="7"/>
  <c r="F22" i="7"/>
  <c r="M22" i="7"/>
  <c r="N51" i="7"/>
  <c r="M50" i="7"/>
  <c r="Q23" i="7"/>
  <c r="J24" i="7"/>
  <c r="J51" i="7"/>
  <c r="I51" i="7"/>
  <c r="O24" i="7"/>
  <c r="Q52" i="7"/>
  <c r="I52" i="7"/>
  <c r="O53" i="7"/>
  <c r="H52" i="7"/>
  <c r="G52" i="7"/>
  <c r="J52" i="7"/>
  <c r="P52" i="7"/>
  <c r="M53" i="7"/>
  <c r="K26" i="7"/>
  <c r="K54" i="7"/>
  <c r="M54" i="7"/>
  <c r="M27" i="7"/>
  <c r="G58" i="7"/>
  <c r="O56" i="7"/>
  <c r="K61" i="7"/>
  <c r="L61" i="7"/>
  <c r="H61" i="7"/>
  <c r="F32" i="7"/>
  <c r="O55" i="7"/>
  <c r="H28" i="7"/>
  <c r="P32" i="7"/>
  <c r="S41" i="6"/>
  <c r="S47" i="6" s="1"/>
  <c r="P47" i="6"/>
  <c r="S162" i="6"/>
  <c r="S181" i="6" s="1"/>
  <c r="P181" i="6"/>
  <c r="K56" i="7"/>
  <c r="H56" i="7"/>
  <c r="L56" i="7"/>
  <c r="F28" i="7"/>
  <c r="G28" i="7"/>
  <c r="M61" i="7"/>
  <c r="Q90" i="7"/>
  <c r="G90" i="7"/>
  <c r="I90" i="7"/>
  <c r="K90" i="7"/>
  <c r="O90" i="7"/>
  <c r="H90" i="7"/>
  <c r="L90" i="7"/>
  <c r="M90" i="7"/>
  <c r="J90" i="7"/>
  <c r="N90" i="7"/>
  <c r="P90" i="7"/>
  <c r="F90" i="7"/>
  <c r="O38" i="7"/>
  <c r="S208" i="6"/>
  <c r="S210" i="6" s="1"/>
  <c r="P210" i="6"/>
  <c r="S285" i="6"/>
  <c r="S289" i="6" s="1"/>
  <c r="P289" i="6"/>
  <c r="M55" i="7"/>
  <c r="N55" i="7"/>
  <c r="M56" i="7"/>
  <c r="S351" i="6"/>
  <c r="P351" i="6"/>
  <c r="O32" i="7"/>
  <c r="S234" i="6"/>
  <c r="S237" i="6" s="1"/>
  <c r="P237" i="6"/>
  <c r="F56" i="7"/>
  <c r="L29" i="7"/>
  <c r="F61" i="7"/>
  <c r="N61" i="7"/>
  <c r="Q61" i="7"/>
  <c r="G32" i="7"/>
  <c r="E89" i="7"/>
  <c r="F27" i="7"/>
  <c r="O28" i="7"/>
  <c r="H55" i="7"/>
  <c r="G57" i="7"/>
  <c r="L40" i="7"/>
  <c r="Q56" i="7"/>
  <c r="S377" i="6"/>
  <c r="S378" i="6" s="1"/>
  <c r="P378" i="6"/>
  <c r="G8" i="4" l="1"/>
  <c r="C7" i="3"/>
  <c r="E44" i="7"/>
  <c r="J55" i="7"/>
  <c r="E90" i="7"/>
  <c r="E17" i="7"/>
  <c r="E37" i="7"/>
  <c r="E54" i="7"/>
  <c r="E20" i="7"/>
  <c r="E19" i="7"/>
  <c r="E43" i="7"/>
  <c r="E42" i="7"/>
  <c r="E45" i="7"/>
  <c r="G55" i="7"/>
  <c r="O30" i="7"/>
  <c r="P30" i="7"/>
  <c r="M59" i="7"/>
  <c r="M31" i="7"/>
  <c r="Q59" i="7"/>
  <c r="Q31" i="7"/>
  <c r="K59" i="7"/>
  <c r="G31" i="7"/>
  <c r="H27" i="7"/>
  <c r="Q27" i="7"/>
  <c r="M32" i="7"/>
  <c r="J56" i="7"/>
  <c r="N28" i="7"/>
  <c r="J58" i="7"/>
  <c r="I28" i="7"/>
  <c r="N32" i="7"/>
  <c r="O27" i="7"/>
  <c r="N27" i="7"/>
  <c r="I58" i="7"/>
  <c r="G27" i="7"/>
  <c r="L55" i="7"/>
  <c r="P27" i="7"/>
  <c r="I29" i="7"/>
  <c r="I61" i="7"/>
  <c r="O61" i="7"/>
  <c r="N58" i="7"/>
  <c r="F59" i="7"/>
  <c r="I31" i="7"/>
  <c r="N59" i="7"/>
  <c r="L31" i="7"/>
  <c r="O59" i="7"/>
  <c r="O31" i="7"/>
  <c r="L59" i="7"/>
  <c r="F31" i="7"/>
  <c r="P55" i="7"/>
  <c r="K27" i="7"/>
  <c r="F57" i="7"/>
  <c r="F58" i="7"/>
  <c r="F55" i="7"/>
  <c r="Q58" i="7"/>
  <c r="Q13" i="7"/>
  <c r="E13" i="7" s="1"/>
  <c r="K32" i="7"/>
  <c r="Q28" i="7"/>
  <c r="K28" i="7"/>
  <c r="M28" i="7"/>
  <c r="P59" i="7"/>
  <c r="H31" i="7"/>
  <c r="P31" i="7"/>
  <c r="I30" i="7"/>
  <c r="I59" i="7"/>
  <c r="N30" i="7"/>
  <c r="K30" i="7"/>
  <c r="J27" i="7"/>
  <c r="Q29" i="7"/>
  <c r="L32" i="7"/>
  <c r="I27" i="7"/>
  <c r="F29" i="7"/>
  <c r="P58" i="7"/>
  <c r="F30" i="7"/>
  <c r="N56" i="7"/>
  <c r="L28" i="7"/>
  <c r="H58" i="7"/>
  <c r="P28" i="7"/>
  <c r="J31" i="7"/>
  <c r="N31" i="7"/>
  <c r="K31" i="7"/>
  <c r="K55" i="7"/>
  <c r="I56" i="7"/>
  <c r="Q55" i="7"/>
  <c r="O58" i="7"/>
  <c r="M30" i="7"/>
  <c r="J59" i="7"/>
  <c r="G59" i="7"/>
  <c r="J30" i="7"/>
  <c r="H59" i="7"/>
  <c r="G56" i="7"/>
  <c r="I32" i="7"/>
  <c r="J32" i="7"/>
  <c r="N29" i="7"/>
  <c r="P56" i="7"/>
  <c r="H32" i="7"/>
  <c r="Q30" i="7"/>
  <c r="E22" i="7"/>
  <c r="E53" i="7"/>
  <c r="E52" i="7"/>
  <c r="E51" i="7"/>
  <c r="E18" i="7"/>
  <c r="E23" i="7"/>
  <c r="E47" i="7"/>
  <c r="E48" i="7"/>
  <c r="E21" i="7"/>
  <c r="E46" i="7"/>
  <c r="E14" i="7"/>
  <c r="E10" i="7"/>
  <c r="E60" i="7"/>
  <c r="E39" i="7"/>
  <c r="E41" i="7"/>
  <c r="I57" i="7"/>
  <c r="K58" i="7"/>
  <c r="G61" i="7"/>
  <c r="L27" i="7"/>
  <c r="E50" i="7"/>
  <c r="E11" i="7"/>
  <c r="E16" i="7"/>
  <c r="E9" i="7"/>
  <c r="E15" i="7"/>
  <c r="E38" i="7"/>
  <c r="C7" i="4" s="1"/>
  <c r="J61" i="7"/>
  <c r="J28" i="7"/>
  <c r="E26" i="7"/>
  <c r="E24" i="7"/>
  <c r="E25" i="7"/>
  <c r="E49" i="7"/>
  <c r="E8" i="7"/>
  <c r="E40" i="7"/>
  <c r="E12" i="7"/>
  <c r="M58" i="7"/>
  <c r="P61" i="7"/>
  <c r="Q32" i="7"/>
  <c r="E27" i="7" l="1"/>
  <c r="G9" i="4"/>
  <c r="C8" i="3"/>
  <c r="E28" i="7"/>
  <c r="E61" i="7"/>
  <c r="E32" i="7"/>
  <c r="E56" i="7"/>
  <c r="C8" i="4"/>
  <c r="C9" i="4" s="1"/>
  <c r="E30" i="7"/>
  <c r="E55" i="7"/>
  <c r="E59" i="7"/>
  <c r="E58" i="7"/>
  <c r="E31" i="7"/>
  <c r="E29" i="7"/>
  <c r="E57" i="7"/>
  <c r="E7" i="4"/>
  <c r="I7" i="4" s="1"/>
  <c r="F7" i="3"/>
  <c r="I7" i="3" s="1"/>
  <c r="G10" i="4" l="1"/>
  <c r="C9" i="3"/>
  <c r="F8" i="3"/>
  <c r="I8" i="3" s="1"/>
  <c r="E8" i="4"/>
  <c r="I8" i="4" s="1"/>
  <c r="F9" i="3"/>
  <c r="E9" i="4"/>
  <c r="I9" i="4" s="1"/>
  <c r="C10" i="4"/>
  <c r="I9" i="3" l="1"/>
  <c r="G11" i="4"/>
  <c r="C10" i="3"/>
  <c r="F10" i="3"/>
  <c r="E10" i="4"/>
  <c r="I10" i="4" s="1"/>
  <c r="C11" i="4"/>
  <c r="G12" i="4" l="1"/>
  <c r="I10" i="3"/>
  <c r="C11" i="3"/>
  <c r="F11" i="3"/>
  <c r="E11" i="4"/>
  <c r="I11" i="4" s="1"/>
  <c r="C12" i="4"/>
  <c r="G13" i="4" l="1"/>
  <c r="C12" i="3"/>
  <c r="I11" i="3"/>
  <c r="F12" i="3"/>
  <c r="E12" i="4"/>
  <c r="I12" i="4" s="1"/>
  <c r="C13" i="4"/>
  <c r="I12" i="3" l="1"/>
  <c r="G14" i="4"/>
  <c r="C13" i="3"/>
  <c r="E13" i="4"/>
  <c r="I13" i="4" s="1"/>
  <c r="F13" i="3"/>
  <c r="C14" i="4"/>
  <c r="I13" i="3" l="1"/>
  <c r="G15" i="4"/>
  <c r="C14" i="3"/>
  <c r="F14" i="3"/>
  <c r="E14" i="4"/>
  <c r="I14" i="4" s="1"/>
  <c r="C15" i="4"/>
  <c r="G16" i="4" l="1"/>
  <c r="I14" i="3"/>
  <c r="C15" i="3"/>
  <c r="E15" i="4"/>
  <c r="I15" i="4" s="1"/>
  <c r="F15" i="3"/>
  <c r="C16" i="4"/>
  <c r="G17" i="4" l="1"/>
  <c r="C16" i="3"/>
  <c r="I15" i="3"/>
  <c r="E16" i="4"/>
  <c r="I16" i="4" s="1"/>
  <c r="F16" i="3"/>
  <c r="C17" i="4"/>
  <c r="G18" i="4" l="1"/>
  <c r="C17" i="3"/>
  <c r="I16" i="3"/>
  <c r="F17" i="3"/>
  <c r="E17" i="4"/>
  <c r="I17" i="4" s="1"/>
  <c r="C18" i="4"/>
  <c r="I17" i="3" l="1"/>
  <c r="G19" i="4"/>
  <c r="C18" i="3"/>
  <c r="F18" i="3"/>
  <c r="E18" i="4"/>
  <c r="I18" i="4" s="1"/>
  <c r="C19" i="4"/>
  <c r="G20" i="4" l="1"/>
  <c r="I18" i="3"/>
  <c r="C19" i="3"/>
  <c r="F19" i="3"/>
  <c r="E19" i="4"/>
  <c r="I19" i="4" s="1"/>
  <c r="C20" i="4"/>
  <c r="I19" i="3" l="1"/>
  <c r="G21" i="4"/>
  <c r="C20" i="3"/>
  <c r="E20" i="4"/>
  <c r="I20" i="4" s="1"/>
  <c r="F20" i="3"/>
  <c r="C21" i="4"/>
  <c r="I20" i="3" l="1"/>
  <c r="C21" i="3"/>
  <c r="G22" i="4"/>
  <c r="E21" i="4"/>
  <c r="I21" i="4" s="1"/>
  <c r="F21" i="3"/>
  <c r="C22" i="4"/>
  <c r="I21" i="3" l="1"/>
  <c r="G23" i="4"/>
  <c r="C22" i="3"/>
  <c r="F22" i="3"/>
  <c r="E22" i="4"/>
  <c r="I22" i="4" s="1"/>
  <c r="C23" i="4"/>
  <c r="I22" i="3" l="1"/>
  <c r="G24" i="4"/>
  <c r="C23" i="3"/>
  <c r="E23" i="4"/>
  <c r="I23" i="4" s="1"/>
  <c r="F23" i="3"/>
  <c r="C24" i="4"/>
  <c r="I23" i="3" l="1"/>
  <c r="G25" i="4"/>
  <c r="C24" i="3"/>
  <c r="E24" i="4"/>
  <c r="I24" i="4" s="1"/>
  <c r="F24" i="3"/>
  <c r="C25" i="4"/>
  <c r="I24" i="3" l="1"/>
  <c r="G26" i="4"/>
  <c r="C25" i="3"/>
  <c r="E25" i="4"/>
  <c r="I25" i="4" s="1"/>
  <c r="F25" i="3"/>
  <c r="C26" i="4"/>
  <c r="I25" i="3" l="1"/>
  <c r="G27" i="4"/>
  <c r="C26" i="3"/>
  <c r="F26" i="3"/>
  <c r="E26" i="4"/>
  <c r="I26" i="4" s="1"/>
  <c r="C27" i="4"/>
  <c r="G28" i="4" l="1"/>
  <c r="I26" i="3"/>
  <c r="C27" i="3"/>
  <c r="E27" i="4"/>
  <c r="I27" i="4" s="1"/>
  <c r="F27" i="3"/>
  <c r="C28" i="4"/>
  <c r="I27" i="3" l="1"/>
  <c r="G29" i="4"/>
  <c r="C28" i="3"/>
  <c r="F28" i="3"/>
  <c r="E28" i="4"/>
  <c r="I28" i="4" s="1"/>
  <c r="C29" i="4"/>
  <c r="I28" i="3" l="1"/>
  <c r="G30" i="4"/>
  <c r="C29" i="3"/>
  <c r="F29" i="3"/>
  <c r="E29" i="4"/>
  <c r="I29" i="4" s="1"/>
  <c r="C30" i="4"/>
  <c r="I29" i="3" l="1"/>
  <c r="C30" i="3"/>
  <c r="F30" i="3"/>
  <c r="E30" i="4"/>
  <c r="I30" i="4" s="1"/>
  <c r="I30" i="3" l="1"/>
</calcChain>
</file>

<file path=xl/comments1.xml><?xml version="1.0" encoding="utf-8"?>
<comments xmlns="http://schemas.openxmlformats.org/spreadsheetml/2006/main">
  <authors>
    <author>Neff, Lauren Michelle</author>
  </authors>
  <commentList>
    <comment ref="C26" authorId="0" shapeId="0">
      <text>
        <r>
          <rPr>
            <b/>
            <sz val="9"/>
            <color indexed="81"/>
            <rFont val="Tahoma"/>
            <family val="2"/>
          </rPr>
          <t>Neff, Lauren Michelle:</t>
        </r>
        <r>
          <rPr>
            <sz val="9"/>
            <color indexed="81"/>
            <rFont val="Tahoma"/>
            <family val="2"/>
          </rPr>
          <t xml:space="preserve">
Removed 3 work orders with trailing Property Tax charges
800148387
800148389
800148388</t>
        </r>
      </text>
    </comment>
  </commentList>
</comments>
</file>

<file path=xl/sharedStrings.xml><?xml version="1.0" encoding="utf-8"?>
<sst xmlns="http://schemas.openxmlformats.org/spreadsheetml/2006/main" count="1155" uniqueCount="341">
  <si>
    <t>Month</t>
  </si>
  <si>
    <t>Colorado River</t>
  </si>
  <si>
    <t>Red Bluff</t>
  </si>
  <si>
    <t>Whirlwind</t>
  </si>
  <si>
    <t>Forecast</t>
  </si>
  <si>
    <t>Total</t>
  </si>
  <si>
    <t>Expenditures</t>
  </si>
  <si>
    <t>South of Kramer</t>
  </si>
  <si>
    <t>West of Devers</t>
  </si>
  <si>
    <t>Low Voltage</t>
  </si>
  <si>
    <t>Forecast Additions to Net Plant</t>
  </si>
  <si>
    <t>Non-Incentive</t>
  </si>
  <si>
    <t>Incentive</t>
  </si>
  <si>
    <t>Total Non-Incentive and Incentive</t>
  </si>
  <si>
    <t>Forecast Period Mon-Yr</t>
  </si>
  <si>
    <t>Gross Additions</t>
  </si>
  <si>
    <t>CWIP</t>
  </si>
  <si>
    <t>Transmission High / Low Voltage Summary ($000)</t>
  </si>
  <si>
    <t>High Voltage</t>
  </si>
  <si>
    <t>Total Adds</t>
  </si>
  <si>
    <t>Non-Incentive Plant Additions Forecast</t>
  </si>
  <si>
    <t>First Forecast Month</t>
  </si>
  <si>
    <t xml:space="preserve">Blanket Forecast </t>
  </si>
  <si>
    <t>WBS</t>
  </si>
  <si>
    <t>WBS Description</t>
  </si>
  <si>
    <t>Pin #</t>
  </si>
  <si>
    <t>Voltage</t>
  </si>
  <si>
    <t>Forecast Date</t>
  </si>
  <si>
    <t>Asset Class</t>
  </si>
  <si>
    <t>Collectible %</t>
  </si>
  <si>
    <t>ISO %</t>
  </si>
  <si>
    <t>COS-00-RE-MA-NE7637</t>
  </si>
  <si>
    <t>Substation Capital Maintenance</t>
  </si>
  <si>
    <t>High</t>
  </si>
  <si>
    <t>Blanket</t>
  </si>
  <si>
    <t>TR-SUB</t>
  </si>
  <si>
    <t>COS-00-SP-BR-000000</t>
  </si>
  <si>
    <t>Seismic assessment and preliminary engineering</t>
  </si>
  <si>
    <t>COS-00-SP-TD-000000</t>
  </si>
  <si>
    <t xml:space="preserve">Seismic Mitigations for Transmission Substation Assets </t>
  </si>
  <si>
    <t>CET-ET-IR-CB-421100</t>
  </si>
  <si>
    <t>Replace Bulk Power Circuit Breakers</t>
  </si>
  <si>
    <t>CET-ET-IR-CB-432911</t>
  </si>
  <si>
    <t>Non-Bulk Circuit Breaker Replacement Program (115kV and Below)</t>
  </si>
  <si>
    <t>Low</t>
  </si>
  <si>
    <t>CET-OT-OT-ME-313800</t>
  </si>
  <si>
    <t>LADWP/Sylmar Miscellaneous Equipment</t>
  </si>
  <si>
    <t>CET-ET-IR-ME-619700</t>
  </si>
  <si>
    <t>On-line Dissolved Gas Analysis of Bulk Power Transformer Banks</t>
  </si>
  <si>
    <t>CET-ET-IR-RP-434301</t>
  </si>
  <si>
    <t>Non-Bulk Relay Replacement Program ("SRRP")</t>
  </si>
  <si>
    <t>CET-ET-IR-RP-508900</t>
  </si>
  <si>
    <t xml:space="preserve">Bulk Power 500kV Line Relay Replacement </t>
  </si>
  <si>
    <t>CET-ET-IR-ME-475600</t>
  </si>
  <si>
    <t>Substation Equipment Additions &amp; Betterment</t>
  </si>
  <si>
    <t>CET-ET-IR-TB-521001</t>
  </si>
  <si>
    <t>Substation Transformer Bank Replacement Program (AA-Bank &amp; A-Bank)</t>
  </si>
  <si>
    <t>CET-OT-OT-BP-642800</t>
  </si>
  <si>
    <t>Generation Interconnection RAS</t>
  </si>
  <si>
    <t>CET-ET-GA-EM-644600</t>
  </si>
  <si>
    <t>Phasor Measurement System Installations</t>
  </si>
  <si>
    <t>CET-PD-IR-SP-SUBSNW</t>
  </si>
  <si>
    <t>Substation Planned Maintenance Replacements</t>
  </si>
  <si>
    <t>CET-PD-BM-SU-SUBSNW</t>
  </si>
  <si>
    <t>Substation Unplanned Maintenance Replacements</t>
  </si>
  <si>
    <t>CET-PD-ST-SS-SUBSNW</t>
  </si>
  <si>
    <t>Substation - Storm</t>
  </si>
  <si>
    <t>CET-PD-IR-TP-TREAST</t>
  </si>
  <si>
    <t>Transmission Maintenance Planned - Eastern</t>
  </si>
  <si>
    <t>TR-LINE</t>
  </si>
  <si>
    <t>CET-PD-IR-TP-TRMETE</t>
  </si>
  <si>
    <t>Transmission Maintenance Planned - Metro West</t>
  </si>
  <si>
    <t>CET-PD-IR-TP-TRORAN</t>
  </si>
  <si>
    <t>Transmission Maintenance Planned - Orange</t>
  </si>
  <si>
    <t>CET-PD-IR-TP-HIGH</t>
  </si>
  <si>
    <t>Transmission Maintenance Planned - Highland</t>
  </si>
  <si>
    <t>CET-PD-BM-TU-TREAST</t>
  </si>
  <si>
    <t>Transmission Breakdown Maintenance Unplanned</t>
  </si>
  <si>
    <t>CET-PD-IR-TR-TREAST</t>
  </si>
  <si>
    <t>Transmission Deteriorated Pole Repl &amp; Restoration - Eastern</t>
  </si>
  <si>
    <t>CET-PD-IR-TR-TRMETW</t>
  </si>
  <si>
    <t>Transmission Deteriorated Pole Repl &amp; Restoration - Metro West</t>
  </si>
  <si>
    <t>CET-PD-IR-PT-TREAST</t>
  </si>
  <si>
    <t>Pole Loading Transmission Pole Replacements - Eastern</t>
  </si>
  <si>
    <t>CET-PD-IR-PT-TRMETW</t>
  </si>
  <si>
    <t>Pole Loading Transmission Pole Replacements - Metro West</t>
  </si>
  <si>
    <t>CET-PD-OT-PJ-729800</t>
  </si>
  <si>
    <t>Transmission Line Rating Remediation - Metro West, Highland &amp; Eastern Grids</t>
  </si>
  <si>
    <t>CET-PD-OT-PJ-TRSJAC</t>
  </si>
  <si>
    <t>Transmission Line Rating Remediation</t>
  </si>
  <si>
    <t>CET-PD-CI-CI-CRINSP</t>
  </si>
  <si>
    <t>Critical Infrastructure Spare</t>
  </si>
  <si>
    <t>CET-PD-CL-SC-SUBSNW</t>
  </si>
  <si>
    <t>Substation Claim</t>
  </si>
  <si>
    <t>CET-PD-CL-TC-TREAST</t>
  </si>
  <si>
    <t>Transmission Claim</t>
  </si>
  <si>
    <t>CET-PD-ST-TS-TREAST</t>
  </si>
  <si>
    <t>Transmission Storm</t>
  </si>
  <si>
    <t>Total Blankets</t>
  </si>
  <si>
    <t>Total Incremental Blankets Plant Balance</t>
  </si>
  <si>
    <t>Non-Incentive Specifics Forecast</t>
  </si>
  <si>
    <t>COS-00-RE-AD-SR0001</t>
  </si>
  <si>
    <t>Antelope: Substation Maintenance and Test Building Improvements program</t>
  </si>
  <si>
    <t>COS-00-RE-AD-SR0003</t>
  </si>
  <si>
    <t>Pardee: Substation Maintenance and Test Building Improvements program</t>
  </si>
  <si>
    <t>COS-00-RE-AD-SR0004</t>
  </si>
  <si>
    <t>Devers: Substation Maintenance and Test Building Improvements program</t>
  </si>
  <si>
    <t>COS-00-RE-AD-SR0005</t>
  </si>
  <si>
    <t>Santa Clara: Substation Maintenance and Test Building Improvements program</t>
  </si>
  <si>
    <t>COS-00-RE-AD-SR0006</t>
  </si>
  <si>
    <t>Rector: Substation Maintenance and Test Building Improvements program</t>
  </si>
  <si>
    <t>COS-00-CS-CS-782000</t>
  </si>
  <si>
    <t>NERC CIP-14 Physical Security Enhancements</t>
  </si>
  <si>
    <t>CET-OT-OT-ME-313802</t>
  </si>
  <si>
    <t>LADWP DC electrode replacement</t>
  </si>
  <si>
    <t>CET-ET-IR-ME-768101</t>
  </si>
  <si>
    <t>Devers: NERC CIP-14 Physical Security Enhancements</t>
  </si>
  <si>
    <t>CET-ET-IR-ME-782001</t>
  </si>
  <si>
    <t>Mira Loma: NERC CIP-14 Physical Security Enhancements</t>
  </si>
  <si>
    <t>CET-ET-IR-ME-782002</t>
  </si>
  <si>
    <t>Pardee: NERC CIP-14 Physical Security Enhancements</t>
  </si>
  <si>
    <t>CET-ET-IR-ME-782005</t>
  </si>
  <si>
    <t>Vincent: NERC CIP-14 Physical Security Enhancements</t>
  </si>
  <si>
    <t>CET-ET-IR-ME-782008</t>
  </si>
  <si>
    <t>Eldorado: NERC CIP-14 Physical Security Enhancements</t>
  </si>
  <si>
    <t>CET-ET-GA-CR-766600</t>
  </si>
  <si>
    <t xml:space="preserve">Colorado River Substation: install Two (2) GE N60 relays (one for CRAS-A and one for CRAS-B) to monitor the status of the Colorado River-Red Bluff No. 1 500 kV transmission line; Two (2) GE N60 relays (one for CRAS-A and one for CRAS-B) to monitor the status of the Colorado River-Red Bluff No. 2 500 kV transmission line; One (1) SEL-2407 Satellite Synchronized Clock; and Two (2) GE D400S Gateways (one for CRAS-A and one for CRAS-B)
</t>
  </si>
  <si>
    <t>CET-ET-GA-CR-766601</t>
  </si>
  <si>
    <t xml:space="preserve">Devers Substation: install Two (2) GE N60 relays (one for CRAS-A and one for CRAS-B) to monitor the status of the Devers-Red Bluff No. 1 500 kV transmission line; Two (2) GE N60 relays (one for CRAS-A and one for CRAS-B) to monitor the status of the Devers-Red Bluff No. 2 500 kV transmission line; One (1) SEL-2407 Satellite Synchronized Clock; and Two (2) GE D400S Gateways (one for CRAS-A and one for CRAS-B).
</t>
  </si>
  <si>
    <t>CET-ET-GA-CR-766602</t>
  </si>
  <si>
    <t xml:space="preserve">Red Bluff Substation: install Two (2) GE N60 relays (one for CRAS-A and one for CRAS-B) to monitor the status of the Colorado River – Red Bluff No. 1 500 kV transmission line; and Two (2) GE N60 relays (one for CRAS-A and one for CRAS-B) to monitor 6the status of the Colorado River – Red Bluff No. 2 500 kV transmission line.
</t>
  </si>
  <si>
    <t>CET-ET-TP-RN-775602</t>
  </si>
  <si>
    <t>Whirlwind Sub (POS)
a. Equip one (1) 220 kV position at Whirlwind Substation to terminate the Rattlesnake-Whirlwind 220kV Transmission Line with the following Network Upgrades (plan of service):
 Two (2) 3000A – 63 kA 220 kV circuit breakers
 Four (4) 3000A – 80 kA horizontal –mounted group-operated disconnect switches
 One (1) grounding switch attachment
 2-1590 KCMIL ACSR conductors as required
 Two (2) G.E. C60 breaker management relays (breaker failure)
b. Power System Controls.
Expand the Whirlwind Substation RTU to provide additional points
required for the Project’s 220 kV generation tie-line position.</t>
  </si>
  <si>
    <t>CET-ET-TP-RN-777500</t>
  </si>
  <si>
    <t>Whirlwind Subsation (NU):
a. Equip one (1) 220 kV position at Whirlwind Substation to terminate the Desert Flower-Whirlwind 220kV Transmission Line with the following Network Upgrades (plan of service):
 -Two (2) 3000A – 63 kA 220 kV circuit breakers
 -Four (4) 3000A – 80 kA horizontal–mounted group-operated disconnect switches
 -One (1) grounding switch attachment
 2-1590 KCMIL ACSR conductors as required
- Two (2) G.E. C60 breaker management relays (breaker failure)
b. Power System Controls. Expand the Whirlwind Substation RTU to provide additional points required for the Project’s 220 kV generation tie-line position.</t>
  </si>
  <si>
    <t>CET-ET-LG-TS-538331</t>
  </si>
  <si>
    <t>Chino 220/66kV - Add a 4th 280MVA, 220/66kV Transformer Bank and Split the Chino 66kV System</t>
  </si>
  <si>
    <t>CET-ET-LG-TS-682400</t>
  </si>
  <si>
    <t>La Fresa Sub (Phase 2 Scope): Install new MEER building and cut over existing protection and upgrade CTs on existing banks.  Upgrade SAS from 5.5 to 6X.</t>
  </si>
  <si>
    <t>CET-ET-LG-TS-711300</t>
  </si>
  <si>
    <t xml:space="preserve">El Nido: Install 230 kV (63 kA) double breakers on No. 1 A bank at position 3 and No. 3A bank at position 6.  </t>
  </si>
  <si>
    <t>CET-ET-TP-RL-646800</t>
  </si>
  <si>
    <t>Victor Sub: Upgrade protection and install 4 SEL-351 relays</t>
  </si>
  <si>
    <t>CET-ET-TP-RL-711200</t>
  </si>
  <si>
    <t>Devers:  Equip the 230 KV A-Bank positions (3 &amp; 4) with circuit breakers</t>
  </si>
  <si>
    <t>CET-ET-TP-RL-641503</t>
  </si>
  <si>
    <t>Devers Sub: PHASE 1 - Install relays, meters and logic controllers as necessary for IID's new SPS</t>
  </si>
  <si>
    <t>CET-ET-TP-RL-641504</t>
  </si>
  <si>
    <t>Mirage Sub: PHASE 1 - Install relays, meters and logic controllers as necessary for IID's new SPS</t>
  </si>
  <si>
    <t>CET-ET-TP-RL-768000</t>
  </si>
  <si>
    <t xml:space="preserve">Santiago Substation: 
Remove and replace following equipment to other locations within Santiago to vacate synchronous condenser footprint:
-	Existing 66 kV cap bank; install new 66 kV cap bank adjacent to the 66 kV switchrack.  
-	Relocate existing distribution facilities (underground circuits and station light and power).
Equip existing vacant 220 kV switchrack Position 2 with double breakers and disconnects and relocate 1A bank leads to terminate in newly equipped Position 2.    
Install one 225 MVAR synchronous condenser system.  SCE to install leads to interconnect condenser to 220 kV switchrack.  
</t>
  </si>
  <si>
    <t>CET-ET-TP-RL-745100</t>
  </si>
  <si>
    <t>Bailey Substation: Engineer and construct a new Mechanical Electrical Equipment Room (MEER) approximately 51' X 72'. Convert existing 66 kV switchrack to double-breaker (ultimate breaker-and-a-half) configuration. Expand 220 kV and 66 kV control cable trenches to the new MEER. Install new protection, control, and metering equipment for all station components. Install new station service AC switchboards. Provide new battery, battery charger, and station DC switchboard. Convert station DC system to radial type. Remove old protection, metering, and control equipment from the existing control house.</t>
  </si>
  <si>
    <t>CET-ET-TP-RL-745101</t>
  </si>
  <si>
    <t xml:space="preserve">Pastoria Substation: Replace relays due to work at Bailey Sub. </t>
  </si>
  <si>
    <t>CET-ET-TP-RL-751800</t>
  </si>
  <si>
    <t>Springville Sub: Redesign high side feed from bank on bus to double CB at 220kV position 4 equipped with two (2) new 3000A 220kV CB’s and disconnects. Rebuild the low side at 66kV position 20, with two (2) new 3000A 66kV CB’s, disconnects/ Remove and re-install the existing 1A ground bank to the new 1A ground bank.</t>
  </si>
  <si>
    <t>CET-ET-TP-RL-711900</t>
  </si>
  <si>
    <t>Walnut Substation: 
1) Convert the Mesa 220 kV Line Position to Double Breaker.
2) Convert the No. 3A and 4A Bank High Side Positions to Double Breaker.
3) Remove the 220 kV North and South Bus Circuit Breakers.</t>
  </si>
  <si>
    <t>CET-ET-TP-RL-779000</t>
  </si>
  <si>
    <t>Eagle Mountain Substation:
Install a 45 MVAR tertiary reactor (effective 34 MVAR @ 12 kV)  on the 5A bank
at Eagle Mountain substation.
Extend Eagle Mountain 230 kV operating
bus and install a 45 MVAR shunt reactor at 
west end of the operating bus.
Build a new MEER.</t>
  </si>
  <si>
    <t>CET-ET-TP-RL-754700</t>
  </si>
  <si>
    <t>Eldorado Sub: Engineer, remove and install equipment for changing the 500kV line positions at Eldorado substation for the Eldorado – Mohave and Eldorado –Moenkopi 500kV lines.</t>
  </si>
  <si>
    <t>CET-ET-TP-RL-754701</t>
  </si>
  <si>
    <t>Eldorado-Mohave 500kV: Remove two (2) existing transmission structures.  Install three (3) new transmission structures.</t>
  </si>
  <si>
    <t>CET-ET-TP-RL-754702</t>
  </si>
  <si>
    <t>Eldorado-Moenkopi 500 kV: Remove one (1) existing transmission structure. Install one (1) new transmission structure.</t>
  </si>
  <si>
    <t>CET-ET-TP-RL-772700</t>
  </si>
  <si>
    <t>Inyokern Substation:
Expand existing MEER at Inyokern Substation. Install four (4) N60 relays and one (1) satellite clock in the expanded MEER at Inyokern Substation.
Replace legacy RTU with new RTU at Inyokern Substation. Program and test RAS.</t>
  </si>
  <si>
    <t>CET-ET-TP-RL-772701</t>
  </si>
  <si>
    <t xml:space="preserve">Control Substation:
Install 12 (12) N60 relays, one (1) satellite clock, and two (2) ethernet switches in the existing MEER at Control Substation.
Add points to existing RTU at Control Substation. Program and test RAS.
</t>
  </si>
  <si>
    <t>CET-ET-TP-RL-772704</t>
  </si>
  <si>
    <t>Kramer Substation Install six (6) N60 relays and one (1) satellite clock in the existing MEER at Kramer Substation.
Add points to existing RTU at Kramer Substation. Program and test RAS.</t>
  </si>
  <si>
    <t>CIT-00-OP-NS-000475</t>
  </si>
  <si>
    <t>Cima-Pisgah Optical Ground Wire (OPGW) Cable</t>
  </si>
  <si>
    <t>CET-ET-TP-RN-776301</t>
  </si>
  <si>
    <t>Lugo 500/220 kV (T)
Install two (2) N60 relays
Install one (1) ethernet switch
Install one (1) satellite switch
PSC- RTU Point additions at Lugo
PSC-Modify Lugo-Victorville SPS program and test</t>
  </si>
  <si>
    <t>CET-ET-TP-RN-776304</t>
  </si>
  <si>
    <t>Eldorado-Lugo 500 kV line: California (CA) side - Install 85 miles of new OPGW between CA/NV border and Pisgah Substation.</t>
  </si>
  <si>
    <t>CET-ET-TP-RN-776305</t>
  </si>
  <si>
    <t>Eldorado-Lugo 500 kV line: Nevada (NV) Side -Install 2 miles of new OPGW between CA/NV border and MI52-T2</t>
  </si>
  <si>
    <t>CET-ET-TP-RL-776300</t>
  </si>
  <si>
    <t xml:space="preserve">Pisgah Sub: Install new telecommunication room. </t>
  </si>
  <si>
    <t>CET-ET-TP-RL-764500</t>
  </si>
  <si>
    <t>Loop Kramer-Lugo 230 kV #1 &amp; #2 lines into Victor substation</t>
  </si>
  <si>
    <t>CET-ET-TP-RL-764501</t>
  </si>
  <si>
    <t>Lugo Sub: Perform Protection upgrade</t>
  </si>
  <si>
    <t>CET-ET-TP-RL-764502</t>
  </si>
  <si>
    <t>Kramer Sub: Perform Protection upgrade</t>
  </si>
  <si>
    <t>CET-ET-TP-RL-764503</t>
  </si>
  <si>
    <t>Kramer-Lugo lines: Loop into Victor Sub</t>
  </si>
  <si>
    <t>CET-ET-TP-RL-780601</t>
  </si>
  <si>
    <t>Kramer Substation: Install One (1) 220kV, 45MVAR Bus Shunt Reactor at Pos. 1x</t>
  </si>
  <si>
    <t>CET-ET-TP-RL-712000</t>
  </si>
  <si>
    <t>Chino Sub: equip the No.1A 220kV A-Bank positions with circuit breakers</t>
  </si>
  <si>
    <t>CET-ET-TP-RL-712002</t>
  </si>
  <si>
    <t>Mira Loma Sub: Upgrade protection as needed</t>
  </si>
  <si>
    <t>CET-ET-TP-RL-788402</t>
  </si>
  <si>
    <t>Tap the remaing Lighthipe 220kV line to Harborgen substation</t>
  </si>
  <si>
    <t>Total Specifics</t>
  </si>
  <si>
    <t>Total Incremental Non-Incentive Specifics Plant Balance</t>
  </si>
  <si>
    <t>Total Incremental Non-Incentive Plant Balance</t>
  </si>
  <si>
    <t>Incentive CWIP &amp; Plant Additions Forecast</t>
  </si>
  <si>
    <t>Devers Colorado River (DCR)</t>
  </si>
  <si>
    <t>Incentive Specifics Forecast</t>
  </si>
  <si>
    <t>Note: Incentive Specific Projects are loaded for OH and closed based on the specific date
No AFUDC on Incentive Projects (*INC), Trailing Charges are closed the month expenditures are incurred</t>
  </si>
  <si>
    <t>Projects</t>
  </si>
  <si>
    <t>Balance Type</t>
  </si>
  <si>
    <t>2016 CWIP</t>
  </si>
  <si>
    <t>2017 Total Expenditures</t>
  </si>
  <si>
    <t>2018 Total Expenditures</t>
  </si>
  <si>
    <t>2016 ISO CWIP Less Collectible</t>
  </si>
  <si>
    <t>2017 ISO Expenditures Less Collectible</t>
  </si>
  <si>
    <t>2018 ISO Expenditures Less Collectible</t>
  </si>
  <si>
    <t>Closings</t>
  </si>
  <si>
    <t>CET-ET-TP-EC-484716</t>
  </si>
  <si>
    <t>Devers: Replace Eleven 230kV CB'S</t>
  </si>
  <si>
    <t>TR-SUBINC</t>
  </si>
  <si>
    <t>DCR</t>
  </si>
  <si>
    <t>CWIP Incentive Expenditure Forecast</t>
  </si>
  <si>
    <t>Note: Incentive CWIP is part of Rate Base as Expenditures are made, No AFUDC is applied, Includes Incentive LHFFU</t>
  </si>
  <si>
    <t>Total Incentive CWIP Expenditures (Excludes OH)</t>
  </si>
  <si>
    <t>Tehachapi Segments 3B &amp; 3C</t>
  </si>
  <si>
    <t>CET-ET-TP-RN-718300</t>
  </si>
  <si>
    <t>230 kV Transmission Line Between Highwind and Windhub Substations</t>
  </si>
  <si>
    <t>TR-LINEINC</t>
  </si>
  <si>
    <t>CET-ET-TP-RN-718301</t>
  </si>
  <si>
    <t>Highwind Substation: Visual Mitigation Measures</t>
  </si>
  <si>
    <t>7183</t>
  </si>
  <si>
    <t>TRTP All Segments</t>
  </si>
  <si>
    <t>Tehachapi Segments 4-11</t>
  </si>
  <si>
    <t>CET-ET-TP-RN-643500</t>
  </si>
  <si>
    <t xml:space="preserve">I: TRTP 4-1: Antelope-Whirlwind 500kV T/L: Construct new 14-mile single-circuit 500kV T/L. </t>
  </si>
  <si>
    <t>CET-RP-TP-RN-643500</t>
  </si>
  <si>
    <t>TRTP Segment 4 Land &amp; Easements</t>
  </si>
  <si>
    <t>TR-LANDRGTINC</t>
  </si>
  <si>
    <t>CET-ET-TP-RN-547202</t>
  </si>
  <si>
    <t>I: TRTP 5-3: Antelope-Vincent #2 500kV: Construct new 18-miles single-circuit T/L on existing right of way.</t>
  </si>
  <si>
    <t>5472</t>
  </si>
  <si>
    <t>CET-ET-TP-RN-524301</t>
  </si>
  <si>
    <t xml:space="preserve">I: TRTP 6-2: New Vincent-Duarte 500kV: Construct new 27 miles single-circuit 500kV T/L on existing ROW vacated by Antelope-Mesa line. </t>
  </si>
  <si>
    <t>5243</t>
  </si>
  <si>
    <t>CET-ET-TP-RN-643803</t>
  </si>
  <si>
    <t xml:space="preserve">I: TRTP 7-2: Vincent-Rio Hondo #2: Construct 0.61 mile DC 500kV T/L cutover to connect new 27-miles 500kV T/L to existing Vincent-Rio Hondo #2.  </t>
  </si>
  <si>
    <t>6438</t>
  </si>
  <si>
    <t>CET-ET-TP-RN-643801</t>
  </si>
  <si>
    <t xml:space="preserve">I: TRTP 7-3: Antelope-Mesa 230kV T/L: Construct new 16-mile double-circuit 500kV T/L (2B-2156 ACSR)between the City of Duarte and near the Mesa SS.  </t>
  </si>
  <si>
    <t>CET-ET-TP-RN-643907</t>
  </si>
  <si>
    <t xml:space="preserve">I: TRTP 8-8: Mira Loma-Vincent: Construct new 33 miles 500kV T/L between Mesa and Mira Loma (Section of Mira Loma and Vincent).  </t>
  </si>
  <si>
    <t>6439</t>
  </si>
  <si>
    <t>CET-ET-TP-RN-755304</t>
  </si>
  <si>
    <t>Mira Loma-Vincent 500 kV T/L (UG): Civil &amp; Cable Portion</t>
  </si>
  <si>
    <t>7553</t>
  </si>
  <si>
    <t>CET-ET-TP-RN-755300</t>
  </si>
  <si>
    <t>Mira Loma Substation</t>
  </si>
  <si>
    <t>CET-ET-TP-RN-755301</t>
  </si>
  <si>
    <t>Vincent Substation</t>
  </si>
  <si>
    <t>CET-RP-TP-RN-755300</t>
  </si>
  <si>
    <t>Acquire easements for CHUG - TRTP-Segment 8</t>
  </si>
  <si>
    <t>TR-FEELANDINC</t>
  </si>
  <si>
    <t>TRTP-Segment 8A CHUG: Land/ Easements Acquisition/ Condemnation</t>
  </si>
  <si>
    <t>CET-ET-TP-RN-755302</t>
  </si>
  <si>
    <t>East Transition Station</t>
  </si>
  <si>
    <t>CET-ET-TP-RN-755303</t>
  </si>
  <si>
    <t>West Transition Station</t>
  </si>
  <si>
    <t>CET-ET-TP-RN-755305</t>
  </si>
  <si>
    <t>Chino Hills Related OH Line Work</t>
  </si>
  <si>
    <t>CET-ET-TP-RN-644017</t>
  </si>
  <si>
    <t>TRTP SEGMENT 9: WHIRLWIND - CONSTRUCT NEW SUBSTATION</t>
  </si>
  <si>
    <t>6440</t>
  </si>
  <si>
    <t>CET-ET-TP-RN-644006</t>
  </si>
  <si>
    <t>TRTP 9: VINCENT-UPGRADE 500KV &amp; 220KV POSITIONS</t>
  </si>
  <si>
    <t>CET-ET-TP-RN-644100</t>
  </si>
  <si>
    <t xml:space="preserve">I: TRTP 10-1: Whirlwind-Windhub 500kV: Construct approx. 17 miles of new single-circuit 500kV T/L between Whirlwind and Windhub Substations. </t>
  </si>
  <si>
    <t>6441</t>
  </si>
  <si>
    <t>CET-ET-TP-RN-644203</t>
  </si>
  <si>
    <t xml:space="preserve">I: TRTP 11-1: Mesa-Vincent #1 500kV: Construct 18.6 miles Mesa-Vincent #1 500kV T/L. Construct approx. 18 miles of new single-circuit 500kV T/L from Vincent SS to the Gould SS area. </t>
  </si>
  <si>
    <t>6442</t>
  </si>
  <si>
    <t>CET-ET-TP-RN-644202</t>
  </si>
  <si>
    <t>I: TRTP 11-2: Mesa-Gould 220kV: String approx. 18 miles of new 220kV conductor on vacant position of existing 220kV double-circuit tower line between Mesa and Gould area.</t>
  </si>
  <si>
    <t>CET-ET-TP-RN-644200</t>
  </si>
  <si>
    <t xml:space="preserve">I: TRTP 11-4: Eagle Rock-Pardee 230kV: Construct 2 miles of single-circuit T/L to terminate Eagle Rock-Pardee 230kV T/L into Vincent. Construct approx. 0.2 mile of single-circuit T/L to connect Eagle Rock-Pardee T/L into Gould SS. </t>
  </si>
  <si>
    <t>Red Bluff Substation</t>
  </si>
  <si>
    <t>CET-ET-TP-RN-692900</t>
  </si>
  <si>
    <t>Remaining Red Bluff Substation Work (Minor Additions to Red Bluff)</t>
  </si>
  <si>
    <t>6929</t>
  </si>
  <si>
    <t>Eldorado - Ivanpah</t>
  </si>
  <si>
    <t>Eldorado-Ivanpah</t>
  </si>
  <si>
    <t>Lugo-Pisgah</t>
  </si>
  <si>
    <t>Calcite Southern (formerly Jasper; part of South of Kramer)</t>
  </si>
  <si>
    <t>CET-ET-TP-RN-690200</t>
  </si>
  <si>
    <t>Jasper: LGIA Engineer and construct a new interconnection facility</t>
  </si>
  <si>
    <t>Note: Incentive Specific Projects are loaded for OH and closed based on the specific date</t>
  </si>
  <si>
    <t>CET-ET-TP-RN-642001</t>
  </si>
  <si>
    <t>Pre-Engineering (Morongo Transmission Relocation Project)</t>
  </si>
  <si>
    <t>CET-ET-TP-RN-642012</t>
  </si>
  <si>
    <t>Devers Sub: Install 220kV CBs &amp; DSs</t>
  </si>
  <si>
    <t>6420</t>
  </si>
  <si>
    <t>CET-ET-TP-RN-642013</t>
  </si>
  <si>
    <t>El Casco Sub: Install 220kV Terminal Equipment</t>
  </si>
  <si>
    <t>CET-ET-TP-RN-642014</t>
  </si>
  <si>
    <t>Etiwanda Sub: Install 220kV Relay Equipment</t>
  </si>
  <si>
    <t>CET-ET-TP-RN-642015</t>
  </si>
  <si>
    <t>San Bernardino : Install Disconnects</t>
  </si>
  <si>
    <t>CET-ET-TP-RN-642017</t>
  </si>
  <si>
    <t>Rebuild Devers-El Casco &amp; El Casco-San Bernardino 220kV</t>
  </si>
  <si>
    <t>CET-ET-TP-RN-642016</t>
  </si>
  <si>
    <t>Vista Sub: Install Disconnects</t>
  </si>
  <si>
    <t>CET-RP-TP-RN-642000</t>
  </si>
  <si>
    <t>Acquire Easements for West of Devers</t>
  </si>
  <si>
    <t>Colorado River Substation</t>
  </si>
  <si>
    <t>CET-ET-TP-RL-707600</t>
  </si>
  <si>
    <t>Colorado River Substation: Install Equipment to support Large Generation Interconnections.</t>
  </si>
  <si>
    <t>CET-ET-TP-RN-706102</t>
  </si>
  <si>
    <t>Devers: Relays for D-RB 500kV N-2 SPS</t>
  </si>
  <si>
    <t>7061</t>
  </si>
  <si>
    <t>Whirlwind Substation Expansion Project</t>
  </si>
  <si>
    <t>CET-ET-TP-RL-769500</t>
  </si>
  <si>
    <t>Install N60 relays to add generation to Whirlwind AA Bank SPS</t>
  </si>
  <si>
    <t>7695</t>
  </si>
  <si>
    <t>CET-ET-TP-RN-765000</t>
  </si>
  <si>
    <t>Whirlwind 3rd AA bank and SPS</t>
  </si>
  <si>
    <t>7650</t>
  </si>
  <si>
    <t>Incentive CWIP Expenditures</t>
  </si>
  <si>
    <t>Total All Projects</t>
  </si>
  <si>
    <t>Tehachapi Segments 1 - 3A</t>
  </si>
  <si>
    <t>Rancho Vista</t>
  </si>
  <si>
    <t>Recorded</t>
  </si>
  <si>
    <t>Incentive Plant Closings</t>
  </si>
  <si>
    <t>2016 CWIP Balances closed in Forecast Period</t>
  </si>
  <si>
    <t>Incentive CWIP - FERC Projects Detail</t>
  </si>
  <si>
    <t>13 Mo. Avg</t>
  </si>
  <si>
    <t>Check</t>
  </si>
  <si>
    <t xml:space="preserve">TRTP All Segments </t>
  </si>
  <si>
    <t>Coolwater-Lugo</t>
  </si>
  <si>
    <t>Adjustments</t>
  </si>
  <si>
    <t>Southern California Edison</t>
  </si>
  <si>
    <t>As of December 2016</t>
  </si>
  <si>
    <t>Current 2016 File</t>
  </si>
  <si>
    <t>Incentive CWIP and Plant Summary</t>
  </si>
  <si>
    <t>CWIP Evenly Closed</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</si>
</sst>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_(* \(#,##0\);_(* &quot;-&quot;_);_(@_)"/>
    <numFmt numFmtId="43" formatCode="_(* #,##0.00_);_(* \(#,##0.00\);_(* &quot;-&quot;??_);_(@_)"/>
    <numFmt numFmtId="164" formatCode="&quot;$&quot;#,##0"/>
    <numFmt numFmtId="165" formatCode="_(* #,##0_);_(* \(#,##0\);_(* &quot;-&quot;??_);_(@_)"/>
    <numFmt numFmtId="166" formatCode="0.0%"/>
    <numFmt numFmtId="167" formatCode="[$-409]mmm\-yy;@"/>
    <numFmt numFmtId="168" formatCode="_(* #,##0_);_(* \(#,##0\);_(* &quot;-&quot;?_);_(@_)"/>
    <numFmt numFmtId="169" formatCode="_(* #,##0.000_);_(* \(#,##0.000\);_(* &quot;-&quot;??_);_(@_)"/>
    <numFmt numFmtId="170" formatCode="0_);[Red]\(0\)"/>
    <numFmt numFmtId="171" formatCode="_(* #,##0.0_);_(* \(#,##0.0\);_(* &quot;-&quot;?_);_(@_)"/>
    <numFmt numFmtId="172" formatCode="_(* #,##0.00000_);_(* \(#,##0.00000\);_(* &quot;-&quot;?_);_(@_)"/>
    <numFmt numFmtId="173" formatCode="#,##0.0"/>
    <numFmt numFmtId="174" formatCode="_(* #,##0.0_);_(* \(#,##0.0\);_(* &quot;-&quot;??_);_(@_)"/>
    <numFmt numFmtId="175" formatCode="_(* #,##0.000_);_(* \(#,##0.000\);_(* &quot;-&quot;?_);_(@_)"/>
  </numFmts>
  <fonts count="22" x14ac:knownFonts="1">
    <font>
      <sz val="10"/>
      <name val="Arial"/>
      <family val="2"/>
    </font>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0"/>
      <name val="Arial"/>
      <family val="2"/>
    </font>
    <font>
      <b/>
      <i/>
      <sz val="11"/>
      <color theme="1"/>
      <name val="Calibri"/>
      <family val="2"/>
      <scheme val="minor"/>
    </font>
    <font>
      <sz val="11"/>
      <name val="Calibri"/>
      <family val="2"/>
      <scheme val="minor"/>
    </font>
    <font>
      <b/>
      <sz val="11"/>
      <name val="Calibri"/>
      <family val="2"/>
      <scheme val="minor"/>
    </font>
    <font>
      <b/>
      <u/>
      <sz val="11"/>
      <name val="Calibri"/>
      <family val="2"/>
      <scheme val="minor"/>
    </font>
    <font>
      <sz val="11"/>
      <color rgb="FF0000FF"/>
      <name val="Calibri"/>
      <family val="2"/>
      <scheme val="minor"/>
    </font>
    <font>
      <u/>
      <sz val="11"/>
      <name val="Calibri"/>
      <family val="2"/>
      <scheme val="minor"/>
    </font>
    <font>
      <b/>
      <sz val="9"/>
      <color indexed="81"/>
      <name val="Tahoma"/>
      <family val="2"/>
    </font>
    <font>
      <sz val="9"/>
      <color indexed="81"/>
      <name val="Tahoma"/>
      <family val="2"/>
    </font>
    <font>
      <u val="singleAccounting"/>
      <sz val="11"/>
      <color theme="1"/>
      <name val="Calibri"/>
      <family val="2"/>
      <scheme val="minor"/>
    </font>
    <font>
      <i/>
      <sz val="11"/>
      <name val="Calibri"/>
      <family val="2"/>
      <scheme val="minor"/>
    </font>
    <font>
      <u val="singleAccounting"/>
      <sz val="11"/>
      <name val="Calibri"/>
      <family val="2"/>
      <scheme val="minor"/>
    </font>
    <font>
      <b/>
      <i/>
      <sz val="11"/>
      <name val="Calibri"/>
      <family val="2"/>
      <scheme val="minor"/>
    </font>
    <font>
      <b/>
      <u/>
      <sz val="11"/>
      <color indexed="8"/>
      <name val="Calibri"/>
      <family val="2"/>
      <scheme val="minor"/>
    </font>
    <font>
      <u/>
      <sz val="11"/>
      <color indexed="8"/>
      <name val="Calibri"/>
      <family val="2"/>
      <scheme val="minor"/>
    </font>
    <font>
      <sz val="11"/>
      <name val="Calibri"/>
      <family val="2"/>
    </font>
  </fonts>
  <fills count="5">
    <fill>
      <patternFill patternType="none"/>
    </fill>
    <fill>
      <patternFill patternType="gray125"/>
    </fill>
    <fill>
      <patternFill patternType="solid">
        <fgColor rgb="FFFFFFCC"/>
      </patternFill>
    </fill>
    <fill>
      <patternFill patternType="solid">
        <fgColor theme="4"/>
      </patternFill>
    </fill>
    <fill>
      <patternFill patternType="solid">
        <fgColor theme="5"/>
      </patternFill>
    </fill>
  </fills>
  <borders count="32">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rgb="FFB2B2B2"/>
      </left>
      <right style="thin">
        <color rgb="FFB2B2B2"/>
      </right>
      <top/>
      <bottom style="thin">
        <color rgb="FFB2B2B2"/>
      </bottom>
      <diagonal/>
    </border>
    <border>
      <left/>
      <right/>
      <top style="thin">
        <color indexed="64"/>
      </top>
      <bottom style="thin">
        <color indexed="64"/>
      </bottom>
      <diagonal/>
    </border>
    <border>
      <left style="medium">
        <color auto="1"/>
      </left>
      <right style="thin">
        <color rgb="FFB2B2B2"/>
      </right>
      <top style="thin">
        <color rgb="FFB2B2B2"/>
      </top>
      <bottom style="thin">
        <color rgb="FFB2B2B2"/>
      </bottom>
      <diagonal/>
    </border>
    <border>
      <left style="thin">
        <color rgb="FFB2B2B2"/>
      </left>
      <right style="medium">
        <color auto="1"/>
      </right>
      <top style="thin">
        <color rgb="FFB2B2B2"/>
      </top>
      <bottom style="thin">
        <color rgb="FFB2B2B2"/>
      </bottom>
      <diagonal/>
    </border>
    <border>
      <left style="medium">
        <color auto="1"/>
      </left>
      <right style="thin">
        <color rgb="FFB2B2B2"/>
      </right>
      <top/>
      <bottom style="thin">
        <color rgb="FFB2B2B2"/>
      </bottom>
      <diagonal/>
    </border>
    <border>
      <left style="thin">
        <color rgb="FFB2B2B2"/>
      </left>
      <right style="medium">
        <color auto="1"/>
      </right>
      <top/>
      <bottom style="thin">
        <color rgb="FFB2B2B2"/>
      </bottom>
      <diagonal/>
    </border>
    <border>
      <left style="medium">
        <color auto="1"/>
      </left>
      <right style="thin">
        <color rgb="FFB2B2B2"/>
      </right>
      <top style="thin">
        <color rgb="FFB2B2B2"/>
      </top>
      <bottom/>
      <diagonal/>
    </border>
    <border>
      <left style="thin">
        <color rgb="FFB2B2B2"/>
      </left>
      <right style="thin">
        <color rgb="FFB2B2B2"/>
      </right>
      <top style="thin">
        <color rgb="FFB2B2B2"/>
      </top>
      <bottom/>
      <diagonal/>
    </border>
    <border>
      <left style="thin">
        <color rgb="FFB2B2B2"/>
      </left>
      <right style="medium">
        <color auto="1"/>
      </right>
      <top style="thin">
        <color rgb="FFB2B2B2"/>
      </top>
      <bottom/>
      <diagonal/>
    </border>
  </borders>
  <cellStyleXfs count="10">
    <xf numFmtId="0" fontId="0" fillId="0" borderId="0"/>
    <xf numFmtId="0" fontId="2" fillId="2" borderId="1" applyNumberFormat="0" applyFont="0" applyAlignment="0" applyProtection="0"/>
    <xf numFmtId="0" fontId="5" fillId="3" borderId="0" applyNumberFormat="0" applyBorder="0" applyAlignment="0" applyProtection="0"/>
    <xf numFmtId="0" fontId="5" fillId="4" borderId="0" applyNumberFormat="0" applyBorder="0" applyAlignment="0" applyProtection="0"/>
    <xf numFmtId="0" fontId="6" fillId="0" borderId="0"/>
    <xf numFmtId="0" fontId="6"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2" borderId="1" applyNumberFormat="0" applyFont="0" applyAlignment="0" applyProtection="0"/>
  </cellStyleXfs>
  <cellXfs count="336">
    <xf numFmtId="0" fontId="0" fillId="0" borderId="0" xfId="0"/>
    <xf numFmtId="0" fontId="7" fillId="0" borderId="0" xfId="6" applyFont="1"/>
    <xf numFmtId="43" fontId="4" fillId="0" borderId="4" xfId="6" applyNumberFormat="1" applyFont="1" applyBorder="1" applyAlignment="1">
      <alignment horizontal="center" wrapText="1"/>
    </xf>
    <xf numFmtId="43" fontId="4" fillId="0" borderId="3" xfId="6" applyNumberFormat="1" applyFont="1" applyBorder="1" applyAlignment="1">
      <alignment horizontal="center" wrapText="1"/>
    </xf>
    <xf numFmtId="165" fontId="1" fillId="0" borderId="0" xfId="7" applyNumberFormat="1" applyFont="1"/>
    <xf numFmtId="0" fontId="1" fillId="0" borderId="0" xfId="6" applyFont="1"/>
    <xf numFmtId="0" fontId="8" fillId="0" borderId="0" xfId="6" applyFont="1" applyBorder="1" applyAlignment="1">
      <alignment horizontal="center" vertical="center"/>
    </xf>
    <xf numFmtId="0" fontId="8" fillId="0" borderId="0" xfId="6" applyFont="1"/>
    <xf numFmtId="0" fontId="8" fillId="0" borderId="0" xfId="6" applyFont="1" applyBorder="1"/>
    <xf numFmtId="165" fontId="8" fillId="0" borderId="0" xfId="6" applyNumberFormat="1" applyFont="1"/>
    <xf numFmtId="165" fontId="8" fillId="0" borderId="0" xfId="6" applyNumberFormat="1" applyFont="1" applyBorder="1"/>
    <xf numFmtId="169" fontId="8" fillId="0" borderId="0" xfId="6" applyNumberFormat="1" applyFont="1" applyBorder="1"/>
    <xf numFmtId="0" fontId="8" fillId="0" borderId="0" xfId="6" applyFont="1" applyFill="1" applyBorder="1" applyAlignment="1">
      <alignment horizontal="center"/>
    </xf>
    <xf numFmtId="0" fontId="8" fillId="0" borderId="0" xfId="6" applyFont="1" applyFill="1"/>
    <xf numFmtId="0" fontId="8" fillId="0" borderId="0" xfId="6" applyFont="1" applyFill="1" applyAlignment="1">
      <alignment horizontal="center"/>
    </xf>
    <xf numFmtId="0" fontId="8" fillId="0" borderId="0" xfId="6" applyFont="1" applyFill="1" applyBorder="1"/>
    <xf numFmtId="10" fontId="8" fillId="0" borderId="0" xfId="6" applyNumberFormat="1" applyFont="1" applyFill="1" applyAlignment="1">
      <alignment horizontal="left"/>
    </xf>
    <xf numFmtId="0" fontId="8" fillId="0" borderId="0" xfId="6" applyFont="1" applyFill="1" applyAlignment="1">
      <alignment wrapText="1"/>
    </xf>
    <xf numFmtId="0" fontId="8" fillId="0" borderId="0" xfId="6" applyFont="1" applyFill="1" applyBorder="1" applyAlignment="1">
      <alignment wrapText="1"/>
    </xf>
    <xf numFmtId="171" fontId="8" fillId="0" borderId="0" xfId="6" applyNumberFormat="1" applyFont="1" applyFill="1" applyBorder="1"/>
    <xf numFmtId="171" fontId="8" fillId="0" borderId="15" xfId="6" applyNumberFormat="1" applyFont="1" applyFill="1" applyBorder="1"/>
    <xf numFmtId="171" fontId="8" fillId="0" borderId="0" xfId="6" applyNumberFormat="1" applyFont="1" applyFill="1"/>
    <xf numFmtId="171" fontId="8" fillId="0" borderId="14" xfId="6" applyNumberFormat="1" applyFont="1" applyFill="1" applyBorder="1"/>
    <xf numFmtId="165" fontId="8" fillId="0" borderId="0" xfId="6" applyNumberFormat="1" applyFont="1" applyFill="1" applyBorder="1"/>
    <xf numFmtId="9" fontId="8" fillId="0" borderId="0" xfId="8" applyNumberFormat="1" applyFont="1" applyFill="1" applyBorder="1"/>
    <xf numFmtId="172" fontId="9" fillId="0" borderId="0" xfId="6" applyNumberFormat="1" applyFont="1" applyFill="1" applyBorder="1"/>
    <xf numFmtId="165" fontId="8" fillId="0" borderId="0" xfId="6" applyNumberFormat="1" applyFont="1" applyFill="1"/>
    <xf numFmtId="10" fontId="8" fillId="0" borderId="0" xfId="8" applyNumberFormat="1" applyFont="1" applyFill="1"/>
    <xf numFmtId="172" fontId="8" fillId="0" borderId="0" xfId="6" applyNumberFormat="1" applyFont="1" applyFill="1" applyBorder="1"/>
    <xf numFmtId="0" fontId="8" fillId="0" borderId="0" xfId="6" applyFont="1" applyFill="1" applyAlignment="1">
      <alignment horizontal="right"/>
    </xf>
    <xf numFmtId="171" fontId="9" fillId="0" borderId="0" xfId="6" applyNumberFormat="1" applyFont="1" applyFill="1" applyBorder="1"/>
    <xf numFmtId="171" fontId="9" fillId="0" borderId="0" xfId="6" applyNumberFormat="1" applyFont="1" applyFill="1"/>
    <xf numFmtId="171" fontId="9" fillId="0" borderId="15" xfId="6" applyNumberFormat="1" applyFont="1" applyFill="1" applyBorder="1"/>
    <xf numFmtId="168" fontId="8" fillId="0" borderId="0" xfId="6" applyNumberFormat="1" applyFont="1" applyFill="1"/>
    <xf numFmtId="165" fontId="8" fillId="0" borderId="0" xfId="7" applyNumberFormat="1" applyFont="1" applyFill="1"/>
    <xf numFmtId="0" fontId="8" fillId="0" borderId="0" xfId="6" applyFont="1" applyFill="1" applyAlignment="1">
      <alignment horizontal="left"/>
    </xf>
    <xf numFmtId="0" fontId="8" fillId="0" borderId="0" xfId="6" applyFont="1" applyFill="1" applyAlignment="1"/>
    <xf numFmtId="0" fontId="8" fillId="0" borderId="0" xfId="6" applyNumberFormat="1" applyFont="1" applyFill="1" applyAlignment="1"/>
    <xf numFmtId="0" fontId="8" fillId="0" borderId="0" xfId="6" applyNumberFormat="1" applyFont="1" applyFill="1"/>
    <xf numFmtId="14" fontId="8" fillId="0" borderId="0" xfId="6" applyNumberFormat="1" applyFont="1" applyFill="1"/>
    <xf numFmtId="0" fontId="12" fillId="0" borderId="0" xfId="6" applyFont="1" applyFill="1" applyAlignment="1">
      <alignment horizontal="center" wrapText="1"/>
    </xf>
    <xf numFmtId="171" fontId="8" fillId="0" borderId="0" xfId="2" quotePrefix="1" applyNumberFormat="1" applyFont="1" applyFill="1" applyBorder="1" applyAlignment="1">
      <alignment horizontal="center" wrapText="1"/>
    </xf>
    <xf numFmtId="0" fontId="8" fillId="0" borderId="0" xfId="6" applyFont="1" applyFill="1" applyBorder="1" applyAlignment="1">
      <alignment horizontal="left"/>
    </xf>
    <xf numFmtId="0" fontId="8" fillId="0" borderId="0" xfId="6" applyFont="1" applyFill="1" applyBorder="1" applyAlignment="1"/>
    <xf numFmtId="0" fontId="8" fillId="0" borderId="0" xfId="6" applyNumberFormat="1" applyFont="1" applyFill="1" applyBorder="1" applyAlignment="1"/>
    <xf numFmtId="0" fontId="8" fillId="0" borderId="0" xfId="6" applyNumberFormat="1" applyFont="1" applyFill="1" applyBorder="1"/>
    <xf numFmtId="43" fontId="8" fillId="0" borderId="0" xfId="7" applyFont="1" applyFill="1" applyBorder="1" applyAlignment="1">
      <alignment horizontal="center"/>
    </xf>
    <xf numFmtId="43" fontId="8" fillId="0" borderId="0" xfId="7" applyFont="1" applyFill="1" applyAlignment="1">
      <alignment horizontal="center"/>
    </xf>
    <xf numFmtId="14" fontId="8" fillId="0" borderId="0" xfId="3" quotePrefix="1" applyNumberFormat="1" applyFont="1" applyFill="1" applyBorder="1" applyAlignment="1">
      <alignment horizontal="center" wrapText="1"/>
    </xf>
    <xf numFmtId="171" fontId="8" fillId="0" borderId="14" xfId="3" quotePrefix="1" applyNumberFormat="1" applyFont="1" applyFill="1" applyBorder="1" applyAlignment="1">
      <alignment horizontal="center" wrapText="1"/>
    </xf>
    <xf numFmtId="171" fontId="8" fillId="0" borderId="0" xfId="6" applyNumberFormat="1" applyFont="1" applyFill="1" applyAlignment="1">
      <alignment horizontal="center"/>
    </xf>
    <xf numFmtId="0" fontId="8" fillId="0" borderId="0" xfId="6" applyNumberFormat="1" applyFont="1" applyFill="1" applyAlignment="1">
      <alignment horizontal="center"/>
    </xf>
    <xf numFmtId="171" fontId="8" fillId="0" borderId="14" xfId="2" quotePrefix="1" applyNumberFormat="1" applyFont="1" applyFill="1" applyBorder="1" applyAlignment="1">
      <alignment horizontal="center" wrapText="1"/>
    </xf>
    <xf numFmtId="14" fontId="8" fillId="0" borderId="0" xfId="2" quotePrefix="1" applyNumberFormat="1" applyFont="1" applyFill="1" applyBorder="1" applyAlignment="1">
      <alignment horizontal="center" wrapText="1"/>
    </xf>
    <xf numFmtId="0" fontId="8" fillId="0" borderId="0" xfId="6" applyFont="1" applyFill="1" applyAlignment="1">
      <alignment horizontal="center" wrapText="1"/>
    </xf>
    <xf numFmtId="0" fontId="8" fillId="0" borderId="14" xfId="3" quotePrefix="1" applyNumberFormat="1" applyFont="1" applyFill="1" applyBorder="1" applyAlignment="1">
      <alignment horizontal="center" wrapText="1"/>
    </xf>
    <xf numFmtId="0" fontId="8" fillId="0" borderId="19" xfId="3" quotePrefix="1" applyNumberFormat="1" applyFont="1" applyFill="1" applyBorder="1" applyAlignment="1"/>
    <xf numFmtId="0" fontId="8" fillId="0" borderId="0" xfId="6" applyFont="1" applyFill="1" applyAlignment="1">
      <alignment horizontal="left" vertical="center"/>
    </xf>
    <xf numFmtId="0" fontId="8" fillId="0" borderId="0" xfId="6" applyFont="1" applyFill="1" applyAlignment="1">
      <alignment horizontal="center" vertical="center"/>
    </xf>
    <xf numFmtId="43" fontId="8" fillId="0" borderId="0" xfId="7" applyFont="1" applyFill="1"/>
    <xf numFmtId="43" fontId="8" fillId="0" borderId="0" xfId="7" applyFont="1" applyFill="1" applyAlignment="1"/>
    <xf numFmtId="0" fontId="8" fillId="0" borderId="0" xfId="7" applyNumberFormat="1" applyFont="1" applyFill="1"/>
    <xf numFmtId="14" fontId="8" fillId="0" borderId="0" xfId="6" applyNumberFormat="1" applyFont="1" applyFill="1" applyAlignment="1">
      <alignment horizontal="center"/>
    </xf>
    <xf numFmtId="43" fontId="8" fillId="0" borderId="0" xfId="6" applyNumberFormat="1" applyFont="1" applyFill="1" applyAlignment="1">
      <alignment horizontal="center"/>
    </xf>
    <xf numFmtId="43" fontId="8" fillId="0" borderId="0" xfId="6" applyNumberFormat="1" applyFont="1" applyFill="1"/>
    <xf numFmtId="3" fontId="8" fillId="0" borderId="0" xfId="6" applyNumberFormat="1" applyFont="1" applyFill="1" applyAlignment="1">
      <alignment horizontal="center"/>
    </xf>
    <xf numFmtId="0" fontId="1" fillId="0" borderId="0" xfId="6" applyFont="1" applyFill="1" applyBorder="1" applyAlignment="1">
      <alignment horizontal="left" vertical="center"/>
    </xf>
    <xf numFmtId="165" fontId="1" fillId="0" borderId="0" xfId="7" applyNumberFormat="1" applyFont="1" applyFill="1" applyBorder="1" applyAlignment="1">
      <alignment horizontal="left" vertical="center"/>
    </xf>
    <xf numFmtId="166" fontId="1" fillId="0" borderId="0" xfId="8" applyNumberFormat="1" applyFont="1" applyFill="1" applyBorder="1" applyAlignment="1">
      <alignment horizontal="left" vertical="center"/>
    </xf>
    <xf numFmtId="0" fontId="1" fillId="0" borderId="0" xfId="6" applyFont="1" applyFill="1" applyBorder="1" applyAlignment="1">
      <alignment horizontal="left" vertical="center" wrapText="1"/>
    </xf>
    <xf numFmtId="167" fontId="1" fillId="0" borderId="0" xfId="6" applyNumberFormat="1" applyFont="1" applyFill="1" applyBorder="1" applyAlignment="1">
      <alignment horizontal="left" vertical="center"/>
    </xf>
    <xf numFmtId="169" fontId="1" fillId="0" borderId="0" xfId="7" applyNumberFormat="1" applyFont="1" applyFill="1" applyBorder="1" applyAlignment="1">
      <alignment horizontal="left" vertical="center"/>
    </xf>
    <xf numFmtId="165" fontId="1" fillId="0" borderId="0" xfId="6" applyNumberFormat="1" applyFont="1" applyFill="1" applyBorder="1" applyAlignment="1">
      <alignment horizontal="left" vertical="center"/>
    </xf>
    <xf numFmtId="41" fontId="15" fillId="0" borderId="0" xfId="6" applyNumberFormat="1" applyFont="1" applyFill="1"/>
    <xf numFmtId="0" fontId="3" fillId="0" borderId="0" xfId="6" applyFont="1" applyFill="1"/>
    <xf numFmtId="0" fontId="1" fillId="0" borderId="4" xfId="6" applyFont="1" applyFill="1" applyBorder="1" applyAlignment="1">
      <alignment horizontal="center"/>
    </xf>
    <xf numFmtId="0" fontId="1" fillId="0" borderId="0" xfId="6" applyFont="1" applyFill="1"/>
    <xf numFmtId="0" fontId="1" fillId="0" borderId="0" xfId="6" applyFont="1" applyFill="1" applyAlignment="1">
      <alignment horizontal="centerContinuous" vertical="center"/>
    </xf>
    <xf numFmtId="41" fontId="1" fillId="0" borderId="0" xfId="6" applyNumberFormat="1" applyFont="1" applyFill="1"/>
    <xf numFmtId="164" fontId="1" fillId="0" borderId="0" xfId="6" applyNumberFormat="1" applyFont="1" applyFill="1"/>
    <xf numFmtId="165" fontId="1" fillId="0" borderId="0" xfId="6" applyNumberFormat="1" applyFont="1" applyFill="1"/>
    <xf numFmtId="0" fontId="9" fillId="0" borderId="0" xfId="6" applyFont="1" applyFill="1" applyAlignment="1">
      <alignment horizontal="centerContinuous" vertical="center"/>
    </xf>
    <xf numFmtId="41" fontId="17" fillId="0" borderId="0" xfId="6" applyNumberFormat="1" applyFont="1" applyFill="1"/>
    <xf numFmtId="41" fontId="9" fillId="0" borderId="0" xfId="6" applyNumberFormat="1" applyFont="1" applyFill="1"/>
    <xf numFmtId="0" fontId="9" fillId="0" borderId="0" xfId="6" applyFont="1" applyFill="1"/>
    <xf numFmtId="0" fontId="8" fillId="0" borderId="4" xfId="6" applyFont="1" applyFill="1" applyBorder="1" applyAlignment="1">
      <alignment horizontal="center"/>
    </xf>
    <xf numFmtId="0" fontId="9" fillId="0" borderId="0" xfId="6" applyFont="1" applyFill="1" applyAlignment="1">
      <alignment horizontal="center"/>
    </xf>
    <xf numFmtId="0" fontId="1" fillId="0" borderId="22" xfId="6" applyFont="1" applyFill="1" applyBorder="1" applyAlignment="1">
      <alignment horizontal="centerContinuous" vertical="center" wrapText="1"/>
    </xf>
    <xf numFmtId="0" fontId="8" fillId="0" borderId="0" xfId="6" applyFont="1" applyFill="1" applyAlignment="1">
      <alignment horizontal="left" vertical="center" wrapText="1"/>
    </xf>
    <xf numFmtId="0" fontId="19" fillId="0" borderId="0" xfId="6" applyFont="1" applyFill="1" applyBorder="1" applyAlignment="1">
      <alignment horizontal="left" vertical="center" wrapText="1"/>
    </xf>
    <xf numFmtId="0" fontId="20" fillId="0" borderId="0" xfId="6" applyFont="1" applyFill="1" applyBorder="1" applyAlignment="1">
      <alignment horizontal="left" vertical="center" wrapText="1"/>
    </xf>
    <xf numFmtId="0" fontId="1" fillId="0" borderId="22" xfId="6" applyFont="1" applyFill="1" applyBorder="1" applyAlignment="1">
      <alignment horizontal="left" vertical="center"/>
    </xf>
    <xf numFmtId="0" fontId="9" fillId="0" borderId="4" xfId="6" applyFont="1" applyFill="1" applyBorder="1" applyAlignment="1">
      <alignment horizontal="centerContinuous" vertical="center"/>
    </xf>
    <xf numFmtId="0" fontId="16" fillId="0" borderId="4" xfId="6" applyFont="1" applyFill="1" applyBorder="1" applyAlignment="1">
      <alignment horizontal="centerContinuous" vertical="center"/>
    </xf>
    <xf numFmtId="0" fontId="9" fillId="0" borderId="0" xfId="6" applyNumberFormat="1" applyFont="1" applyFill="1"/>
    <xf numFmtId="167" fontId="10" fillId="0" borderId="0" xfId="6" quotePrefix="1" applyNumberFormat="1" applyFont="1" applyFill="1" applyBorder="1" applyAlignment="1">
      <alignment horizontal="center" wrapText="1"/>
    </xf>
    <xf numFmtId="0" fontId="10" fillId="0" borderId="0" xfId="6" applyNumberFormat="1" applyFont="1" applyFill="1"/>
    <xf numFmtId="0" fontId="16" fillId="0" borderId="0" xfId="6" applyFont="1" applyFill="1" applyAlignment="1">
      <alignment wrapText="1"/>
    </xf>
    <xf numFmtId="0" fontId="10" fillId="0" borderId="11" xfId="6" quotePrefix="1" applyNumberFormat="1" applyFont="1" applyFill="1" applyBorder="1" applyAlignment="1">
      <alignment horizontal="center" wrapText="1"/>
    </xf>
    <xf numFmtId="0" fontId="10" fillId="0" borderId="12" xfId="6" quotePrefix="1" applyNumberFormat="1" applyFont="1" applyFill="1" applyBorder="1" applyAlignment="1"/>
    <xf numFmtId="0" fontId="10" fillId="0" borderId="12" xfId="6" quotePrefix="1" applyNumberFormat="1" applyFont="1" applyFill="1" applyBorder="1" applyAlignment="1">
      <alignment horizontal="center" wrapText="1"/>
    </xf>
    <xf numFmtId="167" fontId="10" fillId="0" borderId="12" xfId="6" applyNumberFormat="1" applyFont="1" applyFill="1" applyBorder="1" applyAlignment="1">
      <alignment horizontal="center" wrapText="1"/>
    </xf>
    <xf numFmtId="167" fontId="10" fillId="0" borderId="12" xfId="6" quotePrefix="1" applyNumberFormat="1" applyFont="1" applyFill="1" applyBorder="1" applyAlignment="1">
      <alignment horizontal="center" wrapText="1"/>
    </xf>
    <xf numFmtId="167" fontId="10" fillId="0" borderId="13" xfId="6" quotePrefix="1" applyNumberFormat="1" applyFont="1" applyFill="1" applyBorder="1" applyAlignment="1">
      <alignment horizontal="center" wrapText="1"/>
    </xf>
    <xf numFmtId="14" fontId="10" fillId="0" borderId="0" xfId="6" quotePrefix="1" applyNumberFormat="1" applyFont="1" applyFill="1" applyBorder="1" applyAlignment="1">
      <alignment horizontal="center" wrapText="1"/>
    </xf>
    <xf numFmtId="167" fontId="10" fillId="0" borderId="11" xfId="6" quotePrefix="1" applyNumberFormat="1" applyFont="1" applyFill="1" applyBorder="1" applyAlignment="1">
      <alignment horizontal="center" wrapText="1"/>
    </xf>
    <xf numFmtId="0" fontId="10" fillId="0" borderId="0" xfId="6" quotePrefix="1" applyNumberFormat="1" applyFont="1" applyFill="1" applyBorder="1" applyAlignment="1">
      <alignment horizontal="center" wrapText="1"/>
    </xf>
    <xf numFmtId="167" fontId="10" fillId="0" borderId="11" xfId="6" applyNumberFormat="1" applyFont="1" applyFill="1" applyBorder="1" applyAlignment="1">
      <alignment horizontal="center" wrapText="1"/>
    </xf>
    <xf numFmtId="167" fontId="10" fillId="0" borderId="13" xfId="6" applyNumberFormat="1" applyFont="1" applyFill="1" applyBorder="1" applyAlignment="1">
      <alignment horizontal="center" wrapText="1"/>
    </xf>
    <xf numFmtId="171" fontId="8" fillId="0" borderId="0" xfId="6" quotePrefix="1" applyNumberFormat="1" applyFont="1" applyFill="1" applyBorder="1" applyAlignment="1">
      <alignment horizontal="center" wrapText="1"/>
    </xf>
    <xf numFmtId="171" fontId="8" fillId="0" borderId="15" xfId="6" quotePrefix="1" applyNumberFormat="1" applyFont="1" applyFill="1" applyBorder="1" applyAlignment="1">
      <alignment horizontal="center" wrapText="1"/>
    </xf>
    <xf numFmtId="14" fontId="8" fillId="0" borderId="0" xfId="6" quotePrefix="1" applyNumberFormat="1" applyFont="1" applyFill="1" applyBorder="1" applyAlignment="1">
      <alignment horizontal="center" wrapText="1"/>
    </xf>
    <xf numFmtId="171" fontId="8" fillId="0" borderId="14" xfId="6" applyNumberFormat="1" applyFont="1" applyFill="1" applyBorder="1" applyAlignment="1">
      <alignment horizontal="center" wrapText="1"/>
    </xf>
    <xf numFmtId="171" fontId="8" fillId="0" borderId="0" xfId="6" applyNumberFormat="1" applyFont="1" applyFill="1" applyBorder="1" applyAlignment="1">
      <alignment horizontal="center" wrapText="1"/>
    </xf>
    <xf numFmtId="171" fontId="8" fillId="0" borderId="15" xfId="6" applyNumberFormat="1" applyFont="1" applyFill="1" applyBorder="1" applyAlignment="1">
      <alignment horizontal="center" wrapText="1"/>
    </xf>
    <xf numFmtId="167" fontId="9" fillId="0" borderId="16" xfId="6" applyNumberFormat="1" applyFont="1" applyFill="1" applyBorder="1" applyAlignment="1">
      <alignment vertical="center"/>
    </xf>
    <xf numFmtId="167" fontId="9" fillId="0" borderId="17" xfId="6" applyNumberFormat="1" applyFont="1" applyFill="1" applyBorder="1" applyAlignment="1">
      <alignment vertical="center"/>
    </xf>
    <xf numFmtId="167" fontId="9" fillId="0" borderId="18" xfId="6" applyNumberFormat="1" applyFont="1" applyFill="1" applyBorder="1" applyAlignment="1">
      <alignment vertical="center"/>
    </xf>
    <xf numFmtId="165" fontId="8" fillId="0" borderId="0" xfId="7" quotePrefix="1" applyNumberFormat="1" applyFont="1" applyFill="1" applyBorder="1" applyAlignment="1">
      <alignment horizontal="center" wrapText="1"/>
    </xf>
    <xf numFmtId="171" fontId="9" fillId="0" borderId="16" xfId="6" applyNumberFormat="1" applyFont="1" applyFill="1" applyBorder="1"/>
    <xf numFmtId="171" fontId="9" fillId="0" borderId="17" xfId="6" applyNumberFormat="1" applyFont="1" applyFill="1" applyBorder="1"/>
    <xf numFmtId="171" fontId="9" fillId="0" borderId="18" xfId="6" applyNumberFormat="1" applyFont="1" applyFill="1" applyBorder="1"/>
    <xf numFmtId="0" fontId="8" fillId="0" borderId="0" xfId="6" quotePrefix="1" applyNumberFormat="1" applyFont="1" applyFill="1" applyBorder="1" applyAlignment="1">
      <alignment horizontal="center" wrapText="1"/>
    </xf>
    <xf numFmtId="171" fontId="9" fillId="0" borderId="16" xfId="6" applyNumberFormat="1" applyFont="1" applyFill="1" applyBorder="1" applyAlignment="1">
      <alignment horizontal="center"/>
    </xf>
    <xf numFmtId="171" fontId="9" fillId="0" borderId="17" xfId="6" applyNumberFormat="1" applyFont="1" applyFill="1" applyBorder="1" applyAlignment="1">
      <alignment horizontal="center"/>
    </xf>
    <xf numFmtId="171" fontId="9" fillId="0" borderId="18" xfId="6" applyNumberFormat="1" applyFont="1" applyFill="1" applyBorder="1" applyAlignment="1">
      <alignment horizontal="center"/>
    </xf>
    <xf numFmtId="0" fontId="10" fillId="0" borderId="0" xfId="6" applyNumberFormat="1" applyFont="1" applyFill="1" applyBorder="1"/>
    <xf numFmtId="0" fontId="9" fillId="0" borderId="0" xfId="6" applyNumberFormat="1" applyFont="1" applyFill="1" applyBorder="1" applyAlignment="1">
      <alignment horizontal="center" vertical="center"/>
    </xf>
    <xf numFmtId="0" fontId="9" fillId="0" borderId="0" xfId="6" applyNumberFormat="1" applyFont="1" applyFill="1" applyBorder="1" applyAlignment="1">
      <alignment vertical="center"/>
    </xf>
    <xf numFmtId="171" fontId="9" fillId="0" borderId="0" xfId="6" applyNumberFormat="1" applyFont="1" applyFill="1" applyBorder="1" applyAlignment="1">
      <alignment horizontal="center"/>
    </xf>
    <xf numFmtId="167" fontId="10" fillId="0" borderId="20" xfId="6" applyNumberFormat="1" applyFont="1" applyFill="1" applyBorder="1" applyAlignment="1">
      <alignment horizontal="center" wrapText="1"/>
    </xf>
    <xf numFmtId="167" fontId="10" fillId="0" borderId="19" xfId="6" applyNumberFormat="1" applyFont="1" applyFill="1" applyBorder="1" applyAlignment="1">
      <alignment horizontal="center" wrapText="1"/>
    </xf>
    <xf numFmtId="167" fontId="10" fillId="0" borderId="21" xfId="6" applyNumberFormat="1" applyFont="1" applyFill="1" applyBorder="1" applyAlignment="1">
      <alignment horizontal="center" wrapText="1"/>
    </xf>
    <xf numFmtId="0" fontId="8" fillId="0" borderId="14" xfId="6" applyFont="1" applyFill="1" applyBorder="1" applyAlignment="1">
      <alignment wrapText="1"/>
    </xf>
    <xf numFmtId="0" fontId="8" fillId="0" borderId="14" xfId="6" quotePrefix="1" applyNumberFormat="1" applyFont="1" applyFill="1" applyBorder="1" applyAlignment="1">
      <alignment horizontal="center" wrapText="1"/>
    </xf>
    <xf numFmtId="0" fontId="8" fillId="0" borderId="19" xfId="6" quotePrefix="1" applyNumberFormat="1" applyFont="1" applyFill="1" applyBorder="1" applyAlignment="1"/>
    <xf numFmtId="167" fontId="8" fillId="0" borderId="0" xfId="6" quotePrefix="1" applyNumberFormat="1" applyFont="1" applyFill="1" applyBorder="1" applyAlignment="1">
      <alignment horizontal="center" wrapText="1"/>
    </xf>
    <xf numFmtId="10" fontId="8" fillId="0" borderId="0" xfId="6" quotePrefix="1" applyNumberFormat="1" applyFont="1" applyFill="1" applyBorder="1" applyAlignment="1">
      <alignment horizontal="center" wrapText="1"/>
    </xf>
    <xf numFmtId="10" fontId="8" fillId="0" borderId="15" xfId="6" quotePrefix="1" applyNumberFormat="1" applyFont="1" applyFill="1" applyBorder="1" applyAlignment="1">
      <alignment horizontal="center" wrapText="1"/>
    </xf>
    <xf numFmtId="171" fontId="8" fillId="0" borderId="14" xfId="6" quotePrefix="1" applyNumberFormat="1" applyFont="1" applyFill="1" applyBorder="1" applyAlignment="1">
      <alignment horizontal="center" wrapText="1"/>
    </xf>
    <xf numFmtId="0" fontId="8" fillId="0" borderId="0" xfId="6" quotePrefix="1" applyNumberFormat="1" applyFont="1" applyFill="1" applyBorder="1" applyAlignment="1"/>
    <xf numFmtId="165" fontId="9" fillId="0" borderId="0" xfId="6" applyNumberFormat="1" applyFont="1" applyFill="1" applyBorder="1" applyAlignment="1">
      <alignment horizontal="center"/>
    </xf>
    <xf numFmtId="167" fontId="9" fillId="0" borderId="0" xfId="6" applyNumberFormat="1" applyFont="1" applyFill="1" applyBorder="1" applyAlignment="1">
      <alignment vertical="center"/>
    </xf>
    <xf numFmtId="168" fontId="9" fillId="0" borderId="0" xfId="6" applyNumberFormat="1" applyFont="1" applyFill="1" applyBorder="1" applyAlignment="1">
      <alignment horizontal="center"/>
    </xf>
    <xf numFmtId="171" fontId="8" fillId="0" borderId="0" xfId="6" quotePrefix="1" applyNumberFormat="1" applyFont="1" applyFill="1" applyBorder="1" applyAlignment="1">
      <alignment horizontal="center" vertical="center" wrapText="1"/>
    </xf>
    <xf numFmtId="171" fontId="8" fillId="0" borderId="14" xfId="6" applyNumberFormat="1" applyFont="1" applyFill="1" applyBorder="1" applyAlignment="1">
      <alignment horizontal="center" vertical="center" wrapText="1"/>
    </xf>
    <xf numFmtId="171" fontId="8" fillId="0" borderId="0" xfId="6" applyNumberFormat="1" applyFont="1" applyFill="1" applyBorder="1" applyAlignment="1">
      <alignment horizontal="center" vertical="center" wrapText="1"/>
    </xf>
    <xf numFmtId="171" fontId="8" fillId="0" borderId="15" xfId="6" applyNumberFormat="1" applyFont="1" applyFill="1" applyBorder="1" applyAlignment="1">
      <alignment horizontal="center" vertical="center" wrapText="1"/>
    </xf>
    <xf numFmtId="0" fontId="8" fillId="0" borderId="0" xfId="6" applyFont="1" applyFill="1" applyAlignment="1">
      <alignment vertical="center" wrapText="1"/>
    </xf>
    <xf numFmtId="171" fontId="8" fillId="0" borderId="20" xfId="6" applyNumberFormat="1" applyFont="1" applyFill="1" applyBorder="1" applyAlignment="1">
      <alignment horizontal="center" wrapText="1"/>
    </xf>
    <xf numFmtId="171" fontId="8" fillId="0" borderId="19" xfId="6" applyNumberFormat="1" applyFont="1" applyFill="1" applyBorder="1" applyAlignment="1">
      <alignment horizontal="center" wrapText="1"/>
    </xf>
    <xf numFmtId="171" fontId="8" fillId="0" borderId="21" xfId="6" applyNumberFormat="1" applyFont="1" applyFill="1" applyBorder="1" applyAlignment="1">
      <alignment horizontal="center" wrapText="1"/>
    </xf>
    <xf numFmtId="171" fontId="8" fillId="0" borderId="0" xfId="6" quotePrefix="1" applyNumberFormat="1" applyFont="1" applyFill="1" applyBorder="1" applyAlignment="1">
      <alignment horizontal="left" vertical="center" wrapText="1"/>
    </xf>
    <xf numFmtId="0" fontId="10" fillId="0" borderId="20" xfId="6" quotePrefix="1" applyNumberFormat="1" applyFont="1" applyFill="1" applyBorder="1" applyAlignment="1">
      <alignment horizontal="center" wrapText="1"/>
    </xf>
    <xf numFmtId="0" fontId="10" fillId="0" borderId="19" xfId="6" quotePrefix="1" applyNumberFormat="1" applyFont="1" applyFill="1" applyBorder="1" applyAlignment="1"/>
    <xf numFmtId="0" fontId="10" fillId="0" borderId="19" xfId="6" quotePrefix="1" applyNumberFormat="1" applyFont="1" applyFill="1" applyBorder="1" applyAlignment="1">
      <alignment horizontal="center" wrapText="1"/>
    </xf>
    <xf numFmtId="167" fontId="10" fillId="0" borderId="19" xfId="6" quotePrefix="1" applyNumberFormat="1" applyFont="1" applyFill="1" applyBorder="1" applyAlignment="1">
      <alignment horizontal="center" wrapText="1"/>
    </xf>
    <xf numFmtId="167" fontId="10" fillId="0" borderId="21" xfId="6" quotePrefix="1" applyNumberFormat="1" applyFont="1" applyFill="1" applyBorder="1" applyAlignment="1">
      <alignment horizontal="center" wrapText="1"/>
    </xf>
    <xf numFmtId="0" fontId="8" fillId="0" borderId="20" xfId="6" quotePrefix="1" applyNumberFormat="1" applyFont="1" applyFill="1" applyBorder="1" applyAlignment="1">
      <alignment horizontal="center" wrapText="1"/>
    </xf>
    <xf numFmtId="0" fontId="8" fillId="0" borderId="19" xfId="6" quotePrefix="1" applyNumberFormat="1" applyFont="1" applyFill="1" applyBorder="1" applyAlignment="1">
      <alignment horizontal="center" wrapText="1"/>
    </xf>
    <xf numFmtId="167" fontId="8" fillId="0" borderId="19" xfId="6" quotePrefix="1" applyNumberFormat="1" applyFont="1" applyFill="1" applyBorder="1" applyAlignment="1">
      <alignment horizontal="center" wrapText="1"/>
    </xf>
    <xf numFmtId="14" fontId="8" fillId="0" borderId="19" xfId="6" quotePrefix="1" applyNumberFormat="1" applyFont="1" applyFill="1" applyBorder="1" applyAlignment="1">
      <alignment horizontal="center" wrapText="1"/>
    </xf>
    <xf numFmtId="10" fontId="8" fillId="0" borderId="19" xfId="6" quotePrefix="1" applyNumberFormat="1" applyFont="1" applyFill="1" applyBorder="1" applyAlignment="1">
      <alignment horizontal="center" wrapText="1"/>
    </xf>
    <xf numFmtId="10" fontId="8" fillId="0" borderId="21" xfId="6" quotePrefix="1" applyNumberFormat="1" applyFont="1" applyFill="1" applyBorder="1" applyAlignment="1">
      <alignment horizontal="center" wrapText="1"/>
    </xf>
    <xf numFmtId="43" fontId="8" fillId="0" borderId="0" xfId="7" applyFont="1" applyFill="1" applyAlignment="1">
      <alignment wrapText="1"/>
    </xf>
    <xf numFmtId="0" fontId="18" fillId="0" borderId="0" xfId="6" applyNumberFormat="1" applyFont="1" applyFill="1"/>
    <xf numFmtId="0" fontId="8" fillId="0" borderId="14" xfId="2" quotePrefix="1" applyNumberFormat="1" applyFont="1" applyFill="1" applyBorder="1" applyAlignment="1">
      <alignment horizontal="center" wrapText="1"/>
    </xf>
    <xf numFmtId="0" fontId="8" fillId="0" borderId="0" xfId="2" quotePrefix="1" applyNumberFormat="1" applyFont="1" applyFill="1" applyBorder="1" applyAlignment="1"/>
    <xf numFmtId="0" fontId="8" fillId="0" borderId="22" xfId="6" applyNumberFormat="1" applyFont="1" applyFill="1" applyBorder="1"/>
    <xf numFmtId="0" fontId="8" fillId="0" borderId="22" xfId="6" applyNumberFormat="1" applyFont="1" applyFill="1" applyBorder="1" applyAlignment="1"/>
    <xf numFmtId="0" fontId="8" fillId="0" borderId="22" xfId="6" applyFont="1" applyFill="1" applyBorder="1" applyAlignment="1">
      <alignment horizontal="center"/>
    </xf>
    <xf numFmtId="0" fontId="18" fillId="0" borderId="0" xfId="6" applyFont="1" applyFill="1"/>
    <xf numFmtId="0" fontId="10" fillId="0" borderId="0" xfId="6" applyFont="1" applyFill="1"/>
    <xf numFmtId="0" fontId="10" fillId="0" borderId="0" xfId="6" applyFont="1" applyFill="1" applyAlignment="1">
      <alignment horizontal="center"/>
    </xf>
    <xf numFmtId="167" fontId="10" fillId="0" borderId="11" xfId="6" applyNumberFormat="1" applyFont="1" applyFill="1" applyBorder="1" applyAlignment="1">
      <alignment wrapText="1"/>
    </xf>
    <xf numFmtId="167" fontId="10" fillId="0" borderId="12" xfId="6" applyNumberFormat="1" applyFont="1" applyFill="1" applyBorder="1" applyAlignment="1">
      <alignment wrapText="1"/>
    </xf>
    <xf numFmtId="167" fontId="10" fillId="0" borderId="13" xfId="6" applyNumberFormat="1" applyFont="1" applyFill="1" applyBorder="1" applyAlignment="1">
      <alignment wrapText="1"/>
    </xf>
    <xf numFmtId="0" fontId="9" fillId="0" borderId="0" xfId="6" applyFont="1" applyFill="1" applyBorder="1"/>
    <xf numFmtId="0" fontId="8" fillId="0" borderId="22" xfId="6" applyFont="1" applyFill="1" applyBorder="1"/>
    <xf numFmtId="167" fontId="8" fillId="0" borderId="0" xfId="6" applyNumberFormat="1" applyFont="1" applyBorder="1" applyAlignment="1">
      <alignment horizontal="center" vertical="center"/>
    </xf>
    <xf numFmtId="0" fontId="8" fillId="0" borderId="4" xfId="6" applyNumberFormat="1" applyFont="1" applyBorder="1" applyAlignment="1">
      <alignment horizontal="center"/>
    </xf>
    <xf numFmtId="0" fontId="8" fillId="0" borderId="4" xfId="6" applyFont="1" applyBorder="1" applyAlignment="1">
      <alignment horizontal="center" vertical="center"/>
    </xf>
    <xf numFmtId="0" fontId="8" fillId="0" borderId="8" xfId="6" applyNumberFormat="1" applyFont="1" applyBorder="1" applyAlignment="1">
      <alignment horizontal="center"/>
    </xf>
    <xf numFmtId="0" fontId="1" fillId="0" borderId="22" xfId="6" applyFont="1" applyBorder="1"/>
    <xf numFmtId="166" fontId="1" fillId="0" borderId="0" xfId="8" applyNumberFormat="1" applyFont="1"/>
    <xf numFmtId="165" fontId="8" fillId="0" borderId="0" xfId="7" applyNumberFormat="1" applyFont="1"/>
    <xf numFmtId="165" fontId="1" fillId="0" borderId="22" xfId="7" applyNumberFormat="1" applyFont="1" applyBorder="1"/>
    <xf numFmtId="168" fontId="1" fillId="0" borderId="0" xfId="6" applyNumberFormat="1" applyFont="1" applyBorder="1"/>
    <xf numFmtId="168" fontId="1" fillId="0" borderId="0" xfId="6" applyNumberFormat="1" applyFont="1" applyBorder="1" applyAlignment="1"/>
    <xf numFmtId="167" fontId="8" fillId="0" borderId="0" xfId="6" quotePrefix="1" applyNumberFormat="1" applyFont="1" applyFill="1" applyAlignment="1">
      <alignment horizontal="center"/>
    </xf>
    <xf numFmtId="0" fontId="9" fillId="0" borderId="0" xfId="6" applyFont="1" applyFill="1" applyAlignment="1">
      <alignment horizontal="left" indent="1"/>
    </xf>
    <xf numFmtId="167" fontId="9" fillId="0" borderId="0" xfId="6" applyNumberFormat="1" applyFont="1" applyFill="1" applyBorder="1" applyAlignment="1">
      <alignment horizontal="center" vertical="center"/>
    </xf>
    <xf numFmtId="167" fontId="8" fillId="0" borderId="0" xfId="6" applyNumberFormat="1" applyFont="1" applyBorder="1" applyAlignment="1">
      <alignment horizontal="center"/>
    </xf>
    <xf numFmtId="168" fontId="8" fillId="0" borderId="0" xfId="6" applyNumberFormat="1" applyFont="1" applyBorder="1" applyAlignment="1"/>
    <xf numFmtId="168" fontId="8" fillId="0" borderId="0" xfId="7" applyNumberFormat="1" applyFont="1" applyBorder="1"/>
    <xf numFmtId="168" fontId="8" fillId="0" borderId="0" xfId="6" applyNumberFormat="1" applyFont="1" applyFill="1" applyBorder="1" applyAlignment="1"/>
    <xf numFmtId="0" fontId="8" fillId="0" borderId="0" xfId="6" applyNumberFormat="1" applyFont="1"/>
    <xf numFmtId="0" fontId="8" fillId="0" borderId="22" xfId="6" applyFont="1" applyBorder="1"/>
    <xf numFmtId="165" fontId="8" fillId="0" borderId="0" xfId="7" applyNumberFormat="1" applyFont="1" applyFill="1" applyBorder="1" applyAlignment="1">
      <alignment horizontal="center"/>
    </xf>
    <xf numFmtId="43" fontId="8" fillId="0" borderId="0" xfId="6" applyNumberFormat="1" applyFont="1"/>
    <xf numFmtId="165" fontId="11" fillId="0" borderId="1" xfId="1" applyNumberFormat="1" applyFont="1" applyFill="1"/>
    <xf numFmtId="165" fontId="8" fillId="0" borderId="1" xfId="1" applyNumberFormat="1" applyFont="1" applyFill="1"/>
    <xf numFmtId="165" fontId="11" fillId="0" borderId="23" xfId="1" applyNumberFormat="1" applyFont="1" applyFill="1" applyBorder="1"/>
    <xf numFmtId="0" fontId="11" fillId="0" borderId="1" xfId="1" applyFont="1" applyFill="1"/>
    <xf numFmtId="167" fontId="8" fillId="0" borderId="0" xfId="9" quotePrefix="1" applyNumberFormat="1" applyFont="1" applyFill="1" applyBorder="1" applyAlignment="1">
      <alignment horizontal="center"/>
    </xf>
    <xf numFmtId="165" fontId="8" fillId="0" borderId="23" xfId="1" applyNumberFormat="1" applyFont="1" applyFill="1" applyBorder="1"/>
    <xf numFmtId="167" fontId="8" fillId="0" borderId="0" xfId="1" applyNumberFormat="1" applyFont="1" applyFill="1" applyBorder="1" applyAlignment="1">
      <alignment horizontal="left" vertical="center"/>
    </xf>
    <xf numFmtId="165" fontId="8" fillId="0" borderId="9" xfId="7" applyNumberFormat="1" applyFont="1" applyFill="1" applyBorder="1" applyAlignment="1">
      <alignment horizontal="left" vertical="center"/>
    </xf>
    <xf numFmtId="169" fontId="8" fillId="0" borderId="9" xfId="7" applyNumberFormat="1" applyFont="1" applyFill="1" applyBorder="1" applyAlignment="1">
      <alignment horizontal="left" vertical="center"/>
    </xf>
    <xf numFmtId="165" fontId="8" fillId="0" borderId="0" xfId="7" applyNumberFormat="1" applyFont="1" applyFill="1" applyBorder="1" applyAlignment="1">
      <alignment horizontal="left" vertical="center"/>
    </xf>
    <xf numFmtId="169" fontId="8" fillId="0" borderId="0" xfId="7" applyNumberFormat="1" applyFont="1" applyFill="1" applyBorder="1" applyAlignment="1">
      <alignment horizontal="left" vertical="center"/>
    </xf>
    <xf numFmtId="0" fontId="8" fillId="0" borderId="0" xfId="6" applyFont="1" applyFill="1" applyAlignment="1">
      <alignment horizontal="center" vertical="center" wrapText="1"/>
    </xf>
    <xf numFmtId="0" fontId="8" fillId="0" borderId="0" xfId="2" quotePrefix="1" applyNumberFormat="1" applyFont="1" applyFill="1" applyBorder="1" applyAlignment="1">
      <alignment horizontal="center" wrapText="1"/>
    </xf>
    <xf numFmtId="167" fontId="8" fillId="0" borderId="0" xfId="2" quotePrefix="1" applyNumberFormat="1" applyFont="1" applyFill="1" applyBorder="1" applyAlignment="1">
      <alignment horizontal="center" wrapText="1"/>
    </xf>
    <xf numFmtId="10" fontId="8" fillId="0" borderId="0" xfId="2" quotePrefix="1" applyNumberFormat="1" applyFont="1" applyFill="1" applyBorder="1" applyAlignment="1">
      <alignment horizontal="center" wrapText="1"/>
    </xf>
    <xf numFmtId="10" fontId="8" fillId="0" borderId="15" xfId="2" quotePrefix="1" applyNumberFormat="1" applyFont="1" applyFill="1" applyBorder="1" applyAlignment="1">
      <alignment horizontal="center" wrapText="1"/>
    </xf>
    <xf numFmtId="0" fontId="9" fillId="0" borderId="2" xfId="6" applyNumberFormat="1" applyFont="1" applyFill="1" applyBorder="1" applyAlignment="1">
      <alignment horizontal="centerContinuous" vertical="center"/>
    </xf>
    <xf numFmtId="0" fontId="8" fillId="0" borderId="24" xfId="6" applyNumberFormat="1" applyFont="1" applyFill="1" applyBorder="1" applyAlignment="1">
      <alignment horizontal="centerContinuous"/>
    </xf>
    <xf numFmtId="0" fontId="8" fillId="0" borderId="24" xfId="6" applyFont="1" applyFill="1" applyBorder="1" applyAlignment="1">
      <alignment horizontal="centerContinuous"/>
    </xf>
    <xf numFmtId="0" fontId="8" fillId="0" borderId="3" xfId="6" applyFont="1" applyFill="1" applyBorder="1" applyAlignment="1">
      <alignment horizontal="centerContinuous"/>
    </xf>
    <xf numFmtId="171" fontId="8" fillId="0" borderId="25" xfId="9" applyNumberFormat="1" applyFont="1" applyFill="1" applyBorder="1" applyAlignment="1">
      <alignment horizontal="center" wrapText="1"/>
    </xf>
    <xf numFmtId="171" fontId="8" fillId="0" borderId="26" xfId="9" applyNumberFormat="1" applyFont="1" applyFill="1" applyBorder="1" applyAlignment="1">
      <alignment horizontal="center" wrapText="1"/>
    </xf>
    <xf numFmtId="0" fontId="9" fillId="0" borderId="4" xfId="6" applyNumberFormat="1" applyFont="1" applyFill="1" applyBorder="1" applyAlignment="1">
      <alignment horizontal="centerContinuous" vertical="center"/>
    </xf>
    <xf numFmtId="0" fontId="8" fillId="0" borderId="0" xfId="9" quotePrefix="1" applyNumberFormat="1" applyFont="1" applyFill="1" applyBorder="1" applyAlignment="1">
      <alignment horizontal="center" wrapText="1"/>
    </xf>
    <xf numFmtId="0" fontId="8" fillId="0" borderId="0" xfId="9" quotePrefix="1" applyNumberFormat="1" applyFont="1" applyFill="1" applyBorder="1" applyAlignment="1"/>
    <xf numFmtId="167" fontId="8" fillId="0" borderId="0" xfId="9" applyNumberFormat="1" applyFont="1" applyFill="1" applyBorder="1" applyAlignment="1">
      <alignment horizontal="center" wrapText="1"/>
    </xf>
    <xf numFmtId="14" fontId="8" fillId="0" borderId="0" xfId="9" quotePrefix="1" applyNumberFormat="1" applyFont="1" applyFill="1" applyBorder="1" applyAlignment="1">
      <alignment horizontal="center" wrapText="1"/>
    </xf>
    <xf numFmtId="167" fontId="8" fillId="0" borderId="0" xfId="9" quotePrefix="1" applyNumberFormat="1" applyFont="1" applyFill="1" applyBorder="1" applyAlignment="1">
      <alignment horizontal="center" wrapText="1"/>
    </xf>
    <xf numFmtId="10" fontId="8" fillId="0" borderId="0" xfId="9" quotePrefix="1" applyNumberFormat="1" applyFont="1" applyFill="1" applyBorder="1" applyAlignment="1">
      <alignment horizontal="center" wrapText="1"/>
    </xf>
    <xf numFmtId="0" fontId="8" fillId="0" borderId="0" xfId="0" quotePrefix="1" applyFont="1" applyFill="1" applyBorder="1"/>
    <xf numFmtId="0" fontId="8" fillId="0" borderId="14" xfId="9" quotePrefix="1" applyNumberFormat="1" applyFont="1" applyFill="1" applyBorder="1" applyAlignment="1">
      <alignment horizontal="center" wrapText="1"/>
    </xf>
    <xf numFmtId="10" fontId="8" fillId="0" borderId="15" xfId="9" quotePrefix="1" applyNumberFormat="1" applyFont="1" applyFill="1" applyBorder="1" applyAlignment="1">
      <alignment horizontal="center" wrapText="1"/>
    </xf>
    <xf numFmtId="0" fontId="8" fillId="0" borderId="14" xfId="9" quotePrefix="1" applyNumberFormat="1" applyFont="1" applyFill="1" applyBorder="1" applyAlignment="1">
      <alignment horizontal="left" wrapText="1"/>
    </xf>
    <xf numFmtId="171" fontId="8" fillId="0" borderId="14" xfId="9" applyNumberFormat="1" applyFont="1" applyFill="1" applyBorder="1"/>
    <xf numFmtId="0" fontId="9" fillId="0" borderId="22" xfId="6" applyNumberFormat="1" applyFont="1" applyFill="1" applyBorder="1"/>
    <xf numFmtId="0" fontId="8" fillId="0" borderId="0" xfId="9" quotePrefix="1" applyNumberFormat="1" applyFont="1" applyFill="1" applyBorder="1" applyAlignment="1">
      <alignment horizontal="center" vertical="center" wrapText="1"/>
    </xf>
    <xf numFmtId="0" fontId="8" fillId="0" borderId="0" xfId="9" quotePrefix="1" applyNumberFormat="1" applyFont="1" applyFill="1" applyBorder="1" applyAlignment="1">
      <alignment vertical="center"/>
    </xf>
    <xf numFmtId="167" fontId="8" fillId="0" borderId="0" xfId="9" applyNumberFormat="1" applyFont="1" applyFill="1" applyBorder="1" applyAlignment="1">
      <alignment horizontal="center" vertical="center" wrapText="1"/>
    </xf>
    <xf numFmtId="14" fontId="8" fillId="0" borderId="0" xfId="9" quotePrefix="1" applyNumberFormat="1" applyFont="1" applyFill="1" applyBorder="1" applyAlignment="1">
      <alignment horizontal="center" vertical="center" wrapText="1"/>
    </xf>
    <xf numFmtId="10" fontId="8" fillId="0" borderId="0" xfId="9" quotePrefix="1" applyNumberFormat="1" applyFont="1" applyFill="1" applyBorder="1" applyAlignment="1">
      <alignment horizontal="center" vertical="center" wrapText="1"/>
    </xf>
    <xf numFmtId="167" fontId="8" fillId="0" borderId="0" xfId="9" quotePrefix="1" applyNumberFormat="1" applyFont="1" applyFill="1" applyBorder="1" applyAlignment="1">
      <alignment horizontal="center" vertical="center" wrapText="1"/>
    </xf>
    <xf numFmtId="0" fontId="8" fillId="0" borderId="14" xfId="9" quotePrefix="1" applyNumberFormat="1" applyFont="1" applyFill="1" applyBorder="1" applyAlignment="1">
      <alignment horizontal="center" vertical="center" wrapText="1"/>
    </xf>
    <xf numFmtId="10" fontId="8" fillId="0" borderId="15" xfId="9" quotePrefix="1" applyNumberFormat="1" applyFont="1" applyFill="1" applyBorder="1" applyAlignment="1">
      <alignment horizontal="center" vertical="center" wrapText="1"/>
    </xf>
    <xf numFmtId="171" fontId="8" fillId="0" borderId="0" xfId="9" applyNumberFormat="1" applyFont="1" applyFill="1" applyBorder="1" applyAlignment="1">
      <alignment horizontal="center" wrapText="1"/>
    </xf>
    <xf numFmtId="171" fontId="8" fillId="0" borderId="14" xfId="9" applyNumberFormat="1" applyFont="1" applyFill="1" applyBorder="1" applyAlignment="1">
      <alignment horizontal="center" wrapText="1"/>
    </xf>
    <xf numFmtId="171" fontId="8" fillId="0" borderId="15" xfId="9" applyNumberFormat="1" applyFont="1" applyFill="1" applyBorder="1" applyAlignment="1">
      <alignment horizontal="center" wrapText="1"/>
    </xf>
    <xf numFmtId="174" fontId="8" fillId="0" borderId="14" xfId="9" applyNumberFormat="1" applyFont="1" applyFill="1" applyBorder="1"/>
    <xf numFmtId="175" fontId="8" fillId="0" borderId="14" xfId="9" quotePrefix="1" applyNumberFormat="1" applyFont="1" applyFill="1" applyBorder="1" applyAlignment="1">
      <alignment horizontal="left" vertical="center" wrapText="1"/>
    </xf>
    <xf numFmtId="43" fontId="8" fillId="0" borderId="0" xfId="9" applyNumberFormat="1" applyFont="1" applyFill="1" applyBorder="1" applyAlignment="1">
      <alignment horizontal="center" wrapText="1"/>
    </xf>
    <xf numFmtId="43" fontId="8" fillId="0" borderId="14" xfId="9" applyNumberFormat="1" applyFont="1" applyFill="1" applyBorder="1" applyAlignment="1">
      <alignment horizontal="center" wrapText="1"/>
    </xf>
    <xf numFmtId="0" fontId="8" fillId="0" borderId="0" xfId="1" quotePrefix="1" applyNumberFormat="1" applyFont="1" applyFill="1" applyBorder="1" applyAlignment="1">
      <alignment horizontal="left" vertical="center" wrapText="1"/>
    </xf>
    <xf numFmtId="0" fontId="8" fillId="0" borderId="0" xfId="1" quotePrefix="1" applyNumberFormat="1" applyFont="1" applyFill="1" applyBorder="1" applyAlignment="1">
      <alignment vertical="center"/>
    </xf>
    <xf numFmtId="0" fontId="8" fillId="0" borderId="0" xfId="1" quotePrefix="1" applyNumberFormat="1" applyFont="1" applyFill="1" applyBorder="1" applyAlignment="1">
      <alignment horizontal="center" vertical="center" wrapText="1"/>
    </xf>
    <xf numFmtId="167" fontId="8" fillId="0" borderId="0" xfId="1" applyNumberFormat="1" applyFont="1" applyFill="1" applyBorder="1" applyAlignment="1">
      <alignment horizontal="center" vertical="center" wrapText="1"/>
    </xf>
    <xf numFmtId="14" fontId="8" fillId="0" borderId="0" xfId="1" quotePrefix="1" applyNumberFormat="1" applyFont="1" applyFill="1" applyBorder="1" applyAlignment="1">
      <alignment horizontal="center" vertical="center" wrapText="1"/>
    </xf>
    <xf numFmtId="167" fontId="8" fillId="0" borderId="0" xfId="1" quotePrefix="1" applyNumberFormat="1" applyFont="1" applyFill="1" applyBorder="1" applyAlignment="1">
      <alignment horizontal="center" vertical="center" wrapText="1"/>
    </xf>
    <xf numFmtId="10" fontId="8" fillId="0" borderId="0" xfId="1" quotePrefix="1" applyNumberFormat="1" applyFont="1" applyFill="1" applyBorder="1" applyAlignment="1">
      <alignment horizontal="center" vertical="center" wrapText="1"/>
    </xf>
    <xf numFmtId="14" fontId="8" fillId="0" borderId="0" xfId="1" quotePrefix="1" applyNumberFormat="1" applyFont="1" applyFill="1" applyBorder="1" applyAlignment="1">
      <alignment horizontal="center" wrapText="1"/>
    </xf>
    <xf numFmtId="0" fontId="8" fillId="0" borderId="14" xfId="9" quotePrefix="1" applyNumberFormat="1" applyFont="1" applyFill="1" applyBorder="1" applyAlignment="1">
      <alignment horizontal="left" vertical="center" wrapText="1"/>
    </xf>
    <xf numFmtId="0" fontId="8" fillId="0" borderId="14" xfId="1" quotePrefix="1" applyNumberFormat="1" applyFont="1" applyFill="1" applyBorder="1" applyAlignment="1">
      <alignment horizontal="left" vertical="center" wrapText="1"/>
    </xf>
    <xf numFmtId="10" fontId="8" fillId="0" borderId="15" xfId="1" quotePrefix="1" applyNumberFormat="1" applyFont="1" applyFill="1" applyBorder="1" applyAlignment="1">
      <alignment horizontal="center" vertical="center" wrapText="1"/>
    </xf>
    <xf numFmtId="171" fontId="8" fillId="0" borderId="14" xfId="9" quotePrefix="1" applyNumberFormat="1" applyFont="1" applyFill="1" applyBorder="1" applyAlignment="1">
      <alignment horizontal="left" vertical="center" wrapText="1"/>
    </xf>
    <xf numFmtId="171" fontId="8" fillId="0" borderId="27" xfId="9" applyNumberFormat="1" applyFont="1" applyFill="1" applyBorder="1" applyAlignment="1">
      <alignment horizontal="center" wrapText="1"/>
    </xf>
    <xf numFmtId="171" fontId="8" fillId="0" borderId="23" xfId="1" applyNumberFormat="1" applyFont="1" applyFill="1" applyBorder="1" applyAlignment="1">
      <alignment horizontal="center" wrapText="1"/>
    </xf>
    <xf numFmtId="171" fontId="8" fillId="0" borderId="28" xfId="9" applyNumberFormat="1" applyFont="1" applyFill="1" applyBorder="1" applyAlignment="1">
      <alignment horizontal="center" wrapText="1"/>
    </xf>
    <xf numFmtId="171" fontId="8" fillId="0" borderId="0" xfId="1" applyNumberFormat="1" applyFont="1" applyFill="1" applyBorder="1" applyAlignment="1">
      <alignment horizontal="center" wrapText="1"/>
    </xf>
    <xf numFmtId="171" fontId="8" fillId="0" borderId="1" xfId="1" applyNumberFormat="1" applyFont="1" applyFill="1" applyBorder="1" applyAlignment="1">
      <alignment horizontal="center" wrapText="1"/>
    </xf>
    <xf numFmtId="171" fontId="8" fillId="0" borderId="29" xfId="9" applyNumberFormat="1" applyFont="1" applyFill="1" applyBorder="1" applyAlignment="1">
      <alignment horizontal="center" wrapText="1"/>
    </xf>
    <xf numFmtId="171" fontId="8" fillId="0" borderId="30" xfId="1" applyNumberFormat="1" applyFont="1" applyFill="1" applyBorder="1" applyAlignment="1">
      <alignment horizontal="center" wrapText="1"/>
    </xf>
    <xf numFmtId="171" fontId="8" fillId="0" borderId="31" xfId="9" applyNumberFormat="1" applyFont="1" applyFill="1" applyBorder="1" applyAlignment="1">
      <alignment horizontal="center" wrapText="1"/>
    </xf>
    <xf numFmtId="0" fontId="8" fillId="0" borderId="0" xfId="1" quotePrefix="1" applyNumberFormat="1" applyFont="1" applyFill="1" applyBorder="1" applyAlignment="1"/>
    <xf numFmtId="0" fontId="8" fillId="0" borderId="0" xfId="1" quotePrefix="1" applyNumberFormat="1" applyFont="1" applyFill="1" applyBorder="1" applyAlignment="1">
      <alignment horizontal="center" wrapText="1"/>
    </xf>
    <xf numFmtId="167" fontId="8" fillId="0" borderId="0" xfId="1" applyNumberFormat="1" applyFont="1" applyFill="1" applyBorder="1" applyAlignment="1">
      <alignment horizontal="center" wrapText="1"/>
    </xf>
    <xf numFmtId="167" fontId="8" fillId="0" borderId="0" xfId="1" quotePrefix="1" applyNumberFormat="1" applyFont="1" applyFill="1" applyBorder="1" applyAlignment="1">
      <alignment horizontal="center" wrapText="1"/>
    </xf>
    <xf numFmtId="10" fontId="8" fillId="0" borderId="0" xfId="1" quotePrefix="1" applyNumberFormat="1" applyFont="1" applyFill="1" applyBorder="1" applyAlignment="1">
      <alignment horizontal="center" wrapText="1"/>
    </xf>
    <xf numFmtId="10" fontId="8" fillId="0" borderId="15" xfId="1" quotePrefix="1" applyNumberFormat="1" applyFont="1" applyFill="1" applyBorder="1" applyAlignment="1">
      <alignment horizontal="center" wrapText="1"/>
    </xf>
    <xf numFmtId="171" fontId="8" fillId="0" borderId="14" xfId="1" applyNumberFormat="1" applyFont="1" applyFill="1" applyBorder="1"/>
    <xf numFmtId="171" fontId="8" fillId="0" borderId="14" xfId="1" applyNumberFormat="1" applyFont="1" applyFill="1" applyBorder="1" applyAlignment="1">
      <alignment horizontal="center" wrapText="1"/>
    </xf>
    <xf numFmtId="171" fontId="8" fillId="0" borderId="14" xfId="1" quotePrefix="1" applyNumberFormat="1" applyFont="1" applyFill="1" applyBorder="1" applyAlignment="1">
      <alignment horizontal="center" wrapText="1"/>
    </xf>
    <xf numFmtId="174" fontId="8" fillId="0" borderId="14" xfId="1" applyNumberFormat="1" applyFont="1" applyFill="1" applyBorder="1"/>
    <xf numFmtId="171" fontId="8" fillId="0" borderId="27" xfId="1" applyNumberFormat="1" applyFont="1" applyFill="1" applyBorder="1" applyAlignment="1">
      <alignment horizontal="center" wrapText="1"/>
    </xf>
    <xf numFmtId="171" fontId="8" fillId="0" borderId="29" xfId="1" applyNumberFormat="1" applyFont="1" applyFill="1" applyBorder="1" applyAlignment="1">
      <alignment horizontal="center" wrapText="1"/>
    </xf>
    <xf numFmtId="14" fontId="9" fillId="0" borderId="0" xfId="1" applyNumberFormat="1" applyFont="1" applyFill="1" applyBorder="1" applyAlignment="1">
      <alignment horizontal="left"/>
    </xf>
    <xf numFmtId="167" fontId="8" fillId="0" borderId="0" xfId="1" quotePrefix="1" applyNumberFormat="1" applyFont="1" applyFill="1" applyBorder="1"/>
    <xf numFmtId="0" fontId="8" fillId="0" borderId="0" xfId="1" quotePrefix="1" applyNumberFormat="1" applyFont="1" applyFill="1" applyBorder="1" applyAlignment="1">
      <alignment horizontal="center"/>
    </xf>
    <xf numFmtId="170" fontId="8" fillId="0" borderId="0" xfId="1" applyNumberFormat="1" applyFont="1" applyFill="1" applyBorder="1" applyAlignment="1">
      <alignment horizontal="center"/>
    </xf>
    <xf numFmtId="14" fontId="8" fillId="0" borderId="0" xfId="1" quotePrefix="1" applyNumberFormat="1" applyFont="1" applyFill="1" applyBorder="1" applyAlignment="1">
      <alignment horizontal="center"/>
    </xf>
    <xf numFmtId="167" fontId="8" fillId="0" borderId="0" xfId="1" quotePrefix="1" applyNumberFormat="1" applyFont="1" applyFill="1" applyBorder="1" applyAlignment="1">
      <alignment horizontal="center"/>
    </xf>
    <xf numFmtId="10" fontId="8" fillId="0" borderId="0" xfId="1" quotePrefix="1" applyNumberFormat="1" applyFont="1" applyFill="1" applyBorder="1" applyAlignment="1">
      <alignment horizontal="center" vertical="center"/>
    </xf>
    <xf numFmtId="167" fontId="8" fillId="0" borderId="14" xfId="1" quotePrefix="1" applyNumberFormat="1" applyFont="1" applyFill="1" applyBorder="1"/>
    <xf numFmtId="166" fontId="8" fillId="0" borderId="15" xfId="1" applyNumberFormat="1" applyFont="1" applyFill="1" applyBorder="1"/>
    <xf numFmtId="166" fontId="8" fillId="0" borderId="0" xfId="6" applyNumberFormat="1" applyFont="1" applyFill="1" applyBorder="1"/>
    <xf numFmtId="171" fontId="8" fillId="0" borderId="0" xfId="1" applyNumberFormat="1" applyFont="1" applyFill="1" applyBorder="1"/>
    <xf numFmtId="166" fontId="8" fillId="0" borderId="14" xfId="1" applyNumberFormat="1" applyFont="1" applyFill="1" applyBorder="1"/>
    <xf numFmtId="167" fontId="8" fillId="0" borderId="0" xfId="1" quotePrefix="1" applyNumberFormat="1" applyFont="1" applyFill="1" applyBorder="1" applyAlignment="1"/>
    <xf numFmtId="167" fontId="8" fillId="0" borderId="0" xfId="1" applyNumberFormat="1" applyFont="1" applyFill="1" applyBorder="1"/>
    <xf numFmtId="167" fontId="9" fillId="0" borderId="0" xfId="1" quotePrefix="1" applyNumberFormat="1" applyFont="1" applyFill="1" applyBorder="1"/>
    <xf numFmtId="0" fontId="9" fillId="0" borderId="0" xfId="1" quotePrefix="1" applyNumberFormat="1" applyFont="1" applyFill="1" applyBorder="1" applyAlignment="1">
      <alignment horizontal="center"/>
    </xf>
    <xf numFmtId="167" fontId="9" fillId="0" borderId="0" xfId="1" applyNumberFormat="1" applyFont="1" applyFill="1" applyBorder="1"/>
    <xf numFmtId="14" fontId="9" fillId="0" borderId="0" xfId="1" quotePrefix="1" applyNumberFormat="1" applyFont="1" applyFill="1" applyBorder="1" applyAlignment="1">
      <alignment horizontal="center"/>
    </xf>
    <xf numFmtId="10" fontId="9" fillId="0" borderId="0" xfId="1" quotePrefix="1" applyNumberFormat="1" applyFont="1" applyFill="1" applyBorder="1" applyAlignment="1">
      <alignment horizontal="center" vertical="center"/>
    </xf>
    <xf numFmtId="166" fontId="9" fillId="0" borderId="15" xfId="1" applyNumberFormat="1" applyFont="1" applyFill="1" applyBorder="1"/>
    <xf numFmtId="173" fontId="8" fillId="0" borderId="0" xfId="1" applyNumberFormat="1" applyFont="1" applyFill="1" applyBorder="1"/>
    <xf numFmtId="173" fontId="9" fillId="0" borderId="0" xfId="1" applyNumberFormat="1" applyFont="1" applyFill="1" applyBorder="1"/>
    <xf numFmtId="171" fontId="9" fillId="0" borderId="0" xfId="1" applyNumberFormat="1" applyFont="1" applyFill="1" applyBorder="1"/>
    <xf numFmtId="165" fontId="8" fillId="0" borderId="14" xfId="1" applyNumberFormat="1" applyFont="1" applyFill="1" applyBorder="1"/>
    <xf numFmtId="41" fontId="8" fillId="0" borderId="14" xfId="1" applyNumberFormat="1" applyFont="1" applyFill="1" applyBorder="1"/>
    <xf numFmtId="165" fontId="9" fillId="0" borderId="14" xfId="1" applyNumberFormat="1" applyFont="1" applyFill="1" applyBorder="1"/>
    <xf numFmtId="14" fontId="9" fillId="0" borderId="0" xfId="9" applyNumberFormat="1" applyFont="1" applyFill="1" applyBorder="1" applyAlignment="1"/>
    <xf numFmtId="0" fontId="9" fillId="0" borderId="4" xfId="6" applyFont="1" applyFill="1" applyBorder="1" applyAlignment="1">
      <alignment horizontal="center" vertical="center" wrapText="1"/>
    </xf>
    <xf numFmtId="0" fontId="9" fillId="0" borderId="4" xfId="9" applyFont="1" applyFill="1" applyBorder="1" applyAlignment="1">
      <alignment horizontal="center" vertical="center" wrapText="1"/>
    </xf>
    <xf numFmtId="165" fontId="4" fillId="0" borderId="10" xfId="7" applyNumberFormat="1" applyFont="1" applyFill="1" applyBorder="1" applyAlignment="1">
      <alignment horizontal="left" vertical="center"/>
    </xf>
    <xf numFmtId="165" fontId="4" fillId="0" borderId="5" xfId="7" applyNumberFormat="1" applyFont="1" applyFill="1" applyBorder="1" applyAlignment="1">
      <alignment horizontal="left" vertical="center"/>
    </xf>
    <xf numFmtId="165" fontId="4" fillId="0" borderId="8" xfId="7" applyNumberFormat="1" applyFont="1" applyFill="1" applyBorder="1" applyAlignment="1">
      <alignment horizontal="left" vertical="center"/>
    </xf>
    <xf numFmtId="0" fontId="4" fillId="0" borderId="22" xfId="6" applyFont="1" applyFill="1" applyBorder="1" applyAlignment="1">
      <alignment horizontal="left" vertical="center"/>
    </xf>
    <xf numFmtId="0" fontId="4" fillId="0" borderId="0" xfId="6" applyFont="1" applyFill="1" applyBorder="1" applyAlignment="1">
      <alignment horizontal="left" vertical="center"/>
    </xf>
    <xf numFmtId="0" fontId="9" fillId="0" borderId="22" xfId="6" applyFont="1" applyFill="1" applyBorder="1"/>
    <xf numFmtId="0" fontId="9" fillId="0" borderId="0" xfId="6" applyNumberFormat="1" applyFont="1"/>
    <xf numFmtId="0" fontId="9" fillId="0" borderId="22" xfId="6" applyFont="1" applyBorder="1"/>
    <xf numFmtId="0" fontId="4" fillId="0" borderId="0" xfId="6" applyFont="1"/>
    <xf numFmtId="0" fontId="4" fillId="0" borderId="22" xfId="6" applyFont="1" applyBorder="1"/>
    <xf numFmtId="0" fontId="9" fillId="0" borderId="0" xfId="6" applyFont="1" applyFill="1" applyAlignment="1">
      <alignment horizontal="left" vertical="center"/>
    </xf>
    <xf numFmtId="0" fontId="9" fillId="0" borderId="22" xfId="6" applyFont="1" applyFill="1" applyBorder="1" applyAlignment="1">
      <alignment horizontal="left" vertical="center"/>
    </xf>
    <xf numFmtId="0" fontId="4" fillId="0" borderId="0" xfId="6" applyFont="1" applyFill="1"/>
    <xf numFmtId="43" fontId="9" fillId="0" borderId="4" xfId="6" applyNumberFormat="1" applyFont="1" applyFill="1" applyBorder="1" applyAlignment="1">
      <alignment horizontal="center"/>
    </xf>
    <xf numFmtId="0" fontId="21" fillId="0" borderId="0" xfId="0" applyNumberFormat="1" applyFont="1" applyFill="1" applyBorder="1"/>
    <xf numFmtId="168" fontId="1" fillId="0" borderId="0" xfId="6" applyNumberFormat="1" applyFont="1"/>
    <xf numFmtId="0" fontId="4" fillId="0" borderId="2" xfId="6" applyFont="1" applyBorder="1" applyAlignment="1">
      <alignment horizontal="center"/>
    </xf>
    <xf numFmtId="0" fontId="4" fillId="0" borderId="3" xfId="6" applyFont="1" applyBorder="1" applyAlignment="1">
      <alignment horizontal="center"/>
    </xf>
    <xf numFmtId="0" fontId="8" fillId="0" borderId="6" xfId="6" applyNumberFormat="1" applyFont="1" applyBorder="1" applyAlignment="1">
      <alignment horizontal="center"/>
    </xf>
    <xf numFmtId="0" fontId="8" fillId="0" borderId="9" xfId="6" applyNumberFormat="1" applyFont="1" applyBorder="1" applyAlignment="1">
      <alignment horizontal="center"/>
    </xf>
    <xf numFmtId="0" fontId="8" fillId="0" borderId="7" xfId="6" applyNumberFormat="1" applyFont="1" applyBorder="1" applyAlignment="1">
      <alignment horizontal="center"/>
    </xf>
    <xf numFmtId="167" fontId="9" fillId="0" borderId="16" xfId="6" applyNumberFormat="1" applyFont="1" applyFill="1" applyBorder="1" applyAlignment="1">
      <alignment horizontal="center" vertical="center"/>
    </xf>
    <xf numFmtId="167" fontId="9" fillId="0" borderId="17" xfId="6" applyNumberFormat="1" applyFont="1" applyFill="1" applyBorder="1" applyAlignment="1">
      <alignment horizontal="center" vertical="center"/>
    </xf>
    <xf numFmtId="167" fontId="9" fillId="0" borderId="18" xfId="6" applyNumberFormat="1" applyFont="1" applyFill="1" applyBorder="1" applyAlignment="1">
      <alignment horizontal="center" vertical="center"/>
    </xf>
    <xf numFmtId="167" fontId="9" fillId="0" borderId="0" xfId="6" applyNumberFormat="1" applyFont="1" applyFill="1" applyBorder="1" applyAlignment="1">
      <alignment horizontal="center" vertical="center"/>
    </xf>
  </cellXfs>
  <cellStyles count="10">
    <cellStyle name="Accent1" xfId="2" builtinId="29"/>
    <cellStyle name="Accent2" xfId="3" builtinId="33"/>
    <cellStyle name="Comma 2" xfId="7"/>
    <cellStyle name="Normal" xfId="0" builtinId="0"/>
    <cellStyle name="Normal 10 6" xfId="5"/>
    <cellStyle name="Normal 2" xfId="6"/>
    <cellStyle name="Normal 2 2 2" xfId="4"/>
    <cellStyle name="Note" xfId="1" builtinId="10"/>
    <cellStyle name="Note 2" xfId="9"/>
    <cellStyle name="Percent 2" xfId="8"/>
  </cellStyles>
  <dxfs count="0"/>
  <tableStyles count="0" defaultTableStyle="TableStyleMedium2" defaultPivotStyle="PivotStyleLight16"/>
  <colors>
    <mruColors>
      <color rgb="FFFFFFCC"/>
      <color rgb="FF0000FF"/>
      <color rgb="FF008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CapRec&amp;PropVal\CHUCK\Transmission%20Line%20(ISO)%20Studies\2007%20ISO%20TransLine%20Study\ISO%20TransLines%20ao%2012-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sheetName val="TL COST SUMMARY"/>
      <sheetName val="ACCT_101-106"/>
      <sheetName val="ACCT_106"/>
      <sheetName val="MILEAGE ADJ"/>
      <sheetName val="Acct 101- Reconciliation"/>
      <sheetName val="Acct 106 - Reconciliation"/>
    </sheetNames>
    <sheetDataSet>
      <sheetData sheetId="0"/>
      <sheetData sheetId="1">
        <row r="107">
          <cell r="V107">
            <v>73689</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31"/>
  <sheetViews>
    <sheetView showGridLines="0" tabSelected="1" zoomScaleNormal="100" workbookViewId="0">
      <selection activeCell="B1" sqref="B1"/>
    </sheetView>
  </sheetViews>
  <sheetFormatPr defaultColWidth="9.140625" defaultRowHeight="15" x14ac:dyDescent="0.25"/>
  <cols>
    <col min="1" max="1" width="3" style="5" customWidth="1"/>
    <col min="2" max="2" width="16.140625" style="5" customWidth="1"/>
    <col min="3" max="4" width="16.28515625" style="5" customWidth="1"/>
    <col min="5" max="5" width="1" style="4" customWidth="1"/>
    <col min="6" max="7" width="17.28515625" style="5" customWidth="1"/>
    <col min="8" max="8" width="1.140625" style="5" customWidth="1"/>
    <col min="9" max="9" width="17.28515625" style="5" customWidth="1"/>
    <col min="10" max="10" width="16.140625" style="5" customWidth="1"/>
    <col min="11" max="11" width="7" style="5" customWidth="1"/>
    <col min="12" max="12" width="17" style="4" bestFit="1" customWidth="1"/>
    <col min="13" max="13" width="14.42578125" style="4" customWidth="1"/>
    <col min="14" max="14" width="12.28515625" style="5" bestFit="1" customWidth="1"/>
    <col min="15" max="15" width="13.85546875" style="4" customWidth="1"/>
    <col min="16" max="16384" width="9.140625" style="5"/>
  </cols>
  <sheetData>
    <row r="2" spans="2:13" x14ac:dyDescent="0.25">
      <c r="B2" s="319" t="s">
        <v>336</v>
      </c>
      <c r="C2" s="319"/>
    </row>
    <row r="3" spans="2:13" ht="15.75" thickBot="1" x14ac:dyDescent="0.3">
      <c r="B3" s="320" t="s">
        <v>10</v>
      </c>
      <c r="C3" s="320"/>
      <c r="D3" s="183"/>
      <c r="E3" s="186"/>
    </row>
    <row r="4" spans="2:13" x14ac:dyDescent="0.25">
      <c r="B4" s="1"/>
      <c r="C4" s="184"/>
      <c r="D4" s="76"/>
    </row>
    <row r="5" spans="2:13" x14ac:dyDescent="0.25">
      <c r="C5" s="327" t="s">
        <v>11</v>
      </c>
      <c r="D5" s="328"/>
      <c r="F5" s="327" t="s">
        <v>12</v>
      </c>
      <c r="G5" s="328"/>
      <c r="I5" s="327" t="s">
        <v>13</v>
      </c>
      <c r="J5" s="328"/>
    </row>
    <row r="6" spans="2:13" ht="46.5" customHeight="1" x14ac:dyDescent="0.25">
      <c r="B6" s="2" t="s">
        <v>14</v>
      </c>
      <c r="C6" s="2" t="s">
        <v>15</v>
      </c>
      <c r="D6" s="3" t="s">
        <v>16</v>
      </c>
      <c r="F6" s="2" t="str">
        <f>C6</f>
        <v>Gross Additions</v>
      </c>
      <c r="G6" s="3" t="str">
        <f>D6</f>
        <v>CWIP</v>
      </c>
      <c r="I6" s="2" t="str">
        <f>C6</f>
        <v>Gross Additions</v>
      </c>
      <c r="J6" s="3" t="str">
        <f>D6</f>
        <v>CWIP</v>
      </c>
      <c r="L6" s="185"/>
      <c r="M6" s="5"/>
    </row>
    <row r="7" spans="2:13" x14ac:dyDescent="0.25">
      <c r="B7" s="192">
        <f>'Non-Inc Plant'!C5</f>
        <v>42736</v>
      </c>
      <c r="C7" s="193">
        <f ca="1">('Load Summary'!G7+'Load Summary'!D7)*1000</f>
        <v>14441210.618711423</v>
      </c>
      <c r="D7" s="193">
        <f>SUMIF('Non-Inc Plant'!$F:$F,B7,'Non-Inc Plant'!$N:$N)*1000
+SUMIFS('Non-Inc Plant'!$N:$N,'Non-Inc Plant'!$J:$J,"CWIP Evenly Closed")/12*1000*(YEAR(B7)=2017)</f>
        <v>134080.62166666664</v>
      </c>
      <c r="E7" s="194"/>
      <c r="F7" s="193">
        <f>'Load Summary'!C7*1000</f>
        <v>1056402.04</v>
      </c>
      <c r="G7" s="195">
        <f>+SUMIFS('Inc CWIP &amp; Plant'!$N:$N,'Inc CWIP &amp; Plant'!$I:$I,'Net Plant'!$B7,'Inc CWIP &amp; Plant'!$D:$D,"Closings")*1000</f>
        <v>908846.64999999991</v>
      </c>
      <c r="H7" s="187"/>
      <c r="I7" s="188">
        <f t="shared" ref="I7:J30" ca="1" si="0">C7+F7</f>
        <v>15497612.658711422</v>
      </c>
      <c r="J7" s="188">
        <f t="shared" si="0"/>
        <v>1042927.2716666665</v>
      </c>
      <c r="M7" s="5"/>
    </row>
    <row r="8" spans="2:13" x14ac:dyDescent="0.25">
      <c r="B8" s="192">
        <f>DATE(YEAR(B7),MONTH(B7)+1,1)</f>
        <v>42767</v>
      </c>
      <c r="C8" s="193">
        <f ca="1">('Load Summary'!G8+'Load Summary'!D8)*1000-('Load Summary'!G7+'Load Summary'!D7)*1000</f>
        <v>31772934.578711342</v>
      </c>
      <c r="D8" s="193">
        <f>SUMIF('Non-Inc Plant'!$F:$F,B8,'Non-Inc Plant'!$N:$N)*1000
+SUMIFS('Non-Inc Plant'!$N:$N,'Non-Inc Plant'!$J:$J,"CWIP Evenly Closed")/12*1000*(YEAR(B8)=2017)</f>
        <v>16379140.581666589</v>
      </c>
      <c r="E8" s="194"/>
      <c r="F8" s="193">
        <f>'Load Summary'!C8*1000-'Load Summary'!C7*1000</f>
        <v>1350043.13</v>
      </c>
      <c r="G8" s="195">
        <f>+SUMIFS('Inc CWIP &amp; Plant'!$N:$N,'Inc CWIP &amp; Plant'!$I:$I,'Net Plant'!$B8,'Inc CWIP &amp; Plant'!$D:$D,"Closings")*1000</f>
        <v>0</v>
      </c>
      <c r="H8" s="187"/>
      <c r="I8" s="188">
        <f t="shared" ca="1" si="0"/>
        <v>33122977.708711341</v>
      </c>
      <c r="J8" s="188">
        <f t="shared" si="0"/>
        <v>16379140.581666589</v>
      </c>
      <c r="M8" s="5"/>
    </row>
    <row r="9" spans="2:13" x14ac:dyDescent="0.25">
      <c r="B9" s="192">
        <f t="shared" ref="B9:B30" si="1">DATE(YEAR(B8),MONTH(B8)+1,1)</f>
        <v>42795</v>
      </c>
      <c r="C9" s="193">
        <f ca="1">('Load Summary'!G9+'Load Summary'!D9)*1000-('Load Summary'!G8+'Load Summary'!D8)*1000</f>
        <v>14441210.618711427</v>
      </c>
      <c r="D9" s="193">
        <f>SUMIF('Non-Inc Plant'!$F:$F,B9,'Non-Inc Plant'!$N:$N)*1000
+SUMIFS('Non-Inc Plant'!$N:$N,'Non-Inc Plant'!$J:$J,"CWIP Evenly Closed")/12*1000*(YEAR(B9)=2017)</f>
        <v>134080.62166666664</v>
      </c>
      <c r="E9" s="194"/>
      <c r="F9" s="193">
        <f>'Load Summary'!C9*1000-'Load Summary'!C8*1000</f>
        <v>1328767.6400000006</v>
      </c>
      <c r="G9" s="195">
        <f>+SUMIFS('Inc CWIP &amp; Plant'!$N:$N,'Inc CWIP &amp; Plant'!$I:$I,'Net Plant'!$B9,'Inc CWIP &amp; Plant'!$D:$D,"Closings")*1000</f>
        <v>0</v>
      </c>
      <c r="H9" s="187"/>
      <c r="I9" s="188">
        <f t="shared" ca="1" si="0"/>
        <v>15769978.258711427</v>
      </c>
      <c r="J9" s="188">
        <f t="shared" si="0"/>
        <v>134080.62166666664</v>
      </c>
      <c r="M9" s="5"/>
    </row>
    <row r="10" spans="2:13" x14ac:dyDescent="0.25">
      <c r="B10" s="192">
        <f t="shared" si="1"/>
        <v>42826</v>
      </c>
      <c r="C10" s="193">
        <f ca="1">('Load Summary'!G10+'Load Summary'!D10)*1000-('Load Summary'!G9+'Load Summary'!D9)*1000</f>
        <v>33332623.643872701</v>
      </c>
      <c r="D10" s="193">
        <f>SUMIF('Non-Inc Plant'!$F:$F,B10,'Non-Inc Plant'!$N:$N)*1000
+SUMIFS('Non-Inc Plant'!$N:$N,'Non-Inc Plant'!$J:$J,"CWIP Evenly Closed")/12*1000*(YEAR(B10)=2017)</f>
        <v>17282136.646827955</v>
      </c>
      <c r="E10" s="194"/>
      <c r="F10" s="193">
        <f>'Load Summary'!C10*1000-'Load Summary'!C9*1000</f>
        <v>32542039.549999997</v>
      </c>
      <c r="G10" s="195">
        <f>+SUMIFS('Inc CWIP &amp; Plant'!$N:$N,'Inc CWIP &amp; Plant'!$I:$I,'Net Plant'!$B10,'Inc CWIP &amp; Plant'!$D:$D,"Closings")*1000</f>
        <v>26336912.5</v>
      </c>
      <c r="H10" s="187"/>
      <c r="I10" s="188">
        <f t="shared" ca="1" si="0"/>
        <v>65874663.193872698</v>
      </c>
      <c r="J10" s="188">
        <f t="shared" si="0"/>
        <v>43619049.146827951</v>
      </c>
      <c r="M10" s="5"/>
    </row>
    <row r="11" spans="2:13" x14ac:dyDescent="0.25">
      <c r="B11" s="192">
        <f t="shared" si="1"/>
        <v>42856</v>
      </c>
      <c r="C11" s="193">
        <f ca="1">('Load Summary'!G11+'Load Summary'!D11)*1000-('Load Summary'!G10+'Load Summary'!D10)*1000</f>
        <v>14441210.618711427</v>
      </c>
      <c r="D11" s="193">
        <f>SUMIF('Non-Inc Plant'!$F:$F,B11,'Non-Inc Plant'!$N:$N)*1000
+SUMIFS('Non-Inc Plant'!$N:$N,'Non-Inc Plant'!$J:$J,"CWIP Evenly Closed")/12*1000*(YEAR(B11)=2017)</f>
        <v>134080.62166666664</v>
      </c>
      <c r="E11" s="194"/>
      <c r="F11" s="193">
        <f>'Load Summary'!C11*1000-'Load Summary'!C10*1000</f>
        <v>936909.1400000006</v>
      </c>
      <c r="G11" s="195">
        <f>+SUMIFS('Inc CWIP &amp; Plant'!$N:$N,'Inc CWIP &amp; Plant'!$I:$I,'Net Plant'!$B11,'Inc CWIP &amp; Plant'!$D:$D,"Closings")*1000</f>
        <v>0</v>
      </c>
      <c r="H11" s="187"/>
      <c r="I11" s="188">
        <f t="shared" ca="1" si="0"/>
        <v>15378119.758711427</v>
      </c>
      <c r="J11" s="188">
        <f t="shared" si="0"/>
        <v>134080.62166666664</v>
      </c>
      <c r="M11" s="5"/>
    </row>
    <row r="12" spans="2:13" x14ac:dyDescent="0.25">
      <c r="B12" s="192">
        <f t="shared" si="1"/>
        <v>42887</v>
      </c>
      <c r="C12" s="193">
        <f ca="1">('Load Summary'!G12+'Load Summary'!D12)*1000-('Load Summary'!G11+'Load Summary'!D11)*1000</f>
        <v>32633394.668711439</v>
      </c>
      <c r="D12" s="193">
        <f>SUMIF('Non-Inc Plant'!$F:$F,B12,'Non-Inc Plant'!$N:$N)*1000
+SUMIFS('Non-Inc Plant'!$N:$N,'Non-Inc Plant'!$J:$J,"CWIP Evenly Closed")/12*1000*(YEAR(B12)=2017)</f>
        <v>15939298.671666689</v>
      </c>
      <c r="E12" s="194"/>
      <c r="F12" s="193">
        <f>'Load Summary'!C12*1000-'Load Summary'!C11*1000</f>
        <v>23124445.829999998</v>
      </c>
      <c r="G12" s="195">
        <f>+SUMIFS('Inc CWIP &amp; Plant'!$N:$N,'Inc CWIP &amp; Plant'!$I:$I,'Net Plant'!$B12,'Inc CWIP &amp; Plant'!$D:$D,"Closings")*1000</f>
        <v>14613775.41</v>
      </c>
      <c r="H12" s="187"/>
      <c r="I12" s="188">
        <f t="shared" ca="1" si="0"/>
        <v>55757840.498711437</v>
      </c>
      <c r="J12" s="188">
        <f t="shared" si="0"/>
        <v>30553074.081666689</v>
      </c>
      <c r="M12" s="5"/>
    </row>
    <row r="13" spans="2:13" x14ac:dyDescent="0.25">
      <c r="B13" s="192">
        <f t="shared" si="1"/>
        <v>42917</v>
      </c>
      <c r="C13" s="193">
        <f ca="1">('Load Summary'!G13+'Load Summary'!D13)*1000-('Load Summary'!G12+'Load Summary'!D12)*1000</f>
        <v>14441210.618711412</v>
      </c>
      <c r="D13" s="193">
        <f>SUMIF('Non-Inc Plant'!$F:$F,B13,'Non-Inc Plant'!$N:$N)*1000
+SUMIFS('Non-Inc Plant'!$N:$N,'Non-Inc Plant'!$J:$J,"CWIP Evenly Closed")/12*1000*(YEAR(B13)=2017)</f>
        <v>134080.62166666664</v>
      </c>
      <c r="E13" s="194"/>
      <c r="F13" s="193">
        <f>'Load Summary'!C13*1000-'Load Summary'!C12*1000</f>
        <v>2155272.4033333361</v>
      </c>
      <c r="G13" s="195">
        <f>+SUMIFS('Inc CWIP &amp; Plant'!$N:$N,'Inc CWIP &amp; Plant'!$I:$I,'Net Plant'!$B13,'Inc CWIP &amp; Plant'!$D:$D,"Closings")*1000</f>
        <v>0</v>
      </c>
      <c r="H13" s="187"/>
      <c r="I13" s="188">
        <f t="shared" ca="1" si="0"/>
        <v>16596483.022044748</v>
      </c>
      <c r="J13" s="188">
        <f t="shared" si="0"/>
        <v>134080.62166666664</v>
      </c>
      <c r="M13" s="5"/>
    </row>
    <row r="14" spans="2:13" x14ac:dyDescent="0.25">
      <c r="B14" s="192">
        <f t="shared" si="1"/>
        <v>42948</v>
      </c>
      <c r="C14" s="193">
        <f ca="1">('Load Summary'!G14+'Load Summary'!D14)*1000-('Load Summary'!G13+'Load Summary'!D13)*1000</f>
        <v>14441210.618711412</v>
      </c>
      <c r="D14" s="193">
        <f>SUMIF('Non-Inc Plant'!$F:$F,B14,'Non-Inc Plant'!$N:$N)*1000
+SUMIFS('Non-Inc Plant'!$N:$N,'Non-Inc Plant'!$J:$J,"CWIP Evenly Closed")/12*1000*(YEAR(B14)=2017)</f>
        <v>134080.62166666664</v>
      </c>
      <c r="E14" s="194"/>
      <c r="F14" s="193">
        <f>'Load Summary'!C14*1000-'Load Summary'!C13*1000</f>
        <v>1484272.4033333361</v>
      </c>
      <c r="G14" s="195">
        <f>+SUMIFS('Inc CWIP &amp; Plant'!$N:$N,'Inc CWIP &amp; Plant'!$I:$I,'Net Plant'!$B14,'Inc CWIP &amp; Plant'!$D:$D,"Closings")*1000</f>
        <v>0</v>
      </c>
      <c r="H14" s="187"/>
      <c r="I14" s="188">
        <f t="shared" ca="1" si="0"/>
        <v>15925483.022044748</v>
      </c>
      <c r="J14" s="188">
        <f t="shared" si="0"/>
        <v>134080.62166666664</v>
      </c>
      <c r="M14" s="5"/>
    </row>
    <row r="15" spans="2:13" x14ac:dyDescent="0.25">
      <c r="B15" s="192">
        <f t="shared" si="1"/>
        <v>42979</v>
      </c>
      <c r="C15" s="193">
        <f ca="1">('Load Summary'!G15+'Load Summary'!D15)*1000-('Load Summary'!G14+'Load Summary'!D14)*1000</f>
        <v>14441210.618711412</v>
      </c>
      <c r="D15" s="193">
        <f>SUMIF('Non-Inc Plant'!$F:$F,B15,'Non-Inc Plant'!$N:$N)*1000
+SUMIFS('Non-Inc Plant'!$N:$N,'Non-Inc Plant'!$J:$J,"CWIP Evenly Closed")/12*1000*(YEAR(B15)=2017)</f>
        <v>134080.62166666664</v>
      </c>
      <c r="E15" s="194"/>
      <c r="F15" s="193">
        <f>'Load Summary'!C15*1000-'Load Summary'!C14*1000</f>
        <v>1798475.523333326</v>
      </c>
      <c r="G15" s="195">
        <f>+SUMIFS('Inc CWIP &amp; Plant'!$N:$N,'Inc CWIP &amp; Plant'!$I:$I,'Net Plant'!$B15,'Inc CWIP &amp; Plant'!$D:$D,"Closings")*1000</f>
        <v>0</v>
      </c>
      <c r="H15" s="187"/>
      <c r="I15" s="188">
        <f t="shared" ca="1" si="0"/>
        <v>16239686.142044738</v>
      </c>
      <c r="J15" s="188">
        <f t="shared" si="0"/>
        <v>134080.62166666664</v>
      </c>
      <c r="M15" s="5"/>
    </row>
    <row r="16" spans="2:13" x14ac:dyDescent="0.25">
      <c r="B16" s="192">
        <f t="shared" si="1"/>
        <v>43009</v>
      </c>
      <c r="C16" s="193">
        <f ca="1">('Load Summary'!G16+'Load Summary'!D16)*1000-('Load Summary'!G15+'Load Summary'!D15)*1000</f>
        <v>14441210.618711412</v>
      </c>
      <c r="D16" s="193">
        <f>SUMIF('Non-Inc Plant'!$F:$F,B16,'Non-Inc Plant'!$N:$N)*1000
+SUMIFS('Non-Inc Plant'!$N:$N,'Non-Inc Plant'!$J:$J,"CWIP Evenly Closed")/12*1000*(YEAR(B16)=2017)</f>
        <v>134080.62166666664</v>
      </c>
      <c r="E16" s="194"/>
      <c r="F16" s="193">
        <f>'Load Summary'!C16*1000-'Load Summary'!C15*1000</f>
        <v>1172272.4033333361</v>
      </c>
      <c r="G16" s="195">
        <f>+SUMIFS('Inc CWIP &amp; Plant'!$N:$N,'Inc CWIP &amp; Plant'!$I:$I,'Net Plant'!$B16,'Inc CWIP &amp; Plant'!$D:$D,"Closings")*1000</f>
        <v>0</v>
      </c>
      <c r="H16" s="187"/>
      <c r="I16" s="188">
        <f t="shared" ca="1" si="0"/>
        <v>15613483.022044748</v>
      </c>
      <c r="J16" s="188">
        <f t="shared" si="0"/>
        <v>134080.62166666664</v>
      </c>
      <c r="M16" s="5"/>
    </row>
    <row r="17" spans="2:13" x14ac:dyDescent="0.25">
      <c r="B17" s="192">
        <f t="shared" si="1"/>
        <v>43040</v>
      </c>
      <c r="C17" s="193">
        <f ca="1">('Load Summary'!G17+'Load Summary'!D17)*1000-('Load Summary'!G16+'Load Summary'!D16)*1000</f>
        <v>53365668.618711412</v>
      </c>
      <c r="D17" s="193">
        <f>SUMIF('Non-Inc Plant'!$F:$F,B17,'Non-Inc Plant'!$N:$N)*1000
+SUMIFS('Non-Inc Plant'!$N:$N,'Non-Inc Plant'!$J:$J,"CWIP Evenly Closed")/12*1000*(YEAR(B17)=2017)</f>
        <v>14896038.621666666</v>
      </c>
      <c r="E17" s="194"/>
      <c r="F17" s="193">
        <f>'Load Summary'!C17*1000-'Load Summary'!C16*1000</f>
        <v>853384.24333333969</v>
      </c>
      <c r="G17" s="195">
        <f>+SUMIFS('Inc CWIP &amp; Plant'!$N:$N,'Inc CWIP &amp; Plant'!$I:$I,'Net Plant'!$B17,'Inc CWIP &amp; Plant'!$D:$D,"Closings")*1000</f>
        <v>0</v>
      </c>
      <c r="H17" s="187"/>
      <c r="I17" s="188">
        <f t="shared" ca="1" si="0"/>
        <v>54219052.862044752</v>
      </c>
      <c r="J17" s="188">
        <f t="shared" si="0"/>
        <v>14896038.621666666</v>
      </c>
      <c r="M17" s="5"/>
    </row>
    <row r="18" spans="2:13" x14ac:dyDescent="0.25">
      <c r="B18" s="192">
        <f t="shared" si="1"/>
        <v>43070</v>
      </c>
      <c r="C18" s="193">
        <f ca="1">('Load Summary'!G18+'Load Summary'!D18)*1000-('Load Summary'!G17+'Load Summary'!D17)*1000</f>
        <v>147330867.38455048</v>
      </c>
      <c r="D18" s="193">
        <f>SUMIF('Non-Inc Plant'!$F:$F,B18,'Non-Inc Plant'!$N:$N)*1000
+SUMIFS('Non-Inc Plant'!$N:$N,'Non-Inc Plant'!$J:$J,"CWIP Evenly Closed")/12*1000*(YEAR(B18)=2017)</f>
        <v>52539995.965839475</v>
      </c>
      <c r="E18" s="194"/>
      <c r="F18" s="193">
        <f>'Load Summary'!C18*1000-'Load Summary'!C17*1000</f>
        <v>4713015.3133333325</v>
      </c>
      <c r="G18" s="195">
        <f>+SUMIFS('Inc CWIP &amp; Plant'!$N:$N,'Inc CWIP &amp; Plant'!$I:$I,'Net Plant'!$B18,'Inc CWIP &amp; Plant'!$D:$D,"Closings")*1000</f>
        <v>0</v>
      </c>
      <c r="H18" s="187"/>
      <c r="I18" s="188">
        <f t="shared" ca="1" si="0"/>
        <v>152043882.69788381</v>
      </c>
      <c r="J18" s="188">
        <f t="shared" si="0"/>
        <v>52539995.965839475</v>
      </c>
      <c r="M18" s="5"/>
    </row>
    <row r="19" spans="2:13" x14ac:dyDescent="0.25">
      <c r="B19" s="192">
        <f t="shared" si="1"/>
        <v>43101</v>
      </c>
      <c r="C19" s="193">
        <f ca="1">('Load Summary'!G19+'Load Summary'!D19)*1000-('Load Summary'!G18+'Load Summary'!D18)*1000</f>
        <v>19600304.337940633</v>
      </c>
      <c r="D19" s="193">
        <f>SUMIF('Non-Inc Plant'!$F:$F,B19,'Non-Inc Plant'!$N:$N)*1000
+SUMIFS('Non-Inc Plant'!$N:$N,'Non-Inc Plant'!$J:$J,"CWIP Evenly Closed")/12*1000*(YEAR(B19)=2017)</f>
        <v>0</v>
      </c>
      <c r="E19" s="194"/>
      <c r="F19" s="193">
        <f>'Load Summary'!C19*1000-'Load Summary'!C18*1000</f>
        <v>0</v>
      </c>
      <c r="G19" s="195">
        <f>+SUMIFS('Inc CWIP &amp; Plant'!$N:$N,'Inc CWIP &amp; Plant'!$I:$I,'Net Plant'!$B19,'Inc CWIP &amp; Plant'!$D:$D,"Closings")*1000</f>
        <v>0</v>
      </c>
      <c r="H19" s="187"/>
      <c r="I19" s="188">
        <f t="shared" ca="1" si="0"/>
        <v>19600304.337940633</v>
      </c>
      <c r="J19" s="188">
        <f t="shared" si="0"/>
        <v>0</v>
      </c>
      <c r="M19" s="5"/>
    </row>
    <row r="20" spans="2:13" x14ac:dyDescent="0.25">
      <c r="B20" s="192">
        <f t="shared" si="1"/>
        <v>43132</v>
      </c>
      <c r="C20" s="193">
        <f ca="1">('Load Summary'!G20+'Load Summary'!D20)*1000-('Load Summary'!G19+'Load Summary'!D19)*1000</f>
        <v>19600304.337940633</v>
      </c>
      <c r="D20" s="193">
        <f>SUMIF('Non-Inc Plant'!$F:$F,B20,'Non-Inc Plant'!$N:$N)*1000
+SUMIFS('Non-Inc Plant'!$N:$N,'Non-Inc Plant'!$J:$J,"CWIP Evenly Closed")/12*1000*(YEAR(B20)=2017)</f>
        <v>0</v>
      </c>
      <c r="E20" s="194"/>
      <c r="F20" s="193">
        <f>'Load Summary'!C20*1000-'Load Summary'!C19*1000</f>
        <v>0</v>
      </c>
      <c r="G20" s="195">
        <f>+SUMIFS('Inc CWIP &amp; Plant'!$N:$N,'Inc CWIP &amp; Plant'!$I:$I,'Net Plant'!$B20,'Inc CWIP &amp; Plant'!$D:$D,"Closings")*1000</f>
        <v>0</v>
      </c>
      <c r="H20" s="187"/>
      <c r="I20" s="188">
        <f t="shared" ca="1" si="0"/>
        <v>19600304.337940633</v>
      </c>
      <c r="J20" s="188">
        <f t="shared" si="0"/>
        <v>0</v>
      </c>
      <c r="M20" s="5"/>
    </row>
    <row r="21" spans="2:13" x14ac:dyDescent="0.25">
      <c r="B21" s="192">
        <f t="shared" si="1"/>
        <v>43160</v>
      </c>
      <c r="C21" s="193">
        <f ca="1">('Load Summary'!G21+'Load Summary'!D21)*1000-('Load Summary'!G20+'Load Summary'!D20)*1000</f>
        <v>19600304.337940633</v>
      </c>
      <c r="D21" s="193">
        <f>SUMIF('Non-Inc Plant'!$F:$F,B21,'Non-Inc Plant'!$N:$N)*1000
+SUMIFS('Non-Inc Plant'!$N:$N,'Non-Inc Plant'!$J:$J,"CWIP Evenly Closed")/12*1000*(YEAR(B21)=2017)</f>
        <v>0</v>
      </c>
      <c r="E21" s="194"/>
      <c r="F21" s="193">
        <f>'Load Summary'!C21*1000-'Load Summary'!C20*1000</f>
        <v>0</v>
      </c>
      <c r="G21" s="195">
        <f>+SUMIFS('Inc CWIP &amp; Plant'!$N:$N,'Inc CWIP &amp; Plant'!$I:$I,'Net Plant'!$B21,'Inc CWIP &amp; Plant'!$D:$D,"Closings")*1000</f>
        <v>0</v>
      </c>
      <c r="H21" s="187"/>
      <c r="I21" s="188">
        <f t="shared" ca="1" si="0"/>
        <v>19600304.337940633</v>
      </c>
      <c r="J21" s="188">
        <f t="shared" si="0"/>
        <v>0</v>
      </c>
      <c r="M21" s="5"/>
    </row>
    <row r="22" spans="2:13" x14ac:dyDescent="0.25">
      <c r="B22" s="192">
        <f t="shared" si="1"/>
        <v>43191</v>
      </c>
      <c r="C22" s="193">
        <f ca="1">('Load Summary'!G22+'Load Summary'!D22)*1000-('Load Summary'!G21+'Load Summary'!D21)*1000</f>
        <v>19600304.337940633</v>
      </c>
      <c r="D22" s="193">
        <f>SUMIF('Non-Inc Plant'!$F:$F,B22,'Non-Inc Plant'!$N:$N)*1000
+SUMIFS('Non-Inc Plant'!$N:$N,'Non-Inc Plant'!$J:$J,"CWIP Evenly Closed")/12*1000*(YEAR(B22)=2017)</f>
        <v>0</v>
      </c>
      <c r="E22" s="194"/>
      <c r="F22" s="193">
        <f>'Load Summary'!C22*1000-'Load Summary'!C21*1000</f>
        <v>0</v>
      </c>
      <c r="G22" s="195">
        <f>+SUMIFS('Inc CWIP &amp; Plant'!$N:$N,'Inc CWIP &amp; Plant'!$I:$I,'Net Plant'!$B22,'Inc CWIP &amp; Plant'!$D:$D,"Closings")*1000</f>
        <v>0</v>
      </c>
      <c r="H22" s="187"/>
      <c r="I22" s="188">
        <f t="shared" ca="1" si="0"/>
        <v>19600304.337940633</v>
      </c>
      <c r="J22" s="188">
        <f t="shared" si="0"/>
        <v>0</v>
      </c>
      <c r="M22" s="5"/>
    </row>
    <row r="23" spans="2:13" x14ac:dyDescent="0.25">
      <c r="B23" s="192">
        <f t="shared" si="1"/>
        <v>43221</v>
      </c>
      <c r="C23" s="193">
        <f ca="1">('Load Summary'!G23+'Load Summary'!D23)*1000-('Load Summary'!G22+'Load Summary'!D22)*1000</f>
        <v>19600304.337940633</v>
      </c>
      <c r="D23" s="193">
        <f>SUMIF('Non-Inc Plant'!$F:$F,B23,'Non-Inc Plant'!$N:$N)*1000
+SUMIFS('Non-Inc Plant'!$N:$N,'Non-Inc Plant'!$J:$J,"CWIP Evenly Closed")/12*1000*(YEAR(B23)=2017)</f>
        <v>0</v>
      </c>
      <c r="E23" s="194"/>
      <c r="F23" s="193">
        <f>'Load Summary'!C23*1000-'Load Summary'!C22*1000</f>
        <v>0</v>
      </c>
      <c r="G23" s="195">
        <f>+SUMIFS('Inc CWIP &amp; Plant'!$N:$N,'Inc CWIP &amp; Plant'!$I:$I,'Net Plant'!$B23,'Inc CWIP &amp; Plant'!$D:$D,"Closings")*1000</f>
        <v>0</v>
      </c>
      <c r="H23" s="187"/>
      <c r="I23" s="188">
        <f t="shared" ca="1" si="0"/>
        <v>19600304.337940633</v>
      </c>
      <c r="J23" s="188">
        <f t="shared" si="0"/>
        <v>0</v>
      </c>
      <c r="M23" s="5"/>
    </row>
    <row r="24" spans="2:13" x14ac:dyDescent="0.25">
      <c r="B24" s="192">
        <f t="shared" si="1"/>
        <v>43252</v>
      </c>
      <c r="C24" s="193">
        <f ca="1">('Load Summary'!G24+'Load Summary'!D24)*1000-('Load Summary'!G23+'Load Summary'!D23)*1000</f>
        <v>71448147.500040591</v>
      </c>
      <c r="D24" s="193">
        <f>SUMIF('Non-Inc Plant'!$F:$F,B24,'Non-Inc Plant'!$N:$N)*1000
+SUMIFS('Non-Inc Plant'!$N:$N,'Non-Inc Plant'!$J:$J,"CWIP Evenly Closed")/12*1000*(YEAR(B24)=2017)</f>
        <v>17086758.800000001</v>
      </c>
      <c r="E24" s="194"/>
      <c r="F24" s="193">
        <f>'Load Summary'!C24*1000-'Load Summary'!C23*1000</f>
        <v>0</v>
      </c>
      <c r="G24" s="195">
        <f>+SUMIFS('Inc CWIP &amp; Plant'!$N:$N,'Inc CWIP &amp; Plant'!$I:$I,'Net Plant'!$B24,'Inc CWIP &amp; Plant'!$D:$D,"Closings")*1000</f>
        <v>0</v>
      </c>
      <c r="H24" s="187"/>
      <c r="I24" s="188">
        <f t="shared" ca="1" si="0"/>
        <v>71448147.500040591</v>
      </c>
      <c r="J24" s="188">
        <f t="shared" si="0"/>
        <v>17086758.800000001</v>
      </c>
      <c r="M24" s="5"/>
    </row>
    <row r="25" spans="2:13" x14ac:dyDescent="0.25">
      <c r="B25" s="192">
        <f t="shared" si="1"/>
        <v>43282</v>
      </c>
      <c r="C25" s="193">
        <f ca="1">('Load Summary'!G25+'Load Summary'!D25)*1000-('Load Summary'!G24+'Load Summary'!D24)*1000</f>
        <v>19600304.337940574</v>
      </c>
      <c r="D25" s="193">
        <f>SUMIF('Non-Inc Plant'!$F:$F,B25,'Non-Inc Plant'!$N:$N)*1000
+SUMIFS('Non-Inc Plant'!$N:$N,'Non-Inc Plant'!$J:$J,"CWIP Evenly Closed")/12*1000*(YEAR(B25)=2017)</f>
        <v>0</v>
      </c>
      <c r="E25" s="194"/>
      <c r="F25" s="193">
        <f>'Load Summary'!C25*1000-'Load Summary'!C24*1000</f>
        <v>0</v>
      </c>
      <c r="G25" s="195">
        <f>+SUMIFS('Inc CWIP &amp; Plant'!$N:$N,'Inc CWIP &amp; Plant'!$I:$I,'Net Plant'!$B25,'Inc CWIP &amp; Plant'!$D:$D,"Closings")*1000</f>
        <v>0</v>
      </c>
      <c r="H25" s="187"/>
      <c r="I25" s="188">
        <f t="shared" ca="1" si="0"/>
        <v>19600304.337940574</v>
      </c>
      <c r="J25" s="188">
        <f t="shared" si="0"/>
        <v>0</v>
      </c>
      <c r="M25" s="5"/>
    </row>
    <row r="26" spans="2:13" x14ac:dyDescent="0.25">
      <c r="B26" s="192">
        <f t="shared" si="1"/>
        <v>43313</v>
      </c>
      <c r="C26" s="193">
        <f ca="1">('Load Summary'!G26+'Load Summary'!D26)*1000-('Load Summary'!G25+'Load Summary'!D25)*1000</f>
        <v>19600304.337940693</v>
      </c>
      <c r="D26" s="193">
        <f>SUMIF('Non-Inc Plant'!$F:$F,B26,'Non-Inc Plant'!$N:$N)*1000
+SUMIFS('Non-Inc Plant'!$N:$N,'Non-Inc Plant'!$J:$J,"CWIP Evenly Closed")/12*1000*(YEAR(B26)=2017)</f>
        <v>0</v>
      </c>
      <c r="E26" s="194"/>
      <c r="F26" s="193">
        <f>'Load Summary'!C26*1000-'Load Summary'!C25*1000</f>
        <v>0</v>
      </c>
      <c r="G26" s="195">
        <f>+SUMIFS('Inc CWIP &amp; Plant'!$N:$N,'Inc CWIP &amp; Plant'!$I:$I,'Net Plant'!$B26,'Inc CWIP &amp; Plant'!$D:$D,"Closings")*1000</f>
        <v>0</v>
      </c>
      <c r="H26" s="187"/>
      <c r="I26" s="188">
        <f t="shared" ca="1" si="0"/>
        <v>19600304.337940693</v>
      </c>
      <c r="J26" s="188">
        <f t="shared" si="0"/>
        <v>0</v>
      </c>
      <c r="M26" s="5"/>
    </row>
    <row r="27" spans="2:13" x14ac:dyDescent="0.25">
      <c r="B27" s="192">
        <f t="shared" si="1"/>
        <v>43344</v>
      </c>
      <c r="C27" s="193">
        <f ca="1">('Load Summary'!G27+'Load Summary'!D27)*1000-('Load Summary'!G26+'Load Summary'!D26)*1000</f>
        <v>19600304.337940693</v>
      </c>
      <c r="D27" s="193">
        <f>SUMIF('Non-Inc Plant'!$F:$F,B27,'Non-Inc Plant'!$N:$N)*1000
+SUMIFS('Non-Inc Plant'!$N:$N,'Non-Inc Plant'!$J:$J,"CWIP Evenly Closed")/12*1000*(YEAR(B27)=2017)</f>
        <v>0</v>
      </c>
      <c r="E27" s="194"/>
      <c r="F27" s="193">
        <f>'Load Summary'!C27*1000-'Load Summary'!C26*1000</f>
        <v>0</v>
      </c>
      <c r="G27" s="195">
        <f>+SUMIFS('Inc CWIP &amp; Plant'!$N:$N,'Inc CWIP &amp; Plant'!$I:$I,'Net Plant'!$B27,'Inc CWIP &amp; Plant'!$D:$D,"Closings")*1000</f>
        <v>0</v>
      </c>
      <c r="H27" s="187"/>
      <c r="I27" s="188">
        <f t="shared" ca="1" si="0"/>
        <v>19600304.337940693</v>
      </c>
      <c r="J27" s="188">
        <f t="shared" si="0"/>
        <v>0</v>
      </c>
      <c r="M27" s="5"/>
    </row>
    <row r="28" spans="2:13" x14ac:dyDescent="0.25">
      <c r="B28" s="192">
        <f t="shared" si="1"/>
        <v>43374</v>
      </c>
      <c r="C28" s="193">
        <f ca="1">('Load Summary'!G28+'Load Summary'!D28)*1000-('Load Summary'!G27+'Load Summary'!D27)*1000</f>
        <v>19600304.337940574</v>
      </c>
      <c r="D28" s="193">
        <f>SUMIF('Non-Inc Plant'!$F:$F,B28,'Non-Inc Plant'!$N:$N)*1000
+SUMIFS('Non-Inc Plant'!$N:$N,'Non-Inc Plant'!$J:$J,"CWIP Evenly Closed")/12*1000*(YEAR(B28)=2017)</f>
        <v>0</v>
      </c>
      <c r="E28" s="194"/>
      <c r="F28" s="193">
        <f>'Load Summary'!C28*1000-'Load Summary'!C27*1000</f>
        <v>0</v>
      </c>
      <c r="G28" s="195">
        <f>+SUMIFS('Inc CWIP &amp; Plant'!$N:$N,'Inc CWIP &amp; Plant'!$I:$I,'Net Plant'!$B28,'Inc CWIP &amp; Plant'!$D:$D,"Closings")*1000</f>
        <v>0</v>
      </c>
      <c r="H28" s="187"/>
      <c r="I28" s="188">
        <f t="shared" ca="1" si="0"/>
        <v>19600304.337940574</v>
      </c>
      <c r="J28" s="188">
        <f t="shared" si="0"/>
        <v>0</v>
      </c>
      <c r="M28" s="5"/>
    </row>
    <row r="29" spans="2:13" x14ac:dyDescent="0.25">
      <c r="B29" s="192">
        <f t="shared" si="1"/>
        <v>43405</v>
      </c>
      <c r="C29" s="193">
        <f ca="1">('Load Summary'!G29+'Load Summary'!D29)*1000-('Load Summary'!G28+'Load Summary'!D28)*1000</f>
        <v>19600304.337940693</v>
      </c>
      <c r="D29" s="193">
        <f>SUMIF('Non-Inc Plant'!$F:$F,B29,'Non-Inc Plant'!$N:$N)*1000
+SUMIFS('Non-Inc Plant'!$N:$N,'Non-Inc Plant'!$J:$J,"CWIP Evenly Closed")/12*1000*(YEAR(B29)=2017)</f>
        <v>0</v>
      </c>
      <c r="E29" s="194"/>
      <c r="F29" s="193">
        <f>'Load Summary'!C29*1000-'Load Summary'!C28*1000</f>
        <v>0</v>
      </c>
      <c r="G29" s="195">
        <f>+SUMIFS('Inc CWIP &amp; Plant'!$N:$N,'Inc CWIP &amp; Plant'!$I:$I,'Net Plant'!$B29,'Inc CWIP &amp; Plant'!$D:$D,"Closings")*1000</f>
        <v>0</v>
      </c>
      <c r="H29" s="187"/>
      <c r="I29" s="188">
        <f t="shared" ca="1" si="0"/>
        <v>19600304.337940693</v>
      </c>
      <c r="J29" s="188">
        <f t="shared" si="0"/>
        <v>0</v>
      </c>
      <c r="M29" s="5"/>
    </row>
    <row r="30" spans="2:13" x14ac:dyDescent="0.25">
      <c r="B30" s="192">
        <f t="shared" si="1"/>
        <v>43435</v>
      </c>
      <c r="C30" s="193">
        <f ca="1">('Load Summary'!G30+'Load Summary'!D30)*1000-('Load Summary'!G29+'Load Summary'!D29)*1000</f>
        <v>103959611.96518886</v>
      </c>
      <c r="D30" s="193">
        <f>SUMIF('Non-Inc Plant'!$F:$F,B30,'Non-Inc Plant'!$N:$N)*1000
+SUMIFS('Non-Inc Plant'!$N:$N,'Non-Inc Plant'!$J:$J,"CWIP Evenly Closed")/12*1000*(YEAR(B30)=2017)</f>
        <v>5717664.2363000019</v>
      </c>
      <c r="E30" s="194"/>
      <c r="F30" s="193">
        <f>'Load Summary'!C30*1000-'Load Summary'!C29*1000</f>
        <v>0</v>
      </c>
      <c r="G30" s="195">
        <f>+SUMIFS('Inc CWIP &amp; Plant'!$N:$N,'Inc CWIP &amp; Plant'!$I:$I,'Net Plant'!$B30,'Inc CWIP &amp; Plant'!$D:$D,"Closings")*1000</f>
        <v>0</v>
      </c>
      <c r="H30" s="187"/>
      <c r="I30" s="188">
        <f t="shared" ca="1" si="0"/>
        <v>103959611.96518886</v>
      </c>
      <c r="J30" s="188">
        <f>D30+G30</f>
        <v>5717664.2363000019</v>
      </c>
      <c r="M30" s="5"/>
    </row>
    <row r="31" spans="2:13" x14ac:dyDescent="0.25">
      <c r="C31" s="326"/>
      <c r="D31" s="326"/>
      <c r="E31" s="326"/>
      <c r="F31" s="326"/>
      <c r="G31" s="326"/>
      <c r="H31" s="326"/>
      <c r="I31" s="326"/>
      <c r="J31" s="326"/>
      <c r="M31" s="5"/>
    </row>
  </sheetData>
  <mergeCells count="3">
    <mergeCell ref="C5:D5"/>
    <mergeCell ref="F5:G5"/>
    <mergeCell ref="I5:J5"/>
  </mergeCells>
  <printOptions horizontalCentered="1"/>
  <pageMargins left="0.7" right="0.7" top="0.75" bottom="0.75" header="0.3" footer="0.3"/>
  <pageSetup fitToHeight="0" orientation="landscape" r:id="rId1"/>
  <headerFooter>
    <oddHeader xml:space="preserve">&amp;RExhibit SCE-22
TO2018
WP-Schedule 10 and 16
Page &amp;P of &amp;N </oddHeader>
  </headerFooter>
  <rowBreaks count="2" manualBreakCount="2">
    <brk id="31" max="16383" man="1"/>
    <brk id="5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Z36"/>
  <sheetViews>
    <sheetView showGridLines="0" zoomScaleNormal="100" workbookViewId="0">
      <selection activeCell="B2" sqref="B2"/>
    </sheetView>
  </sheetViews>
  <sheetFormatPr defaultColWidth="9.140625" defaultRowHeight="15" x14ac:dyDescent="0.25"/>
  <cols>
    <col min="1" max="1" width="3.85546875" style="196" customWidth="1"/>
    <col min="2" max="2" width="14.28515625" style="196" customWidth="1"/>
    <col min="3" max="5" width="14.42578125" style="196" customWidth="1"/>
    <col min="6" max="6" width="0.85546875" style="196" customWidth="1"/>
    <col min="7" max="7" width="14.42578125" style="196" customWidth="1"/>
    <col min="8" max="8" width="0.85546875" style="196" customWidth="1"/>
    <col min="9" max="9" width="14.42578125" style="196" customWidth="1"/>
    <col min="10" max="10" width="13.85546875" style="196" bestFit="1" customWidth="1"/>
    <col min="11" max="11" width="19.5703125" style="196" bestFit="1" customWidth="1"/>
    <col min="12" max="13" width="13.85546875" style="196" bestFit="1" customWidth="1"/>
    <col min="14" max="14" width="19.28515625" style="196" customWidth="1"/>
    <col min="15" max="23" width="13.85546875" style="196" bestFit="1" customWidth="1"/>
    <col min="24" max="24" width="13.85546875" style="196" customWidth="1"/>
    <col min="25" max="25" width="11.5703125" style="196" bestFit="1" customWidth="1"/>
    <col min="26" max="16384" width="9.140625" style="196"/>
  </cols>
  <sheetData>
    <row r="2" spans="2:26" x14ac:dyDescent="0.25">
      <c r="B2" s="317" t="s">
        <v>336</v>
      </c>
      <c r="C2" s="317"/>
      <c r="D2" s="317"/>
    </row>
    <row r="3" spans="2:26" s="7" customFormat="1" ht="15.75" thickBot="1" x14ac:dyDescent="0.3">
      <c r="B3" s="318" t="s">
        <v>17</v>
      </c>
      <c r="C3" s="318"/>
      <c r="D3" s="318"/>
      <c r="E3" s="197"/>
    </row>
    <row r="4" spans="2:26" s="7" customFormat="1" x14ac:dyDescent="0.25"/>
    <row r="5" spans="2:26" s="7" customFormat="1" x14ac:dyDescent="0.25">
      <c r="B5" s="6"/>
      <c r="C5" s="329" t="s">
        <v>18</v>
      </c>
      <c r="D5" s="330"/>
      <c r="E5" s="331"/>
      <c r="G5" s="180" t="s">
        <v>9</v>
      </c>
      <c r="H5" s="8"/>
      <c r="I5" s="8"/>
      <c r="J5" s="8"/>
      <c r="K5" s="8"/>
      <c r="L5" s="8"/>
      <c r="M5" s="8"/>
      <c r="N5" s="8"/>
      <c r="O5" s="8"/>
      <c r="P5" s="8"/>
      <c r="Q5" s="8"/>
      <c r="R5" s="8"/>
      <c r="S5" s="8"/>
      <c r="T5" s="8"/>
      <c r="U5" s="8"/>
      <c r="V5" s="8"/>
      <c r="W5" s="8"/>
      <c r="X5" s="8"/>
      <c r="Y5" s="9"/>
      <c r="Z5" s="9"/>
    </row>
    <row r="6" spans="2:26" s="7" customFormat="1" x14ac:dyDescent="0.25">
      <c r="B6" s="181" t="s">
        <v>0</v>
      </c>
      <c r="C6" s="180" t="s">
        <v>12</v>
      </c>
      <c r="D6" s="180" t="s">
        <v>11</v>
      </c>
      <c r="E6" s="180" t="s">
        <v>5</v>
      </c>
      <c r="G6" s="182" t="s">
        <v>11</v>
      </c>
      <c r="H6" s="8"/>
      <c r="I6" s="180" t="s">
        <v>19</v>
      </c>
      <c r="J6" s="10"/>
      <c r="K6" s="8"/>
      <c r="L6" s="8"/>
      <c r="M6" s="8"/>
      <c r="N6" s="8"/>
      <c r="O6" s="8"/>
      <c r="P6" s="8"/>
      <c r="Q6" s="8"/>
      <c r="R6" s="8"/>
      <c r="S6" s="8"/>
      <c r="T6" s="8"/>
      <c r="U6" s="8"/>
      <c r="V6" s="8"/>
      <c r="W6" s="8"/>
      <c r="X6" s="8"/>
      <c r="Y6" s="9"/>
      <c r="Z6" s="9"/>
    </row>
    <row r="7" spans="2:26" s="7" customFormat="1" x14ac:dyDescent="0.25">
      <c r="B7" s="179">
        <f>'Non-Inc Plant'!C5</f>
        <v>42736</v>
      </c>
      <c r="C7" s="198">
        <f>'Inc CWIP &amp; Plant Summary'!E38</f>
        <v>1056.4020399999999</v>
      </c>
      <c r="D7" s="10">
        <f ca="1">(SUMPRODUCT(('Non-Inc Plant'!$R$9:$AO$9=$B7)*('Non-Inc Plant'!$E$10:$E$235="High")*'Non-Inc Plant'!$R$10:$AO$235))</f>
        <v>14398.892702044755</v>
      </c>
      <c r="E7" s="10">
        <f ca="1">C7+D7</f>
        <v>15455.294742044756</v>
      </c>
      <c r="F7" s="8"/>
      <c r="G7" s="10">
        <f ca="1">SUMPRODUCT(('Non-Inc Plant'!$R$9:$AO$9=$B7)*('Non-Inc Plant'!$E$10:$E$235="Low")*'Non-Inc Plant'!$R$10:$AO$235)</f>
        <v>42.317916666666669</v>
      </c>
      <c r="H7" s="10"/>
      <c r="I7" s="10">
        <f ca="1">G7+E7</f>
        <v>15497.612658711423</v>
      </c>
      <c r="J7" s="10"/>
      <c r="K7" s="10"/>
      <c r="L7" s="10"/>
      <c r="M7" s="10"/>
      <c r="N7" s="10"/>
      <c r="O7" s="8"/>
      <c r="P7" s="8"/>
      <c r="Q7" s="8"/>
      <c r="R7" s="8"/>
      <c r="S7" s="8"/>
      <c r="T7" s="8"/>
      <c r="U7" s="8"/>
      <c r="V7" s="8"/>
      <c r="W7" s="8"/>
      <c r="X7" s="8"/>
      <c r="Y7" s="9"/>
      <c r="Z7" s="9"/>
    </row>
    <row r="8" spans="2:26" s="7" customFormat="1" x14ac:dyDescent="0.25">
      <c r="B8" s="179">
        <f>DATE(YEAR(B7),MONTH(B7)+1,1)</f>
        <v>42767</v>
      </c>
      <c r="C8" s="198">
        <f>'Inc CWIP &amp; Plant Summary'!E39+C7</f>
        <v>2406.44517</v>
      </c>
      <c r="D8" s="10">
        <f ca="1">(SUMPRODUCT(('Non-Inc Plant'!$R$9:$AO$9=$B8)*('Non-Inc Plant'!$E$10:$E$235="High")*'Non-Inc Plant'!$R$10:$AO$235))+D7</f>
        <v>46129.509364089434</v>
      </c>
      <c r="E8" s="10">
        <f t="shared" ref="E8:E30" ca="1" si="0">C8+D8</f>
        <v>48535.954534089433</v>
      </c>
      <c r="F8" s="8"/>
      <c r="G8" s="10">
        <f ca="1">SUMPRODUCT(('Non-Inc Plant'!$R$9:$AO$9=$B8)*('Non-Inc Plant'!$E$10:$E$235="Low")*'Non-Inc Plant'!$R$10:$AO$235)+G7</f>
        <v>84.635833333333338</v>
      </c>
      <c r="H8" s="10"/>
      <c r="I8" s="10">
        <f ca="1">G8+E8</f>
        <v>48620.590367422767</v>
      </c>
      <c r="J8" s="10"/>
      <c r="K8" s="10"/>
      <c r="L8" s="10"/>
      <c r="M8" s="10"/>
      <c r="N8" s="10"/>
      <c r="O8" s="8"/>
      <c r="P8" s="8"/>
      <c r="Q8" s="8"/>
      <c r="R8" s="8"/>
      <c r="S8" s="8"/>
      <c r="T8" s="8"/>
      <c r="U8" s="8"/>
      <c r="V8" s="8"/>
      <c r="W8" s="8"/>
      <c r="X8" s="8"/>
      <c r="Y8" s="9"/>
      <c r="Z8" s="9"/>
    </row>
    <row r="9" spans="2:26" s="7" customFormat="1" x14ac:dyDescent="0.25">
      <c r="B9" s="179">
        <f t="shared" ref="B9:B30" si="1">DATE(YEAR(B8),MONTH(B8)+1,1)</f>
        <v>42795</v>
      </c>
      <c r="C9" s="198">
        <f>'Inc CWIP &amp; Plant Summary'!E40+C8</f>
        <v>3735.2128100000004</v>
      </c>
      <c r="D9" s="10">
        <f ca="1">(SUMPRODUCT(('Non-Inc Plant'!$R$9:$AO$9=$B9)*('Non-Inc Plant'!$E$10:$E$235="High")*'Non-Inc Plant'!$R$10:$AO$235))+D8</f>
        <v>60528.402066134193</v>
      </c>
      <c r="E9" s="10">
        <f t="shared" ca="1" si="0"/>
        <v>64263.61487613419</v>
      </c>
      <c r="F9" s="8"/>
      <c r="G9" s="10">
        <f ca="1">SUMPRODUCT(('Non-Inc Plant'!$R$9:$AO$9=$B9)*('Non-Inc Plant'!$E$10:$E$235="Low")*'Non-Inc Plant'!$R$10:$AO$235)+G8</f>
        <v>126.95375000000001</v>
      </c>
      <c r="H9" s="10"/>
      <c r="I9" s="10">
        <f t="shared" ref="I9:I30" ca="1" si="2">G9+E9</f>
        <v>64390.568626134191</v>
      </c>
      <c r="J9" s="10"/>
      <c r="K9" s="10"/>
      <c r="L9" s="10"/>
      <c r="M9" s="10"/>
      <c r="N9" s="10"/>
      <c r="O9" s="8"/>
      <c r="P9" s="8"/>
      <c r="Q9" s="8"/>
      <c r="R9" s="8"/>
      <c r="S9" s="8"/>
      <c r="T9" s="8"/>
      <c r="U9" s="8"/>
      <c r="V9" s="8"/>
      <c r="W9" s="8"/>
      <c r="X9" s="8"/>
      <c r="Y9" s="9"/>
      <c r="Z9" s="9"/>
    </row>
    <row r="10" spans="2:26" s="7" customFormat="1" x14ac:dyDescent="0.25">
      <c r="B10" s="179">
        <f t="shared" si="1"/>
        <v>42826</v>
      </c>
      <c r="C10" s="198">
        <f>'Inc CWIP &amp; Plant Summary'!E41+C9</f>
        <v>36277.252359999999</v>
      </c>
      <c r="D10" s="10">
        <f ca="1">(SUMPRODUCT(('Non-Inc Plant'!$R$9:$AO$9=$B10)*('Non-Inc Plant'!$E$10:$E$235="High")*'Non-Inc Plant'!$R$10:$AO$235))+D9</f>
        <v>93818.707793340232</v>
      </c>
      <c r="E10" s="10">
        <f t="shared" ca="1" si="0"/>
        <v>130095.96015334023</v>
      </c>
      <c r="F10" s="8"/>
      <c r="G10" s="10">
        <f ca="1">SUMPRODUCT(('Non-Inc Plant'!$R$9:$AO$9=$B10)*('Non-Inc Plant'!$E$10:$E$235="Low")*'Non-Inc Plant'!$R$10:$AO$235)+G9</f>
        <v>169.27166666666668</v>
      </c>
      <c r="H10" s="10"/>
      <c r="I10" s="10">
        <f ca="1">G10+E10</f>
        <v>130265.2318200069</v>
      </c>
      <c r="J10" s="10"/>
      <c r="K10" s="10"/>
      <c r="L10" s="10"/>
      <c r="M10" s="10"/>
      <c r="N10" s="10"/>
      <c r="O10" s="8"/>
      <c r="P10" s="8"/>
      <c r="Q10" s="8"/>
      <c r="R10" s="8"/>
      <c r="S10" s="8"/>
      <c r="T10" s="8"/>
      <c r="U10" s="8"/>
      <c r="V10" s="8"/>
      <c r="W10" s="8"/>
      <c r="X10" s="8"/>
      <c r="Y10" s="9"/>
      <c r="Z10" s="9"/>
    </row>
    <row r="11" spans="2:26" s="7" customFormat="1" x14ac:dyDescent="0.25">
      <c r="B11" s="179">
        <f t="shared" si="1"/>
        <v>42856</v>
      </c>
      <c r="C11" s="198">
        <f>'Inc CWIP &amp; Plant Summary'!E42+C10</f>
        <v>37214.161500000002</v>
      </c>
      <c r="D11" s="10">
        <f ca="1">(SUMPRODUCT(('Non-Inc Plant'!$R$9:$AO$9=$B11)*('Non-Inc Plant'!$E$10:$E$235="High")*'Non-Inc Plant'!$R$10:$AO$235))+D10</f>
        <v>108217.60049538499</v>
      </c>
      <c r="E11" s="10">
        <f t="shared" ca="1" si="0"/>
        <v>145431.76199538499</v>
      </c>
      <c r="F11" s="8"/>
      <c r="G11" s="10">
        <f ca="1">SUMPRODUCT(('Non-Inc Plant'!$R$9:$AO$9=$B11)*('Non-Inc Plant'!$E$10:$E$235="Low")*'Non-Inc Plant'!$R$10:$AO$235)+G10</f>
        <v>211.58958333333334</v>
      </c>
      <c r="H11" s="10"/>
      <c r="I11" s="10">
        <f t="shared" ca="1" si="2"/>
        <v>145643.35157871831</v>
      </c>
      <c r="J11" s="10"/>
      <c r="K11" s="10"/>
      <c r="L11" s="10"/>
      <c r="M11" s="10"/>
      <c r="N11" s="10"/>
      <c r="O11" s="8"/>
      <c r="P11" s="8"/>
      <c r="Q11" s="8"/>
      <c r="R11" s="8"/>
      <c r="S11" s="8"/>
      <c r="T11" s="8"/>
      <c r="U11" s="8"/>
      <c r="V11" s="8"/>
      <c r="W11" s="8"/>
      <c r="X11" s="8"/>
      <c r="Y11" s="9"/>
      <c r="Z11" s="9"/>
    </row>
    <row r="12" spans="2:26" s="7" customFormat="1" x14ac:dyDescent="0.25">
      <c r="B12" s="179">
        <f t="shared" si="1"/>
        <v>42887</v>
      </c>
      <c r="C12" s="198">
        <f>'Inc CWIP &amp; Plant Summary'!E43+C11</f>
        <v>60338.607329999999</v>
      </c>
      <c r="D12" s="10">
        <f ca="1">(SUMPRODUCT(('Non-Inc Plant'!$R$9:$AO$9=$B12)*('Non-Inc Plant'!$E$10:$E$235="High")*'Non-Inc Plant'!$R$10:$AO$235))+D11</f>
        <v>140808.67724742976</v>
      </c>
      <c r="E12" s="10">
        <f t="shared" ca="1" si="0"/>
        <v>201147.28457742976</v>
      </c>
      <c r="F12" s="8"/>
      <c r="G12" s="10">
        <f ca="1">SUMPRODUCT(('Non-Inc Plant'!$R$9:$AO$9=$B12)*('Non-Inc Plant'!$E$10:$E$235="Low")*'Non-Inc Plant'!$R$10:$AO$235)+G11</f>
        <v>253.9075</v>
      </c>
      <c r="H12" s="10"/>
      <c r="I12" s="10">
        <f t="shared" ca="1" si="2"/>
        <v>201401.19207742976</v>
      </c>
      <c r="J12" s="10"/>
      <c r="K12" s="10"/>
      <c r="L12" s="10"/>
      <c r="M12" s="10"/>
      <c r="N12" s="10"/>
      <c r="O12" s="8"/>
      <c r="P12" s="8"/>
      <c r="Q12" s="8"/>
      <c r="R12" s="8"/>
      <c r="S12" s="8"/>
      <c r="T12" s="8"/>
      <c r="U12" s="8"/>
      <c r="V12" s="8"/>
      <c r="W12" s="8"/>
      <c r="X12" s="8"/>
      <c r="Y12" s="9"/>
      <c r="Z12" s="9"/>
    </row>
    <row r="13" spans="2:26" s="7" customFormat="1" x14ac:dyDescent="0.25">
      <c r="B13" s="179">
        <f t="shared" si="1"/>
        <v>42917</v>
      </c>
      <c r="C13" s="198">
        <f>'Inc CWIP &amp; Plant Summary'!E44+C12</f>
        <v>62493.879733333335</v>
      </c>
      <c r="D13" s="10">
        <f ca="1">(SUMPRODUCT(('Non-Inc Plant'!$R$9:$AO$9=$B13)*('Non-Inc Plant'!$E$10:$E$235="High")*'Non-Inc Plant'!$R$10:$AO$235))+D12</f>
        <v>155207.56994947451</v>
      </c>
      <c r="E13" s="10">
        <f t="shared" ca="1" si="0"/>
        <v>217701.44968280784</v>
      </c>
      <c r="F13" s="8"/>
      <c r="G13" s="10">
        <f ca="1">SUMPRODUCT(('Non-Inc Plant'!$R$9:$AO$9=$B13)*('Non-Inc Plant'!$E$10:$E$235="Low")*'Non-Inc Plant'!$R$10:$AO$235)+G12</f>
        <v>296.22541666666666</v>
      </c>
      <c r="H13" s="10"/>
      <c r="I13" s="10">
        <f t="shared" ca="1" si="2"/>
        <v>217997.67509947449</v>
      </c>
      <c r="J13" s="10"/>
      <c r="K13" s="10"/>
      <c r="L13" s="10"/>
      <c r="M13" s="10"/>
      <c r="N13" s="10"/>
      <c r="O13" s="8"/>
      <c r="P13" s="8"/>
      <c r="Q13" s="8"/>
      <c r="R13" s="8"/>
      <c r="S13" s="8"/>
      <c r="T13" s="8"/>
      <c r="U13" s="8"/>
      <c r="V13" s="8"/>
      <c r="W13" s="8"/>
      <c r="X13" s="8"/>
      <c r="Y13" s="9"/>
      <c r="Z13" s="9"/>
    </row>
    <row r="14" spans="2:26" s="7" customFormat="1" x14ac:dyDescent="0.25">
      <c r="B14" s="179">
        <f t="shared" si="1"/>
        <v>42948</v>
      </c>
      <c r="C14" s="198">
        <f>'Inc CWIP &amp; Plant Summary'!E45+C13</f>
        <v>63978.152136666671</v>
      </c>
      <c r="D14" s="10">
        <f ca="1">(SUMPRODUCT(('Non-Inc Plant'!$R$9:$AO$9=$B14)*('Non-Inc Plant'!$E$10:$E$235="High")*'Non-Inc Plant'!$R$10:$AO$235))+D13</f>
        <v>169606.46265151925</v>
      </c>
      <c r="E14" s="10">
        <f t="shared" ca="1" si="0"/>
        <v>233584.61478818592</v>
      </c>
      <c r="F14" s="8"/>
      <c r="G14" s="10">
        <f ca="1">SUMPRODUCT(('Non-Inc Plant'!$R$9:$AO$9=$B14)*('Non-Inc Plant'!$E$10:$E$235="Low")*'Non-Inc Plant'!$R$10:$AO$235)+G13</f>
        <v>338.54333333333335</v>
      </c>
      <c r="H14" s="10"/>
      <c r="I14" s="10">
        <f t="shared" ca="1" si="2"/>
        <v>233923.15812151926</v>
      </c>
      <c r="J14" s="10"/>
      <c r="K14" s="10"/>
      <c r="L14" s="10"/>
      <c r="M14" s="10"/>
      <c r="N14" s="10"/>
      <c r="O14" s="8"/>
      <c r="P14" s="8"/>
      <c r="Q14" s="8"/>
      <c r="R14" s="8"/>
      <c r="S14" s="8"/>
      <c r="T14" s="8"/>
      <c r="U14" s="8"/>
      <c r="V14" s="8"/>
      <c r="W14" s="8"/>
      <c r="X14" s="8"/>
      <c r="Y14" s="9"/>
      <c r="Z14" s="9"/>
    </row>
    <row r="15" spans="2:26" s="7" customFormat="1" x14ac:dyDescent="0.25">
      <c r="B15" s="179">
        <f t="shared" si="1"/>
        <v>42979</v>
      </c>
      <c r="C15" s="198">
        <f>'Inc CWIP &amp; Plant Summary'!E46+C14</f>
        <v>65776.627659999998</v>
      </c>
      <c r="D15" s="10">
        <f ca="1">(SUMPRODUCT(('Non-Inc Plant'!$R$9:$AO$9=$B15)*('Non-Inc Plant'!$E$10:$E$235="High")*'Non-Inc Plant'!$R$10:$AO$235))+D14</f>
        <v>184005.35535356399</v>
      </c>
      <c r="E15" s="10">
        <f t="shared" ca="1" si="0"/>
        <v>249781.98301356399</v>
      </c>
      <c r="F15" s="8"/>
      <c r="G15" s="10">
        <f ca="1">SUMPRODUCT(('Non-Inc Plant'!$R$9:$AO$9=$B15)*('Non-Inc Plant'!$E$10:$E$235="Low")*'Non-Inc Plant'!$R$10:$AO$235)+G14</f>
        <v>380.86125000000004</v>
      </c>
      <c r="H15" s="10"/>
      <c r="I15" s="10">
        <f t="shared" ca="1" si="2"/>
        <v>250162.84426356398</v>
      </c>
      <c r="J15" s="10"/>
      <c r="K15" s="10"/>
      <c r="L15" s="10"/>
      <c r="M15" s="10"/>
      <c r="N15" s="10"/>
      <c r="O15" s="8"/>
      <c r="P15" s="8"/>
      <c r="Q15" s="8"/>
      <c r="R15" s="8"/>
      <c r="S15" s="8"/>
      <c r="T15" s="8"/>
      <c r="U15" s="8"/>
      <c r="V15" s="8"/>
      <c r="W15" s="8"/>
      <c r="X15" s="8"/>
      <c r="Y15" s="9"/>
      <c r="Z15" s="9"/>
    </row>
    <row r="16" spans="2:26" s="7" customFormat="1" x14ac:dyDescent="0.25">
      <c r="B16" s="179">
        <f t="shared" si="1"/>
        <v>43009</v>
      </c>
      <c r="C16" s="198">
        <f>'Inc CWIP &amp; Plant Summary'!E47+C15</f>
        <v>66948.900063333334</v>
      </c>
      <c r="D16" s="10">
        <f ca="1">(SUMPRODUCT(('Non-Inc Plant'!$R$9:$AO$9=$B16)*('Non-Inc Plant'!$E$10:$E$235="High")*'Non-Inc Plant'!$R$10:$AO$235))+D15</f>
        <v>198404.24805560874</v>
      </c>
      <c r="E16" s="10">
        <f t="shared" ca="1" si="0"/>
        <v>265353.14811894204</v>
      </c>
      <c r="F16" s="8"/>
      <c r="G16" s="10">
        <f ca="1">SUMPRODUCT(('Non-Inc Plant'!$R$9:$AO$9=$B16)*('Non-Inc Plant'!$E$10:$E$235="Low")*'Non-Inc Plant'!$R$10:$AO$235)+G15</f>
        <v>423.17916666666673</v>
      </c>
      <c r="H16" s="10"/>
      <c r="I16" s="10">
        <f t="shared" ca="1" si="2"/>
        <v>265776.32728560868</v>
      </c>
      <c r="J16" s="10"/>
      <c r="K16" s="10"/>
      <c r="L16" s="10"/>
      <c r="M16" s="10"/>
      <c r="N16" s="10"/>
      <c r="O16" s="8"/>
      <c r="P16" s="8"/>
      <c r="Q16" s="8"/>
      <c r="R16" s="8"/>
      <c r="S16" s="8"/>
      <c r="T16" s="8"/>
      <c r="U16" s="8"/>
      <c r="V16" s="8"/>
      <c r="W16" s="8"/>
      <c r="X16" s="8"/>
      <c r="Y16" s="9"/>
      <c r="Z16" s="9"/>
    </row>
    <row r="17" spans="2:26" s="7" customFormat="1" x14ac:dyDescent="0.25">
      <c r="B17" s="179">
        <f t="shared" si="1"/>
        <v>43040</v>
      </c>
      <c r="C17" s="198">
        <f>'Inc CWIP &amp; Plant Summary'!E48+C16</f>
        <v>67802.284306666668</v>
      </c>
      <c r="D17" s="10">
        <f ca="1">(SUMPRODUCT(('Non-Inc Plant'!$R$9:$AO$9=$B17)*('Non-Inc Plant'!$E$10:$E$235="High")*'Non-Inc Plant'!$R$10:$AO$235))+D16</f>
        <v>251727.5987576535</v>
      </c>
      <c r="E17" s="10">
        <f t="shared" ca="1" si="0"/>
        <v>319529.88306432019</v>
      </c>
      <c r="F17" s="8"/>
      <c r="G17" s="10">
        <f ca="1">SUMPRODUCT(('Non-Inc Plant'!$R$9:$AO$9=$B17)*('Non-Inc Plant'!$E$10:$E$235="Low")*'Non-Inc Plant'!$R$10:$AO$235)+G16</f>
        <v>465.49708333333342</v>
      </c>
      <c r="H17" s="10"/>
      <c r="I17" s="10">
        <f t="shared" ca="1" si="2"/>
        <v>319995.38014765352</v>
      </c>
      <c r="J17" s="10"/>
      <c r="K17" s="10"/>
      <c r="L17" s="10"/>
      <c r="M17" s="10"/>
      <c r="N17" s="10"/>
      <c r="O17" s="8"/>
      <c r="P17" s="8"/>
      <c r="Q17" s="8"/>
      <c r="R17" s="8"/>
      <c r="S17" s="8"/>
      <c r="T17" s="8"/>
      <c r="U17" s="8"/>
      <c r="V17" s="8"/>
      <c r="W17" s="8"/>
      <c r="X17" s="8"/>
      <c r="Y17" s="9"/>
      <c r="Z17" s="9"/>
    </row>
    <row r="18" spans="2:26" s="7" customFormat="1" x14ac:dyDescent="0.25">
      <c r="B18" s="179">
        <f t="shared" si="1"/>
        <v>43070</v>
      </c>
      <c r="C18" s="198">
        <f>'Inc CWIP &amp; Plant Summary'!E49+C17</f>
        <v>72515.299620000005</v>
      </c>
      <c r="D18" s="10">
        <f ca="1">(SUMPRODUCT(('Non-Inc Plant'!$R$9:$AO$9=$B18)*('Non-Inc Plant'!$E$10:$E$235="High")*'Non-Inc Plant'!$R$10:$AO$235))+D17</f>
        <v>399016.14822553727</v>
      </c>
      <c r="E18" s="10">
        <f t="shared" ca="1" si="0"/>
        <v>471531.44784553727</v>
      </c>
      <c r="F18" s="8"/>
      <c r="G18" s="10">
        <f ca="1">SUMPRODUCT(('Non-Inc Plant'!$R$9:$AO$9=$B18)*('Non-Inc Plant'!$E$10:$E$235="Low")*'Non-Inc Plant'!$R$10:$AO$235)+G17</f>
        <v>507.81500000000011</v>
      </c>
      <c r="H18" s="10"/>
      <c r="I18" s="10">
        <f t="shared" ca="1" si="2"/>
        <v>472039.26284553728</v>
      </c>
      <c r="J18" s="10"/>
      <c r="K18" s="10"/>
      <c r="L18" s="10"/>
      <c r="M18" s="10"/>
      <c r="N18" s="10"/>
      <c r="O18" s="8"/>
      <c r="P18" s="8"/>
      <c r="Q18" s="8"/>
      <c r="R18" s="8"/>
      <c r="S18" s="8"/>
      <c r="T18" s="8"/>
      <c r="U18" s="8"/>
      <c r="V18" s="8"/>
      <c r="W18" s="8"/>
      <c r="X18" s="8"/>
      <c r="Y18" s="9"/>
      <c r="Z18" s="9"/>
    </row>
    <row r="19" spans="2:26" s="7" customFormat="1" x14ac:dyDescent="0.25">
      <c r="B19" s="179">
        <f t="shared" si="1"/>
        <v>43101</v>
      </c>
      <c r="C19" s="198">
        <f>'Inc CWIP &amp; Plant Summary'!E50+C18</f>
        <v>72515.299620000005</v>
      </c>
      <c r="D19" s="10">
        <f ca="1">(SUMPRODUCT(('Non-Inc Plant'!$R$9:$AO$9=$B19)*('Non-Inc Plant'!$E$10:$E$235="High")*'Non-Inc Plant'!$R$10:$AO$235))+D18</f>
        <v>418616.45256347791</v>
      </c>
      <c r="E19" s="10">
        <f t="shared" ca="1" si="0"/>
        <v>491131.75218347792</v>
      </c>
      <c r="F19" s="8"/>
      <c r="G19" s="10">
        <f ca="1">SUMPRODUCT(('Non-Inc Plant'!$R$9:$AO$9=$B19)*('Non-Inc Plant'!$E$10:$E$235="Low")*'Non-Inc Plant'!$R$10:$AO$235)+G18</f>
        <v>507.81500000000011</v>
      </c>
      <c r="H19" s="10"/>
      <c r="I19" s="10">
        <f t="shared" ca="1" si="2"/>
        <v>491639.56718347792</v>
      </c>
      <c r="J19" s="10"/>
      <c r="K19" s="10"/>
      <c r="L19" s="10"/>
      <c r="M19" s="10"/>
      <c r="N19" s="10"/>
      <c r="O19" s="8"/>
      <c r="P19" s="8"/>
      <c r="Q19" s="8"/>
      <c r="R19" s="8"/>
      <c r="S19" s="8"/>
      <c r="T19" s="8"/>
      <c r="U19" s="8"/>
      <c r="V19" s="8"/>
      <c r="W19" s="8"/>
      <c r="X19" s="8"/>
      <c r="Y19" s="9"/>
      <c r="Z19" s="9"/>
    </row>
    <row r="20" spans="2:26" s="7" customFormat="1" x14ac:dyDescent="0.25">
      <c r="B20" s="179">
        <f t="shared" si="1"/>
        <v>43132</v>
      </c>
      <c r="C20" s="198">
        <f>'Inc CWIP &amp; Plant Summary'!E51+C19</f>
        <v>72515.299620000005</v>
      </c>
      <c r="D20" s="10">
        <f ca="1">(SUMPRODUCT(('Non-Inc Plant'!$R$9:$AO$9=$B20)*('Non-Inc Plant'!$E$10:$E$235="High")*'Non-Inc Plant'!$R$10:$AO$235))+D19</f>
        <v>438216.75690141856</v>
      </c>
      <c r="E20" s="10">
        <f t="shared" ca="1" si="0"/>
        <v>510732.05652141856</v>
      </c>
      <c r="F20" s="8"/>
      <c r="G20" s="10">
        <f ca="1">SUMPRODUCT(('Non-Inc Plant'!$R$9:$AO$9=$B20)*('Non-Inc Plant'!$E$10:$E$235="Low")*'Non-Inc Plant'!$R$10:$AO$235)+G19</f>
        <v>507.81500000000011</v>
      </c>
      <c r="H20" s="10"/>
      <c r="I20" s="10">
        <f t="shared" ca="1" si="2"/>
        <v>511239.87152141856</v>
      </c>
      <c r="J20" s="10"/>
      <c r="K20" s="10"/>
      <c r="L20" s="10"/>
      <c r="M20" s="10"/>
      <c r="N20" s="10"/>
      <c r="O20" s="8"/>
      <c r="P20" s="8"/>
      <c r="Q20" s="8"/>
      <c r="R20" s="8"/>
      <c r="S20" s="8"/>
      <c r="T20" s="8"/>
      <c r="U20" s="8"/>
      <c r="V20" s="8"/>
      <c r="W20" s="8"/>
      <c r="X20" s="8"/>
      <c r="Y20" s="9"/>
      <c r="Z20" s="9"/>
    </row>
    <row r="21" spans="2:26" s="7" customFormat="1" x14ac:dyDescent="0.25">
      <c r="B21" s="179">
        <f t="shared" si="1"/>
        <v>43160</v>
      </c>
      <c r="C21" s="198">
        <f>'Inc CWIP &amp; Plant Summary'!E52+C20</f>
        <v>72515.299620000005</v>
      </c>
      <c r="D21" s="10">
        <f ca="1">(SUMPRODUCT(('Non-Inc Plant'!$R$9:$AO$9=$B21)*('Non-Inc Plant'!$E$10:$E$235="High")*'Non-Inc Plant'!$R$10:$AO$235))+D20</f>
        <v>457817.0612393592</v>
      </c>
      <c r="E21" s="10">
        <f t="shared" ca="1" si="0"/>
        <v>530332.36085935915</v>
      </c>
      <c r="F21" s="8"/>
      <c r="G21" s="10">
        <f ca="1">SUMPRODUCT(('Non-Inc Plant'!$R$9:$AO$9=$B21)*('Non-Inc Plant'!$E$10:$E$235="Low")*'Non-Inc Plant'!$R$10:$AO$235)+G20</f>
        <v>507.81500000000011</v>
      </c>
      <c r="H21" s="10"/>
      <c r="I21" s="10">
        <f t="shared" ca="1" si="2"/>
        <v>530840.17585935909</v>
      </c>
      <c r="J21" s="10"/>
      <c r="K21" s="10"/>
      <c r="L21" s="10"/>
      <c r="M21" s="10"/>
      <c r="N21" s="10"/>
      <c r="O21" s="8"/>
      <c r="P21" s="8"/>
      <c r="Q21" s="8"/>
      <c r="R21" s="8"/>
      <c r="S21" s="8"/>
      <c r="T21" s="8"/>
      <c r="U21" s="8"/>
      <c r="V21" s="8"/>
      <c r="W21" s="8"/>
      <c r="X21" s="8"/>
      <c r="Y21" s="9"/>
      <c r="Z21" s="9"/>
    </row>
    <row r="22" spans="2:26" s="7" customFormat="1" x14ac:dyDescent="0.25">
      <c r="B22" s="179">
        <f t="shared" si="1"/>
        <v>43191</v>
      </c>
      <c r="C22" s="198">
        <f>'Inc CWIP &amp; Plant Summary'!E53+C21</f>
        <v>72515.299620000005</v>
      </c>
      <c r="D22" s="10">
        <f ca="1">(SUMPRODUCT(('Non-Inc Plant'!$R$9:$AO$9=$B22)*('Non-Inc Plant'!$E$10:$E$235="High")*'Non-Inc Plant'!$R$10:$AO$235))+D21</f>
        <v>477417.36557729985</v>
      </c>
      <c r="E22" s="10">
        <f t="shared" ca="1" si="0"/>
        <v>549932.66519729979</v>
      </c>
      <c r="F22" s="8"/>
      <c r="G22" s="10">
        <f ca="1">SUMPRODUCT(('Non-Inc Plant'!$R$9:$AO$9=$B22)*('Non-Inc Plant'!$E$10:$E$235="Low")*'Non-Inc Plant'!$R$10:$AO$235)+G21</f>
        <v>507.81500000000011</v>
      </c>
      <c r="H22" s="10"/>
      <c r="I22" s="10">
        <f t="shared" ca="1" si="2"/>
        <v>550440.48019729974</v>
      </c>
      <c r="J22" s="10"/>
      <c r="K22" s="10"/>
      <c r="L22" s="10"/>
      <c r="M22" s="10"/>
      <c r="N22" s="10"/>
      <c r="O22" s="8"/>
      <c r="P22" s="8"/>
      <c r="Q22" s="8"/>
      <c r="R22" s="8"/>
      <c r="S22" s="8"/>
      <c r="T22" s="8"/>
      <c r="U22" s="8"/>
      <c r="V22" s="8"/>
      <c r="W22" s="8"/>
      <c r="X22" s="8"/>
      <c r="Y22" s="9"/>
      <c r="Z22" s="9"/>
    </row>
    <row r="23" spans="2:26" s="7" customFormat="1" x14ac:dyDescent="0.25">
      <c r="B23" s="179">
        <f t="shared" si="1"/>
        <v>43221</v>
      </c>
      <c r="C23" s="198">
        <f>'Inc CWIP &amp; Plant Summary'!E54+C22</f>
        <v>72515.299620000005</v>
      </c>
      <c r="D23" s="10">
        <f ca="1">(SUMPRODUCT(('Non-Inc Plant'!$R$9:$AO$9=$B23)*('Non-Inc Plant'!$E$10:$E$235="High")*'Non-Inc Plant'!$R$10:$AO$235))+D22</f>
        <v>497017.66991524049</v>
      </c>
      <c r="E23" s="10">
        <f t="shared" ca="1" si="0"/>
        <v>569532.96953524044</v>
      </c>
      <c r="F23" s="8"/>
      <c r="G23" s="10">
        <f ca="1">SUMPRODUCT(('Non-Inc Plant'!$R$9:$AO$9=$B23)*('Non-Inc Plant'!$E$10:$E$235="Low")*'Non-Inc Plant'!$R$10:$AO$235)+G22</f>
        <v>507.81500000000011</v>
      </c>
      <c r="H23" s="10"/>
      <c r="I23" s="10">
        <f t="shared" ca="1" si="2"/>
        <v>570040.78453524038</v>
      </c>
      <c r="J23" s="10"/>
      <c r="K23" s="10"/>
      <c r="L23" s="10"/>
      <c r="M23" s="10"/>
      <c r="N23" s="10"/>
      <c r="O23" s="8"/>
      <c r="P23" s="8"/>
      <c r="Q23" s="8"/>
      <c r="R23" s="8"/>
      <c r="S23" s="8"/>
      <c r="T23" s="8"/>
      <c r="U23" s="8"/>
      <c r="V23" s="8"/>
      <c r="W23" s="8"/>
      <c r="X23" s="8"/>
      <c r="Y23" s="9"/>
      <c r="Z23" s="9"/>
    </row>
    <row r="24" spans="2:26" s="7" customFormat="1" x14ac:dyDescent="0.25">
      <c r="B24" s="179">
        <f t="shared" si="1"/>
        <v>43252</v>
      </c>
      <c r="C24" s="198">
        <f>'Inc CWIP &amp; Plant Summary'!E55+C23</f>
        <v>72515.299620000005</v>
      </c>
      <c r="D24" s="10">
        <f ca="1">(SUMPRODUCT(('Non-Inc Plant'!$R$9:$AO$9=$B24)*('Non-Inc Plant'!$E$10:$E$235="High")*'Non-Inc Plant'!$R$10:$AO$235))+D23</f>
        <v>568465.81741528108</v>
      </c>
      <c r="E24" s="10">
        <f t="shared" ca="1" si="0"/>
        <v>640981.11703528115</v>
      </c>
      <c r="F24" s="8"/>
      <c r="G24" s="10">
        <f ca="1">SUMPRODUCT(('Non-Inc Plant'!$R$9:$AO$9=$B24)*('Non-Inc Plant'!$E$10:$E$235="Low")*'Non-Inc Plant'!$R$10:$AO$235)+G23</f>
        <v>507.81500000000011</v>
      </c>
      <c r="H24" s="10"/>
      <c r="I24" s="10">
        <f t="shared" ca="1" si="2"/>
        <v>641488.93203528109</v>
      </c>
      <c r="J24" s="10"/>
      <c r="K24" s="10"/>
      <c r="L24" s="10"/>
      <c r="M24" s="10"/>
      <c r="N24" s="10"/>
      <c r="O24" s="8"/>
      <c r="P24" s="8"/>
      <c r="Q24" s="8"/>
      <c r="R24" s="8"/>
      <c r="S24" s="8"/>
      <c r="T24" s="8"/>
      <c r="U24" s="8"/>
      <c r="V24" s="8"/>
      <c r="W24" s="8"/>
      <c r="X24" s="8"/>
      <c r="Y24" s="9"/>
      <c r="Z24" s="9"/>
    </row>
    <row r="25" spans="2:26" s="7" customFormat="1" x14ac:dyDescent="0.25">
      <c r="B25" s="179">
        <f t="shared" si="1"/>
        <v>43282</v>
      </c>
      <c r="C25" s="198">
        <f>'Inc CWIP &amp; Plant Summary'!E56+C24</f>
        <v>72515.299620000005</v>
      </c>
      <c r="D25" s="10">
        <f ca="1">(SUMPRODUCT(('Non-Inc Plant'!$R$9:$AO$9=$B25)*('Non-Inc Plant'!$E$10:$E$235="High")*'Non-Inc Plant'!$R$10:$AO$235))+D24</f>
        <v>588066.12175322173</v>
      </c>
      <c r="E25" s="10">
        <f t="shared" ca="1" si="0"/>
        <v>660581.42137322179</v>
      </c>
      <c r="F25" s="8"/>
      <c r="G25" s="10">
        <f ca="1">SUMPRODUCT(('Non-Inc Plant'!$R$9:$AO$9=$B25)*('Non-Inc Plant'!$E$10:$E$235="Low")*'Non-Inc Plant'!$R$10:$AO$235)+G24</f>
        <v>507.81500000000011</v>
      </c>
      <c r="H25" s="10"/>
      <c r="I25" s="10">
        <f t="shared" ca="1" si="2"/>
        <v>661089.23637322173</v>
      </c>
      <c r="J25" s="10"/>
      <c r="K25" s="10"/>
      <c r="L25" s="10"/>
      <c r="M25" s="10"/>
      <c r="N25" s="10"/>
      <c r="O25" s="8"/>
      <c r="P25" s="8"/>
      <c r="Q25" s="8"/>
      <c r="R25" s="8"/>
      <c r="S25" s="8"/>
      <c r="T25" s="8"/>
      <c r="U25" s="8"/>
      <c r="V25" s="8"/>
      <c r="W25" s="8"/>
      <c r="X25" s="8"/>
      <c r="Y25" s="9"/>
      <c r="Z25" s="9"/>
    </row>
    <row r="26" spans="2:26" s="7" customFormat="1" x14ac:dyDescent="0.25">
      <c r="B26" s="179">
        <f t="shared" si="1"/>
        <v>43313</v>
      </c>
      <c r="C26" s="198">
        <f>'Inc CWIP &amp; Plant Summary'!E57+C25</f>
        <v>72515.299620000005</v>
      </c>
      <c r="D26" s="10">
        <f ca="1">(SUMPRODUCT(('Non-Inc Plant'!$R$9:$AO$9=$B26)*('Non-Inc Plant'!$E$10:$E$235="High")*'Non-Inc Plant'!$R$10:$AO$235))+D25</f>
        <v>607666.42609116237</v>
      </c>
      <c r="E26" s="10">
        <f t="shared" ca="1" si="0"/>
        <v>680181.72571116243</v>
      </c>
      <c r="F26" s="8"/>
      <c r="G26" s="10">
        <f ca="1">SUMPRODUCT(('Non-Inc Plant'!$R$9:$AO$9=$B26)*('Non-Inc Plant'!$E$10:$E$235="Low")*'Non-Inc Plant'!$R$10:$AO$235)+G25</f>
        <v>507.81500000000011</v>
      </c>
      <c r="H26" s="10"/>
      <c r="I26" s="10">
        <f t="shared" ca="1" si="2"/>
        <v>680689.54071116238</v>
      </c>
      <c r="J26" s="10"/>
      <c r="K26" s="10"/>
      <c r="L26" s="10"/>
      <c r="M26" s="10"/>
      <c r="N26" s="10"/>
      <c r="O26" s="8"/>
      <c r="P26" s="8"/>
      <c r="Q26" s="8"/>
      <c r="R26" s="8"/>
      <c r="S26" s="8"/>
      <c r="T26" s="8"/>
      <c r="U26" s="8"/>
      <c r="V26" s="8"/>
      <c r="W26" s="8"/>
      <c r="X26" s="8"/>
      <c r="Y26" s="9"/>
      <c r="Z26" s="9"/>
    </row>
    <row r="27" spans="2:26" s="7" customFormat="1" x14ac:dyDescent="0.25">
      <c r="B27" s="179">
        <f t="shared" si="1"/>
        <v>43344</v>
      </c>
      <c r="C27" s="198">
        <f>'Inc CWIP &amp; Plant Summary'!E58+C26</f>
        <v>72515.299620000005</v>
      </c>
      <c r="D27" s="10">
        <f ca="1">(SUMPRODUCT(('Non-Inc Plant'!$R$9:$AO$9=$B27)*('Non-Inc Plant'!$E$10:$E$235="High")*'Non-Inc Plant'!$R$10:$AO$235))+D26</f>
        <v>627266.73042910302</v>
      </c>
      <c r="E27" s="10">
        <f t="shared" ca="1" si="0"/>
        <v>699782.03004910308</v>
      </c>
      <c r="F27" s="8"/>
      <c r="G27" s="10">
        <f ca="1">SUMPRODUCT(('Non-Inc Plant'!$R$9:$AO$9=$B27)*('Non-Inc Plant'!$E$10:$E$235="Low")*'Non-Inc Plant'!$R$10:$AO$235)+G26</f>
        <v>507.81500000000011</v>
      </c>
      <c r="H27" s="10"/>
      <c r="I27" s="10">
        <f t="shared" ca="1" si="2"/>
        <v>700289.84504910302</v>
      </c>
      <c r="J27" s="10"/>
      <c r="K27" s="10"/>
      <c r="L27" s="10"/>
      <c r="M27" s="10"/>
      <c r="N27" s="10"/>
      <c r="O27" s="8"/>
      <c r="P27" s="8"/>
      <c r="Q27" s="8"/>
      <c r="R27" s="8"/>
      <c r="S27" s="8"/>
      <c r="T27" s="8"/>
      <c r="U27" s="8"/>
      <c r="V27" s="8"/>
      <c r="W27" s="8"/>
      <c r="X27" s="8"/>
      <c r="Y27" s="9"/>
      <c r="Z27" s="9"/>
    </row>
    <row r="28" spans="2:26" s="7" customFormat="1" x14ac:dyDescent="0.25">
      <c r="B28" s="179">
        <f t="shared" si="1"/>
        <v>43374</v>
      </c>
      <c r="C28" s="198">
        <f>'Inc CWIP &amp; Plant Summary'!E59+C27</f>
        <v>72515.299620000005</v>
      </c>
      <c r="D28" s="10">
        <f ca="1">(SUMPRODUCT(('Non-Inc Plant'!$R$9:$AO$9=$B28)*('Non-Inc Plant'!$E$10:$E$235="High")*'Non-Inc Plant'!$R$10:$AO$235))+D27</f>
        <v>646867.03476704366</v>
      </c>
      <c r="E28" s="10">
        <f t="shared" ca="1" si="0"/>
        <v>719382.33438704372</v>
      </c>
      <c r="F28" s="8"/>
      <c r="G28" s="10">
        <f ca="1">SUMPRODUCT(('Non-Inc Plant'!$R$9:$AO$9=$B28)*('Non-Inc Plant'!$E$10:$E$235="Low")*'Non-Inc Plant'!$R$10:$AO$235)+G27</f>
        <v>507.81500000000011</v>
      </c>
      <c r="H28" s="10"/>
      <c r="I28" s="10">
        <f t="shared" ca="1" si="2"/>
        <v>719890.14938704367</v>
      </c>
      <c r="J28" s="10"/>
      <c r="K28" s="10"/>
      <c r="L28" s="10"/>
      <c r="M28" s="11"/>
      <c r="N28" s="10"/>
      <c r="O28" s="8"/>
      <c r="P28" s="8"/>
      <c r="Q28" s="8"/>
      <c r="R28" s="8"/>
      <c r="S28" s="8"/>
      <c r="T28" s="8"/>
      <c r="U28" s="8"/>
      <c r="V28" s="8"/>
      <c r="W28" s="8"/>
      <c r="X28" s="8"/>
      <c r="Y28" s="9"/>
      <c r="Z28" s="9"/>
    </row>
    <row r="29" spans="2:26" s="7" customFormat="1" x14ac:dyDescent="0.25">
      <c r="B29" s="179">
        <f t="shared" si="1"/>
        <v>43405</v>
      </c>
      <c r="C29" s="198">
        <f>'Inc CWIP &amp; Plant Summary'!E60+C28</f>
        <v>72515.299620000005</v>
      </c>
      <c r="D29" s="10">
        <f ca="1">(SUMPRODUCT(('Non-Inc Plant'!$R$9:$AO$9=$B29)*('Non-Inc Plant'!$E$10:$E$235="High")*'Non-Inc Plant'!$R$10:$AO$235))+D28</f>
        <v>666467.3391049843</v>
      </c>
      <c r="E29" s="10">
        <f t="shared" ca="1" si="0"/>
        <v>738982.63872498437</v>
      </c>
      <c r="F29" s="8"/>
      <c r="G29" s="10">
        <f ca="1">SUMPRODUCT(('Non-Inc Plant'!$R$9:$AO$9=$B29)*('Non-Inc Plant'!$E$10:$E$235="Low")*'Non-Inc Plant'!$R$10:$AO$235)+G28</f>
        <v>507.81500000000011</v>
      </c>
      <c r="H29" s="10"/>
      <c r="I29" s="10">
        <f t="shared" ca="1" si="2"/>
        <v>739490.45372498431</v>
      </c>
      <c r="J29" s="10"/>
      <c r="K29" s="10"/>
      <c r="L29" s="10"/>
      <c r="M29" s="11"/>
      <c r="N29" s="10"/>
      <c r="O29" s="8"/>
      <c r="P29" s="8"/>
      <c r="Q29" s="8"/>
      <c r="R29" s="8"/>
      <c r="S29" s="8"/>
      <c r="T29" s="8"/>
      <c r="U29" s="8"/>
      <c r="V29" s="8"/>
      <c r="W29" s="8"/>
      <c r="X29" s="8"/>
      <c r="Y29" s="9"/>
      <c r="Z29" s="9"/>
    </row>
    <row r="30" spans="2:26" s="7" customFormat="1" x14ac:dyDescent="0.25">
      <c r="B30" s="179">
        <f t="shared" si="1"/>
        <v>43435</v>
      </c>
      <c r="C30" s="198">
        <f>'Inc CWIP &amp; Plant Summary'!E61+C29</f>
        <v>72515.299620000005</v>
      </c>
      <c r="D30" s="10">
        <f ca="1">(SUMPRODUCT(('Non-Inc Plant'!$R$9:$AO$9=$B30)*('Non-Inc Plant'!$E$10:$E$235="High")*'Non-Inc Plant'!$R$10:$AO$235))+D29</f>
        <v>770426.95107017318</v>
      </c>
      <c r="E30" s="10">
        <f t="shared" ca="1" si="0"/>
        <v>842942.25069017312</v>
      </c>
      <c r="F30" s="8"/>
      <c r="G30" s="10">
        <f ca="1">SUMPRODUCT(('Non-Inc Plant'!$R$9:$AO$9=$B30)*('Non-Inc Plant'!$E$10:$E$235="Low")*'Non-Inc Plant'!$R$10:$AO$235)+G29</f>
        <v>507.81500000000011</v>
      </c>
      <c r="H30" s="10"/>
      <c r="I30" s="10">
        <f t="shared" ca="1" si="2"/>
        <v>843450.06569017307</v>
      </c>
      <c r="J30" s="10"/>
      <c r="K30" s="10"/>
      <c r="L30" s="10"/>
      <c r="M30" s="11"/>
      <c r="N30" s="10"/>
      <c r="O30" s="8"/>
      <c r="P30" s="8"/>
      <c r="Q30" s="8"/>
      <c r="R30" s="8"/>
      <c r="S30" s="8"/>
      <c r="T30" s="8"/>
      <c r="U30" s="8"/>
      <c r="V30" s="8"/>
      <c r="W30" s="8"/>
      <c r="X30" s="8"/>
      <c r="Y30" s="9"/>
      <c r="Z30" s="9"/>
    </row>
    <row r="31" spans="2:26" s="7" customFormat="1" x14ac:dyDescent="0.25">
      <c r="B31" s="6"/>
      <c r="C31" s="12"/>
      <c r="D31" s="10"/>
      <c r="E31" s="8"/>
      <c r="F31" s="8"/>
      <c r="G31" s="8"/>
      <c r="H31" s="8"/>
      <c r="I31" s="8"/>
      <c r="J31" s="8"/>
      <c r="K31" s="8"/>
      <c r="L31" s="8"/>
      <c r="M31" s="8"/>
      <c r="N31" s="8"/>
      <c r="O31" s="8"/>
      <c r="P31" s="8"/>
      <c r="Q31" s="8"/>
      <c r="R31" s="8"/>
      <c r="S31" s="8"/>
      <c r="T31" s="8"/>
      <c r="U31" s="8"/>
      <c r="V31" s="8"/>
      <c r="W31" s="8"/>
      <c r="X31" s="8"/>
      <c r="Y31" s="9"/>
      <c r="Z31" s="9"/>
    </row>
    <row r="32" spans="2:26" s="7" customFormat="1" x14ac:dyDescent="0.25">
      <c r="D32" s="185"/>
      <c r="E32" s="185"/>
      <c r="F32" s="185"/>
      <c r="G32" s="185"/>
      <c r="H32" s="185"/>
      <c r="I32" s="185"/>
      <c r="J32" s="185"/>
      <c r="K32" s="185"/>
      <c r="L32" s="185"/>
      <c r="M32" s="185"/>
      <c r="N32" s="185"/>
      <c r="O32" s="185"/>
      <c r="P32" s="185"/>
      <c r="Q32" s="185"/>
      <c r="R32" s="185"/>
      <c r="S32" s="185"/>
      <c r="T32" s="185"/>
      <c r="U32" s="185"/>
      <c r="V32" s="185"/>
      <c r="W32" s="185"/>
      <c r="X32" s="185"/>
    </row>
    <row r="33" spans="4:24" s="7" customFormat="1" x14ac:dyDescent="0.25">
      <c r="D33" s="185"/>
      <c r="E33" s="185"/>
      <c r="F33" s="185"/>
      <c r="G33" s="185"/>
      <c r="H33" s="185"/>
      <c r="I33" s="185"/>
      <c r="J33" s="185"/>
      <c r="K33" s="185"/>
      <c r="L33" s="185"/>
      <c r="M33" s="185"/>
      <c r="N33" s="185"/>
      <c r="O33" s="185"/>
      <c r="P33" s="185"/>
      <c r="Q33" s="185"/>
      <c r="R33" s="185"/>
      <c r="S33" s="185"/>
      <c r="T33" s="185"/>
      <c r="U33" s="185"/>
      <c r="V33" s="185"/>
      <c r="W33" s="185"/>
      <c r="X33" s="185"/>
    </row>
    <row r="35" spans="4:24" x14ac:dyDescent="0.25">
      <c r="D35" s="199"/>
      <c r="E35" s="199"/>
      <c r="F35" s="199"/>
      <c r="G35" s="199"/>
      <c r="H35" s="199"/>
      <c r="I35" s="199"/>
      <c r="J35" s="199"/>
      <c r="K35" s="199"/>
      <c r="L35" s="199"/>
      <c r="M35" s="199"/>
      <c r="N35" s="199"/>
      <c r="O35" s="199"/>
      <c r="P35" s="199"/>
      <c r="Q35" s="199"/>
      <c r="R35" s="199"/>
      <c r="S35" s="199"/>
      <c r="T35" s="199"/>
      <c r="U35" s="199"/>
      <c r="V35" s="199"/>
      <c r="W35" s="199"/>
      <c r="X35" s="199"/>
    </row>
    <row r="36" spans="4:24" x14ac:dyDescent="0.25">
      <c r="D36" s="199"/>
      <c r="E36" s="199"/>
      <c r="F36" s="199"/>
      <c r="G36" s="199"/>
      <c r="H36" s="199"/>
      <c r="I36" s="199"/>
      <c r="J36" s="199"/>
      <c r="K36" s="199"/>
      <c r="L36" s="199"/>
      <c r="M36" s="199"/>
      <c r="N36" s="199"/>
      <c r="O36" s="199"/>
      <c r="P36" s="199"/>
      <c r="Q36" s="199"/>
      <c r="R36" s="199"/>
      <c r="S36" s="199"/>
      <c r="T36" s="199"/>
      <c r="U36" s="199"/>
      <c r="V36" s="199"/>
      <c r="W36" s="199"/>
      <c r="X36" s="199"/>
    </row>
  </sheetData>
  <mergeCells count="1">
    <mergeCell ref="C5:E5"/>
  </mergeCells>
  <printOptions horizontalCentered="1"/>
  <pageMargins left="0.25" right="0.25" top="0.75" bottom="0.75" header="0.3" footer="0.3"/>
  <pageSetup fitToWidth="2" orientation="landscape" r:id="rId1"/>
  <headerFooter>
    <oddHeader xml:space="preserve">&amp;RExhibit SCE-22
TO2018
WP-Schedule 10 and 16
Page &amp;P of &amp;N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S150"/>
  <sheetViews>
    <sheetView showGridLines="0" zoomScale="85" zoomScaleNormal="85" zoomScaleSheetLayoutView="48" workbookViewId="0">
      <selection activeCell="B1" sqref="B1"/>
    </sheetView>
  </sheetViews>
  <sheetFormatPr defaultColWidth="9.140625" defaultRowHeight="14.25" customHeight="1" x14ac:dyDescent="0.25"/>
  <cols>
    <col min="1" max="1" width="3.7109375" style="13" customWidth="1"/>
    <col min="2" max="2" width="35.42578125" style="13" customWidth="1"/>
    <col min="3" max="3" width="48.85546875" style="13" customWidth="1"/>
    <col min="4" max="4" width="9.28515625" style="14" bestFit="1" customWidth="1"/>
    <col min="5" max="5" width="9.140625" style="13"/>
    <col min="6" max="6" width="14" style="14" bestFit="1" customWidth="1"/>
    <col min="7" max="8" width="17.7109375" style="13" customWidth="1"/>
    <col min="9" max="9" width="9.28515625" style="13" bestFit="1" customWidth="1"/>
    <col min="10" max="10" width="8.5703125" style="13" hidden="1" customWidth="1"/>
    <col min="11" max="14" width="15.28515625" style="13" customWidth="1"/>
    <col min="15" max="15" width="14.85546875" style="13" customWidth="1"/>
    <col min="16" max="16" width="16.42578125" style="13" customWidth="1"/>
    <col min="17" max="17" width="8.7109375" style="13" bestFit="1" customWidth="1"/>
    <col min="18" max="41" width="13.42578125" style="13" customWidth="1"/>
    <col min="42" max="42" width="12" style="13" bestFit="1" customWidth="1"/>
    <col min="43" max="43" width="9.140625" style="13"/>
    <col min="44" max="44" width="10.140625" style="15" bestFit="1" customWidth="1"/>
    <col min="45" max="45" width="9.140625" style="15"/>
    <col min="46" max="16384" width="9.140625" style="13"/>
  </cols>
  <sheetData>
    <row r="2" spans="2:45" ht="14.25" customHeight="1" x14ac:dyDescent="0.25">
      <c r="B2" s="84" t="s">
        <v>336</v>
      </c>
    </row>
    <row r="3" spans="2:45" ht="15.75" thickBot="1" x14ac:dyDescent="0.3">
      <c r="B3" s="316" t="s">
        <v>20</v>
      </c>
      <c r="C3" s="178"/>
      <c r="D3" s="170"/>
      <c r="E3" s="178"/>
    </row>
    <row r="4" spans="2:45" ht="15" x14ac:dyDescent="0.25">
      <c r="B4" s="171"/>
    </row>
    <row r="5" spans="2:45" ht="15" x14ac:dyDescent="0.25">
      <c r="B5" s="84" t="s">
        <v>21</v>
      </c>
      <c r="C5" s="282">
        <v>42736</v>
      </c>
    </row>
    <row r="6" spans="2:45" ht="15" x14ac:dyDescent="0.25">
      <c r="B6" s="171"/>
      <c r="C6" s="16"/>
    </row>
    <row r="7" spans="2:45" ht="15" x14ac:dyDescent="0.25">
      <c r="B7" s="172" t="s">
        <v>22</v>
      </c>
      <c r="C7" s="172"/>
      <c r="D7" s="173"/>
      <c r="E7" s="172"/>
      <c r="F7" s="173"/>
    </row>
    <row r="8" spans="2:45" ht="15.75" thickBot="1" x14ac:dyDescent="0.3">
      <c r="B8" s="172"/>
      <c r="C8" s="172"/>
      <c r="D8" s="173"/>
      <c r="E8" s="172"/>
      <c r="F8" s="173"/>
    </row>
    <row r="9" spans="2:45" s="17" customFormat="1" ht="66" customHeight="1" thickBot="1" x14ac:dyDescent="0.3">
      <c r="B9" s="105" t="s">
        <v>23</v>
      </c>
      <c r="C9" s="102" t="s">
        <v>24</v>
      </c>
      <c r="D9" s="102" t="s">
        <v>25</v>
      </c>
      <c r="E9" s="102" t="s">
        <v>26</v>
      </c>
      <c r="F9" s="102" t="s">
        <v>27</v>
      </c>
      <c r="G9" s="102" t="s">
        <v>28</v>
      </c>
      <c r="H9" s="102" t="s">
        <v>29</v>
      </c>
      <c r="I9" s="103" t="s">
        <v>30</v>
      </c>
      <c r="J9" s="95"/>
      <c r="K9" s="105" t="str">
        <f>YEAR($C$5)-1&amp;" CWIP"</f>
        <v>2016 CWIP</v>
      </c>
      <c r="L9" s="102" t="str">
        <f>YEAR($C$5)&amp;" Total Expenditures"</f>
        <v>2017 Total Expenditures</v>
      </c>
      <c r="M9" s="102" t="str">
        <f>YEAR($C$5)+1&amp;" Total Expenditures"</f>
        <v>2018 Total Expenditures</v>
      </c>
      <c r="N9" s="102" t="str">
        <f>YEAR($C$5)-1&amp;" ISO CWIP Less Collectible"</f>
        <v>2016 ISO CWIP Less Collectible</v>
      </c>
      <c r="O9" s="102" t="str">
        <f>YEAR($C$5)&amp;" ISO Expenditures Less COR/Collectible"</f>
        <v>2017 ISO Expenditures Less COR/Collectible</v>
      </c>
      <c r="P9" s="103" t="str">
        <f>YEAR($C$5)+1&amp;" ISO Expenditures Less COR/Collectible"</f>
        <v>2018 ISO Expenditures Less COR/Collectible</v>
      </c>
      <c r="Q9" s="95"/>
      <c r="R9" s="174">
        <f>$C$5</f>
        <v>42736</v>
      </c>
      <c r="S9" s="175">
        <f t="shared" ref="S9:AK9" si="0">DATE(YEAR(R9),MONTH(R9)+1,DAY(R9))</f>
        <v>42767</v>
      </c>
      <c r="T9" s="175">
        <f t="shared" si="0"/>
        <v>42795</v>
      </c>
      <c r="U9" s="175">
        <f t="shared" si="0"/>
        <v>42826</v>
      </c>
      <c r="V9" s="175">
        <f t="shared" si="0"/>
        <v>42856</v>
      </c>
      <c r="W9" s="175">
        <f t="shared" si="0"/>
        <v>42887</v>
      </c>
      <c r="X9" s="175">
        <f t="shared" si="0"/>
        <v>42917</v>
      </c>
      <c r="Y9" s="175">
        <f t="shared" si="0"/>
        <v>42948</v>
      </c>
      <c r="Z9" s="175">
        <f t="shared" si="0"/>
        <v>42979</v>
      </c>
      <c r="AA9" s="175">
        <f t="shared" si="0"/>
        <v>43009</v>
      </c>
      <c r="AB9" s="175">
        <f t="shared" si="0"/>
        <v>43040</v>
      </c>
      <c r="AC9" s="176">
        <f t="shared" si="0"/>
        <v>43070</v>
      </c>
      <c r="AD9" s="175">
        <f t="shared" si="0"/>
        <v>43101</v>
      </c>
      <c r="AE9" s="175">
        <f t="shared" si="0"/>
        <v>43132</v>
      </c>
      <c r="AF9" s="175">
        <f t="shared" si="0"/>
        <v>43160</v>
      </c>
      <c r="AG9" s="175">
        <f t="shared" si="0"/>
        <v>43191</v>
      </c>
      <c r="AH9" s="175">
        <f t="shared" si="0"/>
        <v>43221</v>
      </c>
      <c r="AI9" s="175">
        <f t="shared" si="0"/>
        <v>43252</v>
      </c>
      <c r="AJ9" s="175">
        <f t="shared" si="0"/>
        <v>43282</v>
      </c>
      <c r="AK9" s="175">
        <f t="shared" si="0"/>
        <v>43313</v>
      </c>
      <c r="AL9" s="175">
        <f>DATE(YEAR(AK9),MONTH(AK9)+1,DAY(AK9))</f>
        <v>43344</v>
      </c>
      <c r="AM9" s="175">
        <f>DATE(YEAR(AL9),MONTH(AL9)+1,DAY(AL9))</f>
        <v>43374</v>
      </c>
      <c r="AN9" s="175">
        <f>DATE(YEAR(AM9),MONTH(AM9)+1,DAY(AM9))</f>
        <v>43405</v>
      </c>
      <c r="AO9" s="176">
        <f>DATE(YEAR(AN9),MONTH(AN9)+1,DAY(AN9))</f>
        <v>43435</v>
      </c>
      <c r="AR9" s="18"/>
      <c r="AS9" s="18"/>
    </row>
    <row r="10" spans="2:45" ht="15" x14ac:dyDescent="0.25">
      <c r="B10" s="289" t="s">
        <v>31</v>
      </c>
      <c r="C10" s="283" t="s">
        <v>32</v>
      </c>
      <c r="D10" s="284">
        <v>7637</v>
      </c>
      <c r="E10" s="285" t="s">
        <v>33</v>
      </c>
      <c r="F10" s="286" t="s">
        <v>34</v>
      </c>
      <c r="G10" s="287" t="s">
        <v>35</v>
      </c>
      <c r="H10" s="288">
        <v>0</v>
      </c>
      <c r="I10" s="290">
        <v>0.1002</v>
      </c>
      <c r="J10" s="291"/>
      <c r="K10" s="293"/>
      <c r="L10" s="292">
        <v>13300.18835</v>
      </c>
      <c r="M10" s="292">
        <v>15635.27346</v>
      </c>
      <c r="N10" s="19"/>
      <c r="O10" s="19">
        <f>$L10*$I10*(1-$H10)</f>
        <v>1332.6788726699999</v>
      </c>
      <c r="P10" s="20">
        <f t="shared" ref="P10:P40" si="1">$M10*$I10*(1-$H10)</f>
        <v>1566.6544006920001</v>
      </c>
      <c r="Q10" s="21"/>
      <c r="R10" s="22">
        <f t="shared" ref="R10:AA19" si="2">IF(YEAR(R$9)=YEAR($C$5),$O10/12,$P10/12)</f>
        <v>111.05657272249999</v>
      </c>
      <c r="S10" s="19">
        <f t="shared" si="2"/>
        <v>111.05657272249999</v>
      </c>
      <c r="T10" s="19">
        <f t="shared" si="2"/>
        <v>111.05657272249999</v>
      </c>
      <c r="U10" s="19">
        <f t="shared" si="2"/>
        <v>111.05657272249999</v>
      </c>
      <c r="V10" s="19">
        <f t="shared" si="2"/>
        <v>111.05657272249999</v>
      </c>
      <c r="W10" s="19">
        <f t="shared" si="2"/>
        <v>111.05657272249999</v>
      </c>
      <c r="X10" s="19">
        <f t="shared" si="2"/>
        <v>111.05657272249999</v>
      </c>
      <c r="Y10" s="19">
        <f t="shared" si="2"/>
        <v>111.05657272249999</v>
      </c>
      <c r="Z10" s="19">
        <f t="shared" si="2"/>
        <v>111.05657272249999</v>
      </c>
      <c r="AA10" s="19">
        <f t="shared" si="2"/>
        <v>111.05657272249999</v>
      </c>
      <c r="AB10" s="19">
        <f t="shared" ref="AB10:AO19" si="3">IF(YEAR(AB$9)=YEAR($C$5),$O10/12,$P10/12)</f>
        <v>111.05657272249999</v>
      </c>
      <c r="AC10" s="20">
        <f t="shared" si="3"/>
        <v>111.05657272249999</v>
      </c>
      <c r="AD10" s="21">
        <f t="shared" si="3"/>
        <v>130.55453339100001</v>
      </c>
      <c r="AE10" s="21">
        <f t="shared" si="3"/>
        <v>130.55453339100001</v>
      </c>
      <c r="AF10" s="21">
        <f t="shared" si="3"/>
        <v>130.55453339100001</v>
      </c>
      <c r="AG10" s="21">
        <f t="shared" si="3"/>
        <v>130.55453339100001</v>
      </c>
      <c r="AH10" s="21">
        <f t="shared" si="3"/>
        <v>130.55453339100001</v>
      </c>
      <c r="AI10" s="21">
        <f t="shared" si="3"/>
        <v>130.55453339100001</v>
      </c>
      <c r="AJ10" s="21">
        <f t="shared" si="3"/>
        <v>130.55453339100001</v>
      </c>
      <c r="AK10" s="21">
        <f t="shared" si="3"/>
        <v>130.55453339100001</v>
      </c>
      <c r="AL10" s="21">
        <f t="shared" si="3"/>
        <v>130.55453339100001</v>
      </c>
      <c r="AM10" s="21">
        <f t="shared" si="3"/>
        <v>130.55453339100001</v>
      </c>
      <c r="AN10" s="21">
        <f t="shared" si="3"/>
        <v>130.55453339100001</v>
      </c>
      <c r="AO10" s="20">
        <f t="shared" si="3"/>
        <v>130.55453339100001</v>
      </c>
      <c r="AR10" s="23"/>
      <c r="AS10" s="23"/>
    </row>
    <row r="11" spans="2:45" ht="15" x14ac:dyDescent="0.25">
      <c r="B11" s="289" t="s">
        <v>36</v>
      </c>
      <c r="C11" s="283" t="s">
        <v>37</v>
      </c>
      <c r="D11" s="284">
        <v>7392</v>
      </c>
      <c r="E11" s="285" t="s">
        <v>33</v>
      </c>
      <c r="F11" s="286" t="s">
        <v>34</v>
      </c>
      <c r="G11" s="287" t="s">
        <v>35</v>
      </c>
      <c r="H11" s="288">
        <v>0</v>
      </c>
      <c r="I11" s="290">
        <v>1</v>
      </c>
      <c r="J11" s="291"/>
      <c r="K11" s="293"/>
      <c r="L11" s="292">
        <v>445.58166999999997</v>
      </c>
      <c r="M11" s="292">
        <v>0</v>
      </c>
      <c r="N11" s="19"/>
      <c r="O11" s="19">
        <f t="shared" ref="O11:O40" si="4">$L11*$I11*(1-$H11)</f>
        <v>445.58166999999997</v>
      </c>
      <c r="P11" s="20">
        <f t="shared" si="1"/>
        <v>0</v>
      </c>
      <c r="Q11" s="21"/>
      <c r="R11" s="22">
        <f t="shared" si="2"/>
        <v>37.131805833333331</v>
      </c>
      <c r="S11" s="19">
        <f t="shared" si="2"/>
        <v>37.131805833333331</v>
      </c>
      <c r="T11" s="19">
        <f t="shared" si="2"/>
        <v>37.131805833333331</v>
      </c>
      <c r="U11" s="19">
        <f t="shared" si="2"/>
        <v>37.131805833333331</v>
      </c>
      <c r="V11" s="19">
        <f t="shared" si="2"/>
        <v>37.131805833333331</v>
      </c>
      <c r="W11" s="19">
        <f t="shared" si="2"/>
        <v>37.131805833333331</v>
      </c>
      <c r="X11" s="19">
        <f t="shared" si="2"/>
        <v>37.131805833333331</v>
      </c>
      <c r="Y11" s="19">
        <f t="shared" si="2"/>
        <v>37.131805833333331</v>
      </c>
      <c r="Z11" s="19">
        <f t="shared" si="2"/>
        <v>37.131805833333331</v>
      </c>
      <c r="AA11" s="19">
        <f t="shared" si="2"/>
        <v>37.131805833333331</v>
      </c>
      <c r="AB11" s="19">
        <f t="shared" si="3"/>
        <v>37.131805833333331</v>
      </c>
      <c r="AC11" s="20">
        <f t="shared" si="3"/>
        <v>37.131805833333331</v>
      </c>
      <c r="AD11" s="21">
        <f t="shared" si="3"/>
        <v>0</v>
      </c>
      <c r="AE11" s="21">
        <f t="shared" si="3"/>
        <v>0</v>
      </c>
      <c r="AF11" s="21">
        <f t="shared" si="3"/>
        <v>0</v>
      </c>
      <c r="AG11" s="21">
        <f t="shared" si="3"/>
        <v>0</v>
      </c>
      <c r="AH11" s="21">
        <f t="shared" si="3"/>
        <v>0</v>
      </c>
      <c r="AI11" s="21">
        <f t="shared" si="3"/>
        <v>0</v>
      </c>
      <c r="AJ11" s="21">
        <f t="shared" si="3"/>
        <v>0</v>
      </c>
      <c r="AK11" s="21">
        <f t="shared" si="3"/>
        <v>0</v>
      </c>
      <c r="AL11" s="21">
        <f t="shared" si="3"/>
        <v>0</v>
      </c>
      <c r="AM11" s="21">
        <f t="shared" si="3"/>
        <v>0</v>
      </c>
      <c r="AN11" s="21">
        <f t="shared" si="3"/>
        <v>0</v>
      </c>
      <c r="AO11" s="20">
        <f t="shared" si="3"/>
        <v>0</v>
      </c>
      <c r="AR11" s="23"/>
      <c r="AS11" s="23"/>
    </row>
    <row r="12" spans="2:45" ht="15" x14ac:dyDescent="0.25">
      <c r="B12" s="289" t="s">
        <v>38</v>
      </c>
      <c r="C12" s="283" t="s">
        <v>39</v>
      </c>
      <c r="D12" s="284">
        <v>7392</v>
      </c>
      <c r="E12" s="285" t="s">
        <v>33</v>
      </c>
      <c r="F12" s="286" t="s">
        <v>34</v>
      </c>
      <c r="G12" s="287" t="s">
        <v>35</v>
      </c>
      <c r="H12" s="288">
        <v>0</v>
      </c>
      <c r="I12" s="290">
        <v>1</v>
      </c>
      <c r="J12" s="291"/>
      <c r="K12" s="293"/>
      <c r="L12" s="292">
        <v>0</v>
      </c>
      <c r="M12" s="292">
        <v>13117.200289999999</v>
      </c>
      <c r="N12" s="19"/>
      <c r="O12" s="19">
        <f t="shared" si="4"/>
        <v>0</v>
      </c>
      <c r="P12" s="20">
        <f t="shared" si="1"/>
        <v>13117.200289999999</v>
      </c>
      <c r="Q12" s="21"/>
      <c r="R12" s="22">
        <f t="shared" si="2"/>
        <v>0</v>
      </c>
      <c r="S12" s="19">
        <f t="shared" si="2"/>
        <v>0</v>
      </c>
      <c r="T12" s="19">
        <f t="shared" si="2"/>
        <v>0</v>
      </c>
      <c r="U12" s="19">
        <f t="shared" si="2"/>
        <v>0</v>
      </c>
      <c r="V12" s="19">
        <f t="shared" si="2"/>
        <v>0</v>
      </c>
      <c r="W12" s="19">
        <f t="shared" si="2"/>
        <v>0</v>
      </c>
      <c r="X12" s="19">
        <f t="shared" si="2"/>
        <v>0</v>
      </c>
      <c r="Y12" s="19">
        <f t="shared" si="2"/>
        <v>0</v>
      </c>
      <c r="Z12" s="19">
        <f t="shared" si="2"/>
        <v>0</v>
      </c>
      <c r="AA12" s="19">
        <f t="shared" si="2"/>
        <v>0</v>
      </c>
      <c r="AB12" s="19">
        <f t="shared" si="3"/>
        <v>0</v>
      </c>
      <c r="AC12" s="20">
        <f t="shared" si="3"/>
        <v>0</v>
      </c>
      <c r="AD12" s="21">
        <f t="shared" si="3"/>
        <v>1093.1000241666666</v>
      </c>
      <c r="AE12" s="21">
        <f t="shared" si="3"/>
        <v>1093.1000241666666</v>
      </c>
      <c r="AF12" s="21">
        <f t="shared" si="3"/>
        <v>1093.1000241666666</v>
      </c>
      <c r="AG12" s="21">
        <f t="shared" si="3"/>
        <v>1093.1000241666666</v>
      </c>
      <c r="AH12" s="21">
        <f t="shared" si="3"/>
        <v>1093.1000241666666</v>
      </c>
      <c r="AI12" s="21">
        <f t="shared" si="3"/>
        <v>1093.1000241666666</v>
      </c>
      <c r="AJ12" s="21">
        <f t="shared" si="3"/>
        <v>1093.1000241666666</v>
      </c>
      <c r="AK12" s="21">
        <f t="shared" si="3"/>
        <v>1093.1000241666666</v>
      </c>
      <c r="AL12" s="21">
        <f t="shared" si="3"/>
        <v>1093.1000241666666</v>
      </c>
      <c r="AM12" s="21">
        <f t="shared" si="3"/>
        <v>1093.1000241666666</v>
      </c>
      <c r="AN12" s="21">
        <f t="shared" si="3"/>
        <v>1093.1000241666666</v>
      </c>
      <c r="AO12" s="20">
        <f t="shared" si="3"/>
        <v>1093.1000241666666</v>
      </c>
      <c r="AR12" s="23"/>
      <c r="AS12" s="23"/>
    </row>
    <row r="13" spans="2:45" ht="15" x14ac:dyDescent="0.25">
      <c r="B13" s="289" t="s">
        <v>40</v>
      </c>
      <c r="C13" s="283" t="s">
        <v>41</v>
      </c>
      <c r="D13" s="284">
        <v>4211</v>
      </c>
      <c r="E13" s="285" t="s">
        <v>33</v>
      </c>
      <c r="F13" s="286" t="s">
        <v>34</v>
      </c>
      <c r="G13" s="287" t="s">
        <v>35</v>
      </c>
      <c r="H13" s="288">
        <v>0</v>
      </c>
      <c r="I13" s="290">
        <v>1</v>
      </c>
      <c r="J13" s="291"/>
      <c r="K13" s="293"/>
      <c r="L13" s="292">
        <v>2558.8399999999997</v>
      </c>
      <c r="M13" s="292">
        <v>6020.6998608833092</v>
      </c>
      <c r="N13" s="19"/>
      <c r="O13" s="19">
        <f t="shared" si="4"/>
        <v>2558.8399999999997</v>
      </c>
      <c r="P13" s="20">
        <f t="shared" si="1"/>
        <v>6020.6998608833092</v>
      </c>
      <c r="Q13" s="21"/>
      <c r="R13" s="22">
        <f t="shared" si="2"/>
        <v>213.23666666666665</v>
      </c>
      <c r="S13" s="19">
        <f t="shared" si="2"/>
        <v>213.23666666666665</v>
      </c>
      <c r="T13" s="19">
        <f t="shared" si="2"/>
        <v>213.23666666666665</v>
      </c>
      <c r="U13" s="19">
        <f t="shared" si="2"/>
        <v>213.23666666666665</v>
      </c>
      <c r="V13" s="19">
        <f t="shared" si="2"/>
        <v>213.23666666666665</v>
      </c>
      <c r="W13" s="19">
        <f t="shared" si="2"/>
        <v>213.23666666666665</v>
      </c>
      <c r="X13" s="19">
        <f t="shared" si="2"/>
        <v>213.23666666666665</v>
      </c>
      <c r="Y13" s="19">
        <f t="shared" si="2"/>
        <v>213.23666666666665</v>
      </c>
      <c r="Z13" s="19">
        <f t="shared" si="2"/>
        <v>213.23666666666665</v>
      </c>
      <c r="AA13" s="19">
        <f t="shared" si="2"/>
        <v>213.23666666666665</v>
      </c>
      <c r="AB13" s="19">
        <f t="shared" si="3"/>
        <v>213.23666666666665</v>
      </c>
      <c r="AC13" s="20">
        <f t="shared" si="3"/>
        <v>213.23666666666665</v>
      </c>
      <c r="AD13" s="21">
        <f t="shared" si="3"/>
        <v>501.72498840694243</v>
      </c>
      <c r="AE13" s="21">
        <f t="shared" si="3"/>
        <v>501.72498840694243</v>
      </c>
      <c r="AF13" s="21">
        <f t="shared" si="3"/>
        <v>501.72498840694243</v>
      </c>
      <c r="AG13" s="21">
        <f t="shared" si="3"/>
        <v>501.72498840694243</v>
      </c>
      <c r="AH13" s="21">
        <f t="shared" si="3"/>
        <v>501.72498840694243</v>
      </c>
      <c r="AI13" s="21">
        <f t="shared" si="3"/>
        <v>501.72498840694243</v>
      </c>
      <c r="AJ13" s="21">
        <f t="shared" si="3"/>
        <v>501.72498840694243</v>
      </c>
      <c r="AK13" s="21">
        <f t="shared" si="3"/>
        <v>501.72498840694243</v>
      </c>
      <c r="AL13" s="21">
        <f t="shared" si="3"/>
        <v>501.72498840694243</v>
      </c>
      <c r="AM13" s="21">
        <f t="shared" si="3"/>
        <v>501.72498840694243</v>
      </c>
      <c r="AN13" s="21">
        <f t="shared" si="3"/>
        <v>501.72498840694243</v>
      </c>
      <c r="AO13" s="20">
        <f t="shared" si="3"/>
        <v>501.72498840694243</v>
      </c>
      <c r="AR13" s="23"/>
      <c r="AS13" s="23"/>
    </row>
    <row r="14" spans="2:45" ht="15" x14ac:dyDescent="0.25">
      <c r="B14" s="289" t="s">
        <v>42</v>
      </c>
      <c r="C14" s="283" t="s">
        <v>43</v>
      </c>
      <c r="D14" s="284">
        <v>4329</v>
      </c>
      <c r="E14" s="285" t="s">
        <v>44</v>
      </c>
      <c r="F14" s="286" t="s">
        <v>34</v>
      </c>
      <c r="G14" s="287" t="s">
        <v>35</v>
      </c>
      <c r="H14" s="288">
        <v>0</v>
      </c>
      <c r="I14" s="290">
        <v>1</v>
      </c>
      <c r="J14" s="291"/>
      <c r="K14" s="293"/>
      <c r="L14" s="292">
        <v>507.81500000000005</v>
      </c>
      <c r="M14" s="292">
        <v>0</v>
      </c>
      <c r="N14" s="19"/>
      <c r="O14" s="19">
        <f t="shared" si="4"/>
        <v>507.81500000000005</v>
      </c>
      <c r="P14" s="20">
        <f t="shared" si="1"/>
        <v>0</v>
      </c>
      <c r="Q14" s="21"/>
      <c r="R14" s="22">
        <f t="shared" si="2"/>
        <v>42.317916666666669</v>
      </c>
      <c r="S14" s="19">
        <f t="shared" si="2"/>
        <v>42.317916666666669</v>
      </c>
      <c r="T14" s="19">
        <f t="shared" si="2"/>
        <v>42.317916666666669</v>
      </c>
      <c r="U14" s="19">
        <f t="shared" si="2"/>
        <v>42.317916666666669</v>
      </c>
      <c r="V14" s="19">
        <f t="shared" si="2"/>
        <v>42.317916666666669</v>
      </c>
      <c r="W14" s="19">
        <f t="shared" si="2"/>
        <v>42.317916666666669</v>
      </c>
      <c r="X14" s="19">
        <f t="shared" si="2"/>
        <v>42.317916666666669</v>
      </c>
      <c r="Y14" s="19">
        <f t="shared" si="2"/>
        <v>42.317916666666669</v>
      </c>
      <c r="Z14" s="19">
        <f t="shared" si="2"/>
        <v>42.317916666666669</v>
      </c>
      <c r="AA14" s="19">
        <f t="shared" si="2"/>
        <v>42.317916666666669</v>
      </c>
      <c r="AB14" s="19">
        <f t="shared" si="3"/>
        <v>42.317916666666669</v>
      </c>
      <c r="AC14" s="20">
        <f t="shared" si="3"/>
        <v>42.317916666666669</v>
      </c>
      <c r="AD14" s="21">
        <f t="shared" si="3"/>
        <v>0</v>
      </c>
      <c r="AE14" s="21">
        <f t="shared" si="3"/>
        <v>0</v>
      </c>
      <c r="AF14" s="21">
        <f t="shared" si="3"/>
        <v>0</v>
      </c>
      <c r="AG14" s="21">
        <f t="shared" si="3"/>
        <v>0</v>
      </c>
      <c r="AH14" s="21">
        <f t="shared" si="3"/>
        <v>0</v>
      </c>
      <c r="AI14" s="21">
        <f t="shared" si="3"/>
        <v>0</v>
      </c>
      <c r="AJ14" s="21">
        <f t="shared" si="3"/>
        <v>0</v>
      </c>
      <c r="AK14" s="21">
        <f t="shared" si="3"/>
        <v>0</v>
      </c>
      <c r="AL14" s="21">
        <f t="shared" si="3"/>
        <v>0</v>
      </c>
      <c r="AM14" s="21">
        <f t="shared" si="3"/>
        <v>0</v>
      </c>
      <c r="AN14" s="21">
        <f t="shared" si="3"/>
        <v>0</v>
      </c>
      <c r="AO14" s="20">
        <f t="shared" si="3"/>
        <v>0</v>
      </c>
      <c r="AR14" s="23"/>
      <c r="AS14" s="23"/>
    </row>
    <row r="15" spans="2:45" ht="15" x14ac:dyDescent="0.25">
      <c r="B15" s="289" t="s">
        <v>45</v>
      </c>
      <c r="C15" s="283" t="s">
        <v>46</v>
      </c>
      <c r="D15" s="284">
        <v>3138</v>
      </c>
      <c r="E15" s="285" t="s">
        <v>33</v>
      </c>
      <c r="F15" s="286" t="s">
        <v>34</v>
      </c>
      <c r="G15" s="287" t="s">
        <v>35</v>
      </c>
      <c r="H15" s="288">
        <v>0</v>
      </c>
      <c r="I15" s="290">
        <v>1</v>
      </c>
      <c r="J15" s="291"/>
      <c r="K15" s="293"/>
      <c r="L15" s="292">
        <v>3317.401985</v>
      </c>
      <c r="M15" s="292">
        <v>0</v>
      </c>
      <c r="N15" s="19"/>
      <c r="O15" s="19">
        <f t="shared" si="4"/>
        <v>3317.401985</v>
      </c>
      <c r="P15" s="20">
        <f t="shared" si="1"/>
        <v>0</v>
      </c>
      <c r="Q15" s="21"/>
      <c r="R15" s="22">
        <f t="shared" si="2"/>
        <v>276.45016541666666</v>
      </c>
      <c r="S15" s="19">
        <f t="shared" si="2"/>
        <v>276.45016541666666</v>
      </c>
      <c r="T15" s="19">
        <f t="shared" si="2"/>
        <v>276.45016541666666</v>
      </c>
      <c r="U15" s="19">
        <f t="shared" si="2"/>
        <v>276.45016541666666</v>
      </c>
      <c r="V15" s="19">
        <f t="shared" si="2"/>
        <v>276.45016541666666</v>
      </c>
      <c r="W15" s="19">
        <f t="shared" si="2"/>
        <v>276.45016541666666</v>
      </c>
      <c r="X15" s="19">
        <f t="shared" si="2"/>
        <v>276.45016541666666</v>
      </c>
      <c r="Y15" s="19">
        <f t="shared" si="2"/>
        <v>276.45016541666666</v>
      </c>
      <c r="Z15" s="19">
        <f t="shared" si="2"/>
        <v>276.45016541666666</v>
      </c>
      <c r="AA15" s="19">
        <f t="shared" si="2"/>
        <v>276.45016541666666</v>
      </c>
      <c r="AB15" s="19">
        <f t="shared" si="3"/>
        <v>276.45016541666666</v>
      </c>
      <c r="AC15" s="20">
        <f t="shared" si="3"/>
        <v>276.45016541666666</v>
      </c>
      <c r="AD15" s="21">
        <f t="shared" si="3"/>
        <v>0</v>
      </c>
      <c r="AE15" s="21">
        <f t="shared" si="3"/>
        <v>0</v>
      </c>
      <c r="AF15" s="21">
        <f t="shared" si="3"/>
        <v>0</v>
      </c>
      <c r="AG15" s="21">
        <f t="shared" si="3"/>
        <v>0</v>
      </c>
      <c r="AH15" s="21">
        <f t="shared" si="3"/>
        <v>0</v>
      </c>
      <c r="AI15" s="21">
        <f t="shared" si="3"/>
        <v>0</v>
      </c>
      <c r="AJ15" s="21">
        <f t="shared" si="3"/>
        <v>0</v>
      </c>
      <c r="AK15" s="21">
        <f t="shared" si="3"/>
        <v>0</v>
      </c>
      <c r="AL15" s="21">
        <f t="shared" si="3"/>
        <v>0</v>
      </c>
      <c r="AM15" s="21">
        <f t="shared" si="3"/>
        <v>0</v>
      </c>
      <c r="AN15" s="21">
        <f t="shared" si="3"/>
        <v>0</v>
      </c>
      <c r="AO15" s="20">
        <f t="shared" si="3"/>
        <v>0</v>
      </c>
      <c r="AR15" s="23"/>
      <c r="AS15" s="23"/>
    </row>
    <row r="16" spans="2:45" ht="15" x14ac:dyDescent="0.25">
      <c r="B16" s="289" t="s">
        <v>47</v>
      </c>
      <c r="C16" s="283" t="s">
        <v>48</v>
      </c>
      <c r="D16" s="284">
        <v>6197</v>
      </c>
      <c r="E16" s="285" t="s">
        <v>33</v>
      </c>
      <c r="F16" s="286" t="s">
        <v>34</v>
      </c>
      <c r="G16" s="287" t="s">
        <v>35</v>
      </c>
      <c r="H16" s="288">
        <v>0</v>
      </c>
      <c r="I16" s="290">
        <v>1</v>
      </c>
      <c r="J16" s="291"/>
      <c r="K16" s="293"/>
      <c r="L16" s="292">
        <v>1026.3</v>
      </c>
      <c r="M16" s="292">
        <v>2129.2197603172785</v>
      </c>
      <c r="N16" s="19"/>
      <c r="O16" s="19">
        <f t="shared" si="4"/>
        <v>1026.3</v>
      </c>
      <c r="P16" s="20">
        <f t="shared" si="1"/>
        <v>2129.2197603172785</v>
      </c>
      <c r="Q16" s="21"/>
      <c r="R16" s="22">
        <f t="shared" si="2"/>
        <v>85.524999999999991</v>
      </c>
      <c r="S16" s="19">
        <f t="shared" si="2"/>
        <v>85.524999999999991</v>
      </c>
      <c r="T16" s="19">
        <f t="shared" si="2"/>
        <v>85.524999999999991</v>
      </c>
      <c r="U16" s="19">
        <f t="shared" si="2"/>
        <v>85.524999999999991</v>
      </c>
      <c r="V16" s="19">
        <f t="shared" si="2"/>
        <v>85.524999999999991</v>
      </c>
      <c r="W16" s="19">
        <f t="shared" si="2"/>
        <v>85.524999999999991</v>
      </c>
      <c r="X16" s="19">
        <f t="shared" si="2"/>
        <v>85.524999999999991</v>
      </c>
      <c r="Y16" s="19">
        <f t="shared" si="2"/>
        <v>85.524999999999991</v>
      </c>
      <c r="Z16" s="19">
        <f t="shared" si="2"/>
        <v>85.524999999999991</v>
      </c>
      <c r="AA16" s="19">
        <f t="shared" si="2"/>
        <v>85.524999999999991</v>
      </c>
      <c r="AB16" s="19">
        <f t="shared" si="3"/>
        <v>85.524999999999991</v>
      </c>
      <c r="AC16" s="20">
        <f t="shared" si="3"/>
        <v>85.524999999999991</v>
      </c>
      <c r="AD16" s="21">
        <f t="shared" si="3"/>
        <v>177.43498002643989</v>
      </c>
      <c r="AE16" s="21">
        <f t="shared" si="3"/>
        <v>177.43498002643989</v>
      </c>
      <c r="AF16" s="21">
        <f t="shared" si="3"/>
        <v>177.43498002643989</v>
      </c>
      <c r="AG16" s="21">
        <f t="shared" si="3"/>
        <v>177.43498002643989</v>
      </c>
      <c r="AH16" s="21">
        <f t="shared" si="3"/>
        <v>177.43498002643989</v>
      </c>
      <c r="AI16" s="21">
        <f t="shared" si="3"/>
        <v>177.43498002643989</v>
      </c>
      <c r="AJ16" s="21">
        <f t="shared" si="3"/>
        <v>177.43498002643989</v>
      </c>
      <c r="AK16" s="21">
        <f t="shared" si="3"/>
        <v>177.43498002643989</v>
      </c>
      <c r="AL16" s="21">
        <f t="shared" si="3"/>
        <v>177.43498002643989</v>
      </c>
      <c r="AM16" s="21">
        <f t="shared" si="3"/>
        <v>177.43498002643989</v>
      </c>
      <c r="AN16" s="21">
        <f t="shared" si="3"/>
        <v>177.43498002643989</v>
      </c>
      <c r="AO16" s="20">
        <f t="shared" si="3"/>
        <v>177.43498002643989</v>
      </c>
      <c r="AR16" s="23"/>
      <c r="AS16" s="23"/>
    </row>
    <row r="17" spans="2:45" ht="15" x14ac:dyDescent="0.25">
      <c r="B17" s="289" t="s">
        <v>49</v>
      </c>
      <c r="C17" s="283" t="s">
        <v>50</v>
      </c>
      <c r="D17" s="284">
        <v>4343</v>
      </c>
      <c r="E17" s="285" t="s">
        <v>33</v>
      </c>
      <c r="F17" s="286" t="s">
        <v>34</v>
      </c>
      <c r="G17" s="287" t="s">
        <v>35</v>
      </c>
      <c r="H17" s="288">
        <v>0</v>
      </c>
      <c r="I17" s="290">
        <v>1</v>
      </c>
      <c r="J17" s="291"/>
      <c r="K17" s="293"/>
      <c r="L17" s="292">
        <v>2042.6880000000001</v>
      </c>
      <c r="M17" s="292">
        <v>1209.5125</v>
      </c>
      <c r="N17" s="19"/>
      <c r="O17" s="19">
        <f t="shared" si="4"/>
        <v>2042.6880000000001</v>
      </c>
      <c r="P17" s="20">
        <f t="shared" si="1"/>
        <v>1209.5125</v>
      </c>
      <c r="Q17" s="21"/>
      <c r="R17" s="22">
        <f t="shared" si="2"/>
        <v>170.22400000000002</v>
      </c>
      <c r="S17" s="19">
        <f t="shared" si="2"/>
        <v>170.22400000000002</v>
      </c>
      <c r="T17" s="19">
        <f t="shared" si="2"/>
        <v>170.22400000000002</v>
      </c>
      <c r="U17" s="19">
        <f t="shared" si="2"/>
        <v>170.22400000000002</v>
      </c>
      <c r="V17" s="19">
        <f t="shared" si="2"/>
        <v>170.22400000000002</v>
      </c>
      <c r="W17" s="19">
        <f t="shared" si="2"/>
        <v>170.22400000000002</v>
      </c>
      <c r="X17" s="19">
        <f t="shared" si="2"/>
        <v>170.22400000000002</v>
      </c>
      <c r="Y17" s="19">
        <f t="shared" si="2"/>
        <v>170.22400000000002</v>
      </c>
      <c r="Z17" s="19">
        <f t="shared" si="2"/>
        <v>170.22400000000002</v>
      </c>
      <c r="AA17" s="19">
        <f t="shared" si="2"/>
        <v>170.22400000000002</v>
      </c>
      <c r="AB17" s="19">
        <f t="shared" si="3"/>
        <v>170.22400000000002</v>
      </c>
      <c r="AC17" s="20">
        <f t="shared" si="3"/>
        <v>170.22400000000002</v>
      </c>
      <c r="AD17" s="21">
        <f t="shared" si="3"/>
        <v>100.79270833333334</v>
      </c>
      <c r="AE17" s="21">
        <f t="shared" si="3"/>
        <v>100.79270833333334</v>
      </c>
      <c r="AF17" s="21">
        <f t="shared" si="3"/>
        <v>100.79270833333334</v>
      </c>
      <c r="AG17" s="21">
        <f t="shared" si="3"/>
        <v>100.79270833333334</v>
      </c>
      <c r="AH17" s="21">
        <f t="shared" si="3"/>
        <v>100.79270833333334</v>
      </c>
      <c r="AI17" s="21">
        <f t="shared" si="3"/>
        <v>100.79270833333334</v>
      </c>
      <c r="AJ17" s="21">
        <f t="shared" si="3"/>
        <v>100.79270833333334</v>
      </c>
      <c r="AK17" s="21">
        <f t="shared" si="3"/>
        <v>100.79270833333334</v>
      </c>
      <c r="AL17" s="21">
        <f t="shared" si="3"/>
        <v>100.79270833333334</v>
      </c>
      <c r="AM17" s="21">
        <f t="shared" si="3"/>
        <v>100.79270833333334</v>
      </c>
      <c r="AN17" s="21">
        <f t="shared" si="3"/>
        <v>100.79270833333334</v>
      </c>
      <c r="AO17" s="20">
        <f t="shared" si="3"/>
        <v>100.79270833333334</v>
      </c>
      <c r="AR17" s="23"/>
      <c r="AS17" s="23"/>
    </row>
    <row r="18" spans="2:45" ht="15" x14ac:dyDescent="0.25">
      <c r="B18" s="289" t="s">
        <v>51</v>
      </c>
      <c r="C18" s="283" t="s">
        <v>52</v>
      </c>
      <c r="D18" s="284">
        <v>5089</v>
      </c>
      <c r="E18" s="285" t="s">
        <v>33</v>
      </c>
      <c r="F18" s="286" t="s">
        <v>34</v>
      </c>
      <c r="G18" s="287" t="s">
        <v>35</v>
      </c>
      <c r="H18" s="288">
        <v>0</v>
      </c>
      <c r="I18" s="290">
        <v>1</v>
      </c>
      <c r="J18" s="291"/>
      <c r="K18" s="293"/>
      <c r="L18" s="292">
        <v>9121.8721008929333</v>
      </c>
      <c r="M18" s="292">
        <v>17248.225438812653</v>
      </c>
      <c r="N18" s="19"/>
      <c r="O18" s="19">
        <f t="shared" si="4"/>
        <v>9121.8721008929333</v>
      </c>
      <c r="P18" s="20">
        <f t="shared" si="1"/>
        <v>17248.225438812653</v>
      </c>
      <c r="Q18" s="21"/>
      <c r="R18" s="22">
        <f t="shared" si="2"/>
        <v>760.15600840774448</v>
      </c>
      <c r="S18" s="19">
        <f t="shared" si="2"/>
        <v>760.15600840774448</v>
      </c>
      <c r="T18" s="19">
        <f t="shared" si="2"/>
        <v>760.15600840774448</v>
      </c>
      <c r="U18" s="19">
        <f t="shared" si="2"/>
        <v>760.15600840774448</v>
      </c>
      <c r="V18" s="19">
        <f t="shared" si="2"/>
        <v>760.15600840774448</v>
      </c>
      <c r="W18" s="19">
        <f t="shared" si="2"/>
        <v>760.15600840774448</v>
      </c>
      <c r="X18" s="19">
        <f t="shared" si="2"/>
        <v>760.15600840774448</v>
      </c>
      <c r="Y18" s="19">
        <f t="shared" si="2"/>
        <v>760.15600840774448</v>
      </c>
      <c r="Z18" s="19">
        <f t="shared" si="2"/>
        <v>760.15600840774448</v>
      </c>
      <c r="AA18" s="19">
        <f t="shared" si="2"/>
        <v>760.15600840774448</v>
      </c>
      <c r="AB18" s="19">
        <f t="shared" si="3"/>
        <v>760.15600840774448</v>
      </c>
      <c r="AC18" s="20">
        <f t="shared" si="3"/>
        <v>760.15600840774448</v>
      </c>
      <c r="AD18" s="21">
        <f t="shared" si="3"/>
        <v>1437.3521199010545</v>
      </c>
      <c r="AE18" s="21">
        <f t="shared" si="3"/>
        <v>1437.3521199010545</v>
      </c>
      <c r="AF18" s="21">
        <f t="shared" si="3"/>
        <v>1437.3521199010545</v>
      </c>
      <c r="AG18" s="21">
        <f t="shared" si="3"/>
        <v>1437.3521199010545</v>
      </c>
      <c r="AH18" s="21">
        <f t="shared" si="3"/>
        <v>1437.3521199010545</v>
      </c>
      <c r="AI18" s="21">
        <f t="shared" si="3"/>
        <v>1437.3521199010545</v>
      </c>
      <c r="AJ18" s="21">
        <f t="shared" si="3"/>
        <v>1437.3521199010545</v>
      </c>
      <c r="AK18" s="21">
        <f t="shared" si="3"/>
        <v>1437.3521199010545</v>
      </c>
      <c r="AL18" s="21">
        <f t="shared" si="3"/>
        <v>1437.3521199010545</v>
      </c>
      <c r="AM18" s="21">
        <f t="shared" si="3"/>
        <v>1437.3521199010545</v>
      </c>
      <c r="AN18" s="21">
        <f t="shared" si="3"/>
        <v>1437.3521199010545</v>
      </c>
      <c r="AO18" s="20">
        <f t="shared" si="3"/>
        <v>1437.3521199010545</v>
      </c>
      <c r="AR18" s="23"/>
      <c r="AS18" s="23"/>
    </row>
    <row r="19" spans="2:45" ht="15" x14ac:dyDescent="0.25">
      <c r="B19" s="289" t="s">
        <v>53</v>
      </c>
      <c r="C19" s="283" t="s">
        <v>54</v>
      </c>
      <c r="D19" s="284">
        <v>4756</v>
      </c>
      <c r="E19" s="285" t="s">
        <v>33</v>
      </c>
      <c r="F19" s="286" t="s">
        <v>34</v>
      </c>
      <c r="G19" s="287" t="s">
        <v>35</v>
      </c>
      <c r="H19" s="288">
        <v>0</v>
      </c>
      <c r="I19" s="290">
        <v>1</v>
      </c>
      <c r="J19" s="291"/>
      <c r="K19" s="293"/>
      <c r="L19" s="292">
        <v>8656.5669999999991</v>
      </c>
      <c r="M19" s="292">
        <v>11253.084985825408</v>
      </c>
      <c r="N19" s="19"/>
      <c r="O19" s="19">
        <f t="shared" si="4"/>
        <v>8656.5669999999991</v>
      </c>
      <c r="P19" s="20">
        <f t="shared" si="1"/>
        <v>11253.084985825408</v>
      </c>
      <c r="Q19" s="21"/>
      <c r="R19" s="22">
        <f t="shared" si="2"/>
        <v>721.38058333333322</v>
      </c>
      <c r="S19" s="19">
        <f t="shared" si="2"/>
        <v>721.38058333333322</v>
      </c>
      <c r="T19" s="19">
        <f t="shared" si="2"/>
        <v>721.38058333333322</v>
      </c>
      <c r="U19" s="19">
        <f t="shared" si="2"/>
        <v>721.38058333333322</v>
      </c>
      <c r="V19" s="19">
        <f t="shared" si="2"/>
        <v>721.38058333333322</v>
      </c>
      <c r="W19" s="19">
        <f t="shared" si="2"/>
        <v>721.38058333333322</v>
      </c>
      <c r="X19" s="19">
        <f t="shared" si="2"/>
        <v>721.38058333333322</v>
      </c>
      <c r="Y19" s="19">
        <f t="shared" si="2"/>
        <v>721.38058333333322</v>
      </c>
      <c r="Z19" s="19">
        <f t="shared" si="2"/>
        <v>721.38058333333322</v>
      </c>
      <c r="AA19" s="19">
        <f t="shared" si="2"/>
        <v>721.38058333333322</v>
      </c>
      <c r="AB19" s="19">
        <f t="shared" si="3"/>
        <v>721.38058333333322</v>
      </c>
      <c r="AC19" s="20">
        <f t="shared" si="3"/>
        <v>721.38058333333322</v>
      </c>
      <c r="AD19" s="21">
        <f t="shared" si="3"/>
        <v>937.75708215211728</v>
      </c>
      <c r="AE19" s="21">
        <f t="shared" si="3"/>
        <v>937.75708215211728</v>
      </c>
      <c r="AF19" s="21">
        <f t="shared" si="3"/>
        <v>937.75708215211728</v>
      </c>
      <c r="AG19" s="21">
        <f t="shared" si="3"/>
        <v>937.75708215211728</v>
      </c>
      <c r="AH19" s="21">
        <f t="shared" si="3"/>
        <v>937.75708215211728</v>
      </c>
      <c r="AI19" s="21">
        <f t="shared" si="3"/>
        <v>937.75708215211728</v>
      </c>
      <c r="AJ19" s="21">
        <f t="shared" si="3"/>
        <v>937.75708215211728</v>
      </c>
      <c r="AK19" s="21">
        <f t="shared" si="3"/>
        <v>937.75708215211728</v>
      </c>
      <c r="AL19" s="21">
        <f t="shared" si="3"/>
        <v>937.75708215211728</v>
      </c>
      <c r="AM19" s="21">
        <f t="shared" si="3"/>
        <v>937.75708215211728</v>
      </c>
      <c r="AN19" s="21">
        <f t="shared" si="3"/>
        <v>937.75708215211728</v>
      </c>
      <c r="AO19" s="20">
        <f t="shared" si="3"/>
        <v>937.75708215211728</v>
      </c>
      <c r="AR19" s="23"/>
      <c r="AS19" s="23"/>
    </row>
    <row r="20" spans="2:45" ht="15" x14ac:dyDescent="0.25">
      <c r="B20" s="289" t="s">
        <v>55</v>
      </c>
      <c r="C20" s="283" t="s">
        <v>56</v>
      </c>
      <c r="D20" s="284">
        <v>5210</v>
      </c>
      <c r="E20" s="285" t="s">
        <v>33</v>
      </c>
      <c r="F20" s="286" t="s">
        <v>34</v>
      </c>
      <c r="G20" s="287" t="s">
        <v>35</v>
      </c>
      <c r="H20" s="288">
        <v>0</v>
      </c>
      <c r="I20" s="290">
        <v>1</v>
      </c>
      <c r="J20" s="291"/>
      <c r="K20" s="293"/>
      <c r="L20" s="292">
        <v>17485.801711999997</v>
      </c>
      <c r="M20" s="292">
        <v>16325.033227557089</v>
      </c>
      <c r="N20" s="19"/>
      <c r="O20" s="19">
        <f t="shared" si="4"/>
        <v>17485.801711999997</v>
      </c>
      <c r="P20" s="20">
        <f t="shared" si="1"/>
        <v>16325.033227557089</v>
      </c>
      <c r="Q20" s="21"/>
      <c r="R20" s="22">
        <f t="shared" ref="R20:AA29" si="5">IF(YEAR(R$9)=YEAR($C$5),$O20/12,$P20/12)</f>
        <v>1457.1501426666664</v>
      </c>
      <c r="S20" s="19">
        <f t="shared" si="5"/>
        <v>1457.1501426666664</v>
      </c>
      <c r="T20" s="19">
        <f t="shared" si="5"/>
        <v>1457.1501426666664</v>
      </c>
      <c r="U20" s="19">
        <f t="shared" si="5"/>
        <v>1457.1501426666664</v>
      </c>
      <c r="V20" s="19">
        <f t="shared" si="5"/>
        <v>1457.1501426666664</v>
      </c>
      <c r="W20" s="19">
        <f t="shared" si="5"/>
        <v>1457.1501426666664</v>
      </c>
      <c r="X20" s="19">
        <f t="shared" si="5"/>
        <v>1457.1501426666664</v>
      </c>
      <c r="Y20" s="19">
        <f t="shared" si="5"/>
        <v>1457.1501426666664</v>
      </c>
      <c r="Z20" s="19">
        <f t="shared" si="5"/>
        <v>1457.1501426666664</v>
      </c>
      <c r="AA20" s="19">
        <f t="shared" si="5"/>
        <v>1457.1501426666664</v>
      </c>
      <c r="AB20" s="19">
        <f t="shared" ref="AB20:AO29" si="6">IF(YEAR(AB$9)=YEAR($C$5),$O20/12,$P20/12)</f>
        <v>1457.1501426666664</v>
      </c>
      <c r="AC20" s="20">
        <f t="shared" si="6"/>
        <v>1457.1501426666664</v>
      </c>
      <c r="AD20" s="21">
        <f t="shared" si="6"/>
        <v>1360.4194356297573</v>
      </c>
      <c r="AE20" s="21">
        <f t="shared" si="6"/>
        <v>1360.4194356297573</v>
      </c>
      <c r="AF20" s="21">
        <f t="shared" si="6"/>
        <v>1360.4194356297573</v>
      </c>
      <c r="AG20" s="21">
        <f t="shared" si="6"/>
        <v>1360.4194356297573</v>
      </c>
      <c r="AH20" s="21">
        <f t="shared" si="6"/>
        <v>1360.4194356297573</v>
      </c>
      <c r="AI20" s="21">
        <f t="shared" si="6"/>
        <v>1360.4194356297573</v>
      </c>
      <c r="AJ20" s="21">
        <f t="shared" si="6"/>
        <v>1360.4194356297573</v>
      </c>
      <c r="AK20" s="21">
        <f t="shared" si="6"/>
        <v>1360.4194356297573</v>
      </c>
      <c r="AL20" s="21">
        <f t="shared" si="6"/>
        <v>1360.4194356297573</v>
      </c>
      <c r="AM20" s="21">
        <f t="shared" si="6"/>
        <v>1360.4194356297573</v>
      </c>
      <c r="AN20" s="21">
        <f t="shared" si="6"/>
        <v>1360.4194356297573</v>
      </c>
      <c r="AO20" s="20">
        <f t="shared" si="6"/>
        <v>1360.4194356297573</v>
      </c>
      <c r="AR20" s="23"/>
      <c r="AS20" s="23"/>
    </row>
    <row r="21" spans="2:45" ht="15" x14ac:dyDescent="0.25">
      <c r="B21" s="289" t="s">
        <v>57</v>
      </c>
      <c r="C21" s="283" t="s">
        <v>58</v>
      </c>
      <c r="D21" s="284">
        <v>6428</v>
      </c>
      <c r="E21" s="285" t="s">
        <v>33</v>
      </c>
      <c r="F21" s="286" t="s">
        <v>34</v>
      </c>
      <c r="G21" s="287" t="s">
        <v>35</v>
      </c>
      <c r="H21" s="288">
        <v>0</v>
      </c>
      <c r="I21" s="290">
        <v>1</v>
      </c>
      <c r="J21" s="291"/>
      <c r="K21" s="293"/>
      <c r="L21" s="292">
        <v>0</v>
      </c>
      <c r="M21" s="292">
        <v>12658.351130339341</v>
      </c>
      <c r="N21" s="19"/>
      <c r="O21" s="19">
        <f t="shared" si="4"/>
        <v>0</v>
      </c>
      <c r="P21" s="20">
        <f t="shared" si="1"/>
        <v>12658.351130339341</v>
      </c>
      <c r="Q21" s="21"/>
      <c r="R21" s="22">
        <f t="shared" si="5"/>
        <v>0</v>
      </c>
      <c r="S21" s="19">
        <f t="shared" si="5"/>
        <v>0</v>
      </c>
      <c r="T21" s="19">
        <f t="shared" si="5"/>
        <v>0</v>
      </c>
      <c r="U21" s="19">
        <f t="shared" si="5"/>
        <v>0</v>
      </c>
      <c r="V21" s="19">
        <f t="shared" si="5"/>
        <v>0</v>
      </c>
      <c r="W21" s="19">
        <f t="shared" si="5"/>
        <v>0</v>
      </c>
      <c r="X21" s="19">
        <f t="shared" si="5"/>
        <v>0</v>
      </c>
      <c r="Y21" s="19">
        <f t="shared" si="5"/>
        <v>0</v>
      </c>
      <c r="Z21" s="19">
        <f t="shared" si="5"/>
        <v>0</v>
      </c>
      <c r="AA21" s="19">
        <f t="shared" si="5"/>
        <v>0</v>
      </c>
      <c r="AB21" s="19">
        <f t="shared" si="6"/>
        <v>0</v>
      </c>
      <c r="AC21" s="20">
        <f t="shared" si="6"/>
        <v>0</v>
      </c>
      <c r="AD21" s="21">
        <f t="shared" si="6"/>
        <v>1054.8625941949451</v>
      </c>
      <c r="AE21" s="21">
        <f t="shared" si="6"/>
        <v>1054.8625941949451</v>
      </c>
      <c r="AF21" s="21">
        <f t="shared" si="6"/>
        <v>1054.8625941949451</v>
      </c>
      <c r="AG21" s="21">
        <f t="shared" si="6"/>
        <v>1054.8625941949451</v>
      </c>
      <c r="AH21" s="21">
        <f t="shared" si="6"/>
        <v>1054.8625941949451</v>
      </c>
      <c r="AI21" s="21">
        <f t="shared" si="6"/>
        <v>1054.8625941949451</v>
      </c>
      <c r="AJ21" s="21">
        <f t="shared" si="6"/>
        <v>1054.8625941949451</v>
      </c>
      <c r="AK21" s="21">
        <f t="shared" si="6"/>
        <v>1054.8625941949451</v>
      </c>
      <c r="AL21" s="21">
        <f t="shared" si="6"/>
        <v>1054.8625941949451</v>
      </c>
      <c r="AM21" s="21">
        <f t="shared" si="6"/>
        <v>1054.8625941949451</v>
      </c>
      <c r="AN21" s="21">
        <f t="shared" si="6"/>
        <v>1054.8625941949451</v>
      </c>
      <c r="AO21" s="20">
        <f t="shared" si="6"/>
        <v>1054.8625941949451</v>
      </c>
      <c r="AR21" s="23"/>
      <c r="AS21" s="23"/>
    </row>
    <row r="22" spans="2:45" ht="15" x14ac:dyDescent="0.25">
      <c r="B22" s="289" t="s">
        <v>59</v>
      </c>
      <c r="C22" s="283" t="s">
        <v>60</v>
      </c>
      <c r="D22" s="284">
        <v>6446</v>
      </c>
      <c r="E22" s="285" t="s">
        <v>33</v>
      </c>
      <c r="F22" s="286" t="s">
        <v>34</v>
      </c>
      <c r="G22" s="287" t="s">
        <v>35</v>
      </c>
      <c r="H22" s="288">
        <v>0</v>
      </c>
      <c r="I22" s="290">
        <v>0.15059866898974597</v>
      </c>
      <c r="J22" s="291"/>
      <c r="K22" s="293"/>
      <c r="L22" s="292">
        <v>10193.50008</v>
      </c>
      <c r="M22" s="292">
        <v>5827.7500016499998</v>
      </c>
      <c r="N22" s="19"/>
      <c r="O22" s="19">
        <f t="shared" si="4"/>
        <v>1535.1275443948691</v>
      </c>
      <c r="P22" s="20">
        <f t="shared" si="1"/>
        <v>877.65139345347984</v>
      </c>
      <c r="Q22" s="21"/>
      <c r="R22" s="22">
        <f t="shared" si="5"/>
        <v>127.92729536623909</v>
      </c>
      <c r="S22" s="19">
        <f t="shared" si="5"/>
        <v>127.92729536623909</v>
      </c>
      <c r="T22" s="19">
        <f t="shared" si="5"/>
        <v>127.92729536623909</v>
      </c>
      <c r="U22" s="19">
        <f t="shared" si="5"/>
        <v>127.92729536623909</v>
      </c>
      <c r="V22" s="19">
        <f t="shared" si="5"/>
        <v>127.92729536623909</v>
      </c>
      <c r="W22" s="19">
        <f t="shared" si="5"/>
        <v>127.92729536623909</v>
      </c>
      <c r="X22" s="19">
        <f t="shared" si="5"/>
        <v>127.92729536623909</v>
      </c>
      <c r="Y22" s="19">
        <f t="shared" si="5"/>
        <v>127.92729536623909</v>
      </c>
      <c r="Z22" s="19">
        <f t="shared" si="5"/>
        <v>127.92729536623909</v>
      </c>
      <c r="AA22" s="19">
        <f t="shared" si="5"/>
        <v>127.92729536623909</v>
      </c>
      <c r="AB22" s="19">
        <f t="shared" si="6"/>
        <v>127.92729536623909</v>
      </c>
      <c r="AC22" s="20">
        <f t="shared" si="6"/>
        <v>127.92729536623909</v>
      </c>
      <c r="AD22" s="21">
        <f t="shared" si="6"/>
        <v>73.137616121123315</v>
      </c>
      <c r="AE22" s="21">
        <f t="shared" si="6"/>
        <v>73.137616121123315</v>
      </c>
      <c r="AF22" s="21">
        <f t="shared" si="6"/>
        <v>73.137616121123315</v>
      </c>
      <c r="AG22" s="21">
        <f t="shared" si="6"/>
        <v>73.137616121123315</v>
      </c>
      <c r="AH22" s="21">
        <f t="shared" si="6"/>
        <v>73.137616121123315</v>
      </c>
      <c r="AI22" s="21">
        <f t="shared" si="6"/>
        <v>73.137616121123315</v>
      </c>
      <c r="AJ22" s="21">
        <f t="shared" si="6"/>
        <v>73.137616121123315</v>
      </c>
      <c r="AK22" s="21">
        <f t="shared" si="6"/>
        <v>73.137616121123315</v>
      </c>
      <c r="AL22" s="21">
        <f t="shared" si="6"/>
        <v>73.137616121123315</v>
      </c>
      <c r="AM22" s="21">
        <f t="shared" si="6"/>
        <v>73.137616121123315</v>
      </c>
      <c r="AN22" s="21">
        <f t="shared" si="6"/>
        <v>73.137616121123315</v>
      </c>
      <c r="AO22" s="20">
        <f t="shared" si="6"/>
        <v>73.137616121123315</v>
      </c>
      <c r="AR22" s="23"/>
      <c r="AS22" s="23"/>
    </row>
    <row r="23" spans="2:45" ht="15" x14ac:dyDescent="0.25">
      <c r="B23" s="289" t="s">
        <v>61</v>
      </c>
      <c r="C23" s="283" t="s">
        <v>62</v>
      </c>
      <c r="D23" s="284">
        <v>3363</v>
      </c>
      <c r="E23" s="285" t="s">
        <v>33</v>
      </c>
      <c r="F23" s="286" t="s">
        <v>34</v>
      </c>
      <c r="G23" s="287" t="s">
        <v>35</v>
      </c>
      <c r="H23" s="288">
        <v>0</v>
      </c>
      <c r="I23" s="290">
        <v>0.120617746483176</v>
      </c>
      <c r="J23" s="291"/>
      <c r="K23" s="293"/>
      <c r="L23" s="292">
        <v>18223.311669999992</v>
      </c>
      <c r="M23" s="292">
        <v>18672.711693270383</v>
      </c>
      <c r="N23" s="19"/>
      <c r="O23" s="19">
        <f t="shared" si="4"/>
        <v>2198.0547870959617</v>
      </c>
      <c r="P23" s="20">
        <f t="shared" si="1"/>
        <v>2252.2604051723229</v>
      </c>
      <c r="Q23" s="21"/>
      <c r="R23" s="22">
        <f t="shared" si="5"/>
        <v>183.17123225799682</v>
      </c>
      <c r="S23" s="19">
        <f t="shared" si="5"/>
        <v>183.17123225799682</v>
      </c>
      <c r="T23" s="19">
        <f t="shared" si="5"/>
        <v>183.17123225799682</v>
      </c>
      <c r="U23" s="19">
        <f t="shared" si="5"/>
        <v>183.17123225799682</v>
      </c>
      <c r="V23" s="19">
        <f t="shared" si="5"/>
        <v>183.17123225799682</v>
      </c>
      <c r="W23" s="19">
        <f t="shared" si="5"/>
        <v>183.17123225799682</v>
      </c>
      <c r="X23" s="19">
        <f t="shared" si="5"/>
        <v>183.17123225799682</v>
      </c>
      <c r="Y23" s="19">
        <f t="shared" si="5"/>
        <v>183.17123225799682</v>
      </c>
      <c r="Z23" s="19">
        <f t="shared" si="5"/>
        <v>183.17123225799682</v>
      </c>
      <c r="AA23" s="19">
        <f t="shared" si="5"/>
        <v>183.17123225799682</v>
      </c>
      <c r="AB23" s="19">
        <f t="shared" si="6"/>
        <v>183.17123225799682</v>
      </c>
      <c r="AC23" s="20">
        <f t="shared" si="6"/>
        <v>183.17123225799682</v>
      </c>
      <c r="AD23" s="21">
        <f t="shared" si="6"/>
        <v>187.68836709769357</v>
      </c>
      <c r="AE23" s="21">
        <f t="shared" si="6"/>
        <v>187.68836709769357</v>
      </c>
      <c r="AF23" s="21">
        <f t="shared" si="6"/>
        <v>187.68836709769357</v>
      </c>
      <c r="AG23" s="21">
        <f t="shared" si="6"/>
        <v>187.68836709769357</v>
      </c>
      <c r="AH23" s="21">
        <f t="shared" si="6"/>
        <v>187.68836709769357</v>
      </c>
      <c r="AI23" s="21">
        <f t="shared" si="6"/>
        <v>187.68836709769357</v>
      </c>
      <c r="AJ23" s="21">
        <f t="shared" si="6"/>
        <v>187.68836709769357</v>
      </c>
      <c r="AK23" s="21">
        <f t="shared" si="6"/>
        <v>187.68836709769357</v>
      </c>
      <c r="AL23" s="21">
        <f t="shared" si="6"/>
        <v>187.68836709769357</v>
      </c>
      <c r="AM23" s="21">
        <f t="shared" si="6"/>
        <v>187.68836709769357</v>
      </c>
      <c r="AN23" s="21">
        <f t="shared" si="6"/>
        <v>187.68836709769357</v>
      </c>
      <c r="AO23" s="20">
        <f t="shared" si="6"/>
        <v>187.68836709769357</v>
      </c>
      <c r="AR23" s="23"/>
      <c r="AS23" s="23"/>
    </row>
    <row r="24" spans="2:45" ht="15" x14ac:dyDescent="0.25">
      <c r="B24" s="289" t="s">
        <v>63</v>
      </c>
      <c r="C24" s="283" t="s">
        <v>64</v>
      </c>
      <c r="D24" s="284">
        <v>3363</v>
      </c>
      <c r="E24" s="285" t="s">
        <v>33</v>
      </c>
      <c r="F24" s="286" t="s">
        <v>34</v>
      </c>
      <c r="G24" s="287" t="s">
        <v>35</v>
      </c>
      <c r="H24" s="288">
        <v>0</v>
      </c>
      <c r="I24" s="290">
        <v>9.4601351530444203E-2</v>
      </c>
      <c r="J24" s="291"/>
      <c r="K24" s="293"/>
      <c r="L24" s="292">
        <v>8282.6101500000041</v>
      </c>
      <c r="M24" s="292">
        <v>8486.8652948401286</v>
      </c>
      <c r="N24" s="19"/>
      <c r="O24" s="19">
        <f t="shared" si="4"/>
        <v>783.54611438977554</v>
      </c>
      <c r="P24" s="20">
        <f t="shared" si="1"/>
        <v>802.86892714869794</v>
      </c>
      <c r="Q24" s="21"/>
      <c r="R24" s="22">
        <f t="shared" si="5"/>
        <v>65.29550953248129</v>
      </c>
      <c r="S24" s="19">
        <f t="shared" si="5"/>
        <v>65.29550953248129</v>
      </c>
      <c r="T24" s="19">
        <f t="shared" si="5"/>
        <v>65.29550953248129</v>
      </c>
      <c r="U24" s="19">
        <f t="shared" si="5"/>
        <v>65.29550953248129</v>
      </c>
      <c r="V24" s="19">
        <f t="shared" si="5"/>
        <v>65.29550953248129</v>
      </c>
      <c r="W24" s="19">
        <f t="shared" si="5"/>
        <v>65.29550953248129</v>
      </c>
      <c r="X24" s="19">
        <f t="shared" si="5"/>
        <v>65.29550953248129</v>
      </c>
      <c r="Y24" s="19">
        <f t="shared" si="5"/>
        <v>65.29550953248129</v>
      </c>
      <c r="Z24" s="19">
        <f t="shared" si="5"/>
        <v>65.29550953248129</v>
      </c>
      <c r="AA24" s="19">
        <f t="shared" si="5"/>
        <v>65.29550953248129</v>
      </c>
      <c r="AB24" s="19">
        <f t="shared" si="6"/>
        <v>65.29550953248129</v>
      </c>
      <c r="AC24" s="20">
        <f t="shared" si="6"/>
        <v>65.29550953248129</v>
      </c>
      <c r="AD24" s="21">
        <f t="shared" si="6"/>
        <v>66.905743929058161</v>
      </c>
      <c r="AE24" s="21">
        <f t="shared" si="6"/>
        <v>66.905743929058161</v>
      </c>
      <c r="AF24" s="21">
        <f t="shared" si="6"/>
        <v>66.905743929058161</v>
      </c>
      <c r="AG24" s="21">
        <f t="shared" si="6"/>
        <v>66.905743929058161</v>
      </c>
      <c r="AH24" s="21">
        <f t="shared" si="6"/>
        <v>66.905743929058161</v>
      </c>
      <c r="AI24" s="21">
        <f t="shared" si="6"/>
        <v>66.905743929058161</v>
      </c>
      <c r="AJ24" s="21">
        <f t="shared" si="6"/>
        <v>66.905743929058161</v>
      </c>
      <c r="AK24" s="21">
        <f t="shared" si="6"/>
        <v>66.905743929058161</v>
      </c>
      <c r="AL24" s="21">
        <f t="shared" si="6"/>
        <v>66.905743929058161</v>
      </c>
      <c r="AM24" s="21">
        <f t="shared" si="6"/>
        <v>66.905743929058161</v>
      </c>
      <c r="AN24" s="21">
        <f t="shared" si="6"/>
        <v>66.905743929058161</v>
      </c>
      <c r="AO24" s="20">
        <f t="shared" si="6"/>
        <v>66.905743929058161</v>
      </c>
      <c r="AR24" s="23"/>
      <c r="AS24" s="23"/>
    </row>
    <row r="25" spans="2:45" ht="15" x14ac:dyDescent="0.25">
      <c r="B25" s="289" t="s">
        <v>65</v>
      </c>
      <c r="C25" s="283" t="s">
        <v>66</v>
      </c>
      <c r="D25" s="284">
        <v>3363</v>
      </c>
      <c r="E25" s="285" t="s">
        <v>33</v>
      </c>
      <c r="F25" s="286" t="s">
        <v>34</v>
      </c>
      <c r="G25" s="287" t="s">
        <v>35</v>
      </c>
      <c r="H25" s="288">
        <v>0</v>
      </c>
      <c r="I25" s="290">
        <v>7.9511024582448603E-2</v>
      </c>
      <c r="J25" s="291"/>
      <c r="K25" s="293"/>
      <c r="L25" s="292">
        <v>1109.4622099999999</v>
      </c>
      <c r="M25" s="292">
        <v>1136.8223466552199</v>
      </c>
      <c r="N25" s="19"/>
      <c r="O25" s="19">
        <f t="shared" si="4"/>
        <v>88.214477052607748</v>
      </c>
      <c r="P25" s="20">
        <f t="shared" si="1"/>
        <v>90.389909550780104</v>
      </c>
      <c r="Q25" s="21"/>
      <c r="R25" s="22">
        <f t="shared" si="5"/>
        <v>7.3512064210506454</v>
      </c>
      <c r="S25" s="19">
        <f t="shared" si="5"/>
        <v>7.3512064210506454</v>
      </c>
      <c r="T25" s="19">
        <f t="shared" si="5"/>
        <v>7.3512064210506454</v>
      </c>
      <c r="U25" s="19">
        <f t="shared" si="5"/>
        <v>7.3512064210506454</v>
      </c>
      <c r="V25" s="19">
        <f t="shared" si="5"/>
        <v>7.3512064210506454</v>
      </c>
      <c r="W25" s="19">
        <f t="shared" si="5"/>
        <v>7.3512064210506454</v>
      </c>
      <c r="X25" s="19">
        <f t="shared" si="5"/>
        <v>7.3512064210506454</v>
      </c>
      <c r="Y25" s="19">
        <f t="shared" si="5"/>
        <v>7.3512064210506454</v>
      </c>
      <c r="Z25" s="19">
        <f t="shared" si="5"/>
        <v>7.3512064210506454</v>
      </c>
      <c r="AA25" s="19">
        <f t="shared" si="5"/>
        <v>7.3512064210506454</v>
      </c>
      <c r="AB25" s="19">
        <f t="shared" si="6"/>
        <v>7.3512064210506454</v>
      </c>
      <c r="AC25" s="20">
        <f t="shared" si="6"/>
        <v>7.3512064210506454</v>
      </c>
      <c r="AD25" s="21">
        <f t="shared" si="6"/>
        <v>7.5324924625650089</v>
      </c>
      <c r="AE25" s="21">
        <f t="shared" si="6"/>
        <v>7.5324924625650089</v>
      </c>
      <c r="AF25" s="21">
        <f t="shared" si="6"/>
        <v>7.5324924625650089</v>
      </c>
      <c r="AG25" s="21">
        <f t="shared" si="6"/>
        <v>7.5324924625650089</v>
      </c>
      <c r="AH25" s="21">
        <f t="shared" si="6"/>
        <v>7.5324924625650089</v>
      </c>
      <c r="AI25" s="21">
        <f t="shared" si="6"/>
        <v>7.5324924625650089</v>
      </c>
      <c r="AJ25" s="21">
        <f t="shared" si="6"/>
        <v>7.5324924625650089</v>
      </c>
      <c r="AK25" s="21">
        <f t="shared" si="6"/>
        <v>7.5324924625650089</v>
      </c>
      <c r="AL25" s="21">
        <f t="shared" si="6"/>
        <v>7.5324924625650089</v>
      </c>
      <c r="AM25" s="21">
        <f t="shared" si="6"/>
        <v>7.5324924625650089</v>
      </c>
      <c r="AN25" s="21">
        <f t="shared" si="6"/>
        <v>7.5324924625650089</v>
      </c>
      <c r="AO25" s="20">
        <f t="shared" si="6"/>
        <v>7.5324924625650089</v>
      </c>
      <c r="AR25" s="23"/>
      <c r="AS25" s="23"/>
    </row>
    <row r="26" spans="2:45" ht="15" x14ac:dyDescent="0.25">
      <c r="B26" s="289" t="s">
        <v>67</v>
      </c>
      <c r="C26" s="283" t="s">
        <v>68</v>
      </c>
      <c r="D26" s="284">
        <v>3364</v>
      </c>
      <c r="E26" s="285" t="s">
        <v>33</v>
      </c>
      <c r="F26" s="286" t="s">
        <v>34</v>
      </c>
      <c r="G26" s="287" t="s">
        <v>69</v>
      </c>
      <c r="H26" s="288">
        <v>0</v>
      </c>
      <c r="I26" s="290">
        <v>0.13652378537000001</v>
      </c>
      <c r="J26" s="291"/>
      <c r="K26" s="293"/>
      <c r="L26" s="292">
        <v>16693.061900000001</v>
      </c>
      <c r="M26" s="292">
        <v>0</v>
      </c>
      <c r="N26" s="19"/>
      <c r="O26" s="19">
        <f t="shared" si="4"/>
        <v>2279.0000000037248</v>
      </c>
      <c r="P26" s="20">
        <f t="shared" si="1"/>
        <v>0</v>
      </c>
      <c r="Q26" s="21"/>
      <c r="R26" s="22">
        <f t="shared" si="5"/>
        <v>189.91666666697708</v>
      </c>
      <c r="S26" s="19">
        <f t="shared" si="5"/>
        <v>189.91666666697708</v>
      </c>
      <c r="T26" s="19">
        <f t="shared" si="5"/>
        <v>189.91666666697708</v>
      </c>
      <c r="U26" s="19">
        <f t="shared" si="5"/>
        <v>189.91666666697708</v>
      </c>
      <c r="V26" s="19">
        <f t="shared" si="5"/>
        <v>189.91666666697708</v>
      </c>
      <c r="W26" s="19">
        <f t="shared" si="5"/>
        <v>189.91666666697708</v>
      </c>
      <c r="X26" s="19">
        <f t="shared" si="5"/>
        <v>189.91666666697708</v>
      </c>
      <c r="Y26" s="19">
        <f t="shared" si="5"/>
        <v>189.91666666697708</v>
      </c>
      <c r="Z26" s="19">
        <f t="shared" si="5"/>
        <v>189.91666666697708</v>
      </c>
      <c r="AA26" s="19">
        <f t="shared" si="5"/>
        <v>189.91666666697708</v>
      </c>
      <c r="AB26" s="19">
        <f t="shared" si="6"/>
        <v>189.91666666697708</v>
      </c>
      <c r="AC26" s="20">
        <f t="shared" si="6"/>
        <v>189.91666666697708</v>
      </c>
      <c r="AD26" s="21">
        <f t="shared" si="6"/>
        <v>0</v>
      </c>
      <c r="AE26" s="21">
        <f t="shared" si="6"/>
        <v>0</v>
      </c>
      <c r="AF26" s="21">
        <f t="shared" si="6"/>
        <v>0</v>
      </c>
      <c r="AG26" s="21">
        <f t="shared" si="6"/>
        <v>0</v>
      </c>
      <c r="AH26" s="21">
        <f t="shared" si="6"/>
        <v>0</v>
      </c>
      <c r="AI26" s="21">
        <f t="shared" si="6"/>
        <v>0</v>
      </c>
      <c r="AJ26" s="21">
        <f t="shared" si="6"/>
        <v>0</v>
      </c>
      <c r="AK26" s="21">
        <f t="shared" si="6"/>
        <v>0</v>
      </c>
      <c r="AL26" s="21">
        <f t="shared" si="6"/>
        <v>0</v>
      </c>
      <c r="AM26" s="21">
        <f t="shared" si="6"/>
        <v>0</v>
      </c>
      <c r="AN26" s="21">
        <f t="shared" si="6"/>
        <v>0</v>
      </c>
      <c r="AO26" s="20">
        <f t="shared" si="6"/>
        <v>0</v>
      </c>
      <c r="AR26" s="23"/>
      <c r="AS26" s="23"/>
    </row>
    <row r="27" spans="2:45" ht="15" x14ac:dyDescent="0.25">
      <c r="B27" s="289" t="s">
        <v>70</v>
      </c>
      <c r="C27" s="283" t="s">
        <v>71</v>
      </c>
      <c r="D27" s="284">
        <v>3364</v>
      </c>
      <c r="E27" s="285" t="s">
        <v>33</v>
      </c>
      <c r="F27" s="286" t="s">
        <v>34</v>
      </c>
      <c r="G27" s="287" t="s">
        <v>69</v>
      </c>
      <c r="H27" s="288">
        <v>0</v>
      </c>
      <c r="I27" s="290">
        <v>0.73</v>
      </c>
      <c r="J27" s="291"/>
      <c r="K27" s="293"/>
      <c r="L27" s="292">
        <v>3000</v>
      </c>
      <c r="M27" s="292">
        <v>0</v>
      </c>
      <c r="N27" s="19"/>
      <c r="O27" s="19">
        <f t="shared" si="4"/>
        <v>2190</v>
      </c>
      <c r="P27" s="20">
        <f t="shared" si="1"/>
        <v>0</v>
      </c>
      <c r="Q27" s="21"/>
      <c r="R27" s="22">
        <f t="shared" si="5"/>
        <v>182.5</v>
      </c>
      <c r="S27" s="19">
        <f t="shared" si="5"/>
        <v>182.5</v>
      </c>
      <c r="T27" s="19">
        <f t="shared" si="5"/>
        <v>182.5</v>
      </c>
      <c r="U27" s="19">
        <f t="shared" si="5"/>
        <v>182.5</v>
      </c>
      <c r="V27" s="19">
        <f t="shared" si="5"/>
        <v>182.5</v>
      </c>
      <c r="W27" s="19">
        <f t="shared" si="5"/>
        <v>182.5</v>
      </c>
      <c r="X27" s="19">
        <f t="shared" si="5"/>
        <v>182.5</v>
      </c>
      <c r="Y27" s="19">
        <f t="shared" si="5"/>
        <v>182.5</v>
      </c>
      <c r="Z27" s="19">
        <f t="shared" si="5"/>
        <v>182.5</v>
      </c>
      <c r="AA27" s="19">
        <f t="shared" si="5"/>
        <v>182.5</v>
      </c>
      <c r="AB27" s="19">
        <f t="shared" si="6"/>
        <v>182.5</v>
      </c>
      <c r="AC27" s="20">
        <f t="shared" si="6"/>
        <v>182.5</v>
      </c>
      <c r="AD27" s="21">
        <f t="shared" si="6"/>
        <v>0</v>
      </c>
      <c r="AE27" s="21">
        <f t="shared" si="6"/>
        <v>0</v>
      </c>
      <c r="AF27" s="21">
        <f t="shared" si="6"/>
        <v>0</v>
      </c>
      <c r="AG27" s="21">
        <f t="shared" si="6"/>
        <v>0</v>
      </c>
      <c r="AH27" s="21">
        <f t="shared" si="6"/>
        <v>0</v>
      </c>
      <c r="AI27" s="21">
        <f t="shared" si="6"/>
        <v>0</v>
      </c>
      <c r="AJ27" s="21">
        <f t="shared" si="6"/>
        <v>0</v>
      </c>
      <c r="AK27" s="21">
        <f t="shared" si="6"/>
        <v>0</v>
      </c>
      <c r="AL27" s="21">
        <f t="shared" si="6"/>
        <v>0</v>
      </c>
      <c r="AM27" s="21">
        <f t="shared" si="6"/>
        <v>0</v>
      </c>
      <c r="AN27" s="21">
        <f t="shared" si="6"/>
        <v>0</v>
      </c>
      <c r="AO27" s="20">
        <f t="shared" si="6"/>
        <v>0</v>
      </c>
      <c r="AR27" s="23"/>
      <c r="AS27" s="23"/>
    </row>
    <row r="28" spans="2:45" ht="15" x14ac:dyDescent="0.25">
      <c r="B28" s="289" t="s">
        <v>72</v>
      </c>
      <c r="C28" s="283" t="s">
        <v>73</v>
      </c>
      <c r="D28" s="284">
        <v>3364</v>
      </c>
      <c r="E28" s="285" t="s">
        <v>33</v>
      </c>
      <c r="F28" s="286" t="s">
        <v>34</v>
      </c>
      <c r="G28" s="287" t="s">
        <v>69</v>
      </c>
      <c r="H28" s="288">
        <v>0</v>
      </c>
      <c r="I28" s="290">
        <v>0.02</v>
      </c>
      <c r="J28" s="291"/>
      <c r="K28" s="293"/>
      <c r="L28" s="292">
        <v>3250.7640000000001</v>
      </c>
      <c r="M28" s="292">
        <v>0</v>
      </c>
      <c r="N28" s="19"/>
      <c r="O28" s="19">
        <f t="shared" si="4"/>
        <v>65.015280000000004</v>
      </c>
      <c r="P28" s="20">
        <f t="shared" si="1"/>
        <v>0</v>
      </c>
      <c r="Q28" s="21"/>
      <c r="R28" s="22">
        <f t="shared" si="5"/>
        <v>5.4179400000000006</v>
      </c>
      <c r="S28" s="19">
        <f t="shared" si="5"/>
        <v>5.4179400000000006</v>
      </c>
      <c r="T28" s="19">
        <f t="shared" si="5"/>
        <v>5.4179400000000006</v>
      </c>
      <c r="U28" s="19">
        <f t="shared" si="5"/>
        <v>5.4179400000000006</v>
      </c>
      <c r="V28" s="19">
        <f t="shared" si="5"/>
        <v>5.4179400000000006</v>
      </c>
      <c r="W28" s="19">
        <f t="shared" si="5"/>
        <v>5.4179400000000006</v>
      </c>
      <c r="X28" s="19">
        <f t="shared" si="5"/>
        <v>5.4179400000000006</v>
      </c>
      <c r="Y28" s="19">
        <f t="shared" si="5"/>
        <v>5.4179400000000006</v>
      </c>
      <c r="Z28" s="19">
        <f t="shared" si="5"/>
        <v>5.4179400000000006</v>
      </c>
      <c r="AA28" s="19">
        <f t="shared" si="5"/>
        <v>5.4179400000000006</v>
      </c>
      <c r="AB28" s="19">
        <f t="shared" si="6"/>
        <v>5.4179400000000006</v>
      </c>
      <c r="AC28" s="20">
        <f t="shared" si="6"/>
        <v>5.4179400000000006</v>
      </c>
      <c r="AD28" s="21">
        <f t="shared" si="6"/>
        <v>0</v>
      </c>
      <c r="AE28" s="21">
        <f t="shared" si="6"/>
        <v>0</v>
      </c>
      <c r="AF28" s="21">
        <f t="shared" si="6"/>
        <v>0</v>
      </c>
      <c r="AG28" s="21">
        <f t="shared" si="6"/>
        <v>0</v>
      </c>
      <c r="AH28" s="21">
        <f t="shared" si="6"/>
        <v>0</v>
      </c>
      <c r="AI28" s="21">
        <f t="shared" si="6"/>
        <v>0</v>
      </c>
      <c r="AJ28" s="21">
        <f t="shared" si="6"/>
        <v>0</v>
      </c>
      <c r="AK28" s="21">
        <f t="shared" si="6"/>
        <v>0</v>
      </c>
      <c r="AL28" s="21">
        <f t="shared" si="6"/>
        <v>0</v>
      </c>
      <c r="AM28" s="21">
        <f t="shared" si="6"/>
        <v>0</v>
      </c>
      <c r="AN28" s="21">
        <f t="shared" si="6"/>
        <v>0</v>
      </c>
      <c r="AO28" s="20">
        <f t="shared" si="6"/>
        <v>0</v>
      </c>
      <c r="AR28" s="23"/>
      <c r="AS28" s="23"/>
    </row>
    <row r="29" spans="2:45" ht="15" x14ac:dyDescent="0.25">
      <c r="B29" s="289" t="s">
        <v>74</v>
      </c>
      <c r="C29" s="283" t="s">
        <v>75</v>
      </c>
      <c r="D29" s="284">
        <v>3364</v>
      </c>
      <c r="E29" s="285" t="s">
        <v>33</v>
      </c>
      <c r="F29" s="286" t="s">
        <v>34</v>
      </c>
      <c r="G29" s="287" t="s">
        <v>69</v>
      </c>
      <c r="H29" s="288">
        <v>0</v>
      </c>
      <c r="I29" s="290">
        <v>0.24724158081979783</v>
      </c>
      <c r="J29" s="291"/>
      <c r="K29" s="293"/>
      <c r="L29" s="292">
        <v>0</v>
      </c>
      <c r="M29" s="292">
        <v>33585.177216674972</v>
      </c>
      <c r="N29" s="19"/>
      <c r="O29" s="19">
        <f t="shared" si="4"/>
        <v>0</v>
      </c>
      <c r="P29" s="20">
        <f t="shared" si="1"/>
        <v>8303.6523071637785</v>
      </c>
      <c r="Q29" s="21"/>
      <c r="R29" s="22">
        <f t="shared" si="5"/>
        <v>0</v>
      </c>
      <c r="S29" s="19">
        <f t="shared" si="5"/>
        <v>0</v>
      </c>
      <c r="T29" s="19">
        <f t="shared" si="5"/>
        <v>0</v>
      </c>
      <c r="U29" s="19">
        <f t="shared" si="5"/>
        <v>0</v>
      </c>
      <c r="V29" s="19">
        <f t="shared" si="5"/>
        <v>0</v>
      </c>
      <c r="W29" s="19">
        <f t="shared" si="5"/>
        <v>0</v>
      </c>
      <c r="X29" s="19">
        <f t="shared" si="5"/>
        <v>0</v>
      </c>
      <c r="Y29" s="19">
        <f t="shared" si="5"/>
        <v>0</v>
      </c>
      <c r="Z29" s="19">
        <f t="shared" si="5"/>
        <v>0</v>
      </c>
      <c r="AA29" s="19">
        <f t="shared" si="5"/>
        <v>0</v>
      </c>
      <c r="AB29" s="19">
        <f t="shared" si="6"/>
        <v>0</v>
      </c>
      <c r="AC29" s="20">
        <f t="shared" si="6"/>
        <v>0</v>
      </c>
      <c r="AD29" s="21">
        <f t="shared" si="6"/>
        <v>691.97102559698158</v>
      </c>
      <c r="AE29" s="21">
        <f t="shared" si="6"/>
        <v>691.97102559698158</v>
      </c>
      <c r="AF29" s="21">
        <f t="shared" si="6"/>
        <v>691.97102559698158</v>
      </c>
      <c r="AG29" s="21">
        <f t="shared" si="6"/>
        <v>691.97102559698158</v>
      </c>
      <c r="AH29" s="21">
        <f t="shared" si="6"/>
        <v>691.97102559698158</v>
      </c>
      <c r="AI29" s="21">
        <f t="shared" si="6"/>
        <v>691.97102559698158</v>
      </c>
      <c r="AJ29" s="21">
        <f t="shared" si="6"/>
        <v>691.97102559698158</v>
      </c>
      <c r="AK29" s="21">
        <f t="shared" si="6"/>
        <v>691.97102559698158</v>
      </c>
      <c r="AL29" s="21">
        <f t="shared" si="6"/>
        <v>691.97102559698158</v>
      </c>
      <c r="AM29" s="21">
        <f t="shared" si="6"/>
        <v>691.97102559698158</v>
      </c>
      <c r="AN29" s="21">
        <f t="shared" si="6"/>
        <v>691.97102559698158</v>
      </c>
      <c r="AO29" s="20">
        <f t="shared" si="6"/>
        <v>691.97102559698158</v>
      </c>
      <c r="AR29" s="23"/>
      <c r="AS29" s="23"/>
    </row>
    <row r="30" spans="2:45" ht="15" x14ac:dyDescent="0.25">
      <c r="B30" s="289" t="s">
        <v>76</v>
      </c>
      <c r="C30" s="283" t="s">
        <v>77</v>
      </c>
      <c r="D30" s="284">
        <v>3364</v>
      </c>
      <c r="E30" s="285" t="s">
        <v>33</v>
      </c>
      <c r="F30" s="286" t="s">
        <v>34</v>
      </c>
      <c r="G30" s="287" t="s">
        <v>69</v>
      </c>
      <c r="H30" s="288">
        <v>0</v>
      </c>
      <c r="I30" s="290">
        <v>0.24953626330161899</v>
      </c>
      <c r="J30" s="291"/>
      <c r="K30" s="293"/>
      <c r="L30" s="292">
        <v>2257.473029999996</v>
      </c>
      <c r="M30" s="292">
        <v>2313.1439408706428</v>
      </c>
      <c r="N30" s="19"/>
      <c r="O30" s="19">
        <f t="shared" si="4"/>
        <v>563.32138441038262</v>
      </c>
      <c r="P30" s="20">
        <f t="shared" si="1"/>
        <v>577.21329548364133</v>
      </c>
      <c r="Q30" s="21"/>
      <c r="R30" s="22">
        <f t="shared" ref="R30:AA40" si="7">IF(YEAR(R$9)=YEAR($C$5),$O30/12,$P30/12)</f>
        <v>46.943448700865218</v>
      </c>
      <c r="S30" s="19">
        <f t="shared" si="7"/>
        <v>46.943448700865218</v>
      </c>
      <c r="T30" s="19">
        <f t="shared" si="7"/>
        <v>46.943448700865218</v>
      </c>
      <c r="U30" s="19">
        <f t="shared" si="7"/>
        <v>46.943448700865218</v>
      </c>
      <c r="V30" s="19">
        <f t="shared" si="7"/>
        <v>46.943448700865218</v>
      </c>
      <c r="W30" s="19">
        <f t="shared" si="7"/>
        <v>46.943448700865218</v>
      </c>
      <c r="X30" s="19">
        <f t="shared" si="7"/>
        <v>46.943448700865218</v>
      </c>
      <c r="Y30" s="19">
        <f t="shared" si="7"/>
        <v>46.943448700865218</v>
      </c>
      <c r="Z30" s="19">
        <f t="shared" si="7"/>
        <v>46.943448700865218</v>
      </c>
      <c r="AA30" s="19">
        <f t="shared" si="7"/>
        <v>46.943448700865218</v>
      </c>
      <c r="AB30" s="19">
        <f t="shared" ref="AB30:AO40" si="8">IF(YEAR(AB$9)=YEAR($C$5),$O30/12,$P30/12)</f>
        <v>46.943448700865218</v>
      </c>
      <c r="AC30" s="20">
        <f t="shared" si="8"/>
        <v>46.943448700865218</v>
      </c>
      <c r="AD30" s="21">
        <f t="shared" si="8"/>
        <v>48.101107956970111</v>
      </c>
      <c r="AE30" s="21">
        <f t="shared" si="8"/>
        <v>48.101107956970111</v>
      </c>
      <c r="AF30" s="21">
        <f t="shared" si="8"/>
        <v>48.101107956970111</v>
      </c>
      <c r="AG30" s="21">
        <f t="shared" si="8"/>
        <v>48.101107956970111</v>
      </c>
      <c r="AH30" s="21">
        <f t="shared" si="8"/>
        <v>48.101107956970111</v>
      </c>
      <c r="AI30" s="21">
        <f t="shared" si="8"/>
        <v>48.101107956970111</v>
      </c>
      <c r="AJ30" s="21">
        <f t="shared" si="8"/>
        <v>48.101107956970111</v>
      </c>
      <c r="AK30" s="21">
        <f t="shared" si="8"/>
        <v>48.101107956970111</v>
      </c>
      <c r="AL30" s="21">
        <f t="shared" si="8"/>
        <v>48.101107956970111</v>
      </c>
      <c r="AM30" s="21">
        <f t="shared" si="8"/>
        <v>48.101107956970111</v>
      </c>
      <c r="AN30" s="21">
        <f t="shared" si="8"/>
        <v>48.101107956970111</v>
      </c>
      <c r="AO30" s="20">
        <f t="shared" si="8"/>
        <v>48.101107956970111</v>
      </c>
      <c r="AR30" s="23"/>
      <c r="AS30" s="23"/>
    </row>
    <row r="31" spans="2:45" ht="15" x14ac:dyDescent="0.25">
      <c r="B31" s="289" t="s">
        <v>78</v>
      </c>
      <c r="C31" s="283" t="s">
        <v>79</v>
      </c>
      <c r="D31" s="284">
        <v>3364</v>
      </c>
      <c r="E31" s="285" t="s">
        <v>33</v>
      </c>
      <c r="F31" s="286" t="s">
        <v>34</v>
      </c>
      <c r="G31" s="287" t="s">
        <v>69</v>
      </c>
      <c r="H31" s="288">
        <v>0</v>
      </c>
      <c r="I31" s="290">
        <v>7.9920000000000005E-2</v>
      </c>
      <c r="J31" s="291"/>
      <c r="K31" s="293"/>
      <c r="L31" s="292">
        <v>80937.57470970467</v>
      </c>
      <c r="M31" s="292">
        <v>0</v>
      </c>
      <c r="N31" s="19"/>
      <c r="O31" s="19">
        <f t="shared" si="4"/>
        <v>6468.5309707995975</v>
      </c>
      <c r="P31" s="20">
        <f t="shared" si="1"/>
        <v>0</v>
      </c>
      <c r="Q31" s="21"/>
      <c r="R31" s="22">
        <f t="shared" si="7"/>
        <v>539.04424756663309</v>
      </c>
      <c r="S31" s="19">
        <f t="shared" si="7"/>
        <v>539.04424756663309</v>
      </c>
      <c r="T31" s="19">
        <f t="shared" si="7"/>
        <v>539.04424756663309</v>
      </c>
      <c r="U31" s="19">
        <f t="shared" si="7"/>
        <v>539.04424756663309</v>
      </c>
      <c r="V31" s="19">
        <f t="shared" si="7"/>
        <v>539.04424756663309</v>
      </c>
      <c r="W31" s="19">
        <f t="shared" si="7"/>
        <v>539.04424756663309</v>
      </c>
      <c r="X31" s="19">
        <f t="shared" si="7"/>
        <v>539.04424756663309</v>
      </c>
      <c r="Y31" s="19">
        <f t="shared" si="7"/>
        <v>539.04424756663309</v>
      </c>
      <c r="Z31" s="19">
        <f t="shared" si="7"/>
        <v>539.04424756663309</v>
      </c>
      <c r="AA31" s="19">
        <f t="shared" si="7"/>
        <v>539.04424756663309</v>
      </c>
      <c r="AB31" s="19">
        <f t="shared" si="8"/>
        <v>539.04424756663309</v>
      </c>
      <c r="AC31" s="20">
        <f t="shared" si="8"/>
        <v>539.04424756663309</v>
      </c>
      <c r="AD31" s="21">
        <f t="shared" si="8"/>
        <v>0</v>
      </c>
      <c r="AE31" s="21">
        <f t="shared" si="8"/>
        <v>0</v>
      </c>
      <c r="AF31" s="21">
        <f t="shared" si="8"/>
        <v>0</v>
      </c>
      <c r="AG31" s="21">
        <f t="shared" si="8"/>
        <v>0</v>
      </c>
      <c r="AH31" s="21">
        <f t="shared" si="8"/>
        <v>0</v>
      </c>
      <c r="AI31" s="21">
        <f t="shared" si="8"/>
        <v>0</v>
      </c>
      <c r="AJ31" s="21">
        <f t="shared" si="8"/>
        <v>0</v>
      </c>
      <c r="AK31" s="21">
        <f t="shared" si="8"/>
        <v>0</v>
      </c>
      <c r="AL31" s="21">
        <f t="shared" si="8"/>
        <v>0</v>
      </c>
      <c r="AM31" s="21">
        <f t="shared" si="8"/>
        <v>0</v>
      </c>
      <c r="AN31" s="21">
        <f t="shared" si="8"/>
        <v>0</v>
      </c>
      <c r="AO31" s="20">
        <f t="shared" si="8"/>
        <v>0</v>
      </c>
      <c r="AR31" s="23"/>
      <c r="AS31" s="23"/>
    </row>
    <row r="32" spans="2:45" ht="14.25" customHeight="1" x14ac:dyDescent="0.25">
      <c r="B32" s="289" t="s">
        <v>80</v>
      </c>
      <c r="C32" s="283" t="s">
        <v>81</v>
      </c>
      <c r="D32" s="284">
        <v>3364</v>
      </c>
      <c r="E32" s="285" t="s">
        <v>33</v>
      </c>
      <c r="F32" s="286" t="s">
        <v>34</v>
      </c>
      <c r="G32" s="287" t="s">
        <v>69</v>
      </c>
      <c r="H32" s="288">
        <v>0</v>
      </c>
      <c r="I32" s="290">
        <v>1.12792733758227E-2</v>
      </c>
      <c r="J32" s="291"/>
      <c r="K32" s="276"/>
      <c r="L32" s="292">
        <v>0</v>
      </c>
      <c r="M32" s="292">
        <v>64361.815509472428</v>
      </c>
      <c r="N32" s="19">
        <f>K32</f>
        <v>0</v>
      </c>
      <c r="O32" s="19">
        <f t="shared" si="4"/>
        <v>0</v>
      </c>
      <c r="P32" s="20">
        <f t="shared" si="1"/>
        <v>725.95451209560497</v>
      </c>
      <c r="Q32" s="21"/>
      <c r="R32" s="22">
        <f t="shared" si="7"/>
        <v>0</v>
      </c>
      <c r="S32" s="19">
        <f t="shared" si="7"/>
        <v>0</v>
      </c>
      <c r="T32" s="19">
        <f t="shared" si="7"/>
        <v>0</v>
      </c>
      <c r="U32" s="19">
        <f t="shared" si="7"/>
        <v>0</v>
      </c>
      <c r="V32" s="19">
        <f t="shared" si="7"/>
        <v>0</v>
      </c>
      <c r="W32" s="19">
        <f t="shared" si="7"/>
        <v>0</v>
      </c>
      <c r="X32" s="19">
        <f t="shared" si="7"/>
        <v>0</v>
      </c>
      <c r="Y32" s="19">
        <f t="shared" si="7"/>
        <v>0</v>
      </c>
      <c r="Z32" s="19">
        <f t="shared" si="7"/>
        <v>0</v>
      </c>
      <c r="AA32" s="19">
        <f t="shared" si="7"/>
        <v>0</v>
      </c>
      <c r="AB32" s="19">
        <f t="shared" si="8"/>
        <v>0</v>
      </c>
      <c r="AC32" s="20">
        <f t="shared" si="8"/>
        <v>0</v>
      </c>
      <c r="AD32" s="21">
        <f t="shared" si="8"/>
        <v>60.496209341300414</v>
      </c>
      <c r="AE32" s="21">
        <f t="shared" si="8"/>
        <v>60.496209341300414</v>
      </c>
      <c r="AF32" s="21">
        <f t="shared" si="8"/>
        <v>60.496209341300414</v>
      </c>
      <c r="AG32" s="21">
        <f t="shared" si="8"/>
        <v>60.496209341300414</v>
      </c>
      <c r="AH32" s="21">
        <f t="shared" si="8"/>
        <v>60.496209341300414</v>
      </c>
      <c r="AI32" s="21">
        <f t="shared" si="8"/>
        <v>60.496209341300414</v>
      </c>
      <c r="AJ32" s="21">
        <f t="shared" si="8"/>
        <v>60.496209341300414</v>
      </c>
      <c r="AK32" s="21">
        <f t="shared" si="8"/>
        <v>60.496209341300414</v>
      </c>
      <c r="AL32" s="21">
        <f t="shared" si="8"/>
        <v>60.496209341300414</v>
      </c>
      <c r="AM32" s="21">
        <f t="shared" si="8"/>
        <v>60.496209341300414</v>
      </c>
      <c r="AN32" s="21">
        <f t="shared" si="8"/>
        <v>60.496209341300414</v>
      </c>
      <c r="AO32" s="20">
        <f t="shared" si="8"/>
        <v>60.496209341300414</v>
      </c>
    </row>
    <row r="33" spans="2:45" ht="15" x14ac:dyDescent="0.25">
      <c r="B33" s="289" t="s">
        <v>82</v>
      </c>
      <c r="C33" s="283" t="s">
        <v>83</v>
      </c>
      <c r="D33" s="284">
        <v>3364</v>
      </c>
      <c r="E33" s="285" t="s">
        <v>33</v>
      </c>
      <c r="F33" s="286" t="s">
        <v>34</v>
      </c>
      <c r="G33" s="287" t="s">
        <v>69</v>
      </c>
      <c r="H33" s="288">
        <v>0</v>
      </c>
      <c r="I33" s="290">
        <v>7.9920000000000005E-2</v>
      </c>
      <c r="J33" s="291"/>
      <c r="K33" s="293"/>
      <c r="L33" s="292">
        <v>14654.938614954501</v>
      </c>
      <c r="M33" s="292">
        <v>0</v>
      </c>
      <c r="N33" s="19"/>
      <c r="O33" s="19">
        <f t="shared" si="4"/>
        <v>1171.2226941071638</v>
      </c>
      <c r="P33" s="20">
        <f t="shared" si="1"/>
        <v>0</v>
      </c>
      <c r="Q33" s="21"/>
      <c r="R33" s="22">
        <f t="shared" si="7"/>
        <v>97.601891175596975</v>
      </c>
      <c r="S33" s="19">
        <f t="shared" si="7"/>
        <v>97.601891175596975</v>
      </c>
      <c r="T33" s="19">
        <f t="shared" si="7"/>
        <v>97.601891175596975</v>
      </c>
      <c r="U33" s="19">
        <f t="shared" si="7"/>
        <v>97.601891175596975</v>
      </c>
      <c r="V33" s="19">
        <f t="shared" si="7"/>
        <v>97.601891175596975</v>
      </c>
      <c r="W33" s="19">
        <f t="shared" si="7"/>
        <v>97.601891175596975</v>
      </c>
      <c r="X33" s="19">
        <f t="shared" si="7"/>
        <v>97.601891175596975</v>
      </c>
      <c r="Y33" s="19">
        <f t="shared" si="7"/>
        <v>97.601891175596975</v>
      </c>
      <c r="Z33" s="19">
        <f t="shared" si="7"/>
        <v>97.601891175596975</v>
      </c>
      <c r="AA33" s="19">
        <f t="shared" si="7"/>
        <v>97.601891175596975</v>
      </c>
      <c r="AB33" s="19">
        <f t="shared" si="8"/>
        <v>97.601891175596975</v>
      </c>
      <c r="AC33" s="20">
        <f t="shared" si="8"/>
        <v>97.601891175596975</v>
      </c>
      <c r="AD33" s="21">
        <f t="shared" si="8"/>
        <v>0</v>
      </c>
      <c r="AE33" s="21">
        <f t="shared" si="8"/>
        <v>0</v>
      </c>
      <c r="AF33" s="21">
        <f t="shared" si="8"/>
        <v>0</v>
      </c>
      <c r="AG33" s="21">
        <f t="shared" si="8"/>
        <v>0</v>
      </c>
      <c r="AH33" s="21">
        <f t="shared" si="8"/>
        <v>0</v>
      </c>
      <c r="AI33" s="21">
        <f t="shared" si="8"/>
        <v>0</v>
      </c>
      <c r="AJ33" s="21">
        <f t="shared" si="8"/>
        <v>0</v>
      </c>
      <c r="AK33" s="21">
        <f t="shared" si="8"/>
        <v>0</v>
      </c>
      <c r="AL33" s="21">
        <f t="shared" si="8"/>
        <v>0</v>
      </c>
      <c r="AM33" s="21">
        <f t="shared" si="8"/>
        <v>0</v>
      </c>
      <c r="AN33" s="21">
        <f t="shared" si="8"/>
        <v>0</v>
      </c>
      <c r="AO33" s="20">
        <f t="shared" si="8"/>
        <v>0</v>
      </c>
      <c r="AR33" s="23"/>
      <c r="AS33" s="23"/>
    </row>
    <row r="34" spans="2:45" ht="15" x14ac:dyDescent="0.25">
      <c r="B34" s="289" t="s">
        <v>84</v>
      </c>
      <c r="C34" s="283" t="s">
        <v>85</v>
      </c>
      <c r="D34" s="284">
        <v>3364</v>
      </c>
      <c r="E34" s="285" t="s">
        <v>33</v>
      </c>
      <c r="F34" s="286" t="s">
        <v>34</v>
      </c>
      <c r="G34" s="287" t="s">
        <v>69</v>
      </c>
      <c r="H34" s="288">
        <v>0</v>
      </c>
      <c r="I34" s="290">
        <v>1.12792733758227E-2</v>
      </c>
      <c r="J34" s="291"/>
      <c r="K34" s="293"/>
      <c r="L34" s="292">
        <v>0</v>
      </c>
      <c r="M34" s="292">
        <v>24628.463451522064</v>
      </c>
      <c r="N34" s="19"/>
      <c r="O34" s="19">
        <f t="shared" si="4"/>
        <v>0</v>
      </c>
      <c r="P34" s="20">
        <f t="shared" si="1"/>
        <v>277.79117209617527</v>
      </c>
      <c r="Q34" s="21"/>
      <c r="R34" s="22">
        <f t="shared" si="7"/>
        <v>0</v>
      </c>
      <c r="S34" s="19">
        <f t="shared" si="7"/>
        <v>0</v>
      </c>
      <c r="T34" s="19">
        <f t="shared" si="7"/>
        <v>0</v>
      </c>
      <c r="U34" s="19">
        <f t="shared" si="7"/>
        <v>0</v>
      </c>
      <c r="V34" s="19">
        <f t="shared" si="7"/>
        <v>0</v>
      </c>
      <c r="W34" s="19">
        <f t="shared" si="7"/>
        <v>0</v>
      </c>
      <c r="X34" s="19">
        <f t="shared" si="7"/>
        <v>0</v>
      </c>
      <c r="Y34" s="19">
        <f t="shared" si="7"/>
        <v>0</v>
      </c>
      <c r="Z34" s="19">
        <f t="shared" si="7"/>
        <v>0</v>
      </c>
      <c r="AA34" s="19">
        <f t="shared" si="7"/>
        <v>0</v>
      </c>
      <c r="AB34" s="19">
        <f t="shared" si="8"/>
        <v>0</v>
      </c>
      <c r="AC34" s="20">
        <f t="shared" si="8"/>
        <v>0</v>
      </c>
      <c r="AD34" s="21">
        <f t="shared" si="8"/>
        <v>23.149264341347941</v>
      </c>
      <c r="AE34" s="21">
        <f t="shared" si="8"/>
        <v>23.149264341347941</v>
      </c>
      <c r="AF34" s="21">
        <f t="shared" si="8"/>
        <v>23.149264341347941</v>
      </c>
      <c r="AG34" s="21">
        <f t="shared" si="8"/>
        <v>23.149264341347941</v>
      </c>
      <c r="AH34" s="21">
        <f t="shared" si="8"/>
        <v>23.149264341347941</v>
      </c>
      <c r="AI34" s="21">
        <f t="shared" si="8"/>
        <v>23.149264341347941</v>
      </c>
      <c r="AJ34" s="21">
        <f t="shared" si="8"/>
        <v>23.149264341347941</v>
      </c>
      <c r="AK34" s="21">
        <f t="shared" si="8"/>
        <v>23.149264341347941</v>
      </c>
      <c r="AL34" s="21">
        <f t="shared" si="8"/>
        <v>23.149264341347941</v>
      </c>
      <c r="AM34" s="21">
        <f t="shared" si="8"/>
        <v>23.149264341347941</v>
      </c>
      <c r="AN34" s="21">
        <f t="shared" si="8"/>
        <v>23.149264341347941</v>
      </c>
      <c r="AO34" s="20">
        <f t="shared" si="8"/>
        <v>23.149264341347941</v>
      </c>
      <c r="AR34" s="23"/>
      <c r="AS34" s="23"/>
    </row>
    <row r="35" spans="2:45" ht="15" x14ac:dyDescent="0.25">
      <c r="B35" s="289" t="s">
        <v>86</v>
      </c>
      <c r="C35" s="283" t="s">
        <v>87</v>
      </c>
      <c r="D35" s="284">
        <v>7298</v>
      </c>
      <c r="E35" s="285" t="s">
        <v>33</v>
      </c>
      <c r="F35" s="286" t="s">
        <v>34</v>
      </c>
      <c r="G35" s="287" t="s">
        <v>69</v>
      </c>
      <c r="H35" s="288">
        <v>0</v>
      </c>
      <c r="I35" s="290">
        <v>0.871</v>
      </c>
      <c r="J35" s="291"/>
      <c r="K35" s="293"/>
      <c r="L35" s="292">
        <v>54454.904331879603</v>
      </c>
      <c r="M35" s="292">
        <v>0</v>
      </c>
      <c r="N35" s="19"/>
      <c r="O35" s="19">
        <f t="shared" si="4"/>
        <v>47430.221673067135</v>
      </c>
      <c r="P35" s="20">
        <f t="shared" si="1"/>
        <v>0</v>
      </c>
      <c r="Q35" s="21"/>
      <c r="R35" s="22">
        <f t="shared" si="7"/>
        <v>3952.5184727555948</v>
      </c>
      <c r="S35" s="19">
        <f t="shared" si="7"/>
        <v>3952.5184727555948</v>
      </c>
      <c r="T35" s="19">
        <f t="shared" si="7"/>
        <v>3952.5184727555948</v>
      </c>
      <c r="U35" s="19">
        <f t="shared" si="7"/>
        <v>3952.5184727555948</v>
      </c>
      <c r="V35" s="19">
        <f t="shared" si="7"/>
        <v>3952.5184727555948</v>
      </c>
      <c r="W35" s="19">
        <f t="shared" si="7"/>
        <v>3952.5184727555948</v>
      </c>
      <c r="X35" s="19">
        <f t="shared" si="7"/>
        <v>3952.5184727555948</v>
      </c>
      <c r="Y35" s="19">
        <f t="shared" si="7"/>
        <v>3952.5184727555948</v>
      </c>
      <c r="Z35" s="19">
        <f t="shared" si="7"/>
        <v>3952.5184727555948</v>
      </c>
      <c r="AA35" s="19">
        <f t="shared" si="7"/>
        <v>3952.5184727555948</v>
      </c>
      <c r="AB35" s="19">
        <f t="shared" si="8"/>
        <v>3952.5184727555948</v>
      </c>
      <c r="AC35" s="20">
        <f t="shared" si="8"/>
        <v>3952.5184727555948</v>
      </c>
      <c r="AD35" s="21">
        <f t="shared" si="8"/>
        <v>0</v>
      </c>
      <c r="AE35" s="21">
        <f t="shared" si="8"/>
        <v>0</v>
      </c>
      <c r="AF35" s="21">
        <f t="shared" si="8"/>
        <v>0</v>
      </c>
      <c r="AG35" s="21">
        <f t="shared" si="8"/>
        <v>0</v>
      </c>
      <c r="AH35" s="21">
        <f t="shared" si="8"/>
        <v>0</v>
      </c>
      <c r="AI35" s="21">
        <f t="shared" si="8"/>
        <v>0</v>
      </c>
      <c r="AJ35" s="21">
        <f t="shared" si="8"/>
        <v>0</v>
      </c>
      <c r="AK35" s="21">
        <f t="shared" si="8"/>
        <v>0</v>
      </c>
      <c r="AL35" s="21">
        <f t="shared" si="8"/>
        <v>0</v>
      </c>
      <c r="AM35" s="21">
        <f t="shared" si="8"/>
        <v>0</v>
      </c>
      <c r="AN35" s="21">
        <f t="shared" si="8"/>
        <v>0</v>
      </c>
      <c r="AO35" s="20">
        <f t="shared" si="8"/>
        <v>0</v>
      </c>
      <c r="AR35" s="23"/>
      <c r="AS35" s="23"/>
    </row>
    <row r="36" spans="2:45" ht="15" x14ac:dyDescent="0.25">
      <c r="B36" s="289" t="s">
        <v>88</v>
      </c>
      <c r="C36" s="283" t="s">
        <v>89</v>
      </c>
      <c r="D36" s="284">
        <v>7298</v>
      </c>
      <c r="E36" s="285" t="s">
        <v>33</v>
      </c>
      <c r="F36" s="286" t="s">
        <v>34</v>
      </c>
      <c r="G36" s="287" t="s">
        <v>69</v>
      </c>
      <c r="H36" s="288">
        <v>0</v>
      </c>
      <c r="I36" s="290">
        <v>0.871</v>
      </c>
      <c r="J36" s="291"/>
      <c r="K36" s="293"/>
      <c r="L36" s="292">
        <v>55545.145378172099</v>
      </c>
      <c r="M36" s="292">
        <v>146418.220687464</v>
      </c>
      <c r="N36" s="19"/>
      <c r="O36" s="19">
        <f t="shared" si="4"/>
        <v>48379.8216243879</v>
      </c>
      <c r="P36" s="20">
        <f t="shared" si="1"/>
        <v>127530.27021878114</v>
      </c>
      <c r="Q36" s="21"/>
      <c r="R36" s="22">
        <f t="shared" si="7"/>
        <v>4031.6518020323251</v>
      </c>
      <c r="S36" s="19">
        <f t="shared" si="7"/>
        <v>4031.6518020323251</v>
      </c>
      <c r="T36" s="19">
        <f t="shared" si="7"/>
        <v>4031.6518020323251</v>
      </c>
      <c r="U36" s="19">
        <f t="shared" si="7"/>
        <v>4031.6518020323251</v>
      </c>
      <c r="V36" s="19">
        <f t="shared" si="7"/>
        <v>4031.6518020323251</v>
      </c>
      <c r="W36" s="19">
        <f t="shared" si="7"/>
        <v>4031.6518020323251</v>
      </c>
      <c r="X36" s="19">
        <f t="shared" si="7"/>
        <v>4031.6518020323251</v>
      </c>
      <c r="Y36" s="19">
        <f t="shared" si="7"/>
        <v>4031.6518020323251</v>
      </c>
      <c r="Z36" s="19">
        <f t="shared" si="7"/>
        <v>4031.6518020323251</v>
      </c>
      <c r="AA36" s="19">
        <f t="shared" si="7"/>
        <v>4031.6518020323251</v>
      </c>
      <c r="AB36" s="19">
        <f t="shared" si="8"/>
        <v>4031.6518020323251</v>
      </c>
      <c r="AC36" s="20">
        <f t="shared" si="8"/>
        <v>4031.6518020323251</v>
      </c>
      <c r="AD36" s="21">
        <f t="shared" si="8"/>
        <v>10627.522518231761</v>
      </c>
      <c r="AE36" s="21">
        <f t="shared" si="8"/>
        <v>10627.522518231761</v>
      </c>
      <c r="AF36" s="21">
        <f t="shared" si="8"/>
        <v>10627.522518231761</v>
      </c>
      <c r="AG36" s="21">
        <f t="shared" si="8"/>
        <v>10627.522518231761</v>
      </c>
      <c r="AH36" s="21">
        <f t="shared" si="8"/>
        <v>10627.522518231761</v>
      </c>
      <c r="AI36" s="21">
        <f t="shared" si="8"/>
        <v>10627.522518231761</v>
      </c>
      <c r="AJ36" s="21">
        <f t="shared" si="8"/>
        <v>10627.522518231761</v>
      </c>
      <c r="AK36" s="21">
        <f t="shared" si="8"/>
        <v>10627.522518231761</v>
      </c>
      <c r="AL36" s="21">
        <f t="shared" si="8"/>
        <v>10627.522518231761</v>
      </c>
      <c r="AM36" s="21">
        <f t="shared" si="8"/>
        <v>10627.522518231761</v>
      </c>
      <c r="AN36" s="21">
        <f t="shared" si="8"/>
        <v>10627.522518231761</v>
      </c>
      <c r="AO36" s="20">
        <f t="shared" si="8"/>
        <v>10627.522518231761</v>
      </c>
      <c r="AR36" s="23"/>
      <c r="AS36" s="23"/>
    </row>
    <row r="37" spans="2:45" ht="15" x14ac:dyDescent="0.25">
      <c r="B37" s="289" t="s">
        <v>90</v>
      </c>
      <c r="C37" s="283" t="s">
        <v>91</v>
      </c>
      <c r="D37" s="284">
        <v>3362</v>
      </c>
      <c r="E37" s="285" t="s">
        <v>33</v>
      </c>
      <c r="F37" s="286" t="s">
        <v>34</v>
      </c>
      <c r="G37" s="287" t="s">
        <v>35</v>
      </c>
      <c r="H37" s="288">
        <v>0</v>
      </c>
      <c r="I37" s="290">
        <v>1</v>
      </c>
      <c r="J37" s="291"/>
      <c r="K37" s="293"/>
      <c r="L37" s="292">
        <v>10793</v>
      </c>
      <c r="M37" s="292">
        <v>0</v>
      </c>
      <c r="N37" s="19"/>
      <c r="O37" s="19">
        <f t="shared" si="4"/>
        <v>10793</v>
      </c>
      <c r="P37" s="20">
        <f t="shared" si="1"/>
        <v>0</v>
      </c>
      <c r="Q37" s="21"/>
      <c r="R37" s="22">
        <f t="shared" si="7"/>
        <v>899.41666666666663</v>
      </c>
      <c r="S37" s="19">
        <f t="shared" si="7"/>
        <v>899.41666666666663</v>
      </c>
      <c r="T37" s="19">
        <f t="shared" si="7"/>
        <v>899.41666666666663</v>
      </c>
      <c r="U37" s="19">
        <f t="shared" si="7"/>
        <v>899.41666666666663</v>
      </c>
      <c r="V37" s="19">
        <f t="shared" si="7"/>
        <v>899.41666666666663</v>
      </c>
      <c r="W37" s="19">
        <f t="shared" si="7"/>
        <v>899.41666666666663</v>
      </c>
      <c r="X37" s="19">
        <f t="shared" si="7"/>
        <v>899.41666666666663</v>
      </c>
      <c r="Y37" s="19">
        <f t="shared" si="7"/>
        <v>899.41666666666663</v>
      </c>
      <c r="Z37" s="19">
        <f t="shared" si="7"/>
        <v>899.41666666666663</v>
      </c>
      <c r="AA37" s="19">
        <f t="shared" si="7"/>
        <v>899.41666666666663</v>
      </c>
      <c r="AB37" s="19">
        <f t="shared" si="8"/>
        <v>899.41666666666663</v>
      </c>
      <c r="AC37" s="20">
        <f t="shared" si="8"/>
        <v>899.41666666666663</v>
      </c>
      <c r="AD37" s="21">
        <f t="shared" si="8"/>
        <v>0</v>
      </c>
      <c r="AE37" s="21">
        <f t="shared" si="8"/>
        <v>0</v>
      </c>
      <c r="AF37" s="21">
        <f t="shared" si="8"/>
        <v>0</v>
      </c>
      <c r="AG37" s="21">
        <f t="shared" si="8"/>
        <v>0</v>
      </c>
      <c r="AH37" s="21">
        <f t="shared" si="8"/>
        <v>0</v>
      </c>
      <c r="AI37" s="21">
        <f t="shared" si="8"/>
        <v>0</v>
      </c>
      <c r="AJ37" s="21">
        <f t="shared" si="8"/>
        <v>0</v>
      </c>
      <c r="AK37" s="21">
        <f t="shared" si="8"/>
        <v>0</v>
      </c>
      <c r="AL37" s="21">
        <f t="shared" si="8"/>
        <v>0</v>
      </c>
      <c r="AM37" s="21">
        <f t="shared" si="8"/>
        <v>0</v>
      </c>
      <c r="AN37" s="21">
        <f t="shared" si="8"/>
        <v>0</v>
      </c>
      <c r="AO37" s="20">
        <f t="shared" si="8"/>
        <v>0</v>
      </c>
      <c r="AR37" s="23"/>
      <c r="AS37" s="23"/>
    </row>
    <row r="38" spans="2:45" ht="15" x14ac:dyDescent="0.25">
      <c r="B38" s="289" t="s">
        <v>92</v>
      </c>
      <c r="C38" s="283" t="s">
        <v>93</v>
      </c>
      <c r="D38" s="284">
        <v>3367</v>
      </c>
      <c r="E38" s="285" t="s">
        <v>33</v>
      </c>
      <c r="F38" s="286" t="s">
        <v>34</v>
      </c>
      <c r="G38" s="287" t="s">
        <v>35</v>
      </c>
      <c r="H38" s="288">
        <v>0.5</v>
      </c>
      <c r="I38" s="290">
        <v>7.2289730340379998E-2</v>
      </c>
      <c r="J38" s="291"/>
      <c r="K38" s="293"/>
      <c r="L38" s="292">
        <v>908.55112999999926</v>
      </c>
      <c r="M38" s="292">
        <v>930.95665380704895</v>
      </c>
      <c r="N38" s="19"/>
      <c r="O38" s="19">
        <f t="shared" si="4"/>
        <v>32.839458094073741</v>
      </c>
      <c r="P38" s="20">
        <f t="shared" si="1"/>
        <v>33.649302731147031</v>
      </c>
      <c r="Q38" s="21"/>
      <c r="R38" s="22">
        <f t="shared" si="7"/>
        <v>2.7366215078394784</v>
      </c>
      <c r="S38" s="19">
        <f t="shared" si="7"/>
        <v>2.7366215078394784</v>
      </c>
      <c r="T38" s="19">
        <f t="shared" si="7"/>
        <v>2.7366215078394784</v>
      </c>
      <c r="U38" s="19">
        <f t="shared" si="7"/>
        <v>2.7366215078394784</v>
      </c>
      <c r="V38" s="19">
        <f t="shared" si="7"/>
        <v>2.7366215078394784</v>
      </c>
      <c r="W38" s="19">
        <f t="shared" si="7"/>
        <v>2.7366215078394784</v>
      </c>
      <c r="X38" s="19">
        <f t="shared" si="7"/>
        <v>2.7366215078394784</v>
      </c>
      <c r="Y38" s="19">
        <f t="shared" si="7"/>
        <v>2.7366215078394784</v>
      </c>
      <c r="Z38" s="19">
        <f t="shared" si="7"/>
        <v>2.7366215078394784</v>
      </c>
      <c r="AA38" s="19">
        <f t="shared" si="7"/>
        <v>2.7366215078394784</v>
      </c>
      <c r="AB38" s="19">
        <f t="shared" si="8"/>
        <v>2.7366215078394784</v>
      </c>
      <c r="AC38" s="20">
        <f t="shared" si="8"/>
        <v>2.7366215078394784</v>
      </c>
      <c r="AD38" s="21">
        <f t="shared" si="8"/>
        <v>2.8041085609289191</v>
      </c>
      <c r="AE38" s="21">
        <f t="shared" si="8"/>
        <v>2.8041085609289191</v>
      </c>
      <c r="AF38" s="21">
        <f t="shared" si="8"/>
        <v>2.8041085609289191</v>
      </c>
      <c r="AG38" s="21">
        <f t="shared" si="8"/>
        <v>2.8041085609289191</v>
      </c>
      <c r="AH38" s="21">
        <f t="shared" si="8"/>
        <v>2.8041085609289191</v>
      </c>
      <c r="AI38" s="21">
        <f t="shared" si="8"/>
        <v>2.8041085609289191</v>
      </c>
      <c r="AJ38" s="21">
        <f t="shared" si="8"/>
        <v>2.8041085609289191</v>
      </c>
      <c r="AK38" s="21">
        <f t="shared" si="8"/>
        <v>2.8041085609289191</v>
      </c>
      <c r="AL38" s="21">
        <f t="shared" si="8"/>
        <v>2.8041085609289191</v>
      </c>
      <c r="AM38" s="21">
        <f t="shared" si="8"/>
        <v>2.8041085609289191</v>
      </c>
      <c r="AN38" s="21">
        <f t="shared" si="8"/>
        <v>2.8041085609289191</v>
      </c>
      <c r="AO38" s="20">
        <f t="shared" si="8"/>
        <v>2.8041085609289191</v>
      </c>
      <c r="AR38" s="23"/>
      <c r="AS38" s="23"/>
    </row>
    <row r="39" spans="2:45" ht="15" x14ac:dyDescent="0.25">
      <c r="B39" s="289" t="s">
        <v>94</v>
      </c>
      <c r="C39" s="283" t="s">
        <v>95</v>
      </c>
      <c r="D39" s="284">
        <v>3367</v>
      </c>
      <c r="E39" s="285" t="s">
        <v>33</v>
      </c>
      <c r="F39" s="286" t="s">
        <v>34</v>
      </c>
      <c r="G39" s="287" t="s">
        <v>69</v>
      </c>
      <c r="H39" s="288">
        <v>0.5</v>
      </c>
      <c r="I39" s="290">
        <v>6.2735397164453796E-2</v>
      </c>
      <c r="J39" s="291"/>
      <c r="K39" s="293"/>
      <c r="L39" s="292">
        <v>2814.9624200000003</v>
      </c>
      <c r="M39" s="292">
        <v>2884.3814291816229</v>
      </c>
      <c r="N39" s="19"/>
      <c r="O39" s="19">
        <f t="shared" si="4"/>
        <v>88.298892710856009</v>
      </c>
      <c r="P39" s="20">
        <f t="shared" si="1"/>
        <v>90.476407266741987</v>
      </c>
      <c r="Q39" s="21"/>
      <c r="R39" s="22">
        <f t="shared" si="7"/>
        <v>7.3582410592380008</v>
      </c>
      <c r="S39" s="19">
        <f t="shared" si="7"/>
        <v>7.3582410592380008</v>
      </c>
      <c r="T39" s="19">
        <f t="shared" si="7"/>
        <v>7.3582410592380008</v>
      </c>
      <c r="U39" s="19">
        <f t="shared" si="7"/>
        <v>7.3582410592380008</v>
      </c>
      <c r="V39" s="19">
        <f t="shared" si="7"/>
        <v>7.3582410592380008</v>
      </c>
      <c r="W39" s="19">
        <f t="shared" si="7"/>
        <v>7.3582410592380008</v>
      </c>
      <c r="X39" s="19">
        <f t="shared" si="7"/>
        <v>7.3582410592380008</v>
      </c>
      <c r="Y39" s="19">
        <f t="shared" si="7"/>
        <v>7.3582410592380008</v>
      </c>
      <c r="Z39" s="19">
        <f t="shared" si="7"/>
        <v>7.3582410592380008</v>
      </c>
      <c r="AA39" s="19">
        <f t="shared" si="7"/>
        <v>7.3582410592380008</v>
      </c>
      <c r="AB39" s="19">
        <f t="shared" si="8"/>
        <v>7.3582410592380008</v>
      </c>
      <c r="AC39" s="20">
        <f t="shared" si="8"/>
        <v>7.3582410592380008</v>
      </c>
      <c r="AD39" s="21">
        <f t="shared" si="8"/>
        <v>7.5397006055618325</v>
      </c>
      <c r="AE39" s="21">
        <f t="shared" si="8"/>
        <v>7.5397006055618325</v>
      </c>
      <c r="AF39" s="21">
        <f t="shared" si="8"/>
        <v>7.5397006055618325</v>
      </c>
      <c r="AG39" s="21">
        <f t="shared" si="8"/>
        <v>7.5397006055618325</v>
      </c>
      <c r="AH39" s="21">
        <f t="shared" si="8"/>
        <v>7.5397006055618325</v>
      </c>
      <c r="AI39" s="21">
        <f t="shared" si="8"/>
        <v>7.5397006055618325</v>
      </c>
      <c r="AJ39" s="21">
        <f t="shared" si="8"/>
        <v>7.5397006055618325</v>
      </c>
      <c r="AK39" s="21">
        <f t="shared" si="8"/>
        <v>7.5397006055618325</v>
      </c>
      <c r="AL39" s="21">
        <f t="shared" si="8"/>
        <v>7.5397006055618325</v>
      </c>
      <c r="AM39" s="21">
        <f t="shared" si="8"/>
        <v>7.5397006055618325</v>
      </c>
      <c r="AN39" s="21">
        <f t="shared" si="8"/>
        <v>7.5397006055618325</v>
      </c>
      <c r="AO39" s="20">
        <f t="shared" si="8"/>
        <v>7.5397006055618325</v>
      </c>
      <c r="AR39" s="23"/>
      <c r="AS39" s="23"/>
    </row>
    <row r="40" spans="2:45" ht="15" x14ac:dyDescent="0.25">
      <c r="B40" s="289" t="s">
        <v>96</v>
      </c>
      <c r="C40" s="283" t="s">
        <v>97</v>
      </c>
      <c r="D40" s="284">
        <v>3367</v>
      </c>
      <c r="E40" s="285" t="s">
        <v>33</v>
      </c>
      <c r="F40" s="286" t="s">
        <v>34</v>
      </c>
      <c r="G40" s="287" t="s">
        <v>69</v>
      </c>
      <c r="H40" s="288">
        <v>0</v>
      </c>
      <c r="I40" s="290">
        <v>0.188904312902205</v>
      </c>
      <c r="J40" s="291"/>
      <c r="K40" s="293"/>
      <c r="L40" s="292">
        <v>4796.3315900000043</v>
      </c>
      <c r="M40" s="292">
        <v>4914.6125930841654</v>
      </c>
      <c r="N40" s="19"/>
      <c r="O40" s="19">
        <f t="shared" si="4"/>
        <v>906.04772346009122</v>
      </c>
      <c r="P40" s="20">
        <f t="shared" si="1"/>
        <v>928.39151507708823</v>
      </c>
      <c r="Q40" s="21"/>
      <c r="R40" s="22">
        <f t="shared" si="7"/>
        <v>75.503976955007602</v>
      </c>
      <c r="S40" s="19">
        <f t="shared" si="7"/>
        <v>75.503976955007602</v>
      </c>
      <c r="T40" s="19">
        <f t="shared" si="7"/>
        <v>75.503976955007602</v>
      </c>
      <c r="U40" s="19">
        <f t="shared" si="7"/>
        <v>75.503976955007602</v>
      </c>
      <c r="V40" s="19">
        <f t="shared" si="7"/>
        <v>75.503976955007602</v>
      </c>
      <c r="W40" s="19">
        <f t="shared" si="7"/>
        <v>75.503976955007602</v>
      </c>
      <c r="X40" s="19">
        <f t="shared" si="7"/>
        <v>75.503976955007602</v>
      </c>
      <c r="Y40" s="19">
        <f t="shared" si="7"/>
        <v>75.503976955007602</v>
      </c>
      <c r="Z40" s="19">
        <f t="shared" si="7"/>
        <v>75.503976955007602</v>
      </c>
      <c r="AA40" s="19">
        <f t="shared" si="7"/>
        <v>75.503976955007602</v>
      </c>
      <c r="AB40" s="19">
        <f t="shared" si="8"/>
        <v>75.503976955007602</v>
      </c>
      <c r="AC40" s="20">
        <f t="shared" si="8"/>
        <v>75.503976955007602</v>
      </c>
      <c r="AD40" s="21">
        <f t="shared" si="8"/>
        <v>77.365959589757352</v>
      </c>
      <c r="AE40" s="21">
        <f t="shared" si="8"/>
        <v>77.365959589757352</v>
      </c>
      <c r="AF40" s="21">
        <f t="shared" si="8"/>
        <v>77.365959589757352</v>
      </c>
      <c r="AG40" s="21">
        <f t="shared" si="8"/>
        <v>77.365959589757352</v>
      </c>
      <c r="AH40" s="21">
        <f t="shared" si="8"/>
        <v>77.365959589757352</v>
      </c>
      <c r="AI40" s="21">
        <f t="shared" si="8"/>
        <v>77.365959589757352</v>
      </c>
      <c r="AJ40" s="21">
        <f t="shared" si="8"/>
        <v>77.365959589757352</v>
      </c>
      <c r="AK40" s="21">
        <f t="shared" si="8"/>
        <v>77.365959589757352</v>
      </c>
      <c r="AL40" s="21">
        <f t="shared" si="8"/>
        <v>77.365959589757352</v>
      </c>
      <c r="AM40" s="21">
        <f t="shared" si="8"/>
        <v>77.365959589757352</v>
      </c>
      <c r="AN40" s="21">
        <f t="shared" si="8"/>
        <v>77.365959589757352</v>
      </c>
      <c r="AO40" s="20">
        <f t="shared" si="8"/>
        <v>77.365959589757352</v>
      </c>
      <c r="AR40" s="23"/>
      <c r="AS40" s="23"/>
    </row>
    <row r="41" spans="2:45" s="84" customFormat="1" ht="15.75" thickBot="1" x14ac:dyDescent="0.3">
      <c r="B41" s="332" t="s">
        <v>98</v>
      </c>
      <c r="C41" s="333"/>
      <c r="D41" s="333"/>
      <c r="E41" s="333"/>
      <c r="F41" s="333"/>
      <c r="G41" s="333"/>
      <c r="H41" s="333"/>
      <c r="I41" s="334"/>
      <c r="K41" s="119">
        <f t="shared" ref="K41:P41" si="9">SUM(K10:K40)</f>
        <v>0</v>
      </c>
      <c r="L41" s="120">
        <f t="shared" si="9"/>
        <v>346378.6470326038</v>
      </c>
      <c r="M41" s="120">
        <f t="shared" si="9"/>
        <v>409757.5214722277</v>
      </c>
      <c r="N41" s="120">
        <f t="shared" si="9"/>
        <v>0</v>
      </c>
      <c r="O41" s="120">
        <f t="shared" si="9"/>
        <v>171467.80896453708</v>
      </c>
      <c r="P41" s="121">
        <f t="shared" si="9"/>
        <v>224018.55096044767</v>
      </c>
      <c r="Q41" s="31"/>
      <c r="R41" s="119">
        <f t="shared" ref="R41:AO41" si="10">SUM(R10:R40)</f>
        <v>14288.98408037809</v>
      </c>
      <c r="S41" s="120">
        <f t="shared" si="10"/>
        <v>14288.98408037809</v>
      </c>
      <c r="T41" s="120">
        <f t="shared" si="10"/>
        <v>14288.98408037809</v>
      </c>
      <c r="U41" s="120">
        <f t="shared" si="10"/>
        <v>14288.98408037809</v>
      </c>
      <c r="V41" s="120">
        <f t="shared" si="10"/>
        <v>14288.98408037809</v>
      </c>
      <c r="W41" s="120">
        <f t="shared" si="10"/>
        <v>14288.98408037809</v>
      </c>
      <c r="X41" s="120">
        <f t="shared" si="10"/>
        <v>14288.98408037809</v>
      </c>
      <c r="Y41" s="120">
        <f t="shared" si="10"/>
        <v>14288.98408037809</v>
      </c>
      <c r="Z41" s="120">
        <f t="shared" si="10"/>
        <v>14288.98408037809</v>
      </c>
      <c r="AA41" s="120">
        <f t="shared" si="10"/>
        <v>14288.98408037809</v>
      </c>
      <c r="AB41" s="120">
        <f t="shared" si="10"/>
        <v>14288.98408037809</v>
      </c>
      <c r="AC41" s="121">
        <f t="shared" si="10"/>
        <v>14288.98408037809</v>
      </c>
      <c r="AD41" s="120">
        <f t="shared" si="10"/>
        <v>18668.212580037307</v>
      </c>
      <c r="AE41" s="120">
        <f t="shared" si="10"/>
        <v>18668.212580037307</v>
      </c>
      <c r="AF41" s="120">
        <f t="shared" si="10"/>
        <v>18668.212580037307</v>
      </c>
      <c r="AG41" s="120">
        <f t="shared" si="10"/>
        <v>18668.212580037307</v>
      </c>
      <c r="AH41" s="120">
        <f t="shared" si="10"/>
        <v>18668.212580037307</v>
      </c>
      <c r="AI41" s="120">
        <f t="shared" si="10"/>
        <v>18668.212580037307</v>
      </c>
      <c r="AJ41" s="120">
        <f t="shared" si="10"/>
        <v>18668.212580037307</v>
      </c>
      <c r="AK41" s="120">
        <f t="shared" si="10"/>
        <v>18668.212580037307</v>
      </c>
      <c r="AL41" s="120">
        <f t="shared" si="10"/>
        <v>18668.212580037307</v>
      </c>
      <c r="AM41" s="120">
        <f t="shared" si="10"/>
        <v>18668.212580037307</v>
      </c>
      <c r="AN41" s="120">
        <f t="shared" si="10"/>
        <v>18668.212580037307</v>
      </c>
      <c r="AO41" s="121">
        <f t="shared" si="10"/>
        <v>18668.212580037307</v>
      </c>
      <c r="AP41" s="31"/>
      <c r="AR41" s="30"/>
      <c r="AS41" s="30"/>
    </row>
    <row r="42" spans="2:45" ht="15.75" thickTop="1" x14ac:dyDescent="0.25"/>
    <row r="43" spans="2:45" ht="15.75" thickBot="1" x14ac:dyDescent="0.3">
      <c r="B43" s="332" t="s">
        <v>99</v>
      </c>
      <c r="C43" s="333"/>
      <c r="D43" s="333"/>
      <c r="E43" s="333"/>
      <c r="F43" s="333"/>
      <c r="G43" s="333"/>
      <c r="H43" s="333"/>
      <c r="I43" s="334"/>
      <c r="J43" s="84"/>
      <c r="K43" s="119"/>
      <c r="L43" s="120"/>
      <c r="M43" s="120"/>
      <c r="N43" s="120"/>
      <c r="O43" s="120"/>
      <c r="P43" s="121"/>
      <c r="Q43" s="31"/>
      <c r="R43" s="119">
        <f>R41</f>
        <v>14288.98408037809</v>
      </c>
      <c r="S43" s="120">
        <f t="shared" ref="S43:AK43" si="11">S41+R43</f>
        <v>28577.96816075618</v>
      </c>
      <c r="T43" s="120">
        <f t="shared" si="11"/>
        <v>42866.95224113427</v>
      </c>
      <c r="U43" s="120">
        <f t="shared" si="11"/>
        <v>57155.936321512359</v>
      </c>
      <c r="V43" s="120">
        <f t="shared" si="11"/>
        <v>71444.920401890442</v>
      </c>
      <c r="W43" s="120">
        <f t="shared" si="11"/>
        <v>85733.904482268525</v>
      </c>
      <c r="X43" s="120">
        <f t="shared" si="11"/>
        <v>100022.88856264661</v>
      </c>
      <c r="Y43" s="120">
        <f t="shared" si="11"/>
        <v>114311.87264302469</v>
      </c>
      <c r="Z43" s="120">
        <f t="shared" si="11"/>
        <v>128600.85672340277</v>
      </c>
      <c r="AA43" s="120">
        <f t="shared" si="11"/>
        <v>142889.84080378085</v>
      </c>
      <c r="AB43" s="120">
        <f t="shared" si="11"/>
        <v>157178.82488415894</v>
      </c>
      <c r="AC43" s="121">
        <f t="shared" si="11"/>
        <v>171467.80896453702</v>
      </c>
      <c r="AD43" s="120">
        <f t="shared" si="11"/>
        <v>190136.02154457432</v>
      </c>
      <c r="AE43" s="120">
        <f t="shared" si="11"/>
        <v>208804.23412461163</v>
      </c>
      <c r="AF43" s="120">
        <f t="shared" si="11"/>
        <v>227472.44670464893</v>
      </c>
      <c r="AG43" s="120">
        <f t="shared" si="11"/>
        <v>246140.65928468623</v>
      </c>
      <c r="AH43" s="120">
        <f t="shared" si="11"/>
        <v>264808.87186472357</v>
      </c>
      <c r="AI43" s="120">
        <f t="shared" si="11"/>
        <v>283477.08444476087</v>
      </c>
      <c r="AJ43" s="120">
        <f t="shared" si="11"/>
        <v>302145.29702479817</v>
      </c>
      <c r="AK43" s="120">
        <f t="shared" si="11"/>
        <v>320813.50960483548</v>
      </c>
      <c r="AL43" s="120">
        <f>AL41+AK43</f>
        <v>339481.72218487278</v>
      </c>
      <c r="AM43" s="120">
        <f>AM41+AL43</f>
        <v>358149.93476491008</v>
      </c>
      <c r="AN43" s="120">
        <f>AN41+AM43</f>
        <v>376818.14734494739</v>
      </c>
      <c r="AO43" s="121">
        <f>AO41+AN43</f>
        <v>395486.35992498469</v>
      </c>
      <c r="AP43" s="21"/>
    </row>
    <row r="44" spans="2:45" ht="15.75" thickTop="1" x14ac:dyDescent="0.25">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row>
    <row r="45" spans="2:45" ht="15" x14ac:dyDescent="0.25">
      <c r="U45" s="24"/>
      <c r="V45" s="24"/>
      <c r="W45" s="24"/>
      <c r="X45" s="24"/>
      <c r="Y45" s="24"/>
      <c r="Z45" s="24"/>
      <c r="AA45" s="24"/>
      <c r="AB45" s="24"/>
      <c r="AD45" s="25"/>
      <c r="AI45" s="26"/>
      <c r="AJ45" s="26"/>
      <c r="AK45" s="26"/>
      <c r="AL45" s="26"/>
      <c r="AM45" s="26"/>
      <c r="AN45" s="26"/>
    </row>
    <row r="46" spans="2:45" ht="15" x14ac:dyDescent="0.25">
      <c r="B46" s="172" t="s">
        <v>100</v>
      </c>
      <c r="R46" s="24"/>
      <c r="S46" s="24"/>
      <c r="T46" s="24"/>
      <c r="U46" s="19"/>
      <c r="V46" s="19"/>
      <c r="W46" s="19"/>
      <c r="X46" s="19"/>
      <c r="Y46" s="19"/>
      <c r="Z46" s="19"/>
      <c r="AA46" s="19"/>
      <c r="AB46" s="19"/>
      <c r="AC46" s="27"/>
      <c r="AD46" s="28"/>
      <c r="AI46" s="26"/>
      <c r="AJ46" s="26"/>
      <c r="AK46" s="26"/>
      <c r="AL46" s="26"/>
      <c r="AM46" s="26"/>
      <c r="AN46" s="26"/>
    </row>
    <row r="47" spans="2:45" ht="15.75" thickBot="1" x14ac:dyDescent="0.3">
      <c r="V47" s="29"/>
      <c r="W47" s="19"/>
      <c r="X47" s="19"/>
      <c r="Z47" s="19"/>
      <c r="AA47" s="19"/>
      <c r="AB47" s="19"/>
      <c r="AC47" s="19"/>
      <c r="AD47" s="19"/>
      <c r="AE47" s="19"/>
    </row>
    <row r="48" spans="2:45" s="17" customFormat="1" ht="76.5" customHeight="1" thickBot="1" x14ac:dyDescent="0.3">
      <c r="B48" s="105" t="s">
        <v>23</v>
      </c>
      <c r="C48" s="102" t="s">
        <v>24</v>
      </c>
      <c r="D48" s="102" t="s">
        <v>25</v>
      </c>
      <c r="E48" s="102" t="s">
        <v>26</v>
      </c>
      <c r="F48" s="102" t="s">
        <v>27</v>
      </c>
      <c r="G48" s="102" t="s">
        <v>28</v>
      </c>
      <c r="H48" s="102" t="s">
        <v>29</v>
      </c>
      <c r="I48" s="103" t="s">
        <v>30</v>
      </c>
      <c r="J48" s="95"/>
      <c r="K48" s="105" t="str">
        <f t="shared" ref="K48:P48" si="12">K9</f>
        <v>2016 CWIP</v>
      </c>
      <c r="L48" s="102" t="str">
        <f t="shared" si="12"/>
        <v>2017 Total Expenditures</v>
      </c>
      <c r="M48" s="102" t="str">
        <f t="shared" si="12"/>
        <v>2018 Total Expenditures</v>
      </c>
      <c r="N48" s="102" t="str">
        <f t="shared" si="12"/>
        <v>2016 ISO CWIP Less Collectible</v>
      </c>
      <c r="O48" s="102" t="str">
        <f t="shared" si="12"/>
        <v>2017 ISO Expenditures Less COR/Collectible</v>
      </c>
      <c r="P48" s="103" t="str">
        <f t="shared" si="12"/>
        <v>2018 ISO Expenditures Less COR/Collectible</v>
      </c>
      <c r="Q48" s="95"/>
      <c r="R48" s="174">
        <f>$C$5</f>
        <v>42736</v>
      </c>
      <c r="S48" s="175">
        <f t="shared" ref="S48:AK48" si="13">DATE(YEAR(R48),MONTH(R48)+1,DAY(R48))</f>
        <v>42767</v>
      </c>
      <c r="T48" s="175">
        <f t="shared" si="13"/>
        <v>42795</v>
      </c>
      <c r="U48" s="175">
        <f t="shared" si="13"/>
        <v>42826</v>
      </c>
      <c r="V48" s="175">
        <f t="shared" si="13"/>
        <v>42856</v>
      </c>
      <c r="W48" s="175">
        <f t="shared" si="13"/>
        <v>42887</v>
      </c>
      <c r="X48" s="175">
        <f t="shared" si="13"/>
        <v>42917</v>
      </c>
      <c r="Y48" s="175">
        <f t="shared" si="13"/>
        <v>42948</v>
      </c>
      <c r="Z48" s="175">
        <f t="shared" si="13"/>
        <v>42979</v>
      </c>
      <c r="AA48" s="175">
        <f t="shared" si="13"/>
        <v>43009</v>
      </c>
      <c r="AB48" s="175">
        <f t="shared" si="13"/>
        <v>43040</v>
      </c>
      <c r="AC48" s="176">
        <f t="shared" si="13"/>
        <v>43070</v>
      </c>
      <c r="AD48" s="175">
        <f t="shared" si="13"/>
        <v>43101</v>
      </c>
      <c r="AE48" s="175">
        <f t="shared" si="13"/>
        <v>43132</v>
      </c>
      <c r="AF48" s="175">
        <f t="shared" si="13"/>
        <v>43160</v>
      </c>
      <c r="AG48" s="175">
        <f t="shared" si="13"/>
        <v>43191</v>
      </c>
      <c r="AH48" s="175">
        <f t="shared" si="13"/>
        <v>43221</v>
      </c>
      <c r="AI48" s="175">
        <f t="shared" si="13"/>
        <v>43252</v>
      </c>
      <c r="AJ48" s="175">
        <f t="shared" si="13"/>
        <v>43282</v>
      </c>
      <c r="AK48" s="175">
        <f t="shared" si="13"/>
        <v>43313</v>
      </c>
      <c r="AL48" s="175">
        <f>DATE(YEAR(AK48),MONTH(AK48)+1,DAY(AK48))</f>
        <v>43344</v>
      </c>
      <c r="AM48" s="175">
        <f>DATE(YEAR(AL48),MONTH(AL48)+1,DAY(AL48))</f>
        <v>43374</v>
      </c>
      <c r="AN48" s="175">
        <f>DATE(YEAR(AM48),MONTH(AM48)+1,DAY(AM48))</f>
        <v>43405</v>
      </c>
      <c r="AO48" s="176">
        <f>DATE(YEAR(AN48),MONTH(AN48)+1,DAY(AN48))</f>
        <v>43435</v>
      </c>
      <c r="AR48" s="18"/>
      <c r="AS48" s="18"/>
    </row>
    <row r="49" spans="1:42" ht="15" x14ac:dyDescent="0.25">
      <c r="A49" s="35"/>
      <c r="B49" s="289" t="s">
        <v>101</v>
      </c>
      <c r="C49" s="283" t="s">
        <v>102</v>
      </c>
      <c r="D49" s="284">
        <v>7924</v>
      </c>
      <c r="E49" s="285" t="s">
        <v>33</v>
      </c>
      <c r="F49" s="286">
        <v>43070</v>
      </c>
      <c r="G49" s="287" t="s">
        <v>35</v>
      </c>
      <c r="H49" s="288">
        <v>0</v>
      </c>
      <c r="I49" s="290">
        <v>1</v>
      </c>
      <c r="J49" s="291"/>
      <c r="K49" s="305">
        <v>0</v>
      </c>
      <c r="L49" s="302">
        <v>5802.9240599999994</v>
      </c>
      <c r="M49" s="292">
        <v>304.11311999999998</v>
      </c>
      <c r="N49" s="19">
        <f t="shared" ref="N49:N121" si="14">$K49*$I49*(1-$H49)</f>
        <v>0</v>
      </c>
      <c r="O49" s="19">
        <f t="shared" ref="O49:O121" si="15">$L49*$I49*(1-$H49)</f>
        <v>5802.9240599999994</v>
      </c>
      <c r="P49" s="20">
        <f t="shared" ref="P49:P121" si="16">$M49*$I49*(1-$H49)</f>
        <v>304.11311999999998</v>
      </c>
      <c r="Q49" s="21"/>
      <c r="R49" s="22">
        <f ca="1">+IF($F49=R$48,SUM($N49:OFFSET($N49,0,IF(YEAR(R$48)=VALUE(LEFT($L$48,4)),1,2))),
IF(YEAR($F49)&lt;VALUE(LEFT($L$48,4)),($N49+$O49)/12,0))</f>
        <v>0</v>
      </c>
      <c r="S49" s="19">
        <f ca="1">+IF($F49=S$48,SUM($N49:OFFSET($N49,0,IF(YEAR(S$48)=VALUE(LEFT($L$48,4)),1,2))),
IF(YEAR($F49)&lt;VALUE(LEFT($L$48,4)),($N49+$O49)/12,0))</f>
        <v>0</v>
      </c>
      <c r="T49" s="19">
        <f ca="1">+IF($F49=T$48,SUM($N49:OFFSET($N49,0,IF(YEAR(T$48)=VALUE(LEFT($L$48,4)),1,2))),
IF(YEAR($F49)&lt;VALUE(LEFT($L$48,4)),($N49+$O49)/12,0))</f>
        <v>0</v>
      </c>
      <c r="U49" s="19">
        <f ca="1">+IF($F49=U$48,SUM($N49:OFFSET($N49,0,IF(YEAR(U$48)=VALUE(LEFT($L$48,4)),1,2))),
IF(YEAR($F49)&lt;VALUE(LEFT($L$48,4)),($N49+$O49)/12,0))</f>
        <v>0</v>
      </c>
      <c r="V49" s="19">
        <f ca="1">+IF($F49=V$48,SUM($N49:OFFSET($N49,0,IF(YEAR(V$48)=VALUE(LEFT($L$48,4)),1,2))),
IF(YEAR($F49)&lt;VALUE(LEFT($L$48,4)),($N49+$O49)/12,0))</f>
        <v>0</v>
      </c>
      <c r="W49" s="19">
        <f ca="1">+IF($F49=W$48,SUM($N49:OFFSET($N49,0,IF(YEAR(W$48)=VALUE(LEFT($L$48,4)),1,2))),
IF(YEAR($F49)&lt;VALUE(LEFT($L$48,4)),($N49+$O49)/12,0))</f>
        <v>0</v>
      </c>
      <c r="X49" s="19">
        <f ca="1">+IF($F49=X$48,SUM($N49:OFFSET($N49,0,IF(YEAR(X$48)=VALUE(LEFT($L$48,4)),1,2))),
IF(YEAR($F49)&lt;VALUE(LEFT($L$48,4)),($N49+$O49)/12,0))</f>
        <v>0</v>
      </c>
      <c r="Y49" s="19">
        <f ca="1">+IF($F49=Y$48,SUM($N49:OFFSET($N49,0,IF(YEAR(Y$48)=VALUE(LEFT($L$48,4)),1,2))),
IF(YEAR($F49)&lt;VALUE(LEFT($L$48,4)),($N49+$O49)/12,0))</f>
        <v>0</v>
      </c>
      <c r="Z49" s="19">
        <f ca="1">+IF($F49=Z$48,SUM($N49:OFFSET($N49,0,IF(YEAR(Z$48)=VALUE(LEFT($L$48,4)),1,2))),
IF(YEAR($F49)&lt;VALUE(LEFT($L$48,4)),($N49+$O49)/12,0))</f>
        <v>0</v>
      </c>
      <c r="AA49" s="19">
        <f ca="1">+IF($F49=AA$48,SUM($N49:OFFSET($N49,0,IF(YEAR(AA$48)=VALUE(LEFT($L$48,4)),1,2))),
IF(YEAR($F49)&lt;VALUE(LEFT($L$48,4)),($N49+$O49)/12,0))</f>
        <v>0</v>
      </c>
      <c r="AB49" s="19">
        <f ca="1">+IF($F49=AB$48,SUM($N49:OFFSET($N49,0,IF(YEAR(AB$48)=VALUE(LEFT($L$48,4)),1,2))),
IF(YEAR($F49)&lt;VALUE(LEFT($L$48,4)),($N49+$O49)/12,0))</f>
        <v>0</v>
      </c>
      <c r="AC49" s="20">
        <f ca="1">+IF($F49=AC$48,SUM($N49:OFFSET($N49,0,IF(YEAR(AC$48)=VALUE(LEFT($L$48,4)),1,2))),
IF(YEAR($F49)&lt;VALUE(LEFT($L$48,4)),($N49+$O49)/12,0))</f>
        <v>5802.9240599999994</v>
      </c>
      <c r="AD49" s="22">
        <f ca="1">+IF($F49=AD$48,SUM($N49:OFFSET($N49,0,IF(YEAR(AD$48)=VALUE(LEFT($L$48,4)),1,2))),
IF(YEAR($F49)&lt;=2017,$P49/12,0))</f>
        <v>25.342759999999998</v>
      </c>
      <c r="AE49" s="19">
        <f ca="1">+IF($F49=AE$48,SUM($N49:OFFSET($N49,0,IF(YEAR(AE$48)=VALUE(LEFT($L$48,4)),1,2))),
IF(YEAR($F49)&lt;=2017,$P49/12,0))</f>
        <v>25.342759999999998</v>
      </c>
      <c r="AF49" s="19">
        <f ca="1">+IF($F49=AF$48,SUM($N49:OFFSET($N49,0,IF(YEAR(AF$48)=VALUE(LEFT($L$48,4)),1,2))),
IF(YEAR($F49)&lt;=2017,$P49/12,0))</f>
        <v>25.342759999999998</v>
      </c>
      <c r="AG49" s="19">
        <f ca="1">+IF($F49=AG$48,SUM($N49:OFFSET($N49,0,IF(YEAR(AG$48)=VALUE(LEFT($L$48,4)),1,2))),
IF(YEAR($F49)&lt;=2017,$P49/12,0))</f>
        <v>25.342759999999998</v>
      </c>
      <c r="AH49" s="19">
        <f ca="1">+IF($F49=AH$48,SUM($N49:OFFSET($N49,0,IF(YEAR(AH$48)=VALUE(LEFT($L$48,4)),1,2))),
IF(YEAR($F49)&lt;=2017,$P49/12,0))</f>
        <v>25.342759999999998</v>
      </c>
      <c r="AI49" s="19">
        <f ca="1">+IF($F49=AI$48,SUM($N49:OFFSET($N49,0,IF(YEAR(AI$48)=VALUE(LEFT($L$48,4)),1,2))),
IF(YEAR($F49)&lt;=2017,$P49/12,0))</f>
        <v>25.342759999999998</v>
      </c>
      <c r="AJ49" s="19">
        <f ca="1">+IF($F49=AJ$48,SUM($N49:OFFSET($N49,0,IF(YEAR(AJ$48)=VALUE(LEFT($L$48,4)),1,2))),
IF(YEAR($F49)&lt;=2017,$P49/12,0))</f>
        <v>25.342759999999998</v>
      </c>
      <c r="AK49" s="19">
        <f ca="1">+IF($F49=AK$48,SUM($N49:OFFSET($N49,0,IF(YEAR(AK$48)=VALUE(LEFT($L$48,4)),1,2))),
IF(YEAR($F49)&lt;=2017,$P49/12,0))</f>
        <v>25.342759999999998</v>
      </c>
      <c r="AL49" s="19">
        <f ca="1">+IF($F49=AL$48,SUM($N49:OFFSET($N49,0,IF(YEAR(AL$48)=VALUE(LEFT($L$48,4)),1,2))),
IF(YEAR($F49)&lt;=2017,$P49/12,0))</f>
        <v>25.342759999999998</v>
      </c>
      <c r="AM49" s="19">
        <f ca="1">+IF($F49=AM$48,SUM($N49:OFFSET($N49,0,IF(YEAR(AM$48)=VALUE(LEFT($L$48,4)),1,2))),
IF(YEAR($F49)&lt;=2017,$P49/12,0))</f>
        <v>25.342759999999998</v>
      </c>
      <c r="AN49" s="19">
        <f ca="1">+IF($F49=AN$48,SUM($N49:OFFSET($N49,0,IF(YEAR(AN$48)=VALUE(LEFT($L$48,4)),1,2))),
IF(YEAR($F49)&lt;=2017,$P49/12,0))</f>
        <v>25.342759999999998</v>
      </c>
      <c r="AO49" s="20">
        <f ca="1">+IF($F49=AO$48,SUM($N49:OFFSET($N49,0,IF(YEAR(AO$48)=VALUE(LEFT($L$48,4)),1,2))),
IF(YEAR($F49)&lt;=2017,$P49/12,0))</f>
        <v>25.342759999999998</v>
      </c>
      <c r="AP49" s="21"/>
    </row>
    <row r="50" spans="1:42" ht="15" x14ac:dyDescent="0.25">
      <c r="A50" s="35"/>
      <c r="B50" s="289" t="s">
        <v>103</v>
      </c>
      <c r="C50" s="283" t="s">
        <v>104</v>
      </c>
      <c r="D50" s="284">
        <v>7956</v>
      </c>
      <c r="E50" s="285" t="s">
        <v>33</v>
      </c>
      <c r="F50" s="286">
        <v>43070</v>
      </c>
      <c r="G50" s="287" t="s">
        <v>35</v>
      </c>
      <c r="H50" s="288">
        <v>0</v>
      </c>
      <c r="I50" s="290">
        <v>0.89100000000000001</v>
      </c>
      <c r="J50" s="291"/>
      <c r="K50" s="305">
        <v>0</v>
      </c>
      <c r="L50" s="302">
        <v>5595.6767800000007</v>
      </c>
      <c r="M50" s="292">
        <v>304.11311999999998</v>
      </c>
      <c r="N50" s="19">
        <f t="shared" si="14"/>
        <v>0</v>
      </c>
      <c r="O50" s="19">
        <f t="shared" si="15"/>
        <v>4985.7480109800008</v>
      </c>
      <c r="P50" s="20">
        <f t="shared" si="16"/>
        <v>270.96478991999999</v>
      </c>
      <c r="Q50" s="21"/>
      <c r="R50" s="22">
        <f ca="1">+IF($F50=R$48,SUM($N50:OFFSET($N50,0,IF(YEAR(R$48)=VALUE(LEFT($L$48,4)),1,2))),
IF(YEAR($F50)&lt;VALUE(LEFT($L$48,4)),($N50+$O50)/12,0))</f>
        <v>0</v>
      </c>
      <c r="S50" s="19">
        <f ca="1">+IF($F50=S$48,SUM($N50:OFFSET($N50,0,IF(YEAR(S$48)=VALUE(LEFT($L$48,4)),1,2))),
IF(YEAR($F50)&lt;VALUE(LEFT($L$48,4)),($N50+$O50)/12,0))</f>
        <v>0</v>
      </c>
      <c r="T50" s="19">
        <f ca="1">+IF($F50=T$48,SUM($N50:OFFSET($N50,0,IF(YEAR(T$48)=VALUE(LEFT($L$48,4)),1,2))),
IF(YEAR($F50)&lt;VALUE(LEFT($L$48,4)),($N50+$O50)/12,0))</f>
        <v>0</v>
      </c>
      <c r="U50" s="19">
        <f ca="1">+IF($F50=U$48,SUM($N50:OFFSET($N50,0,IF(YEAR(U$48)=VALUE(LEFT($L$48,4)),1,2))),
IF(YEAR($F50)&lt;VALUE(LEFT($L$48,4)),($N50+$O50)/12,0))</f>
        <v>0</v>
      </c>
      <c r="V50" s="19">
        <f ca="1">+IF($F50=V$48,SUM($N50:OFFSET($N50,0,IF(YEAR(V$48)=VALUE(LEFT($L$48,4)),1,2))),
IF(YEAR($F50)&lt;VALUE(LEFT($L$48,4)),($N50+$O50)/12,0))</f>
        <v>0</v>
      </c>
      <c r="W50" s="19">
        <f ca="1">+IF($F50=W$48,SUM($N50:OFFSET($N50,0,IF(YEAR(W$48)=VALUE(LEFT($L$48,4)),1,2))),
IF(YEAR($F50)&lt;VALUE(LEFT($L$48,4)),($N50+$O50)/12,0))</f>
        <v>0</v>
      </c>
      <c r="X50" s="19">
        <f ca="1">+IF($F50=X$48,SUM($N50:OFFSET($N50,0,IF(YEAR(X$48)=VALUE(LEFT($L$48,4)),1,2))),
IF(YEAR($F50)&lt;VALUE(LEFT($L$48,4)),($N50+$O50)/12,0))</f>
        <v>0</v>
      </c>
      <c r="Y50" s="19">
        <f ca="1">+IF($F50=Y$48,SUM($N50:OFFSET($N50,0,IF(YEAR(Y$48)=VALUE(LEFT($L$48,4)),1,2))),
IF(YEAR($F50)&lt;VALUE(LEFT($L$48,4)),($N50+$O50)/12,0))</f>
        <v>0</v>
      </c>
      <c r="Z50" s="19">
        <f ca="1">+IF($F50=Z$48,SUM($N50:OFFSET($N50,0,IF(YEAR(Z$48)=VALUE(LEFT($L$48,4)),1,2))),
IF(YEAR($F50)&lt;VALUE(LEFT($L$48,4)),($N50+$O50)/12,0))</f>
        <v>0</v>
      </c>
      <c r="AA50" s="19">
        <f ca="1">+IF($F50=AA$48,SUM($N50:OFFSET($N50,0,IF(YEAR(AA$48)=VALUE(LEFT($L$48,4)),1,2))),
IF(YEAR($F50)&lt;VALUE(LEFT($L$48,4)),($N50+$O50)/12,0))</f>
        <v>0</v>
      </c>
      <c r="AB50" s="19">
        <f ca="1">+IF($F50=AB$48,SUM($N50:OFFSET($N50,0,IF(YEAR(AB$48)=VALUE(LEFT($L$48,4)),1,2))),
IF(YEAR($F50)&lt;VALUE(LEFT($L$48,4)),($N50+$O50)/12,0))</f>
        <v>0</v>
      </c>
      <c r="AC50" s="20">
        <f ca="1">+IF($F50=AC$48,SUM($N50:OFFSET($N50,0,IF(YEAR(AC$48)=VALUE(LEFT($L$48,4)),1,2))),
IF(YEAR($F50)&lt;VALUE(LEFT($L$48,4)),($N50+$O50)/12,0))</f>
        <v>4985.7480109800008</v>
      </c>
      <c r="AD50" s="22">
        <f ca="1">+IF($F50=AD$48,SUM($N50:OFFSET($N50,0,IF(YEAR(AD$48)=VALUE(LEFT($L$48,4)),1,2))),
IF(YEAR($F50)&lt;=2017,$P50/12,0))</f>
        <v>22.580399159999999</v>
      </c>
      <c r="AE50" s="19">
        <f ca="1">+IF($F50=AE$48,SUM($N50:OFFSET($N50,0,IF(YEAR(AE$48)=VALUE(LEFT($L$48,4)),1,2))),
IF(YEAR($F50)&lt;=2017,$P50/12,0))</f>
        <v>22.580399159999999</v>
      </c>
      <c r="AF50" s="19">
        <f ca="1">+IF($F50=AF$48,SUM($N50:OFFSET($N50,0,IF(YEAR(AF$48)=VALUE(LEFT($L$48,4)),1,2))),
IF(YEAR($F50)&lt;=2017,$P50/12,0))</f>
        <v>22.580399159999999</v>
      </c>
      <c r="AG50" s="19">
        <f ca="1">+IF($F50=AG$48,SUM($N50:OFFSET($N50,0,IF(YEAR(AG$48)=VALUE(LEFT($L$48,4)),1,2))),
IF(YEAR($F50)&lt;=2017,$P50/12,0))</f>
        <v>22.580399159999999</v>
      </c>
      <c r="AH50" s="19">
        <f ca="1">+IF($F50=AH$48,SUM($N50:OFFSET($N50,0,IF(YEAR(AH$48)=VALUE(LEFT($L$48,4)),1,2))),
IF(YEAR($F50)&lt;=2017,$P50/12,0))</f>
        <v>22.580399159999999</v>
      </c>
      <c r="AI50" s="19">
        <f ca="1">+IF($F50=AI$48,SUM($N50:OFFSET($N50,0,IF(YEAR(AI$48)=VALUE(LEFT($L$48,4)),1,2))),
IF(YEAR($F50)&lt;=2017,$P50/12,0))</f>
        <v>22.580399159999999</v>
      </c>
      <c r="AJ50" s="19">
        <f ca="1">+IF($F50=AJ$48,SUM($N50:OFFSET($N50,0,IF(YEAR(AJ$48)=VALUE(LEFT($L$48,4)),1,2))),
IF(YEAR($F50)&lt;=2017,$P50/12,0))</f>
        <v>22.580399159999999</v>
      </c>
      <c r="AK50" s="19">
        <f ca="1">+IF($F50=AK$48,SUM($N50:OFFSET($N50,0,IF(YEAR(AK$48)=VALUE(LEFT($L$48,4)),1,2))),
IF(YEAR($F50)&lt;=2017,$P50/12,0))</f>
        <v>22.580399159999999</v>
      </c>
      <c r="AL50" s="19">
        <f ca="1">+IF($F50=AL$48,SUM($N50:OFFSET($N50,0,IF(YEAR(AL$48)=VALUE(LEFT($L$48,4)),1,2))),
IF(YEAR($F50)&lt;=2017,$P50/12,0))</f>
        <v>22.580399159999999</v>
      </c>
      <c r="AM50" s="19">
        <f ca="1">+IF($F50=AM$48,SUM($N50:OFFSET($N50,0,IF(YEAR(AM$48)=VALUE(LEFT($L$48,4)),1,2))),
IF(YEAR($F50)&lt;=2017,$P50/12,0))</f>
        <v>22.580399159999999</v>
      </c>
      <c r="AN50" s="19">
        <f ca="1">+IF($F50=AN$48,SUM($N50:OFFSET($N50,0,IF(YEAR(AN$48)=VALUE(LEFT($L$48,4)),1,2))),
IF(YEAR($F50)&lt;=2017,$P50/12,0))</f>
        <v>22.580399159999999</v>
      </c>
      <c r="AO50" s="20">
        <f ca="1">+IF($F50=AO$48,SUM($N50:OFFSET($N50,0,IF(YEAR(AO$48)=VALUE(LEFT($L$48,4)),1,2))),
IF(YEAR($F50)&lt;=2017,$P50/12,0))</f>
        <v>22.580399159999999</v>
      </c>
      <c r="AP50" s="21"/>
    </row>
    <row r="51" spans="1:42" ht="15" x14ac:dyDescent="0.25">
      <c r="A51" s="35"/>
      <c r="B51" s="289" t="s">
        <v>105</v>
      </c>
      <c r="C51" s="283" t="s">
        <v>106</v>
      </c>
      <c r="D51" s="284">
        <v>7957</v>
      </c>
      <c r="E51" s="285" t="s">
        <v>33</v>
      </c>
      <c r="F51" s="286">
        <v>43070</v>
      </c>
      <c r="G51" s="287" t="s">
        <v>35</v>
      </c>
      <c r="H51" s="288">
        <v>0</v>
      </c>
      <c r="I51" s="290">
        <v>0.84060000000000001</v>
      </c>
      <c r="J51" s="291"/>
      <c r="K51" s="305">
        <v>0</v>
      </c>
      <c r="L51" s="302">
        <v>6113.7950000000001</v>
      </c>
      <c r="M51" s="292">
        <v>304.11311999999998</v>
      </c>
      <c r="N51" s="19">
        <f t="shared" si="14"/>
        <v>0</v>
      </c>
      <c r="O51" s="19">
        <f t="shared" si="15"/>
        <v>5139.256077</v>
      </c>
      <c r="P51" s="20">
        <f t="shared" si="16"/>
        <v>255.63748867199999</v>
      </c>
      <c r="Q51" s="21"/>
      <c r="R51" s="22">
        <f ca="1">+IF($F51=R$48,SUM($N51:OFFSET($N51,0,IF(YEAR(R$48)=VALUE(LEFT($L$48,4)),1,2))),
IF(YEAR($F51)&lt;VALUE(LEFT($L$48,4)),($N51+$O51)/12,0))</f>
        <v>0</v>
      </c>
      <c r="S51" s="19">
        <f ca="1">+IF($F51=S$48,SUM($N51:OFFSET($N51,0,IF(YEAR(S$48)=VALUE(LEFT($L$48,4)),1,2))),
IF(YEAR($F51)&lt;VALUE(LEFT($L$48,4)),($N51+$O51)/12,0))</f>
        <v>0</v>
      </c>
      <c r="T51" s="19">
        <f ca="1">+IF($F51=T$48,SUM($N51:OFFSET($N51,0,IF(YEAR(T$48)=VALUE(LEFT($L$48,4)),1,2))),
IF(YEAR($F51)&lt;VALUE(LEFT($L$48,4)),($N51+$O51)/12,0))</f>
        <v>0</v>
      </c>
      <c r="U51" s="19">
        <f ca="1">+IF($F51=U$48,SUM($N51:OFFSET($N51,0,IF(YEAR(U$48)=VALUE(LEFT($L$48,4)),1,2))),
IF(YEAR($F51)&lt;VALUE(LEFT($L$48,4)),($N51+$O51)/12,0))</f>
        <v>0</v>
      </c>
      <c r="V51" s="19">
        <f ca="1">+IF($F51=V$48,SUM($N51:OFFSET($N51,0,IF(YEAR(V$48)=VALUE(LEFT($L$48,4)),1,2))),
IF(YEAR($F51)&lt;VALUE(LEFT($L$48,4)),($N51+$O51)/12,0))</f>
        <v>0</v>
      </c>
      <c r="W51" s="19">
        <f ca="1">+IF($F51=W$48,SUM($N51:OFFSET($N51,0,IF(YEAR(W$48)=VALUE(LEFT($L$48,4)),1,2))),
IF(YEAR($F51)&lt;VALUE(LEFT($L$48,4)),($N51+$O51)/12,0))</f>
        <v>0</v>
      </c>
      <c r="X51" s="19">
        <f ca="1">+IF($F51=X$48,SUM($N51:OFFSET($N51,0,IF(YEAR(X$48)=VALUE(LEFT($L$48,4)),1,2))),
IF(YEAR($F51)&lt;VALUE(LEFT($L$48,4)),($N51+$O51)/12,0))</f>
        <v>0</v>
      </c>
      <c r="Y51" s="19">
        <f ca="1">+IF($F51=Y$48,SUM($N51:OFFSET($N51,0,IF(YEAR(Y$48)=VALUE(LEFT($L$48,4)),1,2))),
IF(YEAR($F51)&lt;VALUE(LEFT($L$48,4)),($N51+$O51)/12,0))</f>
        <v>0</v>
      </c>
      <c r="Z51" s="19">
        <f ca="1">+IF($F51=Z$48,SUM($N51:OFFSET($N51,0,IF(YEAR(Z$48)=VALUE(LEFT($L$48,4)),1,2))),
IF(YEAR($F51)&lt;VALUE(LEFT($L$48,4)),($N51+$O51)/12,0))</f>
        <v>0</v>
      </c>
      <c r="AA51" s="19">
        <f ca="1">+IF($F51=AA$48,SUM($N51:OFFSET($N51,0,IF(YEAR(AA$48)=VALUE(LEFT($L$48,4)),1,2))),
IF(YEAR($F51)&lt;VALUE(LEFT($L$48,4)),($N51+$O51)/12,0))</f>
        <v>0</v>
      </c>
      <c r="AB51" s="19">
        <f ca="1">+IF($F51=AB$48,SUM($N51:OFFSET($N51,0,IF(YEAR(AB$48)=VALUE(LEFT($L$48,4)),1,2))),
IF(YEAR($F51)&lt;VALUE(LEFT($L$48,4)),($N51+$O51)/12,0))</f>
        <v>0</v>
      </c>
      <c r="AC51" s="20">
        <f ca="1">+IF($F51=AC$48,SUM($N51:OFFSET($N51,0,IF(YEAR(AC$48)=VALUE(LEFT($L$48,4)),1,2))),
IF(YEAR($F51)&lt;VALUE(LEFT($L$48,4)),($N51+$O51)/12,0))</f>
        <v>5139.256077</v>
      </c>
      <c r="AD51" s="22">
        <f ca="1">+IF($F51=AD$48,SUM($N51:OFFSET($N51,0,IF(YEAR(AD$48)=VALUE(LEFT($L$48,4)),1,2))),
IF(YEAR($F51)&lt;=2017,$P51/12,0))</f>
        <v>21.303124055999998</v>
      </c>
      <c r="AE51" s="19">
        <f ca="1">+IF($F51=AE$48,SUM($N51:OFFSET($N51,0,IF(YEAR(AE$48)=VALUE(LEFT($L$48,4)),1,2))),
IF(YEAR($F51)&lt;=2017,$P51/12,0))</f>
        <v>21.303124055999998</v>
      </c>
      <c r="AF51" s="19">
        <f ca="1">+IF($F51=AF$48,SUM($N51:OFFSET($N51,0,IF(YEAR(AF$48)=VALUE(LEFT($L$48,4)),1,2))),
IF(YEAR($F51)&lt;=2017,$P51/12,0))</f>
        <v>21.303124055999998</v>
      </c>
      <c r="AG51" s="19">
        <f ca="1">+IF($F51=AG$48,SUM($N51:OFFSET($N51,0,IF(YEAR(AG$48)=VALUE(LEFT($L$48,4)),1,2))),
IF(YEAR($F51)&lt;=2017,$P51/12,0))</f>
        <v>21.303124055999998</v>
      </c>
      <c r="AH51" s="19">
        <f ca="1">+IF($F51=AH$48,SUM($N51:OFFSET($N51,0,IF(YEAR(AH$48)=VALUE(LEFT($L$48,4)),1,2))),
IF(YEAR($F51)&lt;=2017,$P51/12,0))</f>
        <v>21.303124055999998</v>
      </c>
      <c r="AI51" s="19">
        <f ca="1">+IF($F51=AI$48,SUM($N51:OFFSET($N51,0,IF(YEAR(AI$48)=VALUE(LEFT($L$48,4)),1,2))),
IF(YEAR($F51)&lt;=2017,$P51/12,0))</f>
        <v>21.303124055999998</v>
      </c>
      <c r="AJ51" s="19">
        <f ca="1">+IF($F51=AJ$48,SUM($N51:OFFSET($N51,0,IF(YEAR(AJ$48)=VALUE(LEFT($L$48,4)),1,2))),
IF(YEAR($F51)&lt;=2017,$P51/12,0))</f>
        <v>21.303124055999998</v>
      </c>
      <c r="AK51" s="19">
        <f ca="1">+IF($F51=AK$48,SUM($N51:OFFSET($N51,0,IF(YEAR(AK$48)=VALUE(LEFT($L$48,4)),1,2))),
IF(YEAR($F51)&lt;=2017,$P51/12,0))</f>
        <v>21.303124055999998</v>
      </c>
      <c r="AL51" s="19">
        <f ca="1">+IF($F51=AL$48,SUM($N51:OFFSET($N51,0,IF(YEAR(AL$48)=VALUE(LEFT($L$48,4)),1,2))),
IF(YEAR($F51)&lt;=2017,$P51/12,0))</f>
        <v>21.303124055999998</v>
      </c>
      <c r="AM51" s="19">
        <f ca="1">+IF($F51=AM$48,SUM($N51:OFFSET($N51,0,IF(YEAR(AM$48)=VALUE(LEFT($L$48,4)),1,2))),
IF(YEAR($F51)&lt;=2017,$P51/12,0))</f>
        <v>21.303124055999998</v>
      </c>
      <c r="AN51" s="19">
        <f ca="1">+IF($F51=AN$48,SUM($N51:OFFSET($N51,0,IF(YEAR(AN$48)=VALUE(LEFT($L$48,4)),1,2))),
IF(YEAR($F51)&lt;=2017,$P51/12,0))</f>
        <v>21.303124055999998</v>
      </c>
      <c r="AO51" s="20">
        <f ca="1">+IF($F51=AO$48,SUM($N51:OFFSET($N51,0,IF(YEAR(AO$48)=VALUE(LEFT($L$48,4)),1,2))),
IF(YEAR($F51)&lt;=2017,$P51/12,0))</f>
        <v>21.303124055999998</v>
      </c>
      <c r="AP51" s="21"/>
    </row>
    <row r="52" spans="1:42" ht="15" x14ac:dyDescent="0.25">
      <c r="A52" s="35"/>
      <c r="B52" s="289" t="s">
        <v>107</v>
      </c>
      <c r="C52" s="283" t="s">
        <v>108</v>
      </c>
      <c r="D52" s="284">
        <v>7958</v>
      </c>
      <c r="E52" s="285" t="s">
        <v>33</v>
      </c>
      <c r="F52" s="286">
        <v>43070</v>
      </c>
      <c r="G52" s="287" t="s">
        <v>35</v>
      </c>
      <c r="H52" s="288">
        <v>0</v>
      </c>
      <c r="I52" s="290">
        <v>0.26150000000000001</v>
      </c>
      <c r="J52" s="291"/>
      <c r="K52" s="305">
        <v>0</v>
      </c>
      <c r="L52" s="302">
        <v>5751.1122400000004</v>
      </c>
      <c r="M52" s="292">
        <v>354.79864000000003</v>
      </c>
      <c r="N52" s="19">
        <f t="shared" si="14"/>
        <v>0</v>
      </c>
      <c r="O52" s="19">
        <f t="shared" si="15"/>
        <v>1503.9158507600002</v>
      </c>
      <c r="P52" s="20">
        <f t="shared" si="16"/>
        <v>92.779844360000013</v>
      </c>
      <c r="Q52" s="21"/>
      <c r="R52" s="22">
        <f ca="1">+IF($F52=R$48,SUM($N52:OFFSET($N52,0,IF(YEAR(R$48)=VALUE(LEFT($L$48,4)),1,2))),
IF(YEAR($F52)&lt;VALUE(LEFT($L$48,4)),($N52+$O52)/12,0))</f>
        <v>0</v>
      </c>
      <c r="S52" s="19">
        <f ca="1">+IF($F52=S$48,SUM($N52:OFFSET($N52,0,IF(YEAR(S$48)=VALUE(LEFT($L$48,4)),1,2))),
IF(YEAR($F52)&lt;VALUE(LEFT($L$48,4)),($N52+$O52)/12,0))</f>
        <v>0</v>
      </c>
      <c r="T52" s="19">
        <f ca="1">+IF($F52=T$48,SUM($N52:OFFSET($N52,0,IF(YEAR(T$48)=VALUE(LEFT($L$48,4)),1,2))),
IF(YEAR($F52)&lt;VALUE(LEFT($L$48,4)),($N52+$O52)/12,0))</f>
        <v>0</v>
      </c>
      <c r="U52" s="19">
        <f ca="1">+IF($F52=U$48,SUM($N52:OFFSET($N52,0,IF(YEAR(U$48)=VALUE(LEFT($L$48,4)),1,2))),
IF(YEAR($F52)&lt;VALUE(LEFT($L$48,4)),($N52+$O52)/12,0))</f>
        <v>0</v>
      </c>
      <c r="V52" s="19">
        <f ca="1">+IF($F52=V$48,SUM($N52:OFFSET($N52,0,IF(YEAR(V$48)=VALUE(LEFT($L$48,4)),1,2))),
IF(YEAR($F52)&lt;VALUE(LEFT($L$48,4)),($N52+$O52)/12,0))</f>
        <v>0</v>
      </c>
      <c r="W52" s="19">
        <f ca="1">+IF($F52=W$48,SUM($N52:OFFSET($N52,0,IF(YEAR(W$48)=VALUE(LEFT($L$48,4)),1,2))),
IF(YEAR($F52)&lt;VALUE(LEFT($L$48,4)),($N52+$O52)/12,0))</f>
        <v>0</v>
      </c>
      <c r="X52" s="19">
        <f ca="1">+IF($F52=X$48,SUM($N52:OFFSET($N52,0,IF(YEAR(X$48)=VALUE(LEFT($L$48,4)),1,2))),
IF(YEAR($F52)&lt;VALUE(LEFT($L$48,4)),($N52+$O52)/12,0))</f>
        <v>0</v>
      </c>
      <c r="Y52" s="19">
        <f ca="1">+IF($F52=Y$48,SUM($N52:OFFSET($N52,0,IF(YEAR(Y$48)=VALUE(LEFT($L$48,4)),1,2))),
IF(YEAR($F52)&lt;VALUE(LEFT($L$48,4)),($N52+$O52)/12,0))</f>
        <v>0</v>
      </c>
      <c r="Z52" s="19">
        <f ca="1">+IF($F52=Z$48,SUM($N52:OFFSET($N52,0,IF(YEAR(Z$48)=VALUE(LEFT($L$48,4)),1,2))),
IF(YEAR($F52)&lt;VALUE(LEFT($L$48,4)),($N52+$O52)/12,0))</f>
        <v>0</v>
      </c>
      <c r="AA52" s="19">
        <f ca="1">+IF($F52=AA$48,SUM($N52:OFFSET($N52,0,IF(YEAR(AA$48)=VALUE(LEFT($L$48,4)),1,2))),
IF(YEAR($F52)&lt;VALUE(LEFT($L$48,4)),($N52+$O52)/12,0))</f>
        <v>0</v>
      </c>
      <c r="AB52" s="19">
        <f ca="1">+IF($F52=AB$48,SUM($N52:OFFSET($N52,0,IF(YEAR(AB$48)=VALUE(LEFT($L$48,4)),1,2))),
IF(YEAR($F52)&lt;VALUE(LEFT($L$48,4)),($N52+$O52)/12,0))</f>
        <v>0</v>
      </c>
      <c r="AC52" s="20">
        <f ca="1">+IF($F52=AC$48,SUM($N52:OFFSET($N52,0,IF(YEAR(AC$48)=VALUE(LEFT($L$48,4)),1,2))),
IF(YEAR($F52)&lt;VALUE(LEFT($L$48,4)),($N52+$O52)/12,0))</f>
        <v>1503.9158507600002</v>
      </c>
      <c r="AD52" s="22">
        <f ca="1">+IF($F52=AD$48,SUM($N52:OFFSET($N52,0,IF(YEAR(AD$48)=VALUE(LEFT($L$48,4)),1,2))),
IF(YEAR($F52)&lt;=2017,$P52/12,0))</f>
        <v>7.731653696666668</v>
      </c>
      <c r="AE52" s="19">
        <f ca="1">+IF($F52=AE$48,SUM($N52:OFFSET($N52,0,IF(YEAR(AE$48)=VALUE(LEFT($L$48,4)),1,2))),
IF(YEAR($F52)&lt;=2017,$P52/12,0))</f>
        <v>7.731653696666668</v>
      </c>
      <c r="AF52" s="19">
        <f ca="1">+IF($F52=AF$48,SUM($N52:OFFSET($N52,0,IF(YEAR(AF$48)=VALUE(LEFT($L$48,4)),1,2))),
IF(YEAR($F52)&lt;=2017,$P52/12,0))</f>
        <v>7.731653696666668</v>
      </c>
      <c r="AG52" s="19">
        <f ca="1">+IF($F52=AG$48,SUM($N52:OFFSET($N52,0,IF(YEAR(AG$48)=VALUE(LEFT($L$48,4)),1,2))),
IF(YEAR($F52)&lt;=2017,$P52/12,0))</f>
        <v>7.731653696666668</v>
      </c>
      <c r="AH52" s="19">
        <f ca="1">+IF($F52=AH$48,SUM($N52:OFFSET($N52,0,IF(YEAR(AH$48)=VALUE(LEFT($L$48,4)),1,2))),
IF(YEAR($F52)&lt;=2017,$P52/12,0))</f>
        <v>7.731653696666668</v>
      </c>
      <c r="AI52" s="19">
        <f ca="1">+IF($F52=AI$48,SUM($N52:OFFSET($N52,0,IF(YEAR(AI$48)=VALUE(LEFT($L$48,4)),1,2))),
IF(YEAR($F52)&lt;=2017,$P52/12,0))</f>
        <v>7.731653696666668</v>
      </c>
      <c r="AJ52" s="19">
        <f ca="1">+IF($F52=AJ$48,SUM($N52:OFFSET($N52,0,IF(YEAR(AJ$48)=VALUE(LEFT($L$48,4)),1,2))),
IF(YEAR($F52)&lt;=2017,$P52/12,0))</f>
        <v>7.731653696666668</v>
      </c>
      <c r="AK52" s="19">
        <f ca="1">+IF($F52=AK$48,SUM($N52:OFFSET($N52,0,IF(YEAR(AK$48)=VALUE(LEFT($L$48,4)),1,2))),
IF(YEAR($F52)&lt;=2017,$P52/12,0))</f>
        <v>7.731653696666668</v>
      </c>
      <c r="AL52" s="19">
        <f ca="1">+IF($F52=AL$48,SUM($N52:OFFSET($N52,0,IF(YEAR(AL$48)=VALUE(LEFT($L$48,4)),1,2))),
IF(YEAR($F52)&lt;=2017,$P52/12,0))</f>
        <v>7.731653696666668</v>
      </c>
      <c r="AM52" s="19">
        <f ca="1">+IF($F52=AM$48,SUM($N52:OFFSET($N52,0,IF(YEAR(AM$48)=VALUE(LEFT($L$48,4)),1,2))),
IF(YEAR($F52)&lt;=2017,$P52/12,0))</f>
        <v>7.731653696666668</v>
      </c>
      <c r="AN52" s="19">
        <f ca="1">+IF($F52=AN$48,SUM($N52:OFFSET($N52,0,IF(YEAR(AN$48)=VALUE(LEFT($L$48,4)),1,2))),
IF(YEAR($F52)&lt;=2017,$P52/12,0))</f>
        <v>7.731653696666668</v>
      </c>
      <c r="AO52" s="20">
        <f ca="1">+IF($F52=AO$48,SUM($N52:OFFSET($N52,0,IF(YEAR(AO$48)=VALUE(LEFT($L$48,4)),1,2))),
IF(YEAR($F52)&lt;=2017,$P52/12,0))</f>
        <v>7.731653696666668</v>
      </c>
      <c r="AP52" s="21"/>
    </row>
    <row r="53" spans="1:42" ht="15" x14ac:dyDescent="0.25">
      <c r="A53" s="35"/>
      <c r="B53" s="289" t="s">
        <v>109</v>
      </c>
      <c r="C53" s="283" t="s">
        <v>110</v>
      </c>
      <c r="D53" s="284">
        <v>7959</v>
      </c>
      <c r="E53" s="285" t="s">
        <v>33</v>
      </c>
      <c r="F53" s="286">
        <v>43070</v>
      </c>
      <c r="G53" s="287" t="s">
        <v>35</v>
      </c>
      <c r="H53" s="288">
        <v>0</v>
      </c>
      <c r="I53" s="290">
        <v>0.57830000000000004</v>
      </c>
      <c r="J53" s="291"/>
      <c r="K53" s="305">
        <v>0</v>
      </c>
      <c r="L53" s="302">
        <v>6787.3486800000001</v>
      </c>
      <c r="M53" s="292">
        <v>912.33935999999994</v>
      </c>
      <c r="N53" s="19">
        <f t="shared" si="14"/>
        <v>0</v>
      </c>
      <c r="O53" s="19">
        <f t="shared" si="15"/>
        <v>3925.1237416440003</v>
      </c>
      <c r="P53" s="20">
        <f t="shared" si="16"/>
        <v>527.60585188799996</v>
      </c>
      <c r="Q53" s="21"/>
      <c r="R53" s="22">
        <f ca="1">+IF($F53=R$48,SUM($N53:OFFSET($N53,0,IF(YEAR(R$48)=VALUE(LEFT($L$48,4)),1,2))),
IF(YEAR($F53)&lt;VALUE(LEFT($L$48,4)),($N53+$O53)/12,0))</f>
        <v>0</v>
      </c>
      <c r="S53" s="19">
        <f ca="1">+IF($F53=S$48,SUM($N53:OFFSET($N53,0,IF(YEAR(S$48)=VALUE(LEFT($L$48,4)),1,2))),
IF(YEAR($F53)&lt;VALUE(LEFT($L$48,4)),($N53+$O53)/12,0))</f>
        <v>0</v>
      </c>
      <c r="T53" s="19">
        <f ca="1">+IF($F53=T$48,SUM($N53:OFFSET($N53,0,IF(YEAR(T$48)=VALUE(LEFT($L$48,4)),1,2))),
IF(YEAR($F53)&lt;VALUE(LEFT($L$48,4)),($N53+$O53)/12,0))</f>
        <v>0</v>
      </c>
      <c r="U53" s="19">
        <f ca="1">+IF($F53=U$48,SUM($N53:OFFSET($N53,0,IF(YEAR(U$48)=VALUE(LEFT($L$48,4)),1,2))),
IF(YEAR($F53)&lt;VALUE(LEFT($L$48,4)),($N53+$O53)/12,0))</f>
        <v>0</v>
      </c>
      <c r="V53" s="19">
        <f ca="1">+IF($F53=V$48,SUM($N53:OFFSET($N53,0,IF(YEAR(V$48)=VALUE(LEFT($L$48,4)),1,2))),
IF(YEAR($F53)&lt;VALUE(LEFT($L$48,4)),($N53+$O53)/12,0))</f>
        <v>0</v>
      </c>
      <c r="W53" s="19">
        <f ca="1">+IF($F53=W$48,SUM($N53:OFFSET($N53,0,IF(YEAR(W$48)=VALUE(LEFT($L$48,4)),1,2))),
IF(YEAR($F53)&lt;VALUE(LEFT($L$48,4)),($N53+$O53)/12,0))</f>
        <v>0</v>
      </c>
      <c r="X53" s="19">
        <f ca="1">+IF($F53=X$48,SUM($N53:OFFSET($N53,0,IF(YEAR(X$48)=VALUE(LEFT($L$48,4)),1,2))),
IF(YEAR($F53)&lt;VALUE(LEFT($L$48,4)),($N53+$O53)/12,0))</f>
        <v>0</v>
      </c>
      <c r="Y53" s="19">
        <f ca="1">+IF($F53=Y$48,SUM($N53:OFFSET($N53,0,IF(YEAR(Y$48)=VALUE(LEFT($L$48,4)),1,2))),
IF(YEAR($F53)&lt;VALUE(LEFT($L$48,4)),($N53+$O53)/12,0))</f>
        <v>0</v>
      </c>
      <c r="Z53" s="19">
        <f ca="1">+IF($F53=Z$48,SUM($N53:OFFSET($N53,0,IF(YEAR(Z$48)=VALUE(LEFT($L$48,4)),1,2))),
IF(YEAR($F53)&lt;VALUE(LEFT($L$48,4)),($N53+$O53)/12,0))</f>
        <v>0</v>
      </c>
      <c r="AA53" s="19">
        <f ca="1">+IF($F53=AA$48,SUM($N53:OFFSET($N53,0,IF(YEAR(AA$48)=VALUE(LEFT($L$48,4)),1,2))),
IF(YEAR($F53)&lt;VALUE(LEFT($L$48,4)),($N53+$O53)/12,0))</f>
        <v>0</v>
      </c>
      <c r="AB53" s="19">
        <f ca="1">+IF($F53=AB$48,SUM($N53:OFFSET($N53,0,IF(YEAR(AB$48)=VALUE(LEFT($L$48,4)),1,2))),
IF(YEAR($F53)&lt;VALUE(LEFT($L$48,4)),($N53+$O53)/12,0))</f>
        <v>0</v>
      </c>
      <c r="AC53" s="20">
        <f ca="1">+IF($F53=AC$48,SUM($N53:OFFSET($N53,0,IF(YEAR(AC$48)=VALUE(LEFT($L$48,4)),1,2))),
IF(YEAR($F53)&lt;VALUE(LEFT($L$48,4)),($N53+$O53)/12,0))</f>
        <v>3925.1237416440003</v>
      </c>
      <c r="AD53" s="22">
        <f ca="1">+IF($F53=AD$48,SUM($N53:OFFSET($N53,0,IF(YEAR(AD$48)=VALUE(LEFT($L$48,4)),1,2))),
IF(YEAR($F53)&lt;=2017,$P53/12,0))</f>
        <v>43.967154323999999</v>
      </c>
      <c r="AE53" s="19">
        <f ca="1">+IF($F53=AE$48,SUM($N53:OFFSET($N53,0,IF(YEAR(AE$48)=VALUE(LEFT($L$48,4)),1,2))),
IF(YEAR($F53)&lt;=2017,$P53/12,0))</f>
        <v>43.967154323999999</v>
      </c>
      <c r="AF53" s="19">
        <f ca="1">+IF($F53=AF$48,SUM($N53:OFFSET($N53,0,IF(YEAR(AF$48)=VALUE(LEFT($L$48,4)),1,2))),
IF(YEAR($F53)&lt;=2017,$P53/12,0))</f>
        <v>43.967154323999999</v>
      </c>
      <c r="AG53" s="19">
        <f ca="1">+IF($F53=AG$48,SUM($N53:OFFSET($N53,0,IF(YEAR(AG$48)=VALUE(LEFT($L$48,4)),1,2))),
IF(YEAR($F53)&lt;=2017,$P53/12,0))</f>
        <v>43.967154323999999</v>
      </c>
      <c r="AH53" s="19">
        <f ca="1">+IF($F53=AH$48,SUM($N53:OFFSET($N53,0,IF(YEAR(AH$48)=VALUE(LEFT($L$48,4)),1,2))),
IF(YEAR($F53)&lt;=2017,$P53/12,0))</f>
        <v>43.967154323999999</v>
      </c>
      <c r="AI53" s="19">
        <f ca="1">+IF($F53=AI$48,SUM($N53:OFFSET($N53,0,IF(YEAR(AI$48)=VALUE(LEFT($L$48,4)),1,2))),
IF(YEAR($F53)&lt;=2017,$P53/12,0))</f>
        <v>43.967154323999999</v>
      </c>
      <c r="AJ53" s="19">
        <f ca="1">+IF($F53=AJ$48,SUM($N53:OFFSET($N53,0,IF(YEAR(AJ$48)=VALUE(LEFT($L$48,4)),1,2))),
IF(YEAR($F53)&lt;=2017,$P53/12,0))</f>
        <v>43.967154323999999</v>
      </c>
      <c r="AK53" s="19">
        <f ca="1">+IF($F53=AK$48,SUM($N53:OFFSET($N53,0,IF(YEAR(AK$48)=VALUE(LEFT($L$48,4)),1,2))),
IF(YEAR($F53)&lt;=2017,$P53/12,0))</f>
        <v>43.967154323999999</v>
      </c>
      <c r="AL53" s="19">
        <f ca="1">+IF($F53=AL$48,SUM($N53:OFFSET($N53,0,IF(YEAR(AL$48)=VALUE(LEFT($L$48,4)),1,2))),
IF(YEAR($F53)&lt;=2017,$P53/12,0))</f>
        <v>43.967154323999999</v>
      </c>
      <c r="AM53" s="19">
        <f ca="1">+IF($F53=AM$48,SUM($N53:OFFSET($N53,0,IF(YEAR(AM$48)=VALUE(LEFT($L$48,4)),1,2))),
IF(YEAR($F53)&lt;=2017,$P53/12,0))</f>
        <v>43.967154323999999</v>
      </c>
      <c r="AN53" s="19">
        <f ca="1">+IF($F53=AN$48,SUM($N53:OFFSET($N53,0,IF(YEAR(AN$48)=VALUE(LEFT($L$48,4)),1,2))),
IF(YEAR($F53)&lt;=2017,$P53/12,0))</f>
        <v>43.967154323999999</v>
      </c>
      <c r="AO53" s="20">
        <f ca="1">+IF($F53=AO$48,SUM($N53:OFFSET($N53,0,IF(YEAR(AO$48)=VALUE(LEFT($L$48,4)),1,2))),
IF(YEAR($F53)&lt;=2017,$P53/12,0))</f>
        <v>43.967154323999999</v>
      </c>
      <c r="AP53" s="21"/>
    </row>
    <row r="54" spans="1:42" ht="15" x14ac:dyDescent="0.25">
      <c r="A54" s="35"/>
      <c r="B54" s="289" t="s">
        <v>111</v>
      </c>
      <c r="C54" s="283" t="s">
        <v>112</v>
      </c>
      <c r="D54" s="284">
        <v>7820</v>
      </c>
      <c r="E54" s="285" t="s">
        <v>33</v>
      </c>
      <c r="F54" s="286">
        <v>43070</v>
      </c>
      <c r="G54" s="287" t="s">
        <v>35</v>
      </c>
      <c r="H54" s="288">
        <v>0</v>
      </c>
      <c r="I54" s="290">
        <v>0.89</v>
      </c>
      <c r="J54" s="291"/>
      <c r="K54" s="305">
        <v>3.8952000000000002E-4</v>
      </c>
      <c r="L54" s="302">
        <v>16494.28</v>
      </c>
      <c r="M54" s="292">
        <v>0</v>
      </c>
      <c r="N54" s="19">
        <f t="shared" si="14"/>
        <v>3.4667280000000002E-4</v>
      </c>
      <c r="O54" s="19">
        <f t="shared" si="15"/>
        <v>14679.9092</v>
      </c>
      <c r="P54" s="20">
        <f t="shared" si="16"/>
        <v>0</v>
      </c>
      <c r="Q54" s="21"/>
      <c r="R54" s="22">
        <f ca="1">+IF($F54=R$48,SUM($N54:OFFSET($N54,0,IF(YEAR(R$48)=VALUE(LEFT($L$48,4)),1,2))),
IF(YEAR($F54)&lt;VALUE(LEFT($L$48,4)),($N54+$O54)/12,0))</f>
        <v>0</v>
      </c>
      <c r="S54" s="19">
        <f ca="1">+IF($F54=S$48,SUM($N54:OFFSET($N54,0,IF(YEAR(S$48)=VALUE(LEFT($L$48,4)),1,2))),
IF(YEAR($F54)&lt;VALUE(LEFT($L$48,4)),($N54+$O54)/12,0))</f>
        <v>0</v>
      </c>
      <c r="T54" s="19">
        <f ca="1">+IF($F54=T$48,SUM($N54:OFFSET($N54,0,IF(YEAR(T$48)=VALUE(LEFT($L$48,4)),1,2))),
IF(YEAR($F54)&lt;VALUE(LEFT($L$48,4)),($N54+$O54)/12,0))</f>
        <v>0</v>
      </c>
      <c r="U54" s="19">
        <f ca="1">+IF($F54=U$48,SUM($N54:OFFSET($N54,0,IF(YEAR(U$48)=VALUE(LEFT($L$48,4)),1,2))),
IF(YEAR($F54)&lt;VALUE(LEFT($L$48,4)),($N54+$O54)/12,0))</f>
        <v>0</v>
      </c>
      <c r="V54" s="19">
        <f ca="1">+IF($F54=V$48,SUM($N54:OFFSET($N54,0,IF(YEAR(V$48)=VALUE(LEFT($L$48,4)),1,2))),
IF(YEAR($F54)&lt;VALUE(LEFT($L$48,4)),($N54+$O54)/12,0))</f>
        <v>0</v>
      </c>
      <c r="W54" s="19">
        <f ca="1">+IF($F54=W$48,SUM($N54:OFFSET($N54,0,IF(YEAR(W$48)=VALUE(LEFT($L$48,4)),1,2))),
IF(YEAR($F54)&lt;VALUE(LEFT($L$48,4)),($N54+$O54)/12,0))</f>
        <v>0</v>
      </c>
      <c r="X54" s="19">
        <f ca="1">+IF($F54=X$48,SUM($N54:OFFSET($N54,0,IF(YEAR(X$48)=VALUE(LEFT($L$48,4)),1,2))),
IF(YEAR($F54)&lt;VALUE(LEFT($L$48,4)),($N54+$O54)/12,0))</f>
        <v>0</v>
      </c>
      <c r="Y54" s="19">
        <f ca="1">+IF($F54=Y$48,SUM($N54:OFFSET($N54,0,IF(YEAR(Y$48)=VALUE(LEFT($L$48,4)),1,2))),
IF(YEAR($F54)&lt;VALUE(LEFT($L$48,4)),($N54+$O54)/12,0))</f>
        <v>0</v>
      </c>
      <c r="Z54" s="19">
        <f ca="1">+IF($F54=Z$48,SUM($N54:OFFSET($N54,0,IF(YEAR(Z$48)=VALUE(LEFT($L$48,4)),1,2))),
IF(YEAR($F54)&lt;VALUE(LEFT($L$48,4)),($N54+$O54)/12,0))</f>
        <v>0</v>
      </c>
      <c r="AA54" s="19">
        <f ca="1">+IF($F54=AA$48,SUM($N54:OFFSET($N54,0,IF(YEAR(AA$48)=VALUE(LEFT($L$48,4)),1,2))),
IF(YEAR($F54)&lt;VALUE(LEFT($L$48,4)),($N54+$O54)/12,0))</f>
        <v>0</v>
      </c>
      <c r="AB54" s="19">
        <f ca="1">+IF($F54=AB$48,SUM($N54:OFFSET($N54,0,IF(YEAR(AB$48)=VALUE(LEFT($L$48,4)),1,2))),
IF(YEAR($F54)&lt;VALUE(LEFT($L$48,4)),($N54+$O54)/12,0))</f>
        <v>0</v>
      </c>
      <c r="AC54" s="20">
        <f ca="1">+IF($F54=AC$48,SUM($N54:OFFSET($N54,0,IF(YEAR(AC$48)=VALUE(LEFT($L$48,4)),1,2))),
IF(YEAR($F54)&lt;VALUE(LEFT($L$48,4)),($N54+$O54)/12,0))</f>
        <v>14679.909546672799</v>
      </c>
      <c r="AD54" s="22">
        <f ca="1">+IF($F54=AD$48,SUM($N54:OFFSET($N54,0,IF(YEAR(AD$48)=VALUE(LEFT($L$48,4)),1,2))),
IF(YEAR($F54)&lt;=2017,$P54/12,0))</f>
        <v>0</v>
      </c>
      <c r="AE54" s="19">
        <f ca="1">+IF($F54=AE$48,SUM($N54:OFFSET($N54,0,IF(YEAR(AE$48)=VALUE(LEFT($L$48,4)),1,2))),
IF(YEAR($F54)&lt;=2017,$P54/12,0))</f>
        <v>0</v>
      </c>
      <c r="AF54" s="19">
        <f ca="1">+IF($F54=AF$48,SUM($N54:OFFSET($N54,0,IF(YEAR(AF$48)=VALUE(LEFT($L$48,4)),1,2))),
IF(YEAR($F54)&lt;=2017,$P54/12,0))</f>
        <v>0</v>
      </c>
      <c r="AG54" s="19">
        <f ca="1">+IF($F54=AG$48,SUM($N54:OFFSET($N54,0,IF(YEAR(AG$48)=VALUE(LEFT($L$48,4)),1,2))),
IF(YEAR($F54)&lt;=2017,$P54/12,0))</f>
        <v>0</v>
      </c>
      <c r="AH54" s="19">
        <f ca="1">+IF($F54=AH$48,SUM($N54:OFFSET($N54,0,IF(YEAR(AH$48)=VALUE(LEFT($L$48,4)),1,2))),
IF(YEAR($F54)&lt;=2017,$P54/12,0))</f>
        <v>0</v>
      </c>
      <c r="AI54" s="19">
        <f ca="1">+IF($F54=AI$48,SUM($N54:OFFSET($N54,0,IF(YEAR(AI$48)=VALUE(LEFT($L$48,4)),1,2))),
IF(YEAR($F54)&lt;=2017,$P54/12,0))</f>
        <v>0</v>
      </c>
      <c r="AJ54" s="19">
        <f ca="1">+IF($F54=AJ$48,SUM($N54:OFFSET($N54,0,IF(YEAR(AJ$48)=VALUE(LEFT($L$48,4)),1,2))),
IF(YEAR($F54)&lt;=2017,$P54/12,0))</f>
        <v>0</v>
      </c>
      <c r="AK54" s="19">
        <f ca="1">+IF($F54=AK$48,SUM($N54:OFFSET($N54,0,IF(YEAR(AK$48)=VALUE(LEFT($L$48,4)),1,2))),
IF(YEAR($F54)&lt;=2017,$P54/12,0))</f>
        <v>0</v>
      </c>
      <c r="AL54" s="19">
        <f ca="1">+IF($F54=AL$48,SUM($N54:OFFSET($N54,0,IF(YEAR(AL$48)=VALUE(LEFT($L$48,4)),1,2))),
IF(YEAR($F54)&lt;=2017,$P54/12,0))</f>
        <v>0</v>
      </c>
      <c r="AM54" s="19">
        <f ca="1">+IF($F54=AM$48,SUM($N54:OFFSET($N54,0,IF(YEAR(AM$48)=VALUE(LEFT($L$48,4)),1,2))),
IF(YEAR($F54)&lt;=2017,$P54/12,0))</f>
        <v>0</v>
      </c>
      <c r="AN54" s="19">
        <f ca="1">+IF($F54=AN$48,SUM($N54:OFFSET($N54,0,IF(YEAR(AN$48)=VALUE(LEFT($L$48,4)),1,2))),
IF(YEAR($F54)&lt;=2017,$P54/12,0))</f>
        <v>0</v>
      </c>
      <c r="AO54" s="20">
        <f ca="1">+IF($F54=AO$48,SUM($N54:OFFSET($N54,0,IF(YEAR(AO$48)=VALUE(LEFT($L$48,4)),1,2))),
IF(YEAR($F54)&lt;=2017,$P54/12,0))</f>
        <v>0</v>
      </c>
      <c r="AP54" s="21"/>
    </row>
    <row r="55" spans="1:42" ht="15" x14ac:dyDescent="0.25">
      <c r="A55" s="35"/>
      <c r="B55" s="289" t="s">
        <v>113</v>
      </c>
      <c r="C55" s="283" t="s">
        <v>114</v>
      </c>
      <c r="D55" s="284">
        <v>3138</v>
      </c>
      <c r="E55" s="285" t="s">
        <v>33</v>
      </c>
      <c r="F55" s="286">
        <v>43040</v>
      </c>
      <c r="G55" s="287" t="s">
        <v>69</v>
      </c>
      <c r="H55" s="288">
        <v>0</v>
      </c>
      <c r="I55" s="290">
        <v>1</v>
      </c>
      <c r="J55" s="291"/>
      <c r="K55" s="305">
        <v>14761.958000000001</v>
      </c>
      <c r="L55" s="302">
        <v>24162.5</v>
      </c>
      <c r="M55" s="292">
        <v>5000</v>
      </c>
      <c r="N55" s="19">
        <f t="shared" si="14"/>
        <v>14761.958000000001</v>
      </c>
      <c r="O55" s="19">
        <f t="shared" si="15"/>
        <v>24162.5</v>
      </c>
      <c r="P55" s="20">
        <f t="shared" si="16"/>
        <v>5000</v>
      </c>
      <c r="Q55" s="21"/>
      <c r="R55" s="22">
        <f ca="1">+IF($F55=R$48,SUM($N55:OFFSET($N55,0,IF(YEAR(R$48)=VALUE(LEFT($L$48,4)),1,2))),
IF(YEAR($F55)&lt;VALUE(LEFT($L$48,4)),($N55+$O55)/12,0))</f>
        <v>0</v>
      </c>
      <c r="S55" s="19">
        <f ca="1">+IF($F55=S$48,SUM($N55:OFFSET($N55,0,IF(YEAR(S$48)=VALUE(LEFT($L$48,4)),1,2))),
IF(YEAR($F55)&lt;VALUE(LEFT($L$48,4)),($N55+$O55)/12,0))</f>
        <v>0</v>
      </c>
      <c r="T55" s="19">
        <f ca="1">+IF($F55=T$48,SUM($N55:OFFSET($N55,0,IF(YEAR(T$48)=VALUE(LEFT($L$48,4)),1,2))),
IF(YEAR($F55)&lt;VALUE(LEFT($L$48,4)),($N55+$O55)/12,0))</f>
        <v>0</v>
      </c>
      <c r="U55" s="19">
        <f ca="1">+IF($F55=U$48,SUM($N55:OFFSET($N55,0,IF(YEAR(U$48)=VALUE(LEFT($L$48,4)),1,2))),
IF(YEAR($F55)&lt;VALUE(LEFT($L$48,4)),($N55+$O55)/12,0))</f>
        <v>0</v>
      </c>
      <c r="V55" s="19">
        <f ca="1">+IF($F55=V$48,SUM($N55:OFFSET($N55,0,IF(YEAR(V$48)=VALUE(LEFT($L$48,4)),1,2))),
IF(YEAR($F55)&lt;VALUE(LEFT($L$48,4)),($N55+$O55)/12,0))</f>
        <v>0</v>
      </c>
      <c r="W55" s="19">
        <f ca="1">+IF($F55=W$48,SUM($N55:OFFSET($N55,0,IF(YEAR(W$48)=VALUE(LEFT($L$48,4)),1,2))),
IF(YEAR($F55)&lt;VALUE(LEFT($L$48,4)),($N55+$O55)/12,0))</f>
        <v>0</v>
      </c>
      <c r="X55" s="19">
        <f ca="1">+IF($F55=X$48,SUM($N55:OFFSET($N55,0,IF(YEAR(X$48)=VALUE(LEFT($L$48,4)),1,2))),
IF(YEAR($F55)&lt;VALUE(LEFT($L$48,4)),($N55+$O55)/12,0))</f>
        <v>0</v>
      </c>
      <c r="Y55" s="19">
        <f ca="1">+IF($F55=Y$48,SUM($N55:OFFSET($N55,0,IF(YEAR(Y$48)=VALUE(LEFT($L$48,4)),1,2))),
IF(YEAR($F55)&lt;VALUE(LEFT($L$48,4)),($N55+$O55)/12,0))</f>
        <v>0</v>
      </c>
      <c r="Z55" s="19">
        <f ca="1">+IF($F55=Z$48,SUM($N55:OFFSET($N55,0,IF(YEAR(Z$48)=VALUE(LEFT($L$48,4)),1,2))),
IF(YEAR($F55)&lt;VALUE(LEFT($L$48,4)),($N55+$O55)/12,0))</f>
        <v>0</v>
      </c>
      <c r="AA55" s="19">
        <f ca="1">+IF($F55=AA$48,SUM($N55:OFFSET($N55,0,IF(YEAR(AA$48)=VALUE(LEFT($L$48,4)),1,2))),
IF(YEAR($F55)&lt;VALUE(LEFT($L$48,4)),($N55+$O55)/12,0))</f>
        <v>0</v>
      </c>
      <c r="AB55" s="19">
        <f ca="1">+IF($F55=AB$48,SUM($N55:OFFSET($N55,0,IF(YEAR(AB$48)=VALUE(LEFT($L$48,4)),1,2))),
IF(YEAR($F55)&lt;VALUE(LEFT($L$48,4)),($N55+$O55)/12,0))</f>
        <v>38924.457999999999</v>
      </c>
      <c r="AC55" s="20">
        <f ca="1">+IF($F55=AC$48,SUM($N55:OFFSET($N55,0,IF(YEAR(AC$48)=VALUE(LEFT($L$48,4)),1,2))),
IF(YEAR($F55)&lt;VALUE(LEFT($L$48,4)),($N55+$O55)/12,0))</f>
        <v>0</v>
      </c>
      <c r="AD55" s="22">
        <f ca="1">+IF($F55=AD$48,SUM($N55:OFFSET($N55,0,IF(YEAR(AD$48)=VALUE(LEFT($L$48,4)),1,2))),
IF(YEAR($F55)&lt;=2017,$P55/12,0))</f>
        <v>416.66666666666669</v>
      </c>
      <c r="AE55" s="19">
        <f ca="1">+IF($F55=AE$48,SUM($N55:OFFSET($N55,0,IF(YEAR(AE$48)=VALUE(LEFT($L$48,4)),1,2))),
IF(YEAR($F55)&lt;=2017,$P55/12,0))</f>
        <v>416.66666666666669</v>
      </c>
      <c r="AF55" s="19">
        <f ca="1">+IF($F55=AF$48,SUM($N55:OFFSET($N55,0,IF(YEAR(AF$48)=VALUE(LEFT($L$48,4)),1,2))),
IF(YEAR($F55)&lt;=2017,$P55/12,0))</f>
        <v>416.66666666666669</v>
      </c>
      <c r="AG55" s="19">
        <f ca="1">+IF($F55=AG$48,SUM($N55:OFFSET($N55,0,IF(YEAR(AG$48)=VALUE(LEFT($L$48,4)),1,2))),
IF(YEAR($F55)&lt;=2017,$P55/12,0))</f>
        <v>416.66666666666669</v>
      </c>
      <c r="AH55" s="19">
        <f ca="1">+IF($F55=AH$48,SUM($N55:OFFSET($N55,0,IF(YEAR(AH$48)=VALUE(LEFT($L$48,4)),1,2))),
IF(YEAR($F55)&lt;=2017,$P55/12,0))</f>
        <v>416.66666666666669</v>
      </c>
      <c r="AI55" s="19">
        <f ca="1">+IF($F55=AI$48,SUM($N55:OFFSET($N55,0,IF(YEAR(AI$48)=VALUE(LEFT($L$48,4)),1,2))),
IF(YEAR($F55)&lt;=2017,$P55/12,0))</f>
        <v>416.66666666666669</v>
      </c>
      <c r="AJ55" s="19">
        <f ca="1">+IF($F55=AJ$48,SUM($N55:OFFSET($N55,0,IF(YEAR(AJ$48)=VALUE(LEFT($L$48,4)),1,2))),
IF(YEAR($F55)&lt;=2017,$P55/12,0))</f>
        <v>416.66666666666669</v>
      </c>
      <c r="AK55" s="19">
        <f ca="1">+IF($F55=AK$48,SUM($N55:OFFSET($N55,0,IF(YEAR(AK$48)=VALUE(LEFT($L$48,4)),1,2))),
IF(YEAR($F55)&lt;=2017,$P55/12,0))</f>
        <v>416.66666666666669</v>
      </c>
      <c r="AL55" s="19">
        <f ca="1">+IF($F55=AL$48,SUM($N55:OFFSET($N55,0,IF(YEAR(AL$48)=VALUE(LEFT($L$48,4)),1,2))),
IF(YEAR($F55)&lt;=2017,$P55/12,0))</f>
        <v>416.66666666666669</v>
      </c>
      <c r="AM55" s="19">
        <f ca="1">+IF($F55=AM$48,SUM($N55:OFFSET($N55,0,IF(YEAR(AM$48)=VALUE(LEFT($L$48,4)),1,2))),
IF(YEAR($F55)&lt;=2017,$P55/12,0))</f>
        <v>416.66666666666669</v>
      </c>
      <c r="AN55" s="19">
        <f ca="1">+IF($F55=AN$48,SUM($N55:OFFSET($N55,0,IF(YEAR(AN$48)=VALUE(LEFT($L$48,4)),1,2))),
IF(YEAR($F55)&lt;=2017,$P55/12,0))</f>
        <v>416.66666666666669</v>
      </c>
      <c r="AO55" s="20">
        <f ca="1">+IF($F55=AO$48,SUM($N55:OFFSET($N55,0,IF(YEAR(AO$48)=VALUE(LEFT($L$48,4)),1,2))),
IF(YEAR($F55)&lt;=2017,$P55/12,0))</f>
        <v>416.66666666666669</v>
      </c>
      <c r="AP55" s="21"/>
    </row>
    <row r="56" spans="1:42" ht="15" x14ac:dyDescent="0.25">
      <c r="A56" s="35"/>
      <c r="B56" s="289" t="s">
        <v>115</v>
      </c>
      <c r="C56" s="283" t="s">
        <v>116</v>
      </c>
      <c r="D56" s="284">
        <v>7681</v>
      </c>
      <c r="E56" s="285" t="s">
        <v>33</v>
      </c>
      <c r="F56" s="286">
        <v>42826</v>
      </c>
      <c r="G56" s="287" t="s">
        <v>35</v>
      </c>
      <c r="H56" s="288">
        <v>0</v>
      </c>
      <c r="I56" s="290">
        <v>0.8821362249467436</v>
      </c>
      <c r="J56" s="291"/>
      <c r="K56" s="305">
        <v>19439.238000000001</v>
      </c>
      <c r="L56" s="302">
        <v>1976.29</v>
      </c>
      <c r="M56" s="292">
        <v>0</v>
      </c>
      <c r="N56" s="19">
        <f t="shared" si="14"/>
        <v>17148.056025161288</v>
      </c>
      <c r="O56" s="19">
        <f t="shared" si="15"/>
        <v>1743.357</v>
      </c>
      <c r="P56" s="20">
        <f t="shared" si="16"/>
        <v>0</v>
      </c>
      <c r="Q56" s="21"/>
      <c r="R56" s="22">
        <f ca="1">+IF($F56=R$48,SUM($N56:OFFSET($N56,0,IF(YEAR(R$48)=VALUE(LEFT($L$48,4)),1,2))),
IF(YEAR($F56)&lt;VALUE(LEFT($L$48,4)),($N56+$O56)/12,0))</f>
        <v>0</v>
      </c>
      <c r="S56" s="19">
        <f ca="1">+IF($F56=S$48,SUM($N56:OFFSET($N56,0,IF(YEAR(S$48)=VALUE(LEFT($L$48,4)),1,2))),
IF(YEAR($F56)&lt;VALUE(LEFT($L$48,4)),($N56+$O56)/12,0))</f>
        <v>0</v>
      </c>
      <c r="T56" s="19">
        <f ca="1">+IF($F56=T$48,SUM($N56:OFFSET($N56,0,IF(YEAR(T$48)=VALUE(LEFT($L$48,4)),1,2))),
IF(YEAR($F56)&lt;VALUE(LEFT($L$48,4)),($N56+$O56)/12,0))</f>
        <v>0</v>
      </c>
      <c r="U56" s="19">
        <f ca="1">+IF($F56=U$48,SUM($N56:OFFSET($N56,0,IF(YEAR(U$48)=VALUE(LEFT($L$48,4)),1,2))),
IF(YEAR($F56)&lt;VALUE(LEFT($L$48,4)),($N56+$O56)/12,0))</f>
        <v>18891.413025161288</v>
      </c>
      <c r="V56" s="19">
        <f ca="1">+IF($F56=V$48,SUM($N56:OFFSET($N56,0,IF(YEAR(V$48)=VALUE(LEFT($L$48,4)),1,2))),
IF(YEAR($F56)&lt;VALUE(LEFT($L$48,4)),($N56+$O56)/12,0))</f>
        <v>0</v>
      </c>
      <c r="W56" s="19">
        <f ca="1">+IF($F56=W$48,SUM($N56:OFFSET($N56,0,IF(YEAR(W$48)=VALUE(LEFT($L$48,4)),1,2))),
IF(YEAR($F56)&lt;VALUE(LEFT($L$48,4)),($N56+$O56)/12,0))</f>
        <v>0</v>
      </c>
      <c r="X56" s="19">
        <f ca="1">+IF($F56=X$48,SUM($N56:OFFSET($N56,0,IF(YEAR(X$48)=VALUE(LEFT($L$48,4)),1,2))),
IF(YEAR($F56)&lt;VALUE(LEFT($L$48,4)),($N56+$O56)/12,0))</f>
        <v>0</v>
      </c>
      <c r="Y56" s="19">
        <f ca="1">+IF($F56=Y$48,SUM($N56:OFFSET($N56,0,IF(YEAR(Y$48)=VALUE(LEFT($L$48,4)),1,2))),
IF(YEAR($F56)&lt;VALUE(LEFT($L$48,4)),($N56+$O56)/12,0))</f>
        <v>0</v>
      </c>
      <c r="Z56" s="19">
        <f ca="1">+IF($F56=Z$48,SUM($N56:OFFSET($N56,0,IF(YEAR(Z$48)=VALUE(LEFT($L$48,4)),1,2))),
IF(YEAR($F56)&lt;VALUE(LEFT($L$48,4)),($N56+$O56)/12,0))</f>
        <v>0</v>
      </c>
      <c r="AA56" s="19">
        <f ca="1">+IF($F56=AA$48,SUM($N56:OFFSET($N56,0,IF(YEAR(AA$48)=VALUE(LEFT($L$48,4)),1,2))),
IF(YEAR($F56)&lt;VALUE(LEFT($L$48,4)),($N56+$O56)/12,0))</f>
        <v>0</v>
      </c>
      <c r="AB56" s="19">
        <f ca="1">+IF($F56=AB$48,SUM($N56:OFFSET($N56,0,IF(YEAR(AB$48)=VALUE(LEFT($L$48,4)),1,2))),
IF(YEAR($F56)&lt;VALUE(LEFT($L$48,4)),($N56+$O56)/12,0))</f>
        <v>0</v>
      </c>
      <c r="AC56" s="20">
        <f ca="1">+IF($F56=AC$48,SUM($N56:OFFSET($N56,0,IF(YEAR(AC$48)=VALUE(LEFT($L$48,4)),1,2))),
IF(YEAR($F56)&lt;VALUE(LEFT($L$48,4)),($N56+$O56)/12,0))</f>
        <v>0</v>
      </c>
      <c r="AD56" s="22">
        <f ca="1">+IF($F56=AD$48,SUM($N56:OFFSET($N56,0,IF(YEAR(AD$48)=VALUE(LEFT($L$48,4)),1,2))),
IF(YEAR($F56)&lt;=2017,$P56/12,0))</f>
        <v>0</v>
      </c>
      <c r="AE56" s="19">
        <f ca="1">+IF($F56=AE$48,SUM($N56:OFFSET($N56,0,IF(YEAR(AE$48)=VALUE(LEFT($L$48,4)),1,2))),
IF(YEAR($F56)&lt;=2017,$P56/12,0))</f>
        <v>0</v>
      </c>
      <c r="AF56" s="19">
        <f ca="1">+IF($F56=AF$48,SUM($N56:OFFSET($N56,0,IF(YEAR(AF$48)=VALUE(LEFT($L$48,4)),1,2))),
IF(YEAR($F56)&lt;=2017,$P56/12,0))</f>
        <v>0</v>
      </c>
      <c r="AG56" s="19">
        <f ca="1">+IF($F56=AG$48,SUM($N56:OFFSET($N56,0,IF(YEAR(AG$48)=VALUE(LEFT($L$48,4)),1,2))),
IF(YEAR($F56)&lt;=2017,$P56/12,0))</f>
        <v>0</v>
      </c>
      <c r="AH56" s="19">
        <f ca="1">+IF($F56=AH$48,SUM($N56:OFFSET($N56,0,IF(YEAR(AH$48)=VALUE(LEFT($L$48,4)),1,2))),
IF(YEAR($F56)&lt;=2017,$P56/12,0))</f>
        <v>0</v>
      </c>
      <c r="AI56" s="19">
        <f ca="1">+IF($F56=AI$48,SUM($N56:OFFSET($N56,0,IF(YEAR(AI$48)=VALUE(LEFT($L$48,4)),1,2))),
IF(YEAR($F56)&lt;=2017,$P56/12,0))</f>
        <v>0</v>
      </c>
      <c r="AJ56" s="19">
        <f ca="1">+IF($F56=AJ$48,SUM($N56:OFFSET($N56,0,IF(YEAR(AJ$48)=VALUE(LEFT($L$48,4)),1,2))),
IF(YEAR($F56)&lt;=2017,$P56/12,0))</f>
        <v>0</v>
      </c>
      <c r="AK56" s="19">
        <f ca="1">+IF($F56=AK$48,SUM($N56:OFFSET($N56,0,IF(YEAR(AK$48)=VALUE(LEFT($L$48,4)),1,2))),
IF(YEAR($F56)&lt;=2017,$P56/12,0))</f>
        <v>0</v>
      </c>
      <c r="AL56" s="19">
        <f ca="1">+IF($F56=AL$48,SUM($N56:OFFSET($N56,0,IF(YEAR(AL$48)=VALUE(LEFT($L$48,4)),1,2))),
IF(YEAR($F56)&lt;=2017,$P56/12,0))</f>
        <v>0</v>
      </c>
      <c r="AM56" s="19">
        <f ca="1">+IF($F56=AM$48,SUM($N56:OFFSET($N56,0,IF(YEAR(AM$48)=VALUE(LEFT($L$48,4)),1,2))),
IF(YEAR($F56)&lt;=2017,$P56/12,0))</f>
        <v>0</v>
      </c>
      <c r="AN56" s="19">
        <f ca="1">+IF($F56=AN$48,SUM($N56:OFFSET($N56,0,IF(YEAR(AN$48)=VALUE(LEFT($L$48,4)),1,2))),
IF(YEAR($F56)&lt;=2017,$P56/12,0))</f>
        <v>0</v>
      </c>
      <c r="AO56" s="20">
        <f ca="1">+IF($F56=AO$48,SUM($N56:OFFSET($N56,0,IF(YEAR(AO$48)=VALUE(LEFT($L$48,4)),1,2))),
IF(YEAR($F56)&lt;=2017,$P56/12,0))</f>
        <v>0</v>
      </c>
      <c r="AP56" s="21"/>
    </row>
    <row r="57" spans="1:42" ht="15" x14ac:dyDescent="0.25">
      <c r="A57" s="35"/>
      <c r="B57" s="289" t="s">
        <v>117</v>
      </c>
      <c r="C57" s="283" t="s">
        <v>118</v>
      </c>
      <c r="D57" s="284">
        <v>7820</v>
      </c>
      <c r="E57" s="285" t="s">
        <v>33</v>
      </c>
      <c r="F57" s="286">
        <v>43435</v>
      </c>
      <c r="G57" s="287" t="s">
        <v>35</v>
      </c>
      <c r="H57" s="288">
        <v>0</v>
      </c>
      <c r="I57" s="290">
        <v>0.85029999999999994</v>
      </c>
      <c r="J57" s="291"/>
      <c r="K57" s="305">
        <v>349.72699999999998</v>
      </c>
      <c r="L57" s="302">
        <v>2247.7608608</v>
      </c>
      <c r="M57" s="292">
        <v>16988.319</v>
      </c>
      <c r="N57" s="19">
        <f t="shared" si="14"/>
        <v>297.37286809999995</v>
      </c>
      <c r="O57" s="19">
        <f t="shared" si="15"/>
        <v>1911.2710599382399</v>
      </c>
      <c r="P57" s="20">
        <f t="shared" si="16"/>
        <v>14445.167645699999</v>
      </c>
      <c r="Q57" s="21"/>
      <c r="R57" s="22">
        <f ca="1">+IF($F57=R$48,SUM($N57:OFFSET($N57,0,IF(YEAR(R$48)=VALUE(LEFT($L$48,4)),1,2))),
IF(YEAR($F57)&lt;VALUE(LEFT($L$48,4)),($N57+$O57)/12,0))</f>
        <v>0</v>
      </c>
      <c r="S57" s="19">
        <f ca="1">+IF($F57=S$48,SUM($N57:OFFSET($N57,0,IF(YEAR(S$48)=VALUE(LEFT($L$48,4)),1,2))),
IF(YEAR($F57)&lt;VALUE(LEFT($L$48,4)),($N57+$O57)/12,0))</f>
        <v>0</v>
      </c>
      <c r="T57" s="19">
        <f ca="1">+IF($F57=T$48,SUM($N57:OFFSET($N57,0,IF(YEAR(T$48)=VALUE(LEFT($L$48,4)),1,2))),
IF(YEAR($F57)&lt;VALUE(LEFT($L$48,4)),($N57+$O57)/12,0))</f>
        <v>0</v>
      </c>
      <c r="U57" s="19">
        <f ca="1">+IF($F57=U$48,SUM($N57:OFFSET($N57,0,IF(YEAR(U$48)=VALUE(LEFT($L$48,4)),1,2))),
IF(YEAR($F57)&lt;VALUE(LEFT($L$48,4)),($N57+$O57)/12,0))</f>
        <v>0</v>
      </c>
      <c r="V57" s="19">
        <f ca="1">+IF($F57=V$48,SUM($N57:OFFSET($N57,0,IF(YEAR(V$48)=VALUE(LEFT($L$48,4)),1,2))),
IF(YEAR($F57)&lt;VALUE(LEFT($L$48,4)),($N57+$O57)/12,0))</f>
        <v>0</v>
      </c>
      <c r="W57" s="19">
        <f ca="1">+IF($F57=W$48,SUM($N57:OFFSET($N57,0,IF(YEAR(W$48)=VALUE(LEFT($L$48,4)),1,2))),
IF(YEAR($F57)&lt;VALUE(LEFT($L$48,4)),($N57+$O57)/12,0))</f>
        <v>0</v>
      </c>
      <c r="X57" s="19">
        <f ca="1">+IF($F57=X$48,SUM($N57:OFFSET($N57,0,IF(YEAR(X$48)=VALUE(LEFT($L$48,4)),1,2))),
IF(YEAR($F57)&lt;VALUE(LEFT($L$48,4)),($N57+$O57)/12,0))</f>
        <v>0</v>
      </c>
      <c r="Y57" s="19">
        <f ca="1">+IF($F57=Y$48,SUM($N57:OFFSET($N57,0,IF(YEAR(Y$48)=VALUE(LEFT($L$48,4)),1,2))),
IF(YEAR($F57)&lt;VALUE(LEFT($L$48,4)),($N57+$O57)/12,0))</f>
        <v>0</v>
      </c>
      <c r="Z57" s="19">
        <f ca="1">+IF($F57=Z$48,SUM($N57:OFFSET($N57,0,IF(YEAR(Z$48)=VALUE(LEFT($L$48,4)),1,2))),
IF(YEAR($F57)&lt;VALUE(LEFT($L$48,4)),($N57+$O57)/12,0))</f>
        <v>0</v>
      </c>
      <c r="AA57" s="19">
        <f ca="1">+IF($F57=AA$48,SUM($N57:OFFSET($N57,0,IF(YEAR(AA$48)=VALUE(LEFT($L$48,4)),1,2))),
IF(YEAR($F57)&lt;VALUE(LEFT($L$48,4)),($N57+$O57)/12,0))</f>
        <v>0</v>
      </c>
      <c r="AB57" s="19">
        <f ca="1">+IF($F57=AB$48,SUM($N57:OFFSET($N57,0,IF(YEAR(AB$48)=VALUE(LEFT($L$48,4)),1,2))),
IF(YEAR($F57)&lt;VALUE(LEFT($L$48,4)),($N57+$O57)/12,0))</f>
        <v>0</v>
      </c>
      <c r="AC57" s="20">
        <f ca="1">+IF($F57=AC$48,SUM($N57:OFFSET($N57,0,IF(YEAR(AC$48)=VALUE(LEFT($L$48,4)),1,2))),
IF(YEAR($F57)&lt;VALUE(LEFT($L$48,4)),($N57+$O57)/12,0))</f>
        <v>0</v>
      </c>
      <c r="AD57" s="22">
        <f ca="1">+IF($F57=AD$48,SUM($N57:OFFSET($N57,0,IF(YEAR(AD$48)=VALUE(LEFT($L$48,4)),1,2))),
IF(YEAR($F57)&lt;=2017,$P57/12,0))</f>
        <v>0</v>
      </c>
      <c r="AE57" s="19">
        <f ca="1">+IF($F57=AE$48,SUM($N57:OFFSET($N57,0,IF(YEAR(AE$48)=VALUE(LEFT($L$48,4)),1,2))),
IF(YEAR($F57)&lt;=2017,$P57/12,0))</f>
        <v>0</v>
      </c>
      <c r="AF57" s="19">
        <f ca="1">+IF($F57=AF$48,SUM($N57:OFFSET($N57,0,IF(YEAR(AF$48)=VALUE(LEFT($L$48,4)),1,2))),
IF(YEAR($F57)&lt;=2017,$P57/12,0))</f>
        <v>0</v>
      </c>
      <c r="AG57" s="19">
        <f ca="1">+IF($F57=AG$48,SUM($N57:OFFSET($N57,0,IF(YEAR(AG$48)=VALUE(LEFT($L$48,4)),1,2))),
IF(YEAR($F57)&lt;=2017,$P57/12,0))</f>
        <v>0</v>
      </c>
      <c r="AH57" s="19">
        <f ca="1">+IF($F57=AH$48,SUM($N57:OFFSET($N57,0,IF(YEAR(AH$48)=VALUE(LEFT($L$48,4)),1,2))),
IF(YEAR($F57)&lt;=2017,$P57/12,0))</f>
        <v>0</v>
      </c>
      <c r="AI57" s="19">
        <f ca="1">+IF($F57=AI$48,SUM($N57:OFFSET($N57,0,IF(YEAR(AI$48)=VALUE(LEFT($L$48,4)),1,2))),
IF(YEAR($F57)&lt;=2017,$P57/12,0))</f>
        <v>0</v>
      </c>
      <c r="AJ57" s="19">
        <f ca="1">+IF($F57=AJ$48,SUM($N57:OFFSET($N57,0,IF(YEAR(AJ$48)=VALUE(LEFT($L$48,4)),1,2))),
IF(YEAR($F57)&lt;=2017,$P57/12,0))</f>
        <v>0</v>
      </c>
      <c r="AK57" s="19">
        <f ca="1">+IF($F57=AK$48,SUM($N57:OFFSET($N57,0,IF(YEAR(AK$48)=VALUE(LEFT($L$48,4)),1,2))),
IF(YEAR($F57)&lt;=2017,$P57/12,0))</f>
        <v>0</v>
      </c>
      <c r="AL57" s="19">
        <f ca="1">+IF($F57=AL$48,SUM($N57:OFFSET($N57,0,IF(YEAR(AL$48)=VALUE(LEFT($L$48,4)),1,2))),
IF(YEAR($F57)&lt;=2017,$P57/12,0))</f>
        <v>0</v>
      </c>
      <c r="AM57" s="19">
        <f ca="1">+IF($F57=AM$48,SUM($N57:OFFSET($N57,0,IF(YEAR(AM$48)=VALUE(LEFT($L$48,4)),1,2))),
IF(YEAR($F57)&lt;=2017,$P57/12,0))</f>
        <v>0</v>
      </c>
      <c r="AN57" s="19">
        <f ca="1">+IF($F57=AN$48,SUM($N57:OFFSET($N57,0,IF(YEAR(AN$48)=VALUE(LEFT($L$48,4)),1,2))),
IF(YEAR($F57)&lt;=2017,$P57/12,0))</f>
        <v>0</v>
      </c>
      <c r="AO57" s="20">
        <f ca="1">+IF($F57=AO$48,SUM($N57:OFFSET($N57,0,IF(YEAR(AO$48)=VALUE(LEFT($L$48,4)),1,2))),
IF(YEAR($F57)&lt;=2017,$P57/12,0))</f>
        <v>16653.81157373824</v>
      </c>
      <c r="AP57" s="21"/>
    </row>
    <row r="58" spans="1:42" ht="15" x14ac:dyDescent="0.25">
      <c r="A58" s="35"/>
      <c r="B58" s="289" t="s">
        <v>119</v>
      </c>
      <c r="C58" s="283" t="s">
        <v>120</v>
      </c>
      <c r="D58" s="284">
        <v>7820</v>
      </c>
      <c r="E58" s="285" t="s">
        <v>33</v>
      </c>
      <c r="F58" s="286">
        <v>43435</v>
      </c>
      <c r="G58" s="287" t="s">
        <v>35</v>
      </c>
      <c r="H58" s="288">
        <v>0</v>
      </c>
      <c r="I58" s="290">
        <v>0.89100000000000001</v>
      </c>
      <c r="J58" s="291"/>
      <c r="K58" s="305">
        <v>271.41399999999999</v>
      </c>
      <c r="L58" s="302">
        <v>1328.3628100000001</v>
      </c>
      <c r="M58" s="292">
        <v>10787.036</v>
      </c>
      <c r="N58" s="19">
        <f t="shared" si="14"/>
        <v>241.82987399999999</v>
      </c>
      <c r="O58" s="19">
        <f t="shared" si="15"/>
        <v>1183.57126371</v>
      </c>
      <c r="P58" s="20">
        <f t="shared" si="16"/>
        <v>9611.2490760000001</v>
      </c>
      <c r="Q58" s="21"/>
      <c r="R58" s="22">
        <f ca="1">+IF($F58=R$48,SUM($N58:OFFSET($N58,0,IF(YEAR(R$48)=VALUE(LEFT($L$48,4)),1,2))),
IF(YEAR($F58)&lt;VALUE(LEFT($L$48,4)),($N58+$O58)/12,0))</f>
        <v>0</v>
      </c>
      <c r="S58" s="19">
        <f ca="1">+IF($F58=S$48,SUM($N58:OFFSET($N58,0,IF(YEAR(S$48)=VALUE(LEFT($L$48,4)),1,2))),
IF(YEAR($F58)&lt;VALUE(LEFT($L$48,4)),($N58+$O58)/12,0))</f>
        <v>0</v>
      </c>
      <c r="T58" s="19">
        <f ca="1">+IF($F58=T$48,SUM($N58:OFFSET($N58,0,IF(YEAR(T$48)=VALUE(LEFT($L$48,4)),1,2))),
IF(YEAR($F58)&lt;VALUE(LEFT($L$48,4)),($N58+$O58)/12,0))</f>
        <v>0</v>
      </c>
      <c r="U58" s="19">
        <f ca="1">+IF($F58=U$48,SUM($N58:OFFSET($N58,0,IF(YEAR(U$48)=VALUE(LEFT($L$48,4)),1,2))),
IF(YEAR($F58)&lt;VALUE(LEFT($L$48,4)),($N58+$O58)/12,0))</f>
        <v>0</v>
      </c>
      <c r="V58" s="19">
        <f ca="1">+IF($F58=V$48,SUM($N58:OFFSET($N58,0,IF(YEAR(V$48)=VALUE(LEFT($L$48,4)),1,2))),
IF(YEAR($F58)&lt;VALUE(LEFT($L$48,4)),($N58+$O58)/12,0))</f>
        <v>0</v>
      </c>
      <c r="W58" s="19">
        <f ca="1">+IF($F58=W$48,SUM($N58:OFFSET($N58,0,IF(YEAR(W$48)=VALUE(LEFT($L$48,4)),1,2))),
IF(YEAR($F58)&lt;VALUE(LEFT($L$48,4)),($N58+$O58)/12,0))</f>
        <v>0</v>
      </c>
      <c r="X58" s="19">
        <f ca="1">+IF($F58=X$48,SUM($N58:OFFSET($N58,0,IF(YEAR(X$48)=VALUE(LEFT($L$48,4)),1,2))),
IF(YEAR($F58)&lt;VALUE(LEFT($L$48,4)),($N58+$O58)/12,0))</f>
        <v>0</v>
      </c>
      <c r="Y58" s="19">
        <f ca="1">+IF($F58=Y$48,SUM($N58:OFFSET($N58,0,IF(YEAR(Y$48)=VALUE(LEFT($L$48,4)),1,2))),
IF(YEAR($F58)&lt;VALUE(LEFT($L$48,4)),($N58+$O58)/12,0))</f>
        <v>0</v>
      </c>
      <c r="Z58" s="19">
        <f ca="1">+IF($F58=Z$48,SUM($N58:OFFSET($N58,0,IF(YEAR(Z$48)=VALUE(LEFT($L$48,4)),1,2))),
IF(YEAR($F58)&lt;VALUE(LEFT($L$48,4)),($N58+$O58)/12,0))</f>
        <v>0</v>
      </c>
      <c r="AA58" s="19">
        <f ca="1">+IF($F58=AA$48,SUM($N58:OFFSET($N58,0,IF(YEAR(AA$48)=VALUE(LEFT($L$48,4)),1,2))),
IF(YEAR($F58)&lt;VALUE(LEFT($L$48,4)),($N58+$O58)/12,0))</f>
        <v>0</v>
      </c>
      <c r="AB58" s="19">
        <f ca="1">+IF($F58=AB$48,SUM($N58:OFFSET($N58,0,IF(YEAR(AB$48)=VALUE(LEFT($L$48,4)),1,2))),
IF(YEAR($F58)&lt;VALUE(LEFT($L$48,4)),($N58+$O58)/12,0))</f>
        <v>0</v>
      </c>
      <c r="AC58" s="20">
        <f ca="1">+IF($F58=AC$48,SUM($N58:OFFSET($N58,0,IF(YEAR(AC$48)=VALUE(LEFT($L$48,4)),1,2))),
IF(YEAR($F58)&lt;VALUE(LEFT($L$48,4)),($N58+$O58)/12,0))</f>
        <v>0</v>
      </c>
      <c r="AD58" s="22">
        <f ca="1">+IF($F58=AD$48,SUM($N58:OFFSET($N58,0,IF(YEAR(AD$48)=VALUE(LEFT($L$48,4)),1,2))),
IF(YEAR($F58)&lt;=2017,$P58/12,0))</f>
        <v>0</v>
      </c>
      <c r="AE58" s="19">
        <f ca="1">+IF($F58=AE$48,SUM($N58:OFFSET($N58,0,IF(YEAR(AE$48)=VALUE(LEFT($L$48,4)),1,2))),
IF(YEAR($F58)&lt;=2017,$P58/12,0))</f>
        <v>0</v>
      </c>
      <c r="AF58" s="19">
        <f ca="1">+IF($F58=AF$48,SUM($N58:OFFSET($N58,0,IF(YEAR(AF$48)=VALUE(LEFT($L$48,4)),1,2))),
IF(YEAR($F58)&lt;=2017,$P58/12,0))</f>
        <v>0</v>
      </c>
      <c r="AG58" s="19">
        <f ca="1">+IF($F58=AG$48,SUM($N58:OFFSET($N58,0,IF(YEAR(AG$48)=VALUE(LEFT($L$48,4)),1,2))),
IF(YEAR($F58)&lt;=2017,$P58/12,0))</f>
        <v>0</v>
      </c>
      <c r="AH58" s="19">
        <f ca="1">+IF($F58=AH$48,SUM($N58:OFFSET($N58,0,IF(YEAR(AH$48)=VALUE(LEFT($L$48,4)),1,2))),
IF(YEAR($F58)&lt;=2017,$P58/12,0))</f>
        <v>0</v>
      </c>
      <c r="AI58" s="19">
        <f ca="1">+IF($F58=AI$48,SUM($N58:OFFSET($N58,0,IF(YEAR(AI$48)=VALUE(LEFT($L$48,4)),1,2))),
IF(YEAR($F58)&lt;=2017,$P58/12,0))</f>
        <v>0</v>
      </c>
      <c r="AJ58" s="19">
        <f ca="1">+IF($F58=AJ$48,SUM($N58:OFFSET($N58,0,IF(YEAR(AJ$48)=VALUE(LEFT($L$48,4)),1,2))),
IF(YEAR($F58)&lt;=2017,$P58/12,0))</f>
        <v>0</v>
      </c>
      <c r="AK58" s="19">
        <f ca="1">+IF($F58=AK$48,SUM($N58:OFFSET($N58,0,IF(YEAR(AK$48)=VALUE(LEFT($L$48,4)),1,2))),
IF(YEAR($F58)&lt;=2017,$P58/12,0))</f>
        <v>0</v>
      </c>
      <c r="AL58" s="19">
        <f ca="1">+IF($F58=AL$48,SUM($N58:OFFSET($N58,0,IF(YEAR(AL$48)=VALUE(LEFT($L$48,4)),1,2))),
IF(YEAR($F58)&lt;=2017,$P58/12,0))</f>
        <v>0</v>
      </c>
      <c r="AM58" s="19">
        <f ca="1">+IF($F58=AM$48,SUM($N58:OFFSET($N58,0,IF(YEAR(AM$48)=VALUE(LEFT($L$48,4)),1,2))),
IF(YEAR($F58)&lt;=2017,$P58/12,0))</f>
        <v>0</v>
      </c>
      <c r="AN58" s="19">
        <f ca="1">+IF($F58=AN$48,SUM($N58:OFFSET($N58,0,IF(YEAR(AN$48)=VALUE(LEFT($L$48,4)),1,2))),
IF(YEAR($F58)&lt;=2017,$P58/12,0))</f>
        <v>0</v>
      </c>
      <c r="AO58" s="20">
        <f ca="1">+IF($F58=AO$48,SUM($N58:OFFSET($N58,0,IF(YEAR(AO$48)=VALUE(LEFT($L$48,4)),1,2))),
IF(YEAR($F58)&lt;=2017,$P58/12,0))</f>
        <v>11036.65021371</v>
      </c>
      <c r="AP58" s="21"/>
    </row>
    <row r="59" spans="1:42" ht="15" x14ac:dyDescent="0.25">
      <c r="A59" s="35"/>
      <c r="B59" s="289" t="s">
        <v>121</v>
      </c>
      <c r="C59" s="283" t="s">
        <v>122</v>
      </c>
      <c r="D59" s="284">
        <v>7820</v>
      </c>
      <c r="E59" s="285" t="s">
        <v>33</v>
      </c>
      <c r="F59" s="286">
        <v>43435</v>
      </c>
      <c r="G59" s="287" t="s">
        <v>35</v>
      </c>
      <c r="H59" s="288">
        <v>0</v>
      </c>
      <c r="I59" s="290">
        <v>1</v>
      </c>
      <c r="J59" s="291"/>
      <c r="K59" s="305">
        <v>322.58575000000002</v>
      </c>
      <c r="L59" s="302">
        <v>2657.6136755999996</v>
      </c>
      <c r="M59" s="292">
        <v>12898.764999999999</v>
      </c>
      <c r="N59" s="19">
        <f t="shared" si="14"/>
        <v>322.58575000000002</v>
      </c>
      <c r="O59" s="19">
        <f t="shared" si="15"/>
        <v>2657.6136755999996</v>
      </c>
      <c r="P59" s="20">
        <f t="shared" si="16"/>
        <v>12898.764999999999</v>
      </c>
      <c r="Q59" s="21"/>
      <c r="R59" s="22">
        <f ca="1">+IF($F59=R$48,SUM($N59:OFFSET($N59,0,IF(YEAR(R$48)=VALUE(LEFT($L$48,4)),1,2))),
IF(YEAR($F59)&lt;VALUE(LEFT($L$48,4)),($N59+$O59)/12,0))</f>
        <v>0</v>
      </c>
      <c r="S59" s="19">
        <f ca="1">+IF($F59=S$48,SUM($N59:OFFSET($N59,0,IF(YEAR(S$48)=VALUE(LEFT($L$48,4)),1,2))),
IF(YEAR($F59)&lt;VALUE(LEFT($L$48,4)),($N59+$O59)/12,0))</f>
        <v>0</v>
      </c>
      <c r="T59" s="19">
        <f ca="1">+IF($F59=T$48,SUM($N59:OFFSET($N59,0,IF(YEAR(T$48)=VALUE(LEFT($L$48,4)),1,2))),
IF(YEAR($F59)&lt;VALUE(LEFT($L$48,4)),($N59+$O59)/12,0))</f>
        <v>0</v>
      </c>
      <c r="U59" s="19">
        <f ca="1">+IF($F59=U$48,SUM($N59:OFFSET($N59,0,IF(YEAR(U$48)=VALUE(LEFT($L$48,4)),1,2))),
IF(YEAR($F59)&lt;VALUE(LEFT($L$48,4)),($N59+$O59)/12,0))</f>
        <v>0</v>
      </c>
      <c r="V59" s="19">
        <f ca="1">+IF($F59=V$48,SUM($N59:OFFSET($N59,0,IF(YEAR(V$48)=VALUE(LEFT($L$48,4)),1,2))),
IF(YEAR($F59)&lt;VALUE(LEFT($L$48,4)),($N59+$O59)/12,0))</f>
        <v>0</v>
      </c>
      <c r="W59" s="19">
        <f ca="1">+IF($F59=W$48,SUM($N59:OFFSET($N59,0,IF(YEAR(W$48)=VALUE(LEFT($L$48,4)),1,2))),
IF(YEAR($F59)&lt;VALUE(LEFT($L$48,4)),($N59+$O59)/12,0))</f>
        <v>0</v>
      </c>
      <c r="X59" s="19">
        <f ca="1">+IF($F59=X$48,SUM($N59:OFFSET($N59,0,IF(YEAR(X$48)=VALUE(LEFT($L$48,4)),1,2))),
IF(YEAR($F59)&lt;VALUE(LEFT($L$48,4)),($N59+$O59)/12,0))</f>
        <v>0</v>
      </c>
      <c r="Y59" s="19">
        <f ca="1">+IF($F59=Y$48,SUM($N59:OFFSET($N59,0,IF(YEAR(Y$48)=VALUE(LEFT($L$48,4)),1,2))),
IF(YEAR($F59)&lt;VALUE(LEFT($L$48,4)),($N59+$O59)/12,0))</f>
        <v>0</v>
      </c>
      <c r="Z59" s="19">
        <f ca="1">+IF($F59=Z$48,SUM($N59:OFFSET($N59,0,IF(YEAR(Z$48)=VALUE(LEFT($L$48,4)),1,2))),
IF(YEAR($F59)&lt;VALUE(LEFT($L$48,4)),($N59+$O59)/12,0))</f>
        <v>0</v>
      </c>
      <c r="AA59" s="19">
        <f ca="1">+IF($F59=AA$48,SUM($N59:OFFSET($N59,0,IF(YEAR(AA$48)=VALUE(LEFT($L$48,4)),1,2))),
IF(YEAR($F59)&lt;VALUE(LEFT($L$48,4)),($N59+$O59)/12,0))</f>
        <v>0</v>
      </c>
      <c r="AB59" s="19">
        <f ca="1">+IF($F59=AB$48,SUM($N59:OFFSET($N59,0,IF(YEAR(AB$48)=VALUE(LEFT($L$48,4)),1,2))),
IF(YEAR($F59)&lt;VALUE(LEFT($L$48,4)),($N59+$O59)/12,0))</f>
        <v>0</v>
      </c>
      <c r="AC59" s="20">
        <f ca="1">+IF($F59=AC$48,SUM($N59:OFFSET($N59,0,IF(YEAR(AC$48)=VALUE(LEFT($L$48,4)),1,2))),
IF(YEAR($F59)&lt;VALUE(LEFT($L$48,4)),($N59+$O59)/12,0))</f>
        <v>0</v>
      </c>
      <c r="AD59" s="22">
        <f ca="1">+IF($F59=AD$48,SUM($N59:OFFSET($N59,0,IF(YEAR(AD$48)=VALUE(LEFT($L$48,4)),1,2))),
IF(YEAR($F59)&lt;=2017,$P59/12,0))</f>
        <v>0</v>
      </c>
      <c r="AE59" s="19">
        <f ca="1">+IF($F59=AE$48,SUM($N59:OFFSET($N59,0,IF(YEAR(AE$48)=VALUE(LEFT($L$48,4)),1,2))),
IF(YEAR($F59)&lt;=2017,$P59/12,0))</f>
        <v>0</v>
      </c>
      <c r="AF59" s="19">
        <f ca="1">+IF($F59=AF$48,SUM($N59:OFFSET($N59,0,IF(YEAR(AF$48)=VALUE(LEFT($L$48,4)),1,2))),
IF(YEAR($F59)&lt;=2017,$P59/12,0))</f>
        <v>0</v>
      </c>
      <c r="AG59" s="19">
        <f ca="1">+IF($F59=AG$48,SUM($N59:OFFSET($N59,0,IF(YEAR(AG$48)=VALUE(LEFT($L$48,4)),1,2))),
IF(YEAR($F59)&lt;=2017,$P59/12,0))</f>
        <v>0</v>
      </c>
      <c r="AH59" s="19">
        <f ca="1">+IF($F59=AH$48,SUM($N59:OFFSET($N59,0,IF(YEAR(AH$48)=VALUE(LEFT($L$48,4)),1,2))),
IF(YEAR($F59)&lt;=2017,$P59/12,0))</f>
        <v>0</v>
      </c>
      <c r="AI59" s="19">
        <f ca="1">+IF($F59=AI$48,SUM($N59:OFFSET($N59,0,IF(YEAR(AI$48)=VALUE(LEFT($L$48,4)),1,2))),
IF(YEAR($F59)&lt;=2017,$P59/12,0))</f>
        <v>0</v>
      </c>
      <c r="AJ59" s="19">
        <f ca="1">+IF($F59=AJ$48,SUM($N59:OFFSET($N59,0,IF(YEAR(AJ$48)=VALUE(LEFT($L$48,4)),1,2))),
IF(YEAR($F59)&lt;=2017,$P59/12,0))</f>
        <v>0</v>
      </c>
      <c r="AK59" s="19">
        <f ca="1">+IF($F59=AK$48,SUM($N59:OFFSET($N59,0,IF(YEAR(AK$48)=VALUE(LEFT($L$48,4)),1,2))),
IF(YEAR($F59)&lt;=2017,$P59/12,0))</f>
        <v>0</v>
      </c>
      <c r="AL59" s="19">
        <f ca="1">+IF($F59=AL$48,SUM($N59:OFFSET($N59,0,IF(YEAR(AL$48)=VALUE(LEFT($L$48,4)),1,2))),
IF(YEAR($F59)&lt;=2017,$P59/12,0))</f>
        <v>0</v>
      </c>
      <c r="AM59" s="19">
        <f ca="1">+IF($F59=AM$48,SUM($N59:OFFSET($N59,0,IF(YEAR(AM$48)=VALUE(LEFT($L$48,4)),1,2))),
IF(YEAR($F59)&lt;=2017,$P59/12,0))</f>
        <v>0</v>
      </c>
      <c r="AN59" s="19">
        <f ca="1">+IF($F59=AN$48,SUM($N59:OFFSET($N59,0,IF(YEAR(AN$48)=VALUE(LEFT($L$48,4)),1,2))),
IF(YEAR($F59)&lt;=2017,$P59/12,0))</f>
        <v>0</v>
      </c>
      <c r="AO59" s="20">
        <f ca="1">+IF($F59=AO$48,SUM($N59:OFFSET($N59,0,IF(YEAR(AO$48)=VALUE(LEFT($L$48,4)),1,2))),
IF(YEAR($F59)&lt;=2017,$P59/12,0))</f>
        <v>15878.964425599999</v>
      </c>
      <c r="AP59" s="21"/>
    </row>
    <row r="60" spans="1:42" ht="15" x14ac:dyDescent="0.25">
      <c r="A60" s="35"/>
      <c r="B60" s="289" t="s">
        <v>123</v>
      </c>
      <c r="C60" s="283" t="s">
        <v>124</v>
      </c>
      <c r="D60" s="284">
        <v>7820</v>
      </c>
      <c r="E60" s="285" t="s">
        <v>33</v>
      </c>
      <c r="F60" s="286">
        <v>43435</v>
      </c>
      <c r="G60" s="287" t="s">
        <v>35</v>
      </c>
      <c r="H60" s="288">
        <v>0</v>
      </c>
      <c r="I60" s="290">
        <v>1</v>
      </c>
      <c r="J60" s="291"/>
      <c r="K60" s="305">
        <v>91.821539999999999</v>
      </c>
      <c r="L60" s="302">
        <v>3746.05357</v>
      </c>
      <c r="M60" s="292">
        <v>4317.3959999999997</v>
      </c>
      <c r="N60" s="19">
        <f t="shared" si="14"/>
        <v>91.821539999999999</v>
      </c>
      <c r="O60" s="19">
        <f t="shared" si="15"/>
        <v>3746.05357</v>
      </c>
      <c r="P60" s="20">
        <f t="shared" si="16"/>
        <v>4317.3959999999997</v>
      </c>
      <c r="Q60" s="21"/>
      <c r="R60" s="22">
        <f ca="1">+IF($F60=R$48,SUM($N60:OFFSET($N60,0,IF(YEAR(R$48)=VALUE(LEFT($L$48,4)),1,2))),
IF(YEAR($F60)&lt;VALUE(LEFT($L$48,4)),($N60+$O60)/12,0))</f>
        <v>0</v>
      </c>
      <c r="S60" s="19">
        <f ca="1">+IF($F60=S$48,SUM($N60:OFFSET($N60,0,IF(YEAR(S$48)=VALUE(LEFT($L$48,4)),1,2))),
IF(YEAR($F60)&lt;VALUE(LEFT($L$48,4)),($N60+$O60)/12,0))</f>
        <v>0</v>
      </c>
      <c r="T60" s="19">
        <f ca="1">+IF($F60=T$48,SUM($N60:OFFSET($N60,0,IF(YEAR(T$48)=VALUE(LEFT($L$48,4)),1,2))),
IF(YEAR($F60)&lt;VALUE(LEFT($L$48,4)),($N60+$O60)/12,0))</f>
        <v>0</v>
      </c>
      <c r="U60" s="19">
        <f ca="1">+IF($F60=U$48,SUM($N60:OFFSET($N60,0,IF(YEAR(U$48)=VALUE(LEFT($L$48,4)),1,2))),
IF(YEAR($F60)&lt;VALUE(LEFT($L$48,4)),($N60+$O60)/12,0))</f>
        <v>0</v>
      </c>
      <c r="V60" s="19">
        <f ca="1">+IF($F60=V$48,SUM($N60:OFFSET($N60,0,IF(YEAR(V$48)=VALUE(LEFT($L$48,4)),1,2))),
IF(YEAR($F60)&lt;VALUE(LEFT($L$48,4)),($N60+$O60)/12,0))</f>
        <v>0</v>
      </c>
      <c r="W60" s="19">
        <f ca="1">+IF($F60=W$48,SUM($N60:OFFSET($N60,0,IF(YEAR(W$48)=VALUE(LEFT($L$48,4)),1,2))),
IF(YEAR($F60)&lt;VALUE(LEFT($L$48,4)),($N60+$O60)/12,0))</f>
        <v>0</v>
      </c>
      <c r="X60" s="19">
        <f ca="1">+IF($F60=X$48,SUM($N60:OFFSET($N60,0,IF(YEAR(X$48)=VALUE(LEFT($L$48,4)),1,2))),
IF(YEAR($F60)&lt;VALUE(LEFT($L$48,4)),($N60+$O60)/12,0))</f>
        <v>0</v>
      </c>
      <c r="Y60" s="19">
        <f ca="1">+IF($F60=Y$48,SUM($N60:OFFSET($N60,0,IF(YEAR(Y$48)=VALUE(LEFT($L$48,4)),1,2))),
IF(YEAR($F60)&lt;VALUE(LEFT($L$48,4)),($N60+$O60)/12,0))</f>
        <v>0</v>
      </c>
      <c r="Z60" s="19">
        <f ca="1">+IF($F60=Z$48,SUM($N60:OFFSET($N60,0,IF(YEAR(Z$48)=VALUE(LEFT($L$48,4)),1,2))),
IF(YEAR($F60)&lt;VALUE(LEFT($L$48,4)),($N60+$O60)/12,0))</f>
        <v>0</v>
      </c>
      <c r="AA60" s="19">
        <f ca="1">+IF($F60=AA$48,SUM($N60:OFFSET($N60,0,IF(YEAR(AA$48)=VALUE(LEFT($L$48,4)),1,2))),
IF(YEAR($F60)&lt;VALUE(LEFT($L$48,4)),($N60+$O60)/12,0))</f>
        <v>0</v>
      </c>
      <c r="AB60" s="19">
        <f ca="1">+IF($F60=AB$48,SUM($N60:OFFSET($N60,0,IF(YEAR(AB$48)=VALUE(LEFT($L$48,4)),1,2))),
IF(YEAR($F60)&lt;VALUE(LEFT($L$48,4)),($N60+$O60)/12,0))</f>
        <v>0</v>
      </c>
      <c r="AC60" s="20">
        <f ca="1">+IF($F60=AC$48,SUM($N60:OFFSET($N60,0,IF(YEAR(AC$48)=VALUE(LEFT($L$48,4)),1,2))),
IF(YEAR($F60)&lt;VALUE(LEFT($L$48,4)),($N60+$O60)/12,0))</f>
        <v>0</v>
      </c>
      <c r="AD60" s="22">
        <f ca="1">+IF($F60=AD$48,SUM($N60:OFFSET($N60,0,IF(YEAR(AD$48)=VALUE(LEFT($L$48,4)),1,2))),
IF(YEAR($F60)&lt;=2017,$P60/12,0))</f>
        <v>0</v>
      </c>
      <c r="AE60" s="19">
        <f ca="1">+IF($F60=AE$48,SUM($N60:OFFSET($N60,0,IF(YEAR(AE$48)=VALUE(LEFT($L$48,4)),1,2))),
IF(YEAR($F60)&lt;=2017,$P60/12,0))</f>
        <v>0</v>
      </c>
      <c r="AF60" s="19">
        <f ca="1">+IF($F60=AF$48,SUM($N60:OFFSET($N60,0,IF(YEAR(AF$48)=VALUE(LEFT($L$48,4)),1,2))),
IF(YEAR($F60)&lt;=2017,$P60/12,0))</f>
        <v>0</v>
      </c>
      <c r="AG60" s="19">
        <f ca="1">+IF($F60=AG$48,SUM($N60:OFFSET($N60,0,IF(YEAR(AG$48)=VALUE(LEFT($L$48,4)),1,2))),
IF(YEAR($F60)&lt;=2017,$P60/12,0))</f>
        <v>0</v>
      </c>
      <c r="AH60" s="19">
        <f ca="1">+IF($F60=AH$48,SUM($N60:OFFSET($N60,0,IF(YEAR(AH$48)=VALUE(LEFT($L$48,4)),1,2))),
IF(YEAR($F60)&lt;=2017,$P60/12,0))</f>
        <v>0</v>
      </c>
      <c r="AI60" s="19">
        <f ca="1">+IF($F60=AI$48,SUM($N60:OFFSET($N60,0,IF(YEAR(AI$48)=VALUE(LEFT($L$48,4)),1,2))),
IF(YEAR($F60)&lt;=2017,$P60/12,0))</f>
        <v>0</v>
      </c>
      <c r="AJ60" s="19">
        <f ca="1">+IF($F60=AJ$48,SUM($N60:OFFSET($N60,0,IF(YEAR(AJ$48)=VALUE(LEFT($L$48,4)),1,2))),
IF(YEAR($F60)&lt;=2017,$P60/12,0))</f>
        <v>0</v>
      </c>
      <c r="AK60" s="19">
        <f ca="1">+IF($F60=AK$48,SUM($N60:OFFSET($N60,0,IF(YEAR(AK$48)=VALUE(LEFT($L$48,4)),1,2))),
IF(YEAR($F60)&lt;=2017,$P60/12,0))</f>
        <v>0</v>
      </c>
      <c r="AL60" s="19">
        <f ca="1">+IF($F60=AL$48,SUM($N60:OFFSET($N60,0,IF(YEAR(AL$48)=VALUE(LEFT($L$48,4)),1,2))),
IF(YEAR($F60)&lt;=2017,$P60/12,0))</f>
        <v>0</v>
      </c>
      <c r="AM60" s="19">
        <f ca="1">+IF($F60=AM$48,SUM($N60:OFFSET($N60,0,IF(YEAR(AM$48)=VALUE(LEFT($L$48,4)),1,2))),
IF(YEAR($F60)&lt;=2017,$P60/12,0))</f>
        <v>0</v>
      </c>
      <c r="AN60" s="19">
        <f ca="1">+IF($F60=AN$48,SUM($N60:OFFSET($N60,0,IF(YEAR(AN$48)=VALUE(LEFT($L$48,4)),1,2))),
IF(YEAR($F60)&lt;=2017,$P60/12,0))</f>
        <v>0</v>
      </c>
      <c r="AO60" s="20">
        <f ca="1">+IF($F60=AO$48,SUM($N60:OFFSET($N60,0,IF(YEAR(AO$48)=VALUE(LEFT($L$48,4)),1,2))),
IF(YEAR($F60)&lt;=2017,$P60/12,0))</f>
        <v>8155.2711099999997</v>
      </c>
      <c r="AP60" s="21"/>
    </row>
    <row r="61" spans="1:42" ht="15" x14ac:dyDescent="0.25">
      <c r="A61" s="35"/>
      <c r="B61" s="289" t="s">
        <v>125</v>
      </c>
      <c r="C61" s="283" t="s">
        <v>126</v>
      </c>
      <c r="D61" s="284">
        <v>7666</v>
      </c>
      <c r="E61" s="285" t="s">
        <v>33</v>
      </c>
      <c r="F61" s="286">
        <v>43070</v>
      </c>
      <c r="G61" s="287" t="s">
        <v>35</v>
      </c>
      <c r="H61" s="288">
        <v>0</v>
      </c>
      <c r="I61" s="290">
        <v>1</v>
      </c>
      <c r="J61" s="291"/>
      <c r="K61" s="305">
        <v>40.866</v>
      </c>
      <c r="L61" s="302">
        <v>3691.7990007392209</v>
      </c>
      <c r="M61" s="292">
        <v>0</v>
      </c>
      <c r="N61" s="19">
        <f t="shared" si="14"/>
        <v>40.866</v>
      </c>
      <c r="O61" s="19">
        <f t="shared" si="15"/>
        <v>3691.7990007392209</v>
      </c>
      <c r="P61" s="20">
        <f t="shared" si="16"/>
        <v>0</v>
      </c>
      <c r="Q61" s="21"/>
      <c r="R61" s="22">
        <f ca="1">+IF($F61=R$48,SUM($N61:OFFSET($N61,0,IF(YEAR(R$48)=VALUE(LEFT($L$48,4)),1,2))),
IF(YEAR($F61)&lt;VALUE(LEFT($L$48,4)),($N61+$O61)/12,0))</f>
        <v>0</v>
      </c>
      <c r="S61" s="19">
        <f ca="1">+IF($F61=S$48,SUM($N61:OFFSET($N61,0,IF(YEAR(S$48)=VALUE(LEFT($L$48,4)),1,2))),
IF(YEAR($F61)&lt;VALUE(LEFT($L$48,4)),($N61+$O61)/12,0))</f>
        <v>0</v>
      </c>
      <c r="T61" s="19">
        <f ca="1">+IF($F61=T$48,SUM($N61:OFFSET($N61,0,IF(YEAR(T$48)=VALUE(LEFT($L$48,4)),1,2))),
IF(YEAR($F61)&lt;VALUE(LEFT($L$48,4)),($N61+$O61)/12,0))</f>
        <v>0</v>
      </c>
      <c r="U61" s="19">
        <f ca="1">+IF($F61=U$48,SUM($N61:OFFSET($N61,0,IF(YEAR(U$48)=VALUE(LEFT($L$48,4)),1,2))),
IF(YEAR($F61)&lt;VALUE(LEFT($L$48,4)),($N61+$O61)/12,0))</f>
        <v>0</v>
      </c>
      <c r="V61" s="19">
        <f ca="1">+IF($F61=V$48,SUM($N61:OFFSET($N61,0,IF(YEAR(V$48)=VALUE(LEFT($L$48,4)),1,2))),
IF(YEAR($F61)&lt;VALUE(LEFT($L$48,4)),($N61+$O61)/12,0))</f>
        <v>0</v>
      </c>
      <c r="W61" s="19">
        <f ca="1">+IF($F61=W$48,SUM($N61:OFFSET($N61,0,IF(YEAR(W$48)=VALUE(LEFT($L$48,4)),1,2))),
IF(YEAR($F61)&lt;VALUE(LEFT($L$48,4)),($N61+$O61)/12,0))</f>
        <v>0</v>
      </c>
      <c r="X61" s="19">
        <f ca="1">+IF($F61=X$48,SUM($N61:OFFSET($N61,0,IF(YEAR(X$48)=VALUE(LEFT($L$48,4)),1,2))),
IF(YEAR($F61)&lt;VALUE(LEFT($L$48,4)),($N61+$O61)/12,0))</f>
        <v>0</v>
      </c>
      <c r="Y61" s="19">
        <f ca="1">+IF($F61=Y$48,SUM($N61:OFFSET($N61,0,IF(YEAR(Y$48)=VALUE(LEFT($L$48,4)),1,2))),
IF(YEAR($F61)&lt;VALUE(LEFT($L$48,4)),($N61+$O61)/12,0))</f>
        <v>0</v>
      </c>
      <c r="Z61" s="19">
        <f ca="1">+IF($F61=Z$48,SUM($N61:OFFSET($N61,0,IF(YEAR(Z$48)=VALUE(LEFT($L$48,4)),1,2))),
IF(YEAR($F61)&lt;VALUE(LEFT($L$48,4)),($N61+$O61)/12,0))</f>
        <v>0</v>
      </c>
      <c r="AA61" s="19">
        <f ca="1">+IF($F61=AA$48,SUM($N61:OFFSET($N61,0,IF(YEAR(AA$48)=VALUE(LEFT($L$48,4)),1,2))),
IF(YEAR($F61)&lt;VALUE(LEFT($L$48,4)),($N61+$O61)/12,0))</f>
        <v>0</v>
      </c>
      <c r="AB61" s="19">
        <f ca="1">+IF($F61=AB$48,SUM($N61:OFFSET($N61,0,IF(YEAR(AB$48)=VALUE(LEFT($L$48,4)),1,2))),
IF(YEAR($F61)&lt;VALUE(LEFT($L$48,4)),($N61+$O61)/12,0))</f>
        <v>0</v>
      </c>
      <c r="AC61" s="20">
        <f ca="1">+IF($F61=AC$48,SUM($N61:OFFSET($N61,0,IF(YEAR(AC$48)=VALUE(LEFT($L$48,4)),1,2))),
IF(YEAR($F61)&lt;VALUE(LEFT($L$48,4)),($N61+$O61)/12,0))</f>
        <v>3732.6650007392209</v>
      </c>
      <c r="AD61" s="22">
        <f ca="1">+IF($F61=AD$48,SUM($N61:OFFSET($N61,0,IF(YEAR(AD$48)=VALUE(LEFT($L$48,4)),1,2))),
IF(YEAR($F61)&lt;=2017,$P61/12,0))</f>
        <v>0</v>
      </c>
      <c r="AE61" s="19">
        <f ca="1">+IF($F61=AE$48,SUM($N61:OFFSET($N61,0,IF(YEAR(AE$48)=VALUE(LEFT($L$48,4)),1,2))),
IF(YEAR($F61)&lt;=2017,$P61/12,0))</f>
        <v>0</v>
      </c>
      <c r="AF61" s="19">
        <f ca="1">+IF($F61=AF$48,SUM($N61:OFFSET($N61,0,IF(YEAR(AF$48)=VALUE(LEFT($L$48,4)),1,2))),
IF(YEAR($F61)&lt;=2017,$P61/12,0))</f>
        <v>0</v>
      </c>
      <c r="AG61" s="19">
        <f ca="1">+IF($F61=AG$48,SUM($N61:OFFSET($N61,0,IF(YEAR(AG$48)=VALUE(LEFT($L$48,4)),1,2))),
IF(YEAR($F61)&lt;=2017,$P61/12,0))</f>
        <v>0</v>
      </c>
      <c r="AH61" s="19">
        <f ca="1">+IF($F61=AH$48,SUM($N61:OFFSET($N61,0,IF(YEAR(AH$48)=VALUE(LEFT($L$48,4)),1,2))),
IF(YEAR($F61)&lt;=2017,$P61/12,0))</f>
        <v>0</v>
      </c>
      <c r="AI61" s="19">
        <f ca="1">+IF($F61=AI$48,SUM($N61:OFFSET($N61,0,IF(YEAR(AI$48)=VALUE(LEFT($L$48,4)),1,2))),
IF(YEAR($F61)&lt;=2017,$P61/12,0))</f>
        <v>0</v>
      </c>
      <c r="AJ61" s="19">
        <f ca="1">+IF($F61=AJ$48,SUM($N61:OFFSET($N61,0,IF(YEAR(AJ$48)=VALUE(LEFT($L$48,4)),1,2))),
IF(YEAR($F61)&lt;=2017,$P61/12,0))</f>
        <v>0</v>
      </c>
      <c r="AK61" s="19">
        <f ca="1">+IF($F61=AK$48,SUM($N61:OFFSET($N61,0,IF(YEAR(AK$48)=VALUE(LEFT($L$48,4)),1,2))),
IF(YEAR($F61)&lt;=2017,$P61/12,0))</f>
        <v>0</v>
      </c>
      <c r="AL61" s="19">
        <f ca="1">+IF($F61=AL$48,SUM($N61:OFFSET($N61,0,IF(YEAR(AL$48)=VALUE(LEFT($L$48,4)),1,2))),
IF(YEAR($F61)&lt;=2017,$P61/12,0))</f>
        <v>0</v>
      </c>
      <c r="AM61" s="19">
        <f ca="1">+IF($F61=AM$48,SUM($N61:OFFSET($N61,0,IF(YEAR(AM$48)=VALUE(LEFT($L$48,4)),1,2))),
IF(YEAR($F61)&lt;=2017,$P61/12,0))</f>
        <v>0</v>
      </c>
      <c r="AN61" s="19">
        <f ca="1">+IF($F61=AN$48,SUM($N61:OFFSET($N61,0,IF(YEAR(AN$48)=VALUE(LEFT($L$48,4)),1,2))),
IF(YEAR($F61)&lt;=2017,$P61/12,0))</f>
        <v>0</v>
      </c>
      <c r="AO61" s="20">
        <f ca="1">+IF($F61=AO$48,SUM($N61:OFFSET($N61,0,IF(YEAR(AO$48)=VALUE(LEFT($L$48,4)),1,2))),
IF(YEAR($F61)&lt;=2017,$P61/12,0))</f>
        <v>0</v>
      </c>
      <c r="AP61" s="21"/>
    </row>
    <row r="62" spans="1:42" ht="15" x14ac:dyDescent="0.25">
      <c r="A62" s="35"/>
      <c r="B62" s="289" t="s">
        <v>127</v>
      </c>
      <c r="C62" s="283" t="s">
        <v>128</v>
      </c>
      <c r="D62" s="284">
        <v>7666</v>
      </c>
      <c r="E62" s="285" t="s">
        <v>33</v>
      </c>
      <c r="F62" s="286">
        <v>43070</v>
      </c>
      <c r="G62" s="287" t="s">
        <v>35</v>
      </c>
      <c r="H62" s="288">
        <v>0</v>
      </c>
      <c r="I62" s="290">
        <v>1</v>
      </c>
      <c r="J62" s="291"/>
      <c r="K62" s="305">
        <v>32.177999999999997</v>
      </c>
      <c r="L62" s="302">
        <v>645.47900012924617</v>
      </c>
      <c r="M62" s="292">
        <v>0</v>
      </c>
      <c r="N62" s="19">
        <f t="shared" si="14"/>
        <v>32.177999999999997</v>
      </c>
      <c r="O62" s="19">
        <f t="shared" si="15"/>
        <v>645.47900012924617</v>
      </c>
      <c r="P62" s="20">
        <f t="shared" si="16"/>
        <v>0</v>
      </c>
      <c r="Q62" s="21"/>
      <c r="R62" s="22">
        <f ca="1">+IF($F62=R$48,SUM($N62:OFFSET($N62,0,IF(YEAR(R$48)=VALUE(LEFT($L$48,4)),1,2))),
IF(YEAR($F62)&lt;VALUE(LEFT($L$48,4)),($N62+$O62)/12,0))</f>
        <v>0</v>
      </c>
      <c r="S62" s="19">
        <f ca="1">+IF($F62=S$48,SUM($N62:OFFSET($N62,0,IF(YEAR(S$48)=VALUE(LEFT($L$48,4)),1,2))),
IF(YEAR($F62)&lt;VALUE(LEFT($L$48,4)),($N62+$O62)/12,0))</f>
        <v>0</v>
      </c>
      <c r="T62" s="19">
        <f ca="1">+IF($F62=T$48,SUM($N62:OFFSET($N62,0,IF(YEAR(T$48)=VALUE(LEFT($L$48,4)),1,2))),
IF(YEAR($F62)&lt;VALUE(LEFT($L$48,4)),($N62+$O62)/12,0))</f>
        <v>0</v>
      </c>
      <c r="U62" s="19">
        <f ca="1">+IF($F62=U$48,SUM($N62:OFFSET($N62,0,IF(YEAR(U$48)=VALUE(LEFT($L$48,4)),1,2))),
IF(YEAR($F62)&lt;VALUE(LEFT($L$48,4)),($N62+$O62)/12,0))</f>
        <v>0</v>
      </c>
      <c r="V62" s="19">
        <f ca="1">+IF($F62=V$48,SUM($N62:OFFSET($N62,0,IF(YEAR(V$48)=VALUE(LEFT($L$48,4)),1,2))),
IF(YEAR($F62)&lt;VALUE(LEFT($L$48,4)),($N62+$O62)/12,0))</f>
        <v>0</v>
      </c>
      <c r="W62" s="19">
        <f ca="1">+IF($F62=W$48,SUM($N62:OFFSET($N62,0,IF(YEAR(W$48)=VALUE(LEFT($L$48,4)),1,2))),
IF(YEAR($F62)&lt;VALUE(LEFT($L$48,4)),($N62+$O62)/12,0))</f>
        <v>0</v>
      </c>
      <c r="X62" s="19">
        <f ca="1">+IF($F62=X$48,SUM($N62:OFFSET($N62,0,IF(YEAR(X$48)=VALUE(LEFT($L$48,4)),1,2))),
IF(YEAR($F62)&lt;VALUE(LEFT($L$48,4)),($N62+$O62)/12,0))</f>
        <v>0</v>
      </c>
      <c r="Y62" s="19">
        <f ca="1">+IF($F62=Y$48,SUM($N62:OFFSET($N62,0,IF(YEAR(Y$48)=VALUE(LEFT($L$48,4)),1,2))),
IF(YEAR($F62)&lt;VALUE(LEFT($L$48,4)),($N62+$O62)/12,0))</f>
        <v>0</v>
      </c>
      <c r="Z62" s="19">
        <f ca="1">+IF($F62=Z$48,SUM($N62:OFFSET($N62,0,IF(YEAR(Z$48)=VALUE(LEFT($L$48,4)),1,2))),
IF(YEAR($F62)&lt;VALUE(LEFT($L$48,4)),($N62+$O62)/12,0))</f>
        <v>0</v>
      </c>
      <c r="AA62" s="19">
        <f ca="1">+IF($F62=AA$48,SUM($N62:OFFSET($N62,0,IF(YEAR(AA$48)=VALUE(LEFT($L$48,4)),1,2))),
IF(YEAR($F62)&lt;VALUE(LEFT($L$48,4)),($N62+$O62)/12,0))</f>
        <v>0</v>
      </c>
      <c r="AB62" s="19">
        <f ca="1">+IF($F62=AB$48,SUM($N62:OFFSET($N62,0,IF(YEAR(AB$48)=VALUE(LEFT($L$48,4)),1,2))),
IF(YEAR($F62)&lt;VALUE(LEFT($L$48,4)),($N62+$O62)/12,0))</f>
        <v>0</v>
      </c>
      <c r="AC62" s="20">
        <f ca="1">+IF($F62=AC$48,SUM($N62:OFFSET($N62,0,IF(YEAR(AC$48)=VALUE(LEFT($L$48,4)),1,2))),
IF(YEAR($F62)&lt;VALUE(LEFT($L$48,4)),($N62+$O62)/12,0))</f>
        <v>677.65700012924617</v>
      </c>
      <c r="AD62" s="22">
        <f ca="1">+IF($F62=AD$48,SUM($N62:OFFSET($N62,0,IF(YEAR(AD$48)=VALUE(LEFT($L$48,4)),1,2))),
IF(YEAR($F62)&lt;=2017,$P62/12,0))</f>
        <v>0</v>
      </c>
      <c r="AE62" s="19">
        <f ca="1">+IF($F62=AE$48,SUM($N62:OFFSET($N62,0,IF(YEAR(AE$48)=VALUE(LEFT($L$48,4)),1,2))),
IF(YEAR($F62)&lt;=2017,$P62/12,0))</f>
        <v>0</v>
      </c>
      <c r="AF62" s="19">
        <f ca="1">+IF($F62=AF$48,SUM($N62:OFFSET($N62,0,IF(YEAR(AF$48)=VALUE(LEFT($L$48,4)),1,2))),
IF(YEAR($F62)&lt;=2017,$P62/12,0))</f>
        <v>0</v>
      </c>
      <c r="AG62" s="19">
        <f ca="1">+IF($F62=AG$48,SUM($N62:OFFSET($N62,0,IF(YEAR(AG$48)=VALUE(LEFT($L$48,4)),1,2))),
IF(YEAR($F62)&lt;=2017,$P62/12,0))</f>
        <v>0</v>
      </c>
      <c r="AH62" s="19">
        <f ca="1">+IF($F62=AH$48,SUM($N62:OFFSET($N62,0,IF(YEAR(AH$48)=VALUE(LEFT($L$48,4)),1,2))),
IF(YEAR($F62)&lt;=2017,$P62/12,0))</f>
        <v>0</v>
      </c>
      <c r="AI62" s="19">
        <f ca="1">+IF($F62=AI$48,SUM($N62:OFFSET($N62,0,IF(YEAR(AI$48)=VALUE(LEFT($L$48,4)),1,2))),
IF(YEAR($F62)&lt;=2017,$P62/12,0))</f>
        <v>0</v>
      </c>
      <c r="AJ62" s="19">
        <f ca="1">+IF($F62=AJ$48,SUM($N62:OFFSET($N62,0,IF(YEAR(AJ$48)=VALUE(LEFT($L$48,4)),1,2))),
IF(YEAR($F62)&lt;=2017,$P62/12,0))</f>
        <v>0</v>
      </c>
      <c r="AK62" s="19">
        <f ca="1">+IF($F62=AK$48,SUM($N62:OFFSET($N62,0,IF(YEAR(AK$48)=VALUE(LEFT($L$48,4)),1,2))),
IF(YEAR($F62)&lt;=2017,$P62/12,0))</f>
        <v>0</v>
      </c>
      <c r="AL62" s="19">
        <f ca="1">+IF($F62=AL$48,SUM($N62:OFFSET($N62,0,IF(YEAR(AL$48)=VALUE(LEFT($L$48,4)),1,2))),
IF(YEAR($F62)&lt;=2017,$P62/12,0))</f>
        <v>0</v>
      </c>
      <c r="AM62" s="19">
        <f ca="1">+IF($F62=AM$48,SUM($N62:OFFSET($N62,0,IF(YEAR(AM$48)=VALUE(LEFT($L$48,4)),1,2))),
IF(YEAR($F62)&lt;=2017,$P62/12,0))</f>
        <v>0</v>
      </c>
      <c r="AN62" s="19">
        <f ca="1">+IF($F62=AN$48,SUM($N62:OFFSET($N62,0,IF(YEAR(AN$48)=VALUE(LEFT($L$48,4)),1,2))),
IF(YEAR($F62)&lt;=2017,$P62/12,0))</f>
        <v>0</v>
      </c>
      <c r="AO62" s="20">
        <f ca="1">+IF($F62=AO$48,SUM($N62:OFFSET($N62,0,IF(YEAR(AO$48)=VALUE(LEFT($L$48,4)),1,2))),
IF(YEAR($F62)&lt;=2017,$P62/12,0))</f>
        <v>0</v>
      </c>
      <c r="AP62" s="21"/>
    </row>
    <row r="63" spans="1:42" ht="15" x14ac:dyDescent="0.25">
      <c r="A63" s="35"/>
      <c r="B63" s="289" t="s">
        <v>129</v>
      </c>
      <c r="C63" s="283" t="s">
        <v>130</v>
      </c>
      <c r="D63" s="284">
        <v>7666</v>
      </c>
      <c r="E63" s="285" t="s">
        <v>33</v>
      </c>
      <c r="F63" s="286">
        <v>43070</v>
      </c>
      <c r="G63" s="287" t="s">
        <v>35</v>
      </c>
      <c r="H63" s="288">
        <v>0</v>
      </c>
      <c r="I63" s="290">
        <v>1</v>
      </c>
      <c r="J63" s="291"/>
      <c r="K63" s="305">
        <v>24.353999999999999</v>
      </c>
      <c r="L63" s="302">
        <v>2066.4380004137674</v>
      </c>
      <c r="M63" s="292">
        <v>0</v>
      </c>
      <c r="N63" s="19">
        <f t="shared" si="14"/>
        <v>24.353999999999999</v>
      </c>
      <c r="O63" s="19">
        <f t="shared" si="15"/>
        <v>2066.4380004137674</v>
      </c>
      <c r="P63" s="20">
        <f t="shared" si="16"/>
        <v>0</v>
      </c>
      <c r="Q63" s="21"/>
      <c r="R63" s="22">
        <f ca="1">+IF($F63=R$48,SUM($N63:OFFSET($N63,0,IF(YEAR(R$48)=VALUE(LEFT($L$48,4)),1,2))),
IF(YEAR($F63)&lt;VALUE(LEFT($L$48,4)),($N63+$O63)/12,0))</f>
        <v>0</v>
      </c>
      <c r="S63" s="19">
        <f ca="1">+IF($F63=S$48,SUM($N63:OFFSET($N63,0,IF(YEAR(S$48)=VALUE(LEFT($L$48,4)),1,2))),
IF(YEAR($F63)&lt;VALUE(LEFT($L$48,4)),($N63+$O63)/12,0))</f>
        <v>0</v>
      </c>
      <c r="T63" s="19">
        <f ca="1">+IF($F63=T$48,SUM($N63:OFFSET($N63,0,IF(YEAR(T$48)=VALUE(LEFT($L$48,4)),1,2))),
IF(YEAR($F63)&lt;VALUE(LEFT($L$48,4)),($N63+$O63)/12,0))</f>
        <v>0</v>
      </c>
      <c r="U63" s="19">
        <f ca="1">+IF($F63=U$48,SUM($N63:OFFSET($N63,0,IF(YEAR(U$48)=VALUE(LEFT($L$48,4)),1,2))),
IF(YEAR($F63)&lt;VALUE(LEFT($L$48,4)),($N63+$O63)/12,0))</f>
        <v>0</v>
      </c>
      <c r="V63" s="19">
        <f ca="1">+IF($F63=V$48,SUM($N63:OFFSET($N63,0,IF(YEAR(V$48)=VALUE(LEFT($L$48,4)),1,2))),
IF(YEAR($F63)&lt;VALUE(LEFT($L$48,4)),($N63+$O63)/12,0))</f>
        <v>0</v>
      </c>
      <c r="W63" s="19">
        <f ca="1">+IF($F63=W$48,SUM($N63:OFFSET($N63,0,IF(YEAR(W$48)=VALUE(LEFT($L$48,4)),1,2))),
IF(YEAR($F63)&lt;VALUE(LEFT($L$48,4)),($N63+$O63)/12,0))</f>
        <v>0</v>
      </c>
      <c r="X63" s="19">
        <f ca="1">+IF($F63=X$48,SUM($N63:OFFSET($N63,0,IF(YEAR(X$48)=VALUE(LEFT($L$48,4)),1,2))),
IF(YEAR($F63)&lt;VALUE(LEFT($L$48,4)),($N63+$O63)/12,0))</f>
        <v>0</v>
      </c>
      <c r="Y63" s="19">
        <f ca="1">+IF($F63=Y$48,SUM($N63:OFFSET($N63,0,IF(YEAR(Y$48)=VALUE(LEFT($L$48,4)),1,2))),
IF(YEAR($F63)&lt;VALUE(LEFT($L$48,4)),($N63+$O63)/12,0))</f>
        <v>0</v>
      </c>
      <c r="Z63" s="19">
        <f ca="1">+IF($F63=Z$48,SUM($N63:OFFSET($N63,0,IF(YEAR(Z$48)=VALUE(LEFT($L$48,4)),1,2))),
IF(YEAR($F63)&lt;VALUE(LEFT($L$48,4)),($N63+$O63)/12,0))</f>
        <v>0</v>
      </c>
      <c r="AA63" s="19">
        <f ca="1">+IF($F63=AA$48,SUM($N63:OFFSET($N63,0,IF(YEAR(AA$48)=VALUE(LEFT($L$48,4)),1,2))),
IF(YEAR($F63)&lt;VALUE(LEFT($L$48,4)),($N63+$O63)/12,0))</f>
        <v>0</v>
      </c>
      <c r="AB63" s="19">
        <f ca="1">+IF($F63=AB$48,SUM($N63:OFFSET($N63,0,IF(YEAR(AB$48)=VALUE(LEFT($L$48,4)),1,2))),
IF(YEAR($F63)&lt;VALUE(LEFT($L$48,4)),($N63+$O63)/12,0))</f>
        <v>0</v>
      </c>
      <c r="AC63" s="20">
        <f ca="1">+IF($F63=AC$48,SUM($N63:OFFSET($N63,0,IF(YEAR(AC$48)=VALUE(LEFT($L$48,4)),1,2))),
IF(YEAR($F63)&lt;VALUE(LEFT($L$48,4)),($N63+$O63)/12,0))</f>
        <v>2090.7920004137673</v>
      </c>
      <c r="AD63" s="22">
        <f ca="1">+IF($F63=AD$48,SUM($N63:OFFSET($N63,0,IF(YEAR(AD$48)=VALUE(LEFT($L$48,4)),1,2))),
IF(YEAR($F63)&lt;=2017,$P63/12,0))</f>
        <v>0</v>
      </c>
      <c r="AE63" s="19">
        <f ca="1">+IF($F63=AE$48,SUM($N63:OFFSET($N63,0,IF(YEAR(AE$48)=VALUE(LEFT($L$48,4)),1,2))),
IF(YEAR($F63)&lt;=2017,$P63/12,0))</f>
        <v>0</v>
      </c>
      <c r="AF63" s="19">
        <f ca="1">+IF($F63=AF$48,SUM($N63:OFFSET($N63,0,IF(YEAR(AF$48)=VALUE(LEFT($L$48,4)),1,2))),
IF(YEAR($F63)&lt;=2017,$P63/12,0))</f>
        <v>0</v>
      </c>
      <c r="AG63" s="19">
        <f ca="1">+IF($F63=AG$48,SUM($N63:OFFSET($N63,0,IF(YEAR(AG$48)=VALUE(LEFT($L$48,4)),1,2))),
IF(YEAR($F63)&lt;=2017,$P63/12,0))</f>
        <v>0</v>
      </c>
      <c r="AH63" s="19">
        <f ca="1">+IF($F63=AH$48,SUM($N63:OFFSET($N63,0,IF(YEAR(AH$48)=VALUE(LEFT($L$48,4)),1,2))),
IF(YEAR($F63)&lt;=2017,$P63/12,0))</f>
        <v>0</v>
      </c>
      <c r="AI63" s="19">
        <f ca="1">+IF($F63=AI$48,SUM($N63:OFFSET($N63,0,IF(YEAR(AI$48)=VALUE(LEFT($L$48,4)),1,2))),
IF(YEAR($F63)&lt;=2017,$P63/12,0))</f>
        <v>0</v>
      </c>
      <c r="AJ63" s="19">
        <f ca="1">+IF($F63=AJ$48,SUM($N63:OFFSET($N63,0,IF(YEAR(AJ$48)=VALUE(LEFT($L$48,4)),1,2))),
IF(YEAR($F63)&lt;=2017,$P63/12,0))</f>
        <v>0</v>
      </c>
      <c r="AK63" s="19">
        <f ca="1">+IF($F63=AK$48,SUM($N63:OFFSET($N63,0,IF(YEAR(AK$48)=VALUE(LEFT($L$48,4)),1,2))),
IF(YEAR($F63)&lt;=2017,$P63/12,0))</f>
        <v>0</v>
      </c>
      <c r="AL63" s="19">
        <f ca="1">+IF($F63=AL$48,SUM($N63:OFFSET($N63,0,IF(YEAR(AL$48)=VALUE(LEFT($L$48,4)),1,2))),
IF(YEAR($F63)&lt;=2017,$P63/12,0))</f>
        <v>0</v>
      </c>
      <c r="AM63" s="19">
        <f ca="1">+IF($F63=AM$48,SUM($N63:OFFSET($N63,0,IF(YEAR(AM$48)=VALUE(LEFT($L$48,4)),1,2))),
IF(YEAR($F63)&lt;=2017,$P63/12,0))</f>
        <v>0</v>
      </c>
      <c r="AN63" s="19">
        <f ca="1">+IF($F63=AN$48,SUM($N63:OFFSET($N63,0,IF(YEAR(AN$48)=VALUE(LEFT($L$48,4)),1,2))),
IF(YEAR($F63)&lt;=2017,$P63/12,0))</f>
        <v>0</v>
      </c>
      <c r="AO63" s="20">
        <f ca="1">+IF($F63=AO$48,SUM($N63:OFFSET($N63,0,IF(YEAR(AO$48)=VALUE(LEFT($L$48,4)),1,2))),
IF(YEAR($F63)&lt;=2017,$P63/12,0))</f>
        <v>0</v>
      </c>
      <c r="AP63" s="21"/>
    </row>
    <row r="64" spans="1:42" ht="15" x14ac:dyDescent="0.25">
      <c r="A64" s="35"/>
      <c r="B64" s="289" t="s">
        <v>131</v>
      </c>
      <c r="C64" s="283" t="s">
        <v>132</v>
      </c>
      <c r="D64" s="284">
        <v>7756</v>
      </c>
      <c r="E64" s="285" t="s">
        <v>33</v>
      </c>
      <c r="F64" s="286">
        <v>43252</v>
      </c>
      <c r="G64" s="287" t="s">
        <v>35</v>
      </c>
      <c r="H64" s="288">
        <v>0</v>
      </c>
      <c r="I64" s="290">
        <v>1</v>
      </c>
      <c r="J64" s="291"/>
      <c r="K64" s="305">
        <v>57.116</v>
      </c>
      <c r="L64" s="302">
        <v>1200</v>
      </c>
      <c r="M64" s="292">
        <v>1000</v>
      </c>
      <c r="N64" s="19">
        <f t="shared" si="14"/>
        <v>57.116</v>
      </c>
      <c r="O64" s="19">
        <f t="shared" si="15"/>
        <v>1200</v>
      </c>
      <c r="P64" s="20">
        <f t="shared" si="16"/>
        <v>1000</v>
      </c>
      <c r="Q64" s="21"/>
      <c r="R64" s="22">
        <f ca="1">+IF($F64=R$48,SUM($N64:OFFSET($N64,0,IF(YEAR(R$48)=VALUE(LEFT($L$48,4)),1,2))),
IF(YEAR($F64)&lt;VALUE(LEFT($L$48,4)),($N64+$O64)/12,0))</f>
        <v>0</v>
      </c>
      <c r="S64" s="19">
        <f ca="1">+IF($F64=S$48,SUM($N64:OFFSET($N64,0,IF(YEAR(S$48)=VALUE(LEFT($L$48,4)),1,2))),
IF(YEAR($F64)&lt;VALUE(LEFT($L$48,4)),($N64+$O64)/12,0))</f>
        <v>0</v>
      </c>
      <c r="T64" s="19">
        <f ca="1">+IF($F64=T$48,SUM($N64:OFFSET($N64,0,IF(YEAR(T$48)=VALUE(LEFT($L$48,4)),1,2))),
IF(YEAR($F64)&lt;VALUE(LEFT($L$48,4)),($N64+$O64)/12,0))</f>
        <v>0</v>
      </c>
      <c r="U64" s="19">
        <f ca="1">+IF($F64=U$48,SUM($N64:OFFSET($N64,0,IF(YEAR(U$48)=VALUE(LEFT($L$48,4)),1,2))),
IF(YEAR($F64)&lt;VALUE(LEFT($L$48,4)),($N64+$O64)/12,0))</f>
        <v>0</v>
      </c>
      <c r="V64" s="19">
        <f ca="1">+IF($F64=V$48,SUM($N64:OFFSET($N64,0,IF(YEAR(V$48)=VALUE(LEFT($L$48,4)),1,2))),
IF(YEAR($F64)&lt;VALUE(LEFT($L$48,4)),($N64+$O64)/12,0))</f>
        <v>0</v>
      </c>
      <c r="W64" s="19">
        <f ca="1">+IF($F64=W$48,SUM($N64:OFFSET($N64,0,IF(YEAR(W$48)=VALUE(LEFT($L$48,4)),1,2))),
IF(YEAR($F64)&lt;VALUE(LEFT($L$48,4)),($N64+$O64)/12,0))</f>
        <v>0</v>
      </c>
      <c r="X64" s="19">
        <f ca="1">+IF($F64=X$48,SUM($N64:OFFSET($N64,0,IF(YEAR(X$48)=VALUE(LEFT($L$48,4)),1,2))),
IF(YEAR($F64)&lt;VALUE(LEFT($L$48,4)),($N64+$O64)/12,0))</f>
        <v>0</v>
      </c>
      <c r="Y64" s="19">
        <f ca="1">+IF($F64=Y$48,SUM($N64:OFFSET($N64,0,IF(YEAR(Y$48)=VALUE(LEFT($L$48,4)),1,2))),
IF(YEAR($F64)&lt;VALUE(LEFT($L$48,4)),($N64+$O64)/12,0))</f>
        <v>0</v>
      </c>
      <c r="Z64" s="19">
        <f ca="1">+IF($F64=Z$48,SUM($N64:OFFSET($N64,0,IF(YEAR(Z$48)=VALUE(LEFT($L$48,4)),1,2))),
IF(YEAR($F64)&lt;VALUE(LEFT($L$48,4)),($N64+$O64)/12,0))</f>
        <v>0</v>
      </c>
      <c r="AA64" s="19">
        <f ca="1">+IF($F64=AA$48,SUM($N64:OFFSET($N64,0,IF(YEAR(AA$48)=VALUE(LEFT($L$48,4)),1,2))),
IF(YEAR($F64)&lt;VALUE(LEFT($L$48,4)),($N64+$O64)/12,0))</f>
        <v>0</v>
      </c>
      <c r="AB64" s="19">
        <f ca="1">+IF($F64=AB$48,SUM($N64:OFFSET($N64,0,IF(YEAR(AB$48)=VALUE(LEFT($L$48,4)),1,2))),
IF(YEAR($F64)&lt;VALUE(LEFT($L$48,4)),($N64+$O64)/12,0))</f>
        <v>0</v>
      </c>
      <c r="AC64" s="20">
        <f ca="1">+IF($F64=AC$48,SUM($N64:OFFSET($N64,0,IF(YEAR(AC$48)=VALUE(LEFT($L$48,4)),1,2))),
IF(YEAR($F64)&lt;VALUE(LEFT($L$48,4)),($N64+$O64)/12,0))</f>
        <v>0</v>
      </c>
      <c r="AD64" s="22">
        <f ca="1">+IF($F64=AD$48,SUM($N64:OFFSET($N64,0,IF(YEAR(AD$48)=VALUE(LEFT($L$48,4)),1,2))),
IF(YEAR($F64)&lt;=2017,$P64/12,0))</f>
        <v>0</v>
      </c>
      <c r="AE64" s="19">
        <f ca="1">+IF($F64=AE$48,SUM($N64:OFFSET($N64,0,IF(YEAR(AE$48)=VALUE(LEFT($L$48,4)),1,2))),
IF(YEAR($F64)&lt;=2017,$P64/12,0))</f>
        <v>0</v>
      </c>
      <c r="AF64" s="19">
        <f ca="1">+IF($F64=AF$48,SUM($N64:OFFSET($N64,0,IF(YEAR(AF$48)=VALUE(LEFT($L$48,4)),1,2))),
IF(YEAR($F64)&lt;=2017,$P64/12,0))</f>
        <v>0</v>
      </c>
      <c r="AG64" s="19">
        <f ca="1">+IF($F64=AG$48,SUM($N64:OFFSET($N64,0,IF(YEAR(AG$48)=VALUE(LEFT($L$48,4)),1,2))),
IF(YEAR($F64)&lt;=2017,$P64/12,0))</f>
        <v>0</v>
      </c>
      <c r="AH64" s="19">
        <f ca="1">+IF($F64=AH$48,SUM($N64:OFFSET($N64,0,IF(YEAR(AH$48)=VALUE(LEFT($L$48,4)),1,2))),
IF(YEAR($F64)&lt;=2017,$P64/12,0))</f>
        <v>0</v>
      </c>
      <c r="AI64" s="19">
        <f ca="1">+IF($F64=AI$48,SUM($N64:OFFSET($N64,0,IF(YEAR(AI$48)=VALUE(LEFT($L$48,4)),1,2))),
IF(YEAR($F64)&lt;=2017,$P64/12,0))</f>
        <v>2257.116</v>
      </c>
      <c r="AJ64" s="19">
        <f ca="1">+IF($F64=AJ$48,SUM($N64:OFFSET($N64,0,IF(YEAR(AJ$48)=VALUE(LEFT($L$48,4)),1,2))),
IF(YEAR($F64)&lt;=2017,$P64/12,0))</f>
        <v>0</v>
      </c>
      <c r="AK64" s="19">
        <f ca="1">+IF($F64=AK$48,SUM($N64:OFFSET($N64,0,IF(YEAR(AK$48)=VALUE(LEFT($L$48,4)),1,2))),
IF(YEAR($F64)&lt;=2017,$P64/12,0))</f>
        <v>0</v>
      </c>
      <c r="AL64" s="19">
        <f ca="1">+IF($F64=AL$48,SUM($N64:OFFSET($N64,0,IF(YEAR(AL$48)=VALUE(LEFT($L$48,4)),1,2))),
IF(YEAR($F64)&lt;=2017,$P64/12,0))</f>
        <v>0</v>
      </c>
      <c r="AM64" s="19">
        <f ca="1">+IF($F64=AM$48,SUM($N64:OFFSET($N64,0,IF(YEAR(AM$48)=VALUE(LEFT($L$48,4)),1,2))),
IF(YEAR($F64)&lt;=2017,$P64/12,0))</f>
        <v>0</v>
      </c>
      <c r="AN64" s="19">
        <f ca="1">+IF($F64=AN$48,SUM($N64:OFFSET($N64,0,IF(YEAR(AN$48)=VALUE(LEFT($L$48,4)),1,2))),
IF(YEAR($F64)&lt;=2017,$P64/12,0))</f>
        <v>0</v>
      </c>
      <c r="AO64" s="20">
        <f ca="1">+IF($F64=AO$48,SUM($N64:OFFSET($N64,0,IF(YEAR(AO$48)=VALUE(LEFT($L$48,4)),1,2))),
IF(YEAR($F64)&lt;=2017,$P64/12,0))</f>
        <v>0</v>
      </c>
      <c r="AP64" s="21"/>
    </row>
    <row r="65" spans="1:42" ht="15" x14ac:dyDescent="0.25">
      <c r="A65" s="35"/>
      <c r="B65" s="289" t="s">
        <v>133</v>
      </c>
      <c r="C65" s="283" t="s">
        <v>134</v>
      </c>
      <c r="D65" s="284">
        <v>7775</v>
      </c>
      <c r="E65" s="285" t="s">
        <v>33</v>
      </c>
      <c r="F65" s="286">
        <v>43252</v>
      </c>
      <c r="G65" s="287" t="s">
        <v>35</v>
      </c>
      <c r="H65" s="288">
        <v>0</v>
      </c>
      <c r="I65" s="290">
        <v>1</v>
      </c>
      <c r="J65" s="291"/>
      <c r="K65" s="305">
        <v>0.55200000000000005</v>
      </c>
      <c r="L65" s="302">
        <v>50</v>
      </c>
      <c r="M65" s="292">
        <v>150</v>
      </c>
      <c r="N65" s="19">
        <f t="shared" si="14"/>
        <v>0.55200000000000005</v>
      </c>
      <c r="O65" s="19">
        <f t="shared" si="15"/>
        <v>50</v>
      </c>
      <c r="P65" s="20">
        <f t="shared" si="16"/>
        <v>150</v>
      </c>
      <c r="Q65" s="21"/>
      <c r="R65" s="22">
        <f ca="1">+IF($F65=R$48,SUM($N65:OFFSET($N65,0,IF(YEAR(R$48)=VALUE(LEFT($L$48,4)),1,2))),
IF(YEAR($F65)&lt;VALUE(LEFT($L$48,4)),($N65+$O65)/12,0))</f>
        <v>0</v>
      </c>
      <c r="S65" s="19">
        <f ca="1">+IF($F65=S$48,SUM($N65:OFFSET($N65,0,IF(YEAR(S$48)=VALUE(LEFT($L$48,4)),1,2))),
IF(YEAR($F65)&lt;VALUE(LEFT($L$48,4)),($N65+$O65)/12,0))</f>
        <v>0</v>
      </c>
      <c r="T65" s="19">
        <f ca="1">+IF($F65=T$48,SUM($N65:OFFSET($N65,0,IF(YEAR(T$48)=VALUE(LEFT($L$48,4)),1,2))),
IF(YEAR($F65)&lt;VALUE(LEFT($L$48,4)),($N65+$O65)/12,0))</f>
        <v>0</v>
      </c>
      <c r="U65" s="19">
        <f ca="1">+IF($F65=U$48,SUM($N65:OFFSET($N65,0,IF(YEAR(U$48)=VALUE(LEFT($L$48,4)),1,2))),
IF(YEAR($F65)&lt;VALUE(LEFT($L$48,4)),($N65+$O65)/12,0))</f>
        <v>0</v>
      </c>
      <c r="V65" s="19">
        <f ca="1">+IF($F65=V$48,SUM($N65:OFFSET($N65,0,IF(YEAR(V$48)=VALUE(LEFT($L$48,4)),1,2))),
IF(YEAR($F65)&lt;VALUE(LEFT($L$48,4)),($N65+$O65)/12,0))</f>
        <v>0</v>
      </c>
      <c r="W65" s="19">
        <f ca="1">+IF($F65=W$48,SUM($N65:OFFSET($N65,0,IF(YEAR(W$48)=VALUE(LEFT($L$48,4)),1,2))),
IF(YEAR($F65)&lt;VALUE(LEFT($L$48,4)),($N65+$O65)/12,0))</f>
        <v>0</v>
      </c>
      <c r="X65" s="19">
        <f ca="1">+IF($F65=X$48,SUM($N65:OFFSET($N65,0,IF(YEAR(X$48)=VALUE(LEFT($L$48,4)),1,2))),
IF(YEAR($F65)&lt;VALUE(LEFT($L$48,4)),($N65+$O65)/12,0))</f>
        <v>0</v>
      </c>
      <c r="Y65" s="19">
        <f ca="1">+IF($F65=Y$48,SUM($N65:OFFSET($N65,0,IF(YEAR(Y$48)=VALUE(LEFT($L$48,4)),1,2))),
IF(YEAR($F65)&lt;VALUE(LEFT($L$48,4)),($N65+$O65)/12,0))</f>
        <v>0</v>
      </c>
      <c r="Z65" s="19">
        <f ca="1">+IF($F65=Z$48,SUM($N65:OFFSET($N65,0,IF(YEAR(Z$48)=VALUE(LEFT($L$48,4)),1,2))),
IF(YEAR($F65)&lt;VALUE(LEFT($L$48,4)),($N65+$O65)/12,0))</f>
        <v>0</v>
      </c>
      <c r="AA65" s="19">
        <f ca="1">+IF($F65=AA$48,SUM($N65:OFFSET($N65,0,IF(YEAR(AA$48)=VALUE(LEFT($L$48,4)),1,2))),
IF(YEAR($F65)&lt;VALUE(LEFT($L$48,4)),($N65+$O65)/12,0))</f>
        <v>0</v>
      </c>
      <c r="AB65" s="19">
        <f ca="1">+IF($F65=AB$48,SUM($N65:OFFSET($N65,0,IF(YEAR(AB$48)=VALUE(LEFT($L$48,4)),1,2))),
IF(YEAR($F65)&lt;VALUE(LEFT($L$48,4)),($N65+$O65)/12,0))</f>
        <v>0</v>
      </c>
      <c r="AC65" s="20">
        <f ca="1">+IF($F65=AC$48,SUM($N65:OFFSET($N65,0,IF(YEAR(AC$48)=VALUE(LEFT($L$48,4)),1,2))),
IF(YEAR($F65)&lt;VALUE(LEFT($L$48,4)),($N65+$O65)/12,0))</f>
        <v>0</v>
      </c>
      <c r="AD65" s="22">
        <f ca="1">+IF($F65=AD$48,SUM($N65:OFFSET($N65,0,IF(YEAR(AD$48)=VALUE(LEFT($L$48,4)),1,2))),
IF(YEAR($F65)&lt;=2017,$P65/12,0))</f>
        <v>0</v>
      </c>
      <c r="AE65" s="19">
        <f ca="1">+IF($F65=AE$48,SUM($N65:OFFSET($N65,0,IF(YEAR(AE$48)=VALUE(LEFT($L$48,4)),1,2))),
IF(YEAR($F65)&lt;=2017,$P65/12,0))</f>
        <v>0</v>
      </c>
      <c r="AF65" s="19">
        <f ca="1">+IF($F65=AF$48,SUM($N65:OFFSET($N65,0,IF(YEAR(AF$48)=VALUE(LEFT($L$48,4)),1,2))),
IF(YEAR($F65)&lt;=2017,$P65/12,0))</f>
        <v>0</v>
      </c>
      <c r="AG65" s="19">
        <f ca="1">+IF($F65=AG$48,SUM($N65:OFFSET($N65,0,IF(YEAR(AG$48)=VALUE(LEFT($L$48,4)),1,2))),
IF(YEAR($F65)&lt;=2017,$P65/12,0))</f>
        <v>0</v>
      </c>
      <c r="AH65" s="19">
        <f ca="1">+IF($F65=AH$48,SUM($N65:OFFSET($N65,0,IF(YEAR(AH$48)=VALUE(LEFT($L$48,4)),1,2))),
IF(YEAR($F65)&lt;=2017,$P65/12,0))</f>
        <v>0</v>
      </c>
      <c r="AI65" s="19">
        <f ca="1">+IF($F65=AI$48,SUM($N65:OFFSET($N65,0,IF(YEAR(AI$48)=VALUE(LEFT($L$48,4)),1,2))),
IF(YEAR($F65)&lt;=2017,$P65/12,0))</f>
        <v>200.55199999999999</v>
      </c>
      <c r="AJ65" s="19">
        <f ca="1">+IF($F65=AJ$48,SUM($N65:OFFSET($N65,0,IF(YEAR(AJ$48)=VALUE(LEFT($L$48,4)),1,2))),
IF(YEAR($F65)&lt;=2017,$P65/12,0))</f>
        <v>0</v>
      </c>
      <c r="AK65" s="19">
        <f ca="1">+IF($F65=AK$48,SUM($N65:OFFSET($N65,0,IF(YEAR(AK$48)=VALUE(LEFT($L$48,4)),1,2))),
IF(YEAR($F65)&lt;=2017,$P65/12,0))</f>
        <v>0</v>
      </c>
      <c r="AL65" s="19">
        <f ca="1">+IF($F65=AL$48,SUM($N65:OFFSET($N65,0,IF(YEAR(AL$48)=VALUE(LEFT($L$48,4)),1,2))),
IF(YEAR($F65)&lt;=2017,$P65/12,0))</f>
        <v>0</v>
      </c>
      <c r="AM65" s="19">
        <f ca="1">+IF($F65=AM$48,SUM($N65:OFFSET($N65,0,IF(YEAR(AM$48)=VALUE(LEFT($L$48,4)),1,2))),
IF(YEAR($F65)&lt;=2017,$P65/12,0))</f>
        <v>0</v>
      </c>
      <c r="AN65" s="19">
        <f ca="1">+IF($F65=AN$48,SUM($N65:OFFSET($N65,0,IF(YEAR(AN$48)=VALUE(LEFT($L$48,4)),1,2))),
IF(YEAR($F65)&lt;=2017,$P65/12,0))</f>
        <v>0</v>
      </c>
      <c r="AO65" s="20">
        <f ca="1">+IF($F65=AO$48,SUM($N65:OFFSET($N65,0,IF(YEAR(AO$48)=VALUE(LEFT($L$48,4)),1,2))),
IF(YEAR($F65)&lt;=2017,$P65/12,0))</f>
        <v>0</v>
      </c>
      <c r="AP65" s="21"/>
    </row>
    <row r="66" spans="1:42" ht="15" x14ac:dyDescent="0.25">
      <c r="A66" s="35"/>
      <c r="B66" s="289" t="s">
        <v>135</v>
      </c>
      <c r="C66" s="283" t="s">
        <v>136</v>
      </c>
      <c r="D66" s="284">
        <v>5383</v>
      </c>
      <c r="E66" s="285" t="s">
        <v>33</v>
      </c>
      <c r="F66" s="286">
        <v>43070</v>
      </c>
      <c r="G66" s="287" t="s">
        <v>35</v>
      </c>
      <c r="H66" s="288">
        <v>0</v>
      </c>
      <c r="I66" s="290">
        <v>0.35</v>
      </c>
      <c r="J66" s="291"/>
      <c r="K66" s="305">
        <v>2724.835</v>
      </c>
      <c r="L66" s="302">
        <v>1600</v>
      </c>
      <c r="M66" s="292">
        <v>600</v>
      </c>
      <c r="N66" s="19">
        <f t="shared" si="14"/>
        <v>953.69224999999994</v>
      </c>
      <c r="O66" s="19">
        <f t="shared" si="15"/>
        <v>560</v>
      </c>
      <c r="P66" s="20">
        <f t="shared" si="16"/>
        <v>210</v>
      </c>
      <c r="Q66" s="21"/>
      <c r="R66" s="22">
        <f ca="1">+IF($F66=R$48,SUM($N66:OFFSET($N66,0,IF(YEAR(R$48)=VALUE(LEFT($L$48,4)),1,2))),
IF(YEAR($F66)&lt;VALUE(LEFT($L$48,4)),($N66+$O66)/12,0))</f>
        <v>0</v>
      </c>
      <c r="S66" s="19">
        <f ca="1">+IF($F66=S$48,SUM($N66:OFFSET($N66,0,IF(YEAR(S$48)=VALUE(LEFT($L$48,4)),1,2))),
IF(YEAR($F66)&lt;VALUE(LEFT($L$48,4)),($N66+$O66)/12,0))</f>
        <v>0</v>
      </c>
      <c r="T66" s="19">
        <f ca="1">+IF($F66=T$48,SUM($N66:OFFSET($N66,0,IF(YEAR(T$48)=VALUE(LEFT($L$48,4)),1,2))),
IF(YEAR($F66)&lt;VALUE(LEFT($L$48,4)),($N66+$O66)/12,0))</f>
        <v>0</v>
      </c>
      <c r="U66" s="19">
        <f ca="1">+IF($F66=U$48,SUM($N66:OFFSET($N66,0,IF(YEAR(U$48)=VALUE(LEFT($L$48,4)),1,2))),
IF(YEAR($F66)&lt;VALUE(LEFT($L$48,4)),($N66+$O66)/12,0))</f>
        <v>0</v>
      </c>
      <c r="V66" s="19">
        <f ca="1">+IF($F66=V$48,SUM($N66:OFFSET($N66,0,IF(YEAR(V$48)=VALUE(LEFT($L$48,4)),1,2))),
IF(YEAR($F66)&lt;VALUE(LEFT($L$48,4)),($N66+$O66)/12,0))</f>
        <v>0</v>
      </c>
      <c r="W66" s="19">
        <f ca="1">+IF($F66=W$48,SUM($N66:OFFSET($N66,0,IF(YEAR(W$48)=VALUE(LEFT($L$48,4)),1,2))),
IF(YEAR($F66)&lt;VALUE(LEFT($L$48,4)),($N66+$O66)/12,0))</f>
        <v>0</v>
      </c>
      <c r="X66" s="19">
        <f ca="1">+IF($F66=X$48,SUM($N66:OFFSET($N66,0,IF(YEAR(X$48)=VALUE(LEFT($L$48,4)),1,2))),
IF(YEAR($F66)&lt;VALUE(LEFT($L$48,4)),($N66+$O66)/12,0))</f>
        <v>0</v>
      </c>
      <c r="Y66" s="19">
        <f ca="1">+IF($F66=Y$48,SUM($N66:OFFSET($N66,0,IF(YEAR(Y$48)=VALUE(LEFT($L$48,4)),1,2))),
IF(YEAR($F66)&lt;VALUE(LEFT($L$48,4)),($N66+$O66)/12,0))</f>
        <v>0</v>
      </c>
      <c r="Z66" s="19">
        <f ca="1">+IF($F66=Z$48,SUM($N66:OFFSET($N66,0,IF(YEAR(Z$48)=VALUE(LEFT($L$48,4)),1,2))),
IF(YEAR($F66)&lt;VALUE(LEFT($L$48,4)),($N66+$O66)/12,0))</f>
        <v>0</v>
      </c>
      <c r="AA66" s="19">
        <f ca="1">+IF($F66=AA$48,SUM($N66:OFFSET($N66,0,IF(YEAR(AA$48)=VALUE(LEFT($L$48,4)),1,2))),
IF(YEAR($F66)&lt;VALUE(LEFT($L$48,4)),($N66+$O66)/12,0))</f>
        <v>0</v>
      </c>
      <c r="AB66" s="19">
        <f ca="1">+IF($F66=AB$48,SUM($N66:OFFSET($N66,0,IF(YEAR(AB$48)=VALUE(LEFT($L$48,4)),1,2))),
IF(YEAR($F66)&lt;VALUE(LEFT($L$48,4)),($N66+$O66)/12,0))</f>
        <v>0</v>
      </c>
      <c r="AC66" s="20">
        <f ca="1">+IF($F66=AC$48,SUM($N66:OFFSET($N66,0,IF(YEAR(AC$48)=VALUE(LEFT($L$48,4)),1,2))),
IF(YEAR($F66)&lt;VALUE(LEFT($L$48,4)),($N66+$O66)/12,0))</f>
        <v>1513.6922500000001</v>
      </c>
      <c r="AD66" s="22">
        <f ca="1">+IF($F66=AD$48,SUM($N66:OFFSET($N66,0,IF(YEAR(AD$48)=VALUE(LEFT($L$48,4)),1,2))),
IF(YEAR($F66)&lt;=2017,$P66/12,0))</f>
        <v>17.5</v>
      </c>
      <c r="AE66" s="19">
        <f ca="1">+IF($F66=AE$48,SUM($N66:OFFSET($N66,0,IF(YEAR(AE$48)=VALUE(LEFT($L$48,4)),1,2))),
IF(YEAR($F66)&lt;=2017,$P66/12,0))</f>
        <v>17.5</v>
      </c>
      <c r="AF66" s="19">
        <f ca="1">+IF($F66=AF$48,SUM($N66:OFFSET($N66,0,IF(YEAR(AF$48)=VALUE(LEFT($L$48,4)),1,2))),
IF(YEAR($F66)&lt;=2017,$P66/12,0))</f>
        <v>17.5</v>
      </c>
      <c r="AG66" s="19">
        <f ca="1">+IF($F66=AG$48,SUM($N66:OFFSET($N66,0,IF(YEAR(AG$48)=VALUE(LEFT($L$48,4)),1,2))),
IF(YEAR($F66)&lt;=2017,$P66/12,0))</f>
        <v>17.5</v>
      </c>
      <c r="AH66" s="19">
        <f ca="1">+IF($F66=AH$48,SUM($N66:OFFSET($N66,0,IF(YEAR(AH$48)=VALUE(LEFT($L$48,4)),1,2))),
IF(YEAR($F66)&lt;=2017,$P66/12,0))</f>
        <v>17.5</v>
      </c>
      <c r="AI66" s="19">
        <f ca="1">+IF($F66=AI$48,SUM($N66:OFFSET($N66,0,IF(YEAR(AI$48)=VALUE(LEFT($L$48,4)),1,2))),
IF(YEAR($F66)&lt;=2017,$P66/12,0))</f>
        <v>17.5</v>
      </c>
      <c r="AJ66" s="19">
        <f ca="1">+IF($F66=AJ$48,SUM($N66:OFFSET($N66,0,IF(YEAR(AJ$48)=VALUE(LEFT($L$48,4)),1,2))),
IF(YEAR($F66)&lt;=2017,$P66/12,0))</f>
        <v>17.5</v>
      </c>
      <c r="AK66" s="19">
        <f ca="1">+IF($F66=AK$48,SUM($N66:OFFSET($N66,0,IF(YEAR(AK$48)=VALUE(LEFT($L$48,4)),1,2))),
IF(YEAR($F66)&lt;=2017,$P66/12,0))</f>
        <v>17.5</v>
      </c>
      <c r="AL66" s="19">
        <f ca="1">+IF($F66=AL$48,SUM($N66:OFFSET($N66,0,IF(YEAR(AL$48)=VALUE(LEFT($L$48,4)),1,2))),
IF(YEAR($F66)&lt;=2017,$P66/12,0))</f>
        <v>17.5</v>
      </c>
      <c r="AM66" s="19">
        <f ca="1">+IF($F66=AM$48,SUM($N66:OFFSET($N66,0,IF(YEAR(AM$48)=VALUE(LEFT($L$48,4)),1,2))),
IF(YEAR($F66)&lt;=2017,$P66/12,0))</f>
        <v>17.5</v>
      </c>
      <c r="AN66" s="19">
        <f ca="1">+IF($F66=AN$48,SUM($N66:OFFSET($N66,0,IF(YEAR(AN$48)=VALUE(LEFT($L$48,4)),1,2))),
IF(YEAR($F66)&lt;=2017,$P66/12,0))</f>
        <v>17.5</v>
      </c>
      <c r="AO66" s="20">
        <f ca="1">+IF($F66=AO$48,SUM($N66:OFFSET($N66,0,IF(YEAR(AO$48)=VALUE(LEFT($L$48,4)),1,2))),
IF(YEAR($F66)&lt;=2017,$P66/12,0))</f>
        <v>17.5</v>
      </c>
      <c r="AP66" s="21"/>
    </row>
    <row r="67" spans="1:42" ht="15" x14ac:dyDescent="0.25">
      <c r="A67" s="35"/>
      <c r="B67" s="289" t="s">
        <v>137</v>
      </c>
      <c r="C67" s="283" t="s">
        <v>138</v>
      </c>
      <c r="D67" s="284">
        <v>6824</v>
      </c>
      <c r="E67" s="285" t="s">
        <v>33</v>
      </c>
      <c r="F67" s="286">
        <v>43070</v>
      </c>
      <c r="G67" s="287" t="s">
        <v>35</v>
      </c>
      <c r="H67" s="288">
        <v>0</v>
      </c>
      <c r="I67" s="290">
        <v>0.37</v>
      </c>
      <c r="J67" s="291"/>
      <c r="K67" s="305">
        <v>31048.031430000025</v>
      </c>
      <c r="L67" s="302">
        <v>1600</v>
      </c>
      <c r="M67" s="292">
        <v>600</v>
      </c>
      <c r="N67" s="19">
        <f t="shared" si="14"/>
        <v>11487.771629100009</v>
      </c>
      <c r="O67" s="19">
        <f t="shared" si="15"/>
        <v>592</v>
      </c>
      <c r="P67" s="20">
        <f t="shared" si="16"/>
        <v>222</v>
      </c>
      <c r="Q67" s="21"/>
      <c r="R67" s="22">
        <f ca="1">+IF($F67=R$48,SUM($N67:OFFSET($N67,0,IF(YEAR(R$48)=VALUE(LEFT($L$48,4)),1,2))),
IF(YEAR($F67)&lt;VALUE(LEFT($L$48,4)),($N67+$O67)/12,0))</f>
        <v>0</v>
      </c>
      <c r="S67" s="19">
        <f ca="1">+IF($F67=S$48,SUM($N67:OFFSET($N67,0,IF(YEAR(S$48)=VALUE(LEFT($L$48,4)),1,2))),
IF(YEAR($F67)&lt;VALUE(LEFT($L$48,4)),($N67+$O67)/12,0))</f>
        <v>0</v>
      </c>
      <c r="T67" s="19">
        <f ca="1">+IF($F67=T$48,SUM($N67:OFFSET($N67,0,IF(YEAR(T$48)=VALUE(LEFT($L$48,4)),1,2))),
IF(YEAR($F67)&lt;VALUE(LEFT($L$48,4)),($N67+$O67)/12,0))</f>
        <v>0</v>
      </c>
      <c r="U67" s="19">
        <f ca="1">+IF($F67=U$48,SUM($N67:OFFSET($N67,0,IF(YEAR(U$48)=VALUE(LEFT($L$48,4)),1,2))),
IF(YEAR($F67)&lt;VALUE(LEFT($L$48,4)),($N67+$O67)/12,0))</f>
        <v>0</v>
      </c>
      <c r="V67" s="19">
        <f ca="1">+IF($F67=V$48,SUM($N67:OFFSET($N67,0,IF(YEAR(V$48)=VALUE(LEFT($L$48,4)),1,2))),
IF(YEAR($F67)&lt;VALUE(LEFT($L$48,4)),($N67+$O67)/12,0))</f>
        <v>0</v>
      </c>
      <c r="W67" s="19">
        <f ca="1">+IF($F67=W$48,SUM($N67:OFFSET($N67,0,IF(YEAR(W$48)=VALUE(LEFT($L$48,4)),1,2))),
IF(YEAR($F67)&lt;VALUE(LEFT($L$48,4)),($N67+$O67)/12,0))</f>
        <v>0</v>
      </c>
      <c r="X67" s="19">
        <f ca="1">+IF($F67=X$48,SUM($N67:OFFSET($N67,0,IF(YEAR(X$48)=VALUE(LEFT($L$48,4)),1,2))),
IF(YEAR($F67)&lt;VALUE(LEFT($L$48,4)),($N67+$O67)/12,0))</f>
        <v>0</v>
      </c>
      <c r="Y67" s="19">
        <f ca="1">+IF($F67=Y$48,SUM($N67:OFFSET($N67,0,IF(YEAR(Y$48)=VALUE(LEFT($L$48,4)),1,2))),
IF(YEAR($F67)&lt;VALUE(LEFT($L$48,4)),($N67+$O67)/12,0))</f>
        <v>0</v>
      </c>
      <c r="Z67" s="19">
        <f ca="1">+IF($F67=Z$48,SUM($N67:OFFSET($N67,0,IF(YEAR(Z$48)=VALUE(LEFT($L$48,4)),1,2))),
IF(YEAR($F67)&lt;VALUE(LEFT($L$48,4)),($N67+$O67)/12,0))</f>
        <v>0</v>
      </c>
      <c r="AA67" s="19">
        <f ca="1">+IF($F67=AA$48,SUM($N67:OFFSET($N67,0,IF(YEAR(AA$48)=VALUE(LEFT($L$48,4)),1,2))),
IF(YEAR($F67)&lt;VALUE(LEFT($L$48,4)),($N67+$O67)/12,0))</f>
        <v>0</v>
      </c>
      <c r="AB67" s="19">
        <f ca="1">+IF($F67=AB$48,SUM($N67:OFFSET($N67,0,IF(YEAR(AB$48)=VALUE(LEFT($L$48,4)),1,2))),
IF(YEAR($F67)&lt;VALUE(LEFT($L$48,4)),($N67+$O67)/12,0))</f>
        <v>0</v>
      </c>
      <c r="AC67" s="20">
        <f ca="1">+IF($F67=AC$48,SUM($N67:OFFSET($N67,0,IF(YEAR(AC$48)=VALUE(LEFT($L$48,4)),1,2))),
IF(YEAR($F67)&lt;VALUE(LEFT($L$48,4)),($N67+$O67)/12,0))</f>
        <v>12079.771629100009</v>
      </c>
      <c r="AD67" s="22">
        <f ca="1">+IF($F67=AD$48,SUM($N67:OFFSET($N67,0,IF(YEAR(AD$48)=VALUE(LEFT($L$48,4)),1,2))),
IF(YEAR($F67)&lt;=2017,$P67/12,0))</f>
        <v>18.5</v>
      </c>
      <c r="AE67" s="19">
        <f ca="1">+IF($F67=AE$48,SUM($N67:OFFSET($N67,0,IF(YEAR(AE$48)=VALUE(LEFT($L$48,4)),1,2))),
IF(YEAR($F67)&lt;=2017,$P67/12,0))</f>
        <v>18.5</v>
      </c>
      <c r="AF67" s="19">
        <f ca="1">+IF($F67=AF$48,SUM($N67:OFFSET($N67,0,IF(YEAR(AF$48)=VALUE(LEFT($L$48,4)),1,2))),
IF(YEAR($F67)&lt;=2017,$P67/12,0))</f>
        <v>18.5</v>
      </c>
      <c r="AG67" s="19">
        <f ca="1">+IF($F67=AG$48,SUM($N67:OFFSET($N67,0,IF(YEAR(AG$48)=VALUE(LEFT($L$48,4)),1,2))),
IF(YEAR($F67)&lt;=2017,$P67/12,0))</f>
        <v>18.5</v>
      </c>
      <c r="AH67" s="19">
        <f ca="1">+IF($F67=AH$48,SUM($N67:OFFSET($N67,0,IF(YEAR(AH$48)=VALUE(LEFT($L$48,4)),1,2))),
IF(YEAR($F67)&lt;=2017,$P67/12,0))</f>
        <v>18.5</v>
      </c>
      <c r="AI67" s="19">
        <f ca="1">+IF($F67=AI$48,SUM($N67:OFFSET($N67,0,IF(YEAR(AI$48)=VALUE(LEFT($L$48,4)),1,2))),
IF(YEAR($F67)&lt;=2017,$P67/12,0))</f>
        <v>18.5</v>
      </c>
      <c r="AJ67" s="19">
        <f ca="1">+IF($F67=AJ$48,SUM($N67:OFFSET($N67,0,IF(YEAR(AJ$48)=VALUE(LEFT($L$48,4)),1,2))),
IF(YEAR($F67)&lt;=2017,$P67/12,0))</f>
        <v>18.5</v>
      </c>
      <c r="AK67" s="19">
        <f ca="1">+IF($F67=AK$48,SUM($N67:OFFSET($N67,0,IF(YEAR(AK$48)=VALUE(LEFT($L$48,4)),1,2))),
IF(YEAR($F67)&lt;=2017,$P67/12,0))</f>
        <v>18.5</v>
      </c>
      <c r="AL67" s="19">
        <f ca="1">+IF($F67=AL$48,SUM($N67:OFFSET($N67,0,IF(YEAR(AL$48)=VALUE(LEFT($L$48,4)),1,2))),
IF(YEAR($F67)&lt;=2017,$P67/12,0))</f>
        <v>18.5</v>
      </c>
      <c r="AM67" s="19">
        <f ca="1">+IF($F67=AM$48,SUM($N67:OFFSET($N67,0,IF(YEAR(AM$48)=VALUE(LEFT($L$48,4)),1,2))),
IF(YEAR($F67)&lt;=2017,$P67/12,0))</f>
        <v>18.5</v>
      </c>
      <c r="AN67" s="19">
        <f ca="1">+IF($F67=AN$48,SUM($N67:OFFSET($N67,0,IF(YEAR(AN$48)=VALUE(LEFT($L$48,4)),1,2))),
IF(YEAR($F67)&lt;=2017,$P67/12,0))</f>
        <v>18.5</v>
      </c>
      <c r="AO67" s="20">
        <f ca="1">+IF($F67=AO$48,SUM($N67:OFFSET($N67,0,IF(YEAR(AO$48)=VALUE(LEFT($L$48,4)),1,2))),
IF(YEAR($F67)&lt;=2017,$P67/12,0))</f>
        <v>18.5</v>
      </c>
      <c r="AP67" s="21"/>
    </row>
    <row r="68" spans="1:42" ht="15" x14ac:dyDescent="0.25">
      <c r="A68" s="35"/>
      <c r="B68" s="289" t="s">
        <v>139</v>
      </c>
      <c r="C68" s="283" t="s">
        <v>140</v>
      </c>
      <c r="D68" s="284">
        <v>7113</v>
      </c>
      <c r="E68" s="285" t="s">
        <v>33</v>
      </c>
      <c r="F68" s="286">
        <v>43070</v>
      </c>
      <c r="G68" s="287" t="s">
        <v>35</v>
      </c>
      <c r="H68" s="288">
        <v>0</v>
      </c>
      <c r="I68" s="290">
        <v>1</v>
      </c>
      <c r="J68" s="291"/>
      <c r="K68" s="305">
        <v>4805.7222900000006</v>
      </c>
      <c r="L68" s="302">
        <v>3617.88</v>
      </c>
      <c r="M68" s="292">
        <v>0</v>
      </c>
      <c r="N68" s="19">
        <f t="shared" si="14"/>
        <v>4805.7222900000006</v>
      </c>
      <c r="O68" s="19">
        <f t="shared" si="15"/>
        <v>3617.88</v>
      </c>
      <c r="P68" s="20">
        <f t="shared" si="16"/>
        <v>0</v>
      </c>
      <c r="Q68" s="21"/>
      <c r="R68" s="22">
        <f ca="1">+IF($F68=R$48,SUM($N68:OFFSET($N68,0,IF(YEAR(R$48)=VALUE(LEFT($L$48,4)),1,2))),
IF(YEAR($F68)&lt;VALUE(LEFT($L$48,4)),($N68+$O68)/12,0))</f>
        <v>0</v>
      </c>
      <c r="S68" s="19">
        <f ca="1">+IF($F68=S$48,SUM($N68:OFFSET($N68,0,IF(YEAR(S$48)=VALUE(LEFT($L$48,4)),1,2))),
IF(YEAR($F68)&lt;VALUE(LEFT($L$48,4)),($N68+$O68)/12,0))</f>
        <v>0</v>
      </c>
      <c r="T68" s="19">
        <f ca="1">+IF($F68=T$48,SUM($N68:OFFSET($N68,0,IF(YEAR(T$48)=VALUE(LEFT($L$48,4)),1,2))),
IF(YEAR($F68)&lt;VALUE(LEFT($L$48,4)),($N68+$O68)/12,0))</f>
        <v>0</v>
      </c>
      <c r="U68" s="19">
        <f ca="1">+IF($F68=U$48,SUM($N68:OFFSET($N68,0,IF(YEAR(U$48)=VALUE(LEFT($L$48,4)),1,2))),
IF(YEAR($F68)&lt;VALUE(LEFT($L$48,4)),($N68+$O68)/12,0))</f>
        <v>0</v>
      </c>
      <c r="V68" s="19">
        <f ca="1">+IF($F68=V$48,SUM($N68:OFFSET($N68,0,IF(YEAR(V$48)=VALUE(LEFT($L$48,4)),1,2))),
IF(YEAR($F68)&lt;VALUE(LEFT($L$48,4)),($N68+$O68)/12,0))</f>
        <v>0</v>
      </c>
      <c r="W68" s="19">
        <f ca="1">+IF($F68=W$48,SUM($N68:OFFSET($N68,0,IF(YEAR(W$48)=VALUE(LEFT($L$48,4)),1,2))),
IF(YEAR($F68)&lt;VALUE(LEFT($L$48,4)),($N68+$O68)/12,0))</f>
        <v>0</v>
      </c>
      <c r="X68" s="19">
        <f ca="1">+IF($F68=X$48,SUM($N68:OFFSET($N68,0,IF(YEAR(X$48)=VALUE(LEFT($L$48,4)),1,2))),
IF(YEAR($F68)&lt;VALUE(LEFT($L$48,4)),($N68+$O68)/12,0))</f>
        <v>0</v>
      </c>
      <c r="Y68" s="19">
        <f ca="1">+IF($F68=Y$48,SUM($N68:OFFSET($N68,0,IF(YEAR(Y$48)=VALUE(LEFT($L$48,4)),1,2))),
IF(YEAR($F68)&lt;VALUE(LEFT($L$48,4)),($N68+$O68)/12,0))</f>
        <v>0</v>
      </c>
      <c r="Z68" s="19">
        <f ca="1">+IF($F68=Z$48,SUM($N68:OFFSET($N68,0,IF(YEAR(Z$48)=VALUE(LEFT($L$48,4)),1,2))),
IF(YEAR($F68)&lt;VALUE(LEFT($L$48,4)),($N68+$O68)/12,0))</f>
        <v>0</v>
      </c>
      <c r="AA68" s="19">
        <f ca="1">+IF($F68=AA$48,SUM($N68:OFFSET($N68,0,IF(YEAR(AA$48)=VALUE(LEFT($L$48,4)),1,2))),
IF(YEAR($F68)&lt;VALUE(LEFT($L$48,4)),($N68+$O68)/12,0))</f>
        <v>0</v>
      </c>
      <c r="AB68" s="19">
        <f ca="1">+IF($F68=AB$48,SUM($N68:OFFSET($N68,0,IF(YEAR(AB$48)=VALUE(LEFT($L$48,4)),1,2))),
IF(YEAR($F68)&lt;VALUE(LEFT($L$48,4)),($N68+$O68)/12,0))</f>
        <v>0</v>
      </c>
      <c r="AC68" s="20">
        <f ca="1">+IF($F68=AC$48,SUM($N68:OFFSET($N68,0,IF(YEAR(AC$48)=VALUE(LEFT($L$48,4)),1,2))),
IF(YEAR($F68)&lt;VALUE(LEFT($L$48,4)),($N68+$O68)/12,0))</f>
        <v>8423.6022900000007</v>
      </c>
      <c r="AD68" s="22">
        <f ca="1">+IF($F68=AD$48,SUM($N68:OFFSET($N68,0,IF(YEAR(AD$48)=VALUE(LEFT($L$48,4)),1,2))),
IF(YEAR($F68)&lt;=2017,$P68/12,0))</f>
        <v>0</v>
      </c>
      <c r="AE68" s="19">
        <f ca="1">+IF($F68=AE$48,SUM($N68:OFFSET($N68,0,IF(YEAR(AE$48)=VALUE(LEFT($L$48,4)),1,2))),
IF(YEAR($F68)&lt;=2017,$P68/12,0))</f>
        <v>0</v>
      </c>
      <c r="AF68" s="19">
        <f ca="1">+IF($F68=AF$48,SUM($N68:OFFSET($N68,0,IF(YEAR(AF$48)=VALUE(LEFT($L$48,4)),1,2))),
IF(YEAR($F68)&lt;=2017,$P68/12,0))</f>
        <v>0</v>
      </c>
      <c r="AG68" s="19">
        <f ca="1">+IF($F68=AG$48,SUM($N68:OFFSET($N68,0,IF(YEAR(AG$48)=VALUE(LEFT($L$48,4)),1,2))),
IF(YEAR($F68)&lt;=2017,$P68/12,0))</f>
        <v>0</v>
      </c>
      <c r="AH68" s="19">
        <f ca="1">+IF($F68=AH$48,SUM($N68:OFFSET($N68,0,IF(YEAR(AH$48)=VALUE(LEFT($L$48,4)),1,2))),
IF(YEAR($F68)&lt;=2017,$P68/12,0))</f>
        <v>0</v>
      </c>
      <c r="AI68" s="19">
        <f ca="1">+IF($F68=AI$48,SUM($N68:OFFSET($N68,0,IF(YEAR(AI$48)=VALUE(LEFT($L$48,4)),1,2))),
IF(YEAR($F68)&lt;=2017,$P68/12,0))</f>
        <v>0</v>
      </c>
      <c r="AJ68" s="19">
        <f ca="1">+IF($F68=AJ$48,SUM($N68:OFFSET($N68,0,IF(YEAR(AJ$48)=VALUE(LEFT($L$48,4)),1,2))),
IF(YEAR($F68)&lt;=2017,$P68/12,0))</f>
        <v>0</v>
      </c>
      <c r="AK68" s="19">
        <f ca="1">+IF($F68=AK$48,SUM($N68:OFFSET($N68,0,IF(YEAR(AK$48)=VALUE(LEFT($L$48,4)),1,2))),
IF(YEAR($F68)&lt;=2017,$P68/12,0))</f>
        <v>0</v>
      </c>
      <c r="AL68" s="19">
        <f ca="1">+IF($F68=AL$48,SUM($N68:OFFSET($N68,0,IF(YEAR(AL$48)=VALUE(LEFT($L$48,4)),1,2))),
IF(YEAR($F68)&lt;=2017,$P68/12,0))</f>
        <v>0</v>
      </c>
      <c r="AM68" s="19">
        <f ca="1">+IF($F68=AM$48,SUM($N68:OFFSET($N68,0,IF(YEAR(AM$48)=VALUE(LEFT($L$48,4)),1,2))),
IF(YEAR($F68)&lt;=2017,$P68/12,0))</f>
        <v>0</v>
      </c>
      <c r="AN68" s="19">
        <f ca="1">+IF($F68=AN$48,SUM($N68:OFFSET($N68,0,IF(YEAR(AN$48)=VALUE(LEFT($L$48,4)),1,2))),
IF(YEAR($F68)&lt;=2017,$P68/12,0))</f>
        <v>0</v>
      </c>
      <c r="AO68" s="20">
        <f ca="1">+IF($F68=AO$48,SUM($N68:OFFSET($N68,0,IF(YEAR(AO$48)=VALUE(LEFT($L$48,4)),1,2))),
IF(YEAR($F68)&lt;=2017,$P68/12,0))</f>
        <v>0</v>
      </c>
      <c r="AP68" s="21"/>
    </row>
    <row r="69" spans="1:42" ht="15" x14ac:dyDescent="0.25">
      <c r="A69" s="35"/>
      <c r="B69" s="289" t="s">
        <v>141</v>
      </c>
      <c r="C69" s="283" t="s">
        <v>142</v>
      </c>
      <c r="D69" s="284">
        <v>6468</v>
      </c>
      <c r="E69" s="285" t="s">
        <v>33</v>
      </c>
      <c r="F69" s="286">
        <v>42705</v>
      </c>
      <c r="G69" s="287" t="s">
        <v>35</v>
      </c>
      <c r="H69" s="288">
        <v>0</v>
      </c>
      <c r="I69" s="290">
        <v>1</v>
      </c>
      <c r="J69" s="325" t="s">
        <v>340</v>
      </c>
      <c r="K69" s="305">
        <v>1249.9829999999999</v>
      </c>
      <c r="L69" s="302">
        <v>100</v>
      </c>
      <c r="M69" s="292">
        <v>0</v>
      </c>
      <c r="N69" s="19">
        <f t="shared" si="14"/>
        <v>1249.9829999999999</v>
      </c>
      <c r="O69" s="19">
        <f t="shared" si="15"/>
        <v>100</v>
      </c>
      <c r="P69" s="20">
        <f t="shared" si="16"/>
        <v>0</v>
      </c>
      <c r="Q69" s="21"/>
      <c r="R69" s="22">
        <f ca="1">+IF($F69=R$48,SUM($N69:OFFSET($N69,0,IF(YEAR(R$48)=VALUE(LEFT($L$48,4)),1,2))),
IF(YEAR($F69)&lt;VALUE(LEFT($L$48,4)),($N69+$O69)/12,0))</f>
        <v>112.49858333333333</v>
      </c>
      <c r="S69" s="19">
        <f ca="1">+IF($F69=S$48,SUM($N69:OFFSET($N69,0,IF(YEAR(S$48)=VALUE(LEFT($L$48,4)),1,2))),
IF(YEAR($F69)&lt;VALUE(LEFT($L$48,4)),($N69+$O69)/12,0))</f>
        <v>112.49858333333333</v>
      </c>
      <c r="T69" s="19">
        <f ca="1">+IF($F69=T$48,SUM($N69:OFFSET($N69,0,IF(YEAR(T$48)=VALUE(LEFT($L$48,4)),1,2))),
IF(YEAR($F69)&lt;VALUE(LEFT($L$48,4)),($N69+$O69)/12,0))</f>
        <v>112.49858333333333</v>
      </c>
      <c r="U69" s="19">
        <f ca="1">+IF($F69=U$48,SUM($N69:OFFSET($N69,0,IF(YEAR(U$48)=VALUE(LEFT($L$48,4)),1,2))),
IF(YEAR($F69)&lt;VALUE(LEFT($L$48,4)),($N69+$O69)/12,0))</f>
        <v>112.49858333333333</v>
      </c>
      <c r="V69" s="19">
        <f ca="1">+IF($F69=V$48,SUM($N69:OFFSET($N69,0,IF(YEAR(V$48)=VALUE(LEFT($L$48,4)),1,2))),
IF(YEAR($F69)&lt;VALUE(LEFT($L$48,4)),($N69+$O69)/12,0))</f>
        <v>112.49858333333333</v>
      </c>
      <c r="W69" s="19">
        <f ca="1">+IF($F69=W$48,SUM($N69:OFFSET($N69,0,IF(YEAR(W$48)=VALUE(LEFT($L$48,4)),1,2))),
IF(YEAR($F69)&lt;VALUE(LEFT($L$48,4)),($N69+$O69)/12,0))</f>
        <v>112.49858333333333</v>
      </c>
      <c r="X69" s="19">
        <f ca="1">+IF($F69=X$48,SUM($N69:OFFSET($N69,0,IF(YEAR(X$48)=VALUE(LEFT($L$48,4)),1,2))),
IF(YEAR($F69)&lt;VALUE(LEFT($L$48,4)),($N69+$O69)/12,0))</f>
        <v>112.49858333333333</v>
      </c>
      <c r="Y69" s="19">
        <f ca="1">+IF($F69=Y$48,SUM($N69:OFFSET($N69,0,IF(YEAR(Y$48)=VALUE(LEFT($L$48,4)),1,2))),
IF(YEAR($F69)&lt;VALUE(LEFT($L$48,4)),($N69+$O69)/12,0))</f>
        <v>112.49858333333333</v>
      </c>
      <c r="Z69" s="19">
        <f ca="1">+IF($F69=Z$48,SUM($N69:OFFSET($N69,0,IF(YEAR(Z$48)=VALUE(LEFT($L$48,4)),1,2))),
IF(YEAR($F69)&lt;VALUE(LEFT($L$48,4)),($N69+$O69)/12,0))</f>
        <v>112.49858333333333</v>
      </c>
      <c r="AA69" s="19">
        <f ca="1">+IF($F69=AA$48,SUM($N69:OFFSET($N69,0,IF(YEAR(AA$48)=VALUE(LEFT($L$48,4)),1,2))),
IF(YEAR($F69)&lt;VALUE(LEFT($L$48,4)),($N69+$O69)/12,0))</f>
        <v>112.49858333333333</v>
      </c>
      <c r="AB69" s="19">
        <f ca="1">+IF($F69=AB$48,SUM($N69:OFFSET($N69,0,IF(YEAR(AB$48)=VALUE(LEFT($L$48,4)),1,2))),
IF(YEAR($F69)&lt;VALUE(LEFT($L$48,4)),($N69+$O69)/12,0))</f>
        <v>112.49858333333333</v>
      </c>
      <c r="AC69" s="20">
        <f ca="1">+IF($F69=AC$48,SUM($N69:OFFSET($N69,0,IF(YEAR(AC$48)=VALUE(LEFT($L$48,4)),1,2))),
IF(YEAR($F69)&lt;VALUE(LEFT($L$48,4)),($N69+$O69)/12,0))</f>
        <v>112.49858333333333</v>
      </c>
      <c r="AD69" s="22">
        <f ca="1">+IF($F69=AD$48,SUM($N69:OFFSET($N69,0,IF(YEAR(AD$48)=VALUE(LEFT($L$48,4)),1,2))),
IF(YEAR($F69)&lt;=2017,$P69/12,0))</f>
        <v>0</v>
      </c>
      <c r="AE69" s="19">
        <f ca="1">+IF($F69=AE$48,SUM($N69:OFFSET($N69,0,IF(YEAR(AE$48)=VALUE(LEFT($L$48,4)),1,2))),
IF(YEAR($F69)&lt;=2017,$P69/12,0))</f>
        <v>0</v>
      </c>
      <c r="AF69" s="19">
        <f ca="1">+IF($F69=AF$48,SUM($N69:OFFSET($N69,0,IF(YEAR(AF$48)=VALUE(LEFT($L$48,4)),1,2))),
IF(YEAR($F69)&lt;=2017,$P69/12,0))</f>
        <v>0</v>
      </c>
      <c r="AG69" s="19">
        <f ca="1">+IF($F69=AG$48,SUM($N69:OFFSET($N69,0,IF(YEAR(AG$48)=VALUE(LEFT($L$48,4)),1,2))),
IF(YEAR($F69)&lt;=2017,$P69/12,0))</f>
        <v>0</v>
      </c>
      <c r="AH69" s="19">
        <f ca="1">+IF($F69=AH$48,SUM($N69:OFFSET($N69,0,IF(YEAR(AH$48)=VALUE(LEFT($L$48,4)),1,2))),
IF(YEAR($F69)&lt;=2017,$P69/12,0))</f>
        <v>0</v>
      </c>
      <c r="AI69" s="19">
        <f ca="1">+IF($F69=AI$48,SUM($N69:OFFSET($N69,0,IF(YEAR(AI$48)=VALUE(LEFT($L$48,4)),1,2))),
IF(YEAR($F69)&lt;=2017,$P69/12,0))</f>
        <v>0</v>
      </c>
      <c r="AJ69" s="19">
        <f ca="1">+IF($F69=AJ$48,SUM($N69:OFFSET($N69,0,IF(YEAR(AJ$48)=VALUE(LEFT($L$48,4)),1,2))),
IF(YEAR($F69)&lt;=2017,$P69/12,0))</f>
        <v>0</v>
      </c>
      <c r="AK69" s="19">
        <f ca="1">+IF($F69=AK$48,SUM($N69:OFFSET($N69,0,IF(YEAR(AK$48)=VALUE(LEFT($L$48,4)),1,2))),
IF(YEAR($F69)&lt;=2017,$P69/12,0))</f>
        <v>0</v>
      </c>
      <c r="AL69" s="19">
        <f ca="1">+IF($F69=AL$48,SUM($N69:OFFSET($N69,0,IF(YEAR(AL$48)=VALUE(LEFT($L$48,4)),1,2))),
IF(YEAR($F69)&lt;=2017,$P69/12,0))</f>
        <v>0</v>
      </c>
      <c r="AM69" s="19">
        <f ca="1">+IF($F69=AM$48,SUM($N69:OFFSET($N69,0,IF(YEAR(AM$48)=VALUE(LEFT($L$48,4)),1,2))),
IF(YEAR($F69)&lt;=2017,$P69/12,0))</f>
        <v>0</v>
      </c>
      <c r="AN69" s="19">
        <f ca="1">+IF($F69=AN$48,SUM($N69:OFFSET($N69,0,IF(YEAR(AN$48)=VALUE(LEFT($L$48,4)),1,2))),
IF(YEAR($F69)&lt;=2017,$P69/12,0))</f>
        <v>0</v>
      </c>
      <c r="AO69" s="20">
        <f ca="1">+IF($F69=AO$48,SUM($N69:OFFSET($N69,0,IF(YEAR(AO$48)=VALUE(LEFT($L$48,4)),1,2))),
IF(YEAR($F69)&lt;=2017,$P69/12,0))</f>
        <v>0</v>
      </c>
      <c r="AP69" s="21"/>
    </row>
    <row r="70" spans="1:42" ht="15" x14ac:dyDescent="0.25">
      <c r="A70" s="35"/>
      <c r="B70" s="289" t="s">
        <v>143</v>
      </c>
      <c r="C70" s="283" t="s">
        <v>144</v>
      </c>
      <c r="D70" s="284">
        <v>7112</v>
      </c>
      <c r="E70" s="285" t="s">
        <v>33</v>
      </c>
      <c r="F70" s="286">
        <v>42887</v>
      </c>
      <c r="G70" s="287" t="s">
        <v>35</v>
      </c>
      <c r="H70" s="288">
        <v>0</v>
      </c>
      <c r="I70" s="290">
        <v>1</v>
      </c>
      <c r="J70" s="325"/>
      <c r="K70" s="305">
        <v>4313.0840200000057</v>
      </c>
      <c r="L70" s="302">
        <v>1450</v>
      </c>
      <c r="M70" s="292">
        <v>0</v>
      </c>
      <c r="N70" s="19">
        <f t="shared" si="14"/>
        <v>4313.0840200000057</v>
      </c>
      <c r="O70" s="19">
        <f t="shared" si="15"/>
        <v>1450</v>
      </c>
      <c r="P70" s="20">
        <f t="shared" si="16"/>
        <v>0</v>
      </c>
      <c r="Q70" s="21"/>
      <c r="R70" s="22">
        <f ca="1">+IF($F70=R$48,SUM($N70:OFFSET($N70,0,IF(YEAR(R$48)=VALUE(LEFT($L$48,4)),1,2))),
IF(YEAR($F70)&lt;VALUE(LEFT($L$48,4)),($N70+$O70)/12,0))</f>
        <v>0</v>
      </c>
      <c r="S70" s="19">
        <f ca="1">+IF($F70=S$48,SUM($N70:OFFSET($N70,0,IF(YEAR(S$48)=VALUE(LEFT($L$48,4)),1,2))),
IF(YEAR($F70)&lt;VALUE(LEFT($L$48,4)),($N70+$O70)/12,0))</f>
        <v>0</v>
      </c>
      <c r="T70" s="19">
        <f ca="1">+IF($F70=T$48,SUM($N70:OFFSET($N70,0,IF(YEAR(T$48)=VALUE(LEFT($L$48,4)),1,2))),
IF(YEAR($F70)&lt;VALUE(LEFT($L$48,4)),($N70+$O70)/12,0))</f>
        <v>0</v>
      </c>
      <c r="U70" s="19">
        <f ca="1">+IF($F70=U$48,SUM($N70:OFFSET($N70,0,IF(YEAR(U$48)=VALUE(LEFT($L$48,4)),1,2))),
IF(YEAR($F70)&lt;VALUE(LEFT($L$48,4)),($N70+$O70)/12,0))</f>
        <v>0</v>
      </c>
      <c r="V70" s="19">
        <f ca="1">+IF($F70=V$48,SUM($N70:OFFSET($N70,0,IF(YEAR(V$48)=VALUE(LEFT($L$48,4)),1,2))),
IF(YEAR($F70)&lt;VALUE(LEFT($L$48,4)),($N70+$O70)/12,0))</f>
        <v>0</v>
      </c>
      <c r="W70" s="19">
        <f ca="1">+IF($F70=W$48,SUM($N70:OFFSET($N70,0,IF(YEAR(W$48)=VALUE(LEFT($L$48,4)),1,2))),
IF(YEAR($F70)&lt;VALUE(LEFT($L$48,4)),($N70+$O70)/12,0))</f>
        <v>5763.0840200000057</v>
      </c>
      <c r="X70" s="19">
        <f ca="1">+IF($F70=X$48,SUM($N70:OFFSET($N70,0,IF(YEAR(X$48)=VALUE(LEFT($L$48,4)),1,2))),
IF(YEAR($F70)&lt;VALUE(LEFT($L$48,4)),($N70+$O70)/12,0))</f>
        <v>0</v>
      </c>
      <c r="Y70" s="19">
        <f ca="1">+IF($F70=Y$48,SUM($N70:OFFSET($N70,0,IF(YEAR(Y$48)=VALUE(LEFT($L$48,4)),1,2))),
IF(YEAR($F70)&lt;VALUE(LEFT($L$48,4)),($N70+$O70)/12,0))</f>
        <v>0</v>
      </c>
      <c r="Z70" s="19">
        <f ca="1">+IF($F70=Z$48,SUM($N70:OFFSET($N70,0,IF(YEAR(Z$48)=VALUE(LEFT($L$48,4)),1,2))),
IF(YEAR($F70)&lt;VALUE(LEFT($L$48,4)),($N70+$O70)/12,0))</f>
        <v>0</v>
      </c>
      <c r="AA70" s="19">
        <f ca="1">+IF($F70=AA$48,SUM($N70:OFFSET($N70,0,IF(YEAR(AA$48)=VALUE(LEFT($L$48,4)),1,2))),
IF(YEAR($F70)&lt;VALUE(LEFT($L$48,4)),($N70+$O70)/12,0))</f>
        <v>0</v>
      </c>
      <c r="AB70" s="19">
        <f ca="1">+IF($F70=AB$48,SUM($N70:OFFSET($N70,0,IF(YEAR(AB$48)=VALUE(LEFT($L$48,4)),1,2))),
IF(YEAR($F70)&lt;VALUE(LEFT($L$48,4)),($N70+$O70)/12,0))</f>
        <v>0</v>
      </c>
      <c r="AC70" s="20">
        <f ca="1">+IF($F70=AC$48,SUM($N70:OFFSET($N70,0,IF(YEAR(AC$48)=VALUE(LEFT($L$48,4)),1,2))),
IF(YEAR($F70)&lt;VALUE(LEFT($L$48,4)),($N70+$O70)/12,0))</f>
        <v>0</v>
      </c>
      <c r="AD70" s="22">
        <f ca="1">+IF($F70=AD$48,SUM($N70:OFFSET($N70,0,IF(YEAR(AD$48)=VALUE(LEFT($L$48,4)),1,2))),
IF(YEAR($F70)&lt;=2017,$P70/12,0))</f>
        <v>0</v>
      </c>
      <c r="AE70" s="19">
        <f ca="1">+IF($F70=AE$48,SUM($N70:OFFSET($N70,0,IF(YEAR(AE$48)=VALUE(LEFT($L$48,4)),1,2))),
IF(YEAR($F70)&lt;=2017,$P70/12,0))</f>
        <v>0</v>
      </c>
      <c r="AF70" s="19">
        <f ca="1">+IF($F70=AF$48,SUM($N70:OFFSET($N70,0,IF(YEAR(AF$48)=VALUE(LEFT($L$48,4)),1,2))),
IF(YEAR($F70)&lt;=2017,$P70/12,0))</f>
        <v>0</v>
      </c>
      <c r="AG70" s="19">
        <f ca="1">+IF($F70=AG$48,SUM($N70:OFFSET($N70,0,IF(YEAR(AG$48)=VALUE(LEFT($L$48,4)),1,2))),
IF(YEAR($F70)&lt;=2017,$P70/12,0))</f>
        <v>0</v>
      </c>
      <c r="AH70" s="19">
        <f ca="1">+IF($F70=AH$48,SUM($N70:OFFSET($N70,0,IF(YEAR(AH$48)=VALUE(LEFT($L$48,4)),1,2))),
IF(YEAR($F70)&lt;=2017,$P70/12,0))</f>
        <v>0</v>
      </c>
      <c r="AI70" s="19">
        <f ca="1">+IF($F70=AI$48,SUM($N70:OFFSET($N70,0,IF(YEAR(AI$48)=VALUE(LEFT($L$48,4)),1,2))),
IF(YEAR($F70)&lt;=2017,$P70/12,0))</f>
        <v>0</v>
      </c>
      <c r="AJ70" s="19">
        <f ca="1">+IF($F70=AJ$48,SUM($N70:OFFSET($N70,0,IF(YEAR(AJ$48)=VALUE(LEFT($L$48,4)),1,2))),
IF(YEAR($F70)&lt;=2017,$P70/12,0))</f>
        <v>0</v>
      </c>
      <c r="AK70" s="19">
        <f ca="1">+IF($F70=AK$48,SUM($N70:OFFSET($N70,0,IF(YEAR(AK$48)=VALUE(LEFT($L$48,4)),1,2))),
IF(YEAR($F70)&lt;=2017,$P70/12,0))</f>
        <v>0</v>
      </c>
      <c r="AL70" s="19">
        <f ca="1">+IF($F70=AL$48,SUM($N70:OFFSET($N70,0,IF(YEAR(AL$48)=VALUE(LEFT($L$48,4)),1,2))),
IF(YEAR($F70)&lt;=2017,$P70/12,0))</f>
        <v>0</v>
      </c>
      <c r="AM70" s="19">
        <f ca="1">+IF($F70=AM$48,SUM($N70:OFFSET($N70,0,IF(YEAR(AM$48)=VALUE(LEFT($L$48,4)),1,2))),
IF(YEAR($F70)&lt;=2017,$P70/12,0))</f>
        <v>0</v>
      </c>
      <c r="AN70" s="19">
        <f ca="1">+IF($F70=AN$48,SUM($N70:OFFSET($N70,0,IF(YEAR(AN$48)=VALUE(LEFT($L$48,4)),1,2))),
IF(YEAR($F70)&lt;=2017,$P70/12,0))</f>
        <v>0</v>
      </c>
      <c r="AO70" s="20">
        <f ca="1">+IF($F70=AO$48,SUM($N70:OFFSET($N70,0,IF(YEAR(AO$48)=VALUE(LEFT($L$48,4)),1,2))),
IF(YEAR($F70)&lt;=2017,$P70/12,0))</f>
        <v>0</v>
      </c>
      <c r="AP70" s="21"/>
    </row>
    <row r="71" spans="1:42" ht="15" x14ac:dyDescent="0.25">
      <c r="A71" s="35"/>
      <c r="B71" s="289" t="s">
        <v>145</v>
      </c>
      <c r="C71" s="283" t="s">
        <v>146</v>
      </c>
      <c r="D71" s="284">
        <v>6415</v>
      </c>
      <c r="E71" s="285" t="s">
        <v>33</v>
      </c>
      <c r="F71" s="286">
        <v>42705</v>
      </c>
      <c r="G71" s="287" t="s">
        <v>35</v>
      </c>
      <c r="H71" s="288">
        <v>0</v>
      </c>
      <c r="I71" s="290">
        <v>1</v>
      </c>
      <c r="J71" s="325" t="s">
        <v>340</v>
      </c>
      <c r="K71" s="305">
        <v>0</v>
      </c>
      <c r="L71" s="302">
        <v>5</v>
      </c>
      <c r="M71" s="292">
        <v>0</v>
      </c>
      <c r="N71" s="19">
        <f t="shared" si="14"/>
        <v>0</v>
      </c>
      <c r="O71" s="19">
        <f t="shared" si="15"/>
        <v>5</v>
      </c>
      <c r="P71" s="20">
        <f t="shared" si="16"/>
        <v>0</v>
      </c>
      <c r="Q71" s="21"/>
      <c r="R71" s="22">
        <f ca="1">+IF($F71=R$48,SUM($N71:OFFSET($N71,0,IF(YEAR(R$48)=VALUE(LEFT($L$48,4)),1,2))),
IF(YEAR($F71)&lt;VALUE(LEFT($L$48,4)),($N71+$O71)/12,0))</f>
        <v>0.41666666666666669</v>
      </c>
      <c r="S71" s="19">
        <f ca="1">+IF($F71=S$48,SUM($N71:OFFSET($N71,0,IF(YEAR(S$48)=VALUE(LEFT($L$48,4)),1,2))),
IF(YEAR($F71)&lt;VALUE(LEFT($L$48,4)),($N71+$O71)/12,0))</f>
        <v>0.41666666666666669</v>
      </c>
      <c r="T71" s="19">
        <f ca="1">+IF($F71=T$48,SUM($N71:OFFSET($N71,0,IF(YEAR(T$48)=VALUE(LEFT($L$48,4)),1,2))),
IF(YEAR($F71)&lt;VALUE(LEFT($L$48,4)),($N71+$O71)/12,0))</f>
        <v>0.41666666666666669</v>
      </c>
      <c r="U71" s="19">
        <f ca="1">+IF($F71=U$48,SUM($N71:OFFSET($N71,0,IF(YEAR(U$48)=VALUE(LEFT($L$48,4)),1,2))),
IF(YEAR($F71)&lt;VALUE(LEFT($L$48,4)),($N71+$O71)/12,0))</f>
        <v>0.41666666666666669</v>
      </c>
      <c r="V71" s="19">
        <f ca="1">+IF($F71=V$48,SUM($N71:OFFSET($N71,0,IF(YEAR(V$48)=VALUE(LEFT($L$48,4)),1,2))),
IF(YEAR($F71)&lt;VALUE(LEFT($L$48,4)),($N71+$O71)/12,0))</f>
        <v>0.41666666666666669</v>
      </c>
      <c r="W71" s="19">
        <f ca="1">+IF($F71=W$48,SUM($N71:OFFSET($N71,0,IF(YEAR(W$48)=VALUE(LEFT($L$48,4)),1,2))),
IF(YEAR($F71)&lt;VALUE(LEFT($L$48,4)),($N71+$O71)/12,0))</f>
        <v>0.41666666666666669</v>
      </c>
      <c r="X71" s="19">
        <f ca="1">+IF($F71=X$48,SUM($N71:OFFSET($N71,0,IF(YEAR(X$48)=VALUE(LEFT($L$48,4)),1,2))),
IF(YEAR($F71)&lt;VALUE(LEFT($L$48,4)),($N71+$O71)/12,0))</f>
        <v>0.41666666666666669</v>
      </c>
      <c r="Y71" s="19">
        <f ca="1">+IF($F71=Y$48,SUM($N71:OFFSET($N71,0,IF(YEAR(Y$48)=VALUE(LEFT($L$48,4)),1,2))),
IF(YEAR($F71)&lt;VALUE(LEFT($L$48,4)),($N71+$O71)/12,0))</f>
        <v>0.41666666666666669</v>
      </c>
      <c r="Z71" s="19">
        <f ca="1">+IF($F71=Z$48,SUM($N71:OFFSET($N71,0,IF(YEAR(Z$48)=VALUE(LEFT($L$48,4)),1,2))),
IF(YEAR($F71)&lt;VALUE(LEFT($L$48,4)),($N71+$O71)/12,0))</f>
        <v>0.41666666666666669</v>
      </c>
      <c r="AA71" s="19">
        <f ca="1">+IF($F71=AA$48,SUM($N71:OFFSET($N71,0,IF(YEAR(AA$48)=VALUE(LEFT($L$48,4)),1,2))),
IF(YEAR($F71)&lt;VALUE(LEFT($L$48,4)),($N71+$O71)/12,0))</f>
        <v>0.41666666666666669</v>
      </c>
      <c r="AB71" s="19">
        <f ca="1">+IF($F71=AB$48,SUM($N71:OFFSET($N71,0,IF(YEAR(AB$48)=VALUE(LEFT($L$48,4)),1,2))),
IF(YEAR($F71)&lt;VALUE(LEFT($L$48,4)),($N71+$O71)/12,0))</f>
        <v>0.41666666666666669</v>
      </c>
      <c r="AC71" s="20">
        <f ca="1">+IF($F71=AC$48,SUM($N71:OFFSET($N71,0,IF(YEAR(AC$48)=VALUE(LEFT($L$48,4)),1,2))),
IF(YEAR($F71)&lt;VALUE(LEFT($L$48,4)),($N71+$O71)/12,0))</f>
        <v>0.41666666666666669</v>
      </c>
      <c r="AD71" s="22">
        <f ca="1">+IF($F71=AD$48,SUM($N71:OFFSET($N71,0,IF(YEAR(AD$48)=VALUE(LEFT($L$48,4)),1,2))),
IF(YEAR($F71)&lt;=2017,$P71/12,0))</f>
        <v>0</v>
      </c>
      <c r="AE71" s="19">
        <f ca="1">+IF($F71=AE$48,SUM($N71:OFFSET($N71,0,IF(YEAR(AE$48)=VALUE(LEFT($L$48,4)),1,2))),
IF(YEAR($F71)&lt;=2017,$P71/12,0))</f>
        <v>0</v>
      </c>
      <c r="AF71" s="19">
        <f ca="1">+IF($F71=AF$48,SUM($N71:OFFSET($N71,0,IF(YEAR(AF$48)=VALUE(LEFT($L$48,4)),1,2))),
IF(YEAR($F71)&lt;=2017,$P71/12,0))</f>
        <v>0</v>
      </c>
      <c r="AG71" s="19">
        <f ca="1">+IF($F71=AG$48,SUM($N71:OFFSET($N71,0,IF(YEAR(AG$48)=VALUE(LEFT($L$48,4)),1,2))),
IF(YEAR($F71)&lt;=2017,$P71/12,0))</f>
        <v>0</v>
      </c>
      <c r="AH71" s="19">
        <f ca="1">+IF($F71=AH$48,SUM($N71:OFFSET($N71,0,IF(YEAR(AH$48)=VALUE(LEFT($L$48,4)),1,2))),
IF(YEAR($F71)&lt;=2017,$P71/12,0))</f>
        <v>0</v>
      </c>
      <c r="AI71" s="19">
        <f ca="1">+IF($F71=AI$48,SUM($N71:OFFSET($N71,0,IF(YEAR(AI$48)=VALUE(LEFT($L$48,4)),1,2))),
IF(YEAR($F71)&lt;=2017,$P71/12,0))</f>
        <v>0</v>
      </c>
      <c r="AJ71" s="19">
        <f ca="1">+IF($F71=AJ$48,SUM($N71:OFFSET($N71,0,IF(YEAR(AJ$48)=VALUE(LEFT($L$48,4)),1,2))),
IF(YEAR($F71)&lt;=2017,$P71/12,0))</f>
        <v>0</v>
      </c>
      <c r="AK71" s="19">
        <f ca="1">+IF($F71=AK$48,SUM($N71:OFFSET($N71,0,IF(YEAR(AK$48)=VALUE(LEFT($L$48,4)),1,2))),
IF(YEAR($F71)&lt;=2017,$P71/12,0))</f>
        <v>0</v>
      </c>
      <c r="AL71" s="19">
        <f ca="1">+IF($F71=AL$48,SUM($N71:OFFSET($N71,0,IF(YEAR(AL$48)=VALUE(LEFT($L$48,4)),1,2))),
IF(YEAR($F71)&lt;=2017,$P71/12,0))</f>
        <v>0</v>
      </c>
      <c r="AM71" s="19">
        <f ca="1">+IF($F71=AM$48,SUM($N71:OFFSET($N71,0,IF(YEAR(AM$48)=VALUE(LEFT($L$48,4)),1,2))),
IF(YEAR($F71)&lt;=2017,$P71/12,0))</f>
        <v>0</v>
      </c>
      <c r="AN71" s="19">
        <f ca="1">+IF($F71=AN$48,SUM($N71:OFFSET($N71,0,IF(YEAR(AN$48)=VALUE(LEFT($L$48,4)),1,2))),
IF(YEAR($F71)&lt;=2017,$P71/12,0))</f>
        <v>0</v>
      </c>
      <c r="AO71" s="20">
        <f ca="1">+IF($F71=AO$48,SUM($N71:OFFSET($N71,0,IF(YEAR(AO$48)=VALUE(LEFT($L$48,4)),1,2))),
IF(YEAR($F71)&lt;=2017,$P71/12,0))</f>
        <v>0</v>
      </c>
      <c r="AP71" s="21"/>
    </row>
    <row r="72" spans="1:42" ht="15" x14ac:dyDescent="0.25">
      <c r="A72" s="35"/>
      <c r="B72" s="289" t="s">
        <v>147</v>
      </c>
      <c r="C72" s="283" t="s">
        <v>148</v>
      </c>
      <c r="D72" s="284">
        <v>6415</v>
      </c>
      <c r="E72" s="285" t="s">
        <v>33</v>
      </c>
      <c r="F72" s="286">
        <v>42705</v>
      </c>
      <c r="G72" s="287" t="s">
        <v>35</v>
      </c>
      <c r="H72" s="288">
        <v>0</v>
      </c>
      <c r="I72" s="290">
        <v>1</v>
      </c>
      <c r="J72" s="325" t="s">
        <v>340</v>
      </c>
      <c r="K72" s="305">
        <v>0</v>
      </c>
      <c r="L72" s="302">
        <v>5</v>
      </c>
      <c r="M72" s="292">
        <v>0</v>
      </c>
      <c r="N72" s="19">
        <f t="shared" si="14"/>
        <v>0</v>
      </c>
      <c r="O72" s="19">
        <f t="shared" si="15"/>
        <v>5</v>
      </c>
      <c r="P72" s="20">
        <f t="shared" si="16"/>
        <v>0</v>
      </c>
      <c r="Q72" s="21"/>
      <c r="R72" s="22">
        <f ca="1">+IF($F72=R$48,SUM($N72:OFFSET($N72,0,IF(YEAR(R$48)=VALUE(LEFT($L$48,4)),1,2))),
IF(YEAR($F72)&lt;VALUE(LEFT($L$48,4)),($N72+$O72)/12,0))</f>
        <v>0.41666666666666669</v>
      </c>
      <c r="S72" s="19">
        <f ca="1">+IF($F72=S$48,SUM($N72:OFFSET($N72,0,IF(YEAR(S$48)=VALUE(LEFT($L$48,4)),1,2))),
IF(YEAR($F72)&lt;VALUE(LEFT($L$48,4)),($N72+$O72)/12,0))</f>
        <v>0.41666666666666669</v>
      </c>
      <c r="T72" s="19">
        <f ca="1">+IF($F72=T$48,SUM($N72:OFFSET($N72,0,IF(YEAR(T$48)=VALUE(LEFT($L$48,4)),1,2))),
IF(YEAR($F72)&lt;VALUE(LEFT($L$48,4)),($N72+$O72)/12,0))</f>
        <v>0.41666666666666669</v>
      </c>
      <c r="U72" s="19">
        <f ca="1">+IF($F72=U$48,SUM($N72:OFFSET($N72,0,IF(YEAR(U$48)=VALUE(LEFT($L$48,4)),1,2))),
IF(YEAR($F72)&lt;VALUE(LEFT($L$48,4)),($N72+$O72)/12,0))</f>
        <v>0.41666666666666669</v>
      </c>
      <c r="V72" s="19">
        <f ca="1">+IF($F72=V$48,SUM($N72:OFFSET($N72,0,IF(YEAR(V$48)=VALUE(LEFT($L$48,4)),1,2))),
IF(YEAR($F72)&lt;VALUE(LEFT($L$48,4)),($N72+$O72)/12,0))</f>
        <v>0.41666666666666669</v>
      </c>
      <c r="W72" s="19">
        <f ca="1">+IF($F72=W$48,SUM($N72:OFFSET($N72,0,IF(YEAR(W$48)=VALUE(LEFT($L$48,4)),1,2))),
IF(YEAR($F72)&lt;VALUE(LEFT($L$48,4)),($N72+$O72)/12,0))</f>
        <v>0.41666666666666669</v>
      </c>
      <c r="X72" s="19">
        <f ca="1">+IF($F72=X$48,SUM($N72:OFFSET($N72,0,IF(YEAR(X$48)=VALUE(LEFT($L$48,4)),1,2))),
IF(YEAR($F72)&lt;VALUE(LEFT($L$48,4)),($N72+$O72)/12,0))</f>
        <v>0.41666666666666669</v>
      </c>
      <c r="Y72" s="19">
        <f ca="1">+IF($F72=Y$48,SUM($N72:OFFSET($N72,0,IF(YEAR(Y$48)=VALUE(LEFT($L$48,4)),1,2))),
IF(YEAR($F72)&lt;VALUE(LEFT($L$48,4)),($N72+$O72)/12,0))</f>
        <v>0.41666666666666669</v>
      </c>
      <c r="Z72" s="19">
        <f ca="1">+IF($F72=Z$48,SUM($N72:OFFSET($N72,0,IF(YEAR(Z$48)=VALUE(LEFT($L$48,4)),1,2))),
IF(YEAR($F72)&lt;VALUE(LEFT($L$48,4)),($N72+$O72)/12,0))</f>
        <v>0.41666666666666669</v>
      </c>
      <c r="AA72" s="19">
        <f ca="1">+IF($F72=AA$48,SUM($N72:OFFSET($N72,0,IF(YEAR(AA$48)=VALUE(LEFT($L$48,4)),1,2))),
IF(YEAR($F72)&lt;VALUE(LEFT($L$48,4)),($N72+$O72)/12,0))</f>
        <v>0.41666666666666669</v>
      </c>
      <c r="AB72" s="19">
        <f ca="1">+IF($F72=AB$48,SUM($N72:OFFSET($N72,0,IF(YEAR(AB$48)=VALUE(LEFT($L$48,4)),1,2))),
IF(YEAR($F72)&lt;VALUE(LEFT($L$48,4)),($N72+$O72)/12,0))</f>
        <v>0.41666666666666669</v>
      </c>
      <c r="AC72" s="20">
        <f ca="1">+IF($F72=AC$48,SUM($N72:OFFSET($N72,0,IF(YEAR(AC$48)=VALUE(LEFT($L$48,4)),1,2))),
IF(YEAR($F72)&lt;VALUE(LEFT($L$48,4)),($N72+$O72)/12,0))</f>
        <v>0.41666666666666669</v>
      </c>
      <c r="AD72" s="22">
        <f ca="1">+IF($F72=AD$48,SUM($N72:OFFSET($N72,0,IF(YEAR(AD$48)=VALUE(LEFT($L$48,4)),1,2))),
IF(YEAR($F72)&lt;=2017,$P72/12,0))</f>
        <v>0</v>
      </c>
      <c r="AE72" s="19">
        <f ca="1">+IF($F72=AE$48,SUM($N72:OFFSET($N72,0,IF(YEAR(AE$48)=VALUE(LEFT($L$48,4)),1,2))),
IF(YEAR($F72)&lt;=2017,$P72/12,0))</f>
        <v>0</v>
      </c>
      <c r="AF72" s="19">
        <f ca="1">+IF($F72=AF$48,SUM($N72:OFFSET($N72,0,IF(YEAR(AF$48)=VALUE(LEFT($L$48,4)),1,2))),
IF(YEAR($F72)&lt;=2017,$P72/12,0))</f>
        <v>0</v>
      </c>
      <c r="AG72" s="19">
        <f ca="1">+IF($F72=AG$48,SUM($N72:OFFSET($N72,0,IF(YEAR(AG$48)=VALUE(LEFT($L$48,4)),1,2))),
IF(YEAR($F72)&lt;=2017,$P72/12,0))</f>
        <v>0</v>
      </c>
      <c r="AH72" s="19">
        <f ca="1">+IF($F72=AH$48,SUM($N72:OFFSET($N72,0,IF(YEAR(AH$48)=VALUE(LEFT($L$48,4)),1,2))),
IF(YEAR($F72)&lt;=2017,$P72/12,0))</f>
        <v>0</v>
      </c>
      <c r="AI72" s="19">
        <f ca="1">+IF($F72=AI$48,SUM($N72:OFFSET($N72,0,IF(YEAR(AI$48)=VALUE(LEFT($L$48,4)),1,2))),
IF(YEAR($F72)&lt;=2017,$P72/12,0))</f>
        <v>0</v>
      </c>
      <c r="AJ72" s="19">
        <f ca="1">+IF($F72=AJ$48,SUM($N72:OFFSET($N72,0,IF(YEAR(AJ$48)=VALUE(LEFT($L$48,4)),1,2))),
IF(YEAR($F72)&lt;=2017,$P72/12,0))</f>
        <v>0</v>
      </c>
      <c r="AK72" s="19">
        <f ca="1">+IF($F72=AK$48,SUM($N72:OFFSET($N72,0,IF(YEAR(AK$48)=VALUE(LEFT($L$48,4)),1,2))),
IF(YEAR($F72)&lt;=2017,$P72/12,0))</f>
        <v>0</v>
      </c>
      <c r="AL72" s="19">
        <f ca="1">+IF($F72=AL$48,SUM($N72:OFFSET($N72,0,IF(YEAR(AL$48)=VALUE(LEFT($L$48,4)),1,2))),
IF(YEAR($F72)&lt;=2017,$P72/12,0))</f>
        <v>0</v>
      </c>
      <c r="AM72" s="19">
        <f ca="1">+IF($F72=AM$48,SUM($N72:OFFSET($N72,0,IF(YEAR(AM$48)=VALUE(LEFT($L$48,4)),1,2))),
IF(YEAR($F72)&lt;=2017,$P72/12,0))</f>
        <v>0</v>
      </c>
      <c r="AN72" s="19">
        <f ca="1">+IF($F72=AN$48,SUM($N72:OFFSET($N72,0,IF(YEAR(AN$48)=VALUE(LEFT($L$48,4)),1,2))),
IF(YEAR($F72)&lt;=2017,$P72/12,0))</f>
        <v>0</v>
      </c>
      <c r="AO72" s="20">
        <f ca="1">+IF($F72=AO$48,SUM($N72:OFFSET($N72,0,IF(YEAR(AO$48)=VALUE(LEFT($L$48,4)),1,2))),
IF(YEAR($F72)&lt;=2017,$P72/12,0))</f>
        <v>0</v>
      </c>
      <c r="AP72" s="21"/>
    </row>
    <row r="73" spans="1:42" ht="15" x14ac:dyDescent="0.25">
      <c r="A73" s="35"/>
      <c r="B73" s="289" t="s">
        <v>149</v>
      </c>
      <c r="C73" s="283" t="s">
        <v>150</v>
      </c>
      <c r="D73" s="284">
        <v>7680</v>
      </c>
      <c r="E73" s="285" t="s">
        <v>33</v>
      </c>
      <c r="F73" s="286">
        <v>43070</v>
      </c>
      <c r="G73" s="287" t="s">
        <v>35</v>
      </c>
      <c r="H73" s="288">
        <v>0</v>
      </c>
      <c r="I73" s="290">
        <v>0.96</v>
      </c>
      <c r="J73" s="325"/>
      <c r="K73" s="305">
        <v>31410.056389999991</v>
      </c>
      <c r="L73" s="302">
        <v>30268.928</v>
      </c>
      <c r="M73" s="292">
        <v>3000</v>
      </c>
      <c r="N73" s="19">
        <f t="shared" si="14"/>
        <v>30153.654134399989</v>
      </c>
      <c r="O73" s="19">
        <f t="shared" si="15"/>
        <v>29058.170879999998</v>
      </c>
      <c r="P73" s="20">
        <f t="shared" si="16"/>
        <v>2880</v>
      </c>
      <c r="Q73" s="21"/>
      <c r="R73" s="22">
        <f ca="1">+IF($F73=R$48,SUM($N73:OFFSET($N73,0,IF(YEAR(R$48)=VALUE(LEFT($L$48,4)),1,2))),
IF(YEAR($F73)&lt;VALUE(LEFT($L$48,4)),($N73+$O73)/12,0))</f>
        <v>0</v>
      </c>
      <c r="S73" s="19">
        <f ca="1">+IF($F73=S$48,SUM($N73:OFFSET($N73,0,IF(YEAR(S$48)=VALUE(LEFT($L$48,4)),1,2))),
IF(YEAR($F73)&lt;VALUE(LEFT($L$48,4)),($N73+$O73)/12,0))</f>
        <v>0</v>
      </c>
      <c r="T73" s="19">
        <f ca="1">+IF($F73=T$48,SUM($N73:OFFSET($N73,0,IF(YEAR(T$48)=VALUE(LEFT($L$48,4)),1,2))),
IF(YEAR($F73)&lt;VALUE(LEFT($L$48,4)),($N73+$O73)/12,0))</f>
        <v>0</v>
      </c>
      <c r="U73" s="19">
        <f ca="1">+IF($F73=U$48,SUM($N73:OFFSET($N73,0,IF(YEAR(U$48)=VALUE(LEFT($L$48,4)),1,2))),
IF(YEAR($F73)&lt;VALUE(LEFT($L$48,4)),($N73+$O73)/12,0))</f>
        <v>0</v>
      </c>
      <c r="V73" s="19">
        <f ca="1">+IF($F73=V$48,SUM($N73:OFFSET($N73,0,IF(YEAR(V$48)=VALUE(LEFT($L$48,4)),1,2))),
IF(YEAR($F73)&lt;VALUE(LEFT($L$48,4)),($N73+$O73)/12,0))</f>
        <v>0</v>
      </c>
      <c r="W73" s="19">
        <f ca="1">+IF($F73=W$48,SUM($N73:OFFSET($N73,0,IF(YEAR(W$48)=VALUE(LEFT($L$48,4)),1,2))),
IF(YEAR($F73)&lt;VALUE(LEFT($L$48,4)),($N73+$O73)/12,0))</f>
        <v>0</v>
      </c>
      <c r="X73" s="19">
        <f ca="1">+IF($F73=X$48,SUM($N73:OFFSET($N73,0,IF(YEAR(X$48)=VALUE(LEFT($L$48,4)),1,2))),
IF(YEAR($F73)&lt;VALUE(LEFT($L$48,4)),($N73+$O73)/12,0))</f>
        <v>0</v>
      </c>
      <c r="Y73" s="19">
        <f ca="1">+IF($F73=Y$48,SUM($N73:OFFSET($N73,0,IF(YEAR(Y$48)=VALUE(LEFT($L$48,4)),1,2))),
IF(YEAR($F73)&lt;VALUE(LEFT($L$48,4)),($N73+$O73)/12,0))</f>
        <v>0</v>
      </c>
      <c r="Z73" s="19">
        <f ca="1">+IF($F73=Z$48,SUM($N73:OFFSET($N73,0,IF(YEAR(Z$48)=VALUE(LEFT($L$48,4)),1,2))),
IF(YEAR($F73)&lt;VALUE(LEFT($L$48,4)),($N73+$O73)/12,0))</f>
        <v>0</v>
      </c>
      <c r="AA73" s="19">
        <f ca="1">+IF($F73=AA$48,SUM($N73:OFFSET($N73,0,IF(YEAR(AA$48)=VALUE(LEFT($L$48,4)),1,2))),
IF(YEAR($F73)&lt;VALUE(LEFT($L$48,4)),($N73+$O73)/12,0))</f>
        <v>0</v>
      </c>
      <c r="AB73" s="19">
        <f ca="1">+IF($F73=AB$48,SUM($N73:OFFSET($N73,0,IF(YEAR(AB$48)=VALUE(LEFT($L$48,4)),1,2))),
IF(YEAR($F73)&lt;VALUE(LEFT($L$48,4)),($N73+$O73)/12,0))</f>
        <v>0</v>
      </c>
      <c r="AC73" s="20">
        <f ca="1">+IF($F73=AC$48,SUM($N73:OFFSET($N73,0,IF(YEAR(AC$48)=VALUE(LEFT($L$48,4)),1,2))),
IF(YEAR($F73)&lt;VALUE(LEFT($L$48,4)),($N73+$O73)/12,0))</f>
        <v>59211.82501439999</v>
      </c>
      <c r="AD73" s="22">
        <f ca="1">+IF($F73=AD$48,SUM($N73:OFFSET($N73,0,IF(YEAR(AD$48)=VALUE(LEFT($L$48,4)),1,2))),
IF(YEAR($F73)&lt;=2017,$P73/12,0))</f>
        <v>240</v>
      </c>
      <c r="AE73" s="19">
        <f ca="1">+IF($F73=AE$48,SUM($N73:OFFSET($N73,0,IF(YEAR(AE$48)=VALUE(LEFT($L$48,4)),1,2))),
IF(YEAR($F73)&lt;=2017,$P73/12,0))</f>
        <v>240</v>
      </c>
      <c r="AF73" s="19">
        <f ca="1">+IF($F73=AF$48,SUM($N73:OFFSET($N73,0,IF(YEAR(AF$48)=VALUE(LEFT($L$48,4)),1,2))),
IF(YEAR($F73)&lt;=2017,$P73/12,0))</f>
        <v>240</v>
      </c>
      <c r="AG73" s="19">
        <f ca="1">+IF($F73=AG$48,SUM($N73:OFFSET($N73,0,IF(YEAR(AG$48)=VALUE(LEFT($L$48,4)),1,2))),
IF(YEAR($F73)&lt;=2017,$P73/12,0))</f>
        <v>240</v>
      </c>
      <c r="AH73" s="19">
        <f ca="1">+IF($F73=AH$48,SUM($N73:OFFSET($N73,0,IF(YEAR(AH$48)=VALUE(LEFT($L$48,4)),1,2))),
IF(YEAR($F73)&lt;=2017,$P73/12,0))</f>
        <v>240</v>
      </c>
      <c r="AI73" s="19">
        <f ca="1">+IF($F73=AI$48,SUM($N73:OFFSET($N73,0,IF(YEAR(AI$48)=VALUE(LEFT($L$48,4)),1,2))),
IF(YEAR($F73)&lt;=2017,$P73/12,0))</f>
        <v>240</v>
      </c>
      <c r="AJ73" s="19">
        <f ca="1">+IF($F73=AJ$48,SUM($N73:OFFSET($N73,0,IF(YEAR(AJ$48)=VALUE(LEFT($L$48,4)),1,2))),
IF(YEAR($F73)&lt;=2017,$P73/12,0))</f>
        <v>240</v>
      </c>
      <c r="AK73" s="19">
        <f ca="1">+IF($F73=AK$48,SUM($N73:OFFSET($N73,0,IF(YEAR(AK$48)=VALUE(LEFT($L$48,4)),1,2))),
IF(YEAR($F73)&lt;=2017,$P73/12,0))</f>
        <v>240</v>
      </c>
      <c r="AL73" s="19">
        <f ca="1">+IF($F73=AL$48,SUM($N73:OFFSET($N73,0,IF(YEAR(AL$48)=VALUE(LEFT($L$48,4)),1,2))),
IF(YEAR($F73)&lt;=2017,$P73/12,0))</f>
        <v>240</v>
      </c>
      <c r="AM73" s="19">
        <f ca="1">+IF($F73=AM$48,SUM($N73:OFFSET($N73,0,IF(YEAR(AM$48)=VALUE(LEFT($L$48,4)),1,2))),
IF(YEAR($F73)&lt;=2017,$P73/12,0))</f>
        <v>240</v>
      </c>
      <c r="AN73" s="19">
        <f ca="1">+IF($F73=AN$48,SUM($N73:OFFSET($N73,0,IF(YEAR(AN$48)=VALUE(LEFT($L$48,4)),1,2))),
IF(YEAR($F73)&lt;=2017,$P73/12,0))</f>
        <v>240</v>
      </c>
      <c r="AO73" s="20">
        <f ca="1">+IF($F73=AO$48,SUM($N73:OFFSET($N73,0,IF(YEAR(AO$48)=VALUE(LEFT($L$48,4)),1,2))),
IF(YEAR($F73)&lt;=2017,$P73/12,0))</f>
        <v>240</v>
      </c>
      <c r="AP73" s="21"/>
    </row>
    <row r="74" spans="1:42" ht="15" x14ac:dyDescent="0.25">
      <c r="A74" s="35"/>
      <c r="B74" s="289" t="s">
        <v>151</v>
      </c>
      <c r="C74" s="283" t="s">
        <v>152</v>
      </c>
      <c r="D74" s="284">
        <v>7451</v>
      </c>
      <c r="E74" s="285" t="s">
        <v>33</v>
      </c>
      <c r="F74" s="286">
        <v>42767</v>
      </c>
      <c r="G74" s="287" t="s">
        <v>35</v>
      </c>
      <c r="H74" s="288">
        <v>0</v>
      </c>
      <c r="I74" s="290">
        <v>1</v>
      </c>
      <c r="J74" s="325"/>
      <c r="K74" s="305">
        <v>16245.059959999922</v>
      </c>
      <c r="L74" s="302">
        <v>1086.6640000000002</v>
      </c>
      <c r="M74" s="292">
        <v>0</v>
      </c>
      <c r="N74" s="19">
        <f t="shared" si="14"/>
        <v>16245.059959999922</v>
      </c>
      <c r="O74" s="19">
        <f t="shared" si="15"/>
        <v>1086.6640000000002</v>
      </c>
      <c r="P74" s="20">
        <f t="shared" si="16"/>
        <v>0</v>
      </c>
      <c r="Q74" s="21"/>
      <c r="R74" s="22">
        <f ca="1">+IF($F74=R$48,SUM($N74:OFFSET($N74,0,IF(YEAR(R$48)=VALUE(LEFT($L$48,4)),1,2))),
IF(YEAR($F74)&lt;VALUE(LEFT($L$48,4)),($N74+$O74)/12,0))</f>
        <v>0</v>
      </c>
      <c r="S74" s="19">
        <f ca="1">+IF($F74=S$48,SUM($N74:OFFSET($N74,0,IF(YEAR(S$48)=VALUE(LEFT($L$48,4)),1,2))),
IF(YEAR($F74)&lt;VALUE(LEFT($L$48,4)),($N74+$O74)/12,0))</f>
        <v>17331.723959999923</v>
      </c>
      <c r="T74" s="19">
        <f ca="1">+IF($F74=T$48,SUM($N74:OFFSET($N74,0,IF(YEAR(T$48)=VALUE(LEFT($L$48,4)),1,2))),
IF(YEAR($F74)&lt;VALUE(LEFT($L$48,4)),($N74+$O74)/12,0))</f>
        <v>0</v>
      </c>
      <c r="U74" s="19">
        <f ca="1">+IF($F74=U$48,SUM($N74:OFFSET($N74,0,IF(YEAR(U$48)=VALUE(LEFT($L$48,4)),1,2))),
IF(YEAR($F74)&lt;VALUE(LEFT($L$48,4)),($N74+$O74)/12,0))</f>
        <v>0</v>
      </c>
      <c r="V74" s="19">
        <f ca="1">+IF($F74=V$48,SUM($N74:OFFSET($N74,0,IF(YEAR(V$48)=VALUE(LEFT($L$48,4)),1,2))),
IF(YEAR($F74)&lt;VALUE(LEFT($L$48,4)),($N74+$O74)/12,0))</f>
        <v>0</v>
      </c>
      <c r="W74" s="19">
        <f ca="1">+IF($F74=W$48,SUM($N74:OFFSET($N74,0,IF(YEAR(W$48)=VALUE(LEFT($L$48,4)),1,2))),
IF(YEAR($F74)&lt;VALUE(LEFT($L$48,4)),($N74+$O74)/12,0))</f>
        <v>0</v>
      </c>
      <c r="X74" s="19">
        <f ca="1">+IF($F74=X$48,SUM($N74:OFFSET($N74,0,IF(YEAR(X$48)=VALUE(LEFT($L$48,4)),1,2))),
IF(YEAR($F74)&lt;VALUE(LEFT($L$48,4)),($N74+$O74)/12,0))</f>
        <v>0</v>
      </c>
      <c r="Y74" s="19">
        <f ca="1">+IF($F74=Y$48,SUM($N74:OFFSET($N74,0,IF(YEAR(Y$48)=VALUE(LEFT($L$48,4)),1,2))),
IF(YEAR($F74)&lt;VALUE(LEFT($L$48,4)),($N74+$O74)/12,0))</f>
        <v>0</v>
      </c>
      <c r="Z74" s="19">
        <f ca="1">+IF($F74=Z$48,SUM($N74:OFFSET($N74,0,IF(YEAR(Z$48)=VALUE(LEFT($L$48,4)),1,2))),
IF(YEAR($F74)&lt;VALUE(LEFT($L$48,4)),($N74+$O74)/12,0))</f>
        <v>0</v>
      </c>
      <c r="AA74" s="19">
        <f ca="1">+IF($F74=AA$48,SUM($N74:OFFSET($N74,0,IF(YEAR(AA$48)=VALUE(LEFT($L$48,4)),1,2))),
IF(YEAR($F74)&lt;VALUE(LEFT($L$48,4)),($N74+$O74)/12,0))</f>
        <v>0</v>
      </c>
      <c r="AB74" s="19">
        <f ca="1">+IF($F74=AB$48,SUM($N74:OFFSET($N74,0,IF(YEAR(AB$48)=VALUE(LEFT($L$48,4)),1,2))),
IF(YEAR($F74)&lt;VALUE(LEFT($L$48,4)),($N74+$O74)/12,0))</f>
        <v>0</v>
      </c>
      <c r="AC74" s="20">
        <f ca="1">+IF($F74=AC$48,SUM($N74:OFFSET($N74,0,IF(YEAR(AC$48)=VALUE(LEFT($L$48,4)),1,2))),
IF(YEAR($F74)&lt;VALUE(LEFT($L$48,4)),($N74+$O74)/12,0))</f>
        <v>0</v>
      </c>
      <c r="AD74" s="22">
        <f ca="1">+IF($F74=AD$48,SUM($N74:OFFSET($N74,0,IF(YEAR(AD$48)=VALUE(LEFT($L$48,4)),1,2))),
IF(YEAR($F74)&lt;=2017,$P74/12,0))</f>
        <v>0</v>
      </c>
      <c r="AE74" s="19">
        <f ca="1">+IF($F74=AE$48,SUM($N74:OFFSET($N74,0,IF(YEAR(AE$48)=VALUE(LEFT($L$48,4)),1,2))),
IF(YEAR($F74)&lt;=2017,$P74/12,0))</f>
        <v>0</v>
      </c>
      <c r="AF74" s="19">
        <f ca="1">+IF($F74=AF$48,SUM($N74:OFFSET($N74,0,IF(YEAR(AF$48)=VALUE(LEFT($L$48,4)),1,2))),
IF(YEAR($F74)&lt;=2017,$P74/12,0))</f>
        <v>0</v>
      </c>
      <c r="AG74" s="19">
        <f ca="1">+IF($F74=AG$48,SUM($N74:OFFSET($N74,0,IF(YEAR(AG$48)=VALUE(LEFT($L$48,4)),1,2))),
IF(YEAR($F74)&lt;=2017,$P74/12,0))</f>
        <v>0</v>
      </c>
      <c r="AH74" s="19">
        <f ca="1">+IF($F74=AH$48,SUM($N74:OFFSET($N74,0,IF(YEAR(AH$48)=VALUE(LEFT($L$48,4)),1,2))),
IF(YEAR($F74)&lt;=2017,$P74/12,0))</f>
        <v>0</v>
      </c>
      <c r="AI74" s="19">
        <f ca="1">+IF($F74=AI$48,SUM($N74:OFFSET($N74,0,IF(YEAR(AI$48)=VALUE(LEFT($L$48,4)),1,2))),
IF(YEAR($F74)&lt;=2017,$P74/12,0))</f>
        <v>0</v>
      </c>
      <c r="AJ74" s="19">
        <f ca="1">+IF($F74=AJ$48,SUM($N74:OFFSET($N74,0,IF(YEAR(AJ$48)=VALUE(LEFT($L$48,4)),1,2))),
IF(YEAR($F74)&lt;=2017,$P74/12,0))</f>
        <v>0</v>
      </c>
      <c r="AK74" s="19">
        <f ca="1">+IF($F74=AK$48,SUM($N74:OFFSET($N74,0,IF(YEAR(AK$48)=VALUE(LEFT($L$48,4)),1,2))),
IF(YEAR($F74)&lt;=2017,$P74/12,0))</f>
        <v>0</v>
      </c>
      <c r="AL74" s="19">
        <f ca="1">+IF($F74=AL$48,SUM($N74:OFFSET($N74,0,IF(YEAR(AL$48)=VALUE(LEFT($L$48,4)),1,2))),
IF(YEAR($F74)&lt;=2017,$P74/12,0))</f>
        <v>0</v>
      </c>
      <c r="AM74" s="19">
        <f ca="1">+IF($F74=AM$48,SUM($N74:OFFSET($N74,0,IF(YEAR(AM$48)=VALUE(LEFT($L$48,4)),1,2))),
IF(YEAR($F74)&lt;=2017,$P74/12,0))</f>
        <v>0</v>
      </c>
      <c r="AN74" s="19">
        <f ca="1">+IF($F74=AN$48,SUM($N74:OFFSET($N74,0,IF(YEAR(AN$48)=VALUE(LEFT($L$48,4)),1,2))),
IF(YEAR($F74)&lt;=2017,$P74/12,0))</f>
        <v>0</v>
      </c>
      <c r="AO74" s="20">
        <f ca="1">+IF($F74=AO$48,SUM($N74:OFFSET($N74,0,IF(YEAR(AO$48)=VALUE(LEFT($L$48,4)),1,2))),
IF(YEAR($F74)&lt;=2017,$P74/12,0))</f>
        <v>0</v>
      </c>
      <c r="AP74" s="21"/>
    </row>
    <row r="75" spans="1:42" ht="15" x14ac:dyDescent="0.25">
      <c r="A75" s="35"/>
      <c r="B75" s="289" t="s">
        <v>153</v>
      </c>
      <c r="C75" s="283" t="s">
        <v>154</v>
      </c>
      <c r="D75" s="284">
        <v>7451</v>
      </c>
      <c r="E75" s="285" t="s">
        <v>33</v>
      </c>
      <c r="F75" s="286">
        <v>42705</v>
      </c>
      <c r="G75" s="287" t="s">
        <v>35</v>
      </c>
      <c r="H75" s="288">
        <v>0</v>
      </c>
      <c r="I75" s="290">
        <v>1</v>
      </c>
      <c r="J75" s="325" t="s">
        <v>340</v>
      </c>
      <c r="K75" s="305">
        <v>36.966219999999723</v>
      </c>
      <c r="L75" s="302">
        <v>64</v>
      </c>
      <c r="M75" s="292">
        <v>0</v>
      </c>
      <c r="N75" s="19">
        <f t="shared" si="14"/>
        <v>36.966219999999723</v>
      </c>
      <c r="O75" s="19">
        <f t="shared" si="15"/>
        <v>64</v>
      </c>
      <c r="P75" s="20">
        <f t="shared" si="16"/>
        <v>0</v>
      </c>
      <c r="Q75" s="21"/>
      <c r="R75" s="22">
        <f ca="1">+IF($F75=R$48,SUM($N75:OFFSET($N75,0,IF(YEAR(R$48)=VALUE(LEFT($L$48,4)),1,2))),
IF(YEAR($F75)&lt;VALUE(LEFT($L$48,4)),($N75+$O75)/12,0))</f>
        <v>8.413851666666643</v>
      </c>
      <c r="S75" s="19">
        <f ca="1">+IF($F75=S$48,SUM($N75:OFFSET($N75,0,IF(YEAR(S$48)=VALUE(LEFT($L$48,4)),1,2))),
IF(YEAR($F75)&lt;VALUE(LEFT($L$48,4)),($N75+$O75)/12,0))</f>
        <v>8.413851666666643</v>
      </c>
      <c r="T75" s="19">
        <f ca="1">+IF($F75=T$48,SUM($N75:OFFSET($N75,0,IF(YEAR(T$48)=VALUE(LEFT($L$48,4)),1,2))),
IF(YEAR($F75)&lt;VALUE(LEFT($L$48,4)),($N75+$O75)/12,0))</f>
        <v>8.413851666666643</v>
      </c>
      <c r="U75" s="19">
        <f ca="1">+IF($F75=U$48,SUM($N75:OFFSET($N75,0,IF(YEAR(U$48)=VALUE(LEFT($L$48,4)),1,2))),
IF(YEAR($F75)&lt;VALUE(LEFT($L$48,4)),($N75+$O75)/12,0))</f>
        <v>8.413851666666643</v>
      </c>
      <c r="V75" s="19">
        <f ca="1">+IF($F75=V$48,SUM($N75:OFFSET($N75,0,IF(YEAR(V$48)=VALUE(LEFT($L$48,4)),1,2))),
IF(YEAR($F75)&lt;VALUE(LEFT($L$48,4)),($N75+$O75)/12,0))</f>
        <v>8.413851666666643</v>
      </c>
      <c r="W75" s="19">
        <f ca="1">+IF($F75=W$48,SUM($N75:OFFSET($N75,0,IF(YEAR(W$48)=VALUE(LEFT($L$48,4)),1,2))),
IF(YEAR($F75)&lt;VALUE(LEFT($L$48,4)),($N75+$O75)/12,0))</f>
        <v>8.413851666666643</v>
      </c>
      <c r="X75" s="19">
        <f ca="1">+IF($F75=X$48,SUM($N75:OFFSET($N75,0,IF(YEAR(X$48)=VALUE(LEFT($L$48,4)),1,2))),
IF(YEAR($F75)&lt;VALUE(LEFT($L$48,4)),($N75+$O75)/12,0))</f>
        <v>8.413851666666643</v>
      </c>
      <c r="Y75" s="19">
        <f ca="1">+IF($F75=Y$48,SUM($N75:OFFSET($N75,0,IF(YEAR(Y$48)=VALUE(LEFT($L$48,4)),1,2))),
IF(YEAR($F75)&lt;VALUE(LEFT($L$48,4)),($N75+$O75)/12,0))</f>
        <v>8.413851666666643</v>
      </c>
      <c r="Z75" s="19">
        <f ca="1">+IF($F75=Z$48,SUM($N75:OFFSET($N75,0,IF(YEAR(Z$48)=VALUE(LEFT($L$48,4)),1,2))),
IF(YEAR($F75)&lt;VALUE(LEFT($L$48,4)),($N75+$O75)/12,0))</f>
        <v>8.413851666666643</v>
      </c>
      <c r="AA75" s="19">
        <f ca="1">+IF($F75=AA$48,SUM($N75:OFFSET($N75,0,IF(YEAR(AA$48)=VALUE(LEFT($L$48,4)),1,2))),
IF(YEAR($F75)&lt;VALUE(LEFT($L$48,4)),($N75+$O75)/12,0))</f>
        <v>8.413851666666643</v>
      </c>
      <c r="AB75" s="19">
        <f ca="1">+IF($F75=AB$48,SUM($N75:OFFSET($N75,0,IF(YEAR(AB$48)=VALUE(LEFT($L$48,4)),1,2))),
IF(YEAR($F75)&lt;VALUE(LEFT($L$48,4)),($N75+$O75)/12,0))</f>
        <v>8.413851666666643</v>
      </c>
      <c r="AC75" s="20">
        <f ca="1">+IF($F75=AC$48,SUM($N75:OFFSET($N75,0,IF(YEAR(AC$48)=VALUE(LEFT($L$48,4)),1,2))),
IF(YEAR($F75)&lt;VALUE(LEFT($L$48,4)),($N75+$O75)/12,0))</f>
        <v>8.413851666666643</v>
      </c>
      <c r="AD75" s="22">
        <f ca="1">+IF($F75=AD$48,SUM($N75:OFFSET($N75,0,IF(YEAR(AD$48)=VALUE(LEFT($L$48,4)),1,2))),
IF(YEAR($F75)&lt;=2017,$P75/12,0))</f>
        <v>0</v>
      </c>
      <c r="AE75" s="19">
        <f ca="1">+IF($F75=AE$48,SUM($N75:OFFSET($N75,0,IF(YEAR(AE$48)=VALUE(LEFT($L$48,4)),1,2))),
IF(YEAR($F75)&lt;=2017,$P75/12,0))</f>
        <v>0</v>
      </c>
      <c r="AF75" s="19">
        <f ca="1">+IF($F75=AF$48,SUM($N75:OFFSET($N75,0,IF(YEAR(AF$48)=VALUE(LEFT($L$48,4)),1,2))),
IF(YEAR($F75)&lt;=2017,$P75/12,0))</f>
        <v>0</v>
      </c>
      <c r="AG75" s="19">
        <f ca="1">+IF($F75=AG$48,SUM($N75:OFFSET($N75,0,IF(YEAR(AG$48)=VALUE(LEFT($L$48,4)),1,2))),
IF(YEAR($F75)&lt;=2017,$P75/12,0))</f>
        <v>0</v>
      </c>
      <c r="AH75" s="19">
        <f ca="1">+IF($F75=AH$48,SUM($N75:OFFSET($N75,0,IF(YEAR(AH$48)=VALUE(LEFT($L$48,4)),1,2))),
IF(YEAR($F75)&lt;=2017,$P75/12,0))</f>
        <v>0</v>
      </c>
      <c r="AI75" s="19">
        <f ca="1">+IF($F75=AI$48,SUM($N75:OFFSET($N75,0,IF(YEAR(AI$48)=VALUE(LEFT($L$48,4)),1,2))),
IF(YEAR($F75)&lt;=2017,$P75/12,0))</f>
        <v>0</v>
      </c>
      <c r="AJ75" s="19">
        <f ca="1">+IF($F75=AJ$48,SUM($N75:OFFSET($N75,0,IF(YEAR(AJ$48)=VALUE(LEFT($L$48,4)),1,2))),
IF(YEAR($F75)&lt;=2017,$P75/12,0))</f>
        <v>0</v>
      </c>
      <c r="AK75" s="19">
        <f ca="1">+IF($F75=AK$48,SUM($N75:OFFSET($N75,0,IF(YEAR(AK$48)=VALUE(LEFT($L$48,4)),1,2))),
IF(YEAR($F75)&lt;=2017,$P75/12,0))</f>
        <v>0</v>
      </c>
      <c r="AL75" s="19">
        <f ca="1">+IF($F75=AL$48,SUM($N75:OFFSET($N75,0,IF(YEAR(AL$48)=VALUE(LEFT($L$48,4)),1,2))),
IF(YEAR($F75)&lt;=2017,$P75/12,0))</f>
        <v>0</v>
      </c>
      <c r="AM75" s="19">
        <f ca="1">+IF($F75=AM$48,SUM($N75:OFFSET($N75,0,IF(YEAR(AM$48)=VALUE(LEFT($L$48,4)),1,2))),
IF(YEAR($F75)&lt;=2017,$P75/12,0))</f>
        <v>0</v>
      </c>
      <c r="AN75" s="19">
        <f ca="1">+IF($F75=AN$48,SUM($N75:OFFSET($N75,0,IF(YEAR(AN$48)=VALUE(LEFT($L$48,4)),1,2))),
IF(YEAR($F75)&lt;=2017,$P75/12,0))</f>
        <v>0</v>
      </c>
      <c r="AO75" s="20">
        <f ca="1">+IF($F75=AO$48,SUM($N75:OFFSET($N75,0,IF(YEAR(AO$48)=VALUE(LEFT($L$48,4)),1,2))),
IF(YEAR($F75)&lt;=2017,$P75/12,0))</f>
        <v>0</v>
      </c>
      <c r="AP75" s="21"/>
    </row>
    <row r="76" spans="1:42" ht="15" x14ac:dyDescent="0.25">
      <c r="A76" s="35"/>
      <c r="B76" s="289" t="s">
        <v>155</v>
      </c>
      <c r="C76" s="283" t="s">
        <v>156</v>
      </c>
      <c r="D76" s="284">
        <v>7518</v>
      </c>
      <c r="E76" s="285" t="s">
        <v>33</v>
      </c>
      <c r="F76" s="286">
        <v>43070</v>
      </c>
      <c r="G76" s="287" t="s">
        <v>35</v>
      </c>
      <c r="H76" s="288">
        <v>0</v>
      </c>
      <c r="I76" s="290">
        <v>0.8</v>
      </c>
      <c r="J76" s="291"/>
      <c r="K76" s="305">
        <v>5041.2749300000032</v>
      </c>
      <c r="L76" s="302">
        <v>2906.7620000000002</v>
      </c>
      <c r="M76" s="292">
        <v>1200</v>
      </c>
      <c r="N76" s="19">
        <f t="shared" si="14"/>
        <v>4033.0199440000029</v>
      </c>
      <c r="O76" s="19">
        <f t="shared" si="15"/>
        <v>2325.4096000000004</v>
      </c>
      <c r="P76" s="20">
        <f t="shared" si="16"/>
        <v>960</v>
      </c>
      <c r="Q76" s="21"/>
      <c r="R76" s="22">
        <f ca="1">+IF($F76=R$48,SUM($N76:OFFSET($N76,0,IF(YEAR(R$48)=VALUE(LEFT($L$48,4)),1,2))),
IF(YEAR($F76)&lt;VALUE(LEFT($L$48,4)),($N76+$O76)/12,0))</f>
        <v>0</v>
      </c>
      <c r="S76" s="19">
        <f ca="1">+IF($F76=S$48,SUM($N76:OFFSET($N76,0,IF(YEAR(S$48)=VALUE(LEFT($L$48,4)),1,2))),
IF(YEAR($F76)&lt;VALUE(LEFT($L$48,4)),($N76+$O76)/12,0))</f>
        <v>0</v>
      </c>
      <c r="T76" s="19">
        <f ca="1">+IF($F76=T$48,SUM($N76:OFFSET($N76,0,IF(YEAR(T$48)=VALUE(LEFT($L$48,4)),1,2))),
IF(YEAR($F76)&lt;VALUE(LEFT($L$48,4)),($N76+$O76)/12,0))</f>
        <v>0</v>
      </c>
      <c r="U76" s="19">
        <f ca="1">+IF($F76=U$48,SUM($N76:OFFSET($N76,0,IF(YEAR(U$48)=VALUE(LEFT($L$48,4)),1,2))),
IF(YEAR($F76)&lt;VALUE(LEFT($L$48,4)),($N76+$O76)/12,0))</f>
        <v>0</v>
      </c>
      <c r="V76" s="19">
        <f ca="1">+IF($F76=V$48,SUM($N76:OFFSET($N76,0,IF(YEAR(V$48)=VALUE(LEFT($L$48,4)),1,2))),
IF(YEAR($F76)&lt;VALUE(LEFT($L$48,4)),($N76+$O76)/12,0))</f>
        <v>0</v>
      </c>
      <c r="W76" s="19">
        <f ca="1">+IF($F76=W$48,SUM($N76:OFFSET($N76,0,IF(YEAR(W$48)=VALUE(LEFT($L$48,4)),1,2))),
IF(YEAR($F76)&lt;VALUE(LEFT($L$48,4)),($N76+$O76)/12,0))</f>
        <v>0</v>
      </c>
      <c r="X76" s="19">
        <f ca="1">+IF($F76=X$48,SUM($N76:OFFSET($N76,0,IF(YEAR(X$48)=VALUE(LEFT($L$48,4)),1,2))),
IF(YEAR($F76)&lt;VALUE(LEFT($L$48,4)),($N76+$O76)/12,0))</f>
        <v>0</v>
      </c>
      <c r="Y76" s="19">
        <f ca="1">+IF($F76=Y$48,SUM($N76:OFFSET($N76,0,IF(YEAR(Y$48)=VALUE(LEFT($L$48,4)),1,2))),
IF(YEAR($F76)&lt;VALUE(LEFT($L$48,4)),($N76+$O76)/12,0))</f>
        <v>0</v>
      </c>
      <c r="Z76" s="19">
        <f ca="1">+IF($F76=Z$48,SUM($N76:OFFSET($N76,0,IF(YEAR(Z$48)=VALUE(LEFT($L$48,4)),1,2))),
IF(YEAR($F76)&lt;VALUE(LEFT($L$48,4)),($N76+$O76)/12,0))</f>
        <v>0</v>
      </c>
      <c r="AA76" s="19">
        <f ca="1">+IF($F76=AA$48,SUM($N76:OFFSET($N76,0,IF(YEAR(AA$48)=VALUE(LEFT($L$48,4)),1,2))),
IF(YEAR($F76)&lt;VALUE(LEFT($L$48,4)),($N76+$O76)/12,0))</f>
        <v>0</v>
      </c>
      <c r="AB76" s="19">
        <f ca="1">+IF($F76=AB$48,SUM($N76:OFFSET($N76,0,IF(YEAR(AB$48)=VALUE(LEFT($L$48,4)),1,2))),
IF(YEAR($F76)&lt;VALUE(LEFT($L$48,4)),($N76+$O76)/12,0))</f>
        <v>0</v>
      </c>
      <c r="AC76" s="20">
        <f ca="1">+IF($F76=AC$48,SUM($N76:OFFSET($N76,0,IF(YEAR(AC$48)=VALUE(LEFT($L$48,4)),1,2))),
IF(YEAR($F76)&lt;VALUE(LEFT($L$48,4)),($N76+$O76)/12,0))</f>
        <v>6358.4295440000033</v>
      </c>
      <c r="AD76" s="22">
        <f ca="1">+IF($F76=AD$48,SUM($N76:OFFSET($N76,0,IF(YEAR(AD$48)=VALUE(LEFT($L$48,4)),1,2))),
IF(YEAR($F76)&lt;=2017,$P76/12,0))</f>
        <v>80</v>
      </c>
      <c r="AE76" s="19">
        <f ca="1">+IF($F76=AE$48,SUM($N76:OFFSET($N76,0,IF(YEAR(AE$48)=VALUE(LEFT($L$48,4)),1,2))),
IF(YEAR($F76)&lt;=2017,$P76/12,0))</f>
        <v>80</v>
      </c>
      <c r="AF76" s="19">
        <f ca="1">+IF($F76=AF$48,SUM($N76:OFFSET($N76,0,IF(YEAR(AF$48)=VALUE(LEFT($L$48,4)),1,2))),
IF(YEAR($F76)&lt;=2017,$P76/12,0))</f>
        <v>80</v>
      </c>
      <c r="AG76" s="19">
        <f ca="1">+IF($F76=AG$48,SUM($N76:OFFSET($N76,0,IF(YEAR(AG$48)=VALUE(LEFT($L$48,4)),1,2))),
IF(YEAR($F76)&lt;=2017,$P76/12,0))</f>
        <v>80</v>
      </c>
      <c r="AH76" s="19">
        <f ca="1">+IF($F76=AH$48,SUM($N76:OFFSET($N76,0,IF(YEAR(AH$48)=VALUE(LEFT($L$48,4)),1,2))),
IF(YEAR($F76)&lt;=2017,$P76/12,0))</f>
        <v>80</v>
      </c>
      <c r="AI76" s="19">
        <f ca="1">+IF($F76=AI$48,SUM($N76:OFFSET($N76,0,IF(YEAR(AI$48)=VALUE(LEFT($L$48,4)),1,2))),
IF(YEAR($F76)&lt;=2017,$P76/12,0))</f>
        <v>80</v>
      </c>
      <c r="AJ76" s="19">
        <f ca="1">+IF($F76=AJ$48,SUM($N76:OFFSET($N76,0,IF(YEAR(AJ$48)=VALUE(LEFT($L$48,4)),1,2))),
IF(YEAR($F76)&lt;=2017,$P76/12,0))</f>
        <v>80</v>
      </c>
      <c r="AK76" s="19">
        <f ca="1">+IF($F76=AK$48,SUM($N76:OFFSET($N76,0,IF(YEAR(AK$48)=VALUE(LEFT($L$48,4)),1,2))),
IF(YEAR($F76)&lt;=2017,$P76/12,0))</f>
        <v>80</v>
      </c>
      <c r="AL76" s="19">
        <f ca="1">+IF($F76=AL$48,SUM($N76:OFFSET($N76,0,IF(YEAR(AL$48)=VALUE(LEFT($L$48,4)),1,2))),
IF(YEAR($F76)&lt;=2017,$P76/12,0))</f>
        <v>80</v>
      </c>
      <c r="AM76" s="19">
        <f ca="1">+IF($F76=AM$48,SUM($N76:OFFSET($N76,0,IF(YEAR(AM$48)=VALUE(LEFT($L$48,4)),1,2))),
IF(YEAR($F76)&lt;=2017,$P76/12,0))</f>
        <v>80</v>
      </c>
      <c r="AN76" s="19">
        <f ca="1">+IF($F76=AN$48,SUM($N76:OFFSET($N76,0,IF(YEAR(AN$48)=VALUE(LEFT($L$48,4)),1,2))),
IF(YEAR($F76)&lt;=2017,$P76/12,0))</f>
        <v>80</v>
      </c>
      <c r="AO76" s="20">
        <f ca="1">+IF($F76=AO$48,SUM($N76:OFFSET($N76,0,IF(YEAR(AO$48)=VALUE(LEFT($L$48,4)),1,2))),
IF(YEAR($F76)&lt;=2017,$P76/12,0))</f>
        <v>80</v>
      </c>
      <c r="AP76" s="21"/>
    </row>
    <row r="77" spans="1:42" ht="15" x14ac:dyDescent="0.25">
      <c r="A77" s="35"/>
      <c r="B77" s="289" t="s">
        <v>157</v>
      </c>
      <c r="C77" s="283" t="s">
        <v>158</v>
      </c>
      <c r="D77" s="284">
        <v>7119</v>
      </c>
      <c r="E77" s="285" t="s">
        <v>33</v>
      </c>
      <c r="F77" s="286">
        <v>43435</v>
      </c>
      <c r="G77" s="287" t="s">
        <v>35</v>
      </c>
      <c r="H77" s="288">
        <v>0</v>
      </c>
      <c r="I77" s="290">
        <v>1</v>
      </c>
      <c r="J77" s="291"/>
      <c r="K77" s="305">
        <v>3631.9907700000026</v>
      </c>
      <c r="L77" s="302">
        <v>4211.97</v>
      </c>
      <c r="M77" s="292">
        <v>5693.5302000000001</v>
      </c>
      <c r="N77" s="19">
        <f t="shared" si="14"/>
        <v>3631.9907700000026</v>
      </c>
      <c r="O77" s="19">
        <f t="shared" si="15"/>
        <v>4211.97</v>
      </c>
      <c r="P77" s="20">
        <f t="shared" si="16"/>
        <v>5693.5302000000001</v>
      </c>
      <c r="Q77" s="21"/>
      <c r="R77" s="22">
        <f ca="1">+IF($F77=R$48,SUM($N77:OFFSET($N77,0,IF(YEAR(R$48)=VALUE(LEFT($L$48,4)),1,2))),
IF(YEAR($F77)&lt;VALUE(LEFT($L$48,4)),($N77+$O77)/12,0))</f>
        <v>0</v>
      </c>
      <c r="S77" s="19">
        <f ca="1">+IF($F77=S$48,SUM($N77:OFFSET($N77,0,IF(YEAR(S$48)=VALUE(LEFT($L$48,4)),1,2))),
IF(YEAR($F77)&lt;VALUE(LEFT($L$48,4)),($N77+$O77)/12,0))</f>
        <v>0</v>
      </c>
      <c r="T77" s="19">
        <f ca="1">+IF($F77=T$48,SUM($N77:OFFSET($N77,0,IF(YEAR(T$48)=VALUE(LEFT($L$48,4)),1,2))),
IF(YEAR($F77)&lt;VALUE(LEFT($L$48,4)),($N77+$O77)/12,0))</f>
        <v>0</v>
      </c>
      <c r="U77" s="19">
        <f ca="1">+IF($F77=U$48,SUM($N77:OFFSET($N77,0,IF(YEAR(U$48)=VALUE(LEFT($L$48,4)),1,2))),
IF(YEAR($F77)&lt;VALUE(LEFT($L$48,4)),($N77+$O77)/12,0))</f>
        <v>0</v>
      </c>
      <c r="V77" s="19">
        <f ca="1">+IF($F77=V$48,SUM($N77:OFFSET($N77,0,IF(YEAR(V$48)=VALUE(LEFT($L$48,4)),1,2))),
IF(YEAR($F77)&lt;VALUE(LEFT($L$48,4)),($N77+$O77)/12,0))</f>
        <v>0</v>
      </c>
      <c r="W77" s="19">
        <f ca="1">+IF($F77=W$48,SUM($N77:OFFSET($N77,0,IF(YEAR(W$48)=VALUE(LEFT($L$48,4)),1,2))),
IF(YEAR($F77)&lt;VALUE(LEFT($L$48,4)),($N77+$O77)/12,0))</f>
        <v>0</v>
      </c>
      <c r="X77" s="19">
        <f ca="1">+IF($F77=X$48,SUM($N77:OFFSET($N77,0,IF(YEAR(X$48)=VALUE(LEFT($L$48,4)),1,2))),
IF(YEAR($F77)&lt;VALUE(LEFT($L$48,4)),($N77+$O77)/12,0))</f>
        <v>0</v>
      </c>
      <c r="Y77" s="19">
        <f ca="1">+IF($F77=Y$48,SUM($N77:OFFSET($N77,0,IF(YEAR(Y$48)=VALUE(LEFT($L$48,4)),1,2))),
IF(YEAR($F77)&lt;VALUE(LEFT($L$48,4)),($N77+$O77)/12,0))</f>
        <v>0</v>
      </c>
      <c r="Z77" s="19">
        <f ca="1">+IF($F77=Z$48,SUM($N77:OFFSET($N77,0,IF(YEAR(Z$48)=VALUE(LEFT($L$48,4)),1,2))),
IF(YEAR($F77)&lt;VALUE(LEFT($L$48,4)),($N77+$O77)/12,0))</f>
        <v>0</v>
      </c>
      <c r="AA77" s="19">
        <f ca="1">+IF($F77=AA$48,SUM($N77:OFFSET($N77,0,IF(YEAR(AA$48)=VALUE(LEFT($L$48,4)),1,2))),
IF(YEAR($F77)&lt;VALUE(LEFT($L$48,4)),($N77+$O77)/12,0))</f>
        <v>0</v>
      </c>
      <c r="AB77" s="19">
        <f ca="1">+IF($F77=AB$48,SUM($N77:OFFSET($N77,0,IF(YEAR(AB$48)=VALUE(LEFT($L$48,4)),1,2))),
IF(YEAR($F77)&lt;VALUE(LEFT($L$48,4)),($N77+$O77)/12,0))</f>
        <v>0</v>
      </c>
      <c r="AC77" s="20">
        <f ca="1">+IF($F77=AC$48,SUM($N77:OFFSET($N77,0,IF(YEAR(AC$48)=VALUE(LEFT($L$48,4)),1,2))),
IF(YEAR($F77)&lt;VALUE(LEFT($L$48,4)),($N77+$O77)/12,0))</f>
        <v>0</v>
      </c>
      <c r="AD77" s="22">
        <f ca="1">+IF($F77=AD$48,SUM($N77:OFFSET($N77,0,IF(YEAR(AD$48)=VALUE(LEFT($L$48,4)),1,2))),
IF(YEAR($F77)&lt;=2017,$P77/12,0))</f>
        <v>0</v>
      </c>
      <c r="AE77" s="19">
        <f ca="1">+IF($F77=AE$48,SUM($N77:OFFSET($N77,0,IF(YEAR(AE$48)=VALUE(LEFT($L$48,4)),1,2))),
IF(YEAR($F77)&lt;=2017,$P77/12,0))</f>
        <v>0</v>
      </c>
      <c r="AF77" s="19">
        <f ca="1">+IF($F77=AF$48,SUM($N77:OFFSET($N77,0,IF(YEAR(AF$48)=VALUE(LEFT($L$48,4)),1,2))),
IF(YEAR($F77)&lt;=2017,$P77/12,0))</f>
        <v>0</v>
      </c>
      <c r="AG77" s="19">
        <f ca="1">+IF($F77=AG$48,SUM($N77:OFFSET($N77,0,IF(YEAR(AG$48)=VALUE(LEFT($L$48,4)),1,2))),
IF(YEAR($F77)&lt;=2017,$P77/12,0))</f>
        <v>0</v>
      </c>
      <c r="AH77" s="19">
        <f ca="1">+IF($F77=AH$48,SUM($N77:OFFSET($N77,0,IF(YEAR(AH$48)=VALUE(LEFT($L$48,4)),1,2))),
IF(YEAR($F77)&lt;=2017,$P77/12,0))</f>
        <v>0</v>
      </c>
      <c r="AI77" s="19">
        <f ca="1">+IF($F77=AI$48,SUM($N77:OFFSET($N77,0,IF(YEAR(AI$48)=VALUE(LEFT($L$48,4)),1,2))),
IF(YEAR($F77)&lt;=2017,$P77/12,0))</f>
        <v>0</v>
      </c>
      <c r="AJ77" s="19">
        <f ca="1">+IF($F77=AJ$48,SUM($N77:OFFSET($N77,0,IF(YEAR(AJ$48)=VALUE(LEFT($L$48,4)),1,2))),
IF(YEAR($F77)&lt;=2017,$P77/12,0))</f>
        <v>0</v>
      </c>
      <c r="AK77" s="19">
        <f ca="1">+IF($F77=AK$48,SUM($N77:OFFSET($N77,0,IF(YEAR(AK$48)=VALUE(LEFT($L$48,4)),1,2))),
IF(YEAR($F77)&lt;=2017,$P77/12,0))</f>
        <v>0</v>
      </c>
      <c r="AL77" s="19">
        <f ca="1">+IF($F77=AL$48,SUM($N77:OFFSET($N77,0,IF(YEAR(AL$48)=VALUE(LEFT($L$48,4)),1,2))),
IF(YEAR($F77)&lt;=2017,$P77/12,0))</f>
        <v>0</v>
      </c>
      <c r="AM77" s="19">
        <f ca="1">+IF($F77=AM$48,SUM($N77:OFFSET($N77,0,IF(YEAR(AM$48)=VALUE(LEFT($L$48,4)),1,2))),
IF(YEAR($F77)&lt;=2017,$P77/12,0))</f>
        <v>0</v>
      </c>
      <c r="AN77" s="19">
        <f ca="1">+IF($F77=AN$48,SUM($N77:OFFSET($N77,0,IF(YEAR(AN$48)=VALUE(LEFT($L$48,4)),1,2))),
IF(YEAR($F77)&lt;=2017,$P77/12,0))</f>
        <v>0</v>
      </c>
      <c r="AO77" s="20">
        <f ca="1">+IF($F77=AO$48,SUM($N77:OFFSET($N77,0,IF(YEAR(AO$48)=VALUE(LEFT($L$48,4)),1,2))),
IF(YEAR($F77)&lt;=2017,$P77/12,0))</f>
        <v>13537.490970000003</v>
      </c>
      <c r="AP77" s="21"/>
    </row>
    <row r="78" spans="1:42" ht="15" x14ac:dyDescent="0.25">
      <c r="A78" s="35"/>
      <c r="B78" s="289" t="s">
        <v>159</v>
      </c>
      <c r="C78" s="283" t="s">
        <v>160</v>
      </c>
      <c r="D78" s="284">
        <v>7790</v>
      </c>
      <c r="E78" s="285" t="s">
        <v>33</v>
      </c>
      <c r="F78" s="286">
        <v>43435</v>
      </c>
      <c r="G78" s="287" t="s">
        <v>35</v>
      </c>
      <c r="H78" s="288">
        <v>0</v>
      </c>
      <c r="I78" s="290">
        <v>1</v>
      </c>
      <c r="J78" s="291"/>
      <c r="K78" s="305">
        <v>156.05989999999997</v>
      </c>
      <c r="L78" s="302">
        <v>3817.3910000000001</v>
      </c>
      <c r="M78" s="292">
        <v>702.8184</v>
      </c>
      <c r="N78" s="19">
        <f t="shared" si="14"/>
        <v>156.05989999999997</v>
      </c>
      <c r="O78" s="19">
        <f t="shared" si="15"/>
        <v>3817.3910000000001</v>
      </c>
      <c r="P78" s="20">
        <f t="shared" si="16"/>
        <v>702.8184</v>
      </c>
      <c r="Q78" s="21"/>
      <c r="R78" s="22">
        <f ca="1">+IF($F78=R$48,SUM($N78:OFFSET($N78,0,IF(YEAR(R$48)=VALUE(LEFT($L$48,4)),1,2))),
IF(YEAR($F78)&lt;VALUE(LEFT($L$48,4)),($N78+$O78)/12,0))</f>
        <v>0</v>
      </c>
      <c r="S78" s="19">
        <f ca="1">+IF($F78=S$48,SUM($N78:OFFSET($N78,0,IF(YEAR(S$48)=VALUE(LEFT($L$48,4)),1,2))),
IF(YEAR($F78)&lt;VALUE(LEFT($L$48,4)),($N78+$O78)/12,0))</f>
        <v>0</v>
      </c>
      <c r="T78" s="19">
        <f ca="1">+IF($F78=T$48,SUM($N78:OFFSET($N78,0,IF(YEAR(T$48)=VALUE(LEFT($L$48,4)),1,2))),
IF(YEAR($F78)&lt;VALUE(LEFT($L$48,4)),($N78+$O78)/12,0))</f>
        <v>0</v>
      </c>
      <c r="U78" s="19">
        <f ca="1">+IF($F78=U$48,SUM($N78:OFFSET($N78,0,IF(YEAR(U$48)=VALUE(LEFT($L$48,4)),1,2))),
IF(YEAR($F78)&lt;VALUE(LEFT($L$48,4)),($N78+$O78)/12,0))</f>
        <v>0</v>
      </c>
      <c r="V78" s="19">
        <f ca="1">+IF($F78=V$48,SUM($N78:OFFSET($N78,0,IF(YEAR(V$48)=VALUE(LEFT($L$48,4)),1,2))),
IF(YEAR($F78)&lt;VALUE(LEFT($L$48,4)),($N78+$O78)/12,0))</f>
        <v>0</v>
      </c>
      <c r="W78" s="19">
        <f ca="1">+IF($F78=W$48,SUM($N78:OFFSET($N78,0,IF(YEAR(W$48)=VALUE(LEFT($L$48,4)),1,2))),
IF(YEAR($F78)&lt;VALUE(LEFT($L$48,4)),($N78+$O78)/12,0))</f>
        <v>0</v>
      </c>
      <c r="X78" s="19">
        <f ca="1">+IF($F78=X$48,SUM($N78:OFFSET($N78,0,IF(YEAR(X$48)=VALUE(LEFT($L$48,4)),1,2))),
IF(YEAR($F78)&lt;VALUE(LEFT($L$48,4)),($N78+$O78)/12,0))</f>
        <v>0</v>
      </c>
      <c r="Y78" s="19">
        <f ca="1">+IF($F78=Y$48,SUM($N78:OFFSET($N78,0,IF(YEAR(Y$48)=VALUE(LEFT($L$48,4)),1,2))),
IF(YEAR($F78)&lt;VALUE(LEFT($L$48,4)),($N78+$O78)/12,0))</f>
        <v>0</v>
      </c>
      <c r="Z78" s="19">
        <f ca="1">+IF($F78=Z$48,SUM($N78:OFFSET($N78,0,IF(YEAR(Z$48)=VALUE(LEFT($L$48,4)),1,2))),
IF(YEAR($F78)&lt;VALUE(LEFT($L$48,4)),($N78+$O78)/12,0))</f>
        <v>0</v>
      </c>
      <c r="AA78" s="19">
        <f ca="1">+IF($F78=AA$48,SUM($N78:OFFSET($N78,0,IF(YEAR(AA$48)=VALUE(LEFT($L$48,4)),1,2))),
IF(YEAR($F78)&lt;VALUE(LEFT($L$48,4)),($N78+$O78)/12,0))</f>
        <v>0</v>
      </c>
      <c r="AB78" s="19">
        <f ca="1">+IF($F78=AB$48,SUM($N78:OFFSET($N78,0,IF(YEAR(AB$48)=VALUE(LEFT($L$48,4)),1,2))),
IF(YEAR($F78)&lt;VALUE(LEFT($L$48,4)),($N78+$O78)/12,0))</f>
        <v>0</v>
      </c>
      <c r="AC78" s="20">
        <f ca="1">+IF($F78=AC$48,SUM($N78:OFFSET($N78,0,IF(YEAR(AC$48)=VALUE(LEFT($L$48,4)),1,2))),
IF(YEAR($F78)&lt;VALUE(LEFT($L$48,4)),($N78+$O78)/12,0))</f>
        <v>0</v>
      </c>
      <c r="AD78" s="22">
        <f ca="1">+IF($F78=AD$48,SUM($N78:OFFSET($N78,0,IF(YEAR(AD$48)=VALUE(LEFT($L$48,4)),1,2))),
IF(YEAR($F78)&lt;=2017,$P78/12,0))</f>
        <v>0</v>
      </c>
      <c r="AE78" s="19">
        <f ca="1">+IF($F78=AE$48,SUM($N78:OFFSET($N78,0,IF(YEAR(AE$48)=VALUE(LEFT($L$48,4)),1,2))),
IF(YEAR($F78)&lt;=2017,$P78/12,0))</f>
        <v>0</v>
      </c>
      <c r="AF78" s="19">
        <f ca="1">+IF($F78=AF$48,SUM($N78:OFFSET($N78,0,IF(YEAR(AF$48)=VALUE(LEFT($L$48,4)),1,2))),
IF(YEAR($F78)&lt;=2017,$P78/12,0))</f>
        <v>0</v>
      </c>
      <c r="AG78" s="19">
        <f ca="1">+IF($F78=AG$48,SUM($N78:OFFSET($N78,0,IF(YEAR(AG$48)=VALUE(LEFT($L$48,4)),1,2))),
IF(YEAR($F78)&lt;=2017,$P78/12,0))</f>
        <v>0</v>
      </c>
      <c r="AH78" s="19">
        <f ca="1">+IF($F78=AH$48,SUM($N78:OFFSET($N78,0,IF(YEAR(AH$48)=VALUE(LEFT($L$48,4)),1,2))),
IF(YEAR($F78)&lt;=2017,$P78/12,0))</f>
        <v>0</v>
      </c>
      <c r="AI78" s="19">
        <f ca="1">+IF($F78=AI$48,SUM($N78:OFFSET($N78,0,IF(YEAR(AI$48)=VALUE(LEFT($L$48,4)),1,2))),
IF(YEAR($F78)&lt;=2017,$P78/12,0))</f>
        <v>0</v>
      </c>
      <c r="AJ78" s="19">
        <f ca="1">+IF($F78=AJ$48,SUM($N78:OFFSET($N78,0,IF(YEAR(AJ$48)=VALUE(LEFT($L$48,4)),1,2))),
IF(YEAR($F78)&lt;=2017,$P78/12,0))</f>
        <v>0</v>
      </c>
      <c r="AK78" s="19">
        <f ca="1">+IF($F78=AK$48,SUM($N78:OFFSET($N78,0,IF(YEAR(AK$48)=VALUE(LEFT($L$48,4)),1,2))),
IF(YEAR($F78)&lt;=2017,$P78/12,0))</f>
        <v>0</v>
      </c>
      <c r="AL78" s="19">
        <f ca="1">+IF($F78=AL$48,SUM($N78:OFFSET($N78,0,IF(YEAR(AL$48)=VALUE(LEFT($L$48,4)),1,2))),
IF(YEAR($F78)&lt;=2017,$P78/12,0))</f>
        <v>0</v>
      </c>
      <c r="AM78" s="19">
        <f ca="1">+IF($F78=AM$48,SUM($N78:OFFSET($N78,0,IF(YEAR(AM$48)=VALUE(LEFT($L$48,4)),1,2))),
IF(YEAR($F78)&lt;=2017,$P78/12,0))</f>
        <v>0</v>
      </c>
      <c r="AN78" s="19">
        <f ca="1">+IF($F78=AN$48,SUM($N78:OFFSET($N78,0,IF(YEAR(AN$48)=VALUE(LEFT($L$48,4)),1,2))),
IF(YEAR($F78)&lt;=2017,$P78/12,0))</f>
        <v>0</v>
      </c>
      <c r="AO78" s="20">
        <f ca="1">+IF($F78=AO$48,SUM($N78:OFFSET($N78,0,IF(YEAR(AO$48)=VALUE(LEFT($L$48,4)),1,2))),
IF(YEAR($F78)&lt;=2017,$P78/12,0))</f>
        <v>4676.2692999999999</v>
      </c>
      <c r="AP78" s="21"/>
    </row>
    <row r="79" spans="1:42" ht="15" x14ac:dyDescent="0.25">
      <c r="A79" s="35"/>
      <c r="B79" s="289" t="s">
        <v>161</v>
      </c>
      <c r="C79" s="294" t="s">
        <v>162</v>
      </c>
      <c r="D79" s="284">
        <v>7547</v>
      </c>
      <c r="E79" s="285" t="s">
        <v>33</v>
      </c>
      <c r="F79" s="286">
        <v>43252</v>
      </c>
      <c r="G79" s="287" t="s">
        <v>35</v>
      </c>
      <c r="H79" s="288">
        <v>0</v>
      </c>
      <c r="I79" s="290">
        <v>1</v>
      </c>
      <c r="J79" s="291"/>
      <c r="K79" s="305">
        <v>400.98566999999986</v>
      </c>
      <c r="L79" s="302">
        <v>4230</v>
      </c>
      <c r="M79" s="292">
        <v>1929</v>
      </c>
      <c r="N79" s="19">
        <f t="shared" si="14"/>
        <v>400.98566999999986</v>
      </c>
      <c r="O79" s="19">
        <f t="shared" si="15"/>
        <v>4230</v>
      </c>
      <c r="P79" s="20">
        <f t="shared" si="16"/>
        <v>1929</v>
      </c>
      <c r="Q79" s="21"/>
      <c r="R79" s="22">
        <f ca="1">+IF($F79=R$48,SUM($N79:OFFSET($N79,0,IF(YEAR(R$48)=VALUE(LEFT($L$48,4)),1,2))),
IF(YEAR($F79)&lt;VALUE(LEFT($L$48,4)),($N79+$O79)/12,0))</f>
        <v>0</v>
      </c>
      <c r="S79" s="19">
        <f ca="1">+IF($F79=S$48,SUM($N79:OFFSET($N79,0,IF(YEAR(S$48)=VALUE(LEFT($L$48,4)),1,2))),
IF(YEAR($F79)&lt;VALUE(LEFT($L$48,4)),($N79+$O79)/12,0))</f>
        <v>0</v>
      </c>
      <c r="T79" s="19">
        <f ca="1">+IF($F79=T$48,SUM($N79:OFFSET($N79,0,IF(YEAR(T$48)=VALUE(LEFT($L$48,4)),1,2))),
IF(YEAR($F79)&lt;VALUE(LEFT($L$48,4)),($N79+$O79)/12,0))</f>
        <v>0</v>
      </c>
      <c r="U79" s="19">
        <f ca="1">+IF($F79=U$48,SUM($N79:OFFSET($N79,0,IF(YEAR(U$48)=VALUE(LEFT($L$48,4)),1,2))),
IF(YEAR($F79)&lt;VALUE(LEFT($L$48,4)),($N79+$O79)/12,0))</f>
        <v>0</v>
      </c>
      <c r="V79" s="19">
        <f ca="1">+IF($F79=V$48,SUM($N79:OFFSET($N79,0,IF(YEAR(V$48)=VALUE(LEFT($L$48,4)),1,2))),
IF(YEAR($F79)&lt;VALUE(LEFT($L$48,4)),($N79+$O79)/12,0))</f>
        <v>0</v>
      </c>
      <c r="W79" s="19">
        <f ca="1">+IF($F79=W$48,SUM($N79:OFFSET($N79,0,IF(YEAR(W$48)=VALUE(LEFT($L$48,4)),1,2))),
IF(YEAR($F79)&lt;VALUE(LEFT($L$48,4)),($N79+$O79)/12,0))</f>
        <v>0</v>
      </c>
      <c r="X79" s="19">
        <f ca="1">+IF($F79=X$48,SUM($N79:OFFSET($N79,0,IF(YEAR(X$48)=VALUE(LEFT($L$48,4)),1,2))),
IF(YEAR($F79)&lt;VALUE(LEFT($L$48,4)),($N79+$O79)/12,0))</f>
        <v>0</v>
      </c>
      <c r="Y79" s="19">
        <f ca="1">+IF($F79=Y$48,SUM($N79:OFFSET($N79,0,IF(YEAR(Y$48)=VALUE(LEFT($L$48,4)),1,2))),
IF(YEAR($F79)&lt;VALUE(LEFT($L$48,4)),($N79+$O79)/12,0))</f>
        <v>0</v>
      </c>
      <c r="Z79" s="19">
        <f ca="1">+IF($F79=Z$48,SUM($N79:OFFSET($N79,0,IF(YEAR(Z$48)=VALUE(LEFT($L$48,4)),1,2))),
IF(YEAR($F79)&lt;VALUE(LEFT($L$48,4)),($N79+$O79)/12,0))</f>
        <v>0</v>
      </c>
      <c r="AA79" s="19">
        <f ca="1">+IF($F79=AA$48,SUM($N79:OFFSET($N79,0,IF(YEAR(AA$48)=VALUE(LEFT($L$48,4)),1,2))),
IF(YEAR($F79)&lt;VALUE(LEFT($L$48,4)),($N79+$O79)/12,0))</f>
        <v>0</v>
      </c>
      <c r="AB79" s="19">
        <f ca="1">+IF($F79=AB$48,SUM($N79:OFFSET($N79,0,IF(YEAR(AB$48)=VALUE(LEFT($L$48,4)),1,2))),
IF(YEAR($F79)&lt;VALUE(LEFT($L$48,4)),($N79+$O79)/12,0))</f>
        <v>0</v>
      </c>
      <c r="AC79" s="20">
        <f ca="1">+IF($F79=AC$48,SUM($N79:OFFSET($N79,0,IF(YEAR(AC$48)=VALUE(LEFT($L$48,4)),1,2))),
IF(YEAR($F79)&lt;VALUE(LEFT($L$48,4)),($N79+$O79)/12,0))</f>
        <v>0</v>
      </c>
      <c r="AD79" s="22">
        <f ca="1">+IF($F79=AD$48,SUM($N79:OFFSET($N79,0,IF(YEAR(AD$48)=VALUE(LEFT($L$48,4)),1,2))),
IF(YEAR($F79)&lt;=2017,$P79/12,0))</f>
        <v>0</v>
      </c>
      <c r="AE79" s="19">
        <f ca="1">+IF($F79=AE$48,SUM($N79:OFFSET($N79,0,IF(YEAR(AE$48)=VALUE(LEFT($L$48,4)),1,2))),
IF(YEAR($F79)&lt;=2017,$P79/12,0))</f>
        <v>0</v>
      </c>
      <c r="AF79" s="19">
        <f ca="1">+IF($F79=AF$48,SUM($N79:OFFSET($N79,0,IF(YEAR(AF$48)=VALUE(LEFT($L$48,4)),1,2))),
IF(YEAR($F79)&lt;=2017,$P79/12,0))</f>
        <v>0</v>
      </c>
      <c r="AG79" s="19">
        <f ca="1">+IF($F79=AG$48,SUM($N79:OFFSET($N79,0,IF(YEAR(AG$48)=VALUE(LEFT($L$48,4)),1,2))),
IF(YEAR($F79)&lt;=2017,$P79/12,0))</f>
        <v>0</v>
      </c>
      <c r="AH79" s="19">
        <f ca="1">+IF($F79=AH$48,SUM($N79:OFFSET($N79,0,IF(YEAR(AH$48)=VALUE(LEFT($L$48,4)),1,2))),
IF(YEAR($F79)&lt;=2017,$P79/12,0))</f>
        <v>0</v>
      </c>
      <c r="AI79" s="19">
        <f ca="1">+IF($F79=AI$48,SUM($N79:OFFSET($N79,0,IF(YEAR(AI$48)=VALUE(LEFT($L$48,4)),1,2))),
IF(YEAR($F79)&lt;=2017,$P79/12,0))</f>
        <v>6559.98567</v>
      </c>
      <c r="AJ79" s="19">
        <f ca="1">+IF($F79=AJ$48,SUM($N79:OFFSET($N79,0,IF(YEAR(AJ$48)=VALUE(LEFT($L$48,4)),1,2))),
IF(YEAR($F79)&lt;=2017,$P79/12,0))</f>
        <v>0</v>
      </c>
      <c r="AK79" s="19">
        <f ca="1">+IF($F79=AK$48,SUM($N79:OFFSET($N79,0,IF(YEAR(AK$48)=VALUE(LEFT($L$48,4)),1,2))),
IF(YEAR($F79)&lt;=2017,$P79/12,0))</f>
        <v>0</v>
      </c>
      <c r="AL79" s="19">
        <f ca="1">+IF($F79=AL$48,SUM($N79:OFFSET($N79,0,IF(YEAR(AL$48)=VALUE(LEFT($L$48,4)),1,2))),
IF(YEAR($F79)&lt;=2017,$P79/12,0))</f>
        <v>0</v>
      </c>
      <c r="AM79" s="19">
        <f ca="1">+IF($F79=AM$48,SUM($N79:OFFSET($N79,0,IF(YEAR(AM$48)=VALUE(LEFT($L$48,4)),1,2))),
IF(YEAR($F79)&lt;=2017,$P79/12,0))</f>
        <v>0</v>
      </c>
      <c r="AN79" s="19">
        <f ca="1">+IF($F79=AN$48,SUM($N79:OFFSET($N79,0,IF(YEAR(AN$48)=VALUE(LEFT($L$48,4)),1,2))),
IF(YEAR($F79)&lt;=2017,$P79/12,0))</f>
        <v>0</v>
      </c>
      <c r="AO79" s="20">
        <f ca="1">+IF($F79=AO$48,SUM($N79:OFFSET($N79,0,IF(YEAR(AO$48)=VALUE(LEFT($L$48,4)),1,2))),
IF(YEAR($F79)&lt;=2017,$P79/12,0))</f>
        <v>0</v>
      </c>
      <c r="AP79" s="21"/>
    </row>
    <row r="80" spans="1:42" ht="15" x14ac:dyDescent="0.25">
      <c r="A80" s="35"/>
      <c r="B80" s="289" t="s">
        <v>163</v>
      </c>
      <c r="C80" s="283" t="s">
        <v>164</v>
      </c>
      <c r="D80" s="284">
        <v>7547</v>
      </c>
      <c r="E80" s="285" t="s">
        <v>33</v>
      </c>
      <c r="F80" s="286">
        <v>43252</v>
      </c>
      <c r="G80" s="287" t="s">
        <v>69</v>
      </c>
      <c r="H80" s="288">
        <v>0</v>
      </c>
      <c r="I80" s="290">
        <v>1</v>
      </c>
      <c r="J80" s="291"/>
      <c r="K80" s="305">
        <v>453.58028000000002</v>
      </c>
      <c r="L80" s="302">
        <v>3000</v>
      </c>
      <c r="M80" s="292">
        <v>5900</v>
      </c>
      <c r="N80" s="19">
        <f t="shared" si="14"/>
        <v>453.58028000000002</v>
      </c>
      <c r="O80" s="19">
        <f t="shared" si="15"/>
        <v>3000</v>
      </c>
      <c r="P80" s="20">
        <f t="shared" si="16"/>
        <v>5900</v>
      </c>
      <c r="Q80" s="21"/>
      <c r="R80" s="22">
        <f ca="1">+IF($F80=R$48,SUM($N80:OFFSET($N80,0,IF(YEAR(R$48)=VALUE(LEFT($L$48,4)),1,2))),
IF(YEAR($F80)&lt;VALUE(LEFT($L$48,4)),($N80+$O80)/12,0))</f>
        <v>0</v>
      </c>
      <c r="S80" s="19">
        <f ca="1">+IF($F80=S$48,SUM($N80:OFFSET($N80,0,IF(YEAR(S$48)=VALUE(LEFT($L$48,4)),1,2))),
IF(YEAR($F80)&lt;VALUE(LEFT($L$48,4)),($N80+$O80)/12,0))</f>
        <v>0</v>
      </c>
      <c r="T80" s="19">
        <f ca="1">+IF($F80=T$48,SUM($N80:OFFSET($N80,0,IF(YEAR(T$48)=VALUE(LEFT($L$48,4)),1,2))),
IF(YEAR($F80)&lt;VALUE(LEFT($L$48,4)),($N80+$O80)/12,0))</f>
        <v>0</v>
      </c>
      <c r="U80" s="19">
        <f ca="1">+IF($F80=U$48,SUM($N80:OFFSET($N80,0,IF(YEAR(U$48)=VALUE(LEFT($L$48,4)),1,2))),
IF(YEAR($F80)&lt;VALUE(LEFT($L$48,4)),($N80+$O80)/12,0))</f>
        <v>0</v>
      </c>
      <c r="V80" s="19">
        <f ca="1">+IF($F80=V$48,SUM($N80:OFFSET($N80,0,IF(YEAR(V$48)=VALUE(LEFT($L$48,4)),1,2))),
IF(YEAR($F80)&lt;VALUE(LEFT($L$48,4)),($N80+$O80)/12,0))</f>
        <v>0</v>
      </c>
      <c r="W80" s="19">
        <f ca="1">+IF($F80=W$48,SUM($N80:OFFSET($N80,0,IF(YEAR(W$48)=VALUE(LEFT($L$48,4)),1,2))),
IF(YEAR($F80)&lt;VALUE(LEFT($L$48,4)),($N80+$O80)/12,0))</f>
        <v>0</v>
      </c>
      <c r="X80" s="19">
        <f ca="1">+IF($F80=X$48,SUM($N80:OFFSET($N80,0,IF(YEAR(X$48)=VALUE(LEFT($L$48,4)),1,2))),
IF(YEAR($F80)&lt;VALUE(LEFT($L$48,4)),($N80+$O80)/12,0))</f>
        <v>0</v>
      </c>
      <c r="Y80" s="19">
        <f ca="1">+IF($F80=Y$48,SUM($N80:OFFSET($N80,0,IF(YEAR(Y$48)=VALUE(LEFT($L$48,4)),1,2))),
IF(YEAR($F80)&lt;VALUE(LEFT($L$48,4)),($N80+$O80)/12,0))</f>
        <v>0</v>
      </c>
      <c r="Z80" s="19">
        <f ca="1">+IF($F80=Z$48,SUM($N80:OFFSET($N80,0,IF(YEAR(Z$48)=VALUE(LEFT($L$48,4)),1,2))),
IF(YEAR($F80)&lt;VALUE(LEFT($L$48,4)),($N80+$O80)/12,0))</f>
        <v>0</v>
      </c>
      <c r="AA80" s="19">
        <f ca="1">+IF($F80=AA$48,SUM($N80:OFFSET($N80,0,IF(YEAR(AA$48)=VALUE(LEFT($L$48,4)),1,2))),
IF(YEAR($F80)&lt;VALUE(LEFT($L$48,4)),($N80+$O80)/12,0))</f>
        <v>0</v>
      </c>
      <c r="AB80" s="19">
        <f ca="1">+IF($F80=AB$48,SUM($N80:OFFSET($N80,0,IF(YEAR(AB$48)=VALUE(LEFT($L$48,4)),1,2))),
IF(YEAR($F80)&lt;VALUE(LEFT($L$48,4)),($N80+$O80)/12,0))</f>
        <v>0</v>
      </c>
      <c r="AC80" s="20">
        <f ca="1">+IF($F80=AC$48,SUM($N80:OFFSET($N80,0,IF(YEAR(AC$48)=VALUE(LEFT($L$48,4)),1,2))),
IF(YEAR($F80)&lt;VALUE(LEFT($L$48,4)),($N80+$O80)/12,0))</f>
        <v>0</v>
      </c>
      <c r="AD80" s="22">
        <f ca="1">+IF($F80=AD$48,SUM($N80:OFFSET($N80,0,IF(YEAR(AD$48)=VALUE(LEFT($L$48,4)),1,2))),
IF(YEAR($F80)&lt;=2017,$P80/12,0))</f>
        <v>0</v>
      </c>
      <c r="AE80" s="19">
        <f ca="1">+IF($F80=AE$48,SUM($N80:OFFSET($N80,0,IF(YEAR(AE$48)=VALUE(LEFT($L$48,4)),1,2))),
IF(YEAR($F80)&lt;=2017,$P80/12,0))</f>
        <v>0</v>
      </c>
      <c r="AF80" s="19">
        <f ca="1">+IF($F80=AF$48,SUM($N80:OFFSET($N80,0,IF(YEAR(AF$48)=VALUE(LEFT($L$48,4)),1,2))),
IF(YEAR($F80)&lt;=2017,$P80/12,0))</f>
        <v>0</v>
      </c>
      <c r="AG80" s="19">
        <f ca="1">+IF($F80=AG$48,SUM($N80:OFFSET($N80,0,IF(YEAR(AG$48)=VALUE(LEFT($L$48,4)),1,2))),
IF(YEAR($F80)&lt;=2017,$P80/12,0))</f>
        <v>0</v>
      </c>
      <c r="AH80" s="19">
        <f ca="1">+IF($F80=AH$48,SUM($N80:OFFSET($N80,0,IF(YEAR(AH$48)=VALUE(LEFT($L$48,4)),1,2))),
IF(YEAR($F80)&lt;=2017,$P80/12,0))</f>
        <v>0</v>
      </c>
      <c r="AI80" s="19">
        <f ca="1">+IF($F80=AI$48,SUM($N80:OFFSET($N80,0,IF(YEAR(AI$48)=VALUE(LEFT($L$48,4)),1,2))),
IF(YEAR($F80)&lt;=2017,$P80/12,0))</f>
        <v>9353.5802800000001</v>
      </c>
      <c r="AJ80" s="19">
        <f ca="1">+IF($F80=AJ$48,SUM($N80:OFFSET($N80,0,IF(YEAR(AJ$48)=VALUE(LEFT($L$48,4)),1,2))),
IF(YEAR($F80)&lt;=2017,$P80/12,0))</f>
        <v>0</v>
      </c>
      <c r="AK80" s="19">
        <f ca="1">+IF($F80=AK$48,SUM($N80:OFFSET($N80,0,IF(YEAR(AK$48)=VALUE(LEFT($L$48,4)),1,2))),
IF(YEAR($F80)&lt;=2017,$P80/12,0))</f>
        <v>0</v>
      </c>
      <c r="AL80" s="19">
        <f ca="1">+IF($F80=AL$48,SUM($N80:OFFSET($N80,0,IF(YEAR(AL$48)=VALUE(LEFT($L$48,4)),1,2))),
IF(YEAR($F80)&lt;=2017,$P80/12,0))</f>
        <v>0</v>
      </c>
      <c r="AM80" s="19">
        <f ca="1">+IF($F80=AM$48,SUM($N80:OFFSET($N80,0,IF(YEAR(AM$48)=VALUE(LEFT($L$48,4)),1,2))),
IF(YEAR($F80)&lt;=2017,$P80/12,0))</f>
        <v>0</v>
      </c>
      <c r="AN80" s="19">
        <f ca="1">+IF($F80=AN$48,SUM($N80:OFFSET($N80,0,IF(YEAR(AN$48)=VALUE(LEFT($L$48,4)),1,2))),
IF(YEAR($F80)&lt;=2017,$P80/12,0))</f>
        <v>0</v>
      </c>
      <c r="AO80" s="20">
        <f ca="1">+IF($F80=AO$48,SUM($N80:OFFSET($N80,0,IF(YEAR(AO$48)=VALUE(LEFT($L$48,4)),1,2))),
IF(YEAR($F80)&lt;=2017,$P80/12,0))</f>
        <v>0</v>
      </c>
      <c r="AP80" s="21"/>
    </row>
    <row r="81" spans="1:45" ht="15" x14ac:dyDescent="0.25">
      <c r="A81" s="35"/>
      <c r="B81" s="289" t="s">
        <v>165</v>
      </c>
      <c r="C81" s="283" t="s">
        <v>166</v>
      </c>
      <c r="D81" s="284">
        <v>7547</v>
      </c>
      <c r="E81" s="285" t="s">
        <v>33</v>
      </c>
      <c r="F81" s="286">
        <v>43252</v>
      </c>
      <c r="G81" s="287" t="s">
        <v>69</v>
      </c>
      <c r="H81" s="288">
        <v>0</v>
      </c>
      <c r="I81" s="290">
        <v>1</v>
      </c>
      <c r="J81" s="291"/>
      <c r="K81" s="305">
        <v>284.0443999999996</v>
      </c>
      <c r="L81" s="302">
        <v>1896</v>
      </c>
      <c r="M81" s="292">
        <v>998</v>
      </c>
      <c r="N81" s="19">
        <f t="shared" si="14"/>
        <v>284.0443999999996</v>
      </c>
      <c r="O81" s="19">
        <f t="shared" si="15"/>
        <v>1896</v>
      </c>
      <c r="P81" s="20">
        <f t="shared" si="16"/>
        <v>998</v>
      </c>
      <c r="Q81" s="21"/>
      <c r="R81" s="22">
        <f ca="1">+IF($F81=R$48,SUM($N81:OFFSET($N81,0,IF(YEAR(R$48)=VALUE(LEFT($L$48,4)),1,2))),
IF(YEAR($F81)&lt;VALUE(LEFT($L$48,4)),($N81+$O81)/12,0))</f>
        <v>0</v>
      </c>
      <c r="S81" s="19">
        <f ca="1">+IF($F81=S$48,SUM($N81:OFFSET($N81,0,IF(YEAR(S$48)=VALUE(LEFT($L$48,4)),1,2))),
IF(YEAR($F81)&lt;VALUE(LEFT($L$48,4)),($N81+$O81)/12,0))</f>
        <v>0</v>
      </c>
      <c r="T81" s="19">
        <f ca="1">+IF($F81=T$48,SUM($N81:OFFSET($N81,0,IF(YEAR(T$48)=VALUE(LEFT($L$48,4)),1,2))),
IF(YEAR($F81)&lt;VALUE(LEFT($L$48,4)),($N81+$O81)/12,0))</f>
        <v>0</v>
      </c>
      <c r="U81" s="19">
        <f ca="1">+IF($F81=U$48,SUM($N81:OFFSET($N81,0,IF(YEAR(U$48)=VALUE(LEFT($L$48,4)),1,2))),
IF(YEAR($F81)&lt;VALUE(LEFT($L$48,4)),($N81+$O81)/12,0))</f>
        <v>0</v>
      </c>
      <c r="V81" s="19">
        <f ca="1">+IF($F81=V$48,SUM($N81:OFFSET($N81,0,IF(YEAR(V$48)=VALUE(LEFT($L$48,4)),1,2))),
IF(YEAR($F81)&lt;VALUE(LEFT($L$48,4)),($N81+$O81)/12,0))</f>
        <v>0</v>
      </c>
      <c r="W81" s="19">
        <f ca="1">+IF($F81=W$48,SUM($N81:OFFSET($N81,0,IF(YEAR(W$48)=VALUE(LEFT($L$48,4)),1,2))),
IF(YEAR($F81)&lt;VALUE(LEFT($L$48,4)),($N81+$O81)/12,0))</f>
        <v>0</v>
      </c>
      <c r="X81" s="19">
        <f ca="1">+IF($F81=X$48,SUM($N81:OFFSET($N81,0,IF(YEAR(X$48)=VALUE(LEFT($L$48,4)),1,2))),
IF(YEAR($F81)&lt;VALUE(LEFT($L$48,4)),($N81+$O81)/12,0))</f>
        <v>0</v>
      </c>
      <c r="Y81" s="19">
        <f ca="1">+IF($F81=Y$48,SUM($N81:OFFSET($N81,0,IF(YEAR(Y$48)=VALUE(LEFT($L$48,4)),1,2))),
IF(YEAR($F81)&lt;VALUE(LEFT($L$48,4)),($N81+$O81)/12,0))</f>
        <v>0</v>
      </c>
      <c r="Z81" s="19">
        <f ca="1">+IF($F81=Z$48,SUM($N81:OFFSET($N81,0,IF(YEAR(Z$48)=VALUE(LEFT($L$48,4)),1,2))),
IF(YEAR($F81)&lt;VALUE(LEFT($L$48,4)),($N81+$O81)/12,0))</f>
        <v>0</v>
      </c>
      <c r="AA81" s="19">
        <f ca="1">+IF($F81=AA$48,SUM($N81:OFFSET($N81,0,IF(YEAR(AA$48)=VALUE(LEFT($L$48,4)),1,2))),
IF(YEAR($F81)&lt;VALUE(LEFT($L$48,4)),($N81+$O81)/12,0))</f>
        <v>0</v>
      </c>
      <c r="AB81" s="19">
        <f ca="1">+IF($F81=AB$48,SUM($N81:OFFSET($N81,0,IF(YEAR(AB$48)=VALUE(LEFT($L$48,4)),1,2))),
IF(YEAR($F81)&lt;VALUE(LEFT($L$48,4)),($N81+$O81)/12,0))</f>
        <v>0</v>
      </c>
      <c r="AC81" s="20">
        <f ca="1">+IF($F81=AC$48,SUM($N81:OFFSET($N81,0,IF(YEAR(AC$48)=VALUE(LEFT($L$48,4)),1,2))),
IF(YEAR($F81)&lt;VALUE(LEFT($L$48,4)),($N81+$O81)/12,0))</f>
        <v>0</v>
      </c>
      <c r="AD81" s="22">
        <f ca="1">+IF($F81=AD$48,SUM($N81:OFFSET($N81,0,IF(YEAR(AD$48)=VALUE(LEFT($L$48,4)),1,2))),
IF(YEAR($F81)&lt;=2017,$P81/12,0))</f>
        <v>0</v>
      </c>
      <c r="AE81" s="19">
        <f ca="1">+IF($F81=AE$48,SUM($N81:OFFSET($N81,0,IF(YEAR(AE$48)=VALUE(LEFT($L$48,4)),1,2))),
IF(YEAR($F81)&lt;=2017,$P81/12,0))</f>
        <v>0</v>
      </c>
      <c r="AF81" s="19">
        <f ca="1">+IF($F81=AF$48,SUM($N81:OFFSET($N81,0,IF(YEAR(AF$48)=VALUE(LEFT($L$48,4)),1,2))),
IF(YEAR($F81)&lt;=2017,$P81/12,0))</f>
        <v>0</v>
      </c>
      <c r="AG81" s="19">
        <f ca="1">+IF($F81=AG$48,SUM($N81:OFFSET($N81,0,IF(YEAR(AG$48)=VALUE(LEFT($L$48,4)),1,2))),
IF(YEAR($F81)&lt;=2017,$P81/12,0))</f>
        <v>0</v>
      </c>
      <c r="AH81" s="19">
        <f ca="1">+IF($F81=AH$48,SUM($N81:OFFSET($N81,0,IF(YEAR(AH$48)=VALUE(LEFT($L$48,4)),1,2))),
IF(YEAR($F81)&lt;=2017,$P81/12,0))</f>
        <v>0</v>
      </c>
      <c r="AI81" s="19">
        <f ca="1">+IF($F81=AI$48,SUM($N81:OFFSET($N81,0,IF(YEAR(AI$48)=VALUE(LEFT($L$48,4)),1,2))),
IF(YEAR($F81)&lt;=2017,$P81/12,0))</f>
        <v>3178.0443999999998</v>
      </c>
      <c r="AJ81" s="19">
        <f ca="1">+IF($F81=AJ$48,SUM($N81:OFFSET($N81,0,IF(YEAR(AJ$48)=VALUE(LEFT($L$48,4)),1,2))),
IF(YEAR($F81)&lt;=2017,$P81/12,0))</f>
        <v>0</v>
      </c>
      <c r="AK81" s="19">
        <f ca="1">+IF($F81=AK$48,SUM($N81:OFFSET($N81,0,IF(YEAR(AK$48)=VALUE(LEFT($L$48,4)),1,2))),
IF(YEAR($F81)&lt;=2017,$P81/12,0))</f>
        <v>0</v>
      </c>
      <c r="AL81" s="19">
        <f ca="1">+IF($F81=AL$48,SUM($N81:OFFSET($N81,0,IF(YEAR(AL$48)=VALUE(LEFT($L$48,4)),1,2))),
IF(YEAR($F81)&lt;=2017,$P81/12,0))</f>
        <v>0</v>
      </c>
      <c r="AM81" s="19">
        <f ca="1">+IF($F81=AM$48,SUM($N81:OFFSET($N81,0,IF(YEAR(AM$48)=VALUE(LEFT($L$48,4)),1,2))),
IF(YEAR($F81)&lt;=2017,$P81/12,0))</f>
        <v>0</v>
      </c>
      <c r="AN81" s="19">
        <f ca="1">+IF($F81=AN$48,SUM($N81:OFFSET($N81,0,IF(YEAR(AN$48)=VALUE(LEFT($L$48,4)),1,2))),
IF(YEAR($F81)&lt;=2017,$P81/12,0))</f>
        <v>0</v>
      </c>
      <c r="AO81" s="20">
        <f ca="1">+IF($F81=AO$48,SUM($N81:OFFSET($N81,0,IF(YEAR(AO$48)=VALUE(LEFT($L$48,4)),1,2))),
IF(YEAR($F81)&lt;=2017,$P81/12,0))</f>
        <v>0</v>
      </c>
      <c r="AP81" s="21"/>
      <c r="AR81" s="13"/>
      <c r="AS81" s="13"/>
    </row>
    <row r="82" spans="1:45" ht="15" x14ac:dyDescent="0.25">
      <c r="A82" s="35"/>
      <c r="B82" s="289" t="s">
        <v>167</v>
      </c>
      <c r="C82" s="283" t="s">
        <v>168</v>
      </c>
      <c r="D82" s="284">
        <v>7727</v>
      </c>
      <c r="E82" s="285" t="s">
        <v>33</v>
      </c>
      <c r="F82" s="286">
        <v>43435</v>
      </c>
      <c r="G82" s="287" t="s">
        <v>35</v>
      </c>
      <c r="H82" s="288">
        <v>0</v>
      </c>
      <c r="I82" s="290">
        <v>0.37</v>
      </c>
      <c r="J82" s="291"/>
      <c r="K82" s="305">
        <v>8.9438999999999975</v>
      </c>
      <c r="L82" s="302">
        <v>129.05000000000001</v>
      </c>
      <c r="M82" s="292">
        <v>717</v>
      </c>
      <c r="N82" s="19">
        <f t="shared" si="14"/>
        <v>3.309242999999999</v>
      </c>
      <c r="O82" s="19">
        <f t="shared" si="15"/>
        <v>47.748500000000007</v>
      </c>
      <c r="P82" s="20">
        <f t="shared" si="16"/>
        <v>265.29000000000002</v>
      </c>
      <c r="Q82" s="21"/>
      <c r="R82" s="22">
        <f ca="1">+IF($F82=R$48,SUM($N82:OFFSET($N82,0,IF(YEAR(R$48)=VALUE(LEFT($L$48,4)),1,2))),
IF(YEAR($F82)&lt;VALUE(LEFT($L$48,4)),($N82+$O82)/12,0))</f>
        <v>0</v>
      </c>
      <c r="S82" s="19">
        <f ca="1">+IF($F82=S$48,SUM($N82:OFFSET($N82,0,IF(YEAR(S$48)=VALUE(LEFT($L$48,4)),1,2))),
IF(YEAR($F82)&lt;VALUE(LEFT($L$48,4)),($N82+$O82)/12,0))</f>
        <v>0</v>
      </c>
      <c r="T82" s="19">
        <f ca="1">+IF($F82=T$48,SUM($N82:OFFSET($N82,0,IF(YEAR(T$48)=VALUE(LEFT($L$48,4)),1,2))),
IF(YEAR($F82)&lt;VALUE(LEFT($L$48,4)),($N82+$O82)/12,0))</f>
        <v>0</v>
      </c>
      <c r="U82" s="19">
        <f ca="1">+IF($F82=U$48,SUM($N82:OFFSET($N82,0,IF(YEAR(U$48)=VALUE(LEFT($L$48,4)),1,2))),
IF(YEAR($F82)&lt;VALUE(LEFT($L$48,4)),($N82+$O82)/12,0))</f>
        <v>0</v>
      </c>
      <c r="V82" s="19">
        <f ca="1">+IF($F82=V$48,SUM($N82:OFFSET($N82,0,IF(YEAR(V$48)=VALUE(LEFT($L$48,4)),1,2))),
IF(YEAR($F82)&lt;VALUE(LEFT($L$48,4)),($N82+$O82)/12,0))</f>
        <v>0</v>
      </c>
      <c r="W82" s="19">
        <f ca="1">+IF($F82=W$48,SUM($N82:OFFSET($N82,0,IF(YEAR(W$48)=VALUE(LEFT($L$48,4)),1,2))),
IF(YEAR($F82)&lt;VALUE(LEFT($L$48,4)),($N82+$O82)/12,0))</f>
        <v>0</v>
      </c>
      <c r="X82" s="19">
        <f ca="1">+IF($F82=X$48,SUM($N82:OFFSET($N82,0,IF(YEAR(X$48)=VALUE(LEFT($L$48,4)),1,2))),
IF(YEAR($F82)&lt;VALUE(LEFT($L$48,4)),($N82+$O82)/12,0))</f>
        <v>0</v>
      </c>
      <c r="Y82" s="19">
        <f ca="1">+IF($F82=Y$48,SUM($N82:OFFSET($N82,0,IF(YEAR(Y$48)=VALUE(LEFT($L$48,4)),1,2))),
IF(YEAR($F82)&lt;VALUE(LEFT($L$48,4)),($N82+$O82)/12,0))</f>
        <v>0</v>
      </c>
      <c r="Z82" s="19">
        <f ca="1">+IF($F82=Z$48,SUM($N82:OFFSET($N82,0,IF(YEAR(Z$48)=VALUE(LEFT($L$48,4)),1,2))),
IF(YEAR($F82)&lt;VALUE(LEFT($L$48,4)),($N82+$O82)/12,0))</f>
        <v>0</v>
      </c>
      <c r="AA82" s="19">
        <f ca="1">+IF($F82=AA$48,SUM($N82:OFFSET($N82,0,IF(YEAR(AA$48)=VALUE(LEFT($L$48,4)),1,2))),
IF(YEAR($F82)&lt;VALUE(LEFT($L$48,4)),($N82+$O82)/12,0))</f>
        <v>0</v>
      </c>
      <c r="AB82" s="19">
        <f ca="1">+IF($F82=AB$48,SUM($N82:OFFSET($N82,0,IF(YEAR(AB$48)=VALUE(LEFT($L$48,4)),1,2))),
IF(YEAR($F82)&lt;VALUE(LEFT($L$48,4)),($N82+$O82)/12,0))</f>
        <v>0</v>
      </c>
      <c r="AC82" s="20">
        <f ca="1">+IF($F82=AC$48,SUM($N82:OFFSET($N82,0,IF(YEAR(AC$48)=VALUE(LEFT($L$48,4)),1,2))),
IF(YEAR($F82)&lt;VALUE(LEFT($L$48,4)),($N82+$O82)/12,0))</f>
        <v>0</v>
      </c>
      <c r="AD82" s="22">
        <f ca="1">+IF($F82=AD$48,SUM($N82:OFFSET($N82,0,IF(YEAR(AD$48)=VALUE(LEFT($L$48,4)),1,2))),
IF(YEAR($F82)&lt;=2017,$P82/12,0))</f>
        <v>0</v>
      </c>
      <c r="AE82" s="19">
        <f ca="1">+IF($F82=AE$48,SUM($N82:OFFSET($N82,0,IF(YEAR(AE$48)=VALUE(LEFT($L$48,4)),1,2))),
IF(YEAR($F82)&lt;=2017,$P82/12,0))</f>
        <v>0</v>
      </c>
      <c r="AF82" s="19">
        <f ca="1">+IF($F82=AF$48,SUM($N82:OFFSET($N82,0,IF(YEAR(AF$48)=VALUE(LEFT($L$48,4)),1,2))),
IF(YEAR($F82)&lt;=2017,$P82/12,0))</f>
        <v>0</v>
      </c>
      <c r="AG82" s="19">
        <f ca="1">+IF($F82=AG$48,SUM($N82:OFFSET($N82,0,IF(YEAR(AG$48)=VALUE(LEFT($L$48,4)),1,2))),
IF(YEAR($F82)&lt;=2017,$P82/12,0))</f>
        <v>0</v>
      </c>
      <c r="AH82" s="19">
        <f ca="1">+IF($F82=AH$48,SUM($N82:OFFSET($N82,0,IF(YEAR(AH$48)=VALUE(LEFT($L$48,4)),1,2))),
IF(YEAR($F82)&lt;=2017,$P82/12,0))</f>
        <v>0</v>
      </c>
      <c r="AI82" s="19">
        <f ca="1">+IF($F82=AI$48,SUM($N82:OFFSET($N82,0,IF(YEAR(AI$48)=VALUE(LEFT($L$48,4)),1,2))),
IF(YEAR($F82)&lt;=2017,$P82/12,0))</f>
        <v>0</v>
      </c>
      <c r="AJ82" s="19">
        <f ca="1">+IF($F82=AJ$48,SUM($N82:OFFSET($N82,0,IF(YEAR(AJ$48)=VALUE(LEFT($L$48,4)),1,2))),
IF(YEAR($F82)&lt;=2017,$P82/12,0))</f>
        <v>0</v>
      </c>
      <c r="AK82" s="19">
        <f ca="1">+IF($F82=AK$48,SUM($N82:OFFSET($N82,0,IF(YEAR(AK$48)=VALUE(LEFT($L$48,4)),1,2))),
IF(YEAR($F82)&lt;=2017,$P82/12,0))</f>
        <v>0</v>
      </c>
      <c r="AL82" s="19">
        <f ca="1">+IF($F82=AL$48,SUM($N82:OFFSET($N82,0,IF(YEAR(AL$48)=VALUE(LEFT($L$48,4)),1,2))),
IF(YEAR($F82)&lt;=2017,$P82/12,0))</f>
        <v>0</v>
      </c>
      <c r="AM82" s="19">
        <f ca="1">+IF($F82=AM$48,SUM($N82:OFFSET($N82,0,IF(YEAR(AM$48)=VALUE(LEFT($L$48,4)),1,2))),
IF(YEAR($F82)&lt;=2017,$P82/12,0))</f>
        <v>0</v>
      </c>
      <c r="AN82" s="19">
        <f ca="1">+IF($F82=AN$48,SUM($N82:OFFSET($N82,0,IF(YEAR(AN$48)=VALUE(LEFT($L$48,4)),1,2))),
IF(YEAR($F82)&lt;=2017,$P82/12,0))</f>
        <v>0</v>
      </c>
      <c r="AO82" s="20">
        <f ca="1">+IF($F82=AO$48,SUM($N82:OFFSET($N82,0,IF(YEAR(AO$48)=VALUE(LEFT($L$48,4)),1,2))),
IF(YEAR($F82)&lt;=2017,$P82/12,0))</f>
        <v>316.34774300000004</v>
      </c>
      <c r="AP82" s="21"/>
      <c r="AR82" s="13"/>
      <c r="AS82" s="13"/>
    </row>
    <row r="83" spans="1:45" ht="15" x14ac:dyDescent="0.25">
      <c r="A83" s="35"/>
      <c r="B83" s="289" t="s">
        <v>169</v>
      </c>
      <c r="C83" s="283" t="s">
        <v>170</v>
      </c>
      <c r="D83" s="284">
        <v>7727</v>
      </c>
      <c r="E83" s="285" t="s">
        <v>33</v>
      </c>
      <c r="F83" s="286">
        <v>43435</v>
      </c>
      <c r="G83" s="287" t="s">
        <v>35</v>
      </c>
      <c r="H83" s="288">
        <v>0</v>
      </c>
      <c r="I83" s="290">
        <v>0.86</v>
      </c>
      <c r="J83" s="291"/>
      <c r="K83" s="305">
        <v>44.935539999999996</v>
      </c>
      <c r="L83" s="302">
        <v>153.80000000000001</v>
      </c>
      <c r="M83" s="292">
        <v>221</v>
      </c>
      <c r="N83" s="19">
        <f t="shared" si="14"/>
        <v>38.644564399999993</v>
      </c>
      <c r="O83" s="19">
        <f t="shared" si="15"/>
        <v>132.268</v>
      </c>
      <c r="P83" s="20">
        <f t="shared" si="16"/>
        <v>190.06</v>
      </c>
      <c r="Q83" s="21"/>
      <c r="R83" s="22">
        <f ca="1">+IF($F83=R$48,SUM($N83:OFFSET($N83,0,IF(YEAR(R$48)=VALUE(LEFT($L$48,4)),1,2))),
IF(YEAR($F83)&lt;VALUE(LEFT($L$48,4)),($N83+$O83)/12,0))</f>
        <v>0</v>
      </c>
      <c r="S83" s="19">
        <f ca="1">+IF($F83=S$48,SUM($N83:OFFSET($N83,0,IF(YEAR(S$48)=VALUE(LEFT($L$48,4)),1,2))),
IF(YEAR($F83)&lt;VALUE(LEFT($L$48,4)),($N83+$O83)/12,0))</f>
        <v>0</v>
      </c>
      <c r="T83" s="19">
        <f ca="1">+IF($F83=T$48,SUM($N83:OFFSET($N83,0,IF(YEAR(T$48)=VALUE(LEFT($L$48,4)),1,2))),
IF(YEAR($F83)&lt;VALUE(LEFT($L$48,4)),($N83+$O83)/12,0))</f>
        <v>0</v>
      </c>
      <c r="U83" s="19">
        <f ca="1">+IF($F83=U$48,SUM($N83:OFFSET($N83,0,IF(YEAR(U$48)=VALUE(LEFT($L$48,4)),1,2))),
IF(YEAR($F83)&lt;VALUE(LEFT($L$48,4)),($N83+$O83)/12,0))</f>
        <v>0</v>
      </c>
      <c r="V83" s="19">
        <f ca="1">+IF($F83=V$48,SUM($N83:OFFSET($N83,0,IF(YEAR(V$48)=VALUE(LEFT($L$48,4)),1,2))),
IF(YEAR($F83)&lt;VALUE(LEFT($L$48,4)),($N83+$O83)/12,0))</f>
        <v>0</v>
      </c>
      <c r="W83" s="19">
        <f ca="1">+IF($F83=W$48,SUM($N83:OFFSET($N83,0,IF(YEAR(W$48)=VALUE(LEFT($L$48,4)),1,2))),
IF(YEAR($F83)&lt;VALUE(LEFT($L$48,4)),($N83+$O83)/12,0))</f>
        <v>0</v>
      </c>
      <c r="X83" s="19">
        <f ca="1">+IF($F83=X$48,SUM($N83:OFFSET($N83,0,IF(YEAR(X$48)=VALUE(LEFT($L$48,4)),1,2))),
IF(YEAR($F83)&lt;VALUE(LEFT($L$48,4)),($N83+$O83)/12,0))</f>
        <v>0</v>
      </c>
      <c r="Y83" s="19">
        <f ca="1">+IF($F83=Y$48,SUM($N83:OFFSET($N83,0,IF(YEAR(Y$48)=VALUE(LEFT($L$48,4)),1,2))),
IF(YEAR($F83)&lt;VALUE(LEFT($L$48,4)),($N83+$O83)/12,0))</f>
        <v>0</v>
      </c>
      <c r="Z83" s="19">
        <f ca="1">+IF($F83=Z$48,SUM($N83:OFFSET($N83,0,IF(YEAR(Z$48)=VALUE(LEFT($L$48,4)),1,2))),
IF(YEAR($F83)&lt;VALUE(LEFT($L$48,4)),($N83+$O83)/12,0))</f>
        <v>0</v>
      </c>
      <c r="AA83" s="19">
        <f ca="1">+IF($F83=AA$48,SUM($N83:OFFSET($N83,0,IF(YEAR(AA$48)=VALUE(LEFT($L$48,4)),1,2))),
IF(YEAR($F83)&lt;VALUE(LEFT($L$48,4)),($N83+$O83)/12,0))</f>
        <v>0</v>
      </c>
      <c r="AB83" s="19">
        <f ca="1">+IF($F83=AB$48,SUM($N83:OFFSET($N83,0,IF(YEAR(AB$48)=VALUE(LEFT($L$48,4)),1,2))),
IF(YEAR($F83)&lt;VALUE(LEFT($L$48,4)),($N83+$O83)/12,0))</f>
        <v>0</v>
      </c>
      <c r="AC83" s="20">
        <f ca="1">+IF($F83=AC$48,SUM($N83:OFFSET($N83,0,IF(YEAR(AC$48)=VALUE(LEFT($L$48,4)),1,2))),
IF(YEAR($F83)&lt;VALUE(LEFT($L$48,4)),($N83+$O83)/12,0))</f>
        <v>0</v>
      </c>
      <c r="AD83" s="22">
        <f ca="1">+IF($F83=AD$48,SUM($N83:OFFSET($N83,0,IF(YEAR(AD$48)=VALUE(LEFT($L$48,4)),1,2))),
IF(YEAR($F83)&lt;=2017,$P83/12,0))</f>
        <v>0</v>
      </c>
      <c r="AE83" s="19">
        <f ca="1">+IF($F83=AE$48,SUM($N83:OFFSET($N83,0,IF(YEAR(AE$48)=VALUE(LEFT($L$48,4)),1,2))),
IF(YEAR($F83)&lt;=2017,$P83/12,0))</f>
        <v>0</v>
      </c>
      <c r="AF83" s="19">
        <f ca="1">+IF($F83=AF$48,SUM($N83:OFFSET($N83,0,IF(YEAR(AF$48)=VALUE(LEFT($L$48,4)),1,2))),
IF(YEAR($F83)&lt;=2017,$P83/12,0))</f>
        <v>0</v>
      </c>
      <c r="AG83" s="19">
        <f ca="1">+IF($F83=AG$48,SUM($N83:OFFSET($N83,0,IF(YEAR(AG$48)=VALUE(LEFT($L$48,4)),1,2))),
IF(YEAR($F83)&lt;=2017,$P83/12,0))</f>
        <v>0</v>
      </c>
      <c r="AH83" s="19">
        <f ca="1">+IF($F83=AH$48,SUM($N83:OFFSET($N83,0,IF(YEAR(AH$48)=VALUE(LEFT($L$48,4)),1,2))),
IF(YEAR($F83)&lt;=2017,$P83/12,0))</f>
        <v>0</v>
      </c>
      <c r="AI83" s="19">
        <f ca="1">+IF($F83=AI$48,SUM($N83:OFFSET($N83,0,IF(YEAR(AI$48)=VALUE(LEFT($L$48,4)),1,2))),
IF(YEAR($F83)&lt;=2017,$P83/12,0))</f>
        <v>0</v>
      </c>
      <c r="AJ83" s="19">
        <f ca="1">+IF($F83=AJ$48,SUM($N83:OFFSET($N83,0,IF(YEAR(AJ$48)=VALUE(LEFT($L$48,4)),1,2))),
IF(YEAR($F83)&lt;=2017,$P83/12,0))</f>
        <v>0</v>
      </c>
      <c r="AK83" s="19">
        <f ca="1">+IF($F83=AK$48,SUM($N83:OFFSET($N83,0,IF(YEAR(AK$48)=VALUE(LEFT($L$48,4)),1,2))),
IF(YEAR($F83)&lt;=2017,$P83/12,0))</f>
        <v>0</v>
      </c>
      <c r="AL83" s="19">
        <f ca="1">+IF($F83=AL$48,SUM($N83:OFFSET($N83,0,IF(YEAR(AL$48)=VALUE(LEFT($L$48,4)),1,2))),
IF(YEAR($F83)&lt;=2017,$P83/12,0))</f>
        <v>0</v>
      </c>
      <c r="AM83" s="19">
        <f ca="1">+IF($F83=AM$48,SUM($N83:OFFSET($N83,0,IF(YEAR(AM$48)=VALUE(LEFT($L$48,4)),1,2))),
IF(YEAR($F83)&lt;=2017,$P83/12,0))</f>
        <v>0</v>
      </c>
      <c r="AN83" s="19">
        <f ca="1">+IF($F83=AN$48,SUM($N83:OFFSET($N83,0,IF(YEAR(AN$48)=VALUE(LEFT($L$48,4)),1,2))),
IF(YEAR($F83)&lt;=2017,$P83/12,0))</f>
        <v>0</v>
      </c>
      <c r="AO83" s="20">
        <f ca="1">+IF($F83=AO$48,SUM($N83:OFFSET($N83,0,IF(YEAR(AO$48)=VALUE(LEFT($L$48,4)),1,2))),
IF(YEAR($F83)&lt;=2017,$P83/12,0))</f>
        <v>360.97256440000001</v>
      </c>
      <c r="AP83" s="21"/>
      <c r="AR83" s="13"/>
      <c r="AS83" s="13"/>
    </row>
    <row r="84" spans="1:45" ht="15" x14ac:dyDescent="0.25">
      <c r="A84" s="35"/>
      <c r="B84" s="289" t="s">
        <v>171</v>
      </c>
      <c r="C84" s="283" t="s">
        <v>172</v>
      </c>
      <c r="D84" s="284">
        <v>7727</v>
      </c>
      <c r="E84" s="285" t="s">
        <v>33</v>
      </c>
      <c r="F84" s="286">
        <v>43435</v>
      </c>
      <c r="G84" s="287" t="s">
        <v>35</v>
      </c>
      <c r="H84" s="288">
        <v>0</v>
      </c>
      <c r="I84" s="290">
        <v>0.78</v>
      </c>
      <c r="J84" s="291"/>
      <c r="K84" s="305">
        <v>14.254059999999999</v>
      </c>
      <c r="L84" s="302">
        <v>90</v>
      </c>
      <c r="M84" s="292">
        <v>176</v>
      </c>
      <c r="N84" s="19">
        <f t="shared" si="14"/>
        <v>11.118166799999999</v>
      </c>
      <c r="O84" s="19">
        <f t="shared" si="15"/>
        <v>70.2</v>
      </c>
      <c r="P84" s="20">
        <f t="shared" si="16"/>
        <v>137.28</v>
      </c>
      <c r="Q84" s="21"/>
      <c r="R84" s="22">
        <f ca="1">+IF($F84=R$48,SUM($N84:OFFSET($N84,0,IF(YEAR(R$48)=VALUE(LEFT($L$48,4)),1,2))),
IF(YEAR($F84)&lt;VALUE(LEFT($L$48,4)),($N84+$O84)/12,0))</f>
        <v>0</v>
      </c>
      <c r="S84" s="19">
        <f ca="1">+IF($F84=S$48,SUM($N84:OFFSET($N84,0,IF(YEAR(S$48)=VALUE(LEFT($L$48,4)),1,2))),
IF(YEAR($F84)&lt;VALUE(LEFT($L$48,4)),($N84+$O84)/12,0))</f>
        <v>0</v>
      </c>
      <c r="T84" s="19">
        <f ca="1">+IF($F84=T$48,SUM($N84:OFFSET($N84,0,IF(YEAR(T$48)=VALUE(LEFT($L$48,4)),1,2))),
IF(YEAR($F84)&lt;VALUE(LEFT($L$48,4)),($N84+$O84)/12,0))</f>
        <v>0</v>
      </c>
      <c r="U84" s="19">
        <f ca="1">+IF($F84=U$48,SUM($N84:OFFSET($N84,0,IF(YEAR(U$48)=VALUE(LEFT($L$48,4)),1,2))),
IF(YEAR($F84)&lt;VALUE(LEFT($L$48,4)),($N84+$O84)/12,0))</f>
        <v>0</v>
      </c>
      <c r="V84" s="19">
        <f ca="1">+IF($F84=V$48,SUM($N84:OFFSET($N84,0,IF(YEAR(V$48)=VALUE(LEFT($L$48,4)),1,2))),
IF(YEAR($F84)&lt;VALUE(LEFT($L$48,4)),($N84+$O84)/12,0))</f>
        <v>0</v>
      </c>
      <c r="W84" s="19">
        <f ca="1">+IF($F84=W$48,SUM($N84:OFFSET($N84,0,IF(YEAR(W$48)=VALUE(LEFT($L$48,4)),1,2))),
IF(YEAR($F84)&lt;VALUE(LEFT($L$48,4)),($N84+$O84)/12,0))</f>
        <v>0</v>
      </c>
      <c r="X84" s="19">
        <f ca="1">+IF($F84=X$48,SUM($N84:OFFSET($N84,0,IF(YEAR(X$48)=VALUE(LEFT($L$48,4)),1,2))),
IF(YEAR($F84)&lt;VALUE(LEFT($L$48,4)),($N84+$O84)/12,0))</f>
        <v>0</v>
      </c>
      <c r="Y84" s="19">
        <f ca="1">+IF($F84=Y$48,SUM($N84:OFFSET($N84,0,IF(YEAR(Y$48)=VALUE(LEFT($L$48,4)),1,2))),
IF(YEAR($F84)&lt;VALUE(LEFT($L$48,4)),($N84+$O84)/12,0))</f>
        <v>0</v>
      </c>
      <c r="Z84" s="19">
        <f ca="1">+IF($F84=Z$48,SUM($N84:OFFSET($N84,0,IF(YEAR(Z$48)=VALUE(LEFT($L$48,4)),1,2))),
IF(YEAR($F84)&lt;VALUE(LEFT($L$48,4)),($N84+$O84)/12,0))</f>
        <v>0</v>
      </c>
      <c r="AA84" s="19">
        <f ca="1">+IF($F84=AA$48,SUM($N84:OFFSET($N84,0,IF(YEAR(AA$48)=VALUE(LEFT($L$48,4)),1,2))),
IF(YEAR($F84)&lt;VALUE(LEFT($L$48,4)),($N84+$O84)/12,0))</f>
        <v>0</v>
      </c>
      <c r="AB84" s="19">
        <f ca="1">+IF($F84=AB$48,SUM($N84:OFFSET($N84,0,IF(YEAR(AB$48)=VALUE(LEFT($L$48,4)),1,2))),
IF(YEAR($F84)&lt;VALUE(LEFT($L$48,4)),($N84+$O84)/12,0))</f>
        <v>0</v>
      </c>
      <c r="AC84" s="20">
        <f ca="1">+IF($F84=AC$48,SUM($N84:OFFSET($N84,0,IF(YEAR(AC$48)=VALUE(LEFT($L$48,4)),1,2))),
IF(YEAR($F84)&lt;VALUE(LEFT($L$48,4)),($N84+$O84)/12,0))</f>
        <v>0</v>
      </c>
      <c r="AD84" s="22">
        <f ca="1">+IF($F84=AD$48,SUM($N84:OFFSET($N84,0,IF(YEAR(AD$48)=VALUE(LEFT($L$48,4)),1,2))),
IF(YEAR($F84)&lt;=2017,$P84/12,0))</f>
        <v>0</v>
      </c>
      <c r="AE84" s="19">
        <f ca="1">+IF($F84=AE$48,SUM($N84:OFFSET($N84,0,IF(YEAR(AE$48)=VALUE(LEFT($L$48,4)),1,2))),
IF(YEAR($F84)&lt;=2017,$P84/12,0))</f>
        <v>0</v>
      </c>
      <c r="AF84" s="19">
        <f ca="1">+IF($F84=AF$48,SUM($N84:OFFSET($N84,0,IF(YEAR(AF$48)=VALUE(LEFT($L$48,4)),1,2))),
IF(YEAR($F84)&lt;=2017,$P84/12,0))</f>
        <v>0</v>
      </c>
      <c r="AG84" s="19">
        <f ca="1">+IF($F84=AG$48,SUM($N84:OFFSET($N84,0,IF(YEAR(AG$48)=VALUE(LEFT($L$48,4)),1,2))),
IF(YEAR($F84)&lt;=2017,$P84/12,0))</f>
        <v>0</v>
      </c>
      <c r="AH84" s="19">
        <f ca="1">+IF($F84=AH$48,SUM($N84:OFFSET($N84,0,IF(YEAR(AH$48)=VALUE(LEFT($L$48,4)),1,2))),
IF(YEAR($F84)&lt;=2017,$P84/12,0))</f>
        <v>0</v>
      </c>
      <c r="AI84" s="19">
        <f ca="1">+IF($F84=AI$48,SUM($N84:OFFSET($N84,0,IF(YEAR(AI$48)=VALUE(LEFT($L$48,4)),1,2))),
IF(YEAR($F84)&lt;=2017,$P84/12,0))</f>
        <v>0</v>
      </c>
      <c r="AJ84" s="19">
        <f ca="1">+IF($F84=AJ$48,SUM($N84:OFFSET($N84,0,IF(YEAR(AJ$48)=VALUE(LEFT($L$48,4)),1,2))),
IF(YEAR($F84)&lt;=2017,$P84/12,0))</f>
        <v>0</v>
      </c>
      <c r="AK84" s="19">
        <f ca="1">+IF($F84=AK$48,SUM($N84:OFFSET($N84,0,IF(YEAR(AK$48)=VALUE(LEFT($L$48,4)),1,2))),
IF(YEAR($F84)&lt;=2017,$P84/12,0))</f>
        <v>0</v>
      </c>
      <c r="AL84" s="19">
        <f ca="1">+IF($F84=AL$48,SUM($N84:OFFSET($N84,0,IF(YEAR(AL$48)=VALUE(LEFT($L$48,4)),1,2))),
IF(YEAR($F84)&lt;=2017,$P84/12,0))</f>
        <v>0</v>
      </c>
      <c r="AM84" s="19">
        <f ca="1">+IF($F84=AM$48,SUM($N84:OFFSET($N84,0,IF(YEAR(AM$48)=VALUE(LEFT($L$48,4)),1,2))),
IF(YEAR($F84)&lt;=2017,$P84/12,0))</f>
        <v>0</v>
      </c>
      <c r="AN84" s="19">
        <f ca="1">+IF($F84=AN$48,SUM($N84:OFFSET($N84,0,IF(YEAR(AN$48)=VALUE(LEFT($L$48,4)),1,2))),
IF(YEAR($F84)&lt;=2017,$P84/12,0))</f>
        <v>0</v>
      </c>
      <c r="AO84" s="20">
        <f ca="1">+IF($F84=AO$48,SUM($N84:OFFSET($N84,0,IF(YEAR(AO$48)=VALUE(LEFT($L$48,4)),1,2))),
IF(YEAR($F84)&lt;=2017,$P84/12,0))</f>
        <v>218.5981668</v>
      </c>
      <c r="AP84" s="21"/>
      <c r="AR84" s="13"/>
      <c r="AS84" s="13"/>
    </row>
    <row r="85" spans="1:45" ht="15" x14ac:dyDescent="0.25">
      <c r="A85" s="35"/>
      <c r="B85" s="289" t="s">
        <v>173</v>
      </c>
      <c r="C85" s="283" t="s">
        <v>174</v>
      </c>
      <c r="D85" s="284">
        <v>7763</v>
      </c>
      <c r="E85" s="285" t="s">
        <v>33</v>
      </c>
      <c r="F85" s="286">
        <v>43435</v>
      </c>
      <c r="G85" s="287" t="s">
        <v>69</v>
      </c>
      <c r="H85" s="288">
        <v>0</v>
      </c>
      <c r="I85" s="290">
        <v>1</v>
      </c>
      <c r="J85" s="291"/>
      <c r="K85" s="305">
        <v>30.212</v>
      </c>
      <c r="L85" s="302">
        <v>1260</v>
      </c>
      <c r="M85" s="292">
        <v>456</v>
      </c>
      <c r="N85" s="19">
        <f t="shared" si="14"/>
        <v>30.212</v>
      </c>
      <c r="O85" s="19">
        <f t="shared" si="15"/>
        <v>1260</v>
      </c>
      <c r="P85" s="20">
        <f t="shared" si="16"/>
        <v>456</v>
      </c>
      <c r="Q85" s="21"/>
      <c r="R85" s="22">
        <f ca="1">+IF($F85=R$48,SUM($N85:OFFSET($N85,0,IF(YEAR(R$48)=VALUE(LEFT($L$48,4)),1,2))),
IF(YEAR($F85)&lt;VALUE(LEFT($L$48,4)),($N85+$O85)/12,0))</f>
        <v>0</v>
      </c>
      <c r="S85" s="19">
        <f ca="1">+IF($F85=S$48,SUM($N85:OFFSET($N85,0,IF(YEAR(S$48)=VALUE(LEFT($L$48,4)),1,2))),
IF(YEAR($F85)&lt;VALUE(LEFT($L$48,4)),($N85+$O85)/12,0))</f>
        <v>0</v>
      </c>
      <c r="T85" s="19">
        <f ca="1">+IF($F85=T$48,SUM($N85:OFFSET($N85,0,IF(YEAR(T$48)=VALUE(LEFT($L$48,4)),1,2))),
IF(YEAR($F85)&lt;VALUE(LEFT($L$48,4)),($N85+$O85)/12,0))</f>
        <v>0</v>
      </c>
      <c r="U85" s="19">
        <f ca="1">+IF($F85=U$48,SUM($N85:OFFSET($N85,0,IF(YEAR(U$48)=VALUE(LEFT($L$48,4)),1,2))),
IF(YEAR($F85)&lt;VALUE(LEFT($L$48,4)),($N85+$O85)/12,0))</f>
        <v>0</v>
      </c>
      <c r="V85" s="19">
        <f ca="1">+IF($F85=V$48,SUM($N85:OFFSET($N85,0,IF(YEAR(V$48)=VALUE(LEFT($L$48,4)),1,2))),
IF(YEAR($F85)&lt;VALUE(LEFT($L$48,4)),($N85+$O85)/12,0))</f>
        <v>0</v>
      </c>
      <c r="W85" s="19">
        <f ca="1">+IF($F85=W$48,SUM($N85:OFFSET($N85,0,IF(YEAR(W$48)=VALUE(LEFT($L$48,4)),1,2))),
IF(YEAR($F85)&lt;VALUE(LEFT($L$48,4)),($N85+$O85)/12,0))</f>
        <v>0</v>
      </c>
      <c r="X85" s="19">
        <f ca="1">+IF($F85=X$48,SUM($N85:OFFSET($N85,0,IF(YEAR(X$48)=VALUE(LEFT($L$48,4)),1,2))),
IF(YEAR($F85)&lt;VALUE(LEFT($L$48,4)),($N85+$O85)/12,0))</f>
        <v>0</v>
      </c>
      <c r="Y85" s="19">
        <f ca="1">+IF($F85=Y$48,SUM($N85:OFFSET($N85,0,IF(YEAR(Y$48)=VALUE(LEFT($L$48,4)),1,2))),
IF(YEAR($F85)&lt;VALUE(LEFT($L$48,4)),($N85+$O85)/12,0))</f>
        <v>0</v>
      </c>
      <c r="Z85" s="19">
        <f ca="1">+IF($F85=Z$48,SUM($N85:OFFSET($N85,0,IF(YEAR(Z$48)=VALUE(LEFT($L$48,4)),1,2))),
IF(YEAR($F85)&lt;VALUE(LEFT($L$48,4)),($N85+$O85)/12,0))</f>
        <v>0</v>
      </c>
      <c r="AA85" s="19">
        <f ca="1">+IF($F85=AA$48,SUM($N85:OFFSET($N85,0,IF(YEAR(AA$48)=VALUE(LEFT($L$48,4)),1,2))),
IF(YEAR($F85)&lt;VALUE(LEFT($L$48,4)),($N85+$O85)/12,0))</f>
        <v>0</v>
      </c>
      <c r="AB85" s="19">
        <f ca="1">+IF($F85=AB$48,SUM($N85:OFFSET($N85,0,IF(YEAR(AB$48)=VALUE(LEFT($L$48,4)),1,2))),
IF(YEAR($F85)&lt;VALUE(LEFT($L$48,4)),($N85+$O85)/12,0))</f>
        <v>0</v>
      </c>
      <c r="AC85" s="20">
        <f ca="1">+IF($F85=AC$48,SUM($N85:OFFSET($N85,0,IF(YEAR(AC$48)=VALUE(LEFT($L$48,4)),1,2))),
IF(YEAR($F85)&lt;VALUE(LEFT($L$48,4)),($N85+$O85)/12,0))</f>
        <v>0</v>
      </c>
      <c r="AD85" s="22">
        <f ca="1">+IF($F85=AD$48,SUM($N85:OFFSET($N85,0,IF(YEAR(AD$48)=VALUE(LEFT($L$48,4)),1,2))),
IF(YEAR($F85)&lt;=2017,$P85/12,0))</f>
        <v>0</v>
      </c>
      <c r="AE85" s="19">
        <f ca="1">+IF($F85=AE$48,SUM($N85:OFFSET($N85,0,IF(YEAR(AE$48)=VALUE(LEFT($L$48,4)),1,2))),
IF(YEAR($F85)&lt;=2017,$P85/12,0))</f>
        <v>0</v>
      </c>
      <c r="AF85" s="19">
        <f ca="1">+IF($F85=AF$48,SUM($N85:OFFSET($N85,0,IF(YEAR(AF$48)=VALUE(LEFT($L$48,4)),1,2))),
IF(YEAR($F85)&lt;=2017,$P85/12,0))</f>
        <v>0</v>
      </c>
      <c r="AG85" s="19">
        <f ca="1">+IF($F85=AG$48,SUM($N85:OFFSET($N85,0,IF(YEAR(AG$48)=VALUE(LEFT($L$48,4)),1,2))),
IF(YEAR($F85)&lt;=2017,$P85/12,0))</f>
        <v>0</v>
      </c>
      <c r="AH85" s="19">
        <f ca="1">+IF($F85=AH$48,SUM($N85:OFFSET($N85,0,IF(YEAR(AH$48)=VALUE(LEFT($L$48,4)),1,2))),
IF(YEAR($F85)&lt;=2017,$P85/12,0))</f>
        <v>0</v>
      </c>
      <c r="AI85" s="19">
        <f ca="1">+IF($F85=AI$48,SUM($N85:OFFSET($N85,0,IF(YEAR(AI$48)=VALUE(LEFT($L$48,4)),1,2))),
IF(YEAR($F85)&lt;=2017,$P85/12,0))</f>
        <v>0</v>
      </c>
      <c r="AJ85" s="19">
        <f ca="1">+IF($F85=AJ$48,SUM($N85:OFFSET($N85,0,IF(YEAR(AJ$48)=VALUE(LEFT($L$48,4)),1,2))),
IF(YEAR($F85)&lt;=2017,$P85/12,0))</f>
        <v>0</v>
      </c>
      <c r="AK85" s="19">
        <f ca="1">+IF($F85=AK$48,SUM($N85:OFFSET($N85,0,IF(YEAR(AK$48)=VALUE(LEFT($L$48,4)),1,2))),
IF(YEAR($F85)&lt;=2017,$P85/12,0))</f>
        <v>0</v>
      </c>
      <c r="AL85" s="19">
        <f ca="1">+IF($F85=AL$48,SUM($N85:OFFSET($N85,0,IF(YEAR(AL$48)=VALUE(LEFT($L$48,4)),1,2))),
IF(YEAR($F85)&lt;=2017,$P85/12,0))</f>
        <v>0</v>
      </c>
      <c r="AM85" s="19">
        <f ca="1">+IF($F85=AM$48,SUM($N85:OFFSET($N85,0,IF(YEAR(AM$48)=VALUE(LEFT($L$48,4)),1,2))),
IF(YEAR($F85)&lt;=2017,$P85/12,0))</f>
        <v>0</v>
      </c>
      <c r="AN85" s="19">
        <f ca="1">+IF($F85=AN$48,SUM($N85:OFFSET($N85,0,IF(YEAR(AN$48)=VALUE(LEFT($L$48,4)),1,2))),
IF(YEAR($F85)&lt;=2017,$P85/12,0))</f>
        <v>0</v>
      </c>
      <c r="AO85" s="20">
        <f ca="1">+IF($F85=AO$48,SUM($N85:OFFSET($N85,0,IF(YEAR(AO$48)=VALUE(LEFT($L$48,4)),1,2))),
IF(YEAR($F85)&lt;=2017,$P85/12,0))</f>
        <v>1746.212</v>
      </c>
      <c r="AP85" s="21"/>
      <c r="AR85" s="13"/>
      <c r="AS85" s="13"/>
    </row>
    <row r="86" spans="1:45" ht="15" x14ac:dyDescent="0.25">
      <c r="A86" s="35"/>
      <c r="B86" s="289" t="s">
        <v>175</v>
      </c>
      <c r="C86" s="283" t="s">
        <v>176</v>
      </c>
      <c r="D86" s="284">
        <v>7763</v>
      </c>
      <c r="E86" s="285" t="s">
        <v>33</v>
      </c>
      <c r="F86" s="286">
        <v>43070</v>
      </c>
      <c r="G86" s="287" t="s">
        <v>35</v>
      </c>
      <c r="H86" s="288">
        <v>0</v>
      </c>
      <c r="I86" s="290">
        <v>1</v>
      </c>
      <c r="J86" s="291"/>
      <c r="K86" s="305">
        <v>-1.4847501006443054E-13</v>
      </c>
      <c r="L86" s="302">
        <v>1</v>
      </c>
      <c r="M86" s="292">
        <v>0</v>
      </c>
      <c r="N86" s="19">
        <f t="shared" si="14"/>
        <v>-1.4847501006443054E-13</v>
      </c>
      <c r="O86" s="19">
        <f t="shared" si="15"/>
        <v>1</v>
      </c>
      <c r="P86" s="20">
        <f t="shared" si="16"/>
        <v>0</v>
      </c>
      <c r="Q86" s="21"/>
      <c r="R86" s="22">
        <f ca="1">+IF($F86=R$48,SUM($N86:OFFSET($N86,0,IF(YEAR(R$48)=VALUE(LEFT($L$48,4)),1,2))),
IF(YEAR($F86)&lt;VALUE(LEFT($L$48,4)),($N86+$O86)/12,0))</f>
        <v>0</v>
      </c>
      <c r="S86" s="19">
        <f ca="1">+IF($F86=S$48,SUM($N86:OFFSET($N86,0,IF(YEAR(S$48)=VALUE(LEFT($L$48,4)),1,2))),
IF(YEAR($F86)&lt;VALUE(LEFT($L$48,4)),($N86+$O86)/12,0))</f>
        <v>0</v>
      </c>
      <c r="T86" s="19">
        <f ca="1">+IF($F86=T$48,SUM($N86:OFFSET($N86,0,IF(YEAR(T$48)=VALUE(LEFT($L$48,4)),1,2))),
IF(YEAR($F86)&lt;VALUE(LEFT($L$48,4)),($N86+$O86)/12,0))</f>
        <v>0</v>
      </c>
      <c r="U86" s="19">
        <f ca="1">+IF($F86=U$48,SUM($N86:OFFSET($N86,0,IF(YEAR(U$48)=VALUE(LEFT($L$48,4)),1,2))),
IF(YEAR($F86)&lt;VALUE(LEFT($L$48,4)),($N86+$O86)/12,0))</f>
        <v>0</v>
      </c>
      <c r="V86" s="19">
        <f ca="1">+IF($F86=V$48,SUM($N86:OFFSET($N86,0,IF(YEAR(V$48)=VALUE(LEFT($L$48,4)),1,2))),
IF(YEAR($F86)&lt;VALUE(LEFT($L$48,4)),($N86+$O86)/12,0))</f>
        <v>0</v>
      </c>
      <c r="W86" s="19">
        <f ca="1">+IF($F86=W$48,SUM($N86:OFFSET($N86,0,IF(YEAR(W$48)=VALUE(LEFT($L$48,4)),1,2))),
IF(YEAR($F86)&lt;VALUE(LEFT($L$48,4)),($N86+$O86)/12,0))</f>
        <v>0</v>
      </c>
      <c r="X86" s="19">
        <f ca="1">+IF($F86=X$48,SUM($N86:OFFSET($N86,0,IF(YEAR(X$48)=VALUE(LEFT($L$48,4)),1,2))),
IF(YEAR($F86)&lt;VALUE(LEFT($L$48,4)),($N86+$O86)/12,0))</f>
        <v>0</v>
      </c>
      <c r="Y86" s="19">
        <f ca="1">+IF($F86=Y$48,SUM($N86:OFFSET($N86,0,IF(YEAR(Y$48)=VALUE(LEFT($L$48,4)),1,2))),
IF(YEAR($F86)&lt;VALUE(LEFT($L$48,4)),($N86+$O86)/12,0))</f>
        <v>0</v>
      </c>
      <c r="Z86" s="19">
        <f ca="1">+IF($F86=Z$48,SUM($N86:OFFSET($N86,0,IF(YEAR(Z$48)=VALUE(LEFT($L$48,4)),1,2))),
IF(YEAR($F86)&lt;VALUE(LEFT($L$48,4)),($N86+$O86)/12,0))</f>
        <v>0</v>
      </c>
      <c r="AA86" s="19">
        <f ca="1">+IF($F86=AA$48,SUM($N86:OFFSET($N86,0,IF(YEAR(AA$48)=VALUE(LEFT($L$48,4)),1,2))),
IF(YEAR($F86)&lt;VALUE(LEFT($L$48,4)),($N86+$O86)/12,0))</f>
        <v>0</v>
      </c>
      <c r="AB86" s="19">
        <f ca="1">+IF($F86=AB$48,SUM($N86:OFFSET($N86,0,IF(YEAR(AB$48)=VALUE(LEFT($L$48,4)),1,2))),
IF(YEAR($F86)&lt;VALUE(LEFT($L$48,4)),($N86+$O86)/12,0))</f>
        <v>0</v>
      </c>
      <c r="AC86" s="20">
        <f ca="1">+IF($F86=AC$48,SUM($N86:OFFSET($N86,0,IF(YEAR(AC$48)=VALUE(LEFT($L$48,4)),1,2))),
IF(YEAR($F86)&lt;VALUE(LEFT($L$48,4)),($N86+$O86)/12,0))</f>
        <v>0.99999999999985156</v>
      </c>
      <c r="AD86" s="22">
        <f ca="1">+IF($F86=AD$48,SUM($N86:OFFSET($N86,0,IF(YEAR(AD$48)=VALUE(LEFT($L$48,4)),1,2))),
IF(YEAR($F86)&lt;=2017,$P86/12,0))</f>
        <v>0</v>
      </c>
      <c r="AE86" s="19">
        <f ca="1">+IF($F86=AE$48,SUM($N86:OFFSET($N86,0,IF(YEAR(AE$48)=VALUE(LEFT($L$48,4)),1,2))),
IF(YEAR($F86)&lt;=2017,$P86/12,0))</f>
        <v>0</v>
      </c>
      <c r="AF86" s="19">
        <f ca="1">+IF($F86=AF$48,SUM($N86:OFFSET($N86,0,IF(YEAR(AF$48)=VALUE(LEFT($L$48,4)),1,2))),
IF(YEAR($F86)&lt;=2017,$P86/12,0))</f>
        <v>0</v>
      </c>
      <c r="AG86" s="19">
        <f ca="1">+IF($F86=AG$48,SUM($N86:OFFSET($N86,0,IF(YEAR(AG$48)=VALUE(LEFT($L$48,4)),1,2))),
IF(YEAR($F86)&lt;=2017,$P86/12,0))</f>
        <v>0</v>
      </c>
      <c r="AH86" s="19">
        <f ca="1">+IF($F86=AH$48,SUM($N86:OFFSET($N86,0,IF(YEAR(AH$48)=VALUE(LEFT($L$48,4)),1,2))),
IF(YEAR($F86)&lt;=2017,$P86/12,0))</f>
        <v>0</v>
      </c>
      <c r="AI86" s="19">
        <f ca="1">+IF($F86=AI$48,SUM($N86:OFFSET($N86,0,IF(YEAR(AI$48)=VALUE(LEFT($L$48,4)),1,2))),
IF(YEAR($F86)&lt;=2017,$P86/12,0))</f>
        <v>0</v>
      </c>
      <c r="AJ86" s="19">
        <f ca="1">+IF($F86=AJ$48,SUM($N86:OFFSET($N86,0,IF(YEAR(AJ$48)=VALUE(LEFT($L$48,4)),1,2))),
IF(YEAR($F86)&lt;=2017,$P86/12,0))</f>
        <v>0</v>
      </c>
      <c r="AK86" s="19">
        <f ca="1">+IF($F86=AK$48,SUM($N86:OFFSET($N86,0,IF(YEAR(AK$48)=VALUE(LEFT($L$48,4)),1,2))),
IF(YEAR($F86)&lt;=2017,$P86/12,0))</f>
        <v>0</v>
      </c>
      <c r="AL86" s="19">
        <f ca="1">+IF($F86=AL$48,SUM($N86:OFFSET($N86,0,IF(YEAR(AL$48)=VALUE(LEFT($L$48,4)),1,2))),
IF(YEAR($F86)&lt;=2017,$P86/12,0))</f>
        <v>0</v>
      </c>
      <c r="AM86" s="19">
        <f ca="1">+IF($F86=AM$48,SUM($N86:OFFSET($N86,0,IF(YEAR(AM$48)=VALUE(LEFT($L$48,4)),1,2))),
IF(YEAR($F86)&lt;=2017,$P86/12,0))</f>
        <v>0</v>
      </c>
      <c r="AN86" s="19">
        <f ca="1">+IF($F86=AN$48,SUM($N86:OFFSET($N86,0,IF(YEAR(AN$48)=VALUE(LEFT($L$48,4)),1,2))),
IF(YEAR($F86)&lt;=2017,$P86/12,0))</f>
        <v>0</v>
      </c>
      <c r="AO86" s="20">
        <f ca="1">+IF($F86=AO$48,SUM($N86:OFFSET($N86,0,IF(YEAR(AO$48)=VALUE(LEFT($L$48,4)),1,2))),
IF(YEAR($F86)&lt;=2017,$P86/12,0))</f>
        <v>0</v>
      </c>
      <c r="AP86" s="21"/>
      <c r="AR86" s="13"/>
      <c r="AS86" s="13"/>
    </row>
    <row r="87" spans="1:45" ht="15" x14ac:dyDescent="0.25">
      <c r="A87" s="35"/>
      <c r="B87" s="289" t="s">
        <v>177</v>
      </c>
      <c r="C87" s="283" t="s">
        <v>178</v>
      </c>
      <c r="D87" s="284">
        <v>7763</v>
      </c>
      <c r="E87" s="285" t="s">
        <v>33</v>
      </c>
      <c r="F87" s="286">
        <v>43435</v>
      </c>
      <c r="G87" s="287" t="s">
        <v>69</v>
      </c>
      <c r="H87" s="288">
        <v>0</v>
      </c>
      <c r="I87" s="290">
        <v>1</v>
      </c>
      <c r="J87" s="291"/>
      <c r="K87" s="305">
        <v>819.84571999999923</v>
      </c>
      <c r="L87" s="302">
        <v>2895</v>
      </c>
      <c r="M87" s="292">
        <v>7357</v>
      </c>
      <c r="N87" s="19">
        <f t="shared" si="14"/>
        <v>819.84571999999923</v>
      </c>
      <c r="O87" s="19">
        <f t="shared" si="15"/>
        <v>2895</v>
      </c>
      <c r="P87" s="20">
        <f t="shared" si="16"/>
        <v>7357</v>
      </c>
      <c r="Q87" s="21"/>
      <c r="R87" s="22">
        <f ca="1">+IF($F87=R$48,SUM($N87:OFFSET($N87,0,IF(YEAR(R$48)=VALUE(LEFT($L$48,4)),1,2))),
IF(YEAR($F87)&lt;VALUE(LEFT($L$48,4)),($N87+$O87)/12,0))</f>
        <v>0</v>
      </c>
      <c r="S87" s="19">
        <f ca="1">+IF($F87=S$48,SUM($N87:OFFSET($N87,0,IF(YEAR(S$48)=VALUE(LEFT($L$48,4)),1,2))),
IF(YEAR($F87)&lt;VALUE(LEFT($L$48,4)),($N87+$O87)/12,0))</f>
        <v>0</v>
      </c>
      <c r="T87" s="19">
        <f ca="1">+IF($F87=T$48,SUM($N87:OFFSET($N87,0,IF(YEAR(T$48)=VALUE(LEFT($L$48,4)),1,2))),
IF(YEAR($F87)&lt;VALUE(LEFT($L$48,4)),($N87+$O87)/12,0))</f>
        <v>0</v>
      </c>
      <c r="U87" s="19">
        <f ca="1">+IF($F87=U$48,SUM($N87:OFFSET($N87,0,IF(YEAR(U$48)=VALUE(LEFT($L$48,4)),1,2))),
IF(YEAR($F87)&lt;VALUE(LEFT($L$48,4)),($N87+$O87)/12,0))</f>
        <v>0</v>
      </c>
      <c r="V87" s="19">
        <f ca="1">+IF($F87=V$48,SUM($N87:OFFSET($N87,0,IF(YEAR(V$48)=VALUE(LEFT($L$48,4)),1,2))),
IF(YEAR($F87)&lt;VALUE(LEFT($L$48,4)),($N87+$O87)/12,0))</f>
        <v>0</v>
      </c>
      <c r="W87" s="19">
        <f ca="1">+IF($F87=W$48,SUM($N87:OFFSET($N87,0,IF(YEAR(W$48)=VALUE(LEFT($L$48,4)),1,2))),
IF(YEAR($F87)&lt;VALUE(LEFT($L$48,4)),($N87+$O87)/12,0))</f>
        <v>0</v>
      </c>
      <c r="X87" s="19">
        <f ca="1">+IF($F87=X$48,SUM($N87:OFFSET($N87,0,IF(YEAR(X$48)=VALUE(LEFT($L$48,4)),1,2))),
IF(YEAR($F87)&lt;VALUE(LEFT($L$48,4)),($N87+$O87)/12,0))</f>
        <v>0</v>
      </c>
      <c r="Y87" s="19">
        <f ca="1">+IF($F87=Y$48,SUM($N87:OFFSET($N87,0,IF(YEAR(Y$48)=VALUE(LEFT($L$48,4)),1,2))),
IF(YEAR($F87)&lt;VALUE(LEFT($L$48,4)),($N87+$O87)/12,0))</f>
        <v>0</v>
      </c>
      <c r="Z87" s="19">
        <f ca="1">+IF($F87=Z$48,SUM($N87:OFFSET($N87,0,IF(YEAR(Z$48)=VALUE(LEFT($L$48,4)),1,2))),
IF(YEAR($F87)&lt;VALUE(LEFT($L$48,4)),($N87+$O87)/12,0))</f>
        <v>0</v>
      </c>
      <c r="AA87" s="19">
        <f ca="1">+IF($F87=AA$48,SUM($N87:OFFSET($N87,0,IF(YEAR(AA$48)=VALUE(LEFT($L$48,4)),1,2))),
IF(YEAR($F87)&lt;VALUE(LEFT($L$48,4)),($N87+$O87)/12,0))</f>
        <v>0</v>
      </c>
      <c r="AB87" s="19">
        <f ca="1">+IF($F87=AB$48,SUM($N87:OFFSET($N87,0,IF(YEAR(AB$48)=VALUE(LEFT($L$48,4)),1,2))),
IF(YEAR($F87)&lt;VALUE(LEFT($L$48,4)),($N87+$O87)/12,0))</f>
        <v>0</v>
      </c>
      <c r="AC87" s="20">
        <f ca="1">+IF($F87=AC$48,SUM($N87:OFFSET($N87,0,IF(YEAR(AC$48)=VALUE(LEFT($L$48,4)),1,2))),
IF(YEAR($F87)&lt;VALUE(LEFT($L$48,4)),($N87+$O87)/12,0))</f>
        <v>0</v>
      </c>
      <c r="AD87" s="22">
        <f ca="1">+IF($F87=AD$48,SUM($N87:OFFSET($N87,0,IF(YEAR(AD$48)=VALUE(LEFT($L$48,4)),1,2))),
IF(YEAR($F87)&lt;=2017,$P87/12,0))</f>
        <v>0</v>
      </c>
      <c r="AE87" s="19">
        <f ca="1">+IF($F87=AE$48,SUM($N87:OFFSET($N87,0,IF(YEAR(AE$48)=VALUE(LEFT($L$48,4)),1,2))),
IF(YEAR($F87)&lt;=2017,$P87/12,0))</f>
        <v>0</v>
      </c>
      <c r="AF87" s="19">
        <f ca="1">+IF($F87=AF$48,SUM($N87:OFFSET($N87,0,IF(YEAR(AF$48)=VALUE(LEFT($L$48,4)),1,2))),
IF(YEAR($F87)&lt;=2017,$P87/12,0))</f>
        <v>0</v>
      </c>
      <c r="AG87" s="19">
        <f ca="1">+IF($F87=AG$48,SUM($N87:OFFSET($N87,0,IF(YEAR(AG$48)=VALUE(LEFT($L$48,4)),1,2))),
IF(YEAR($F87)&lt;=2017,$P87/12,0))</f>
        <v>0</v>
      </c>
      <c r="AH87" s="19">
        <f ca="1">+IF($F87=AH$48,SUM($N87:OFFSET($N87,0,IF(YEAR(AH$48)=VALUE(LEFT($L$48,4)),1,2))),
IF(YEAR($F87)&lt;=2017,$P87/12,0))</f>
        <v>0</v>
      </c>
      <c r="AI87" s="19">
        <f ca="1">+IF($F87=AI$48,SUM($N87:OFFSET($N87,0,IF(YEAR(AI$48)=VALUE(LEFT($L$48,4)),1,2))),
IF(YEAR($F87)&lt;=2017,$P87/12,0))</f>
        <v>0</v>
      </c>
      <c r="AJ87" s="19">
        <f ca="1">+IF($F87=AJ$48,SUM($N87:OFFSET($N87,0,IF(YEAR(AJ$48)=VALUE(LEFT($L$48,4)),1,2))),
IF(YEAR($F87)&lt;=2017,$P87/12,0))</f>
        <v>0</v>
      </c>
      <c r="AK87" s="19">
        <f ca="1">+IF($F87=AK$48,SUM($N87:OFFSET($N87,0,IF(YEAR(AK$48)=VALUE(LEFT($L$48,4)),1,2))),
IF(YEAR($F87)&lt;=2017,$P87/12,0))</f>
        <v>0</v>
      </c>
      <c r="AL87" s="19">
        <f ca="1">+IF($F87=AL$48,SUM($N87:OFFSET($N87,0,IF(YEAR(AL$48)=VALUE(LEFT($L$48,4)),1,2))),
IF(YEAR($F87)&lt;=2017,$P87/12,0))</f>
        <v>0</v>
      </c>
      <c r="AM87" s="19">
        <f ca="1">+IF($F87=AM$48,SUM($N87:OFFSET($N87,0,IF(YEAR(AM$48)=VALUE(LEFT($L$48,4)),1,2))),
IF(YEAR($F87)&lt;=2017,$P87/12,0))</f>
        <v>0</v>
      </c>
      <c r="AN87" s="19">
        <f ca="1">+IF($F87=AN$48,SUM($N87:OFFSET($N87,0,IF(YEAR(AN$48)=VALUE(LEFT($L$48,4)),1,2))),
IF(YEAR($F87)&lt;=2017,$P87/12,0))</f>
        <v>0</v>
      </c>
      <c r="AO87" s="20">
        <f ca="1">+IF($F87=AO$48,SUM($N87:OFFSET($N87,0,IF(YEAR(AO$48)=VALUE(LEFT($L$48,4)),1,2))),
IF(YEAR($F87)&lt;=2017,$P87/12,0))</f>
        <v>11071.845719999999</v>
      </c>
      <c r="AP87" s="21"/>
      <c r="AR87" s="13"/>
      <c r="AS87" s="13"/>
    </row>
    <row r="88" spans="1:45" ht="15" x14ac:dyDescent="0.25">
      <c r="A88" s="35"/>
      <c r="B88" s="289" t="s">
        <v>179</v>
      </c>
      <c r="C88" s="283" t="s">
        <v>180</v>
      </c>
      <c r="D88" s="284">
        <v>7763</v>
      </c>
      <c r="E88" s="285" t="s">
        <v>33</v>
      </c>
      <c r="F88" s="286">
        <v>43070</v>
      </c>
      <c r="G88" s="287" t="s">
        <v>69</v>
      </c>
      <c r="H88" s="288">
        <v>0</v>
      </c>
      <c r="I88" s="290">
        <v>1</v>
      </c>
      <c r="J88" s="291"/>
      <c r="K88" s="305">
        <v>72.593019999999981</v>
      </c>
      <c r="L88" s="302">
        <v>150</v>
      </c>
      <c r="M88" s="292">
        <v>62</v>
      </c>
      <c r="N88" s="19">
        <f t="shared" si="14"/>
        <v>72.593019999999981</v>
      </c>
      <c r="O88" s="19">
        <f t="shared" si="15"/>
        <v>150</v>
      </c>
      <c r="P88" s="20">
        <f t="shared" si="16"/>
        <v>62</v>
      </c>
      <c r="Q88" s="21"/>
      <c r="R88" s="22">
        <f ca="1">+IF($F88=R$48,SUM($N88:OFFSET($N88,0,IF(YEAR(R$48)=VALUE(LEFT($L$48,4)),1,2))),
IF(YEAR($F88)&lt;VALUE(LEFT($L$48,4)),($N88+$O88)/12,0))</f>
        <v>0</v>
      </c>
      <c r="S88" s="19">
        <f ca="1">+IF($F88=S$48,SUM($N88:OFFSET($N88,0,IF(YEAR(S$48)=VALUE(LEFT($L$48,4)),1,2))),
IF(YEAR($F88)&lt;VALUE(LEFT($L$48,4)),($N88+$O88)/12,0))</f>
        <v>0</v>
      </c>
      <c r="T88" s="19">
        <f ca="1">+IF($F88=T$48,SUM($N88:OFFSET($N88,0,IF(YEAR(T$48)=VALUE(LEFT($L$48,4)),1,2))),
IF(YEAR($F88)&lt;VALUE(LEFT($L$48,4)),($N88+$O88)/12,0))</f>
        <v>0</v>
      </c>
      <c r="U88" s="19">
        <f ca="1">+IF($F88=U$48,SUM($N88:OFFSET($N88,0,IF(YEAR(U$48)=VALUE(LEFT($L$48,4)),1,2))),
IF(YEAR($F88)&lt;VALUE(LEFT($L$48,4)),($N88+$O88)/12,0))</f>
        <v>0</v>
      </c>
      <c r="V88" s="19">
        <f ca="1">+IF($F88=V$48,SUM($N88:OFFSET($N88,0,IF(YEAR(V$48)=VALUE(LEFT($L$48,4)),1,2))),
IF(YEAR($F88)&lt;VALUE(LEFT($L$48,4)),($N88+$O88)/12,0))</f>
        <v>0</v>
      </c>
      <c r="W88" s="19">
        <f ca="1">+IF($F88=W$48,SUM($N88:OFFSET($N88,0,IF(YEAR(W$48)=VALUE(LEFT($L$48,4)),1,2))),
IF(YEAR($F88)&lt;VALUE(LEFT($L$48,4)),($N88+$O88)/12,0))</f>
        <v>0</v>
      </c>
      <c r="X88" s="19">
        <f ca="1">+IF($F88=X$48,SUM($N88:OFFSET($N88,0,IF(YEAR(X$48)=VALUE(LEFT($L$48,4)),1,2))),
IF(YEAR($F88)&lt;VALUE(LEFT($L$48,4)),($N88+$O88)/12,0))</f>
        <v>0</v>
      </c>
      <c r="Y88" s="19">
        <f ca="1">+IF($F88=Y$48,SUM($N88:OFFSET($N88,0,IF(YEAR(Y$48)=VALUE(LEFT($L$48,4)),1,2))),
IF(YEAR($F88)&lt;VALUE(LEFT($L$48,4)),($N88+$O88)/12,0))</f>
        <v>0</v>
      </c>
      <c r="Z88" s="19">
        <f ca="1">+IF($F88=Z$48,SUM($N88:OFFSET($N88,0,IF(YEAR(Z$48)=VALUE(LEFT($L$48,4)),1,2))),
IF(YEAR($F88)&lt;VALUE(LEFT($L$48,4)),($N88+$O88)/12,0))</f>
        <v>0</v>
      </c>
      <c r="AA88" s="19">
        <f ca="1">+IF($F88=AA$48,SUM($N88:OFFSET($N88,0,IF(YEAR(AA$48)=VALUE(LEFT($L$48,4)),1,2))),
IF(YEAR($F88)&lt;VALUE(LEFT($L$48,4)),($N88+$O88)/12,0))</f>
        <v>0</v>
      </c>
      <c r="AB88" s="19">
        <f ca="1">+IF($F88=AB$48,SUM($N88:OFFSET($N88,0,IF(YEAR(AB$48)=VALUE(LEFT($L$48,4)),1,2))),
IF(YEAR($F88)&lt;VALUE(LEFT($L$48,4)),($N88+$O88)/12,0))</f>
        <v>0</v>
      </c>
      <c r="AC88" s="20">
        <f ca="1">+IF($F88=AC$48,SUM($N88:OFFSET($N88,0,IF(YEAR(AC$48)=VALUE(LEFT($L$48,4)),1,2))),
IF(YEAR($F88)&lt;VALUE(LEFT($L$48,4)),($N88+$O88)/12,0))</f>
        <v>222.59301999999997</v>
      </c>
      <c r="AD88" s="22">
        <f ca="1">+IF($F88=AD$48,SUM($N88:OFFSET($N88,0,IF(YEAR(AD$48)=VALUE(LEFT($L$48,4)),1,2))),
IF(YEAR($F88)&lt;=2017,$P88/12,0))</f>
        <v>5.166666666666667</v>
      </c>
      <c r="AE88" s="19">
        <f ca="1">+IF($F88=AE$48,SUM($N88:OFFSET($N88,0,IF(YEAR(AE$48)=VALUE(LEFT($L$48,4)),1,2))),
IF(YEAR($F88)&lt;=2017,$P88/12,0))</f>
        <v>5.166666666666667</v>
      </c>
      <c r="AF88" s="19">
        <f ca="1">+IF($F88=AF$48,SUM($N88:OFFSET($N88,0,IF(YEAR(AF$48)=VALUE(LEFT($L$48,4)),1,2))),
IF(YEAR($F88)&lt;=2017,$P88/12,0))</f>
        <v>5.166666666666667</v>
      </c>
      <c r="AG88" s="19">
        <f ca="1">+IF($F88=AG$48,SUM($N88:OFFSET($N88,0,IF(YEAR(AG$48)=VALUE(LEFT($L$48,4)),1,2))),
IF(YEAR($F88)&lt;=2017,$P88/12,0))</f>
        <v>5.166666666666667</v>
      </c>
      <c r="AH88" s="19">
        <f ca="1">+IF($F88=AH$48,SUM($N88:OFFSET($N88,0,IF(YEAR(AH$48)=VALUE(LEFT($L$48,4)),1,2))),
IF(YEAR($F88)&lt;=2017,$P88/12,0))</f>
        <v>5.166666666666667</v>
      </c>
      <c r="AI88" s="19">
        <f ca="1">+IF($F88=AI$48,SUM($N88:OFFSET($N88,0,IF(YEAR(AI$48)=VALUE(LEFT($L$48,4)),1,2))),
IF(YEAR($F88)&lt;=2017,$P88/12,0))</f>
        <v>5.166666666666667</v>
      </c>
      <c r="AJ88" s="19">
        <f ca="1">+IF($F88=AJ$48,SUM($N88:OFFSET($N88,0,IF(YEAR(AJ$48)=VALUE(LEFT($L$48,4)),1,2))),
IF(YEAR($F88)&lt;=2017,$P88/12,0))</f>
        <v>5.166666666666667</v>
      </c>
      <c r="AK88" s="19">
        <f ca="1">+IF($F88=AK$48,SUM($N88:OFFSET($N88,0,IF(YEAR(AK$48)=VALUE(LEFT($L$48,4)),1,2))),
IF(YEAR($F88)&lt;=2017,$P88/12,0))</f>
        <v>5.166666666666667</v>
      </c>
      <c r="AL88" s="19">
        <f ca="1">+IF($F88=AL$48,SUM($N88:OFFSET($N88,0,IF(YEAR(AL$48)=VALUE(LEFT($L$48,4)),1,2))),
IF(YEAR($F88)&lt;=2017,$P88/12,0))</f>
        <v>5.166666666666667</v>
      </c>
      <c r="AM88" s="19">
        <f ca="1">+IF($F88=AM$48,SUM($N88:OFFSET($N88,0,IF(YEAR(AM$48)=VALUE(LEFT($L$48,4)),1,2))),
IF(YEAR($F88)&lt;=2017,$P88/12,0))</f>
        <v>5.166666666666667</v>
      </c>
      <c r="AN88" s="19">
        <f ca="1">+IF($F88=AN$48,SUM($N88:OFFSET($N88,0,IF(YEAR(AN$48)=VALUE(LEFT($L$48,4)),1,2))),
IF(YEAR($F88)&lt;=2017,$P88/12,0))</f>
        <v>5.166666666666667</v>
      </c>
      <c r="AO88" s="20">
        <f ca="1">+IF($F88=AO$48,SUM($N88:OFFSET($N88,0,IF(YEAR(AO$48)=VALUE(LEFT($L$48,4)),1,2))),
IF(YEAR($F88)&lt;=2017,$P88/12,0))</f>
        <v>5.166666666666667</v>
      </c>
      <c r="AP88" s="21"/>
      <c r="AR88" s="13"/>
      <c r="AS88" s="13"/>
    </row>
    <row r="89" spans="1:45" ht="15" x14ac:dyDescent="0.25">
      <c r="A89" s="35"/>
      <c r="B89" s="289" t="s">
        <v>181</v>
      </c>
      <c r="C89" s="283" t="s">
        <v>182</v>
      </c>
      <c r="D89" s="284">
        <v>7763</v>
      </c>
      <c r="E89" s="285" t="s">
        <v>33</v>
      </c>
      <c r="F89" s="286">
        <v>43435</v>
      </c>
      <c r="G89" s="287" t="s">
        <v>35</v>
      </c>
      <c r="H89" s="288">
        <v>0</v>
      </c>
      <c r="I89" s="290">
        <v>1</v>
      </c>
      <c r="J89" s="291"/>
      <c r="K89" s="305">
        <v>72.873840000000001</v>
      </c>
      <c r="L89" s="302">
        <v>581</v>
      </c>
      <c r="M89" s="292">
        <v>53</v>
      </c>
      <c r="N89" s="19">
        <f t="shared" si="14"/>
        <v>72.873840000000001</v>
      </c>
      <c r="O89" s="19">
        <f t="shared" si="15"/>
        <v>581</v>
      </c>
      <c r="P89" s="20">
        <f t="shared" si="16"/>
        <v>53</v>
      </c>
      <c r="Q89" s="21"/>
      <c r="R89" s="22">
        <f ca="1">+IF($F89=R$48,SUM($N89:OFFSET($N89,0,IF(YEAR(R$48)=VALUE(LEFT($L$48,4)),1,2))),
IF(YEAR($F89)&lt;VALUE(LEFT($L$48,4)),($N89+$O89)/12,0))</f>
        <v>0</v>
      </c>
      <c r="S89" s="19">
        <f ca="1">+IF($F89=S$48,SUM($N89:OFFSET($N89,0,IF(YEAR(S$48)=VALUE(LEFT($L$48,4)),1,2))),
IF(YEAR($F89)&lt;VALUE(LEFT($L$48,4)),($N89+$O89)/12,0))</f>
        <v>0</v>
      </c>
      <c r="T89" s="19">
        <f ca="1">+IF($F89=T$48,SUM($N89:OFFSET($N89,0,IF(YEAR(T$48)=VALUE(LEFT($L$48,4)),1,2))),
IF(YEAR($F89)&lt;VALUE(LEFT($L$48,4)),($N89+$O89)/12,0))</f>
        <v>0</v>
      </c>
      <c r="U89" s="19">
        <f ca="1">+IF($F89=U$48,SUM($N89:OFFSET($N89,0,IF(YEAR(U$48)=VALUE(LEFT($L$48,4)),1,2))),
IF(YEAR($F89)&lt;VALUE(LEFT($L$48,4)),($N89+$O89)/12,0))</f>
        <v>0</v>
      </c>
      <c r="V89" s="19">
        <f ca="1">+IF($F89=V$48,SUM($N89:OFFSET($N89,0,IF(YEAR(V$48)=VALUE(LEFT($L$48,4)),1,2))),
IF(YEAR($F89)&lt;VALUE(LEFT($L$48,4)),($N89+$O89)/12,0))</f>
        <v>0</v>
      </c>
      <c r="W89" s="19">
        <f ca="1">+IF($F89=W$48,SUM($N89:OFFSET($N89,0,IF(YEAR(W$48)=VALUE(LEFT($L$48,4)),1,2))),
IF(YEAR($F89)&lt;VALUE(LEFT($L$48,4)),($N89+$O89)/12,0))</f>
        <v>0</v>
      </c>
      <c r="X89" s="19">
        <f ca="1">+IF($F89=X$48,SUM($N89:OFFSET($N89,0,IF(YEAR(X$48)=VALUE(LEFT($L$48,4)),1,2))),
IF(YEAR($F89)&lt;VALUE(LEFT($L$48,4)),($N89+$O89)/12,0))</f>
        <v>0</v>
      </c>
      <c r="Y89" s="19">
        <f ca="1">+IF($F89=Y$48,SUM($N89:OFFSET($N89,0,IF(YEAR(Y$48)=VALUE(LEFT($L$48,4)),1,2))),
IF(YEAR($F89)&lt;VALUE(LEFT($L$48,4)),($N89+$O89)/12,0))</f>
        <v>0</v>
      </c>
      <c r="Z89" s="19">
        <f ca="1">+IF($F89=Z$48,SUM($N89:OFFSET($N89,0,IF(YEAR(Z$48)=VALUE(LEFT($L$48,4)),1,2))),
IF(YEAR($F89)&lt;VALUE(LEFT($L$48,4)),($N89+$O89)/12,0))</f>
        <v>0</v>
      </c>
      <c r="AA89" s="19">
        <f ca="1">+IF($F89=AA$48,SUM($N89:OFFSET($N89,0,IF(YEAR(AA$48)=VALUE(LEFT($L$48,4)),1,2))),
IF(YEAR($F89)&lt;VALUE(LEFT($L$48,4)),($N89+$O89)/12,0))</f>
        <v>0</v>
      </c>
      <c r="AB89" s="19">
        <f ca="1">+IF($F89=AB$48,SUM($N89:OFFSET($N89,0,IF(YEAR(AB$48)=VALUE(LEFT($L$48,4)),1,2))),
IF(YEAR($F89)&lt;VALUE(LEFT($L$48,4)),($N89+$O89)/12,0))</f>
        <v>0</v>
      </c>
      <c r="AC89" s="20">
        <f ca="1">+IF($F89=AC$48,SUM($N89:OFFSET($N89,0,IF(YEAR(AC$48)=VALUE(LEFT($L$48,4)),1,2))),
IF(YEAR($F89)&lt;VALUE(LEFT($L$48,4)),($N89+$O89)/12,0))</f>
        <v>0</v>
      </c>
      <c r="AD89" s="22">
        <f ca="1">+IF($F89=AD$48,SUM($N89:OFFSET($N89,0,IF(YEAR(AD$48)=VALUE(LEFT($L$48,4)),1,2))),
IF(YEAR($F89)&lt;=2017,$P89/12,0))</f>
        <v>0</v>
      </c>
      <c r="AE89" s="19">
        <f ca="1">+IF($F89=AE$48,SUM($N89:OFFSET($N89,0,IF(YEAR(AE$48)=VALUE(LEFT($L$48,4)),1,2))),
IF(YEAR($F89)&lt;=2017,$P89/12,0))</f>
        <v>0</v>
      </c>
      <c r="AF89" s="19">
        <f ca="1">+IF($F89=AF$48,SUM($N89:OFFSET($N89,0,IF(YEAR(AF$48)=VALUE(LEFT($L$48,4)),1,2))),
IF(YEAR($F89)&lt;=2017,$P89/12,0))</f>
        <v>0</v>
      </c>
      <c r="AG89" s="19">
        <f ca="1">+IF($F89=AG$48,SUM($N89:OFFSET($N89,0,IF(YEAR(AG$48)=VALUE(LEFT($L$48,4)),1,2))),
IF(YEAR($F89)&lt;=2017,$P89/12,0))</f>
        <v>0</v>
      </c>
      <c r="AH89" s="19">
        <f ca="1">+IF($F89=AH$48,SUM($N89:OFFSET($N89,0,IF(YEAR(AH$48)=VALUE(LEFT($L$48,4)),1,2))),
IF(YEAR($F89)&lt;=2017,$P89/12,0))</f>
        <v>0</v>
      </c>
      <c r="AI89" s="19">
        <f ca="1">+IF($F89=AI$48,SUM($N89:OFFSET($N89,0,IF(YEAR(AI$48)=VALUE(LEFT($L$48,4)),1,2))),
IF(YEAR($F89)&lt;=2017,$P89/12,0))</f>
        <v>0</v>
      </c>
      <c r="AJ89" s="19">
        <f ca="1">+IF($F89=AJ$48,SUM($N89:OFFSET($N89,0,IF(YEAR(AJ$48)=VALUE(LEFT($L$48,4)),1,2))),
IF(YEAR($F89)&lt;=2017,$P89/12,0))</f>
        <v>0</v>
      </c>
      <c r="AK89" s="19">
        <f ca="1">+IF($F89=AK$48,SUM($N89:OFFSET($N89,0,IF(YEAR(AK$48)=VALUE(LEFT($L$48,4)),1,2))),
IF(YEAR($F89)&lt;=2017,$P89/12,0))</f>
        <v>0</v>
      </c>
      <c r="AL89" s="19">
        <f ca="1">+IF($F89=AL$48,SUM($N89:OFFSET($N89,0,IF(YEAR(AL$48)=VALUE(LEFT($L$48,4)),1,2))),
IF(YEAR($F89)&lt;=2017,$P89/12,0))</f>
        <v>0</v>
      </c>
      <c r="AM89" s="19">
        <f ca="1">+IF($F89=AM$48,SUM($N89:OFFSET($N89,0,IF(YEAR(AM$48)=VALUE(LEFT($L$48,4)),1,2))),
IF(YEAR($F89)&lt;=2017,$P89/12,0))</f>
        <v>0</v>
      </c>
      <c r="AN89" s="19">
        <f ca="1">+IF($F89=AN$48,SUM($N89:OFFSET($N89,0,IF(YEAR(AN$48)=VALUE(LEFT($L$48,4)),1,2))),
IF(YEAR($F89)&lt;=2017,$P89/12,0))</f>
        <v>0</v>
      </c>
      <c r="AO89" s="20">
        <f ca="1">+IF($F89=AO$48,SUM($N89:OFFSET($N89,0,IF(YEAR(AO$48)=VALUE(LEFT($L$48,4)),1,2))),
IF(YEAR($F89)&lt;=2017,$P89/12,0))</f>
        <v>706.87383999999997</v>
      </c>
      <c r="AP89" s="21"/>
      <c r="AR89" s="13"/>
      <c r="AS89" s="13"/>
    </row>
    <row r="90" spans="1:45" ht="15" x14ac:dyDescent="0.25">
      <c r="A90" s="35"/>
      <c r="B90" s="289" t="s">
        <v>183</v>
      </c>
      <c r="C90" s="283" t="s">
        <v>184</v>
      </c>
      <c r="D90" s="284">
        <v>7645</v>
      </c>
      <c r="E90" s="285" t="s">
        <v>33</v>
      </c>
      <c r="F90" s="286">
        <v>42887</v>
      </c>
      <c r="G90" s="287" t="s">
        <v>35</v>
      </c>
      <c r="H90" s="288">
        <v>0</v>
      </c>
      <c r="I90" s="290">
        <v>1</v>
      </c>
      <c r="J90" s="291"/>
      <c r="K90" s="305">
        <v>11126.677630000017</v>
      </c>
      <c r="L90" s="302">
        <v>810.96600000000001</v>
      </c>
      <c r="M90" s="292">
        <v>0</v>
      </c>
      <c r="N90" s="19">
        <f t="shared" si="14"/>
        <v>11126.677630000017</v>
      </c>
      <c r="O90" s="19">
        <f t="shared" si="15"/>
        <v>810.96600000000001</v>
      </c>
      <c r="P90" s="20">
        <f t="shared" si="16"/>
        <v>0</v>
      </c>
      <c r="Q90" s="21"/>
      <c r="R90" s="22">
        <f ca="1">+IF($F90=R$48,SUM($N90:OFFSET($N90,0,IF(YEAR(R$48)=VALUE(LEFT($L$48,4)),1,2))),
IF(YEAR($F90)&lt;VALUE(LEFT($L$48,4)),($N90+$O90)/12,0))</f>
        <v>0</v>
      </c>
      <c r="S90" s="19">
        <f ca="1">+IF($F90=S$48,SUM($N90:OFFSET($N90,0,IF(YEAR(S$48)=VALUE(LEFT($L$48,4)),1,2))),
IF(YEAR($F90)&lt;VALUE(LEFT($L$48,4)),($N90+$O90)/12,0))</f>
        <v>0</v>
      </c>
      <c r="T90" s="19">
        <f ca="1">+IF($F90=T$48,SUM($N90:OFFSET($N90,0,IF(YEAR(T$48)=VALUE(LEFT($L$48,4)),1,2))),
IF(YEAR($F90)&lt;VALUE(LEFT($L$48,4)),($N90+$O90)/12,0))</f>
        <v>0</v>
      </c>
      <c r="U90" s="19">
        <f ca="1">+IF($F90=U$48,SUM($N90:OFFSET($N90,0,IF(YEAR(U$48)=VALUE(LEFT($L$48,4)),1,2))),
IF(YEAR($F90)&lt;VALUE(LEFT($L$48,4)),($N90+$O90)/12,0))</f>
        <v>0</v>
      </c>
      <c r="V90" s="19">
        <f ca="1">+IF($F90=V$48,SUM($N90:OFFSET($N90,0,IF(YEAR(V$48)=VALUE(LEFT($L$48,4)),1,2))),
IF(YEAR($F90)&lt;VALUE(LEFT($L$48,4)),($N90+$O90)/12,0))</f>
        <v>0</v>
      </c>
      <c r="W90" s="19">
        <f ca="1">+IF($F90=W$48,SUM($N90:OFFSET($N90,0,IF(YEAR(W$48)=VALUE(LEFT($L$48,4)),1,2))),
IF(YEAR($F90)&lt;VALUE(LEFT($L$48,4)),($N90+$O90)/12,0))</f>
        <v>11937.643630000017</v>
      </c>
      <c r="X90" s="19">
        <f ca="1">+IF($F90=X$48,SUM($N90:OFFSET($N90,0,IF(YEAR(X$48)=VALUE(LEFT($L$48,4)),1,2))),
IF(YEAR($F90)&lt;VALUE(LEFT($L$48,4)),($N90+$O90)/12,0))</f>
        <v>0</v>
      </c>
      <c r="Y90" s="19">
        <f ca="1">+IF($F90=Y$48,SUM($N90:OFFSET($N90,0,IF(YEAR(Y$48)=VALUE(LEFT($L$48,4)),1,2))),
IF(YEAR($F90)&lt;VALUE(LEFT($L$48,4)),($N90+$O90)/12,0))</f>
        <v>0</v>
      </c>
      <c r="Z90" s="19">
        <f ca="1">+IF($F90=Z$48,SUM($N90:OFFSET($N90,0,IF(YEAR(Z$48)=VALUE(LEFT($L$48,4)),1,2))),
IF(YEAR($F90)&lt;VALUE(LEFT($L$48,4)),($N90+$O90)/12,0))</f>
        <v>0</v>
      </c>
      <c r="AA90" s="19">
        <f ca="1">+IF($F90=AA$48,SUM($N90:OFFSET($N90,0,IF(YEAR(AA$48)=VALUE(LEFT($L$48,4)),1,2))),
IF(YEAR($F90)&lt;VALUE(LEFT($L$48,4)),($N90+$O90)/12,0))</f>
        <v>0</v>
      </c>
      <c r="AB90" s="19">
        <f ca="1">+IF($F90=AB$48,SUM($N90:OFFSET($N90,0,IF(YEAR(AB$48)=VALUE(LEFT($L$48,4)),1,2))),
IF(YEAR($F90)&lt;VALUE(LEFT($L$48,4)),($N90+$O90)/12,0))</f>
        <v>0</v>
      </c>
      <c r="AC90" s="20">
        <f ca="1">+IF($F90=AC$48,SUM($N90:OFFSET($N90,0,IF(YEAR(AC$48)=VALUE(LEFT($L$48,4)),1,2))),
IF(YEAR($F90)&lt;VALUE(LEFT($L$48,4)),($N90+$O90)/12,0))</f>
        <v>0</v>
      </c>
      <c r="AD90" s="22">
        <f ca="1">+IF($F90=AD$48,SUM($N90:OFFSET($N90,0,IF(YEAR(AD$48)=VALUE(LEFT($L$48,4)),1,2))),
IF(YEAR($F90)&lt;=2017,$P90/12,0))</f>
        <v>0</v>
      </c>
      <c r="AE90" s="19">
        <f ca="1">+IF($F90=AE$48,SUM($N90:OFFSET($N90,0,IF(YEAR(AE$48)=VALUE(LEFT($L$48,4)),1,2))),
IF(YEAR($F90)&lt;=2017,$P90/12,0))</f>
        <v>0</v>
      </c>
      <c r="AF90" s="19">
        <f ca="1">+IF($F90=AF$48,SUM($N90:OFFSET($N90,0,IF(YEAR(AF$48)=VALUE(LEFT($L$48,4)),1,2))),
IF(YEAR($F90)&lt;=2017,$P90/12,0))</f>
        <v>0</v>
      </c>
      <c r="AG90" s="19">
        <f ca="1">+IF($F90=AG$48,SUM($N90:OFFSET($N90,0,IF(YEAR(AG$48)=VALUE(LEFT($L$48,4)),1,2))),
IF(YEAR($F90)&lt;=2017,$P90/12,0))</f>
        <v>0</v>
      </c>
      <c r="AH90" s="19">
        <f ca="1">+IF($F90=AH$48,SUM($N90:OFFSET($N90,0,IF(YEAR(AH$48)=VALUE(LEFT($L$48,4)),1,2))),
IF(YEAR($F90)&lt;=2017,$P90/12,0))</f>
        <v>0</v>
      </c>
      <c r="AI90" s="19">
        <f ca="1">+IF($F90=AI$48,SUM($N90:OFFSET($N90,0,IF(YEAR(AI$48)=VALUE(LEFT($L$48,4)),1,2))),
IF(YEAR($F90)&lt;=2017,$P90/12,0))</f>
        <v>0</v>
      </c>
      <c r="AJ90" s="19">
        <f ca="1">+IF($F90=AJ$48,SUM($N90:OFFSET($N90,0,IF(YEAR(AJ$48)=VALUE(LEFT($L$48,4)),1,2))),
IF(YEAR($F90)&lt;=2017,$P90/12,0))</f>
        <v>0</v>
      </c>
      <c r="AK90" s="19">
        <f ca="1">+IF($F90=AK$48,SUM($N90:OFFSET($N90,0,IF(YEAR(AK$48)=VALUE(LEFT($L$48,4)),1,2))),
IF(YEAR($F90)&lt;=2017,$P90/12,0))</f>
        <v>0</v>
      </c>
      <c r="AL90" s="19">
        <f ca="1">+IF($F90=AL$48,SUM($N90:OFFSET($N90,0,IF(YEAR(AL$48)=VALUE(LEFT($L$48,4)),1,2))),
IF(YEAR($F90)&lt;=2017,$P90/12,0))</f>
        <v>0</v>
      </c>
      <c r="AM90" s="19">
        <f ca="1">+IF($F90=AM$48,SUM($N90:OFFSET($N90,0,IF(YEAR(AM$48)=VALUE(LEFT($L$48,4)),1,2))),
IF(YEAR($F90)&lt;=2017,$P90/12,0))</f>
        <v>0</v>
      </c>
      <c r="AN90" s="19">
        <f ca="1">+IF($F90=AN$48,SUM($N90:OFFSET($N90,0,IF(YEAR(AN$48)=VALUE(LEFT($L$48,4)),1,2))),
IF(YEAR($F90)&lt;=2017,$P90/12,0))</f>
        <v>0</v>
      </c>
      <c r="AO90" s="20">
        <f ca="1">+IF($F90=AO$48,SUM($N90:OFFSET($N90,0,IF(YEAR(AO$48)=VALUE(LEFT($L$48,4)),1,2))),
IF(YEAR($F90)&lt;=2017,$P90/12,0))</f>
        <v>0</v>
      </c>
      <c r="AP90" s="21"/>
      <c r="AR90" s="13"/>
      <c r="AS90" s="13"/>
    </row>
    <row r="91" spans="1:45" ht="15" x14ac:dyDescent="0.25">
      <c r="A91" s="35"/>
      <c r="B91" s="289" t="s">
        <v>185</v>
      </c>
      <c r="C91" s="283" t="s">
        <v>186</v>
      </c>
      <c r="D91" s="284">
        <v>7645</v>
      </c>
      <c r="E91" s="285" t="s">
        <v>33</v>
      </c>
      <c r="F91" s="286">
        <v>42887</v>
      </c>
      <c r="G91" s="287" t="s">
        <v>35</v>
      </c>
      <c r="H91" s="288">
        <v>0</v>
      </c>
      <c r="I91" s="290">
        <v>1</v>
      </c>
      <c r="J91" s="291"/>
      <c r="K91" s="305">
        <v>269.77942000000019</v>
      </c>
      <c r="L91" s="292">
        <v>3</v>
      </c>
      <c r="M91" s="292">
        <v>0</v>
      </c>
      <c r="N91" s="19">
        <f t="shared" si="14"/>
        <v>269.77942000000019</v>
      </c>
      <c r="O91" s="19">
        <f t="shared" si="15"/>
        <v>3</v>
      </c>
      <c r="P91" s="20">
        <f t="shared" si="16"/>
        <v>0</v>
      </c>
      <c r="Q91" s="21"/>
      <c r="R91" s="22">
        <f ca="1">+IF($F91=R$48,SUM($N91:OFFSET($N91,0,IF(YEAR(R$48)=VALUE(LEFT($L$48,4)),1,2))),
IF(YEAR($F91)&lt;VALUE(LEFT($L$48,4)),($N91+$O91)/12,0))</f>
        <v>0</v>
      </c>
      <c r="S91" s="19">
        <f ca="1">+IF($F91=S$48,SUM($N91:OFFSET($N91,0,IF(YEAR(S$48)=VALUE(LEFT($L$48,4)),1,2))),
IF(YEAR($F91)&lt;VALUE(LEFT($L$48,4)),($N91+$O91)/12,0))</f>
        <v>0</v>
      </c>
      <c r="T91" s="19">
        <f ca="1">+IF($F91=T$48,SUM($N91:OFFSET($N91,0,IF(YEAR(T$48)=VALUE(LEFT($L$48,4)),1,2))),
IF(YEAR($F91)&lt;VALUE(LEFT($L$48,4)),($N91+$O91)/12,0))</f>
        <v>0</v>
      </c>
      <c r="U91" s="19">
        <f ca="1">+IF($F91=U$48,SUM($N91:OFFSET($N91,0,IF(YEAR(U$48)=VALUE(LEFT($L$48,4)),1,2))),
IF(YEAR($F91)&lt;VALUE(LEFT($L$48,4)),($N91+$O91)/12,0))</f>
        <v>0</v>
      </c>
      <c r="V91" s="19">
        <f ca="1">+IF($F91=V$48,SUM($N91:OFFSET($N91,0,IF(YEAR(V$48)=VALUE(LEFT($L$48,4)),1,2))),
IF(YEAR($F91)&lt;VALUE(LEFT($L$48,4)),($N91+$O91)/12,0))</f>
        <v>0</v>
      </c>
      <c r="W91" s="19">
        <f ca="1">+IF($F91=W$48,SUM($N91:OFFSET($N91,0,IF(YEAR(W$48)=VALUE(LEFT($L$48,4)),1,2))),
IF(YEAR($F91)&lt;VALUE(LEFT($L$48,4)),($N91+$O91)/12,0))</f>
        <v>272.77942000000019</v>
      </c>
      <c r="X91" s="19">
        <f ca="1">+IF($F91=X$48,SUM($N91:OFFSET($N91,0,IF(YEAR(X$48)=VALUE(LEFT($L$48,4)),1,2))),
IF(YEAR($F91)&lt;VALUE(LEFT($L$48,4)),($N91+$O91)/12,0))</f>
        <v>0</v>
      </c>
      <c r="Y91" s="19">
        <f ca="1">+IF($F91=Y$48,SUM($N91:OFFSET($N91,0,IF(YEAR(Y$48)=VALUE(LEFT($L$48,4)),1,2))),
IF(YEAR($F91)&lt;VALUE(LEFT($L$48,4)),($N91+$O91)/12,0))</f>
        <v>0</v>
      </c>
      <c r="Z91" s="19">
        <f ca="1">+IF($F91=Z$48,SUM($N91:OFFSET($N91,0,IF(YEAR(Z$48)=VALUE(LEFT($L$48,4)),1,2))),
IF(YEAR($F91)&lt;VALUE(LEFT($L$48,4)),($N91+$O91)/12,0))</f>
        <v>0</v>
      </c>
      <c r="AA91" s="19">
        <f ca="1">+IF($F91=AA$48,SUM($N91:OFFSET($N91,0,IF(YEAR(AA$48)=VALUE(LEFT($L$48,4)),1,2))),
IF(YEAR($F91)&lt;VALUE(LEFT($L$48,4)),($N91+$O91)/12,0))</f>
        <v>0</v>
      </c>
      <c r="AB91" s="19">
        <f ca="1">+IF($F91=AB$48,SUM($N91:OFFSET($N91,0,IF(YEAR(AB$48)=VALUE(LEFT($L$48,4)),1,2))),
IF(YEAR($F91)&lt;VALUE(LEFT($L$48,4)),($N91+$O91)/12,0))</f>
        <v>0</v>
      </c>
      <c r="AC91" s="20">
        <f ca="1">+IF($F91=AC$48,SUM($N91:OFFSET($N91,0,IF(YEAR(AC$48)=VALUE(LEFT($L$48,4)),1,2))),
IF(YEAR($F91)&lt;VALUE(LEFT($L$48,4)),($N91+$O91)/12,0))</f>
        <v>0</v>
      </c>
      <c r="AD91" s="22">
        <f ca="1">+IF($F91=AD$48,SUM($N91:OFFSET($N91,0,IF(YEAR(AD$48)=VALUE(LEFT($L$48,4)),1,2))),
IF(YEAR($F91)&lt;=2017,$P91/12,0))</f>
        <v>0</v>
      </c>
      <c r="AE91" s="19">
        <f ca="1">+IF($F91=AE$48,SUM($N91:OFFSET($N91,0,IF(YEAR(AE$48)=VALUE(LEFT($L$48,4)),1,2))),
IF(YEAR($F91)&lt;=2017,$P91/12,0))</f>
        <v>0</v>
      </c>
      <c r="AF91" s="19">
        <f ca="1">+IF($F91=AF$48,SUM($N91:OFFSET($N91,0,IF(YEAR(AF$48)=VALUE(LEFT($L$48,4)),1,2))),
IF(YEAR($F91)&lt;=2017,$P91/12,0))</f>
        <v>0</v>
      </c>
      <c r="AG91" s="19">
        <f ca="1">+IF($F91=AG$48,SUM($N91:OFFSET($N91,0,IF(YEAR(AG$48)=VALUE(LEFT($L$48,4)),1,2))),
IF(YEAR($F91)&lt;=2017,$P91/12,0))</f>
        <v>0</v>
      </c>
      <c r="AH91" s="19">
        <f ca="1">+IF($F91=AH$48,SUM($N91:OFFSET($N91,0,IF(YEAR(AH$48)=VALUE(LEFT($L$48,4)),1,2))),
IF(YEAR($F91)&lt;=2017,$P91/12,0))</f>
        <v>0</v>
      </c>
      <c r="AI91" s="19">
        <f ca="1">+IF($F91=AI$48,SUM($N91:OFFSET($N91,0,IF(YEAR(AI$48)=VALUE(LEFT($L$48,4)),1,2))),
IF(YEAR($F91)&lt;=2017,$P91/12,0))</f>
        <v>0</v>
      </c>
      <c r="AJ91" s="19">
        <f ca="1">+IF($F91=AJ$48,SUM($N91:OFFSET($N91,0,IF(YEAR(AJ$48)=VALUE(LEFT($L$48,4)),1,2))),
IF(YEAR($F91)&lt;=2017,$P91/12,0))</f>
        <v>0</v>
      </c>
      <c r="AK91" s="19">
        <f ca="1">+IF($F91=AK$48,SUM($N91:OFFSET($N91,0,IF(YEAR(AK$48)=VALUE(LEFT($L$48,4)),1,2))),
IF(YEAR($F91)&lt;=2017,$P91/12,0))</f>
        <v>0</v>
      </c>
      <c r="AL91" s="19">
        <f ca="1">+IF($F91=AL$48,SUM($N91:OFFSET($N91,0,IF(YEAR(AL$48)=VALUE(LEFT($L$48,4)),1,2))),
IF(YEAR($F91)&lt;=2017,$P91/12,0))</f>
        <v>0</v>
      </c>
      <c r="AM91" s="19">
        <f ca="1">+IF($F91=AM$48,SUM($N91:OFFSET($N91,0,IF(YEAR(AM$48)=VALUE(LEFT($L$48,4)),1,2))),
IF(YEAR($F91)&lt;=2017,$P91/12,0))</f>
        <v>0</v>
      </c>
      <c r="AN91" s="19">
        <f ca="1">+IF($F91=AN$48,SUM($N91:OFFSET($N91,0,IF(YEAR(AN$48)=VALUE(LEFT($L$48,4)),1,2))),
IF(YEAR($F91)&lt;=2017,$P91/12,0))</f>
        <v>0</v>
      </c>
      <c r="AO91" s="20">
        <f ca="1">+IF($F91=AO$48,SUM($N91:OFFSET($N91,0,IF(YEAR(AO$48)=VALUE(LEFT($L$48,4)),1,2))),
IF(YEAR($F91)&lt;=2017,$P91/12,0))</f>
        <v>0</v>
      </c>
      <c r="AP91" s="21"/>
      <c r="AR91" s="13"/>
      <c r="AS91" s="13"/>
    </row>
    <row r="92" spans="1:45" ht="15" x14ac:dyDescent="0.25">
      <c r="A92" s="35"/>
      <c r="B92" s="289" t="s">
        <v>187</v>
      </c>
      <c r="C92" s="283" t="s">
        <v>188</v>
      </c>
      <c r="D92" s="284">
        <v>7645</v>
      </c>
      <c r="E92" s="285" t="s">
        <v>33</v>
      </c>
      <c r="F92" s="286">
        <v>42705</v>
      </c>
      <c r="G92" s="287" t="s">
        <v>35</v>
      </c>
      <c r="H92" s="288">
        <v>0</v>
      </c>
      <c r="I92" s="290">
        <v>1</v>
      </c>
      <c r="J92" s="325" t="s">
        <v>340</v>
      </c>
      <c r="K92" s="305">
        <v>322.01823999999999</v>
      </c>
      <c r="L92" s="292">
        <v>43.750999999999998</v>
      </c>
      <c r="M92" s="292">
        <v>0</v>
      </c>
      <c r="N92" s="19">
        <f t="shared" si="14"/>
        <v>322.01823999999999</v>
      </c>
      <c r="O92" s="19">
        <f t="shared" si="15"/>
        <v>43.750999999999998</v>
      </c>
      <c r="P92" s="20">
        <f t="shared" si="16"/>
        <v>0</v>
      </c>
      <c r="Q92" s="21"/>
      <c r="R92" s="22">
        <f ca="1">+IF($F92=R$48,SUM($N92:OFFSET($N92,0,IF(YEAR(R$48)=VALUE(LEFT($L$48,4)),1,2))),
IF(YEAR($F92)&lt;VALUE(LEFT($L$48,4)),($N92+$O92)/12,0))</f>
        <v>30.480769999999996</v>
      </c>
      <c r="S92" s="19">
        <f ca="1">+IF($F92=S$48,SUM($N92:OFFSET($N92,0,IF(YEAR(S$48)=VALUE(LEFT($L$48,4)),1,2))),
IF(YEAR($F92)&lt;VALUE(LEFT($L$48,4)),($N92+$O92)/12,0))</f>
        <v>30.480769999999996</v>
      </c>
      <c r="T92" s="19">
        <f ca="1">+IF($F92=T$48,SUM($N92:OFFSET($N92,0,IF(YEAR(T$48)=VALUE(LEFT($L$48,4)),1,2))),
IF(YEAR($F92)&lt;VALUE(LEFT($L$48,4)),($N92+$O92)/12,0))</f>
        <v>30.480769999999996</v>
      </c>
      <c r="U92" s="19">
        <f ca="1">+IF($F92=U$48,SUM($N92:OFFSET($N92,0,IF(YEAR(U$48)=VALUE(LEFT($L$48,4)),1,2))),
IF(YEAR($F92)&lt;VALUE(LEFT($L$48,4)),($N92+$O92)/12,0))</f>
        <v>30.480769999999996</v>
      </c>
      <c r="V92" s="19">
        <f ca="1">+IF($F92=V$48,SUM($N92:OFFSET($N92,0,IF(YEAR(V$48)=VALUE(LEFT($L$48,4)),1,2))),
IF(YEAR($F92)&lt;VALUE(LEFT($L$48,4)),($N92+$O92)/12,0))</f>
        <v>30.480769999999996</v>
      </c>
      <c r="W92" s="19">
        <f ca="1">+IF($F92=W$48,SUM($N92:OFFSET($N92,0,IF(YEAR(W$48)=VALUE(LEFT($L$48,4)),1,2))),
IF(YEAR($F92)&lt;VALUE(LEFT($L$48,4)),($N92+$O92)/12,0))</f>
        <v>30.480769999999996</v>
      </c>
      <c r="X92" s="19">
        <f ca="1">+IF($F92=X$48,SUM($N92:OFFSET($N92,0,IF(YEAR(X$48)=VALUE(LEFT($L$48,4)),1,2))),
IF(YEAR($F92)&lt;VALUE(LEFT($L$48,4)),($N92+$O92)/12,0))</f>
        <v>30.480769999999996</v>
      </c>
      <c r="Y92" s="19">
        <f ca="1">+IF($F92=Y$48,SUM($N92:OFFSET($N92,0,IF(YEAR(Y$48)=VALUE(LEFT($L$48,4)),1,2))),
IF(YEAR($F92)&lt;VALUE(LEFT($L$48,4)),($N92+$O92)/12,0))</f>
        <v>30.480769999999996</v>
      </c>
      <c r="Z92" s="19">
        <f ca="1">+IF($F92=Z$48,SUM($N92:OFFSET($N92,0,IF(YEAR(Z$48)=VALUE(LEFT($L$48,4)),1,2))),
IF(YEAR($F92)&lt;VALUE(LEFT($L$48,4)),($N92+$O92)/12,0))</f>
        <v>30.480769999999996</v>
      </c>
      <c r="AA92" s="19">
        <f ca="1">+IF($F92=AA$48,SUM($N92:OFFSET($N92,0,IF(YEAR(AA$48)=VALUE(LEFT($L$48,4)),1,2))),
IF(YEAR($F92)&lt;VALUE(LEFT($L$48,4)),($N92+$O92)/12,0))</f>
        <v>30.480769999999996</v>
      </c>
      <c r="AB92" s="19">
        <f ca="1">+IF($F92=AB$48,SUM($N92:OFFSET($N92,0,IF(YEAR(AB$48)=VALUE(LEFT($L$48,4)),1,2))),
IF(YEAR($F92)&lt;VALUE(LEFT($L$48,4)),($N92+$O92)/12,0))</f>
        <v>30.480769999999996</v>
      </c>
      <c r="AC92" s="20">
        <f ca="1">+IF($F92=AC$48,SUM($N92:OFFSET($N92,0,IF(YEAR(AC$48)=VALUE(LEFT($L$48,4)),1,2))),
IF(YEAR($F92)&lt;VALUE(LEFT($L$48,4)),($N92+$O92)/12,0))</f>
        <v>30.480769999999996</v>
      </c>
      <c r="AD92" s="22">
        <f ca="1">+IF($F92=AD$48,SUM($N92:OFFSET($N92,0,IF(YEAR(AD$48)=VALUE(LEFT($L$48,4)),1,2))),
IF(YEAR($F92)&lt;=2017,$P92/12,0))</f>
        <v>0</v>
      </c>
      <c r="AE92" s="19">
        <f ca="1">+IF($F92=AE$48,SUM($N92:OFFSET($N92,0,IF(YEAR(AE$48)=VALUE(LEFT($L$48,4)),1,2))),
IF(YEAR($F92)&lt;=2017,$P92/12,0))</f>
        <v>0</v>
      </c>
      <c r="AF92" s="19">
        <f ca="1">+IF($F92=AF$48,SUM($N92:OFFSET($N92,0,IF(YEAR(AF$48)=VALUE(LEFT($L$48,4)),1,2))),
IF(YEAR($F92)&lt;=2017,$P92/12,0))</f>
        <v>0</v>
      </c>
      <c r="AG92" s="19">
        <f ca="1">+IF($F92=AG$48,SUM($N92:OFFSET($N92,0,IF(YEAR(AG$48)=VALUE(LEFT($L$48,4)),1,2))),
IF(YEAR($F92)&lt;=2017,$P92/12,0))</f>
        <v>0</v>
      </c>
      <c r="AH92" s="19">
        <f ca="1">+IF($F92=AH$48,SUM($N92:OFFSET($N92,0,IF(YEAR(AH$48)=VALUE(LEFT($L$48,4)),1,2))),
IF(YEAR($F92)&lt;=2017,$P92/12,0))</f>
        <v>0</v>
      </c>
      <c r="AI92" s="19">
        <f ca="1">+IF($F92=AI$48,SUM($N92:OFFSET($N92,0,IF(YEAR(AI$48)=VALUE(LEFT($L$48,4)),1,2))),
IF(YEAR($F92)&lt;=2017,$P92/12,0))</f>
        <v>0</v>
      </c>
      <c r="AJ92" s="19">
        <f ca="1">+IF($F92=AJ$48,SUM($N92:OFFSET($N92,0,IF(YEAR(AJ$48)=VALUE(LEFT($L$48,4)),1,2))),
IF(YEAR($F92)&lt;=2017,$P92/12,0))</f>
        <v>0</v>
      </c>
      <c r="AK92" s="19">
        <f ca="1">+IF($F92=AK$48,SUM($N92:OFFSET($N92,0,IF(YEAR(AK$48)=VALUE(LEFT($L$48,4)),1,2))),
IF(YEAR($F92)&lt;=2017,$P92/12,0))</f>
        <v>0</v>
      </c>
      <c r="AL92" s="19">
        <f ca="1">+IF($F92=AL$48,SUM($N92:OFFSET($N92,0,IF(YEAR(AL$48)=VALUE(LEFT($L$48,4)),1,2))),
IF(YEAR($F92)&lt;=2017,$P92/12,0))</f>
        <v>0</v>
      </c>
      <c r="AM92" s="19">
        <f ca="1">+IF($F92=AM$48,SUM($N92:OFFSET($N92,0,IF(YEAR(AM$48)=VALUE(LEFT($L$48,4)),1,2))),
IF(YEAR($F92)&lt;=2017,$P92/12,0))</f>
        <v>0</v>
      </c>
      <c r="AN92" s="19">
        <f ca="1">+IF($F92=AN$48,SUM($N92:OFFSET($N92,0,IF(YEAR(AN$48)=VALUE(LEFT($L$48,4)),1,2))),
IF(YEAR($F92)&lt;=2017,$P92/12,0))</f>
        <v>0</v>
      </c>
      <c r="AO92" s="20">
        <f ca="1">+IF($F92=AO$48,SUM($N92:OFFSET($N92,0,IF(YEAR(AO$48)=VALUE(LEFT($L$48,4)),1,2))),
IF(YEAR($F92)&lt;=2017,$P92/12,0))</f>
        <v>0</v>
      </c>
      <c r="AP92" s="21"/>
      <c r="AR92" s="13"/>
      <c r="AS92" s="13"/>
    </row>
    <row r="93" spans="1:45" ht="15" x14ac:dyDescent="0.25">
      <c r="A93" s="35"/>
      <c r="B93" s="289" t="s">
        <v>189</v>
      </c>
      <c r="C93" s="283" t="s">
        <v>190</v>
      </c>
      <c r="D93" s="284">
        <v>7645</v>
      </c>
      <c r="E93" s="285" t="s">
        <v>33</v>
      </c>
      <c r="F93" s="286">
        <v>42887</v>
      </c>
      <c r="G93" s="287" t="s">
        <v>69</v>
      </c>
      <c r="H93" s="288">
        <v>0</v>
      </c>
      <c r="I93" s="290">
        <v>1</v>
      </c>
      <c r="J93" s="291"/>
      <c r="K93" s="305">
        <v>95.67698</v>
      </c>
      <c r="L93" s="292">
        <v>123</v>
      </c>
      <c r="M93" s="292">
        <v>0</v>
      </c>
      <c r="N93" s="19">
        <f t="shared" si="14"/>
        <v>95.67698</v>
      </c>
      <c r="O93" s="19">
        <f t="shared" si="15"/>
        <v>123</v>
      </c>
      <c r="P93" s="20">
        <f t="shared" si="16"/>
        <v>0</v>
      </c>
      <c r="Q93" s="21"/>
      <c r="R93" s="22">
        <f ca="1">+IF($F93=R$48,SUM($N93:OFFSET($N93,0,IF(YEAR(R$48)=VALUE(LEFT($L$48,4)),1,2))),
IF(YEAR($F93)&lt;VALUE(LEFT($L$48,4)),($N93+$O93)/12,0))</f>
        <v>0</v>
      </c>
      <c r="S93" s="19">
        <f ca="1">+IF($F93=S$48,SUM($N93:OFFSET($N93,0,IF(YEAR(S$48)=VALUE(LEFT($L$48,4)),1,2))),
IF(YEAR($F93)&lt;VALUE(LEFT($L$48,4)),($N93+$O93)/12,0))</f>
        <v>0</v>
      </c>
      <c r="T93" s="19">
        <f ca="1">+IF($F93=T$48,SUM($N93:OFFSET($N93,0,IF(YEAR(T$48)=VALUE(LEFT($L$48,4)),1,2))),
IF(YEAR($F93)&lt;VALUE(LEFT($L$48,4)),($N93+$O93)/12,0))</f>
        <v>0</v>
      </c>
      <c r="U93" s="19">
        <f ca="1">+IF($F93=U$48,SUM($N93:OFFSET($N93,0,IF(YEAR(U$48)=VALUE(LEFT($L$48,4)),1,2))),
IF(YEAR($F93)&lt;VALUE(LEFT($L$48,4)),($N93+$O93)/12,0))</f>
        <v>0</v>
      </c>
      <c r="V93" s="19">
        <f ca="1">+IF($F93=V$48,SUM($N93:OFFSET($N93,0,IF(YEAR(V$48)=VALUE(LEFT($L$48,4)),1,2))),
IF(YEAR($F93)&lt;VALUE(LEFT($L$48,4)),($N93+$O93)/12,0))</f>
        <v>0</v>
      </c>
      <c r="W93" s="19">
        <f ca="1">+IF($F93=W$48,SUM($N93:OFFSET($N93,0,IF(YEAR(W$48)=VALUE(LEFT($L$48,4)),1,2))),
IF(YEAR($F93)&lt;VALUE(LEFT($L$48,4)),($N93+$O93)/12,0))</f>
        <v>218.67698000000001</v>
      </c>
      <c r="X93" s="19">
        <f ca="1">+IF($F93=X$48,SUM($N93:OFFSET($N93,0,IF(YEAR(X$48)=VALUE(LEFT($L$48,4)),1,2))),
IF(YEAR($F93)&lt;VALUE(LEFT($L$48,4)),($N93+$O93)/12,0))</f>
        <v>0</v>
      </c>
      <c r="Y93" s="19">
        <f ca="1">+IF($F93=Y$48,SUM($N93:OFFSET($N93,0,IF(YEAR(Y$48)=VALUE(LEFT($L$48,4)),1,2))),
IF(YEAR($F93)&lt;VALUE(LEFT($L$48,4)),($N93+$O93)/12,0))</f>
        <v>0</v>
      </c>
      <c r="Z93" s="19">
        <f ca="1">+IF($F93=Z$48,SUM($N93:OFFSET($N93,0,IF(YEAR(Z$48)=VALUE(LEFT($L$48,4)),1,2))),
IF(YEAR($F93)&lt;VALUE(LEFT($L$48,4)),($N93+$O93)/12,0))</f>
        <v>0</v>
      </c>
      <c r="AA93" s="19">
        <f ca="1">+IF($F93=AA$48,SUM($N93:OFFSET($N93,0,IF(YEAR(AA$48)=VALUE(LEFT($L$48,4)),1,2))),
IF(YEAR($F93)&lt;VALUE(LEFT($L$48,4)),($N93+$O93)/12,0))</f>
        <v>0</v>
      </c>
      <c r="AB93" s="19">
        <f ca="1">+IF($F93=AB$48,SUM($N93:OFFSET($N93,0,IF(YEAR(AB$48)=VALUE(LEFT($L$48,4)),1,2))),
IF(YEAR($F93)&lt;VALUE(LEFT($L$48,4)),($N93+$O93)/12,0))</f>
        <v>0</v>
      </c>
      <c r="AC93" s="20">
        <f ca="1">+IF($F93=AC$48,SUM($N93:OFFSET($N93,0,IF(YEAR(AC$48)=VALUE(LEFT($L$48,4)),1,2))),
IF(YEAR($F93)&lt;VALUE(LEFT($L$48,4)),($N93+$O93)/12,0))</f>
        <v>0</v>
      </c>
      <c r="AD93" s="22">
        <f ca="1">+IF($F93=AD$48,SUM($N93:OFFSET($N93,0,IF(YEAR(AD$48)=VALUE(LEFT($L$48,4)),1,2))),
IF(YEAR($F93)&lt;=2017,$P93/12,0))</f>
        <v>0</v>
      </c>
      <c r="AE93" s="19">
        <f ca="1">+IF($F93=AE$48,SUM($N93:OFFSET($N93,0,IF(YEAR(AE$48)=VALUE(LEFT($L$48,4)),1,2))),
IF(YEAR($F93)&lt;=2017,$P93/12,0))</f>
        <v>0</v>
      </c>
      <c r="AF93" s="19">
        <f ca="1">+IF($F93=AF$48,SUM($N93:OFFSET($N93,0,IF(YEAR(AF$48)=VALUE(LEFT($L$48,4)),1,2))),
IF(YEAR($F93)&lt;=2017,$P93/12,0))</f>
        <v>0</v>
      </c>
      <c r="AG93" s="19">
        <f ca="1">+IF($F93=AG$48,SUM($N93:OFFSET($N93,0,IF(YEAR(AG$48)=VALUE(LEFT($L$48,4)),1,2))),
IF(YEAR($F93)&lt;=2017,$P93/12,0))</f>
        <v>0</v>
      </c>
      <c r="AH93" s="19">
        <f ca="1">+IF($F93=AH$48,SUM($N93:OFFSET($N93,0,IF(YEAR(AH$48)=VALUE(LEFT($L$48,4)),1,2))),
IF(YEAR($F93)&lt;=2017,$P93/12,0))</f>
        <v>0</v>
      </c>
      <c r="AI93" s="19">
        <f ca="1">+IF($F93=AI$48,SUM($N93:OFFSET($N93,0,IF(YEAR(AI$48)=VALUE(LEFT($L$48,4)),1,2))),
IF(YEAR($F93)&lt;=2017,$P93/12,0))</f>
        <v>0</v>
      </c>
      <c r="AJ93" s="19">
        <f ca="1">+IF($F93=AJ$48,SUM($N93:OFFSET($N93,0,IF(YEAR(AJ$48)=VALUE(LEFT($L$48,4)),1,2))),
IF(YEAR($F93)&lt;=2017,$P93/12,0))</f>
        <v>0</v>
      </c>
      <c r="AK93" s="19">
        <f ca="1">+IF($F93=AK$48,SUM($N93:OFFSET($N93,0,IF(YEAR(AK$48)=VALUE(LEFT($L$48,4)),1,2))),
IF(YEAR($F93)&lt;=2017,$P93/12,0))</f>
        <v>0</v>
      </c>
      <c r="AL93" s="19">
        <f ca="1">+IF($F93=AL$48,SUM($N93:OFFSET($N93,0,IF(YEAR(AL$48)=VALUE(LEFT($L$48,4)),1,2))),
IF(YEAR($F93)&lt;=2017,$P93/12,0))</f>
        <v>0</v>
      </c>
      <c r="AM93" s="19">
        <f ca="1">+IF($F93=AM$48,SUM($N93:OFFSET($N93,0,IF(YEAR(AM$48)=VALUE(LEFT($L$48,4)),1,2))),
IF(YEAR($F93)&lt;=2017,$P93/12,0))</f>
        <v>0</v>
      </c>
      <c r="AN93" s="19">
        <f ca="1">+IF($F93=AN$48,SUM($N93:OFFSET($N93,0,IF(YEAR(AN$48)=VALUE(LEFT($L$48,4)),1,2))),
IF(YEAR($F93)&lt;=2017,$P93/12,0))</f>
        <v>0</v>
      </c>
      <c r="AO93" s="20">
        <f ca="1">+IF($F93=AO$48,SUM($N93:OFFSET($N93,0,IF(YEAR(AO$48)=VALUE(LEFT($L$48,4)),1,2))),
IF(YEAR($F93)&lt;=2017,$P93/12,0))</f>
        <v>0</v>
      </c>
      <c r="AP93" s="21"/>
      <c r="AR93" s="13"/>
      <c r="AS93" s="13"/>
    </row>
    <row r="94" spans="1:45" ht="15" x14ac:dyDescent="0.25">
      <c r="A94" s="35"/>
      <c r="B94" s="289" t="s">
        <v>191</v>
      </c>
      <c r="C94" s="283" t="s">
        <v>192</v>
      </c>
      <c r="D94" s="284">
        <v>7806</v>
      </c>
      <c r="E94" s="285" t="s">
        <v>33</v>
      </c>
      <c r="F94" s="286">
        <v>43070</v>
      </c>
      <c r="G94" s="287" t="s">
        <v>35</v>
      </c>
      <c r="H94" s="288">
        <v>0</v>
      </c>
      <c r="I94" s="290">
        <v>1</v>
      </c>
      <c r="J94" s="291"/>
      <c r="K94" s="305">
        <v>626.54072999999994</v>
      </c>
      <c r="L94" s="292">
        <v>1638.6880000000001</v>
      </c>
      <c r="M94" s="292">
        <v>0</v>
      </c>
      <c r="N94" s="19">
        <f t="shared" si="14"/>
        <v>626.54072999999994</v>
      </c>
      <c r="O94" s="19">
        <f t="shared" si="15"/>
        <v>1638.6880000000001</v>
      </c>
      <c r="P94" s="20">
        <f t="shared" si="16"/>
        <v>0</v>
      </c>
      <c r="Q94" s="21"/>
      <c r="R94" s="22">
        <f ca="1">+IF($F94=R$48,SUM($N94:OFFSET($N94,0,IF(YEAR(R$48)=VALUE(LEFT($L$48,4)),1,2))),
IF(YEAR($F94)&lt;VALUE(LEFT($L$48,4)),($N94+$O94)/12,0))</f>
        <v>0</v>
      </c>
      <c r="S94" s="19">
        <f ca="1">+IF($F94=S$48,SUM($N94:OFFSET($N94,0,IF(YEAR(S$48)=VALUE(LEFT($L$48,4)),1,2))),
IF(YEAR($F94)&lt;VALUE(LEFT($L$48,4)),($N94+$O94)/12,0))</f>
        <v>0</v>
      </c>
      <c r="T94" s="19">
        <f ca="1">+IF($F94=T$48,SUM($N94:OFFSET($N94,0,IF(YEAR(T$48)=VALUE(LEFT($L$48,4)),1,2))),
IF(YEAR($F94)&lt;VALUE(LEFT($L$48,4)),($N94+$O94)/12,0))</f>
        <v>0</v>
      </c>
      <c r="U94" s="19">
        <f ca="1">+IF($F94=U$48,SUM($N94:OFFSET($N94,0,IF(YEAR(U$48)=VALUE(LEFT($L$48,4)),1,2))),
IF(YEAR($F94)&lt;VALUE(LEFT($L$48,4)),($N94+$O94)/12,0))</f>
        <v>0</v>
      </c>
      <c r="V94" s="19">
        <f ca="1">+IF($F94=V$48,SUM($N94:OFFSET($N94,0,IF(YEAR(V$48)=VALUE(LEFT($L$48,4)),1,2))),
IF(YEAR($F94)&lt;VALUE(LEFT($L$48,4)),($N94+$O94)/12,0))</f>
        <v>0</v>
      </c>
      <c r="W94" s="19">
        <f ca="1">+IF($F94=W$48,SUM($N94:OFFSET($N94,0,IF(YEAR(W$48)=VALUE(LEFT($L$48,4)),1,2))),
IF(YEAR($F94)&lt;VALUE(LEFT($L$48,4)),($N94+$O94)/12,0))</f>
        <v>0</v>
      </c>
      <c r="X94" s="19">
        <f ca="1">+IF($F94=X$48,SUM($N94:OFFSET($N94,0,IF(YEAR(X$48)=VALUE(LEFT($L$48,4)),1,2))),
IF(YEAR($F94)&lt;VALUE(LEFT($L$48,4)),($N94+$O94)/12,0))</f>
        <v>0</v>
      </c>
      <c r="Y94" s="19">
        <f ca="1">+IF($F94=Y$48,SUM($N94:OFFSET($N94,0,IF(YEAR(Y$48)=VALUE(LEFT($L$48,4)),1,2))),
IF(YEAR($F94)&lt;VALUE(LEFT($L$48,4)),($N94+$O94)/12,0))</f>
        <v>0</v>
      </c>
      <c r="Z94" s="19">
        <f ca="1">+IF($F94=Z$48,SUM($N94:OFFSET($N94,0,IF(YEAR(Z$48)=VALUE(LEFT($L$48,4)),1,2))),
IF(YEAR($F94)&lt;VALUE(LEFT($L$48,4)),($N94+$O94)/12,0))</f>
        <v>0</v>
      </c>
      <c r="AA94" s="19">
        <f ca="1">+IF($F94=AA$48,SUM($N94:OFFSET($N94,0,IF(YEAR(AA$48)=VALUE(LEFT($L$48,4)),1,2))),
IF(YEAR($F94)&lt;VALUE(LEFT($L$48,4)),($N94+$O94)/12,0))</f>
        <v>0</v>
      </c>
      <c r="AB94" s="19">
        <f ca="1">+IF($F94=AB$48,SUM($N94:OFFSET($N94,0,IF(YEAR(AB$48)=VALUE(LEFT($L$48,4)),1,2))),
IF(YEAR($F94)&lt;VALUE(LEFT($L$48,4)),($N94+$O94)/12,0))</f>
        <v>0</v>
      </c>
      <c r="AC94" s="20">
        <f ca="1">+IF($F94=AC$48,SUM($N94:OFFSET($N94,0,IF(YEAR(AC$48)=VALUE(LEFT($L$48,4)),1,2))),
IF(YEAR($F94)&lt;VALUE(LEFT($L$48,4)),($N94+$O94)/12,0))</f>
        <v>2265.2287299999998</v>
      </c>
      <c r="AD94" s="22">
        <f ca="1">+IF($F94=AD$48,SUM($N94:OFFSET($N94,0,IF(YEAR(AD$48)=VALUE(LEFT($L$48,4)),1,2))),
IF(YEAR($F94)&lt;=2017,$P94/12,0))</f>
        <v>0</v>
      </c>
      <c r="AE94" s="19">
        <f ca="1">+IF($F94=AE$48,SUM($N94:OFFSET($N94,0,IF(YEAR(AE$48)=VALUE(LEFT($L$48,4)),1,2))),
IF(YEAR($F94)&lt;=2017,$P94/12,0))</f>
        <v>0</v>
      </c>
      <c r="AF94" s="19">
        <f ca="1">+IF($F94=AF$48,SUM($N94:OFFSET($N94,0,IF(YEAR(AF$48)=VALUE(LEFT($L$48,4)),1,2))),
IF(YEAR($F94)&lt;=2017,$P94/12,0))</f>
        <v>0</v>
      </c>
      <c r="AG94" s="19">
        <f ca="1">+IF($F94=AG$48,SUM($N94:OFFSET($N94,0,IF(YEAR(AG$48)=VALUE(LEFT($L$48,4)),1,2))),
IF(YEAR($F94)&lt;=2017,$P94/12,0))</f>
        <v>0</v>
      </c>
      <c r="AH94" s="19">
        <f ca="1">+IF($F94=AH$48,SUM($N94:OFFSET($N94,0,IF(YEAR(AH$48)=VALUE(LEFT($L$48,4)),1,2))),
IF(YEAR($F94)&lt;=2017,$P94/12,0))</f>
        <v>0</v>
      </c>
      <c r="AI94" s="19">
        <f ca="1">+IF($F94=AI$48,SUM($N94:OFFSET($N94,0,IF(YEAR(AI$48)=VALUE(LEFT($L$48,4)),1,2))),
IF(YEAR($F94)&lt;=2017,$P94/12,0))</f>
        <v>0</v>
      </c>
      <c r="AJ94" s="19">
        <f ca="1">+IF($F94=AJ$48,SUM($N94:OFFSET($N94,0,IF(YEAR(AJ$48)=VALUE(LEFT($L$48,4)),1,2))),
IF(YEAR($F94)&lt;=2017,$P94/12,0))</f>
        <v>0</v>
      </c>
      <c r="AK94" s="19">
        <f ca="1">+IF($F94=AK$48,SUM($N94:OFFSET($N94,0,IF(YEAR(AK$48)=VALUE(LEFT($L$48,4)),1,2))),
IF(YEAR($F94)&lt;=2017,$P94/12,0))</f>
        <v>0</v>
      </c>
      <c r="AL94" s="19">
        <f ca="1">+IF($F94=AL$48,SUM($N94:OFFSET($N94,0,IF(YEAR(AL$48)=VALUE(LEFT($L$48,4)),1,2))),
IF(YEAR($F94)&lt;=2017,$P94/12,0))</f>
        <v>0</v>
      </c>
      <c r="AM94" s="19">
        <f ca="1">+IF($F94=AM$48,SUM($N94:OFFSET($N94,0,IF(YEAR(AM$48)=VALUE(LEFT($L$48,4)),1,2))),
IF(YEAR($F94)&lt;=2017,$P94/12,0))</f>
        <v>0</v>
      </c>
      <c r="AN94" s="19">
        <f ca="1">+IF($F94=AN$48,SUM($N94:OFFSET($N94,0,IF(YEAR(AN$48)=VALUE(LEFT($L$48,4)),1,2))),
IF(YEAR($F94)&lt;=2017,$P94/12,0))</f>
        <v>0</v>
      </c>
      <c r="AO94" s="20">
        <f ca="1">+IF($F94=AO$48,SUM($N94:OFFSET($N94,0,IF(YEAR(AO$48)=VALUE(LEFT($L$48,4)),1,2))),
IF(YEAR($F94)&lt;=2017,$P94/12,0))</f>
        <v>0</v>
      </c>
      <c r="AP94" s="21"/>
      <c r="AR94" s="13"/>
      <c r="AS94" s="13"/>
    </row>
    <row r="95" spans="1:45" ht="15" x14ac:dyDescent="0.25">
      <c r="A95" s="35"/>
      <c r="B95" s="289" t="s">
        <v>193</v>
      </c>
      <c r="C95" s="283" t="s">
        <v>194</v>
      </c>
      <c r="D95" s="284">
        <v>7120</v>
      </c>
      <c r="E95" s="285" t="s">
        <v>33</v>
      </c>
      <c r="F95" s="286">
        <v>43252</v>
      </c>
      <c r="G95" s="287" t="s">
        <v>35</v>
      </c>
      <c r="H95" s="288">
        <v>0</v>
      </c>
      <c r="I95" s="290">
        <v>0.65</v>
      </c>
      <c r="J95" s="291"/>
      <c r="K95" s="305">
        <v>24446.893</v>
      </c>
      <c r="L95" s="292">
        <v>11044.059741000001</v>
      </c>
      <c r="M95" s="292">
        <v>10972.563173</v>
      </c>
      <c r="N95" s="19">
        <f t="shared" si="14"/>
        <v>15890.480450000001</v>
      </c>
      <c r="O95" s="19">
        <f t="shared" si="15"/>
        <v>7178.6388316500006</v>
      </c>
      <c r="P95" s="20">
        <f t="shared" si="16"/>
        <v>7132.1660624500009</v>
      </c>
      <c r="Q95" s="21"/>
      <c r="R95" s="22">
        <f ca="1">+IF($F95=R$48,SUM($N95:OFFSET($N95,0,IF(YEAR(R$48)=VALUE(LEFT($L$48,4)),1,2))),
IF(YEAR($F95)&lt;VALUE(LEFT($L$48,4)),($N95+$O95)/12,0))</f>
        <v>0</v>
      </c>
      <c r="S95" s="19">
        <f ca="1">+IF($F95=S$48,SUM($N95:OFFSET($N95,0,IF(YEAR(S$48)=VALUE(LEFT($L$48,4)),1,2))),
IF(YEAR($F95)&lt;VALUE(LEFT($L$48,4)),($N95+$O95)/12,0))</f>
        <v>0</v>
      </c>
      <c r="T95" s="19">
        <f ca="1">+IF($F95=T$48,SUM($N95:OFFSET($N95,0,IF(YEAR(T$48)=VALUE(LEFT($L$48,4)),1,2))),
IF(YEAR($F95)&lt;VALUE(LEFT($L$48,4)),($N95+$O95)/12,0))</f>
        <v>0</v>
      </c>
      <c r="U95" s="19">
        <f ca="1">+IF($F95=U$48,SUM($N95:OFFSET($N95,0,IF(YEAR(U$48)=VALUE(LEFT($L$48,4)),1,2))),
IF(YEAR($F95)&lt;VALUE(LEFT($L$48,4)),($N95+$O95)/12,0))</f>
        <v>0</v>
      </c>
      <c r="V95" s="19">
        <f ca="1">+IF($F95=V$48,SUM($N95:OFFSET($N95,0,IF(YEAR(V$48)=VALUE(LEFT($L$48,4)),1,2))),
IF(YEAR($F95)&lt;VALUE(LEFT($L$48,4)),($N95+$O95)/12,0))</f>
        <v>0</v>
      </c>
      <c r="W95" s="19">
        <f ca="1">+IF($F95=W$48,SUM($N95:OFFSET($N95,0,IF(YEAR(W$48)=VALUE(LEFT($L$48,4)),1,2))),
IF(YEAR($F95)&lt;VALUE(LEFT($L$48,4)),($N95+$O95)/12,0))</f>
        <v>0</v>
      </c>
      <c r="X95" s="19">
        <f ca="1">+IF($F95=X$48,SUM($N95:OFFSET($N95,0,IF(YEAR(X$48)=VALUE(LEFT($L$48,4)),1,2))),
IF(YEAR($F95)&lt;VALUE(LEFT($L$48,4)),($N95+$O95)/12,0))</f>
        <v>0</v>
      </c>
      <c r="Y95" s="19">
        <f ca="1">+IF($F95=Y$48,SUM($N95:OFFSET($N95,0,IF(YEAR(Y$48)=VALUE(LEFT($L$48,4)),1,2))),
IF(YEAR($F95)&lt;VALUE(LEFT($L$48,4)),($N95+$O95)/12,0))</f>
        <v>0</v>
      </c>
      <c r="Z95" s="19">
        <f ca="1">+IF($F95=Z$48,SUM($N95:OFFSET($N95,0,IF(YEAR(Z$48)=VALUE(LEFT($L$48,4)),1,2))),
IF(YEAR($F95)&lt;VALUE(LEFT($L$48,4)),($N95+$O95)/12,0))</f>
        <v>0</v>
      </c>
      <c r="AA95" s="19">
        <f ca="1">+IF($F95=AA$48,SUM($N95:OFFSET($N95,0,IF(YEAR(AA$48)=VALUE(LEFT($L$48,4)),1,2))),
IF(YEAR($F95)&lt;VALUE(LEFT($L$48,4)),($N95+$O95)/12,0))</f>
        <v>0</v>
      </c>
      <c r="AB95" s="19">
        <f ca="1">+IF($F95=AB$48,SUM($N95:OFFSET($N95,0,IF(YEAR(AB$48)=VALUE(LEFT($L$48,4)),1,2))),
IF(YEAR($F95)&lt;VALUE(LEFT($L$48,4)),($N95+$O95)/12,0))</f>
        <v>0</v>
      </c>
      <c r="AC95" s="20">
        <f ca="1">+IF($F95=AC$48,SUM($N95:OFFSET($N95,0,IF(YEAR(AC$48)=VALUE(LEFT($L$48,4)),1,2))),
IF(YEAR($F95)&lt;VALUE(LEFT($L$48,4)),($N95+$O95)/12,0))</f>
        <v>0</v>
      </c>
      <c r="AD95" s="22">
        <f ca="1">+IF($F95=AD$48,SUM($N95:OFFSET($N95,0,IF(YEAR(AD$48)=VALUE(LEFT($L$48,4)),1,2))),
IF(YEAR($F95)&lt;=2017,$P95/12,0))</f>
        <v>0</v>
      </c>
      <c r="AE95" s="19">
        <f ca="1">+IF($F95=AE$48,SUM($N95:OFFSET($N95,0,IF(YEAR(AE$48)=VALUE(LEFT($L$48,4)),1,2))),
IF(YEAR($F95)&lt;=2017,$P95/12,0))</f>
        <v>0</v>
      </c>
      <c r="AF95" s="19">
        <f ca="1">+IF($F95=AF$48,SUM($N95:OFFSET($N95,0,IF(YEAR(AF$48)=VALUE(LEFT($L$48,4)),1,2))),
IF(YEAR($F95)&lt;=2017,$P95/12,0))</f>
        <v>0</v>
      </c>
      <c r="AG95" s="19">
        <f ca="1">+IF($F95=AG$48,SUM($N95:OFFSET($N95,0,IF(YEAR(AG$48)=VALUE(LEFT($L$48,4)),1,2))),
IF(YEAR($F95)&lt;=2017,$P95/12,0))</f>
        <v>0</v>
      </c>
      <c r="AH95" s="19">
        <f ca="1">+IF($F95=AH$48,SUM($N95:OFFSET($N95,0,IF(YEAR(AH$48)=VALUE(LEFT($L$48,4)),1,2))),
IF(YEAR($F95)&lt;=2017,$P95/12,0))</f>
        <v>0</v>
      </c>
      <c r="AI95" s="19">
        <f ca="1">+IF($F95=AI$48,SUM($N95:OFFSET($N95,0,IF(YEAR(AI$48)=VALUE(LEFT($L$48,4)),1,2))),
IF(YEAR($F95)&lt;=2017,$P95/12,0))</f>
        <v>30201.285344100001</v>
      </c>
      <c r="AJ95" s="19">
        <f ca="1">+IF($F95=AJ$48,SUM($N95:OFFSET($N95,0,IF(YEAR(AJ$48)=VALUE(LEFT($L$48,4)),1,2))),
IF(YEAR($F95)&lt;=2017,$P95/12,0))</f>
        <v>0</v>
      </c>
      <c r="AK95" s="19">
        <f ca="1">+IF($F95=AK$48,SUM($N95:OFFSET($N95,0,IF(YEAR(AK$48)=VALUE(LEFT($L$48,4)),1,2))),
IF(YEAR($F95)&lt;=2017,$P95/12,0))</f>
        <v>0</v>
      </c>
      <c r="AL95" s="19">
        <f ca="1">+IF($F95=AL$48,SUM($N95:OFFSET($N95,0,IF(YEAR(AL$48)=VALUE(LEFT($L$48,4)),1,2))),
IF(YEAR($F95)&lt;=2017,$P95/12,0))</f>
        <v>0</v>
      </c>
      <c r="AM95" s="19">
        <f ca="1">+IF($F95=AM$48,SUM($N95:OFFSET($N95,0,IF(YEAR(AM$48)=VALUE(LEFT($L$48,4)),1,2))),
IF(YEAR($F95)&lt;=2017,$P95/12,0))</f>
        <v>0</v>
      </c>
      <c r="AN95" s="19">
        <f ca="1">+IF($F95=AN$48,SUM($N95:OFFSET($N95,0,IF(YEAR(AN$48)=VALUE(LEFT($L$48,4)),1,2))),
IF(YEAR($F95)&lt;=2017,$P95/12,0))</f>
        <v>0</v>
      </c>
      <c r="AO95" s="20">
        <f ca="1">+IF($F95=AO$48,SUM($N95:OFFSET($N95,0,IF(YEAR(AO$48)=VALUE(LEFT($L$48,4)),1,2))),
IF(YEAR($F95)&lt;=2017,$P95/12,0))</f>
        <v>0</v>
      </c>
      <c r="AP95" s="21"/>
      <c r="AR95" s="13"/>
      <c r="AS95" s="13"/>
    </row>
    <row r="96" spans="1:45" ht="15" x14ac:dyDescent="0.25">
      <c r="A96" s="35"/>
      <c r="B96" s="289" t="s">
        <v>195</v>
      </c>
      <c r="C96" s="283" t="s">
        <v>196</v>
      </c>
      <c r="D96" s="284">
        <v>7120</v>
      </c>
      <c r="E96" s="285" t="s">
        <v>33</v>
      </c>
      <c r="F96" s="286">
        <v>43252</v>
      </c>
      <c r="G96" s="287" t="s">
        <v>35</v>
      </c>
      <c r="H96" s="288">
        <v>0</v>
      </c>
      <c r="I96" s="290">
        <v>1</v>
      </c>
      <c r="J96" s="291"/>
      <c r="K96" s="305">
        <v>0</v>
      </c>
      <c r="L96" s="292">
        <v>23.942094000000004</v>
      </c>
      <c r="M96" s="292">
        <v>73.337373999999997</v>
      </c>
      <c r="N96" s="19">
        <f t="shared" si="14"/>
        <v>0</v>
      </c>
      <c r="O96" s="19">
        <f t="shared" si="15"/>
        <v>23.942094000000004</v>
      </c>
      <c r="P96" s="20">
        <f t="shared" si="16"/>
        <v>73.337373999999997</v>
      </c>
      <c r="Q96" s="21"/>
      <c r="R96" s="22">
        <f ca="1">+IF($F96=R$48,SUM($N96:OFFSET($N96,0,IF(YEAR(R$48)=VALUE(LEFT($L$48,4)),1,2))),
IF(YEAR($F96)&lt;VALUE(LEFT($L$48,4)),($N96+$O96)/12,0))</f>
        <v>0</v>
      </c>
      <c r="S96" s="19">
        <f ca="1">+IF($F96=S$48,SUM($N96:OFFSET($N96,0,IF(YEAR(S$48)=VALUE(LEFT($L$48,4)),1,2))),
IF(YEAR($F96)&lt;VALUE(LEFT($L$48,4)),($N96+$O96)/12,0))</f>
        <v>0</v>
      </c>
      <c r="T96" s="19">
        <f ca="1">+IF($F96=T$48,SUM($N96:OFFSET($N96,0,IF(YEAR(T$48)=VALUE(LEFT($L$48,4)),1,2))),
IF(YEAR($F96)&lt;VALUE(LEFT($L$48,4)),($N96+$O96)/12,0))</f>
        <v>0</v>
      </c>
      <c r="U96" s="19">
        <f ca="1">+IF($F96=U$48,SUM($N96:OFFSET($N96,0,IF(YEAR(U$48)=VALUE(LEFT($L$48,4)),1,2))),
IF(YEAR($F96)&lt;VALUE(LEFT($L$48,4)),($N96+$O96)/12,0))</f>
        <v>0</v>
      </c>
      <c r="V96" s="19">
        <f ca="1">+IF($F96=V$48,SUM($N96:OFFSET($N96,0,IF(YEAR(V$48)=VALUE(LEFT($L$48,4)),1,2))),
IF(YEAR($F96)&lt;VALUE(LEFT($L$48,4)),($N96+$O96)/12,0))</f>
        <v>0</v>
      </c>
      <c r="W96" s="19">
        <f ca="1">+IF($F96=W$48,SUM($N96:OFFSET($N96,0,IF(YEAR(W$48)=VALUE(LEFT($L$48,4)),1,2))),
IF(YEAR($F96)&lt;VALUE(LEFT($L$48,4)),($N96+$O96)/12,0))</f>
        <v>0</v>
      </c>
      <c r="X96" s="19">
        <f ca="1">+IF($F96=X$48,SUM($N96:OFFSET($N96,0,IF(YEAR(X$48)=VALUE(LEFT($L$48,4)),1,2))),
IF(YEAR($F96)&lt;VALUE(LEFT($L$48,4)),($N96+$O96)/12,0))</f>
        <v>0</v>
      </c>
      <c r="Y96" s="19">
        <f ca="1">+IF($F96=Y$48,SUM($N96:OFFSET($N96,0,IF(YEAR(Y$48)=VALUE(LEFT($L$48,4)),1,2))),
IF(YEAR($F96)&lt;VALUE(LEFT($L$48,4)),($N96+$O96)/12,0))</f>
        <v>0</v>
      </c>
      <c r="Z96" s="19">
        <f ca="1">+IF($F96=Z$48,SUM($N96:OFFSET($N96,0,IF(YEAR(Z$48)=VALUE(LEFT($L$48,4)),1,2))),
IF(YEAR($F96)&lt;VALUE(LEFT($L$48,4)),($N96+$O96)/12,0))</f>
        <v>0</v>
      </c>
      <c r="AA96" s="19">
        <f ca="1">+IF($F96=AA$48,SUM($N96:OFFSET($N96,0,IF(YEAR(AA$48)=VALUE(LEFT($L$48,4)),1,2))),
IF(YEAR($F96)&lt;VALUE(LEFT($L$48,4)),($N96+$O96)/12,0))</f>
        <v>0</v>
      </c>
      <c r="AB96" s="19">
        <f ca="1">+IF($F96=AB$48,SUM($N96:OFFSET($N96,0,IF(YEAR(AB$48)=VALUE(LEFT($L$48,4)),1,2))),
IF(YEAR($F96)&lt;VALUE(LEFT($L$48,4)),($N96+$O96)/12,0))</f>
        <v>0</v>
      </c>
      <c r="AC96" s="20">
        <f ca="1">+IF($F96=AC$48,SUM($N96:OFFSET($N96,0,IF(YEAR(AC$48)=VALUE(LEFT($L$48,4)),1,2))),
IF(YEAR($F96)&lt;VALUE(LEFT($L$48,4)),($N96+$O96)/12,0))</f>
        <v>0</v>
      </c>
      <c r="AD96" s="22">
        <f ca="1">+IF($F96=AD$48,SUM($N96:OFFSET($N96,0,IF(YEAR(AD$48)=VALUE(LEFT($L$48,4)),1,2))),
IF(YEAR($F96)&lt;=2017,$P96/12,0))</f>
        <v>0</v>
      </c>
      <c r="AE96" s="19">
        <f ca="1">+IF($F96=AE$48,SUM($N96:OFFSET($N96,0,IF(YEAR(AE$48)=VALUE(LEFT($L$48,4)),1,2))),
IF(YEAR($F96)&lt;=2017,$P96/12,0))</f>
        <v>0</v>
      </c>
      <c r="AF96" s="19">
        <f ca="1">+IF($F96=AF$48,SUM($N96:OFFSET($N96,0,IF(YEAR(AF$48)=VALUE(LEFT($L$48,4)),1,2))),
IF(YEAR($F96)&lt;=2017,$P96/12,0))</f>
        <v>0</v>
      </c>
      <c r="AG96" s="19">
        <f ca="1">+IF($F96=AG$48,SUM($N96:OFFSET($N96,0,IF(YEAR(AG$48)=VALUE(LEFT($L$48,4)),1,2))),
IF(YEAR($F96)&lt;=2017,$P96/12,0))</f>
        <v>0</v>
      </c>
      <c r="AH96" s="19">
        <f ca="1">+IF($F96=AH$48,SUM($N96:OFFSET($N96,0,IF(YEAR(AH$48)=VALUE(LEFT($L$48,4)),1,2))),
IF(YEAR($F96)&lt;=2017,$P96/12,0))</f>
        <v>0</v>
      </c>
      <c r="AI96" s="19">
        <f ca="1">+IF($F96=AI$48,SUM($N96:OFFSET($N96,0,IF(YEAR(AI$48)=VALUE(LEFT($L$48,4)),1,2))),
IF(YEAR($F96)&lt;=2017,$P96/12,0))</f>
        <v>97.279468000000008</v>
      </c>
      <c r="AJ96" s="19">
        <f ca="1">+IF($F96=AJ$48,SUM($N96:OFFSET($N96,0,IF(YEAR(AJ$48)=VALUE(LEFT($L$48,4)),1,2))),
IF(YEAR($F96)&lt;=2017,$P96/12,0))</f>
        <v>0</v>
      </c>
      <c r="AK96" s="19">
        <f ca="1">+IF($F96=AK$48,SUM($N96:OFFSET($N96,0,IF(YEAR(AK$48)=VALUE(LEFT($L$48,4)),1,2))),
IF(YEAR($F96)&lt;=2017,$P96/12,0))</f>
        <v>0</v>
      </c>
      <c r="AL96" s="19">
        <f ca="1">+IF($F96=AL$48,SUM($N96:OFFSET($N96,0,IF(YEAR(AL$48)=VALUE(LEFT($L$48,4)),1,2))),
IF(YEAR($F96)&lt;=2017,$P96/12,0))</f>
        <v>0</v>
      </c>
      <c r="AM96" s="19">
        <f ca="1">+IF($F96=AM$48,SUM($N96:OFFSET($N96,0,IF(YEAR(AM$48)=VALUE(LEFT($L$48,4)),1,2))),
IF(YEAR($F96)&lt;=2017,$P96/12,0))</f>
        <v>0</v>
      </c>
      <c r="AN96" s="19">
        <f ca="1">+IF($F96=AN$48,SUM($N96:OFFSET($N96,0,IF(YEAR(AN$48)=VALUE(LEFT($L$48,4)),1,2))),
IF(YEAR($F96)&lt;=2017,$P96/12,0))</f>
        <v>0</v>
      </c>
      <c r="AO96" s="20">
        <f ca="1">+IF($F96=AO$48,SUM($N96:OFFSET($N96,0,IF(YEAR(AO$48)=VALUE(LEFT($L$48,4)),1,2))),
IF(YEAR($F96)&lt;=2017,$P96/12,0))</f>
        <v>0</v>
      </c>
      <c r="AP96" s="21"/>
      <c r="AR96" s="13"/>
      <c r="AS96" s="13"/>
    </row>
    <row r="97" spans="1:45" ht="15" x14ac:dyDescent="0.25">
      <c r="A97" s="35"/>
      <c r="B97" s="289" t="s">
        <v>197</v>
      </c>
      <c r="C97" s="283" t="s">
        <v>198</v>
      </c>
      <c r="D97" s="284">
        <v>7884</v>
      </c>
      <c r="E97" s="285" t="s">
        <v>33</v>
      </c>
      <c r="F97" s="286">
        <v>43070</v>
      </c>
      <c r="G97" s="287" t="s">
        <v>69</v>
      </c>
      <c r="H97" s="288">
        <v>0</v>
      </c>
      <c r="I97" s="290">
        <v>1</v>
      </c>
      <c r="J97" s="291"/>
      <c r="K97" s="305">
        <v>175.523</v>
      </c>
      <c r="L97" s="292">
        <v>100</v>
      </c>
      <c r="M97" s="292">
        <v>400</v>
      </c>
      <c r="N97" s="19">
        <f t="shared" si="14"/>
        <v>175.523</v>
      </c>
      <c r="O97" s="19">
        <f t="shared" si="15"/>
        <v>100</v>
      </c>
      <c r="P97" s="20">
        <f t="shared" si="16"/>
        <v>400</v>
      </c>
      <c r="Q97" s="21"/>
      <c r="R97" s="22">
        <f ca="1">+IF($F97=R$48,SUM($N97:OFFSET($N97,0,IF(YEAR(R$48)=VALUE(LEFT($L$48,4)),1,2))),
IF(YEAR($F97)&lt;VALUE(LEFT($L$48,4)),($N97+$O97)/12,0))</f>
        <v>0</v>
      </c>
      <c r="S97" s="19">
        <f ca="1">+IF($F97=S$48,SUM($N97:OFFSET($N97,0,IF(YEAR(S$48)=VALUE(LEFT($L$48,4)),1,2))),
IF(YEAR($F97)&lt;VALUE(LEFT($L$48,4)),($N97+$O97)/12,0))</f>
        <v>0</v>
      </c>
      <c r="T97" s="19">
        <f ca="1">+IF($F97=T$48,SUM($N97:OFFSET($N97,0,IF(YEAR(T$48)=VALUE(LEFT($L$48,4)),1,2))),
IF(YEAR($F97)&lt;VALUE(LEFT($L$48,4)),($N97+$O97)/12,0))</f>
        <v>0</v>
      </c>
      <c r="U97" s="19">
        <f ca="1">+IF($F97=U$48,SUM($N97:OFFSET($N97,0,IF(YEAR(U$48)=VALUE(LEFT($L$48,4)),1,2))),
IF(YEAR($F97)&lt;VALUE(LEFT($L$48,4)),($N97+$O97)/12,0))</f>
        <v>0</v>
      </c>
      <c r="V97" s="19">
        <f ca="1">+IF($F97=V$48,SUM($N97:OFFSET($N97,0,IF(YEAR(V$48)=VALUE(LEFT($L$48,4)),1,2))),
IF(YEAR($F97)&lt;VALUE(LEFT($L$48,4)),($N97+$O97)/12,0))</f>
        <v>0</v>
      </c>
      <c r="W97" s="19">
        <f ca="1">+IF($F97=W$48,SUM($N97:OFFSET($N97,0,IF(YEAR(W$48)=VALUE(LEFT($L$48,4)),1,2))),
IF(YEAR($F97)&lt;VALUE(LEFT($L$48,4)),($N97+$O97)/12,0))</f>
        <v>0</v>
      </c>
      <c r="X97" s="19">
        <f ca="1">+IF($F97=X$48,SUM($N97:OFFSET($N97,0,IF(YEAR(X$48)=VALUE(LEFT($L$48,4)),1,2))),
IF(YEAR($F97)&lt;VALUE(LEFT($L$48,4)),($N97+$O97)/12,0))</f>
        <v>0</v>
      </c>
      <c r="Y97" s="19">
        <f ca="1">+IF($F97=Y$48,SUM($N97:OFFSET($N97,0,IF(YEAR(Y$48)=VALUE(LEFT($L$48,4)),1,2))),
IF(YEAR($F97)&lt;VALUE(LEFT($L$48,4)),($N97+$O97)/12,0))</f>
        <v>0</v>
      </c>
      <c r="Z97" s="19">
        <f ca="1">+IF($F97=Z$48,SUM($N97:OFFSET($N97,0,IF(YEAR(Z$48)=VALUE(LEFT($L$48,4)),1,2))),
IF(YEAR($F97)&lt;VALUE(LEFT($L$48,4)),($N97+$O97)/12,0))</f>
        <v>0</v>
      </c>
      <c r="AA97" s="19">
        <f ca="1">+IF($F97=AA$48,SUM($N97:OFFSET($N97,0,IF(YEAR(AA$48)=VALUE(LEFT($L$48,4)),1,2))),
IF(YEAR($F97)&lt;VALUE(LEFT($L$48,4)),($N97+$O97)/12,0))</f>
        <v>0</v>
      </c>
      <c r="AB97" s="19">
        <f ca="1">+IF($F97=AB$48,SUM($N97:OFFSET($N97,0,IF(YEAR(AB$48)=VALUE(LEFT($L$48,4)),1,2))),
IF(YEAR($F97)&lt;VALUE(LEFT($L$48,4)),($N97+$O97)/12,0))</f>
        <v>0</v>
      </c>
      <c r="AC97" s="20">
        <f ca="1">+IF($F97=AC$48,SUM($N97:OFFSET($N97,0,IF(YEAR(AC$48)=VALUE(LEFT($L$48,4)),1,2))),
IF(YEAR($F97)&lt;VALUE(LEFT($L$48,4)),($N97+$O97)/12,0))</f>
        <v>275.52300000000002</v>
      </c>
      <c r="AD97" s="22">
        <f ca="1">+IF($F97=AD$48,SUM($N97:OFFSET($N97,0,IF(YEAR(AD$48)=VALUE(LEFT($L$48,4)),1,2))),
IF(YEAR($F97)&lt;=2017,$P97/12,0))</f>
        <v>33.333333333333336</v>
      </c>
      <c r="AE97" s="19">
        <f ca="1">+IF($F97=AE$48,SUM($N97:OFFSET($N97,0,IF(YEAR(AE$48)=VALUE(LEFT($L$48,4)),1,2))),
IF(YEAR($F97)&lt;=2017,$P97/12,0))</f>
        <v>33.333333333333336</v>
      </c>
      <c r="AF97" s="19">
        <f ca="1">+IF($F97=AF$48,SUM($N97:OFFSET($N97,0,IF(YEAR(AF$48)=VALUE(LEFT($L$48,4)),1,2))),
IF(YEAR($F97)&lt;=2017,$P97/12,0))</f>
        <v>33.333333333333336</v>
      </c>
      <c r="AG97" s="19">
        <f ca="1">+IF($F97=AG$48,SUM($N97:OFFSET($N97,0,IF(YEAR(AG$48)=VALUE(LEFT($L$48,4)),1,2))),
IF(YEAR($F97)&lt;=2017,$P97/12,0))</f>
        <v>33.333333333333336</v>
      </c>
      <c r="AH97" s="19">
        <f ca="1">+IF($F97=AH$48,SUM($N97:OFFSET($N97,0,IF(YEAR(AH$48)=VALUE(LEFT($L$48,4)),1,2))),
IF(YEAR($F97)&lt;=2017,$P97/12,0))</f>
        <v>33.333333333333336</v>
      </c>
      <c r="AI97" s="19">
        <f ca="1">+IF($F97=AI$48,SUM($N97:OFFSET($N97,0,IF(YEAR(AI$48)=VALUE(LEFT($L$48,4)),1,2))),
IF(YEAR($F97)&lt;=2017,$P97/12,0))</f>
        <v>33.333333333333336</v>
      </c>
      <c r="AJ97" s="19">
        <f ca="1">+IF($F97=AJ$48,SUM($N97:OFFSET($N97,0,IF(YEAR(AJ$48)=VALUE(LEFT($L$48,4)),1,2))),
IF(YEAR($F97)&lt;=2017,$P97/12,0))</f>
        <v>33.333333333333336</v>
      </c>
      <c r="AK97" s="19">
        <f ca="1">+IF($F97=AK$48,SUM($N97:OFFSET($N97,0,IF(YEAR(AK$48)=VALUE(LEFT($L$48,4)),1,2))),
IF(YEAR($F97)&lt;=2017,$P97/12,0))</f>
        <v>33.333333333333336</v>
      </c>
      <c r="AL97" s="19">
        <f ca="1">+IF($F97=AL$48,SUM($N97:OFFSET($N97,0,IF(YEAR(AL$48)=VALUE(LEFT($L$48,4)),1,2))),
IF(YEAR($F97)&lt;=2017,$P97/12,0))</f>
        <v>33.333333333333336</v>
      </c>
      <c r="AM97" s="19">
        <f ca="1">+IF($F97=AM$48,SUM($N97:OFFSET($N97,0,IF(YEAR(AM$48)=VALUE(LEFT($L$48,4)),1,2))),
IF(YEAR($F97)&lt;=2017,$P97/12,0))</f>
        <v>33.333333333333336</v>
      </c>
      <c r="AN97" s="19">
        <f ca="1">+IF($F97=AN$48,SUM($N97:OFFSET($N97,0,IF(YEAR(AN$48)=VALUE(LEFT($L$48,4)),1,2))),
IF(YEAR($F97)&lt;=2017,$P97/12,0))</f>
        <v>33.333333333333336</v>
      </c>
      <c r="AO97" s="20">
        <f ca="1">+IF($F97=AO$48,SUM($N97:OFFSET($N97,0,IF(YEAR(AO$48)=VALUE(LEFT($L$48,4)),1,2))),
IF(YEAR($F97)&lt;=2017,$P97/12,0))</f>
        <v>33.333333333333336</v>
      </c>
      <c r="AP97" s="21"/>
      <c r="AR97" s="13"/>
      <c r="AS97" s="13"/>
    </row>
    <row r="98" spans="1:45" ht="15" hidden="1" x14ac:dyDescent="0.25">
      <c r="B98" s="289"/>
      <c r="C98" s="283"/>
      <c r="D98" s="284"/>
      <c r="E98" s="285"/>
      <c r="F98" s="286"/>
      <c r="G98" s="287"/>
      <c r="H98" s="288"/>
      <c r="I98" s="290"/>
      <c r="J98" s="291"/>
      <c r="K98" s="305"/>
      <c r="L98" s="292"/>
      <c r="M98" s="292"/>
      <c r="N98" s="19">
        <f t="shared" si="14"/>
        <v>0</v>
      </c>
      <c r="O98" s="19">
        <f t="shared" si="15"/>
        <v>0</v>
      </c>
      <c r="P98" s="20">
        <f t="shared" si="16"/>
        <v>0</v>
      </c>
      <c r="Q98" s="21"/>
      <c r="R98" s="22">
        <f ca="1">+IF($F98=R$48,SUM($N98:OFFSET($N98,0,IF(YEAR(R$48)=VALUE(LEFT($L$48,4)),1,2))),
IF(YEAR($F98)&lt;VALUE(LEFT($L$48,4)),($N98+$O98)/12,0))</f>
        <v>0</v>
      </c>
      <c r="S98" s="19">
        <f ca="1">+IF($F98=S$48,SUM($N98:OFFSET($N98,0,IF(YEAR(S$48)=VALUE(LEFT($L$48,4)),1,2))),
IF(YEAR($F98)&lt;VALUE(LEFT($L$48,4)),($N98+$O98)/12,0))</f>
        <v>0</v>
      </c>
      <c r="T98" s="19">
        <f ca="1">+IF($F98=T$48,SUM($N98:OFFSET($N98,0,IF(YEAR(T$48)=VALUE(LEFT($L$48,4)),1,2))),
IF(YEAR($F98)&lt;VALUE(LEFT($L$48,4)),($N98+$O98)/12,0))</f>
        <v>0</v>
      </c>
      <c r="U98" s="19">
        <f ca="1">+IF($F98=U$48,SUM($N98:OFFSET($N98,0,IF(YEAR(U$48)=VALUE(LEFT($L$48,4)),1,2))),
IF(YEAR($F98)&lt;VALUE(LEFT($L$48,4)),($N98+$O98)/12,0))</f>
        <v>0</v>
      </c>
      <c r="V98" s="19">
        <f ca="1">+IF($F98=V$48,SUM($N98:OFFSET($N98,0,IF(YEAR(V$48)=VALUE(LEFT($L$48,4)),1,2))),
IF(YEAR($F98)&lt;VALUE(LEFT($L$48,4)),($N98+$O98)/12,0))</f>
        <v>0</v>
      </c>
      <c r="W98" s="19">
        <f ca="1">+IF($F98=W$48,SUM($N98:OFFSET($N98,0,IF(YEAR(W$48)=VALUE(LEFT($L$48,4)),1,2))),
IF(YEAR($F98)&lt;VALUE(LEFT($L$48,4)),($N98+$O98)/12,0))</f>
        <v>0</v>
      </c>
      <c r="X98" s="19">
        <f ca="1">+IF($F98=X$48,SUM($N98:OFFSET($N98,0,IF(YEAR(X$48)=VALUE(LEFT($L$48,4)),1,2))),
IF(YEAR($F98)&lt;VALUE(LEFT($L$48,4)),($N98+$O98)/12,0))</f>
        <v>0</v>
      </c>
      <c r="Y98" s="19">
        <f ca="1">+IF($F98=Y$48,SUM($N98:OFFSET($N98,0,IF(YEAR(Y$48)=VALUE(LEFT($L$48,4)),1,2))),
IF(YEAR($F98)&lt;VALUE(LEFT($L$48,4)),($N98+$O98)/12,0))</f>
        <v>0</v>
      </c>
      <c r="Z98" s="19">
        <f ca="1">+IF($F98=Z$48,SUM($N98:OFFSET($N98,0,IF(YEAR(Z$48)=VALUE(LEFT($L$48,4)),1,2))),
IF(YEAR($F98)&lt;VALUE(LEFT($L$48,4)),($N98+$O98)/12,0))</f>
        <v>0</v>
      </c>
      <c r="AA98" s="19">
        <f ca="1">+IF($F98=AA$48,SUM($N98:OFFSET($N98,0,IF(YEAR(AA$48)=VALUE(LEFT($L$48,4)),1,2))),
IF(YEAR($F98)&lt;VALUE(LEFT($L$48,4)),($N98+$O98)/12,0))</f>
        <v>0</v>
      </c>
      <c r="AB98" s="19">
        <f ca="1">+IF($F98=AB$48,SUM($N98:OFFSET($N98,0,IF(YEAR(AB$48)=VALUE(LEFT($L$48,4)),1,2))),
IF(YEAR($F98)&lt;VALUE(LEFT($L$48,4)),($N98+$O98)/12,0))</f>
        <v>0</v>
      </c>
      <c r="AC98" s="20">
        <f ca="1">+IF($F98=AC$48,SUM($N98:OFFSET($N98,0,IF(YEAR(AC$48)=VALUE(LEFT($L$48,4)),1,2))),
IF(YEAR($F98)&lt;VALUE(LEFT($L$48,4)),($N98+$O98)/12,0))</f>
        <v>0</v>
      </c>
      <c r="AD98" s="22">
        <f ca="1">+IF($F98=AD$48,SUM($N98:OFFSET($N98,0,IF(YEAR(AD$48)=VALUE(LEFT($L$48,4)),1,2))),
IF(YEAR($F98)&lt;=2015,$P98/12,0))</f>
        <v>0</v>
      </c>
      <c r="AE98" s="19">
        <f ca="1">+IF($F98=AE$48,SUM($N98:OFFSET($N98,0,IF(YEAR(AE$48)=VALUE(LEFT($L$48,4)),1,2))),
IF(YEAR($F98)&lt;=2015,$P98/12,0))</f>
        <v>0</v>
      </c>
      <c r="AF98" s="19">
        <f ca="1">+IF($F98=AF$48,SUM($N98:OFFSET($N98,0,IF(YEAR(AF$48)=VALUE(LEFT($L$48,4)),1,2))),
IF(YEAR($F98)&lt;=2015,$P98/12,0))</f>
        <v>0</v>
      </c>
      <c r="AG98" s="19">
        <f ca="1">+IF($F98=AG$48,SUM($N98:OFFSET($N98,0,IF(YEAR(AG$48)=VALUE(LEFT($L$48,4)),1,2))),
IF(YEAR($F98)&lt;=2015,$P98/12,0))</f>
        <v>0</v>
      </c>
      <c r="AH98" s="19">
        <f ca="1">+IF($F98=AH$48,SUM($N98:OFFSET($N98,0,IF(YEAR(AH$48)=VALUE(LEFT($L$48,4)),1,2))),
IF(YEAR($F98)&lt;=2015,$P98/12,0))</f>
        <v>0</v>
      </c>
      <c r="AI98" s="19">
        <f ca="1">+IF($F98=AI$48,SUM($N98:OFFSET($N98,0,IF(YEAR(AI$48)=VALUE(LEFT($L$48,4)),1,2))),
IF(YEAR($F98)&lt;=2015,$P98/12,0))</f>
        <v>0</v>
      </c>
      <c r="AJ98" s="19">
        <f ca="1">+IF($F98=AJ$48,SUM($N98:OFFSET($N98,0,IF(YEAR(AJ$48)=VALUE(LEFT($L$48,4)),1,2))),
IF(YEAR($F98)&lt;=2015,$P98/12,0))</f>
        <v>0</v>
      </c>
      <c r="AK98" s="19">
        <f ca="1">+IF($F98=AK$48,SUM($N98:OFFSET($N98,0,IF(YEAR(AK$48)=VALUE(LEFT($L$48,4)),1,2))),
IF(YEAR($F98)&lt;=2015,$P98/12,0))</f>
        <v>0</v>
      </c>
      <c r="AL98" s="19">
        <f ca="1">+IF($F98=AL$48,SUM($N98:OFFSET($N98,0,IF(YEAR(AL$48)=VALUE(LEFT($L$48,4)),1,2))),
IF(YEAR($F98)&lt;=2015,$P98/12,0))</f>
        <v>0</v>
      </c>
      <c r="AM98" s="19">
        <f ca="1">+IF($F98=AM$48,SUM($N98:OFFSET($N98,0,IF(YEAR(AM$48)=VALUE(LEFT($L$48,4)),1,2))),
IF(YEAR($F98)&lt;=2015,$P98/12,0))</f>
        <v>0</v>
      </c>
      <c r="AN98" s="19">
        <f ca="1">+IF($F98=AN$48,SUM($N98:OFFSET($N98,0,IF(YEAR(AN$48)=VALUE(LEFT($L$48,4)),1,2))),
IF(YEAR($F98)&lt;=2015,$P98/12,0))</f>
        <v>0</v>
      </c>
      <c r="AO98" s="20">
        <f ca="1">+IF($F98=AO$48,SUM($N98:OFFSET($N98,0,IF(YEAR(AO$48)=VALUE(LEFT($L$48,4)),1,2))),
IF(YEAR($F98)&lt;=2015,$P98/12,0))</f>
        <v>0</v>
      </c>
      <c r="AP98" s="21"/>
      <c r="AR98" s="13"/>
      <c r="AS98" s="13"/>
    </row>
    <row r="99" spans="1:45" ht="15" hidden="1" x14ac:dyDescent="0.25">
      <c r="B99" s="289"/>
      <c r="C99" s="283"/>
      <c r="D99" s="284"/>
      <c r="E99" s="285"/>
      <c r="F99" s="286"/>
      <c r="G99" s="287"/>
      <c r="H99" s="288"/>
      <c r="I99" s="290"/>
      <c r="J99" s="291"/>
      <c r="K99" s="305"/>
      <c r="L99" s="292"/>
      <c r="M99" s="292"/>
      <c r="N99" s="19">
        <f t="shared" si="14"/>
        <v>0</v>
      </c>
      <c r="O99" s="19">
        <f t="shared" si="15"/>
        <v>0</v>
      </c>
      <c r="P99" s="20">
        <f t="shared" si="16"/>
        <v>0</v>
      </c>
      <c r="Q99" s="21"/>
      <c r="R99" s="22">
        <f ca="1">+IF($F99=R$48,SUM($N99:OFFSET($N99,0,IF(YEAR(R$48)=VALUE(LEFT($L$48,4)),1,2))),
IF(YEAR($F99)&lt;VALUE(LEFT($L$48,4)),($N99+$O99)/12,0))</f>
        <v>0</v>
      </c>
      <c r="S99" s="19">
        <f ca="1">+IF($F99=S$48,SUM($N99:OFFSET($N99,0,IF(YEAR(S$48)=VALUE(LEFT($L$48,4)),1,2))),
IF(YEAR($F99)&lt;VALUE(LEFT($L$48,4)),($N99+$O99)/12,0))</f>
        <v>0</v>
      </c>
      <c r="T99" s="19">
        <f ca="1">+IF($F99=T$48,SUM($N99:OFFSET($N99,0,IF(YEAR(T$48)=VALUE(LEFT($L$48,4)),1,2))),
IF(YEAR($F99)&lt;VALUE(LEFT($L$48,4)),($N99+$O99)/12,0))</f>
        <v>0</v>
      </c>
      <c r="U99" s="19">
        <f ca="1">+IF($F99=U$48,SUM($N99:OFFSET($N99,0,IF(YEAR(U$48)=VALUE(LEFT($L$48,4)),1,2))),
IF(YEAR($F99)&lt;VALUE(LEFT($L$48,4)),($N99+$O99)/12,0))</f>
        <v>0</v>
      </c>
      <c r="V99" s="19">
        <f ca="1">+IF($F99=V$48,SUM($N99:OFFSET($N99,0,IF(YEAR(V$48)=VALUE(LEFT($L$48,4)),1,2))),
IF(YEAR($F99)&lt;VALUE(LEFT($L$48,4)),($N99+$O99)/12,0))</f>
        <v>0</v>
      </c>
      <c r="W99" s="19">
        <f ca="1">+IF($F99=W$48,SUM($N99:OFFSET($N99,0,IF(YEAR(W$48)=VALUE(LEFT($L$48,4)),1,2))),
IF(YEAR($F99)&lt;VALUE(LEFT($L$48,4)),($N99+$O99)/12,0))</f>
        <v>0</v>
      </c>
      <c r="X99" s="19">
        <f ca="1">+IF($F99=X$48,SUM($N99:OFFSET($N99,0,IF(YEAR(X$48)=VALUE(LEFT($L$48,4)),1,2))),
IF(YEAR($F99)&lt;VALUE(LEFT($L$48,4)),($N99+$O99)/12,0))</f>
        <v>0</v>
      </c>
      <c r="Y99" s="19">
        <f ca="1">+IF($F99=Y$48,SUM($N99:OFFSET($N99,0,IF(YEAR(Y$48)=VALUE(LEFT($L$48,4)),1,2))),
IF(YEAR($F99)&lt;VALUE(LEFT($L$48,4)),($N99+$O99)/12,0))</f>
        <v>0</v>
      </c>
      <c r="Z99" s="19">
        <f ca="1">+IF($F99=Z$48,SUM($N99:OFFSET($N99,0,IF(YEAR(Z$48)=VALUE(LEFT($L$48,4)),1,2))),
IF(YEAR($F99)&lt;VALUE(LEFT($L$48,4)),($N99+$O99)/12,0))</f>
        <v>0</v>
      </c>
      <c r="AA99" s="19">
        <f ca="1">+IF($F99=AA$48,SUM($N99:OFFSET($N99,0,IF(YEAR(AA$48)=VALUE(LEFT($L$48,4)),1,2))),
IF(YEAR($F99)&lt;VALUE(LEFT($L$48,4)),($N99+$O99)/12,0))</f>
        <v>0</v>
      </c>
      <c r="AB99" s="19">
        <f ca="1">+IF($F99=AB$48,SUM($N99:OFFSET($N99,0,IF(YEAR(AB$48)=VALUE(LEFT($L$48,4)),1,2))),
IF(YEAR($F99)&lt;VALUE(LEFT($L$48,4)),($N99+$O99)/12,0))</f>
        <v>0</v>
      </c>
      <c r="AC99" s="20">
        <f ca="1">+IF($F99=AC$48,SUM($N99:OFFSET($N99,0,IF(YEAR(AC$48)=VALUE(LEFT($L$48,4)),1,2))),
IF(YEAR($F99)&lt;VALUE(LEFT($L$48,4)),($N99+$O99)/12,0))</f>
        <v>0</v>
      </c>
      <c r="AD99" s="22">
        <f ca="1">+IF($F99=AD$48,SUM($N99:OFFSET($N99,0,IF(YEAR(AD$48)=VALUE(LEFT($L$48,4)),1,2))),
IF(YEAR($F99)&lt;=2015,$P99/12,0))</f>
        <v>0</v>
      </c>
      <c r="AE99" s="19">
        <f ca="1">+IF($F99=AE$48,SUM($N99:OFFSET($N99,0,IF(YEAR(AE$48)=VALUE(LEFT($L$48,4)),1,2))),
IF(YEAR($F99)&lt;=2015,$P99/12,0))</f>
        <v>0</v>
      </c>
      <c r="AF99" s="19">
        <f ca="1">+IF($F99=AF$48,SUM($N99:OFFSET($N99,0,IF(YEAR(AF$48)=VALUE(LEFT($L$48,4)),1,2))),
IF(YEAR($F99)&lt;=2015,$P99/12,0))</f>
        <v>0</v>
      </c>
      <c r="AG99" s="19">
        <f ca="1">+IF($F99=AG$48,SUM($N99:OFFSET($N99,0,IF(YEAR(AG$48)=VALUE(LEFT($L$48,4)),1,2))),
IF(YEAR($F99)&lt;=2015,$P99/12,0))</f>
        <v>0</v>
      </c>
      <c r="AH99" s="19">
        <f ca="1">+IF($F99=AH$48,SUM($N99:OFFSET($N99,0,IF(YEAR(AH$48)=VALUE(LEFT($L$48,4)),1,2))),
IF(YEAR($F99)&lt;=2015,$P99/12,0))</f>
        <v>0</v>
      </c>
      <c r="AI99" s="19">
        <f ca="1">+IF($F99=AI$48,SUM($N99:OFFSET($N99,0,IF(YEAR(AI$48)=VALUE(LEFT($L$48,4)),1,2))),
IF(YEAR($F99)&lt;=2015,$P99/12,0))</f>
        <v>0</v>
      </c>
      <c r="AJ99" s="19">
        <f ca="1">+IF($F99=AJ$48,SUM($N99:OFFSET($N99,0,IF(YEAR(AJ$48)=VALUE(LEFT($L$48,4)),1,2))),
IF(YEAR($F99)&lt;=2015,$P99/12,0))</f>
        <v>0</v>
      </c>
      <c r="AK99" s="19">
        <f ca="1">+IF($F99=AK$48,SUM($N99:OFFSET($N99,0,IF(YEAR(AK$48)=VALUE(LEFT($L$48,4)),1,2))),
IF(YEAR($F99)&lt;=2015,$P99/12,0))</f>
        <v>0</v>
      </c>
      <c r="AL99" s="19">
        <f ca="1">+IF($F99=AL$48,SUM($N99:OFFSET($N99,0,IF(YEAR(AL$48)=VALUE(LEFT($L$48,4)),1,2))),
IF(YEAR($F99)&lt;=2015,$P99/12,0))</f>
        <v>0</v>
      </c>
      <c r="AM99" s="19">
        <f ca="1">+IF($F99=AM$48,SUM($N99:OFFSET($N99,0,IF(YEAR(AM$48)=VALUE(LEFT($L$48,4)),1,2))),
IF(YEAR($F99)&lt;=2015,$P99/12,0))</f>
        <v>0</v>
      </c>
      <c r="AN99" s="19">
        <f ca="1">+IF($F99=AN$48,SUM($N99:OFFSET($N99,0,IF(YEAR(AN$48)=VALUE(LEFT($L$48,4)),1,2))),
IF(YEAR($F99)&lt;=2015,$P99/12,0))</f>
        <v>0</v>
      </c>
      <c r="AO99" s="20">
        <f ca="1">+IF($F99=AO$48,SUM($N99:OFFSET($N99,0,IF(YEAR(AO$48)=VALUE(LEFT($L$48,4)),1,2))),
IF(YEAR($F99)&lt;=2015,$P99/12,0))</f>
        <v>0</v>
      </c>
      <c r="AP99" s="21"/>
      <c r="AR99" s="13"/>
      <c r="AS99" s="13"/>
    </row>
    <row r="100" spans="1:45" ht="15" hidden="1" x14ac:dyDescent="0.25">
      <c r="B100" s="289"/>
      <c r="C100" s="283"/>
      <c r="D100" s="284"/>
      <c r="E100" s="285"/>
      <c r="F100" s="286"/>
      <c r="G100" s="287"/>
      <c r="H100" s="288"/>
      <c r="I100" s="290"/>
      <c r="J100" s="291"/>
      <c r="K100" s="305"/>
      <c r="L100" s="292"/>
      <c r="M100" s="292"/>
      <c r="N100" s="19">
        <f t="shared" si="14"/>
        <v>0</v>
      </c>
      <c r="O100" s="19">
        <f t="shared" si="15"/>
        <v>0</v>
      </c>
      <c r="P100" s="20">
        <f t="shared" si="16"/>
        <v>0</v>
      </c>
      <c r="Q100" s="21"/>
      <c r="R100" s="22">
        <f ca="1">+IF($F100=R$48,SUM($N100:OFFSET($N100,0,IF(YEAR(R$48)=VALUE(LEFT($L$48,4)),1,2))),
IF(YEAR($F100)&lt;VALUE(LEFT($L$48,4)),($N100+$O100)/12,0))</f>
        <v>0</v>
      </c>
      <c r="S100" s="19">
        <f ca="1">+IF($F100=S$48,SUM($N100:OFFSET($N100,0,IF(YEAR(S$48)=VALUE(LEFT($L$48,4)),1,2))),
IF(YEAR($F100)&lt;VALUE(LEFT($L$48,4)),($N100+$O100)/12,0))</f>
        <v>0</v>
      </c>
      <c r="T100" s="19">
        <f ca="1">+IF($F100=T$48,SUM($N100:OFFSET($N100,0,IF(YEAR(T$48)=VALUE(LEFT($L$48,4)),1,2))),
IF(YEAR($F100)&lt;VALUE(LEFT($L$48,4)),($N100+$O100)/12,0))</f>
        <v>0</v>
      </c>
      <c r="U100" s="19">
        <f ca="1">+IF($F100=U$48,SUM($N100:OFFSET($N100,0,IF(YEAR(U$48)=VALUE(LEFT($L$48,4)),1,2))),
IF(YEAR($F100)&lt;VALUE(LEFT($L$48,4)),($N100+$O100)/12,0))</f>
        <v>0</v>
      </c>
      <c r="V100" s="19">
        <f ca="1">+IF($F100=V$48,SUM($N100:OFFSET($N100,0,IF(YEAR(V$48)=VALUE(LEFT($L$48,4)),1,2))),
IF(YEAR($F100)&lt;VALUE(LEFT($L$48,4)),($N100+$O100)/12,0))</f>
        <v>0</v>
      </c>
      <c r="W100" s="19">
        <f ca="1">+IF($F100=W$48,SUM($N100:OFFSET($N100,0,IF(YEAR(W$48)=VALUE(LEFT($L$48,4)),1,2))),
IF(YEAR($F100)&lt;VALUE(LEFT($L$48,4)),($N100+$O100)/12,0))</f>
        <v>0</v>
      </c>
      <c r="X100" s="19">
        <f ca="1">+IF($F100=X$48,SUM($N100:OFFSET($N100,0,IF(YEAR(X$48)=VALUE(LEFT($L$48,4)),1,2))),
IF(YEAR($F100)&lt;VALUE(LEFT($L$48,4)),($N100+$O100)/12,0))</f>
        <v>0</v>
      </c>
      <c r="Y100" s="19">
        <f ca="1">+IF($F100=Y$48,SUM($N100:OFFSET($N100,0,IF(YEAR(Y$48)=VALUE(LEFT($L$48,4)),1,2))),
IF(YEAR($F100)&lt;VALUE(LEFT($L$48,4)),($N100+$O100)/12,0))</f>
        <v>0</v>
      </c>
      <c r="Z100" s="19">
        <f ca="1">+IF($F100=Z$48,SUM($N100:OFFSET($N100,0,IF(YEAR(Z$48)=VALUE(LEFT($L$48,4)),1,2))),
IF(YEAR($F100)&lt;VALUE(LEFT($L$48,4)),($N100+$O100)/12,0))</f>
        <v>0</v>
      </c>
      <c r="AA100" s="19">
        <f ca="1">+IF($F100=AA$48,SUM($N100:OFFSET($N100,0,IF(YEAR(AA$48)=VALUE(LEFT($L$48,4)),1,2))),
IF(YEAR($F100)&lt;VALUE(LEFT($L$48,4)),($N100+$O100)/12,0))</f>
        <v>0</v>
      </c>
      <c r="AB100" s="19">
        <f ca="1">+IF($F100=AB$48,SUM($N100:OFFSET($N100,0,IF(YEAR(AB$48)=VALUE(LEFT($L$48,4)),1,2))),
IF(YEAR($F100)&lt;VALUE(LEFT($L$48,4)),($N100+$O100)/12,0))</f>
        <v>0</v>
      </c>
      <c r="AC100" s="20">
        <f ca="1">+IF($F100=AC$48,SUM($N100:OFFSET($N100,0,IF(YEAR(AC$48)=VALUE(LEFT($L$48,4)),1,2))),
IF(YEAR($F100)&lt;VALUE(LEFT($L$48,4)),($N100+$O100)/12,0))</f>
        <v>0</v>
      </c>
      <c r="AD100" s="22">
        <f ca="1">+IF($F100=AD$48,SUM($N100:OFFSET($N100,0,IF(YEAR(AD$48)=VALUE(LEFT($L$48,4)),1,2))),
IF(YEAR($F100)&lt;=2015,$P100/12,0))</f>
        <v>0</v>
      </c>
      <c r="AE100" s="19">
        <f ca="1">+IF($F100=AE$48,SUM($N100:OFFSET($N100,0,IF(YEAR(AE$48)=VALUE(LEFT($L$48,4)),1,2))),
IF(YEAR($F100)&lt;=2015,$P100/12,0))</f>
        <v>0</v>
      </c>
      <c r="AF100" s="19">
        <f ca="1">+IF($F100=AF$48,SUM($N100:OFFSET($N100,0,IF(YEAR(AF$48)=VALUE(LEFT($L$48,4)),1,2))),
IF(YEAR($F100)&lt;=2015,$P100/12,0))</f>
        <v>0</v>
      </c>
      <c r="AG100" s="19">
        <f ca="1">+IF($F100=AG$48,SUM($N100:OFFSET($N100,0,IF(YEAR(AG$48)=VALUE(LEFT($L$48,4)),1,2))),
IF(YEAR($F100)&lt;=2015,$P100/12,0))</f>
        <v>0</v>
      </c>
      <c r="AH100" s="19">
        <f ca="1">+IF($F100=AH$48,SUM($N100:OFFSET($N100,0,IF(YEAR(AH$48)=VALUE(LEFT($L$48,4)),1,2))),
IF(YEAR($F100)&lt;=2015,$P100/12,0))</f>
        <v>0</v>
      </c>
      <c r="AI100" s="19">
        <f ca="1">+IF($F100=AI$48,SUM($N100:OFFSET($N100,0,IF(YEAR(AI$48)=VALUE(LEFT($L$48,4)),1,2))),
IF(YEAR($F100)&lt;=2015,$P100/12,0))</f>
        <v>0</v>
      </c>
      <c r="AJ100" s="19">
        <f ca="1">+IF($F100=AJ$48,SUM($N100:OFFSET($N100,0,IF(YEAR(AJ$48)=VALUE(LEFT($L$48,4)),1,2))),
IF(YEAR($F100)&lt;=2015,$P100/12,0))</f>
        <v>0</v>
      </c>
      <c r="AK100" s="19">
        <f ca="1">+IF($F100=AK$48,SUM($N100:OFFSET($N100,0,IF(YEAR(AK$48)=VALUE(LEFT($L$48,4)),1,2))),
IF(YEAR($F100)&lt;=2015,$P100/12,0))</f>
        <v>0</v>
      </c>
      <c r="AL100" s="19">
        <f ca="1">+IF($F100=AL$48,SUM($N100:OFFSET($N100,0,IF(YEAR(AL$48)=VALUE(LEFT($L$48,4)),1,2))),
IF(YEAR($F100)&lt;=2015,$P100/12,0))</f>
        <v>0</v>
      </c>
      <c r="AM100" s="19">
        <f ca="1">+IF($F100=AM$48,SUM($N100:OFFSET($N100,0,IF(YEAR(AM$48)=VALUE(LEFT($L$48,4)),1,2))),
IF(YEAR($F100)&lt;=2015,$P100/12,0))</f>
        <v>0</v>
      </c>
      <c r="AN100" s="19">
        <f ca="1">+IF($F100=AN$48,SUM($N100:OFFSET($N100,0,IF(YEAR(AN$48)=VALUE(LEFT($L$48,4)),1,2))),
IF(YEAR($F100)&lt;=2015,$P100/12,0))</f>
        <v>0</v>
      </c>
      <c r="AO100" s="20">
        <f ca="1">+IF($F100=AO$48,SUM($N100:OFFSET($N100,0,IF(YEAR(AO$48)=VALUE(LEFT($L$48,4)),1,2))),
IF(YEAR($F100)&lt;=2015,$P100/12,0))</f>
        <v>0</v>
      </c>
      <c r="AP100" s="21"/>
      <c r="AR100" s="13"/>
      <c r="AS100" s="13"/>
    </row>
    <row r="101" spans="1:45" ht="15" hidden="1" x14ac:dyDescent="0.25">
      <c r="B101" s="289"/>
      <c r="C101" s="283"/>
      <c r="D101" s="284"/>
      <c r="E101" s="285"/>
      <c r="F101" s="286"/>
      <c r="G101" s="287"/>
      <c r="H101" s="288"/>
      <c r="I101" s="290"/>
      <c r="J101" s="291"/>
      <c r="K101" s="305"/>
      <c r="L101" s="292"/>
      <c r="M101" s="292"/>
      <c r="N101" s="19">
        <f t="shared" si="14"/>
        <v>0</v>
      </c>
      <c r="O101" s="19">
        <f t="shared" si="15"/>
        <v>0</v>
      </c>
      <c r="P101" s="20">
        <f t="shared" si="16"/>
        <v>0</v>
      </c>
      <c r="Q101" s="21"/>
      <c r="R101" s="22">
        <f ca="1">+IF($F101=R$48,SUM($N101:OFFSET($N101,0,IF(YEAR(R$48)=VALUE(LEFT($L$48,4)),1,2))),
IF(YEAR($F101)&lt;VALUE(LEFT($L$48,4)),($N101+$O101)/12,0))</f>
        <v>0</v>
      </c>
      <c r="S101" s="19">
        <f ca="1">+IF($F101=S$48,SUM($N101:OFFSET($N101,0,IF(YEAR(S$48)=VALUE(LEFT($L$48,4)),1,2))),
IF(YEAR($F101)&lt;VALUE(LEFT($L$48,4)),($N101+$O101)/12,0))</f>
        <v>0</v>
      </c>
      <c r="T101" s="19">
        <f ca="1">+IF($F101=T$48,SUM($N101:OFFSET($N101,0,IF(YEAR(T$48)=VALUE(LEFT($L$48,4)),1,2))),
IF(YEAR($F101)&lt;VALUE(LEFT($L$48,4)),($N101+$O101)/12,0))</f>
        <v>0</v>
      </c>
      <c r="U101" s="19">
        <f ca="1">+IF($F101=U$48,SUM($N101:OFFSET($N101,0,IF(YEAR(U$48)=VALUE(LEFT($L$48,4)),1,2))),
IF(YEAR($F101)&lt;VALUE(LEFT($L$48,4)),($N101+$O101)/12,0))</f>
        <v>0</v>
      </c>
      <c r="V101" s="19">
        <f ca="1">+IF($F101=V$48,SUM($N101:OFFSET($N101,0,IF(YEAR(V$48)=VALUE(LEFT($L$48,4)),1,2))),
IF(YEAR($F101)&lt;VALUE(LEFT($L$48,4)),($N101+$O101)/12,0))</f>
        <v>0</v>
      </c>
      <c r="W101" s="19">
        <f ca="1">+IF($F101=W$48,SUM($N101:OFFSET($N101,0,IF(YEAR(W$48)=VALUE(LEFT($L$48,4)),1,2))),
IF(YEAR($F101)&lt;VALUE(LEFT($L$48,4)),($N101+$O101)/12,0))</f>
        <v>0</v>
      </c>
      <c r="X101" s="19">
        <f ca="1">+IF($F101=X$48,SUM($N101:OFFSET($N101,0,IF(YEAR(X$48)=VALUE(LEFT($L$48,4)),1,2))),
IF(YEAR($F101)&lt;VALUE(LEFT($L$48,4)),($N101+$O101)/12,0))</f>
        <v>0</v>
      </c>
      <c r="Y101" s="19">
        <f ca="1">+IF($F101=Y$48,SUM($N101:OFFSET($N101,0,IF(YEAR(Y$48)=VALUE(LEFT($L$48,4)),1,2))),
IF(YEAR($F101)&lt;VALUE(LEFT($L$48,4)),($N101+$O101)/12,0))</f>
        <v>0</v>
      </c>
      <c r="Z101" s="19">
        <f ca="1">+IF($F101=Z$48,SUM($N101:OFFSET($N101,0,IF(YEAR(Z$48)=VALUE(LEFT($L$48,4)),1,2))),
IF(YEAR($F101)&lt;VALUE(LEFT($L$48,4)),($N101+$O101)/12,0))</f>
        <v>0</v>
      </c>
      <c r="AA101" s="19">
        <f ca="1">+IF($F101=AA$48,SUM($N101:OFFSET($N101,0,IF(YEAR(AA$48)=VALUE(LEFT($L$48,4)),1,2))),
IF(YEAR($F101)&lt;VALUE(LEFT($L$48,4)),($N101+$O101)/12,0))</f>
        <v>0</v>
      </c>
      <c r="AB101" s="19">
        <f ca="1">+IF($F101=AB$48,SUM($N101:OFFSET($N101,0,IF(YEAR(AB$48)=VALUE(LEFT($L$48,4)),1,2))),
IF(YEAR($F101)&lt;VALUE(LEFT($L$48,4)),($N101+$O101)/12,0))</f>
        <v>0</v>
      </c>
      <c r="AC101" s="20">
        <f ca="1">+IF($F101=AC$48,SUM($N101:OFFSET($N101,0,IF(YEAR(AC$48)=VALUE(LEFT($L$48,4)),1,2))),
IF(YEAR($F101)&lt;VALUE(LEFT($L$48,4)),($N101+$O101)/12,0))</f>
        <v>0</v>
      </c>
      <c r="AD101" s="22">
        <f ca="1">+IF($F101=AD$48,SUM($N101:OFFSET($N101,0,IF(YEAR(AD$48)=VALUE(LEFT($L$48,4)),1,2))),
IF(YEAR($F101)&lt;=2015,$P101/12,0))</f>
        <v>0</v>
      </c>
      <c r="AE101" s="19">
        <f ca="1">+IF($F101=AE$48,SUM($N101:OFFSET($N101,0,IF(YEAR(AE$48)=VALUE(LEFT($L$48,4)),1,2))),
IF(YEAR($F101)&lt;=2015,$P101/12,0))</f>
        <v>0</v>
      </c>
      <c r="AF101" s="19">
        <f ca="1">+IF($F101=AF$48,SUM($N101:OFFSET($N101,0,IF(YEAR(AF$48)=VALUE(LEFT($L$48,4)),1,2))),
IF(YEAR($F101)&lt;=2015,$P101/12,0))</f>
        <v>0</v>
      </c>
      <c r="AG101" s="19">
        <f ca="1">+IF($F101=AG$48,SUM($N101:OFFSET($N101,0,IF(YEAR(AG$48)=VALUE(LEFT($L$48,4)),1,2))),
IF(YEAR($F101)&lt;=2015,$P101/12,0))</f>
        <v>0</v>
      </c>
      <c r="AH101" s="19">
        <f ca="1">+IF($F101=AH$48,SUM($N101:OFFSET($N101,0,IF(YEAR(AH$48)=VALUE(LEFT($L$48,4)),1,2))),
IF(YEAR($F101)&lt;=2015,$P101/12,0))</f>
        <v>0</v>
      </c>
      <c r="AI101" s="19">
        <f ca="1">+IF($F101=AI$48,SUM($N101:OFFSET($N101,0,IF(YEAR(AI$48)=VALUE(LEFT($L$48,4)),1,2))),
IF(YEAR($F101)&lt;=2015,$P101/12,0))</f>
        <v>0</v>
      </c>
      <c r="AJ101" s="19">
        <f ca="1">+IF($F101=AJ$48,SUM($N101:OFFSET($N101,0,IF(YEAR(AJ$48)=VALUE(LEFT($L$48,4)),1,2))),
IF(YEAR($F101)&lt;=2015,$P101/12,0))</f>
        <v>0</v>
      </c>
      <c r="AK101" s="19">
        <f ca="1">+IF($F101=AK$48,SUM($N101:OFFSET($N101,0,IF(YEAR(AK$48)=VALUE(LEFT($L$48,4)),1,2))),
IF(YEAR($F101)&lt;=2015,$P101/12,0))</f>
        <v>0</v>
      </c>
      <c r="AL101" s="19">
        <f ca="1">+IF($F101=AL$48,SUM($N101:OFFSET($N101,0,IF(YEAR(AL$48)=VALUE(LEFT($L$48,4)),1,2))),
IF(YEAR($F101)&lt;=2015,$P101/12,0))</f>
        <v>0</v>
      </c>
      <c r="AM101" s="19">
        <f ca="1">+IF($F101=AM$48,SUM($N101:OFFSET($N101,0,IF(YEAR(AM$48)=VALUE(LEFT($L$48,4)),1,2))),
IF(YEAR($F101)&lt;=2015,$P101/12,0))</f>
        <v>0</v>
      </c>
      <c r="AN101" s="19">
        <f ca="1">+IF($F101=AN$48,SUM($N101:OFFSET($N101,0,IF(YEAR(AN$48)=VALUE(LEFT($L$48,4)),1,2))),
IF(YEAR($F101)&lt;=2015,$P101/12,0))</f>
        <v>0</v>
      </c>
      <c r="AO101" s="20">
        <f ca="1">+IF($F101=AO$48,SUM($N101:OFFSET($N101,0,IF(YEAR(AO$48)=VALUE(LEFT($L$48,4)),1,2))),
IF(YEAR($F101)&lt;=2015,$P101/12,0))</f>
        <v>0</v>
      </c>
      <c r="AP101" s="21"/>
      <c r="AR101" s="13"/>
      <c r="AS101" s="13"/>
    </row>
    <row r="102" spans="1:45" ht="15" hidden="1" x14ac:dyDescent="0.25">
      <c r="B102" s="289"/>
      <c r="C102" s="283"/>
      <c r="D102" s="284"/>
      <c r="E102" s="295"/>
      <c r="F102" s="286"/>
      <c r="G102" s="283"/>
      <c r="H102" s="288"/>
      <c r="I102" s="290"/>
      <c r="J102" s="291"/>
      <c r="K102" s="306"/>
      <c r="L102" s="302"/>
      <c r="M102" s="292"/>
      <c r="N102" s="19">
        <f t="shared" si="14"/>
        <v>0</v>
      </c>
      <c r="O102" s="19">
        <f t="shared" si="15"/>
        <v>0</v>
      </c>
      <c r="P102" s="20">
        <f t="shared" si="16"/>
        <v>0</v>
      </c>
      <c r="Q102" s="21"/>
      <c r="R102" s="22">
        <f ca="1">+IF($F102=R$48,SUM($N102:OFFSET($N102,0,IF(YEAR(R$48)=VALUE(LEFT($L$48,4)),1,2))),
IF(YEAR($F102)&lt;VALUE(LEFT($L$48,4)),($N102+$O102)/12,0))</f>
        <v>0</v>
      </c>
      <c r="S102" s="19">
        <f ca="1">+IF($F102=S$48,SUM($N102:OFFSET($N102,0,IF(YEAR(S$48)=VALUE(LEFT($L$48,4)),1,2))),
IF(YEAR($F102)&lt;VALUE(LEFT($L$48,4)),($N102+$O102)/12,0))</f>
        <v>0</v>
      </c>
      <c r="T102" s="19">
        <f ca="1">+IF($F102=T$48,SUM($N102:OFFSET($N102,0,IF(YEAR(T$48)=VALUE(LEFT($L$48,4)),1,2))),
IF(YEAR($F102)&lt;VALUE(LEFT($L$48,4)),($N102+$O102)/12,0))</f>
        <v>0</v>
      </c>
      <c r="U102" s="19">
        <f ca="1">+IF($F102=U$48,SUM($N102:OFFSET($N102,0,IF(YEAR(U$48)=VALUE(LEFT($L$48,4)),1,2))),
IF(YEAR($F102)&lt;VALUE(LEFT($L$48,4)),($N102+$O102)/12,0))</f>
        <v>0</v>
      </c>
      <c r="V102" s="19">
        <f ca="1">+IF($F102=V$48,SUM($N102:OFFSET($N102,0,IF(YEAR(V$48)=VALUE(LEFT($L$48,4)),1,2))),
IF(YEAR($F102)&lt;VALUE(LEFT($L$48,4)),($N102+$O102)/12,0))</f>
        <v>0</v>
      </c>
      <c r="W102" s="19">
        <f ca="1">+IF($F102=W$48,SUM($N102:OFFSET($N102,0,IF(YEAR(W$48)=VALUE(LEFT($L$48,4)),1,2))),
IF(YEAR($F102)&lt;VALUE(LEFT($L$48,4)),($N102+$O102)/12,0))</f>
        <v>0</v>
      </c>
      <c r="X102" s="19">
        <f ca="1">+IF($F102=X$48,SUM($N102:OFFSET($N102,0,IF(YEAR(X$48)=VALUE(LEFT($L$48,4)),1,2))),
IF(YEAR($F102)&lt;VALUE(LEFT($L$48,4)),($N102+$O102)/12,0))</f>
        <v>0</v>
      </c>
      <c r="Y102" s="19">
        <f ca="1">+IF($F102=Y$48,SUM($N102:OFFSET($N102,0,IF(YEAR(Y$48)=VALUE(LEFT($L$48,4)),1,2))),
IF(YEAR($F102)&lt;VALUE(LEFT($L$48,4)),($N102+$O102)/12,0))</f>
        <v>0</v>
      </c>
      <c r="Z102" s="19">
        <f ca="1">+IF($F102=Z$48,SUM($N102:OFFSET($N102,0,IF(YEAR(Z$48)=VALUE(LEFT($L$48,4)),1,2))),
IF(YEAR($F102)&lt;VALUE(LEFT($L$48,4)),($N102+$O102)/12,0))</f>
        <v>0</v>
      </c>
      <c r="AA102" s="19">
        <f ca="1">+IF($F102=AA$48,SUM($N102:OFFSET($N102,0,IF(YEAR(AA$48)=VALUE(LEFT($L$48,4)),1,2))),
IF(YEAR($F102)&lt;VALUE(LEFT($L$48,4)),($N102+$O102)/12,0))</f>
        <v>0</v>
      </c>
      <c r="AB102" s="19">
        <f ca="1">+IF($F102=AB$48,SUM($N102:OFFSET($N102,0,IF(YEAR(AB$48)=VALUE(LEFT($L$48,4)),1,2))),
IF(YEAR($F102)&lt;VALUE(LEFT($L$48,4)),($N102+$O102)/12,0))</f>
        <v>0</v>
      </c>
      <c r="AC102" s="20">
        <f ca="1">+IF($F102=AC$48,SUM($N102:OFFSET($N102,0,IF(YEAR(AC$48)=VALUE(LEFT($L$48,4)),1,2))),
IF(YEAR($F102)&lt;VALUE(LEFT($L$48,4)),($N102+$O102)/12,0))</f>
        <v>0</v>
      </c>
      <c r="AD102" s="22">
        <f ca="1">+IF($F102=AD$48,SUM($N102:OFFSET($N102,0,IF(YEAR(AD$48)=VALUE(LEFT($L$48,4)),1,2))),
IF(YEAR($F102)&lt;=2015,$P102/12,0))</f>
        <v>0</v>
      </c>
      <c r="AE102" s="19">
        <f ca="1">+IF($F102=AE$48,SUM($N102:OFFSET($N102,0,IF(YEAR(AE$48)=VALUE(LEFT($L$48,4)),1,2))),
IF(YEAR($F102)&lt;=2015,$P102/12,0))</f>
        <v>0</v>
      </c>
      <c r="AF102" s="19">
        <f ca="1">+IF($F102=AF$48,SUM($N102:OFFSET($N102,0,IF(YEAR(AF$48)=VALUE(LEFT($L$48,4)),1,2))),
IF(YEAR($F102)&lt;=2015,$P102/12,0))</f>
        <v>0</v>
      </c>
      <c r="AG102" s="19">
        <f ca="1">+IF($F102=AG$48,SUM($N102:OFFSET($N102,0,IF(YEAR(AG$48)=VALUE(LEFT($L$48,4)),1,2))),
IF(YEAR($F102)&lt;=2015,$P102/12,0))</f>
        <v>0</v>
      </c>
      <c r="AH102" s="19">
        <f ca="1">+IF($F102=AH$48,SUM($N102:OFFSET($N102,0,IF(YEAR(AH$48)=VALUE(LEFT($L$48,4)),1,2))),
IF(YEAR($F102)&lt;=2015,$P102/12,0))</f>
        <v>0</v>
      </c>
      <c r="AI102" s="19">
        <f ca="1">+IF($F102=AI$48,SUM($N102:OFFSET($N102,0,IF(YEAR(AI$48)=VALUE(LEFT($L$48,4)),1,2))),
IF(YEAR($F102)&lt;=2015,$P102/12,0))</f>
        <v>0</v>
      </c>
      <c r="AJ102" s="19">
        <f ca="1">+IF($F102=AJ$48,SUM($N102:OFFSET($N102,0,IF(YEAR(AJ$48)=VALUE(LEFT($L$48,4)),1,2))),
IF(YEAR($F102)&lt;=2015,$P102/12,0))</f>
        <v>0</v>
      </c>
      <c r="AK102" s="19">
        <f ca="1">+IF($F102=AK$48,SUM($N102:OFFSET($N102,0,IF(YEAR(AK$48)=VALUE(LEFT($L$48,4)),1,2))),
IF(YEAR($F102)&lt;=2015,$P102/12,0))</f>
        <v>0</v>
      </c>
      <c r="AL102" s="19">
        <f ca="1">+IF($F102=AL$48,SUM($N102:OFFSET($N102,0,IF(YEAR(AL$48)=VALUE(LEFT($L$48,4)),1,2))),
IF(YEAR($F102)&lt;=2015,$P102/12,0))</f>
        <v>0</v>
      </c>
      <c r="AM102" s="19">
        <f ca="1">+IF($F102=AM$48,SUM($N102:OFFSET($N102,0,IF(YEAR(AM$48)=VALUE(LEFT($L$48,4)),1,2))),
IF(YEAR($F102)&lt;=2015,$P102/12,0))</f>
        <v>0</v>
      </c>
      <c r="AN102" s="19">
        <f ca="1">+IF($F102=AN$48,SUM($N102:OFFSET($N102,0,IF(YEAR(AN$48)=VALUE(LEFT($L$48,4)),1,2))),
IF(YEAR($F102)&lt;=2015,$P102/12,0))</f>
        <v>0</v>
      </c>
      <c r="AO102" s="20">
        <f ca="1">+IF($F102=AO$48,SUM($N102:OFFSET($N102,0,IF(YEAR(AO$48)=VALUE(LEFT($L$48,4)),1,2))),
IF(YEAR($F102)&lt;=2015,$P102/12,0))</f>
        <v>0</v>
      </c>
      <c r="AP102" s="21"/>
      <c r="AR102" s="13"/>
      <c r="AS102" s="13"/>
    </row>
    <row r="103" spans="1:45" ht="15" hidden="1" x14ac:dyDescent="0.25">
      <c r="B103" s="289"/>
      <c r="C103" s="283"/>
      <c r="D103" s="284"/>
      <c r="E103" s="295"/>
      <c r="F103" s="286"/>
      <c r="G103" s="283"/>
      <c r="H103" s="288"/>
      <c r="I103" s="290"/>
      <c r="J103" s="291"/>
      <c r="K103" s="306"/>
      <c r="L103" s="302"/>
      <c r="M103" s="292"/>
      <c r="N103" s="19">
        <f t="shared" si="14"/>
        <v>0</v>
      </c>
      <c r="O103" s="19">
        <f t="shared" si="15"/>
        <v>0</v>
      </c>
      <c r="P103" s="20">
        <f t="shared" si="16"/>
        <v>0</v>
      </c>
      <c r="Q103" s="21"/>
      <c r="R103" s="22">
        <f ca="1">+IF($F103=R$48,SUM($N103:OFFSET($N103,0,IF(YEAR(R$48)=VALUE(LEFT($L$48,4)),1,2))),
IF(YEAR($F103)&lt;VALUE(LEFT($L$48,4)),($N103+$O103)/12,0))</f>
        <v>0</v>
      </c>
      <c r="S103" s="19">
        <f ca="1">+IF($F103=S$48,SUM($N103:OFFSET($N103,0,IF(YEAR(S$48)=VALUE(LEFT($L$48,4)),1,2))),
IF(YEAR($F103)&lt;VALUE(LEFT($L$48,4)),($N103+$O103)/12,0))</f>
        <v>0</v>
      </c>
      <c r="T103" s="19">
        <f ca="1">+IF($F103=T$48,SUM($N103:OFFSET($N103,0,IF(YEAR(T$48)=VALUE(LEFT($L$48,4)),1,2))),
IF(YEAR($F103)&lt;VALUE(LEFT($L$48,4)),($N103+$O103)/12,0))</f>
        <v>0</v>
      </c>
      <c r="U103" s="19">
        <f ca="1">+IF($F103=U$48,SUM($N103:OFFSET($N103,0,IF(YEAR(U$48)=VALUE(LEFT($L$48,4)),1,2))),
IF(YEAR($F103)&lt;VALUE(LEFT($L$48,4)),($N103+$O103)/12,0))</f>
        <v>0</v>
      </c>
      <c r="V103" s="19">
        <f ca="1">+IF($F103=V$48,SUM($N103:OFFSET($N103,0,IF(YEAR(V$48)=VALUE(LEFT($L$48,4)),1,2))),
IF(YEAR($F103)&lt;VALUE(LEFT($L$48,4)),($N103+$O103)/12,0))</f>
        <v>0</v>
      </c>
      <c r="W103" s="19">
        <f ca="1">+IF($F103=W$48,SUM($N103:OFFSET($N103,0,IF(YEAR(W$48)=VALUE(LEFT($L$48,4)),1,2))),
IF(YEAR($F103)&lt;VALUE(LEFT($L$48,4)),($N103+$O103)/12,0))</f>
        <v>0</v>
      </c>
      <c r="X103" s="19">
        <f ca="1">+IF($F103=X$48,SUM($N103:OFFSET($N103,0,IF(YEAR(X$48)=VALUE(LEFT($L$48,4)),1,2))),
IF(YEAR($F103)&lt;VALUE(LEFT($L$48,4)),($N103+$O103)/12,0))</f>
        <v>0</v>
      </c>
      <c r="Y103" s="19">
        <f ca="1">+IF($F103=Y$48,SUM($N103:OFFSET($N103,0,IF(YEAR(Y$48)=VALUE(LEFT($L$48,4)),1,2))),
IF(YEAR($F103)&lt;VALUE(LEFT($L$48,4)),($N103+$O103)/12,0))</f>
        <v>0</v>
      </c>
      <c r="Z103" s="19">
        <f ca="1">+IF($F103=Z$48,SUM($N103:OFFSET($N103,0,IF(YEAR(Z$48)=VALUE(LEFT($L$48,4)),1,2))),
IF(YEAR($F103)&lt;VALUE(LEFT($L$48,4)),($N103+$O103)/12,0))</f>
        <v>0</v>
      </c>
      <c r="AA103" s="19">
        <f ca="1">+IF($F103=AA$48,SUM($N103:OFFSET($N103,0,IF(YEAR(AA$48)=VALUE(LEFT($L$48,4)),1,2))),
IF(YEAR($F103)&lt;VALUE(LEFT($L$48,4)),($N103+$O103)/12,0))</f>
        <v>0</v>
      </c>
      <c r="AB103" s="19">
        <f ca="1">+IF($F103=AB$48,SUM($N103:OFFSET($N103,0,IF(YEAR(AB$48)=VALUE(LEFT($L$48,4)),1,2))),
IF(YEAR($F103)&lt;VALUE(LEFT($L$48,4)),($N103+$O103)/12,0))</f>
        <v>0</v>
      </c>
      <c r="AC103" s="20">
        <f ca="1">+IF($F103=AC$48,SUM($N103:OFFSET($N103,0,IF(YEAR(AC$48)=VALUE(LEFT($L$48,4)),1,2))),
IF(YEAR($F103)&lt;VALUE(LEFT($L$48,4)),($N103+$O103)/12,0))</f>
        <v>0</v>
      </c>
      <c r="AD103" s="22">
        <f ca="1">+IF($F103=AD$48,SUM($N103:OFFSET($N103,0,IF(YEAR(AD$48)=VALUE(LEFT($L$48,4)),1,2))),
IF(YEAR($F103)&lt;=2015,$P103/12,0))</f>
        <v>0</v>
      </c>
      <c r="AE103" s="19">
        <f ca="1">+IF($F103=AE$48,SUM($N103:OFFSET($N103,0,IF(YEAR(AE$48)=VALUE(LEFT($L$48,4)),1,2))),
IF(YEAR($F103)&lt;=2015,$P103/12,0))</f>
        <v>0</v>
      </c>
      <c r="AF103" s="19">
        <f ca="1">+IF($F103=AF$48,SUM($N103:OFFSET($N103,0,IF(YEAR(AF$48)=VALUE(LEFT($L$48,4)),1,2))),
IF(YEAR($F103)&lt;=2015,$P103/12,0))</f>
        <v>0</v>
      </c>
      <c r="AG103" s="19">
        <f ca="1">+IF($F103=AG$48,SUM($N103:OFFSET($N103,0,IF(YEAR(AG$48)=VALUE(LEFT($L$48,4)),1,2))),
IF(YEAR($F103)&lt;=2015,$P103/12,0))</f>
        <v>0</v>
      </c>
      <c r="AH103" s="19">
        <f ca="1">+IF($F103=AH$48,SUM($N103:OFFSET($N103,0,IF(YEAR(AH$48)=VALUE(LEFT($L$48,4)),1,2))),
IF(YEAR($F103)&lt;=2015,$P103/12,0))</f>
        <v>0</v>
      </c>
      <c r="AI103" s="19">
        <f ca="1">+IF($F103=AI$48,SUM($N103:OFFSET($N103,0,IF(YEAR(AI$48)=VALUE(LEFT($L$48,4)),1,2))),
IF(YEAR($F103)&lt;=2015,$P103/12,0))</f>
        <v>0</v>
      </c>
      <c r="AJ103" s="19">
        <f ca="1">+IF($F103=AJ$48,SUM($N103:OFFSET($N103,0,IF(YEAR(AJ$48)=VALUE(LEFT($L$48,4)),1,2))),
IF(YEAR($F103)&lt;=2015,$P103/12,0))</f>
        <v>0</v>
      </c>
      <c r="AK103" s="19">
        <f ca="1">+IF($F103=AK$48,SUM($N103:OFFSET($N103,0,IF(YEAR(AK$48)=VALUE(LEFT($L$48,4)),1,2))),
IF(YEAR($F103)&lt;=2015,$P103/12,0))</f>
        <v>0</v>
      </c>
      <c r="AL103" s="19">
        <f ca="1">+IF($F103=AL$48,SUM($N103:OFFSET($N103,0,IF(YEAR(AL$48)=VALUE(LEFT($L$48,4)),1,2))),
IF(YEAR($F103)&lt;=2015,$P103/12,0))</f>
        <v>0</v>
      </c>
      <c r="AM103" s="19">
        <f ca="1">+IF($F103=AM$48,SUM($N103:OFFSET($N103,0,IF(YEAR(AM$48)=VALUE(LEFT($L$48,4)),1,2))),
IF(YEAR($F103)&lt;=2015,$P103/12,0))</f>
        <v>0</v>
      </c>
      <c r="AN103" s="19">
        <f ca="1">+IF($F103=AN$48,SUM($N103:OFFSET($N103,0,IF(YEAR(AN$48)=VALUE(LEFT($L$48,4)),1,2))),
IF(YEAR($F103)&lt;=2015,$P103/12,0))</f>
        <v>0</v>
      </c>
      <c r="AO103" s="20">
        <f ca="1">+IF($F103=AO$48,SUM($N103:OFFSET($N103,0,IF(YEAR(AO$48)=VALUE(LEFT($L$48,4)),1,2))),
IF(YEAR($F103)&lt;=2015,$P103/12,0))</f>
        <v>0</v>
      </c>
      <c r="AP103" s="21"/>
      <c r="AR103" s="13"/>
      <c r="AS103" s="13"/>
    </row>
    <row r="104" spans="1:45" ht="15" hidden="1" x14ac:dyDescent="0.25">
      <c r="B104" s="289"/>
      <c r="C104" s="283"/>
      <c r="D104" s="284"/>
      <c r="E104" s="295"/>
      <c r="F104" s="286"/>
      <c r="G104" s="283"/>
      <c r="H104" s="288"/>
      <c r="I104" s="290"/>
      <c r="J104" s="291"/>
      <c r="K104" s="306"/>
      <c r="L104" s="302"/>
      <c r="M104" s="292"/>
      <c r="N104" s="19">
        <f t="shared" si="14"/>
        <v>0</v>
      </c>
      <c r="O104" s="19">
        <f t="shared" si="15"/>
        <v>0</v>
      </c>
      <c r="P104" s="20">
        <f t="shared" si="16"/>
        <v>0</v>
      </c>
      <c r="Q104" s="21"/>
      <c r="R104" s="22">
        <f ca="1">+IF($F104=R$48,SUM($N104:OFFSET($N104,0,IF(YEAR(R$48)=VALUE(LEFT($L$48,4)),1,2))),
IF(YEAR($F104)&lt;VALUE(LEFT($L$48,4)),($N104+$O104)/12,0))</f>
        <v>0</v>
      </c>
      <c r="S104" s="19">
        <f ca="1">+IF($F104=S$48,SUM($N104:OFFSET($N104,0,IF(YEAR(S$48)=VALUE(LEFT($L$48,4)),1,2))),
IF(YEAR($F104)&lt;VALUE(LEFT($L$48,4)),($N104+$O104)/12,0))</f>
        <v>0</v>
      </c>
      <c r="T104" s="19">
        <f ca="1">+IF($F104=T$48,SUM($N104:OFFSET($N104,0,IF(YEAR(T$48)=VALUE(LEFT($L$48,4)),1,2))),
IF(YEAR($F104)&lt;VALUE(LEFT($L$48,4)),($N104+$O104)/12,0))</f>
        <v>0</v>
      </c>
      <c r="U104" s="19">
        <f ca="1">+IF($F104=U$48,SUM($N104:OFFSET($N104,0,IF(YEAR(U$48)=VALUE(LEFT($L$48,4)),1,2))),
IF(YEAR($F104)&lt;VALUE(LEFT($L$48,4)),($N104+$O104)/12,0))</f>
        <v>0</v>
      </c>
      <c r="V104" s="19">
        <f ca="1">+IF($F104=V$48,SUM($N104:OFFSET($N104,0,IF(YEAR(V$48)=VALUE(LEFT($L$48,4)),1,2))),
IF(YEAR($F104)&lt;VALUE(LEFT($L$48,4)),($N104+$O104)/12,0))</f>
        <v>0</v>
      </c>
      <c r="W104" s="19">
        <f ca="1">+IF($F104=W$48,SUM($N104:OFFSET($N104,0,IF(YEAR(W$48)=VALUE(LEFT($L$48,4)),1,2))),
IF(YEAR($F104)&lt;VALUE(LEFT($L$48,4)),($N104+$O104)/12,0))</f>
        <v>0</v>
      </c>
      <c r="X104" s="19">
        <f ca="1">+IF($F104=X$48,SUM($N104:OFFSET($N104,0,IF(YEAR(X$48)=VALUE(LEFT($L$48,4)),1,2))),
IF(YEAR($F104)&lt;VALUE(LEFT($L$48,4)),($N104+$O104)/12,0))</f>
        <v>0</v>
      </c>
      <c r="Y104" s="19">
        <f ca="1">+IF($F104=Y$48,SUM($N104:OFFSET($N104,0,IF(YEAR(Y$48)=VALUE(LEFT($L$48,4)),1,2))),
IF(YEAR($F104)&lt;VALUE(LEFT($L$48,4)),($N104+$O104)/12,0))</f>
        <v>0</v>
      </c>
      <c r="Z104" s="19">
        <f ca="1">+IF($F104=Z$48,SUM($N104:OFFSET($N104,0,IF(YEAR(Z$48)=VALUE(LEFT($L$48,4)),1,2))),
IF(YEAR($F104)&lt;VALUE(LEFT($L$48,4)),($N104+$O104)/12,0))</f>
        <v>0</v>
      </c>
      <c r="AA104" s="19">
        <f ca="1">+IF($F104=AA$48,SUM($N104:OFFSET($N104,0,IF(YEAR(AA$48)=VALUE(LEFT($L$48,4)),1,2))),
IF(YEAR($F104)&lt;VALUE(LEFT($L$48,4)),($N104+$O104)/12,0))</f>
        <v>0</v>
      </c>
      <c r="AB104" s="19">
        <f ca="1">+IF($F104=AB$48,SUM($N104:OFFSET($N104,0,IF(YEAR(AB$48)=VALUE(LEFT($L$48,4)),1,2))),
IF(YEAR($F104)&lt;VALUE(LEFT($L$48,4)),($N104+$O104)/12,0))</f>
        <v>0</v>
      </c>
      <c r="AC104" s="20">
        <f ca="1">+IF($F104=AC$48,SUM($N104:OFFSET($N104,0,IF(YEAR(AC$48)=VALUE(LEFT($L$48,4)),1,2))),
IF(YEAR($F104)&lt;VALUE(LEFT($L$48,4)),($N104+$O104)/12,0))</f>
        <v>0</v>
      </c>
      <c r="AD104" s="22">
        <f ca="1">+IF($F104=AD$48,SUM($N104:OFFSET($N104,0,IF(YEAR(AD$48)=VALUE(LEFT($L$48,4)),1,2))),
IF(YEAR($F104)&lt;=2015,$P104/12,0))</f>
        <v>0</v>
      </c>
      <c r="AE104" s="19">
        <f ca="1">+IF($F104=AE$48,SUM($N104:OFFSET($N104,0,IF(YEAR(AE$48)=VALUE(LEFT($L$48,4)),1,2))),
IF(YEAR($F104)&lt;=2015,$P104/12,0))</f>
        <v>0</v>
      </c>
      <c r="AF104" s="19">
        <f ca="1">+IF($F104=AF$48,SUM($N104:OFFSET($N104,0,IF(YEAR(AF$48)=VALUE(LEFT($L$48,4)),1,2))),
IF(YEAR($F104)&lt;=2015,$P104/12,0))</f>
        <v>0</v>
      </c>
      <c r="AG104" s="19">
        <f ca="1">+IF($F104=AG$48,SUM($N104:OFFSET($N104,0,IF(YEAR(AG$48)=VALUE(LEFT($L$48,4)),1,2))),
IF(YEAR($F104)&lt;=2015,$P104/12,0))</f>
        <v>0</v>
      </c>
      <c r="AH104" s="19">
        <f ca="1">+IF($F104=AH$48,SUM($N104:OFFSET($N104,0,IF(YEAR(AH$48)=VALUE(LEFT($L$48,4)),1,2))),
IF(YEAR($F104)&lt;=2015,$P104/12,0))</f>
        <v>0</v>
      </c>
      <c r="AI104" s="19">
        <f ca="1">+IF($F104=AI$48,SUM($N104:OFFSET($N104,0,IF(YEAR(AI$48)=VALUE(LEFT($L$48,4)),1,2))),
IF(YEAR($F104)&lt;=2015,$P104/12,0))</f>
        <v>0</v>
      </c>
      <c r="AJ104" s="19">
        <f ca="1">+IF($F104=AJ$48,SUM($N104:OFFSET($N104,0,IF(YEAR(AJ$48)=VALUE(LEFT($L$48,4)),1,2))),
IF(YEAR($F104)&lt;=2015,$P104/12,0))</f>
        <v>0</v>
      </c>
      <c r="AK104" s="19">
        <f ca="1">+IF($F104=AK$48,SUM($N104:OFFSET($N104,0,IF(YEAR(AK$48)=VALUE(LEFT($L$48,4)),1,2))),
IF(YEAR($F104)&lt;=2015,$P104/12,0))</f>
        <v>0</v>
      </c>
      <c r="AL104" s="19">
        <f ca="1">+IF($F104=AL$48,SUM($N104:OFFSET($N104,0,IF(YEAR(AL$48)=VALUE(LEFT($L$48,4)),1,2))),
IF(YEAR($F104)&lt;=2015,$P104/12,0))</f>
        <v>0</v>
      </c>
      <c r="AM104" s="19">
        <f ca="1">+IF($F104=AM$48,SUM($N104:OFFSET($N104,0,IF(YEAR(AM$48)=VALUE(LEFT($L$48,4)),1,2))),
IF(YEAR($F104)&lt;=2015,$P104/12,0))</f>
        <v>0</v>
      </c>
      <c r="AN104" s="19">
        <f ca="1">+IF($F104=AN$48,SUM($N104:OFFSET($N104,0,IF(YEAR(AN$48)=VALUE(LEFT($L$48,4)),1,2))),
IF(YEAR($F104)&lt;=2015,$P104/12,0))</f>
        <v>0</v>
      </c>
      <c r="AO104" s="20">
        <f ca="1">+IF($F104=AO$48,SUM($N104:OFFSET($N104,0,IF(YEAR(AO$48)=VALUE(LEFT($L$48,4)),1,2))),
IF(YEAR($F104)&lt;=2015,$P104/12,0))</f>
        <v>0</v>
      </c>
      <c r="AP104" s="21"/>
      <c r="AR104" s="13"/>
      <c r="AS104" s="13"/>
    </row>
    <row r="105" spans="1:45" ht="15" hidden="1" x14ac:dyDescent="0.25">
      <c r="B105" s="289"/>
      <c r="C105" s="283"/>
      <c r="D105" s="284"/>
      <c r="E105" s="295"/>
      <c r="F105" s="286"/>
      <c r="G105" s="283"/>
      <c r="H105" s="288"/>
      <c r="I105" s="290"/>
      <c r="J105" s="291"/>
      <c r="K105" s="306"/>
      <c r="L105" s="302"/>
      <c r="M105" s="292"/>
      <c r="N105" s="19">
        <f t="shared" si="14"/>
        <v>0</v>
      </c>
      <c r="O105" s="19">
        <f t="shared" si="15"/>
        <v>0</v>
      </c>
      <c r="P105" s="20">
        <f t="shared" si="16"/>
        <v>0</v>
      </c>
      <c r="Q105" s="21"/>
      <c r="R105" s="22">
        <f ca="1">+IF($F105=R$48,SUM($N105:OFFSET($N105,0,IF(YEAR(R$48)=VALUE(LEFT($L$48,4)),1,2))),
IF(YEAR($F105)&lt;VALUE(LEFT($L$48,4)),($N105+$O105)/12,0))</f>
        <v>0</v>
      </c>
      <c r="S105" s="19">
        <f ca="1">+IF($F105=S$48,SUM($N105:OFFSET($N105,0,IF(YEAR(S$48)=VALUE(LEFT($L$48,4)),1,2))),
IF(YEAR($F105)&lt;VALUE(LEFT($L$48,4)),($N105+$O105)/12,0))</f>
        <v>0</v>
      </c>
      <c r="T105" s="19">
        <f ca="1">+IF($F105=T$48,SUM($N105:OFFSET($N105,0,IF(YEAR(T$48)=VALUE(LEFT($L$48,4)),1,2))),
IF(YEAR($F105)&lt;VALUE(LEFT($L$48,4)),($N105+$O105)/12,0))</f>
        <v>0</v>
      </c>
      <c r="U105" s="19">
        <f ca="1">+IF($F105=U$48,SUM($N105:OFFSET($N105,0,IF(YEAR(U$48)=VALUE(LEFT($L$48,4)),1,2))),
IF(YEAR($F105)&lt;VALUE(LEFT($L$48,4)),($N105+$O105)/12,0))</f>
        <v>0</v>
      </c>
      <c r="V105" s="19">
        <f ca="1">+IF($F105=V$48,SUM($N105:OFFSET($N105,0,IF(YEAR(V$48)=VALUE(LEFT($L$48,4)),1,2))),
IF(YEAR($F105)&lt;VALUE(LEFT($L$48,4)),($N105+$O105)/12,0))</f>
        <v>0</v>
      </c>
      <c r="W105" s="19">
        <f ca="1">+IF($F105=W$48,SUM($N105:OFFSET($N105,0,IF(YEAR(W$48)=VALUE(LEFT($L$48,4)),1,2))),
IF(YEAR($F105)&lt;VALUE(LEFT($L$48,4)),($N105+$O105)/12,0))</f>
        <v>0</v>
      </c>
      <c r="X105" s="19">
        <f ca="1">+IF($F105=X$48,SUM($N105:OFFSET($N105,0,IF(YEAR(X$48)=VALUE(LEFT($L$48,4)),1,2))),
IF(YEAR($F105)&lt;VALUE(LEFT($L$48,4)),($N105+$O105)/12,0))</f>
        <v>0</v>
      </c>
      <c r="Y105" s="19">
        <f ca="1">+IF($F105=Y$48,SUM($N105:OFFSET($N105,0,IF(YEAR(Y$48)=VALUE(LEFT($L$48,4)),1,2))),
IF(YEAR($F105)&lt;VALUE(LEFT($L$48,4)),($N105+$O105)/12,0))</f>
        <v>0</v>
      </c>
      <c r="Z105" s="19">
        <f ca="1">+IF($F105=Z$48,SUM($N105:OFFSET($N105,0,IF(YEAR(Z$48)=VALUE(LEFT($L$48,4)),1,2))),
IF(YEAR($F105)&lt;VALUE(LEFT($L$48,4)),($N105+$O105)/12,0))</f>
        <v>0</v>
      </c>
      <c r="AA105" s="19">
        <f ca="1">+IF($F105=AA$48,SUM($N105:OFFSET($N105,0,IF(YEAR(AA$48)=VALUE(LEFT($L$48,4)),1,2))),
IF(YEAR($F105)&lt;VALUE(LEFT($L$48,4)),($N105+$O105)/12,0))</f>
        <v>0</v>
      </c>
      <c r="AB105" s="19">
        <f ca="1">+IF($F105=AB$48,SUM($N105:OFFSET($N105,0,IF(YEAR(AB$48)=VALUE(LEFT($L$48,4)),1,2))),
IF(YEAR($F105)&lt;VALUE(LEFT($L$48,4)),($N105+$O105)/12,0))</f>
        <v>0</v>
      </c>
      <c r="AC105" s="20">
        <f ca="1">+IF($F105=AC$48,SUM($N105:OFFSET($N105,0,IF(YEAR(AC$48)=VALUE(LEFT($L$48,4)),1,2))),
IF(YEAR($F105)&lt;VALUE(LEFT($L$48,4)),($N105+$O105)/12,0))</f>
        <v>0</v>
      </c>
      <c r="AD105" s="22">
        <f ca="1">+IF($F105=AD$48,SUM($N105:OFFSET($N105,0,IF(YEAR(AD$48)=VALUE(LEFT($L$48,4)),1,2))),
IF(YEAR($F105)&lt;=2015,$P105/12,0))</f>
        <v>0</v>
      </c>
      <c r="AE105" s="19">
        <f ca="1">+IF($F105=AE$48,SUM($N105:OFFSET($N105,0,IF(YEAR(AE$48)=VALUE(LEFT($L$48,4)),1,2))),
IF(YEAR($F105)&lt;=2015,$P105/12,0))</f>
        <v>0</v>
      </c>
      <c r="AF105" s="19">
        <f ca="1">+IF($F105=AF$48,SUM($N105:OFFSET($N105,0,IF(YEAR(AF$48)=VALUE(LEFT($L$48,4)),1,2))),
IF(YEAR($F105)&lt;=2015,$P105/12,0))</f>
        <v>0</v>
      </c>
      <c r="AG105" s="19">
        <f ca="1">+IF($F105=AG$48,SUM($N105:OFFSET($N105,0,IF(YEAR(AG$48)=VALUE(LEFT($L$48,4)),1,2))),
IF(YEAR($F105)&lt;=2015,$P105/12,0))</f>
        <v>0</v>
      </c>
      <c r="AH105" s="19">
        <f ca="1">+IF($F105=AH$48,SUM($N105:OFFSET($N105,0,IF(YEAR(AH$48)=VALUE(LEFT($L$48,4)),1,2))),
IF(YEAR($F105)&lt;=2015,$P105/12,0))</f>
        <v>0</v>
      </c>
      <c r="AI105" s="19">
        <f ca="1">+IF($F105=AI$48,SUM($N105:OFFSET($N105,0,IF(YEAR(AI$48)=VALUE(LEFT($L$48,4)),1,2))),
IF(YEAR($F105)&lt;=2015,$P105/12,0))</f>
        <v>0</v>
      </c>
      <c r="AJ105" s="19">
        <f ca="1">+IF($F105=AJ$48,SUM($N105:OFFSET($N105,0,IF(YEAR(AJ$48)=VALUE(LEFT($L$48,4)),1,2))),
IF(YEAR($F105)&lt;=2015,$P105/12,0))</f>
        <v>0</v>
      </c>
      <c r="AK105" s="19">
        <f ca="1">+IF($F105=AK$48,SUM($N105:OFFSET($N105,0,IF(YEAR(AK$48)=VALUE(LEFT($L$48,4)),1,2))),
IF(YEAR($F105)&lt;=2015,$P105/12,0))</f>
        <v>0</v>
      </c>
      <c r="AL105" s="19">
        <f ca="1">+IF($F105=AL$48,SUM($N105:OFFSET($N105,0,IF(YEAR(AL$48)=VALUE(LEFT($L$48,4)),1,2))),
IF(YEAR($F105)&lt;=2015,$P105/12,0))</f>
        <v>0</v>
      </c>
      <c r="AM105" s="19">
        <f ca="1">+IF($F105=AM$48,SUM($N105:OFFSET($N105,0,IF(YEAR(AM$48)=VALUE(LEFT($L$48,4)),1,2))),
IF(YEAR($F105)&lt;=2015,$P105/12,0))</f>
        <v>0</v>
      </c>
      <c r="AN105" s="19">
        <f ca="1">+IF($F105=AN$48,SUM($N105:OFFSET($N105,0,IF(YEAR(AN$48)=VALUE(LEFT($L$48,4)),1,2))),
IF(YEAR($F105)&lt;=2015,$P105/12,0))</f>
        <v>0</v>
      </c>
      <c r="AO105" s="20">
        <f ca="1">+IF($F105=AO$48,SUM($N105:OFFSET($N105,0,IF(YEAR(AO$48)=VALUE(LEFT($L$48,4)),1,2))),
IF(YEAR($F105)&lt;=2015,$P105/12,0))</f>
        <v>0</v>
      </c>
      <c r="AP105" s="21"/>
      <c r="AR105" s="13"/>
      <c r="AS105" s="13"/>
    </row>
    <row r="106" spans="1:45" ht="15" hidden="1" x14ac:dyDescent="0.25">
      <c r="B106" s="289"/>
      <c r="C106" s="283"/>
      <c r="D106" s="284"/>
      <c r="E106" s="295"/>
      <c r="F106" s="286"/>
      <c r="G106" s="283"/>
      <c r="H106" s="288"/>
      <c r="I106" s="290"/>
      <c r="J106" s="291"/>
      <c r="K106" s="306"/>
      <c r="L106" s="302"/>
      <c r="M106" s="292"/>
      <c r="N106" s="19">
        <f t="shared" si="14"/>
        <v>0</v>
      </c>
      <c r="O106" s="19">
        <f t="shared" si="15"/>
        <v>0</v>
      </c>
      <c r="P106" s="20">
        <f t="shared" si="16"/>
        <v>0</v>
      </c>
      <c r="Q106" s="21"/>
      <c r="R106" s="22">
        <f ca="1">+IF($F106=R$48,SUM($N106:OFFSET($N106,0,IF(YEAR(R$48)=VALUE(LEFT($L$48,4)),1,2))),
IF(YEAR($F106)&lt;VALUE(LEFT($L$48,4)),($N106+$O106)/12,0))</f>
        <v>0</v>
      </c>
      <c r="S106" s="19">
        <f ca="1">+IF($F106=S$48,SUM($N106:OFFSET($N106,0,IF(YEAR(S$48)=VALUE(LEFT($L$48,4)),1,2))),
IF(YEAR($F106)&lt;VALUE(LEFT($L$48,4)),($N106+$O106)/12,0))</f>
        <v>0</v>
      </c>
      <c r="T106" s="19">
        <f ca="1">+IF($F106=T$48,SUM($N106:OFFSET($N106,0,IF(YEAR(T$48)=VALUE(LEFT($L$48,4)),1,2))),
IF(YEAR($F106)&lt;VALUE(LEFT($L$48,4)),($N106+$O106)/12,0))</f>
        <v>0</v>
      </c>
      <c r="U106" s="19">
        <f ca="1">+IF($F106=U$48,SUM($N106:OFFSET($N106,0,IF(YEAR(U$48)=VALUE(LEFT($L$48,4)),1,2))),
IF(YEAR($F106)&lt;VALUE(LEFT($L$48,4)),($N106+$O106)/12,0))</f>
        <v>0</v>
      </c>
      <c r="V106" s="19">
        <f ca="1">+IF($F106=V$48,SUM($N106:OFFSET($N106,0,IF(YEAR(V$48)=VALUE(LEFT($L$48,4)),1,2))),
IF(YEAR($F106)&lt;VALUE(LEFT($L$48,4)),($N106+$O106)/12,0))</f>
        <v>0</v>
      </c>
      <c r="W106" s="19">
        <f ca="1">+IF($F106=W$48,SUM($N106:OFFSET($N106,0,IF(YEAR(W$48)=VALUE(LEFT($L$48,4)),1,2))),
IF(YEAR($F106)&lt;VALUE(LEFT($L$48,4)),($N106+$O106)/12,0))</f>
        <v>0</v>
      </c>
      <c r="X106" s="19">
        <f ca="1">+IF($F106=X$48,SUM($N106:OFFSET($N106,0,IF(YEAR(X$48)=VALUE(LEFT($L$48,4)),1,2))),
IF(YEAR($F106)&lt;VALUE(LEFT($L$48,4)),($N106+$O106)/12,0))</f>
        <v>0</v>
      </c>
      <c r="Y106" s="19">
        <f ca="1">+IF($F106=Y$48,SUM($N106:OFFSET($N106,0,IF(YEAR(Y$48)=VALUE(LEFT($L$48,4)),1,2))),
IF(YEAR($F106)&lt;VALUE(LEFT($L$48,4)),($N106+$O106)/12,0))</f>
        <v>0</v>
      </c>
      <c r="Z106" s="19">
        <f ca="1">+IF($F106=Z$48,SUM($N106:OFFSET($N106,0,IF(YEAR(Z$48)=VALUE(LEFT($L$48,4)),1,2))),
IF(YEAR($F106)&lt;VALUE(LEFT($L$48,4)),($N106+$O106)/12,0))</f>
        <v>0</v>
      </c>
      <c r="AA106" s="19">
        <f ca="1">+IF($F106=AA$48,SUM($N106:OFFSET($N106,0,IF(YEAR(AA$48)=VALUE(LEFT($L$48,4)),1,2))),
IF(YEAR($F106)&lt;VALUE(LEFT($L$48,4)),($N106+$O106)/12,0))</f>
        <v>0</v>
      </c>
      <c r="AB106" s="19">
        <f ca="1">+IF($F106=AB$48,SUM($N106:OFFSET($N106,0,IF(YEAR(AB$48)=VALUE(LEFT($L$48,4)),1,2))),
IF(YEAR($F106)&lt;VALUE(LEFT($L$48,4)),($N106+$O106)/12,0))</f>
        <v>0</v>
      </c>
      <c r="AC106" s="20">
        <f ca="1">+IF($F106=AC$48,SUM($N106:OFFSET($N106,0,IF(YEAR(AC$48)=VALUE(LEFT($L$48,4)),1,2))),
IF(YEAR($F106)&lt;VALUE(LEFT($L$48,4)),($N106+$O106)/12,0))</f>
        <v>0</v>
      </c>
      <c r="AD106" s="22">
        <f ca="1">+IF($F106=AD$48,SUM($N106:OFFSET($N106,0,IF(YEAR(AD$48)=VALUE(LEFT($L$48,4)),1,2))),
IF(YEAR($F106)&lt;=2015,$P106/12,0))</f>
        <v>0</v>
      </c>
      <c r="AE106" s="19">
        <f ca="1">+IF($F106=AE$48,SUM($N106:OFFSET($N106,0,IF(YEAR(AE$48)=VALUE(LEFT($L$48,4)),1,2))),
IF(YEAR($F106)&lt;=2015,$P106/12,0))</f>
        <v>0</v>
      </c>
      <c r="AF106" s="19">
        <f ca="1">+IF($F106=AF$48,SUM($N106:OFFSET($N106,0,IF(YEAR(AF$48)=VALUE(LEFT($L$48,4)),1,2))),
IF(YEAR($F106)&lt;=2015,$P106/12,0))</f>
        <v>0</v>
      </c>
      <c r="AG106" s="19">
        <f ca="1">+IF($F106=AG$48,SUM($N106:OFFSET($N106,0,IF(YEAR(AG$48)=VALUE(LEFT($L$48,4)),1,2))),
IF(YEAR($F106)&lt;=2015,$P106/12,0))</f>
        <v>0</v>
      </c>
      <c r="AH106" s="19">
        <f ca="1">+IF($F106=AH$48,SUM($N106:OFFSET($N106,0,IF(YEAR(AH$48)=VALUE(LEFT($L$48,4)),1,2))),
IF(YEAR($F106)&lt;=2015,$P106/12,0))</f>
        <v>0</v>
      </c>
      <c r="AI106" s="19">
        <f ca="1">+IF($F106=AI$48,SUM($N106:OFFSET($N106,0,IF(YEAR(AI$48)=VALUE(LEFT($L$48,4)),1,2))),
IF(YEAR($F106)&lt;=2015,$P106/12,0))</f>
        <v>0</v>
      </c>
      <c r="AJ106" s="19">
        <f ca="1">+IF($F106=AJ$48,SUM($N106:OFFSET($N106,0,IF(YEAR(AJ$48)=VALUE(LEFT($L$48,4)),1,2))),
IF(YEAR($F106)&lt;=2015,$P106/12,0))</f>
        <v>0</v>
      </c>
      <c r="AK106" s="19">
        <f ca="1">+IF($F106=AK$48,SUM($N106:OFFSET($N106,0,IF(YEAR(AK$48)=VALUE(LEFT($L$48,4)),1,2))),
IF(YEAR($F106)&lt;=2015,$P106/12,0))</f>
        <v>0</v>
      </c>
      <c r="AL106" s="19">
        <f ca="1">+IF($F106=AL$48,SUM($N106:OFFSET($N106,0,IF(YEAR(AL$48)=VALUE(LEFT($L$48,4)),1,2))),
IF(YEAR($F106)&lt;=2015,$P106/12,0))</f>
        <v>0</v>
      </c>
      <c r="AM106" s="19">
        <f ca="1">+IF($F106=AM$48,SUM($N106:OFFSET($N106,0,IF(YEAR(AM$48)=VALUE(LEFT($L$48,4)),1,2))),
IF(YEAR($F106)&lt;=2015,$P106/12,0))</f>
        <v>0</v>
      </c>
      <c r="AN106" s="19">
        <f ca="1">+IF($F106=AN$48,SUM($N106:OFFSET($N106,0,IF(YEAR(AN$48)=VALUE(LEFT($L$48,4)),1,2))),
IF(YEAR($F106)&lt;=2015,$P106/12,0))</f>
        <v>0</v>
      </c>
      <c r="AO106" s="20">
        <f ca="1">+IF($F106=AO$48,SUM($N106:OFFSET($N106,0,IF(YEAR(AO$48)=VALUE(LEFT($L$48,4)),1,2))),
IF(YEAR($F106)&lt;=2015,$P106/12,0))</f>
        <v>0</v>
      </c>
      <c r="AP106" s="21"/>
      <c r="AR106" s="13"/>
      <c r="AS106" s="13"/>
    </row>
    <row r="107" spans="1:45" ht="15" hidden="1" x14ac:dyDescent="0.25">
      <c r="B107" s="289"/>
      <c r="C107" s="283"/>
      <c r="D107" s="284"/>
      <c r="E107" s="295"/>
      <c r="F107" s="286"/>
      <c r="G107" s="283"/>
      <c r="H107" s="288"/>
      <c r="I107" s="290"/>
      <c r="J107" s="291"/>
      <c r="K107" s="306"/>
      <c r="L107" s="302"/>
      <c r="M107" s="292"/>
      <c r="N107" s="19">
        <f t="shared" si="14"/>
        <v>0</v>
      </c>
      <c r="O107" s="19">
        <f t="shared" si="15"/>
        <v>0</v>
      </c>
      <c r="P107" s="20">
        <f t="shared" si="16"/>
        <v>0</v>
      </c>
      <c r="Q107" s="21"/>
      <c r="R107" s="22">
        <f ca="1">+IF($F107=R$48,SUM($N107:OFFSET($N107,0,IF(YEAR(R$48)=VALUE(LEFT($L$48,4)),1,2))),
IF(YEAR($F107)&lt;VALUE(LEFT($L$48,4)),($N107+$O107)/12,0))</f>
        <v>0</v>
      </c>
      <c r="S107" s="19">
        <f ca="1">+IF($F107=S$48,SUM($N107:OFFSET($N107,0,IF(YEAR(S$48)=VALUE(LEFT($L$48,4)),1,2))),
IF(YEAR($F107)&lt;VALUE(LEFT($L$48,4)),($N107+$O107)/12,0))</f>
        <v>0</v>
      </c>
      <c r="T107" s="19">
        <f ca="1">+IF($F107=T$48,SUM($N107:OFFSET($N107,0,IF(YEAR(T$48)=VALUE(LEFT($L$48,4)),1,2))),
IF(YEAR($F107)&lt;VALUE(LEFT($L$48,4)),($N107+$O107)/12,0))</f>
        <v>0</v>
      </c>
      <c r="U107" s="19">
        <f ca="1">+IF($F107=U$48,SUM($N107:OFFSET($N107,0,IF(YEAR(U$48)=VALUE(LEFT($L$48,4)),1,2))),
IF(YEAR($F107)&lt;VALUE(LEFT($L$48,4)),($N107+$O107)/12,0))</f>
        <v>0</v>
      </c>
      <c r="V107" s="19">
        <f ca="1">+IF($F107=V$48,SUM($N107:OFFSET($N107,0,IF(YEAR(V$48)=VALUE(LEFT($L$48,4)),1,2))),
IF(YEAR($F107)&lt;VALUE(LEFT($L$48,4)),($N107+$O107)/12,0))</f>
        <v>0</v>
      </c>
      <c r="W107" s="19">
        <f ca="1">+IF($F107=W$48,SUM($N107:OFFSET($N107,0,IF(YEAR(W$48)=VALUE(LEFT($L$48,4)),1,2))),
IF(YEAR($F107)&lt;VALUE(LEFT($L$48,4)),($N107+$O107)/12,0))</f>
        <v>0</v>
      </c>
      <c r="X107" s="19">
        <f ca="1">+IF($F107=X$48,SUM($N107:OFFSET($N107,0,IF(YEAR(X$48)=VALUE(LEFT($L$48,4)),1,2))),
IF(YEAR($F107)&lt;VALUE(LEFT($L$48,4)),($N107+$O107)/12,0))</f>
        <v>0</v>
      </c>
      <c r="Y107" s="19">
        <f ca="1">+IF($F107=Y$48,SUM($N107:OFFSET($N107,0,IF(YEAR(Y$48)=VALUE(LEFT($L$48,4)),1,2))),
IF(YEAR($F107)&lt;VALUE(LEFT($L$48,4)),($N107+$O107)/12,0))</f>
        <v>0</v>
      </c>
      <c r="Z107" s="19">
        <f ca="1">+IF($F107=Z$48,SUM($N107:OFFSET($N107,0,IF(YEAR(Z$48)=VALUE(LEFT($L$48,4)),1,2))),
IF(YEAR($F107)&lt;VALUE(LEFT($L$48,4)),($N107+$O107)/12,0))</f>
        <v>0</v>
      </c>
      <c r="AA107" s="19">
        <f ca="1">+IF($F107=AA$48,SUM($N107:OFFSET($N107,0,IF(YEAR(AA$48)=VALUE(LEFT($L$48,4)),1,2))),
IF(YEAR($F107)&lt;VALUE(LEFT($L$48,4)),($N107+$O107)/12,0))</f>
        <v>0</v>
      </c>
      <c r="AB107" s="19">
        <f ca="1">+IF($F107=AB$48,SUM($N107:OFFSET($N107,0,IF(YEAR(AB$48)=VALUE(LEFT($L$48,4)),1,2))),
IF(YEAR($F107)&lt;VALUE(LEFT($L$48,4)),($N107+$O107)/12,0))</f>
        <v>0</v>
      </c>
      <c r="AC107" s="20">
        <f ca="1">+IF($F107=AC$48,SUM($N107:OFFSET($N107,0,IF(YEAR(AC$48)=VALUE(LEFT($L$48,4)),1,2))),
IF(YEAR($F107)&lt;VALUE(LEFT($L$48,4)),($N107+$O107)/12,0))</f>
        <v>0</v>
      </c>
      <c r="AD107" s="22">
        <f ca="1">+IF($F107=AD$48,SUM($N107:OFFSET($N107,0,IF(YEAR(AD$48)=VALUE(LEFT($L$48,4)),1,2))),
IF(YEAR($F107)&lt;=2015,$P107/12,0))</f>
        <v>0</v>
      </c>
      <c r="AE107" s="19">
        <f ca="1">+IF($F107=AE$48,SUM($N107:OFFSET($N107,0,IF(YEAR(AE$48)=VALUE(LEFT($L$48,4)),1,2))),
IF(YEAR($F107)&lt;=2015,$P107/12,0))</f>
        <v>0</v>
      </c>
      <c r="AF107" s="19">
        <f ca="1">+IF($F107=AF$48,SUM($N107:OFFSET($N107,0,IF(YEAR(AF$48)=VALUE(LEFT($L$48,4)),1,2))),
IF(YEAR($F107)&lt;=2015,$P107/12,0))</f>
        <v>0</v>
      </c>
      <c r="AG107" s="19">
        <f ca="1">+IF($F107=AG$48,SUM($N107:OFFSET($N107,0,IF(YEAR(AG$48)=VALUE(LEFT($L$48,4)),1,2))),
IF(YEAR($F107)&lt;=2015,$P107/12,0))</f>
        <v>0</v>
      </c>
      <c r="AH107" s="19">
        <f ca="1">+IF($F107=AH$48,SUM($N107:OFFSET($N107,0,IF(YEAR(AH$48)=VALUE(LEFT($L$48,4)),1,2))),
IF(YEAR($F107)&lt;=2015,$P107/12,0))</f>
        <v>0</v>
      </c>
      <c r="AI107" s="19">
        <f ca="1">+IF($F107=AI$48,SUM($N107:OFFSET($N107,0,IF(YEAR(AI$48)=VALUE(LEFT($L$48,4)),1,2))),
IF(YEAR($F107)&lt;=2015,$P107/12,0))</f>
        <v>0</v>
      </c>
      <c r="AJ107" s="19">
        <f ca="1">+IF($F107=AJ$48,SUM($N107:OFFSET($N107,0,IF(YEAR(AJ$48)=VALUE(LEFT($L$48,4)),1,2))),
IF(YEAR($F107)&lt;=2015,$P107/12,0))</f>
        <v>0</v>
      </c>
      <c r="AK107" s="19">
        <f ca="1">+IF($F107=AK$48,SUM($N107:OFFSET($N107,0,IF(YEAR(AK$48)=VALUE(LEFT($L$48,4)),1,2))),
IF(YEAR($F107)&lt;=2015,$P107/12,0))</f>
        <v>0</v>
      </c>
      <c r="AL107" s="19">
        <f ca="1">+IF($F107=AL$48,SUM($N107:OFFSET($N107,0,IF(YEAR(AL$48)=VALUE(LEFT($L$48,4)),1,2))),
IF(YEAR($F107)&lt;=2015,$P107/12,0))</f>
        <v>0</v>
      </c>
      <c r="AM107" s="19">
        <f ca="1">+IF($F107=AM$48,SUM($N107:OFFSET($N107,0,IF(YEAR(AM$48)=VALUE(LEFT($L$48,4)),1,2))),
IF(YEAR($F107)&lt;=2015,$P107/12,0))</f>
        <v>0</v>
      </c>
      <c r="AN107" s="19">
        <f ca="1">+IF($F107=AN$48,SUM($N107:OFFSET($N107,0,IF(YEAR(AN$48)=VALUE(LEFT($L$48,4)),1,2))),
IF(YEAR($F107)&lt;=2015,$P107/12,0))</f>
        <v>0</v>
      </c>
      <c r="AO107" s="20">
        <f ca="1">+IF($F107=AO$48,SUM($N107:OFFSET($N107,0,IF(YEAR(AO$48)=VALUE(LEFT($L$48,4)),1,2))),
IF(YEAR($F107)&lt;=2015,$P107/12,0))</f>
        <v>0</v>
      </c>
      <c r="AP107" s="21"/>
      <c r="AR107" s="13"/>
      <c r="AS107" s="13"/>
    </row>
    <row r="108" spans="1:45" ht="15" hidden="1" x14ac:dyDescent="0.25">
      <c r="B108" s="289"/>
      <c r="C108" s="283"/>
      <c r="D108" s="284"/>
      <c r="E108" s="295"/>
      <c r="F108" s="286"/>
      <c r="G108" s="283"/>
      <c r="H108" s="288"/>
      <c r="I108" s="290"/>
      <c r="J108" s="291"/>
      <c r="K108" s="306"/>
      <c r="L108" s="302"/>
      <c r="M108" s="292"/>
      <c r="N108" s="19">
        <f t="shared" si="14"/>
        <v>0</v>
      </c>
      <c r="O108" s="19">
        <f t="shared" si="15"/>
        <v>0</v>
      </c>
      <c r="P108" s="20">
        <f t="shared" si="16"/>
        <v>0</v>
      </c>
      <c r="Q108" s="21"/>
      <c r="R108" s="22">
        <f ca="1">+IF($F108=R$48,SUM($N108:OFFSET($N108,0,IF(YEAR(R$48)=VALUE(LEFT($L$48,4)),1,2))),
IF(YEAR($F108)&lt;VALUE(LEFT($L$48,4)),($N108+$O108)/12,0))</f>
        <v>0</v>
      </c>
      <c r="S108" s="19">
        <f ca="1">+IF($F108=S$48,SUM($N108:OFFSET($N108,0,IF(YEAR(S$48)=VALUE(LEFT($L$48,4)),1,2))),
IF(YEAR($F108)&lt;VALUE(LEFT($L$48,4)),($N108+$O108)/12,0))</f>
        <v>0</v>
      </c>
      <c r="T108" s="19">
        <f ca="1">+IF($F108=T$48,SUM($N108:OFFSET($N108,0,IF(YEAR(T$48)=VALUE(LEFT($L$48,4)),1,2))),
IF(YEAR($F108)&lt;VALUE(LEFT($L$48,4)),($N108+$O108)/12,0))</f>
        <v>0</v>
      </c>
      <c r="U108" s="19">
        <f ca="1">+IF($F108=U$48,SUM($N108:OFFSET($N108,0,IF(YEAR(U$48)=VALUE(LEFT($L$48,4)),1,2))),
IF(YEAR($F108)&lt;VALUE(LEFT($L$48,4)),($N108+$O108)/12,0))</f>
        <v>0</v>
      </c>
      <c r="V108" s="19">
        <f ca="1">+IF($F108=V$48,SUM($N108:OFFSET($N108,0,IF(YEAR(V$48)=VALUE(LEFT($L$48,4)),1,2))),
IF(YEAR($F108)&lt;VALUE(LEFT($L$48,4)),($N108+$O108)/12,0))</f>
        <v>0</v>
      </c>
      <c r="W108" s="19">
        <f ca="1">+IF($F108=W$48,SUM($N108:OFFSET($N108,0,IF(YEAR(W$48)=VALUE(LEFT($L$48,4)),1,2))),
IF(YEAR($F108)&lt;VALUE(LEFT($L$48,4)),($N108+$O108)/12,0))</f>
        <v>0</v>
      </c>
      <c r="X108" s="19">
        <f ca="1">+IF($F108=X$48,SUM($N108:OFFSET($N108,0,IF(YEAR(X$48)=VALUE(LEFT($L$48,4)),1,2))),
IF(YEAR($F108)&lt;VALUE(LEFT($L$48,4)),($N108+$O108)/12,0))</f>
        <v>0</v>
      </c>
      <c r="Y108" s="19">
        <f ca="1">+IF($F108=Y$48,SUM($N108:OFFSET($N108,0,IF(YEAR(Y$48)=VALUE(LEFT($L$48,4)),1,2))),
IF(YEAR($F108)&lt;VALUE(LEFT($L$48,4)),($N108+$O108)/12,0))</f>
        <v>0</v>
      </c>
      <c r="Z108" s="19">
        <f ca="1">+IF($F108=Z$48,SUM($N108:OFFSET($N108,0,IF(YEAR(Z$48)=VALUE(LEFT($L$48,4)),1,2))),
IF(YEAR($F108)&lt;VALUE(LEFT($L$48,4)),($N108+$O108)/12,0))</f>
        <v>0</v>
      </c>
      <c r="AA108" s="19">
        <f ca="1">+IF($F108=AA$48,SUM($N108:OFFSET($N108,0,IF(YEAR(AA$48)=VALUE(LEFT($L$48,4)),1,2))),
IF(YEAR($F108)&lt;VALUE(LEFT($L$48,4)),($N108+$O108)/12,0))</f>
        <v>0</v>
      </c>
      <c r="AB108" s="19">
        <f ca="1">+IF($F108=AB$48,SUM($N108:OFFSET($N108,0,IF(YEAR(AB$48)=VALUE(LEFT($L$48,4)),1,2))),
IF(YEAR($F108)&lt;VALUE(LEFT($L$48,4)),($N108+$O108)/12,0))</f>
        <v>0</v>
      </c>
      <c r="AC108" s="20">
        <f ca="1">+IF($F108=AC$48,SUM($N108:OFFSET($N108,0,IF(YEAR(AC$48)=VALUE(LEFT($L$48,4)),1,2))),
IF(YEAR($F108)&lt;VALUE(LEFT($L$48,4)),($N108+$O108)/12,0))</f>
        <v>0</v>
      </c>
      <c r="AD108" s="22">
        <f ca="1">+IF($F108=AD$48,SUM($N108:OFFSET($N108,0,IF(YEAR(AD$48)=VALUE(LEFT($L$48,4)),1,2))),
IF(YEAR($F108)&lt;=2015,$P108/12,0))</f>
        <v>0</v>
      </c>
      <c r="AE108" s="19">
        <f ca="1">+IF($F108=AE$48,SUM($N108:OFFSET($N108,0,IF(YEAR(AE$48)=VALUE(LEFT($L$48,4)),1,2))),
IF(YEAR($F108)&lt;=2015,$P108/12,0))</f>
        <v>0</v>
      </c>
      <c r="AF108" s="19">
        <f ca="1">+IF($F108=AF$48,SUM($N108:OFFSET($N108,0,IF(YEAR(AF$48)=VALUE(LEFT($L$48,4)),1,2))),
IF(YEAR($F108)&lt;=2015,$P108/12,0))</f>
        <v>0</v>
      </c>
      <c r="AG108" s="19">
        <f ca="1">+IF($F108=AG$48,SUM($N108:OFFSET($N108,0,IF(YEAR(AG$48)=VALUE(LEFT($L$48,4)),1,2))),
IF(YEAR($F108)&lt;=2015,$P108/12,0))</f>
        <v>0</v>
      </c>
      <c r="AH108" s="19">
        <f ca="1">+IF($F108=AH$48,SUM($N108:OFFSET($N108,0,IF(YEAR(AH$48)=VALUE(LEFT($L$48,4)),1,2))),
IF(YEAR($F108)&lt;=2015,$P108/12,0))</f>
        <v>0</v>
      </c>
      <c r="AI108" s="19">
        <f ca="1">+IF($F108=AI$48,SUM($N108:OFFSET($N108,0,IF(YEAR(AI$48)=VALUE(LEFT($L$48,4)),1,2))),
IF(YEAR($F108)&lt;=2015,$P108/12,0))</f>
        <v>0</v>
      </c>
      <c r="AJ108" s="19">
        <f ca="1">+IF($F108=AJ$48,SUM($N108:OFFSET($N108,0,IF(YEAR(AJ$48)=VALUE(LEFT($L$48,4)),1,2))),
IF(YEAR($F108)&lt;=2015,$P108/12,0))</f>
        <v>0</v>
      </c>
      <c r="AK108" s="19">
        <f ca="1">+IF($F108=AK$48,SUM($N108:OFFSET($N108,0,IF(YEAR(AK$48)=VALUE(LEFT($L$48,4)),1,2))),
IF(YEAR($F108)&lt;=2015,$P108/12,0))</f>
        <v>0</v>
      </c>
      <c r="AL108" s="19">
        <f ca="1">+IF($F108=AL$48,SUM($N108:OFFSET($N108,0,IF(YEAR(AL$48)=VALUE(LEFT($L$48,4)),1,2))),
IF(YEAR($F108)&lt;=2015,$P108/12,0))</f>
        <v>0</v>
      </c>
      <c r="AM108" s="19">
        <f ca="1">+IF($F108=AM$48,SUM($N108:OFFSET($N108,0,IF(YEAR(AM$48)=VALUE(LEFT($L$48,4)),1,2))),
IF(YEAR($F108)&lt;=2015,$P108/12,0))</f>
        <v>0</v>
      </c>
      <c r="AN108" s="19">
        <f ca="1">+IF($F108=AN$48,SUM($N108:OFFSET($N108,0,IF(YEAR(AN$48)=VALUE(LEFT($L$48,4)),1,2))),
IF(YEAR($F108)&lt;=2015,$P108/12,0))</f>
        <v>0</v>
      </c>
      <c r="AO108" s="20">
        <f ca="1">+IF($F108=AO$48,SUM($N108:OFFSET($N108,0,IF(YEAR(AO$48)=VALUE(LEFT($L$48,4)),1,2))),
IF(YEAR($F108)&lt;=2015,$P108/12,0))</f>
        <v>0</v>
      </c>
      <c r="AP108" s="21"/>
      <c r="AR108" s="13"/>
      <c r="AS108" s="13"/>
    </row>
    <row r="109" spans="1:45" ht="15" hidden="1" x14ac:dyDescent="0.25">
      <c r="B109" s="289"/>
      <c r="C109" s="283"/>
      <c r="D109" s="284"/>
      <c r="E109" s="295"/>
      <c r="F109" s="286"/>
      <c r="G109" s="283"/>
      <c r="H109" s="288"/>
      <c r="I109" s="290"/>
      <c r="J109" s="291"/>
      <c r="K109" s="306"/>
      <c r="L109" s="302"/>
      <c r="M109" s="292"/>
      <c r="N109" s="19">
        <f t="shared" si="14"/>
        <v>0</v>
      </c>
      <c r="O109" s="19">
        <f t="shared" si="15"/>
        <v>0</v>
      </c>
      <c r="P109" s="20">
        <f t="shared" si="16"/>
        <v>0</v>
      </c>
      <c r="Q109" s="21"/>
      <c r="R109" s="22">
        <f ca="1">+IF($F109=R$48,SUM($N109:OFFSET($N109,0,IF(YEAR(R$48)=VALUE(LEFT($L$48,4)),1,2))),
IF(YEAR($F109)&lt;VALUE(LEFT($L$48,4)),($N109+$O109)/12,0))</f>
        <v>0</v>
      </c>
      <c r="S109" s="19">
        <f ca="1">+IF($F109=S$48,SUM($N109:OFFSET($N109,0,IF(YEAR(S$48)=VALUE(LEFT($L$48,4)),1,2))),
IF(YEAR($F109)&lt;VALUE(LEFT($L$48,4)),($N109+$O109)/12,0))</f>
        <v>0</v>
      </c>
      <c r="T109" s="19">
        <f ca="1">+IF($F109=T$48,SUM($N109:OFFSET($N109,0,IF(YEAR(T$48)=VALUE(LEFT($L$48,4)),1,2))),
IF(YEAR($F109)&lt;VALUE(LEFT($L$48,4)),($N109+$O109)/12,0))</f>
        <v>0</v>
      </c>
      <c r="U109" s="19">
        <f ca="1">+IF($F109=U$48,SUM($N109:OFFSET($N109,0,IF(YEAR(U$48)=VALUE(LEFT($L$48,4)),1,2))),
IF(YEAR($F109)&lt;VALUE(LEFT($L$48,4)),($N109+$O109)/12,0))</f>
        <v>0</v>
      </c>
      <c r="V109" s="19">
        <f ca="1">+IF($F109=V$48,SUM($N109:OFFSET($N109,0,IF(YEAR(V$48)=VALUE(LEFT($L$48,4)),1,2))),
IF(YEAR($F109)&lt;VALUE(LEFT($L$48,4)),($N109+$O109)/12,0))</f>
        <v>0</v>
      </c>
      <c r="W109" s="19">
        <f ca="1">+IF($F109=W$48,SUM($N109:OFFSET($N109,0,IF(YEAR(W$48)=VALUE(LEFT($L$48,4)),1,2))),
IF(YEAR($F109)&lt;VALUE(LEFT($L$48,4)),($N109+$O109)/12,0))</f>
        <v>0</v>
      </c>
      <c r="X109" s="19">
        <f ca="1">+IF($F109=X$48,SUM($N109:OFFSET($N109,0,IF(YEAR(X$48)=VALUE(LEFT($L$48,4)),1,2))),
IF(YEAR($F109)&lt;VALUE(LEFT($L$48,4)),($N109+$O109)/12,0))</f>
        <v>0</v>
      </c>
      <c r="Y109" s="19">
        <f ca="1">+IF($F109=Y$48,SUM($N109:OFFSET($N109,0,IF(YEAR(Y$48)=VALUE(LEFT($L$48,4)),1,2))),
IF(YEAR($F109)&lt;VALUE(LEFT($L$48,4)),($N109+$O109)/12,0))</f>
        <v>0</v>
      </c>
      <c r="Z109" s="19">
        <f ca="1">+IF($F109=Z$48,SUM($N109:OFFSET($N109,0,IF(YEAR(Z$48)=VALUE(LEFT($L$48,4)),1,2))),
IF(YEAR($F109)&lt;VALUE(LEFT($L$48,4)),($N109+$O109)/12,0))</f>
        <v>0</v>
      </c>
      <c r="AA109" s="19">
        <f ca="1">+IF($F109=AA$48,SUM($N109:OFFSET($N109,0,IF(YEAR(AA$48)=VALUE(LEFT($L$48,4)),1,2))),
IF(YEAR($F109)&lt;VALUE(LEFT($L$48,4)),($N109+$O109)/12,0))</f>
        <v>0</v>
      </c>
      <c r="AB109" s="19">
        <f ca="1">+IF($F109=AB$48,SUM($N109:OFFSET($N109,0,IF(YEAR(AB$48)=VALUE(LEFT($L$48,4)),1,2))),
IF(YEAR($F109)&lt;VALUE(LEFT($L$48,4)),($N109+$O109)/12,0))</f>
        <v>0</v>
      </c>
      <c r="AC109" s="20">
        <f ca="1">+IF($F109=AC$48,SUM($N109:OFFSET($N109,0,IF(YEAR(AC$48)=VALUE(LEFT($L$48,4)),1,2))),
IF(YEAR($F109)&lt;VALUE(LEFT($L$48,4)),($N109+$O109)/12,0))</f>
        <v>0</v>
      </c>
      <c r="AD109" s="22">
        <f ca="1">+IF($F109=AD$48,SUM($N109:OFFSET($N109,0,IF(YEAR(AD$48)=VALUE(LEFT($L$48,4)),1,2))),
IF(YEAR($F109)&lt;=2015,$P109/12,0))</f>
        <v>0</v>
      </c>
      <c r="AE109" s="19">
        <f ca="1">+IF($F109=AE$48,SUM($N109:OFFSET($N109,0,IF(YEAR(AE$48)=VALUE(LEFT($L$48,4)),1,2))),
IF(YEAR($F109)&lt;=2015,$P109/12,0))</f>
        <v>0</v>
      </c>
      <c r="AF109" s="19">
        <f ca="1">+IF($F109=AF$48,SUM($N109:OFFSET($N109,0,IF(YEAR(AF$48)=VALUE(LEFT($L$48,4)),1,2))),
IF(YEAR($F109)&lt;=2015,$P109/12,0))</f>
        <v>0</v>
      </c>
      <c r="AG109" s="19">
        <f ca="1">+IF($F109=AG$48,SUM($N109:OFFSET($N109,0,IF(YEAR(AG$48)=VALUE(LEFT($L$48,4)),1,2))),
IF(YEAR($F109)&lt;=2015,$P109/12,0))</f>
        <v>0</v>
      </c>
      <c r="AH109" s="19">
        <f ca="1">+IF($F109=AH$48,SUM($N109:OFFSET($N109,0,IF(YEAR(AH$48)=VALUE(LEFT($L$48,4)),1,2))),
IF(YEAR($F109)&lt;=2015,$P109/12,0))</f>
        <v>0</v>
      </c>
      <c r="AI109" s="19">
        <f ca="1">+IF($F109=AI$48,SUM($N109:OFFSET($N109,0,IF(YEAR(AI$48)=VALUE(LEFT($L$48,4)),1,2))),
IF(YEAR($F109)&lt;=2015,$P109/12,0))</f>
        <v>0</v>
      </c>
      <c r="AJ109" s="19">
        <f ca="1">+IF($F109=AJ$48,SUM($N109:OFFSET($N109,0,IF(YEAR(AJ$48)=VALUE(LEFT($L$48,4)),1,2))),
IF(YEAR($F109)&lt;=2015,$P109/12,0))</f>
        <v>0</v>
      </c>
      <c r="AK109" s="19">
        <f ca="1">+IF($F109=AK$48,SUM($N109:OFFSET($N109,0,IF(YEAR(AK$48)=VALUE(LEFT($L$48,4)),1,2))),
IF(YEAR($F109)&lt;=2015,$P109/12,0))</f>
        <v>0</v>
      </c>
      <c r="AL109" s="19">
        <f ca="1">+IF($F109=AL$48,SUM($N109:OFFSET($N109,0,IF(YEAR(AL$48)=VALUE(LEFT($L$48,4)),1,2))),
IF(YEAR($F109)&lt;=2015,$P109/12,0))</f>
        <v>0</v>
      </c>
      <c r="AM109" s="19">
        <f ca="1">+IF($F109=AM$48,SUM($N109:OFFSET($N109,0,IF(YEAR(AM$48)=VALUE(LEFT($L$48,4)),1,2))),
IF(YEAR($F109)&lt;=2015,$P109/12,0))</f>
        <v>0</v>
      </c>
      <c r="AN109" s="19">
        <f ca="1">+IF($F109=AN$48,SUM($N109:OFFSET($N109,0,IF(YEAR(AN$48)=VALUE(LEFT($L$48,4)),1,2))),
IF(YEAR($F109)&lt;=2015,$P109/12,0))</f>
        <v>0</v>
      </c>
      <c r="AO109" s="20">
        <f ca="1">+IF($F109=AO$48,SUM($N109:OFFSET($N109,0,IF(YEAR(AO$48)=VALUE(LEFT($L$48,4)),1,2))),
IF(YEAR($F109)&lt;=2015,$P109/12,0))</f>
        <v>0</v>
      </c>
      <c r="AP109" s="21"/>
      <c r="AR109" s="13"/>
      <c r="AS109" s="13"/>
    </row>
    <row r="110" spans="1:45" ht="15" hidden="1" x14ac:dyDescent="0.25">
      <c r="B110" s="289"/>
      <c r="C110" s="283"/>
      <c r="D110" s="284"/>
      <c r="E110" s="295"/>
      <c r="F110" s="286"/>
      <c r="G110" s="283"/>
      <c r="H110" s="288"/>
      <c r="I110" s="290"/>
      <c r="J110" s="291"/>
      <c r="K110" s="306"/>
      <c r="L110" s="302"/>
      <c r="M110" s="292"/>
      <c r="N110" s="19">
        <f t="shared" si="14"/>
        <v>0</v>
      </c>
      <c r="O110" s="19">
        <f t="shared" si="15"/>
        <v>0</v>
      </c>
      <c r="P110" s="20">
        <f t="shared" si="16"/>
        <v>0</v>
      </c>
      <c r="Q110" s="21"/>
      <c r="R110" s="22">
        <f ca="1">+IF($F110=R$48,SUM($N110:OFFSET($N110,0,IF(YEAR(R$48)=VALUE(LEFT($L$48,4)),1,2))),
IF(YEAR($F110)&lt;VALUE(LEFT($L$48,4)),($N110+$O110)/12,0))</f>
        <v>0</v>
      </c>
      <c r="S110" s="19">
        <f ca="1">+IF($F110=S$48,SUM($N110:OFFSET($N110,0,IF(YEAR(S$48)=VALUE(LEFT($L$48,4)),1,2))),
IF(YEAR($F110)&lt;VALUE(LEFT($L$48,4)),($N110+$O110)/12,0))</f>
        <v>0</v>
      </c>
      <c r="T110" s="19">
        <f ca="1">+IF($F110=T$48,SUM($N110:OFFSET($N110,0,IF(YEAR(T$48)=VALUE(LEFT($L$48,4)),1,2))),
IF(YEAR($F110)&lt;VALUE(LEFT($L$48,4)),($N110+$O110)/12,0))</f>
        <v>0</v>
      </c>
      <c r="U110" s="19">
        <f ca="1">+IF($F110=U$48,SUM($N110:OFFSET($N110,0,IF(YEAR(U$48)=VALUE(LEFT($L$48,4)),1,2))),
IF(YEAR($F110)&lt;VALUE(LEFT($L$48,4)),($N110+$O110)/12,0))</f>
        <v>0</v>
      </c>
      <c r="V110" s="19">
        <f ca="1">+IF($F110=V$48,SUM($N110:OFFSET($N110,0,IF(YEAR(V$48)=VALUE(LEFT($L$48,4)),1,2))),
IF(YEAR($F110)&lt;VALUE(LEFT($L$48,4)),($N110+$O110)/12,0))</f>
        <v>0</v>
      </c>
      <c r="W110" s="19">
        <f ca="1">+IF($F110=W$48,SUM($N110:OFFSET($N110,0,IF(YEAR(W$48)=VALUE(LEFT($L$48,4)),1,2))),
IF(YEAR($F110)&lt;VALUE(LEFT($L$48,4)),($N110+$O110)/12,0))</f>
        <v>0</v>
      </c>
      <c r="X110" s="19">
        <f ca="1">+IF($F110=X$48,SUM($N110:OFFSET($N110,0,IF(YEAR(X$48)=VALUE(LEFT($L$48,4)),1,2))),
IF(YEAR($F110)&lt;VALUE(LEFT($L$48,4)),($N110+$O110)/12,0))</f>
        <v>0</v>
      </c>
      <c r="Y110" s="19">
        <f ca="1">+IF($F110=Y$48,SUM($N110:OFFSET($N110,0,IF(YEAR(Y$48)=VALUE(LEFT($L$48,4)),1,2))),
IF(YEAR($F110)&lt;VALUE(LEFT($L$48,4)),($N110+$O110)/12,0))</f>
        <v>0</v>
      </c>
      <c r="Z110" s="19">
        <f ca="1">+IF($F110=Z$48,SUM($N110:OFFSET($N110,0,IF(YEAR(Z$48)=VALUE(LEFT($L$48,4)),1,2))),
IF(YEAR($F110)&lt;VALUE(LEFT($L$48,4)),($N110+$O110)/12,0))</f>
        <v>0</v>
      </c>
      <c r="AA110" s="19">
        <f ca="1">+IF($F110=AA$48,SUM($N110:OFFSET($N110,0,IF(YEAR(AA$48)=VALUE(LEFT($L$48,4)),1,2))),
IF(YEAR($F110)&lt;VALUE(LEFT($L$48,4)),($N110+$O110)/12,0))</f>
        <v>0</v>
      </c>
      <c r="AB110" s="19">
        <f ca="1">+IF($F110=AB$48,SUM($N110:OFFSET($N110,0,IF(YEAR(AB$48)=VALUE(LEFT($L$48,4)),1,2))),
IF(YEAR($F110)&lt;VALUE(LEFT($L$48,4)),($N110+$O110)/12,0))</f>
        <v>0</v>
      </c>
      <c r="AC110" s="20">
        <f ca="1">+IF($F110=AC$48,SUM($N110:OFFSET($N110,0,IF(YEAR(AC$48)=VALUE(LEFT($L$48,4)),1,2))),
IF(YEAR($F110)&lt;VALUE(LEFT($L$48,4)),($N110+$O110)/12,0))</f>
        <v>0</v>
      </c>
      <c r="AD110" s="22">
        <f ca="1">+IF($F110=AD$48,SUM($N110:OFFSET($N110,0,IF(YEAR(AD$48)=VALUE(LEFT($L$48,4)),1,2))),
IF(YEAR($F110)&lt;=2015,$P110/12,0))</f>
        <v>0</v>
      </c>
      <c r="AE110" s="19">
        <f ca="1">+IF($F110=AE$48,SUM($N110:OFFSET($N110,0,IF(YEAR(AE$48)=VALUE(LEFT($L$48,4)),1,2))),
IF(YEAR($F110)&lt;=2015,$P110/12,0))</f>
        <v>0</v>
      </c>
      <c r="AF110" s="19">
        <f ca="1">+IF($F110=AF$48,SUM($N110:OFFSET($N110,0,IF(YEAR(AF$48)=VALUE(LEFT($L$48,4)),1,2))),
IF(YEAR($F110)&lt;=2015,$P110/12,0))</f>
        <v>0</v>
      </c>
      <c r="AG110" s="19">
        <f ca="1">+IF($F110=AG$48,SUM($N110:OFFSET($N110,0,IF(YEAR(AG$48)=VALUE(LEFT($L$48,4)),1,2))),
IF(YEAR($F110)&lt;=2015,$P110/12,0))</f>
        <v>0</v>
      </c>
      <c r="AH110" s="19">
        <f ca="1">+IF($F110=AH$48,SUM($N110:OFFSET($N110,0,IF(YEAR(AH$48)=VALUE(LEFT($L$48,4)),1,2))),
IF(YEAR($F110)&lt;=2015,$P110/12,0))</f>
        <v>0</v>
      </c>
      <c r="AI110" s="19">
        <f ca="1">+IF($F110=AI$48,SUM($N110:OFFSET($N110,0,IF(YEAR(AI$48)=VALUE(LEFT($L$48,4)),1,2))),
IF(YEAR($F110)&lt;=2015,$P110/12,0))</f>
        <v>0</v>
      </c>
      <c r="AJ110" s="19">
        <f ca="1">+IF($F110=AJ$48,SUM($N110:OFFSET($N110,0,IF(YEAR(AJ$48)=VALUE(LEFT($L$48,4)),1,2))),
IF(YEAR($F110)&lt;=2015,$P110/12,0))</f>
        <v>0</v>
      </c>
      <c r="AK110" s="19">
        <f ca="1">+IF($F110=AK$48,SUM($N110:OFFSET($N110,0,IF(YEAR(AK$48)=VALUE(LEFT($L$48,4)),1,2))),
IF(YEAR($F110)&lt;=2015,$P110/12,0))</f>
        <v>0</v>
      </c>
      <c r="AL110" s="19">
        <f ca="1">+IF($F110=AL$48,SUM($N110:OFFSET($N110,0,IF(YEAR(AL$48)=VALUE(LEFT($L$48,4)),1,2))),
IF(YEAR($F110)&lt;=2015,$P110/12,0))</f>
        <v>0</v>
      </c>
      <c r="AM110" s="19">
        <f ca="1">+IF($F110=AM$48,SUM($N110:OFFSET($N110,0,IF(YEAR(AM$48)=VALUE(LEFT($L$48,4)),1,2))),
IF(YEAR($F110)&lt;=2015,$P110/12,0))</f>
        <v>0</v>
      </c>
      <c r="AN110" s="19">
        <f ca="1">+IF($F110=AN$48,SUM($N110:OFFSET($N110,0,IF(YEAR(AN$48)=VALUE(LEFT($L$48,4)),1,2))),
IF(YEAR($F110)&lt;=2015,$P110/12,0))</f>
        <v>0</v>
      </c>
      <c r="AO110" s="20">
        <f ca="1">+IF($F110=AO$48,SUM($N110:OFFSET($N110,0,IF(YEAR(AO$48)=VALUE(LEFT($L$48,4)),1,2))),
IF(YEAR($F110)&lt;=2015,$P110/12,0))</f>
        <v>0</v>
      </c>
      <c r="AP110" s="21"/>
      <c r="AR110" s="13"/>
      <c r="AS110" s="13"/>
    </row>
    <row r="111" spans="1:45" ht="15" hidden="1" x14ac:dyDescent="0.25">
      <c r="B111" s="289"/>
      <c r="C111" s="283"/>
      <c r="D111" s="284"/>
      <c r="E111" s="295"/>
      <c r="F111" s="286"/>
      <c r="G111" s="283"/>
      <c r="H111" s="288"/>
      <c r="I111" s="290"/>
      <c r="J111" s="291"/>
      <c r="K111" s="306"/>
      <c r="L111" s="302"/>
      <c r="M111" s="292"/>
      <c r="N111" s="19">
        <f t="shared" si="14"/>
        <v>0</v>
      </c>
      <c r="O111" s="19">
        <f t="shared" si="15"/>
        <v>0</v>
      </c>
      <c r="P111" s="20">
        <f t="shared" si="16"/>
        <v>0</v>
      </c>
      <c r="Q111" s="21"/>
      <c r="R111" s="22">
        <f ca="1">+IF($F111=R$48,SUM($N111:OFFSET($N111,0,IF(YEAR(R$48)=VALUE(LEFT($L$48,4)),1,2))),
IF(YEAR($F111)&lt;VALUE(LEFT($L$48,4)),($N111+$O111)/12,0))</f>
        <v>0</v>
      </c>
      <c r="S111" s="19">
        <f ca="1">+IF($F111=S$48,SUM($N111:OFFSET($N111,0,IF(YEAR(S$48)=VALUE(LEFT($L$48,4)),1,2))),
IF(YEAR($F111)&lt;VALUE(LEFT($L$48,4)),($N111+$O111)/12,0))</f>
        <v>0</v>
      </c>
      <c r="T111" s="19">
        <f ca="1">+IF($F111=T$48,SUM($N111:OFFSET($N111,0,IF(YEAR(T$48)=VALUE(LEFT($L$48,4)),1,2))),
IF(YEAR($F111)&lt;VALUE(LEFT($L$48,4)),($N111+$O111)/12,0))</f>
        <v>0</v>
      </c>
      <c r="U111" s="19">
        <f ca="1">+IF($F111=U$48,SUM($N111:OFFSET($N111,0,IF(YEAR(U$48)=VALUE(LEFT($L$48,4)),1,2))),
IF(YEAR($F111)&lt;VALUE(LEFT($L$48,4)),($N111+$O111)/12,0))</f>
        <v>0</v>
      </c>
      <c r="V111" s="19">
        <f ca="1">+IF($F111=V$48,SUM($N111:OFFSET($N111,0,IF(YEAR(V$48)=VALUE(LEFT($L$48,4)),1,2))),
IF(YEAR($F111)&lt;VALUE(LEFT($L$48,4)),($N111+$O111)/12,0))</f>
        <v>0</v>
      </c>
      <c r="W111" s="19">
        <f ca="1">+IF($F111=W$48,SUM($N111:OFFSET($N111,0,IF(YEAR(W$48)=VALUE(LEFT($L$48,4)),1,2))),
IF(YEAR($F111)&lt;VALUE(LEFT($L$48,4)),($N111+$O111)/12,0))</f>
        <v>0</v>
      </c>
      <c r="X111" s="19">
        <f ca="1">+IF($F111=X$48,SUM($N111:OFFSET($N111,0,IF(YEAR(X$48)=VALUE(LEFT($L$48,4)),1,2))),
IF(YEAR($F111)&lt;VALUE(LEFT($L$48,4)),($N111+$O111)/12,0))</f>
        <v>0</v>
      </c>
      <c r="Y111" s="19">
        <f ca="1">+IF($F111=Y$48,SUM($N111:OFFSET($N111,0,IF(YEAR(Y$48)=VALUE(LEFT($L$48,4)),1,2))),
IF(YEAR($F111)&lt;VALUE(LEFT($L$48,4)),($N111+$O111)/12,0))</f>
        <v>0</v>
      </c>
      <c r="Z111" s="19">
        <f ca="1">+IF($F111=Z$48,SUM($N111:OFFSET($N111,0,IF(YEAR(Z$48)=VALUE(LEFT($L$48,4)),1,2))),
IF(YEAR($F111)&lt;VALUE(LEFT($L$48,4)),($N111+$O111)/12,0))</f>
        <v>0</v>
      </c>
      <c r="AA111" s="19">
        <f ca="1">+IF($F111=AA$48,SUM($N111:OFFSET($N111,0,IF(YEAR(AA$48)=VALUE(LEFT($L$48,4)),1,2))),
IF(YEAR($F111)&lt;VALUE(LEFT($L$48,4)),($N111+$O111)/12,0))</f>
        <v>0</v>
      </c>
      <c r="AB111" s="19">
        <f ca="1">+IF($F111=AB$48,SUM($N111:OFFSET($N111,0,IF(YEAR(AB$48)=VALUE(LEFT($L$48,4)),1,2))),
IF(YEAR($F111)&lt;VALUE(LEFT($L$48,4)),($N111+$O111)/12,0))</f>
        <v>0</v>
      </c>
      <c r="AC111" s="20">
        <f ca="1">+IF($F111=AC$48,SUM($N111:OFFSET($N111,0,IF(YEAR(AC$48)=VALUE(LEFT($L$48,4)),1,2))),
IF(YEAR($F111)&lt;VALUE(LEFT($L$48,4)),($N111+$O111)/12,0))</f>
        <v>0</v>
      </c>
      <c r="AD111" s="22">
        <f ca="1">+IF($F111=AD$48,SUM($N111:OFFSET($N111,0,IF(YEAR(AD$48)=VALUE(LEFT($L$48,4)),1,2))),
IF(YEAR($F111)&lt;=2015,$P111/12,0))</f>
        <v>0</v>
      </c>
      <c r="AE111" s="19">
        <f ca="1">+IF($F111=AE$48,SUM($N111:OFFSET($N111,0,IF(YEAR(AE$48)=VALUE(LEFT($L$48,4)),1,2))),
IF(YEAR($F111)&lt;=2015,$P111/12,0))</f>
        <v>0</v>
      </c>
      <c r="AF111" s="19">
        <f ca="1">+IF($F111=AF$48,SUM($N111:OFFSET($N111,0,IF(YEAR(AF$48)=VALUE(LEFT($L$48,4)),1,2))),
IF(YEAR($F111)&lt;=2015,$P111/12,0))</f>
        <v>0</v>
      </c>
      <c r="AG111" s="19">
        <f ca="1">+IF($F111=AG$48,SUM($N111:OFFSET($N111,0,IF(YEAR(AG$48)=VALUE(LEFT($L$48,4)),1,2))),
IF(YEAR($F111)&lt;=2015,$P111/12,0))</f>
        <v>0</v>
      </c>
      <c r="AH111" s="19">
        <f ca="1">+IF($F111=AH$48,SUM($N111:OFFSET($N111,0,IF(YEAR(AH$48)=VALUE(LEFT($L$48,4)),1,2))),
IF(YEAR($F111)&lt;=2015,$P111/12,0))</f>
        <v>0</v>
      </c>
      <c r="AI111" s="19">
        <f ca="1">+IF($F111=AI$48,SUM($N111:OFFSET($N111,0,IF(YEAR(AI$48)=VALUE(LEFT($L$48,4)),1,2))),
IF(YEAR($F111)&lt;=2015,$P111/12,0))</f>
        <v>0</v>
      </c>
      <c r="AJ111" s="19">
        <f ca="1">+IF($F111=AJ$48,SUM($N111:OFFSET($N111,0,IF(YEAR(AJ$48)=VALUE(LEFT($L$48,4)),1,2))),
IF(YEAR($F111)&lt;=2015,$P111/12,0))</f>
        <v>0</v>
      </c>
      <c r="AK111" s="19">
        <f ca="1">+IF($F111=AK$48,SUM($N111:OFFSET($N111,0,IF(YEAR(AK$48)=VALUE(LEFT($L$48,4)),1,2))),
IF(YEAR($F111)&lt;=2015,$P111/12,0))</f>
        <v>0</v>
      </c>
      <c r="AL111" s="19">
        <f ca="1">+IF($F111=AL$48,SUM($N111:OFFSET($N111,0,IF(YEAR(AL$48)=VALUE(LEFT($L$48,4)),1,2))),
IF(YEAR($F111)&lt;=2015,$P111/12,0))</f>
        <v>0</v>
      </c>
      <c r="AM111" s="19">
        <f ca="1">+IF($F111=AM$48,SUM($N111:OFFSET($N111,0,IF(YEAR(AM$48)=VALUE(LEFT($L$48,4)),1,2))),
IF(YEAR($F111)&lt;=2015,$P111/12,0))</f>
        <v>0</v>
      </c>
      <c r="AN111" s="19">
        <f ca="1">+IF($F111=AN$48,SUM($N111:OFFSET($N111,0,IF(YEAR(AN$48)=VALUE(LEFT($L$48,4)),1,2))),
IF(YEAR($F111)&lt;=2015,$P111/12,0))</f>
        <v>0</v>
      </c>
      <c r="AO111" s="20">
        <f ca="1">+IF($F111=AO$48,SUM($N111:OFFSET($N111,0,IF(YEAR(AO$48)=VALUE(LEFT($L$48,4)),1,2))),
IF(YEAR($F111)&lt;=2015,$P111/12,0))</f>
        <v>0</v>
      </c>
      <c r="AP111" s="21"/>
      <c r="AR111" s="13"/>
      <c r="AS111" s="13"/>
    </row>
    <row r="112" spans="1:45" ht="15" hidden="1" x14ac:dyDescent="0.25">
      <c r="B112" s="289"/>
      <c r="C112" s="283"/>
      <c r="D112" s="284"/>
      <c r="E112" s="295"/>
      <c r="F112" s="286"/>
      <c r="G112" s="283"/>
      <c r="H112" s="288"/>
      <c r="I112" s="290"/>
      <c r="J112" s="291"/>
      <c r="K112" s="306"/>
      <c r="L112" s="302"/>
      <c r="M112" s="292"/>
      <c r="N112" s="19">
        <f t="shared" si="14"/>
        <v>0</v>
      </c>
      <c r="O112" s="19">
        <f t="shared" si="15"/>
        <v>0</v>
      </c>
      <c r="P112" s="20">
        <f t="shared" si="16"/>
        <v>0</v>
      </c>
      <c r="Q112" s="21"/>
      <c r="R112" s="22">
        <f ca="1">+IF($F112=R$48,SUM($N112:OFFSET($N112,0,IF(YEAR(R$48)=VALUE(LEFT($L$48,4)),1,2))),
IF(YEAR($F112)&lt;VALUE(LEFT($L$48,4)),($N112+$O112)/12,0))</f>
        <v>0</v>
      </c>
      <c r="S112" s="19">
        <f ca="1">+IF($F112=S$48,SUM($N112:OFFSET($N112,0,IF(YEAR(S$48)=VALUE(LEFT($L$48,4)),1,2))),
IF(YEAR($F112)&lt;VALUE(LEFT($L$48,4)),($N112+$O112)/12,0))</f>
        <v>0</v>
      </c>
      <c r="T112" s="19">
        <f ca="1">+IF($F112=T$48,SUM($N112:OFFSET($N112,0,IF(YEAR(T$48)=VALUE(LEFT($L$48,4)),1,2))),
IF(YEAR($F112)&lt;VALUE(LEFT($L$48,4)),($N112+$O112)/12,0))</f>
        <v>0</v>
      </c>
      <c r="U112" s="19">
        <f ca="1">+IF($F112=U$48,SUM($N112:OFFSET($N112,0,IF(YEAR(U$48)=VALUE(LEFT($L$48,4)),1,2))),
IF(YEAR($F112)&lt;VALUE(LEFT($L$48,4)),($N112+$O112)/12,0))</f>
        <v>0</v>
      </c>
      <c r="V112" s="19">
        <f ca="1">+IF($F112=V$48,SUM($N112:OFFSET($N112,0,IF(YEAR(V$48)=VALUE(LEFT($L$48,4)),1,2))),
IF(YEAR($F112)&lt;VALUE(LEFT($L$48,4)),($N112+$O112)/12,0))</f>
        <v>0</v>
      </c>
      <c r="W112" s="19">
        <f ca="1">+IF($F112=W$48,SUM($N112:OFFSET($N112,0,IF(YEAR(W$48)=VALUE(LEFT($L$48,4)),1,2))),
IF(YEAR($F112)&lt;VALUE(LEFT($L$48,4)),($N112+$O112)/12,0))</f>
        <v>0</v>
      </c>
      <c r="X112" s="19">
        <f ca="1">+IF($F112=X$48,SUM($N112:OFFSET($N112,0,IF(YEAR(X$48)=VALUE(LEFT($L$48,4)),1,2))),
IF(YEAR($F112)&lt;VALUE(LEFT($L$48,4)),($N112+$O112)/12,0))</f>
        <v>0</v>
      </c>
      <c r="Y112" s="19">
        <f ca="1">+IF($F112=Y$48,SUM($N112:OFFSET($N112,0,IF(YEAR(Y$48)=VALUE(LEFT($L$48,4)),1,2))),
IF(YEAR($F112)&lt;VALUE(LEFT($L$48,4)),($N112+$O112)/12,0))</f>
        <v>0</v>
      </c>
      <c r="Z112" s="19">
        <f ca="1">+IF($F112=Z$48,SUM($N112:OFFSET($N112,0,IF(YEAR(Z$48)=VALUE(LEFT($L$48,4)),1,2))),
IF(YEAR($F112)&lt;VALUE(LEFT($L$48,4)),($N112+$O112)/12,0))</f>
        <v>0</v>
      </c>
      <c r="AA112" s="19">
        <f ca="1">+IF($F112=AA$48,SUM($N112:OFFSET($N112,0,IF(YEAR(AA$48)=VALUE(LEFT($L$48,4)),1,2))),
IF(YEAR($F112)&lt;VALUE(LEFT($L$48,4)),($N112+$O112)/12,0))</f>
        <v>0</v>
      </c>
      <c r="AB112" s="19">
        <f ca="1">+IF($F112=AB$48,SUM($N112:OFFSET($N112,0,IF(YEAR(AB$48)=VALUE(LEFT($L$48,4)),1,2))),
IF(YEAR($F112)&lt;VALUE(LEFT($L$48,4)),($N112+$O112)/12,0))</f>
        <v>0</v>
      </c>
      <c r="AC112" s="20">
        <f ca="1">+IF($F112=AC$48,SUM($N112:OFFSET($N112,0,IF(YEAR(AC$48)=VALUE(LEFT($L$48,4)),1,2))),
IF(YEAR($F112)&lt;VALUE(LEFT($L$48,4)),($N112+$O112)/12,0))</f>
        <v>0</v>
      </c>
      <c r="AD112" s="22">
        <f ca="1">+IF($F112=AD$48,SUM($N112:OFFSET($N112,0,IF(YEAR(AD$48)=VALUE(LEFT($L$48,4)),1,2))),
IF(YEAR($F112)&lt;=2015,$P112/12,0))</f>
        <v>0</v>
      </c>
      <c r="AE112" s="19">
        <f ca="1">+IF($F112=AE$48,SUM($N112:OFFSET($N112,0,IF(YEAR(AE$48)=VALUE(LEFT($L$48,4)),1,2))),
IF(YEAR($F112)&lt;=2015,$P112/12,0))</f>
        <v>0</v>
      </c>
      <c r="AF112" s="19">
        <f ca="1">+IF($F112=AF$48,SUM($N112:OFFSET($N112,0,IF(YEAR(AF$48)=VALUE(LEFT($L$48,4)),1,2))),
IF(YEAR($F112)&lt;=2015,$P112/12,0))</f>
        <v>0</v>
      </c>
      <c r="AG112" s="19">
        <f ca="1">+IF($F112=AG$48,SUM($N112:OFFSET($N112,0,IF(YEAR(AG$48)=VALUE(LEFT($L$48,4)),1,2))),
IF(YEAR($F112)&lt;=2015,$P112/12,0))</f>
        <v>0</v>
      </c>
      <c r="AH112" s="19">
        <f ca="1">+IF($F112=AH$48,SUM($N112:OFFSET($N112,0,IF(YEAR(AH$48)=VALUE(LEFT($L$48,4)),1,2))),
IF(YEAR($F112)&lt;=2015,$P112/12,0))</f>
        <v>0</v>
      </c>
      <c r="AI112" s="19">
        <f ca="1">+IF($F112=AI$48,SUM($N112:OFFSET($N112,0,IF(YEAR(AI$48)=VALUE(LEFT($L$48,4)),1,2))),
IF(YEAR($F112)&lt;=2015,$P112/12,0))</f>
        <v>0</v>
      </c>
      <c r="AJ112" s="19">
        <f ca="1">+IF($F112=AJ$48,SUM($N112:OFFSET($N112,0,IF(YEAR(AJ$48)=VALUE(LEFT($L$48,4)),1,2))),
IF(YEAR($F112)&lt;=2015,$P112/12,0))</f>
        <v>0</v>
      </c>
      <c r="AK112" s="19">
        <f ca="1">+IF($F112=AK$48,SUM($N112:OFFSET($N112,0,IF(YEAR(AK$48)=VALUE(LEFT($L$48,4)),1,2))),
IF(YEAR($F112)&lt;=2015,$P112/12,0))</f>
        <v>0</v>
      </c>
      <c r="AL112" s="19">
        <f ca="1">+IF($F112=AL$48,SUM($N112:OFFSET($N112,0,IF(YEAR(AL$48)=VALUE(LEFT($L$48,4)),1,2))),
IF(YEAR($F112)&lt;=2015,$P112/12,0))</f>
        <v>0</v>
      </c>
      <c r="AM112" s="19">
        <f ca="1">+IF($F112=AM$48,SUM($N112:OFFSET($N112,0,IF(YEAR(AM$48)=VALUE(LEFT($L$48,4)),1,2))),
IF(YEAR($F112)&lt;=2015,$P112/12,0))</f>
        <v>0</v>
      </c>
      <c r="AN112" s="19">
        <f ca="1">+IF($F112=AN$48,SUM($N112:OFFSET($N112,0,IF(YEAR(AN$48)=VALUE(LEFT($L$48,4)),1,2))),
IF(YEAR($F112)&lt;=2015,$P112/12,0))</f>
        <v>0</v>
      </c>
      <c r="AO112" s="20">
        <f ca="1">+IF($F112=AO$48,SUM($N112:OFFSET($N112,0,IF(YEAR(AO$48)=VALUE(LEFT($L$48,4)),1,2))),
IF(YEAR($F112)&lt;=2015,$P112/12,0))</f>
        <v>0</v>
      </c>
      <c r="AP112" s="21"/>
      <c r="AR112" s="13"/>
      <c r="AS112" s="13"/>
    </row>
    <row r="113" spans="2:45" ht="15" hidden="1" x14ac:dyDescent="0.25">
      <c r="B113" s="289"/>
      <c r="C113" s="296"/>
      <c r="D113" s="297"/>
      <c r="E113" s="298"/>
      <c r="F113" s="299"/>
      <c r="G113" s="296"/>
      <c r="H113" s="300"/>
      <c r="I113" s="301"/>
      <c r="J113" s="291"/>
      <c r="K113" s="306"/>
      <c r="L113" s="302"/>
      <c r="M113" s="292"/>
      <c r="N113" s="19">
        <f t="shared" si="14"/>
        <v>0</v>
      </c>
      <c r="O113" s="19">
        <f t="shared" si="15"/>
        <v>0</v>
      </c>
      <c r="P113" s="20">
        <f t="shared" si="16"/>
        <v>0</v>
      </c>
      <c r="Q113" s="21"/>
      <c r="R113" s="22">
        <f ca="1">+IF($F113=R$48,SUM($N113:OFFSET($N113,0,IF(YEAR(R$48)=VALUE(LEFT($L$48,4)),1,2))),
IF(YEAR($F113)&lt;VALUE(LEFT($L$48,4)),($N113+$O113)/12,0))</f>
        <v>0</v>
      </c>
      <c r="S113" s="19">
        <f ca="1">+IF($F113=S$48,SUM($N113:OFFSET($N113,0,IF(YEAR(S$48)=VALUE(LEFT($L$48,4)),1,2))),
IF(YEAR($F113)&lt;VALUE(LEFT($L$48,4)),($N113+$O113)/12,0))</f>
        <v>0</v>
      </c>
      <c r="T113" s="19">
        <f ca="1">+IF($F113=T$48,SUM($N113:OFFSET($N113,0,IF(YEAR(T$48)=VALUE(LEFT($L$48,4)),1,2))),
IF(YEAR($F113)&lt;VALUE(LEFT($L$48,4)),($N113+$O113)/12,0))</f>
        <v>0</v>
      </c>
      <c r="U113" s="19">
        <f ca="1">+IF($F113=U$48,SUM($N113:OFFSET($N113,0,IF(YEAR(U$48)=VALUE(LEFT($L$48,4)),1,2))),
IF(YEAR($F113)&lt;VALUE(LEFT($L$48,4)),($N113+$O113)/12,0))</f>
        <v>0</v>
      </c>
      <c r="V113" s="19">
        <f ca="1">+IF($F113=V$48,SUM($N113:OFFSET($N113,0,IF(YEAR(V$48)=VALUE(LEFT($L$48,4)),1,2))),
IF(YEAR($F113)&lt;VALUE(LEFT($L$48,4)),($N113+$O113)/12,0))</f>
        <v>0</v>
      </c>
      <c r="W113" s="19">
        <f ca="1">+IF($F113=W$48,SUM($N113:OFFSET($N113,0,IF(YEAR(W$48)=VALUE(LEFT($L$48,4)),1,2))),
IF(YEAR($F113)&lt;VALUE(LEFT($L$48,4)),($N113+$O113)/12,0))</f>
        <v>0</v>
      </c>
      <c r="X113" s="19">
        <f ca="1">+IF($F113=X$48,SUM($N113:OFFSET($N113,0,IF(YEAR(X$48)=VALUE(LEFT($L$48,4)),1,2))),
IF(YEAR($F113)&lt;VALUE(LEFT($L$48,4)),($N113+$O113)/12,0))</f>
        <v>0</v>
      </c>
      <c r="Y113" s="19">
        <f ca="1">+IF($F113=Y$48,SUM($N113:OFFSET($N113,0,IF(YEAR(Y$48)=VALUE(LEFT($L$48,4)),1,2))),
IF(YEAR($F113)&lt;VALUE(LEFT($L$48,4)),($N113+$O113)/12,0))</f>
        <v>0</v>
      </c>
      <c r="Z113" s="19">
        <f ca="1">+IF($F113=Z$48,SUM($N113:OFFSET($N113,0,IF(YEAR(Z$48)=VALUE(LEFT($L$48,4)),1,2))),
IF(YEAR($F113)&lt;VALUE(LEFT($L$48,4)),($N113+$O113)/12,0))</f>
        <v>0</v>
      </c>
      <c r="AA113" s="19">
        <f ca="1">+IF($F113=AA$48,SUM($N113:OFFSET($N113,0,IF(YEAR(AA$48)=VALUE(LEFT($L$48,4)),1,2))),
IF(YEAR($F113)&lt;VALUE(LEFT($L$48,4)),($N113+$O113)/12,0))</f>
        <v>0</v>
      </c>
      <c r="AB113" s="19">
        <f ca="1">+IF($F113=AB$48,SUM($N113:OFFSET($N113,0,IF(YEAR(AB$48)=VALUE(LEFT($L$48,4)),1,2))),
IF(YEAR($F113)&lt;VALUE(LEFT($L$48,4)),($N113+$O113)/12,0))</f>
        <v>0</v>
      </c>
      <c r="AC113" s="20">
        <f ca="1">+IF($F113=AC$48,SUM($N113:OFFSET($N113,0,IF(YEAR(AC$48)=VALUE(LEFT($L$48,4)),1,2))),
IF(YEAR($F113)&lt;VALUE(LEFT($L$48,4)),($N113+$O113)/12,0))</f>
        <v>0</v>
      </c>
      <c r="AD113" s="22">
        <f ca="1">+IF($F113=AD$48,SUM($N113:OFFSET($N113,0,IF(YEAR(AD$48)=VALUE(LEFT($L$48,4)),1,2))),
IF(YEAR($F113)&lt;=2015,$P113/12,0))</f>
        <v>0</v>
      </c>
      <c r="AE113" s="19">
        <f ca="1">+IF($F113=AE$48,SUM($N113:OFFSET($N113,0,IF(YEAR(AE$48)=VALUE(LEFT($L$48,4)),1,2))),
IF(YEAR($F113)&lt;=2015,$P113/12,0))</f>
        <v>0</v>
      </c>
      <c r="AF113" s="19">
        <f ca="1">+IF($F113=AF$48,SUM($N113:OFFSET($N113,0,IF(YEAR(AF$48)=VALUE(LEFT($L$48,4)),1,2))),
IF(YEAR($F113)&lt;=2015,$P113/12,0))</f>
        <v>0</v>
      </c>
      <c r="AG113" s="19">
        <f ca="1">+IF($F113=AG$48,SUM($N113:OFFSET($N113,0,IF(YEAR(AG$48)=VALUE(LEFT($L$48,4)),1,2))),
IF(YEAR($F113)&lt;=2015,$P113/12,0))</f>
        <v>0</v>
      </c>
      <c r="AH113" s="19">
        <f ca="1">+IF($F113=AH$48,SUM($N113:OFFSET($N113,0,IF(YEAR(AH$48)=VALUE(LEFT($L$48,4)),1,2))),
IF(YEAR($F113)&lt;=2015,$P113/12,0))</f>
        <v>0</v>
      </c>
      <c r="AI113" s="19">
        <f ca="1">+IF($F113=AI$48,SUM($N113:OFFSET($N113,0,IF(YEAR(AI$48)=VALUE(LEFT($L$48,4)),1,2))),
IF(YEAR($F113)&lt;=2015,$P113/12,0))</f>
        <v>0</v>
      </c>
      <c r="AJ113" s="19">
        <f ca="1">+IF($F113=AJ$48,SUM($N113:OFFSET($N113,0,IF(YEAR(AJ$48)=VALUE(LEFT($L$48,4)),1,2))),
IF(YEAR($F113)&lt;=2015,$P113/12,0))</f>
        <v>0</v>
      </c>
      <c r="AK113" s="19">
        <f ca="1">+IF($F113=AK$48,SUM($N113:OFFSET($N113,0,IF(YEAR(AK$48)=VALUE(LEFT($L$48,4)),1,2))),
IF(YEAR($F113)&lt;=2015,$P113/12,0))</f>
        <v>0</v>
      </c>
      <c r="AL113" s="19">
        <f ca="1">+IF($F113=AL$48,SUM($N113:OFFSET($N113,0,IF(YEAR(AL$48)=VALUE(LEFT($L$48,4)),1,2))),
IF(YEAR($F113)&lt;=2015,$P113/12,0))</f>
        <v>0</v>
      </c>
      <c r="AM113" s="19">
        <f ca="1">+IF($F113=AM$48,SUM($N113:OFFSET($N113,0,IF(YEAR(AM$48)=VALUE(LEFT($L$48,4)),1,2))),
IF(YEAR($F113)&lt;=2015,$P113/12,0))</f>
        <v>0</v>
      </c>
      <c r="AN113" s="19">
        <f ca="1">+IF($F113=AN$48,SUM($N113:OFFSET($N113,0,IF(YEAR(AN$48)=VALUE(LEFT($L$48,4)),1,2))),
IF(YEAR($F113)&lt;=2015,$P113/12,0))</f>
        <v>0</v>
      </c>
      <c r="AO113" s="20">
        <f ca="1">+IF($F113=AO$48,SUM($N113:OFFSET($N113,0,IF(YEAR(AO$48)=VALUE(LEFT($L$48,4)),1,2))),
IF(YEAR($F113)&lt;=2015,$P113/12,0))</f>
        <v>0</v>
      </c>
      <c r="AP113" s="21"/>
      <c r="AR113" s="13"/>
      <c r="AS113" s="13"/>
    </row>
    <row r="114" spans="2:45" ht="15" hidden="1" x14ac:dyDescent="0.25">
      <c r="B114" s="289"/>
      <c r="C114" s="296"/>
      <c r="D114" s="297"/>
      <c r="E114" s="298"/>
      <c r="F114" s="299"/>
      <c r="G114" s="296"/>
      <c r="H114" s="300"/>
      <c r="I114" s="301"/>
      <c r="J114" s="291"/>
      <c r="K114" s="306"/>
      <c r="L114" s="302"/>
      <c r="M114" s="292"/>
      <c r="N114" s="19">
        <f t="shared" si="14"/>
        <v>0</v>
      </c>
      <c r="O114" s="19">
        <f t="shared" si="15"/>
        <v>0</v>
      </c>
      <c r="P114" s="20">
        <f t="shared" si="16"/>
        <v>0</v>
      </c>
      <c r="Q114" s="21"/>
      <c r="R114" s="22">
        <f ca="1">+IF($F114=R$48,SUM($N114:OFFSET($N114,0,IF(YEAR(R$48)=VALUE(LEFT($L$48,4)),1,2))),
IF(YEAR($F114)&lt;VALUE(LEFT($L$48,4)),($N114+$O114)/12,0))</f>
        <v>0</v>
      </c>
      <c r="S114" s="19">
        <f ca="1">+IF($F114=S$48,SUM($N114:OFFSET($N114,0,IF(YEAR(S$48)=VALUE(LEFT($L$48,4)),1,2))),
IF(YEAR($F114)&lt;VALUE(LEFT($L$48,4)),($N114+$O114)/12,0))</f>
        <v>0</v>
      </c>
      <c r="T114" s="19">
        <f ca="1">+IF($F114=T$48,SUM($N114:OFFSET($N114,0,IF(YEAR(T$48)=VALUE(LEFT($L$48,4)),1,2))),
IF(YEAR($F114)&lt;VALUE(LEFT($L$48,4)),($N114+$O114)/12,0))</f>
        <v>0</v>
      </c>
      <c r="U114" s="19">
        <f ca="1">+IF($F114=U$48,SUM($N114:OFFSET($N114,0,IF(YEAR(U$48)=VALUE(LEFT($L$48,4)),1,2))),
IF(YEAR($F114)&lt;VALUE(LEFT($L$48,4)),($N114+$O114)/12,0))</f>
        <v>0</v>
      </c>
      <c r="V114" s="19">
        <f ca="1">+IF($F114=V$48,SUM($N114:OFFSET($N114,0,IF(YEAR(V$48)=VALUE(LEFT($L$48,4)),1,2))),
IF(YEAR($F114)&lt;VALUE(LEFT($L$48,4)),($N114+$O114)/12,0))</f>
        <v>0</v>
      </c>
      <c r="W114" s="19">
        <f ca="1">+IF($F114=W$48,SUM($N114:OFFSET($N114,0,IF(YEAR(W$48)=VALUE(LEFT($L$48,4)),1,2))),
IF(YEAR($F114)&lt;VALUE(LEFT($L$48,4)),($N114+$O114)/12,0))</f>
        <v>0</v>
      </c>
      <c r="X114" s="19">
        <f ca="1">+IF($F114=X$48,SUM($N114:OFFSET($N114,0,IF(YEAR(X$48)=VALUE(LEFT($L$48,4)),1,2))),
IF(YEAR($F114)&lt;VALUE(LEFT($L$48,4)),($N114+$O114)/12,0))</f>
        <v>0</v>
      </c>
      <c r="Y114" s="19">
        <f ca="1">+IF($F114=Y$48,SUM($N114:OFFSET($N114,0,IF(YEAR(Y$48)=VALUE(LEFT($L$48,4)),1,2))),
IF(YEAR($F114)&lt;VALUE(LEFT($L$48,4)),($N114+$O114)/12,0))</f>
        <v>0</v>
      </c>
      <c r="Z114" s="19">
        <f ca="1">+IF($F114=Z$48,SUM($N114:OFFSET($N114,0,IF(YEAR(Z$48)=VALUE(LEFT($L$48,4)),1,2))),
IF(YEAR($F114)&lt;VALUE(LEFT($L$48,4)),($N114+$O114)/12,0))</f>
        <v>0</v>
      </c>
      <c r="AA114" s="19">
        <f ca="1">+IF($F114=AA$48,SUM($N114:OFFSET($N114,0,IF(YEAR(AA$48)=VALUE(LEFT($L$48,4)),1,2))),
IF(YEAR($F114)&lt;VALUE(LEFT($L$48,4)),($N114+$O114)/12,0))</f>
        <v>0</v>
      </c>
      <c r="AB114" s="19">
        <f ca="1">+IF($F114=AB$48,SUM($N114:OFFSET($N114,0,IF(YEAR(AB$48)=VALUE(LEFT($L$48,4)),1,2))),
IF(YEAR($F114)&lt;VALUE(LEFT($L$48,4)),($N114+$O114)/12,0))</f>
        <v>0</v>
      </c>
      <c r="AC114" s="20">
        <f ca="1">+IF($F114=AC$48,SUM($N114:OFFSET($N114,0,IF(YEAR(AC$48)=VALUE(LEFT($L$48,4)),1,2))),
IF(YEAR($F114)&lt;VALUE(LEFT($L$48,4)),($N114+$O114)/12,0))</f>
        <v>0</v>
      </c>
      <c r="AD114" s="22">
        <f ca="1">+IF($F114=AD$48,SUM($N114:OFFSET($N114,0,IF(YEAR(AD$48)=VALUE(LEFT($L$48,4)),1,2))),
IF(YEAR($F114)&lt;=2015,$P114/12,0))</f>
        <v>0</v>
      </c>
      <c r="AE114" s="19">
        <f ca="1">+IF($F114=AE$48,SUM($N114:OFFSET($N114,0,IF(YEAR(AE$48)=VALUE(LEFT($L$48,4)),1,2))),
IF(YEAR($F114)&lt;=2015,$P114/12,0))</f>
        <v>0</v>
      </c>
      <c r="AF114" s="19">
        <f ca="1">+IF($F114=AF$48,SUM($N114:OFFSET($N114,0,IF(YEAR(AF$48)=VALUE(LEFT($L$48,4)),1,2))),
IF(YEAR($F114)&lt;=2015,$P114/12,0))</f>
        <v>0</v>
      </c>
      <c r="AG114" s="19">
        <f ca="1">+IF($F114=AG$48,SUM($N114:OFFSET($N114,0,IF(YEAR(AG$48)=VALUE(LEFT($L$48,4)),1,2))),
IF(YEAR($F114)&lt;=2015,$P114/12,0))</f>
        <v>0</v>
      </c>
      <c r="AH114" s="19">
        <f ca="1">+IF($F114=AH$48,SUM($N114:OFFSET($N114,0,IF(YEAR(AH$48)=VALUE(LEFT($L$48,4)),1,2))),
IF(YEAR($F114)&lt;=2015,$P114/12,0))</f>
        <v>0</v>
      </c>
      <c r="AI114" s="19">
        <f ca="1">+IF($F114=AI$48,SUM($N114:OFFSET($N114,0,IF(YEAR(AI$48)=VALUE(LEFT($L$48,4)),1,2))),
IF(YEAR($F114)&lt;=2015,$P114/12,0))</f>
        <v>0</v>
      </c>
      <c r="AJ114" s="19">
        <f ca="1">+IF($F114=AJ$48,SUM($N114:OFFSET($N114,0,IF(YEAR(AJ$48)=VALUE(LEFT($L$48,4)),1,2))),
IF(YEAR($F114)&lt;=2015,$P114/12,0))</f>
        <v>0</v>
      </c>
      <c r="AK114" s="19">
        <f ca="1">+IF($F114=AK$48,SUM($N114:OFFSET($N114,0,IF(YEAR(AK$48)=VALUE(LEFT($L$48,4)),1,2))),
IF(YEAR($F114)&lt;=2015,$P114/12,0))</f>
        <v>0</v>
      </c>
      <c r="AL114" s="19">
        <f ca="1">+IF($F114=AL$48,SUM($N114:OFFSET($N114,0,IF(YEAR(AL$48)=VALUE(LEFT($L$48,4)),1,2))),
IF(YEAR($F114)&lt;=2015,$P114/12,0))</f>
        <v>0</v>
      </c>
      <c r="AM114" s="19">
        <f ca="1">+IF($F114=AM$48,SUM($N114:OFFSET($N114,0,IF(YEAR(AM$48)=VALUE(LEFT($L$48,4)),1,2))),
IF(YEAR($F114)&lt;=2015,$P114/12,0))</f>
        <v>0</v>
      </c>
      <c r="AN114" s="19">
        <f ca="1">+IF($F114=AN$48,SUM($N114:OFFSET($N114,0,IF(YEAR(AN$48)=VALUE(LEFT($L$48,4)),1,2))),
IF(YEAR($F114)&lt;=2015,$P114/12,0))</f>
        <v>0</v>
      </c>
      <c r="AO114" s="20">
        <f ca="1">+IF($F114=AO$48,SUM($N114:OFFSET($N114,0,IF(YEAR(AO$48)=VALUE(LEFT($L$48,4)),1,2))),
IF(YEAR($F114)&lt;=2015,$P114/12,0))</f>
        <v>0</v>
      </c>
      <c r="AP114" s="21"/>
      <c r="AR114" s="13"/>
      <c r="AS114" s="13"/>
    </row>
    <row r="115" spans="2:45" ht="15" hidden="1" x14ac:dyDescent="0.25">
      <c r="B115" s="289"/>
      <c r="C115" s="296"/>
      <c r="D115" s="297"/>
      <c r="E115" s="298"/>
      <c r="F115" s="299"/>
      <c r="G115" s="296"/>
      <c r="H115" s="300"/>
      <c r="I115" s="301"/>
      <c r="J115" s="291"/>
      <c r="K115" s="306"/>
      <c r="L115" s="302"/>
      <c r="M115" s="292"/>
      <c r="N115" s="19">
        <f t="shared" si="14"/>
        <v>0</v>
      </c>
      <c r="O115" s="19">
        <f t="shared" si="15"/>
        <v>0</v>
      </c>
      <c r="P115" s="20">
        <f t="shared" si="16"/>
        <v>0</v>
      </c>
      <c r="Q115" s="21"/>
      <c r="R115" s="22">
        <f ca="1">+IF($F115=R$48,SUM($N115:OFFSET($N115,0,IF(YEAR(R$48)=VALUE(LEFT($L$48,4)),1,2))),
IF(YEAR($F115)&lt;VALUE(LEFT($L$48,4)),($N115+$O115)/12,0))</f>
        <v>0</v>
      </c>
      <c r="S115" s="19">
        <f ca="1">+IF($F115=S$48,SUM($N115:OFFSET($N115,0,IF(YEAR(S$48)=VALUE(LEFT($L$48,4)),1,2))),
IF(YEAR($F115)&lt;VALUE(LEFT($L$48,4)),($N115+$O115)/12,0))</f>
        <v>0</v>
      </c>
      <c r="T115" s="19">
        <f ca="1">+IF($F115=T$48,SUM($N115:OFFSET($N115,0,IF(YEAR(T$48)=VALUE(LEFT($L$48,4)),1,2))),
IF(YEAR($F115)&lt;VALUE(LEFT($L$48,4)),($N115+$O115)/12,0))</f>
        <v>0</v>
      </c>
      <c r="U115" s="19">
        <f ca="1">+IF($F115=U$48,SUM($N115:OFFSET($N115,0,IF(YEAR(U$48)=VALUE(LEFT($L$48,4)),1,2))),
IF(YEAR($F115)&lt;VALUE(LEFT($L$48,4)),($N115+$O115)/12,0))</f>
        <v>0</v>
      </c>
      <c r="V115" s="19">
        <f ca="1">+IF($F115=V$48,SUM($N115:OFFSET($N115,0,IF(YEAR(V$48)=VALUE(LEFT($L$48,4)),1,2))),
IF(YEAR($F115)&lt;VALUE(LEFT($L$48,4)),($N115+$O115)/12,0))</f>
        <v>0</v>
      </c>
      <c r="W115" s="19">
        <f ca="1">+IF($F115=W$48,SUM($N115:OFFSET($N115,0,IF(YEAR(W$48)=VALUE(LEFT($L$48,4)),1,2))),
IF(YEAR($F115)&lt;VALUE(LEFT($L$48,4)),($N115+$O115)/12,0))</f>
        <v>0</v>
      </c>
      <c r="X115" s="19">
        <f ca="1">+IF($F115=X$48,SUM($N115:OFFSET($N115,0,IF(YEAR(X$48)=VALUE(LEFT($L$48,4)),1,2))),
IF(YEAR($F115)&lt;VALUE(LEFT($L$48,4)),($N115+$O115)/12,0))</f>
        <v>0</v>
      </c>
      <c r="Y115" s="19">
        <f ca="1">+IF($F115=Y$48,SUM($N115:OFFSET($N115,0,IF(YEAR(Y$48)=VALUE(LEFT($L$48,4)),1,2))),
IF(YEAR($F115)&lt;VALUE(LEFT($L$48,4)),($N115+$O115)/12,0))</f>
        <v>0</v>
      </c>
      <c r="Z115" s="19">
        <f ca="1">+IF($F115=Z$48,SUM($N115:OFFSET($N115,0,IF(YEAR(Z$48)=VALUE(LEFT($L$48,4)),1,2))),
IF(YEAR($F115)&lt;VALUE(LEFT($L$48,4)),($N115+$O115)/12,0))</f>
        <v>0</v>
      </c>
      <c r="AA115" s="19">
        <f ca="1">+IF($F115=AA$48,SUM($N115:OFFSET($N115,0,IF(YEAR(AA$48)=VALUE(LEFT($L$48,4)),1,2))),
IF(YEAR($F115)&lt;VALUE(LEFT($L$48,4)),($N115+$O115)/12,0))</f>
        <v>0</v>
      </c>
      <c r="AB115" s="19">
        <f ca="1">+IF($F115=AB$48,SUM($N115:OFFSET($N115,0,IF(YEAR(AB$48)=VALUE(LEFT($L$48,4)),1,2))),
IF(YEAR($F115)&lt;VALUE(LEFT($L$48,4)),($N115+$O115)/12,0))</f>
        <v>0</v>
      </c>
      <c r="AC115" s="20">
        <f ca="1">+IF($F115=AC$48,SUM($N115:OFFSET($N115,0,IF(YEAR(AC$48)=VALUE(LEFT($L$48,4)),1,2))),
IF(YEAR($F115)&lt;VALUE(LEFT($L$48,4)),($N115+$O115)/12,0))</f>
        <v>0</v>
      </c>
      <c r="AD115" s="22">
        <f ca="1">+IF($F115=AD$48,SUM($N115:OFFSET($N115,0,IF(YEAR(AD$48)=VALUE(LEFT($L$48,4)),1,2))),
IF(YEAR($F115)&lt;=2015,$P115/12,0))</f>
        <v>0</v>
      </c>
      <c r="AE115" s="19">
        <f ca="1">+IF($F115=AE$48,SUM($N115:OFFSET($N115,0,IF(YEAR(AE$48)=VALUE(LEFT($L$48,4)),1,2))),
IF(YEAR($F115)&lt;=2015,$P115/12,0))</f>
        <v>0</v>
      </c>
      <c r="AF115" s="19">
        <f ca="1">+IF($F115=AF$48,SUM($N115:OFFSET($N115,0,IF(YEAR(AF$48)=VALUE(LEFT($L$48,4)),1,2))),
IF(YEAR($F115)&lt;=2015,$P115/12,0))</f>
        <v>0</v>
      </c>
      <c r="AG115" s="19">
        <f ca="1">+IF($F115=AG$48,SUM($N115:OFFSET($N115,0,IF(YEAR(AG$48)=VALUE(LEFT($L$48,4)),1,2))),
IF(YEAR($F115)&lt;=2015,$P115/12,0))</f>
        <v>0</v>
      </c>
      <c r="AH115" s="19">
        <f ca="1">+IF($F115=AH$48,SUM($N115:OFFSET($N115,0,IF(YEAR(AH$48)=VALUE(LEFT($L$48,4)),1,2))),
IF(YEAR($F115)&lt;=2015,$P115/12,0))</f>
        <v>0</v>
      </c>
      <c r="AI115" s="19">
        <f ca="1">+IF($F115=AI$48,SUM($N115:OFFSET($N115,0,IF(YEAR(AI$48)=VALUE(LEFT($L$48,4)),1,2))),
IF(YEAR($F115)&lt;=2015,$P115/12,0))</f>
        <v>0</v>
      </c>
      <c r="AJ115" s="19">
        <f ca="1">+IF($F115=AJ$48,SUM($N115:OFFSET($N115,0,IF(YEAR(AJ$48)=VALUE(LEFT($L$48,4)),1,2))),
IF(YEAR($F115)&lt;=2015,$P115/12,0))</f>
        <v>0</v>
      </c>
      <c r="AK115" s="19">
        <f ca="1">+IF($F115=AK$48,SUM($N115:OFFSET($N115,0,IF(YEAR(AK$48)=VALUE(LEFT($L$48,4)),1,2))),
IF(YEAR($F115)&lt;=2015,$P115/12,0))</f>
        <v>0</v>
      </c>
      <c r="AL115" s="19">
        <f ca="1">+IF($F115=AL$48,SUM($N115:OFFSET($N115,0,IF(YEAR(AL$48)=VALUE(LEFT($L$48,4)),1,2))),
IF(YEAR($F115)&lt;=2015,$P115/12,0))</f>
        <v>0</v>
      </c>
      <c r="AM115" s="19">
        <f ca="1">+IF($F115=AM$48,SUM($N115:OFFSET($N115,0,IF(YEAR(AM$48)=VALUE(LEFT($L$48,4)),1,2))),
IF(YEAR($F115)&lt;=2015,$P115/12,0))</f>
        <v>0</v>
      </c>
      <c r="AN115" s="19">
        <f ca="1">+IF($F115=AN$48,SUM($N115:OFFSET($N115,0,IF(YEAR(AN$48)=VALUE(LEFT($L$48,4)),1,2))),
IF(YEAR($F115)&lt;=2015,$P115/12,0))</f>
        <v>0</v>
      </c>
      <c r="AO115" s="20">
        <f ca="1">+IF($F115=AO$48,SUM($N115:OFFSET($N115,0,IF(YEAR(AO$48)=VALUE(LEFT($L$48,4)),1,2))),
IF(YEAR($F115)&lt;=2015,$P115/12,0))</f>
        <v>0</v>
      </c>
      <c r="AP115" s="21"/>
      <c r="AR115" s="13"/>
      <c r="AS115" s="13"/>
    </row>
    <row r="116" spans="2:45" ht="15" hidden="1" x14ac:dyDescent="0.25">
      <c r="B116" s="289"/>
      <c r="C116" s="296"/>
      <c r="D116" s="297"/>
      <c r="E116" s="298"/>
      <c r="F116" s="299"/>
      <c r="G116" s="296"/>
      <c r="H116" s="300"/>
      <c r="I116" s="301"/>
      <c r="J116" s="291"/>
      <c r="K116" s="306"/>
      <c r="L116" s="302"/>
      <c r="M116" s="292"/>
      <c r="N116" s="19">
        <f t="shared" si="14"/>
        <v>0</v>
      </c>
      <c r="O116" s="19">
        <f t="shared" si="15"/>
        <v>0</v>
      </c>
      <c r="P116" s="20">
        <f t="shared" si="16"/>
        <v>0</v>
      </c>
      <c r="Q116" s="21"/>
      <c r="R116" s="22">
        <f ca="1">+IF($F116=R$48,SUM($N116:OFFSET($N116,0,IF(YEAR(R$48)=VALUE(LEFT($L$48,4)),1,2))),
IF(YEAR($F116)&lt;VALUE(LEFT($L$48,4)),($N116+$O116)/12,0))</f>
        <v>0</v>
      </c>
      <c r="S116" s="19">
        <f ca="1">+IF($F116=S$48,SUM($N116:OFFSET($N116,0,IF(YEAR(S$48)=VALUE(LEFT($L$48,4)),1,2))),
IF(YEAR($F116)&lt;VALUE(LEFT($L$48,4)),($N116+$O116)/12,0))</f>
        <v>0</v>
      </c>
      <c r="T116" s="19">
        <f ca="1">+IF($F116=T$48,SUM($N116:OFFSET($N116,0,IF(YEAR(T$48)=VALUE(LEFT($L$48,4)),1,2))),
IF(YEAR($F116)&lt;VALUE(LEFT($L$48,4)),($N116+$O116)/12,0))</f>
        <v>0</v>
      </c>
      <c r="U116" s="19">
        <f ca="1">+IF($F116=U$48,SUM($N116:OFFSET($N116,0,IF(YEAR(U$48)=VALUE(LEFT($L$48,4)),1,2))),
IF(YEAR($F116)&lt;VALUE(LEFT($L$48,4)),($N116+$O116)/12,0))</f>
        <v>0</v>
      </c>
      <c r="V116" s="19">
        <f ca="1">+IF($F116=V$48,SUM($N116:OFFSET($N116,0,IF(YEAR(V$48)=VALUE(LEFT($L$48,4)),1,2))),
IF(YEAR($F116)&lt;VALUE(LEFT($L$48,4)),($N116+$O116)/12,0))</f>
        <v>0</v>
      </c>
      <c r="W116" s="19">
        <f ca="1">+IF($F116=W$48,SUM($N116:OFFSET($N116,0,IF(YEAR(W$48)=VALUE(LEFT($L$48,4)),1,2))),
IF(YEAR($F116)&lt;VALUE(LEFT($L$48,4)),($N116+$O116)/12,0))</f>
        <v>0</v>
      </c>
      <c r="X116" s="19">
        <f ca="1">+IF($F116=X$48,SUM($N116:OFFSET($N116,0,IF(YEAR(X$48)=VALUE(LEFT($L$48,4)),1,2))),
IF(YEAR($F116)&lt;VALUE(LEFT($L$48,4)),($N116+$O116)/12,0))</f>
        <v>0</v>
      </c>
      <c r="Y116" s="19">
        <f ca="1">+IF($F116=Y$48,SUM($N116:OFFSET($N116,0,IF(YEAR(Y$48)=VALUE(LEFT($L$48,4)),1,2))),
IF(YEAR($F116)&lt;VALUE(LEFT($L$48,4)),($N116+$O116)/12,0))</f>
        <v>0</v>
      </c>
      <c r="Z116" s="19">
        <f ca="1">+IF($F116=Z$48,SUM($N116:OFFSET($N116,0,IF(YEAR(Z$48)=VALUE(LEFT($L$48,4)),1,2))),
IF(YEAR($F116)&lt;VALUE(LEFT($L$48,4)),($N116+$O116)/12,0))</f>
        <v>0</v>
      </c>
      <c r="AA116" s="19">
        <f ca="1">+IF($F116=AA$48,SUM($N116:OFFSET($N116,0,IF(YEAR(AA$48)=VALUE(LEFT($L$48,4)),1,2))),
IF(YEAR($F116)&lt;VALUE(LEFT($L$48,4)),($N116+$O116)/12,0))</f>
        <v>0</v>
      </c>
      <c r="AB116" s="19">
        <f ca="1">+IF($F116=AB$48,SUM($N116:OFFSET($N116,0,IF(YEAR(AB$48)=VALUE(LEFT($L$48,4)),1,2))),
IF(YEAR($F116)&lt;VALUE(LEFT($L$48,4)),($N116+$O116)/12,0))</f>
        <v>0</v>
      </c>
      <c r="AC116" s="20">
        <f ca="1">+IF($F116=AC$48,SUM($N116:OFFSET($N116,0,IF(YEAR(AC$48)=VALUE(LEFT($L$48,4)),1,2))),
IF(YEAR($F116)&lt;VALUE(LEFT($L$48,4)),($N116+$O116)/12,0))</f>
        <v>0</v>
      </c>
      <c r="AD116" s="22">
        <f ca="1">+IF($F116=AD$48,SUM($N116:OFFSET($N116,0,IF(YEAR(AD$48)=VALUE(LEFT($L$48,4)),1,2))),
IF(YEAR($F116)&lt;=2015,$P116/12,0))</f>
        <v>0</v>
      </c>
      <c r="AE116" s="19">
        <f ca="1">+IF($F116=AE$48,SUM($N116:OFFSET($N116,0,IF(YEAR(AE$48)=VALUE(LEFT($L$48,4)),1,2))),
IF(YEAR($F116)&lt;=2015,$P116/12,0))</f>
        <v>0</v>
      </c>
      <c r="AF116" s="19">
        <f ca="1">+IF($F116=AF$48,SUM($N116:OFFSET($N116,0,IF(YEAR(AF$48)=VALUE(LEFT($L$48,4)),1,2))),
IF(YEAR($F116)&lt;=2015,$P116/12,0))</f>
        <v>0</v>
      </c>
      <c r="AG116" s="19">
        <f ca="1">+IF($F116=AG$48,SUM($N116:OFFSET($N116,0,IF(YEAR(AG$48)=VALUE(LEFT($L$48,4)),1,2))),
IF(YEAR($F116)&lt;=2015,$P116/12,0))</f>
        <v>0</v>
      </c>
      <c r="AH116" s="19">
        <f ca="1">+IF($F116=AH$48,SUM($N116:OFFSET($N116,0,IF(YEAR(AH$48)=VALUE(LEFT($L$48,4)),1,2))),
IF(YEAR($F116)&lt;=2015,$P116/12,0))</f>
        <v>0</v>
      </c>
      <c r="AI116" s="19">
        <f ca="1">+IF($F116=AI$48,SUM($N116:OFFSET($N116,0,IF(YEAR(AI$48)=VALUE(LEFT($L$48,4)),1,2))),
IF(YEAR($F116)&lt;=2015,$P116/12,0))</f>
        <v>0</v>
      </c>
      <c r="AJ116" s="19">
        <f ca="1">+IF($F116=AJ$48,SUM($N116:OFFSET($N116,0,IF(YEAR(AJ$48)=VALUE(LEFT($L$48,4)),1,2))),
IF(YEAR($F116)&lt;=2015,$P116/12,0))</f>
        <v>0</v>
      </c>
      <c r="AK116" s="19">
        <f ca="1">+IF($F116=AK$48,SUM($N116:OFFSET($N116,0,IF(YEAR(AK$48)=VALUE(LEFT($L$48,4)),1,2))),
IF(YEAR($F116)&lt;=2015,$P116/12,0))</f>
        <v>0</v>
      </c>
      <c r="AL116" s="19">
        <f ca="1">+IF($F116=AL$48,SUM($N116:OFFSET($N116,0,IF(YEAR(AL$48)=VALUE(LEFT($L$48,4)),1,2))),
IF(YEAR($F116)&lt;=2015,$P116/12,0))</f>
        <v>0</v>
      </c>
      <c r="AM116" s="19">
        <f ca="1">+IF($F116=AM$48,SUM($N116:OFFSET($N116,0,IF(YEAR(AM$48)=VALUE(LEFT($L$48,4)),1,2))),
IF(YEAR($F116)&lt;=2015,$P116/12,0))</f>
        <v>0</v>
      </c>
      <c r="AN116" s="19">
        <f ca="1">+IF($F116=AN$48,SUM($N116:OFFSET($N116,0,IF(YEAR(AN$48)=VALUE(LEFT($L$48,4)),1,2))),
IF(YEAR($F116)&lt;=2015,$P116/12,0))</f>
        <v>0</v>
      </c>
      <c r="AO116" s="20">
        <f ca="1">+IF($F116=AO$48,SUM($N116:OFFSET($N116,0,IF(YEAR(AO$48)=VALUE(LEFT($L$48,4)),1,2))),
IF(YEAR($F116)&lt;=2015,$P116/12,0))</f>
        <v>0</v>
      </c>
      <c r="AP116" s="21"/>
      <c r="AR116" s="13"/>
      <c r="AS116" s="13"/>
    </row>
    <row r="117" spans="2:45" ht="15" hidden="1" x14ac:dyDescent="0.25">
      <c r="B117" s="289"/>
      <c r="C117" s="296"/>
      <c r="D117" s="297"/>
      <c r="E117" s="298"/>
      <c r="F117" s="299"/>
      <c r="G117" s="296"/>
      <c r="H117" s="300"/>
      <c r="I117" s="301"/>
      <c r="J117" s="291"/>
      <c r="K117" s="306"/>
      <c r="L117" s="302"/>
      <c r="M117" s="292"/>
      <c r="N117" s="19">
        <f t="shared" si="14"/>
        <v>0</v>
      </c>
      <c r="O117" s="19">
        <f t="shared" si="15"/>
        <v>0</v>
      </c>
      <c r="P117" s="20">
        <f t="shared" si="16"/>
        <v>0</v>
      </c>
      <c r="Q117" s="21"/>
      <c r="R117" s="22">
        <f ca="1">+IF($F117=R$48,SUM($N117:OFFSET($N117,0,IF(YEAR(R$48)=VALUE(LEFT($L$48,4)),1,2))),
IF(YEAR($F117)&lt;VALUE(LEFT($L$48,4)),($N117+$O117)/12,0))</f>
        <v>0</v>
      </c>
      <c r="S117" s="19">
        <f ca="1">+IF($F117=S$48,SUM($N117:OFFSET($N117,0,IF(YEAR(S$48)=VALUE(LEFT($L$48,4)),1,2))),
IF(YEAR($F117)&lt;VALUE(LEFT($L$48,4)),($N117+$O117)/12,0))</f>
        <v>0</v>
      </c>
      <c r="T117" s="19">
        <f ca="1">+IF($F117=T$48,SUM($N117:OFFSET($N117,0,IF(YEAR(T$48)=VALUE(LEFT($L$48,4)),1,2))),
IF(YEAR($F117)&lt;VALUE(LEFT($L$48,4)),($N117+$O117)/12,0))</f>
        <v>0</v>
      </c>
      <c r="U117" s="19">
        <f ca="1">+IF($F117=U$48,SUM($N117:OFFSET($N117,0,IF(YEAR(U$48)=VALUE(LEFT($L$48,4)),1,2))),
IF(YEAR($F117)&lt;VALUE(LEFT($L$48,4)),($N117+$O117)/12,0))</f>
        <v>0</v>
      </c>
      <c r="V117" s="19">
        <f ca="1">+IF($F117=V$48,SUM($N117:OFFSET($N117,0,IF(YEAR(V$48)=VALUE(LEFT($L$48,4)),1,2))),
IF(YEAR($F117)&lt;VALUE(LEFT($L$48,4)),($N117+$O117)/12,0))</f>
        <v>0</v>
      </c>
      <c r="W117" s="19">
        <f ca="1">+IF($F117=W$48,SUM($N117:OFFSET($N117,0,IF(YEAR(W$48)=VALUE(LEFT($L$48,4)),1,2))),
IF(YEAR($F117)&lt;VALUE(LEFT($L$48,4)),($N117+$O117)/12,0))</f>
        <v>0</v>
      </c>
      <c r="X117" s="19">
        <f ca="1">+IF($F117=X$48,SUM($N117:OFFSET($N117,0,IF(YEAR(X$48)=VALUE(LEFT($L$48,4)),1,2))),
IF(YEAR($F117)&lt;VALUE(LEFT($L$48,4)),($N117+$O117)/12,0))</f>
        <v>0</v>
      </c>
      <c r="Y117" s="19">
        <f ca="1">+IF($F117=Y$48,SUM($N117:OFFSET($N117,0,IF(YEAR(Y$48)=VALUE(LEFT($L$48,4)),1,2))),
IF(YEAR($F117)&lt;VALUE(LEFT($L$48,4)),($N117+$O117)/12,0))</f>
        <v>0</v>
      </c>
      <c r="Z117" s="19">
        <f ca="1">+IF($F117=Z$48,SUM($N117:OFFSET($N117,0,IF(YEAR(Z$48)=VALUE(LEFT($L$48,4)),1,2))),
IF(YEAR($F117)&lt;VALUE(LEFT($L$48,4)),($N117+$O117)/12,0))</f>
        <v>0</v>
      </c>
      <c r="AA117" s="19">
        <f ca="1">+IF($F117=AA$48,SUM($N117:OFFSET($N117,0,IF(YEAR(AA$48)=VALUE(LEFT($L$48,4)),1,2))),
IF(YEAR($F117)&lt;VALUE(LEFT($L$48,4)),($N117+$O117)/12,0))</f>
        <v>0</v>
      </c>
      <c r="AB117" s="19">
        <f ca="1">+IF($F117=AB$48,SUM($N117:OFFSET($N117,0,IF(YEAR(AB$48)=VALUE(LEFT($L$48,4)),1,2))),
IF(YEAR($F117)&lt;VALUE(LEFT($L$48,4)),($N117+$O117)/12,0))</f>
        <v>0</v>
      </c>
      <c r="AC117" s="20">
        <f ca="1">+IF($F117=AC$48,SUM($N117:OFFSET($N117,0,IF(YEAR(AC$48)=VALUE(LEFT($L$48,4)),1,2))),
IF(YEAR($F117)&lt;VALUE(LEFT($L$48,4)),($N117+$O117)/12,0))</f>
        <v>0</v>
      </c>
      <c r="AD117" s="22">
        <f ca="1">+IF($F117=AD$48,SUM($N117:OFFSET($N117,0,IF(YEAR(AD$48)=VALUE(LEFT($L$48,4)),1,2))),
IF(YEAR($F117)&lt;=2015,$P117/12,0))</f>
        <v>0</v>
      </c>
      <c r="AE117" s="19">
        <f ca="1">+IF($F117=AE$48,SUM($N117:OFFSET($N117,0,IF(YEAR(AE$48)=VALUE(LEFT($L$48,4)),1,2))),
IF(YEAR($F117)&lt;=2015,$P117/12,0))</f>
        <v>0</v>
      </c>
      <c r="AF117" s="19">
        <f ca="1">+IF($F117=AF$48,SUM($N117:OFFSET($N117,0,IF(YEAR(AF$48)=VALUE(LEFT($L$48,4)),1,2))),
IF(YEAR($F117)&lt;=2015,$P117/12,0))</f>
        <v>0</v>
      </c>
      <c r="AG117" s="19">
        <f ca="1">+IF($F117=AG$48,SUM($N117:OFFSET($N117,0,IF(YEAR(AG$48)=VALUE(LEFT($L$48,4)),1,2))),
IF(YEAR($F117)&lt;=2015,$P117/12,0))</f>
        <v>0</v>
      </c>
      <c r="AH117" s="19">
        <f ca="1">+IF($F117=AH$48,SUM($N117:OFFSET($N117,0,IF(YEAR(AH$48)=VALUE(LEFT($L$48,4)),1,2))),
IF(YEAR($F117)&lt;=2015,$P117/12,0))</f>
        <v>0</v>
      </c>
      <c r="AI117" s="19">
        <f ca="1">+IF($F117=AI$48,SUM($N117:OFFSET($N117,0,IF(YEAR(AI$48)=VALUE(LEFT($L$48,4)),1,2))),
IF(YEAR($F117)&lt;=2015,$P117/12,0))</f>
        <v>0</v>
      </c>
      <c r="AJ117" s="19">
        <f ca="1">+IF($F117=AJ$48,SUM($N117:OFFSET($N117,0,IF(YEAR(AJ$48)=VALUE(LEFT($L$48,4)),1,2))),
IF(YEAR($F117)&lt;=2015,$P117/12,0))</f>
        <v>0</v>
      </c>
      <c r="AK117" s="19">
        <f ca="1">+IF($F117=AK$48,SUM($N117:OFFSET($N117,0,IF(YEAR(AK$48)=VALUE(LEFT($L$48,4)),1,2))),
IF(YEAR($F117)&lt;=2015,$P117/12,0))</f>
        <v>0</v>
      </c>
      <c r="AL117" s="19">
        <f ca="1">+IF($F117=AL$48,SUM($N117:OFFSET($N117,0,IF(YEAR(AL$48)=VALUE(LEFT($L$48,4)),1,2))),
IF(YEAR($F117)&lt;=2015,$P117/12,0))</f>
        <v>0</v>
      </c>
      <c r="AM117" s="19">
        <f ca="1">+IF($F117=AM$48,SUM($N117:OFFSET($N117,0,IF(YEAR(AM$48)=VALUE(LEFT($L$48,4)),1,2))),
IF(YEAR($F117)&lt;=2015,$P117/12,0))</f>
        <v>0</v>
      </c>
      <c r="AN117" s="19">
        <f ca="1">+IF($F117=AN$48,SUM($N117:OFFSET($N117,0,IF(YEAR(AN$48)=VALUE(LEFT($L$48,4)),1,2))),
IF(YEAR($F117)&lt;=2015,$P117/12,0))</f>
        <v>0</v>
      </c>
      <c r="AO117" s="20">
        <f ca="1">+IF($F117=AO$48,SUM($N117:OFFSET($N117,0,IF(YEAR(AO$48)=VALUE(LEFT($L$48,4)),1,2))),
IF(YEAR($F117)&lt;=2015,$P117/12,0))</f>
        <v>0</v>
      </c>
      <c r="AP117" s="21"/>
      <c r="AR117" s="13"/>
      <c r="AS117" s="13"/>
    </row>
    <row r="118" spans="2:45" ht="15" hidden="1" x14ac:dyDescent="0.25">
      <c r="B118" s="289"/>
      <c r="C118" s="296"/>
      <c r="D118" s="297"/>
      <c r="E118" s="298"/>
      <c r="F118" s="299"/>
      <c r="G118" s="296"/>
      <c r="H118" s="300"/>
      <c r="I118" s="301"/>
      <c r="J118" s="291"/>
      <c r="K118" s="306"/>
      <c r="L118" s="302"/>
      <c r="M118" s="292"/>
      <c r="N118" s="19">
        <f t="shared" si="14"/>
        <v>0</v>
      </c>
      <c r="O118" s="19">
        <f t="shared" si="15"/>
        <v>0</v>
      </c>
      <c r="P118" s="20">
        <f t="shared" si="16"/>
        <v>0</v>
      </c>
      <c r="Q118" s="21"/>
      <c r="R118" s="22">
        <f ca="1">+IF($F118=R$48,SUM($N118:OFFSET($N118,0,IF(YEAR(R$48)=VALUE(LEFT($L$48,4)),1,2))),
IF(YEAR($F118)&lt;VALUE(LEFT($L$48,4)),($N118+$O118)/12,0))</f>
        <v>0</v>
      </c>
      <c r="S118" s="19">
        <f ca="1">+IF($F118=S$48,SUM($N118:OFFSET($N118,0,IF(YEAR(S$48)=VALUE(LEFT($L$48,4)),1,2))),
IF(YEAR($F118)&lt;VALUE(LEFT($L$48,4)),($N118+$O118)/12,0))</f>
        <v>0</v>
      </c>
      <c r="T118" s="19">
        <f ca="1">+IF($F118=T$48,SUM($N118:OFFSET($N118,0,IF(YEAR(T$48)=VALUE(LEFT($L$48,4)),1,2))),
IF(YEAR($F118)&lt;VALUE(LEFT($L$48,4)),($N118+$O118)/12,0))</f>
        <v>0</v>
      </c>
      <c r="U118" s="19">
        <f ca="1">+IF($F118=U$48,SUM($N118:OFFSET($N118,0,IF(YEAR(U$48)=VALUE(LEFT($L$48,4)),1,2))),
IF(YEAR($F118)&lt;VALUE(LEFT($L$48,4)),($N118+$O118)/12,0))</f>
        <v>0</v>
      </c>
      <c r="V118" s="19">
        <f ca="1">+IF($F118=V$48,SUM($N118:OFFSET($N118,0,IF(YEAR(V$48)=VALUE(LEFT($L$48,4)),1,2))),
IF(YEAR($F118)&lt;VALUE(LEFT($L$48,4)),($N118+$O118)/12,0))</f>
        <v>0</v>
      </c>
      <c r="W118" s="19">
        <f ca="1">+IF($F118=W$48,SUM($N118:OFFSET($N118,0,IF(YEAR(W$48)=VALUE(LEFT($L$48,4)),1,2))),
IF(YEAR($F118)&lt;VALUE(LEFT($L$48,4)),($N118+$O118)/12,0))</f>
        <v>0</v>
      </c>
      <c r="X118" s="19">
        <f ca="1">+IF($F118=X$48,SUM($N118:OFFSET($N118,0,IF(YEAR(X$48)=VALUE(LEFT($L$48,4)),1,2))),
IF(YEAR($F118)&lt;VALUE(LEFT($L$48,4)),($N118+$O118)/12,0))</f>
        <v>0</v>
      </c>
      <c r="Y118" s="19">
        <f ca="1">+IF($F118=Y$48,SUM($N118:OFFSET($N118,0,IF(YEAR(Y$48)=VALUE(LEFT($L$48,4)),1,2))),
IF(YEAR($F118)&lt;VALUE(LEFT($L$48,4)),($N118+$O118)/12,0))</f>
        <v>0</v>
      </c>
      <c r="Z118" s="19">
        <f ca="1">+IF($F118=Z$48,SUM($N118:OFFSET($N118,0,IF(YEAR(Z$48)=VALUE(LEFT($L$48,4)),1,2))),
IF(YEAR($F118)&lt;VALUE(LEFT($L$48,4)),($N118+$O118)/12,0))</f>
        <v>0</v>
      </c>
      <c r="AA118" s="19">
        <f ca="1">+IF($F118=AA$48,SUM($N118:OFFSET($N118,0,IF(YEAR(AA$48)=VALUE(LEFT($L$48,4)),1,2))),
IF(YEAR($F118)&lt;VALUE(LEFT($L$48,4)),($N118+$O118)/12,0))</f>
        <v>0</v>
      </c>
      <c r="AB118" s="19">
        <f ca="1">+IF($F118=AB$48,SUM($N118:OFFSET($N118,0,IF(YEAR(AB$48)=VALUE(LEFT($L$48,4)),1,2))),
IF(YEAR($F118)&lt;VALUE(LEFT($L$48,4)),($N118+$O118)/12,0))</f>
        <v>0</v>
      </c>
      <c r="AC118" s="20">
        <f ca="1">+IF($F118=AC$48,SUM($N118:OFFSET($N118,0,IF(YEAR(AC$48)=VALUE(LEFT($L$48,4)),1,2))),
IF(YEAR($F118)&lt;VALUE(LEFT($L$48,4)),($N118+$O118)/12,0))</f>
        <v>0</v>
      </c>
      <c r="AD118" s="22">
        <f ca="1">+IF($F118=AD$48,SUM($N118:OFFSET($N118,0,IF(YEAR(AD$48)=VALUE(LEFT($L$48,4)),1,2))),
IF(YEAR($F118)&lt;=2015,$P118/12,0))</f>
        <v>0</v>
      </c>
      <c r="AE118" s="19">
        <f ca="1">+IF($F118=AE$48,SUM($N118:OFFSET($N118,0,IF(YEAR(AE$48)=VALUE(LEFT($L$48,4)),1,2))),
IF(YEAR($F118)&lt;=2015,$P118/12,0))</f>
        <v>0</v>
      </c>
      <c r="AF118" s="19">
        <f ca="1">+IF($F118=AF$48,SUM($N118:OFFSET($N118,0,IF(YEAR(AF$48)=VALUE(LEFT($L$48,4)),1,2))),
IF(YEAR($F118)&lt;=2015,$P118/12,0))</f>
        <v>0</v>
      </c>
      <c r="AG118" s="19">
        <f ca="1">+IF($F118=AG$48,SUM($N118:OFFSET($N118,0,IF(YEAR(AG$48)=VALUE(LEFT($L$48,4)),1,2))),
IF(YEAR($F118)&lt;=2015,$P118/12,0))</f>
        <v>0</v>
      </c>
      <c r="AH118" s="19">
        <f ca="1">+IF($F118=AH$48,SUM($N118:OFFSET($N118,0,IF(YEAR(AH$48)=VALUE(LEFT($L$48,4)),1,2))),
IF(YEAR($F118)&lt;=2015,$P118/12,0))</f>
        <v>0</v>
      </c>
      <c r="AI118" s="19">
        <f ca="1">+IF($F118=AI$48,SUM($N118:OFFSET($N118,0,IF(YEAR(AI$48)=VALUE(LEFT($L$48,4)),1,2))),
IF(YEAR($F118)&lt;=2015,$P118/12,0))</f>
        <v>0</v>
      </c>
      <c r="AJ118" s="19">
        <f ca="1">+IF($F118=AJ$48,SUM($N118:OFFSET($N118,0,IF(YEAR(AJ$48)=VALUE(LEFT($L$48,4)),1,2))),
IF(YEAR($F118)&lt;=2015,$P118/12,0))</f>
        <v>0</v>
      </c>
      <c r="AK118" s="19">
        <f ca="1">+IF($F118=AK$48,SUM($N118:OFFSET($N118,0,IF(YEAR(AK$48)=VALUE(LEFT($L$48,4)),1,2))),
IF(YEAR($F118)&lt;=2015,$P118/12,0))</f>
        <v>0</v>
      </c>
      <c r="AL118" s="19">
        <f ca="1">+IF($F118=AL$48,SUM($N118:OFFSET($N118,0,IF(YEAR(AL$48)=VALUE(LEFT($L$48,4)),1,2))),
IF(YEAR($F118)&lt;=2015,$P118/12,0))</f>
        <v>0</v>
      </c>
      <c r="AM118" s="19">
        <f ca="1">+IF($F118=AM$48,SUM($N118:OFFSET($N118,0,IF(YEAR(AM$48)=VALUE(LEFT($L$48,4)),1,2))),
IF(YEAR($F118)&lt;=2015,$P118/12,0))</f>
        <v>0</v>
      </c>
      <c r="AN118" s="19">
        <f ca="1">+IF($F118=AN$48,SUM($N118:OFFSET($N118,0,IF(YEAR(AN$48)=VALUE(LEFT($L$48,4)),1,2))),
IF(YEAR($F118)&lt;=2015,$P118/12,0))</f>
        <v>0</v>
      </c>
      <c r="AO118" s="20">
        <f ca="1">+IF($F118=AO$48,SUM($N118:OFFSET($N118,0,IF(YEAR(AO$48)=VALUE(LEFT($L$48,4)),1,2))),
IF(YEAR($F118)&lt;=2015,$P118/12,0))</f>
        <v>0</v>
      </c>
      <c r="AP118" s="21"/>
      <c r="AR118" s="13"/>
      <c r="AS118" s="13"/>
    </row>
    <row r="119" spans="2:45" ht="15" hidden="1" x14ac:dyDescent="0.25">
      <c r="B119" s="289"/>
      <c r="C119" s="296"/>
      <c r="D119" s="297"/>
      <c r="E119" s="298"/>
      <c r="F119" s="299"/>
      <c r="G119" s="296"/>
      <c r="H119" s="300"/>
      <c r="I119" s="301"/>
      <c r="J119" s="291"/>
      <c r="K119" s="306"/>
      <c r="L119" s="302"/>
      <c r="M119" s="292"/>
      <c r="N119" s="19">
        <f t="shared" si="14"/>
        <v>0</v>
      </c>
      <c r="O119" s="19">
        <f t="shared" si="15"/>
        <v>0</v>
      </c>
      <c r="P119" s="20">
        <f t="shared" si="16"/>
        <v>0</v>
      </c>
      <c r="Q119" s="21"/>
      <c r="R119" s="22">
        <f ca="1">+IF($F119=R$48,SUM($N119:OFFSET($N119,0,IF(YEAR(R$48)=VALUE(LEFT($L$48,4)),1,2))),
IF(YEAR($F119)&lt;VALUE(LEFT($L$48,4)),($N119+$O119)/12,0))</f>
        <v>0</v>
      </c>
      <c r="S119" s="19">
        <f ca="1">+IF($F119=S$48,SUM($N119:OFFSET($N119,0,IF(YEAR(S$48)=VALUE(LEFT($L$48,4)),1,2))),
IF(YEAR($F119)&lt;VALUE(LEFT($L$48,4)),($N119+$O119)/12,0))</f>
        <v>0</v>
      </c>
      <c r="T119" s="19">
        <f ca="1">+IF($F119=T$48,SUM($N119:OFFSET($N119,0,IF(YEAR(T$48)=VALUE(LEFT($L$48,4)),1,2))),
IF(YEAR($F119)&lt;VALUE(LEFT($L$48,4)),($N119+$O119)/12,0))</f>
        <v>0</v>
      </c>
      <c r="U119" s="19">
        <f ca="1">+IF($F119=U$48,SUM($N119:OFFSET($N119,0,IF(YEAR(U$48)=VALUE(LEFT($L$48,4)),1,2))),
IF(YEAR($F119)&lt;VALUE(LEFT($L$48,4)),($N119+$O119)/12,0))</f>
        <v>0</v>
      </c>
      <c r="V119" s="19">
        <f ca="1">+IF($F119=V$48,SUM($N119:OFFSET($N119,0,IF(YEAR(V$48)=VALUE(LEFT($L$48,4)),1,2))),
IF(YEAR($F119)&lt;VALUE(LEFT($L$48,4)),($N119+$O119)/12,0))</f>
        <v>0</v>
      </c>
      <c r="W119" s="19">
        <f ca="1">+IF($F119=W$48,SUM($N119:OFFSET($N119,0,IF(YEAR(W$48)=VALUE(LEFT($L$48,4)),1,2))),
IF(YEAR($F119)&lt;VALUE(LEFT($L$48,4)),($N119+$O119)/12,0))</f>
        <v>0</v>
      </c>
      <c r="X119" s="19">
        <f ca="1">+IF($F119=X$48,SUM($N119:OFFSET($N119,0,IF(YEAR(X$48)=VALUE(LEFT($L$48,4)),1,2))),
IF(YEAR($F119)&lt;VALUE(LEFT($L$48,4)),($N119+$O119)/12,0))</f>
        <v>0</v>
      </c>
      <c r="Y119" s="19">
        <f ca="1">+IF($F119=Y$48,SUM($N119:OFFSET($N119,0,IF(YEAR(Y$48)=VALUE(LEFT($L$48,4)),1,2))),
IF(YEAR($F119)&lt;VALUE(LEFT($L$48,4)),($N119+$O119)/12,0))</f>
        <v>0</v>
      </c>
      <c r="Z119" s="19">
        <f ca="1">+IF($F119=Z$48,SUM($N119:OFFSET($N119,0,IF(YEAR(Z$48)=VALUE(LEFT($L$48,4)),1,2))),
IF(YEAR($F119)&lt;VALUE(LEFT($L$48,4)),($N119+$O119)/12,0))</f>
        <v>0</v>
      </c>
      <c r="AA119" s="19">
        <f ca="1">+IF($F119=AA$48,SUM($N119:OFFSET($N119,0,IF(YEAR(AA$48)=VALUE(LEFT($L$48,4)),1,2))),
IF(YEAR($F119)&lt;VALUE(LEFT($L$48,4)),($N119+$O119)/12,0))</f>
        <v>0</v>
      </c>
      <c r="AB119" s="19">
        <f ca="1">+IF($F119=AB$48,SUM($N119:OFFSET($N119,0,IF(YEAR(AB$48)=VALUE(LEFT($L$48,4)),1,2))),
IF(YEAR($F119)&lt;VALUE(LEFT($L$48,4)),($N119+$O119)/12,0))</f>
        <v>0</v>
      </c>
      <c r="AC119" s="20">
        <f ca="1">+IF($F119=AC$48,SUM($N119:OFFSET($N119,0,IF(YEAR(AC$48)=VALUE(LEFT($L$48,4)),1,2))),
IF(YEAR($F119)&lt;VALUE(LEFT($L$48,4)),($N119+$O119)/12,0))</f>
        <v>0</v>
      </c>
      <c r="AD119" s="22">
        <f ca="1">+IF($F119=AD$48,SUM($N119:OFFSET($N119,0,IF(YEAR(AD$48)=VALUE(LEFT($L$48,4)),1,2))),
IF(YEAR($F119)&lt;=2015,$P119/12,0))</f>
        <v>0</v>
      </c>
      <c r="AE119" s="19">
        <f ca="1">+IF($F119=AE$48,SUM($N119:OFFSET($N119,0,IF(YEAR(AE$48)=VALUE(LEFT($L$48,4)),1,2))),
IF(YEAR($F119)&lt;=2015,$P119/12,0))</f>
        <v>0</v>
      </c>
      <c r="AF119" s="19">
        <f ca="1">+IF($F119=AF$48,SUM($N119:OFFSET($N119,0,IF(YEAR(AF$48)=VALUE(LEFT($L$48,4)),1,2))),
IF(YEAR($F119)&lt;=2015,$P119/12,0))</f>
        <v>0</v>
      </c>
      <c r="AG119" s="19">
        <f ca="1">+IF($F119=AG$48,SUM($N119:OFFSET($N119,0,IF(YEAR(AG$48)=VALUE(LEFT($L$48,4)),1,2))),
IF(YEAR($F119)&lt;=2015,$P119/12,0))</f>
        <v>0</v>
      </c>
      <c r="AH119" s="19">
        <f ca="1">+IF($F119=AH$48,SUM($N119:OFFSET($N119,0,IF(YEAR(AH$48)=VALUE(LEFT($L$48,4)),1,2))),
IF(YEAR($F119)&lt;=2015,$P119/12,0))</f>
        <v>0</v>
      </c>
      <c r="AI119" s="19">
        <f ca="1">+IF($F119=AI$48,SUM($N119:OFFSET($N119,0,IF(YEAR(AI$48)=VALUE(LEFT($L$48,4)),1,2))),
IF(YEAR($F119)&lt;=2015,$P119/12,0))</f>
        <v>0</v>
      </c>
      <c r="AJ119" s="19">
        <f ca="1">+IF($F119=AJ$48,SUM($N119:OFFSET($N119,0,IF(YEAR(AJ$48)=VALUE(LEFT($L$48,4)),1,2))),
IF(YEAR($F119)&lt;=2015,$P119/12,0))</f>
        <v>0</v>
      </c>
      <c r="AK119" s="19">
        <f ca="1">+IF($F119=AK$48,SUM($N119:OFFSET($N119,0,IF(YEAR(AK$48)=VALUE(LEFT($L$48,4)),1,2))),
IF(YEAR($F119)&lt;=2015,$P119/12,0))</f>
        <v>0</v>
      </c>
      <c r="AL119" s="19">
        <f ca="1">+IF($F119=AL$48,SUM($N119:OFFSET($N119,0,IF(YEAR(AL$48)=VALUE(LEFT($L$48,4)),1,2))),
IF(YEAR($F119)&lt;=2015,$P119/12,0))</f>
        <v>0</v>
      </c>
      <c r="AM119" s="19">
        <f ca="1">+IF($F119=AM$48,SUM($N119:OFFSET($N119,0,IF(YEAR(AM$48)=VALUE(LEFT($L$48,4)),1,2))),
IF(YEAR($F119)&lt;=2015,$P119/12,0))</f>
        <v>0</v>
      </c>
      <c r="AN119" s="19">
        <f ca="1">+IF($F119=AN$48,SUM($N119:OFFSET($N119,0,IF(YEAR(AN$48)=VALUE(LEFT($L$48,4)),1,2))),
IF(YEAR($F119)&lt;=2015,$P119/12,0))</f>
        <v>0</v>
      </c>
      <c r="AO119" s="20">
        <f ca="1">+IF($F119=AO$48,SUM($N119:OFFSET($N119,0,IF(YEAR(AO$48)=VALUE(LEFT($L$48,4)),1,2))),
IF(YEAR($F119)&lt;=2015,$P119/12,0))</f>
        <v>0</v>
      </c>
      <c r="AP119" s="21"/>
      <c r="AR119" s="13"/>
      <c r="AS119" s="13"/>
    </row>
    <row r="120" spans="2:45" ht="15" hidden="1" x14ac:dyDescent="0.25">
      <c r="B120" s="289"/>
      <c r="C120" s="296"/>
      <c r="D120" s="297"/>
      <c r="E120" s="298"/>
      <c r="F120" s="299"/>
      <c r="G120" s="296"/>
      <c r="H120" s="300"/>
      <c r="I120" s="301"/>
      <c r="J120" s="291"/>
      <c r="K120" s="307"/>
      <c r="L120" s="303"/>
      <c r="M120" s="304"/>
      <c r="N120" s="30">
        <f t="shared" si="14"/>
        <v>0</v>
      </c>
      <c r="O120" s="30">
        <f t="shared" si="15"/>
        <v>0</v>
      </c>
      <c r="P120" s="32">
        <f t="shared" si="16"/>
        <v>0</v>
      </c>
      <c r="Q120" s="21"/>
      <c r="R120" s="22">
        <f ca="1">+IF($F120=R$48,SUM($N120:OFFSET($N120,0,IF(YEAR(R$48)=VALUE(LEFT($L$48,4)),1,2))),
IF(YEAR($F120)&lt;VALUE(LEFT($L$48,4)),($N120+$O120)/12,0))</f>
        <v>0</v>
      </c>
      <c r="S120" s="19">
        <f ca="1">+IF($F120=S$48,SUM($N120:OFFSET($N120,0,IF(YEAR(S$48)=VALUE(LEFT($L$48,4)),1,2))),
IF(YEAR($F120)&lt;VALUE(LEFT($L$48,4)),($N120+$O120)/12,0))</f>
        <v>0</v>
      </c>
      <c r="T120" s="19">
        <f ca="1">+IF($F120=T$48,SUM($N120:OFFSET($N120,0,IF(YEAR(T$48)=VALUE(LEFT($L$48,4)),1,2))),
IF(YEAR($F120)&lt;VALUE(LEFT($L$48,4)),($N120+$O120)/12,0))</f>
        <v>0</v>
      </c>
      <c r="U120" s="19">
        <f ca="1">+IF($F120=U$48,SUM($N120:OFFSET($N120,0,IF(YEAR(U$48)=VALUE(LEFT($L$48,4)),1,2))),
IF(YEAR($F120)&lt;VALUE(LEFT($L$48,4)),($N120+$O120)/12,0))</f>
        <v>0</v>
      </c>
      <c r="V120" s="19">
        <f ca="1">+IF($F120=V$48,SUM($N120:OFFSET($N120,0,IF(YEAR(V$48)=VALUE(LEFT($L$48,4)),1,2))),
IF(YEAR($F120)&lt;VALUE(LEFT($L$48,4)),($N120+$O120)/12,0))</f>
        <v>0</v>
      </c>
      <c r="W120" s="19">
        <f ca="1">+IF($F120=W$48,SUM($N120:OFFSET($N120,0,IF(YEAR(W$48)=VALUE(LEFT($L$48,4)),1,2))),
IF(YEAR($F120)&lt;VALUE(LEFT($L$48,4)),($N120+$O120)/12,0))</f>
        <v>0</v>
      </c>
      <c r="X120" s="19">
        <f ca="1">+IF($F120=X$48,SUM($N120:OFFSET($N120,0,IF(YEAR(X$48)=VALUE(LEFT($L$48,4)),1,2))),
IF(YEAR($F120)&lt;VALUE(LEFT($L$48,4)),($N120+$O120)/12,0))</f>
        <v>0</v>
      </c>
      <c r="Y120" s="19">
        <f ca="1">+IF($F120=Y$48,SUM($N120:OFFSET($N120,0,IF(YEAR(Y$48)=VALUE(LEFT($L$48,4)),1,2))),
IF(YEAR($F120)&lt;VALUE(LEFT($L$48,4)),($N120+$O120)/12,0))</f>
        <v>0</v>
      </c>
      <c r="Z120" s="19">
        <f ca="1">+IF($F120=Z$48,SUM($N120:OFFSET($N120,0,IF(YEAR(Z$48)=VALUE(LEFT($L$48,4)),1,2))),
IF(YEAR($F120)&lt;VALUE(LEFT($L$48,4)),($N120+$O120)/12,0))</f>
        <v>0</v>
      </c>
      <c r="AA120" s="19">
        <f ca="1">+IF($F120=AA$48,SUM($N120:OFFSET($N120,0,IF(YEAR(AA$48)=VALUE(LEFT($L$48,4)),1,2))),
IF(YEAR($F120)&lt;VALUE(LEFT($L$48,4)),($N120+$O120)/12,0))</f>
        <v>0</v>
      </c>
      <c r="AB120" s="19">
        <f ca="1">+IF($F120=AB$48,SUM($N120:OFFSET($N120,0,IF(YEAR(AB$48)=VALUE(LEFT($L$48,4)),1,2))),
IF(YEAR($F120)&lt;VALUE(LEFT($L$48,4)),($N120+$O120)/12,0))</f>
        <v>0</v>
      </c>
      <c r="AC120" s="20">
        <f ca="1">+IF($F120=AC$48,SUM($N120:OFFSET($N120,0,IF(YEAR(AC$48)=VALUE(LEFT($L$48,4)),1,2))),
IF(YEAR($F120)&lt;VALUE(LEFT($L$48,4)),($N120+$O120)/12,0))</f>
        <v>0</v>
      </c>
      <c r="AD120" s="22">
        <f ca="1">+IF($F120=AD$48,SUM($N120:OFFSET($N120,0,IF(YEAR(AD$48)=VALUE(LEFT($L$48,4)),1,2))),
IF(YEAR($F120)&lt;=2015,$P120/12,0))</f>
        <v>0</v>
      </c>
      <c r="AE120" s="19">
        <f ca="1">+IF($F120=AE$48,SUM($N120:OFFSET($N120,0,IF(YEAR(AE$48)=VALUE(LEFT($L$48,4)),1,2))),
IF(YEAR($F120)&lt;=2015,$P120/12,0))</f>
        <v>0</v>
      </c>
      <c r="AF120" s="19">
        <f ca="1">+IF($F120=AF$48,SUM($N120:OFFSET($N120,0,IF(YEAR(AF$48)=VALUE(LEFT($L$48,4)),1,2))),
IF(YEAR($F120)&lt;=2015,$P120/12,0))</f>
        <v>0</v>
      </c>
      <c r="AG120" s="19">
        <f ca="1">+IF($F120=AG$48,SUM($N120:OFFSET($N120,0,IF(YEAR(AG$48)=VALUE(LEFT($L$48,4)),1,2))),
IF(YEAR($F120)&lt;=2015,$P120/12,0))</f>
        <v>0</v>
      </c>
      <c r="AH120" s="19">
        <f ca="1">+IF($F120=AH$48,SUM($N120:OFFSET($N120,0,IF(YEAR(AH$48)=VALUE(LEFT($L$48,4)),1,2))),
IF(YEAR($F120)&lt;=2015,$P120/12,0))</f>
        <v>0</v>
      </c>
      <c r="AI120" s="19">
        <f ca="1">+IF($F120=AI$48,SUM($N120:OFFSET($N120,0,IF(YEAR(AI$48)=VALUE(LEFT($L$48,4)),1,2))),
IF(YEAR($F120)&lt;=2015,$P120/12,0))</f>
        <v>0</v>
      </c>
      <c r="AJ120" s="19">
        <f ca="1">+IF($F120=AJ$48,SUM($N120:OFFSET($N120,0,IF(YEAR(AJ$48)=VALUE(LEFT($L$48,4)),1,2))),
IF(YEAR($F120)&lt;=2015,$P120/12,0))</f>
        <v>0</v>
      </c>
      <c r="AK120" s="19">
        <f ca="1">+IF($F120=AK$48,SUM($N120:OFFSET($N120,0,IF(YEAR(AK$48)=VALUE(LEFT($L$48,4)),1,2))),
IF(YEAR($F120)&lt;=2015,$P120/12,0))</f>
        <v>0</v>
      </c>
      <c r="AL120" s="19">
        <f ca="1">+IF($F120=AL$48,SUM($N120:OFFSET($N120,0,IF(YEAR(AL$48)=VALUE(LEFT($L$48,4)),1,2))),
IF(YEAR($F120)&lt;=2015,$P120/12,0))</f>
        <v>0</v>
      </c>
      <c r="AM120" s="19">
        <f ca="1">+IF($F120=AM$48,SUM($N120:OFFSET($N120,0,IF(YEAR(AM$48)=VALUE(LEFT($L$48,4)),1,2))),
IF(YEAR($F120)&lt;=2015,$P120/12,0))</f>
        <v>0</v>
      </c>
      <c r="AN120" s="19">
        <f ca="1">+IF($F120=AN$48,SUM($N120:OFFSET($N120,0,IF(YEAR(AN$48)=VALUE(LEFT($L$48,4)),1,2))),
IF(YEAR($F120)&lt;=2015,$P120/12,0))</f>
        <v>0</v>
      </c>
      <c r="AO120" s="20">
        <f ca="1">+IF($F120=AO$48,SUM($N120:OFFSET($N120,0,IF(YEAR(AO$48)=VALUE(LEFT($L$48,4)),1,2))),
IF(YEAR($F120)&lt;=2015,$P120/12,0))</f>
        <v>0</v>
      </c>
      <c r="AP120" s="21"/>
      <c r="AR120" s="13"/>
      <c r="AS120" s="13"/>
    </row>
    <row r="121" spans="2:45" ht="15" hidden="1" x14ac:dyDescent="0.25">
      <c r="B121" s="289"/>
      <c r="C121" s="296"/>
      <c r="D121" s="297"/>
      <c r="E121" s="298"/>
      <c r="F121" s="299"/>
      <c r="G121" s="296"/>
      <c r="H121" s="300"/>
      <c r="I121" s="301"/>
      <c r="J121" s="291"/>
      <c r="K121" s="307"/>
      <c r="L121" s="303"/>
      <c r="M121" s="304"/>
      <c r="N121" s="30">
        <f t="shared" si="14"/>
        <v>0</v>
      </c>
      <c r="O121" s="30">
        <f t="shared" si="15"/>
        <v>0</v>
      </c>
      <c r="P121" s="32">
        <f t="shared" si="16"/>
        <v>0</v>
      </c>
      <c r="Q121" s="21"/>
      <c r="R121" s="22">
        <f ca="1">+IF($F121=R$48,SUM($N121:OFFSET($N121,0,IF(YEAR(R$48)=VALUE(LEFT($L$48,4)),1,2))),
IF(YEAR($F121)&lt;VALUE(LEFT($L$48,4)),($N121+$O121)/12,0))</f>
        <v>0</v>
      </c>
      <c r="S121" s="19">
        <f ca="1">+IF($F121=S$48,SUM($N121:OFFSET($N121,0,IF(YEAR(S$48)=VALUE(LEFT($L$48,4)),1,2))),
IF(YEAR($F121)&lt;VALUE(LEFT($L$48,4)),($N121+$O121)/12,0))</f>
        <v>0</v>
      </c>
      <c r="T121" s="19">
        <f ca="1">+IF($F121=T$48,SUM($N121:OFFSET($N121,0,IF(YEAR(T$48)=VALUE(LEFT($L$48,4)),1,2))),
IF(YEAR($F121)&lt;VALUE(LEFT($L$48,4)),($N121+$O121)/12,0))</f>
        <v>0</v>
      </c>
      <c r="U121" s="19">
        <f ca="1">+IF($F121=U$48,SUM($N121:OFFSET($N121,0,IF(YEAR(U$48)=VALUE(LEFT($L$48,4)),1,2))),
IF(YEAR($F121)&lt;VALUE(LEFT($L$48,4)),($N121+$O121)/12,0))</f>
        <v>0</v>
      </c>
      <c r="V121" s="19">
        <f ca="1">+IF($F121=V$48,SUM($N121:OFFSET($N121,0,IF(YEAR(V$48)=VALUE(LEFT($L$48,4)),1,2))),
IF(YEAR($F121)&lt;VALUE(LEFT($L$48,4)),($N121+$O121)/12,0))</f>
        <v>0</v>
      </c>
      <c r="W121" s="19">
        <f ca="1">+IF($F121=W$48,SUM($N121:OFFSET($N121,0,IF(YEAR(W$48)=VALUE(LEFT($L$48,4)),1,2))),
IF(YEAR($F121)&lt;VALUE(LEFT($L$48,4)),($N121+$O121)/12,0))</f>
        <v>0</v>
      </c>
      <c r="X121" s="19">
        <f ca="1">+IF($F121=X$48,SUM($N121:OFFSET($N121,0,IF(YEAR(X$48)=VALUE(LEFT($L$48,4)),1,2))),
IF(YEAR($F121)&lt;VALUE(LEFT($L$48,4)),($N121+$O121)/12,0))</f>
        <v>0</v>
      </c>
      <c r="Y121" s="19">
        <f ca="1">+IF($F121=Y$48,SUM($N121:OFFSET($N121,0,IF(YEAR(Y$48)=VALUE(LEFT($L$48,4)),1,2))),
IF(YEAR($F121)&lt;VALUE(LEFT($L$48,4)),($N121+$O121)/12,0))</f>
        <v>0</v>
      </c>
      <c r="Z121" s="19">
        <f ca="1">+IF($F121=Z$48,SUM($N121:OFFSET($N121,0,IF(YEAR(Z$48)=VALUE(LEFT($L$48,4)),1,2))),
IF(YEAR($F121)&lt;VALUE(LEFT($L$48,4)),($N121+$O121)/12,0))</f>
        <v>0</v>
      </c>
      <c r="AA121" s="19">
        <f ca="1">+IF($F121=AA$48,SUM($N121:OFFSET($N121,0,IF(YEAR(AA$48)=VALUE(LEFT($L$48,4)),1,2))),
IF(YEAR($F121)&lt;VALUE(LEFT($L$48,4)),($N121+$O121)/12,0))</f>
        <v>0</v>
      </c>
      <c r="AB121" s="19">
        <f ca="1">+IF($F121=AB$48,SUM($N121:OFFSET($N121,0,IF(YEAR(AB$48)=VALUE(LEFT($L$48,4)),1,2))),
IF(YEAR($F121)&lt;VALUE(LEFT($L$48,4)),($N121+$O121)/12,0))</f>
        <v>0</v>
      </c>
      <c r="AC121" s="20">
        <f ca="1">+IF($F121=AC$48,SUM($N121:OFFSET($N121,0,IF(YEAR(AC$48)=VALUE(LEFT($L$48,4)),1,2))),
IF(YEAR($F121)&lt;VALUE(LEFT($L$48,4)),($N121+$O121)/12,0))</f>
        <v>0</v>
      </c>
      <c r="AD121" s="22">
        <f ca="1">+IF($F121=AD$48,SUM($N121:OFFSET($N121,0,IF(YEAR(AD$48)=VALUE(LEFT($L$48,4)),1,2))),
IF(YEAR($F121)&lt;=2015,$P121/12,0))</f>
        <v>0</v>
      </c>
      <c r="AE121" s="19">
        <f ca="1">+IF($F121=AE$48,SUM($N121:OFFSET($N121,0,IF(YEAR(AE$48)=VALUE(LEFT($L$48,4)),1,2))),
IF(YEAR($F121)&lt;=2015,$P121/12,0))</f>
        <v>0</v>
      </c>
      <c r="AF121" s="19">
        <f ca="1">+IF($F121=AF$48,SUM($N121:OFFSET($N121,0,IF(YEAR(AF$48)=VALUE(LEFT($L$48,4)),1,2))),
IF(YEAR($F121)&lt;=2015,$P121/12,0))</f>
        <v>0</v>
      </c>
      <c r="AG121" s="19">
        <f ca="1">+IF($F121=AG$48,SUM($N121:OFFSET($N121,0,IF(YEAR(AG$48)=VALUE(LEFT($L$48,4)),1,2))),
IF(YEAR($F121)&lt;=2015,$P121/12,0))</f>
        <v>0</v>
      </c>
      <c r="AH121" s="19">
        <f ca="1">+IF($F121=AH$48,SUM($N121:OFFSET($N121,0,IF(YEAR(AH$48)=VALUE(LEFT($L$48,4)),1,2))),
IF(YEAR($F121)&lt;=2015,$P121/12,0))</f>
        <v>0</v>
      </c>
      <c r="AI121" s="19">
        <f ca="1">+IF($F121=AI$48,SUM($N121:OFFSET($N121,0,IF(YEAR(AI$48)=VALUE(LEFT($L$48,4)),1,2))),
IF(YEAR($F121)&lt;=2015,$P121/12,0))</f>
        <v>0</v>
      </c>
      <c r="AJ121" s="19">
        <f ca="1">+IF($F121=AJ$48,SUM($N121:OFFSET($N121,0,IF(YEAR(AJ$48)=VALUE(LEFT($L$48,4)),1,2))),
IF(YEAR($F121)&lt;=2015,$P121/12,0))</f>
        <v>0</v>
      </c>
      <c r="AK121" s="19">
        <f ca="1">+IF($F121=AK$48,SUM($N121:OFFSET($N121,0,IF(YEAR(AK$48)=VALUE(LEFT($L$48,4)),1,2))),
IF(YEAR($F121)&lt;=2015,$P121/12,0))</f>
        <v>0</v>
      </c>
      <c r="AL121" s="19">
        <f ca="1">+IF($F121=AL$48,SUM($N121:OFFSET($N121,0,IF(YEAR(AL$48)=VALUE(LEFT($L$48,4)),1,2))),
IF(YEAR($F121)&lt;=2015,$P121/12,0))</f>
        <v>0</v>
      </c>
      <c r="AM121" s="19">
        <f ca="1">+IF($F121=AM$48,SUM($N121:OFFSET($N121,0,IF(YEAR(AM$48)=VALUE(LEFT($L$48,4)),1,2))),
IF(YEAR($F121)&lt;=2015,$P121/12,0))</f>
        <v>0</v>
      </c>
      <c r="AN121" s="19">
        <f ca="1">+IF($F121=AN$48,SUM($N121:OFFSET($N121,0,IF(YEAR(AN$48)=VALUE(LEFT($L$48,4)),1,2))),
IF(YEAR($F121)&lt;=2015,$P121/12,0))</f>
        <v>0</v>
      </c>
      <c r="AO121" s="20">
        <f ca="1">+IF($F121=AO$48,SUM($N121:OFFSET($N121,0,IF(YEAR(AO$48)=VALUE(LEFT($L$48,4)),1,2))),
IF(YEAR($F121)&lt;=2015,$P121/12,0))</f>
        <v>0</v>
      </c>
      <c r="AP121" s="21"/>
      <c r="AR121" s="13"/>
      <c r="AS121" s="13"/>
    </row>
    <row r="122" spans="2:45" ht="15.75" thickBot="1" x14ac:dyDescent="0.3">
      <c r="B122" s="332" t="s">
        <v>199</v>
      </c>
      <c r="C122" s="333"/>
      <c r="D122" s="333"/>
      <c r="E122" s="333"/>
      <c r="F122" s="333"/>
      <c r="G122" s="333"/>
      <c r="H122" s="333"/>
      <c r="I122" s="334"/>
      <c r="J122" s="84"/>
      <c r="K122" s="119">
        <f t="shared" ref="K122:P122" si="17">SUM(K49:K121)</f>
        <v>175320.25201952</v>
      </c>
      <c r="L122" s="120">
        <f t="shared" si="17"/>
        <v>169224.2855126822</v>
      </c>
      <c r="M122" s="120">
        <f t="shared" si="17"/>
        <v>94432.242506999988</v>
      </c>
      <c r="N122" s="120">
        <f t="shared" si="17"/>
        <v>140779.597875634</v>
      </c>
      <c r="O122" s="120">
        <f t="shared" si="17"/>
        <v>150173.64741656446</v>
      </c>
      <c r="P122" s="121">
        <f t="shared" si="17"/>
        <v>84495.160852989982</v>
      </c>
      <c r="Q122" s="31"/>
      <c r="R122" s="119">
        <f t="shared" ref="R122:AO122" ca="1" si="18">SUM(R49:R121)</f>
        <v>152.22653833333331</v>
      </c>
      <c r="S122" s="120">
        <f t="shared" ca="1" si="18"/>
        <v>17483.950498333255</v>
      </c>
      <c r="T122" s="120">
        <f t="shared" ca="1" si="18"/>
        <v>152.22653833333331</v>
      </c>
      <c r="U122" s="120">
        <f t="shared" ca="1" si="18"/>
        <v>19043.639563494624</v>
      </c>
      <c r="V122" s="120">
        <f t="shared" ca="1" si="18"/>
        <v>152.22653833333331</v>
      </c>
      <c r="W122" s="120">
        <f t="shared" ca="1" si="18"/>
        <v>18344.410588333354</v>
      </c>
      <c r="X122" s="120">
        <f t="shared" ca="1" si="18"/>
        <v>152.22653833333331</v>
      </c>
      <c r="Y122" s="120">
        <f t="shared" ca="1" si="18"/>
        <v>152.22653833333331</v>
      </c>
      <c r="Z122" s="120">
        <f t="shared" ca="1" si="18"/>
        <v>152.22653833333331</v>
      </c>
      <c r="AA122" s="120">
        <f t="shared" ca="1" si="18"/>
        <v>152.22653833333331</v>
      </c>
      <c r="AB122" s="120">
        <f t="shared" ca="1" si="18"/>
        <v>39076.684538333328</v>
      </c>
      <c r="AC122" s="121">
        <f t="shared" ca="1" si="18"/>
        <v>133041.88330417234</v>
      </c>
      <c r="AD122" s="120">
        <f t="shared" ca="1" si="18"/>
        <v>932.09175790333336</v>
      </c>
      <c r="AE122" s="120">
        <f t="shared" ca="1" si="18"/>
        <v>932.09175790333336</v>
      </c>
      <c r="AF122" s="120">
        <f t="shared" ca="1" si="18"/>
        <v>932.09175790333336</v>
      </c>
      <c r="AG122" s="120">
        <f t="shared" ca="1" si="18"/>
        <v>932.09175790333336</v>
      </c>
      <c r="AH122" s="120">
        <f t="shared" ca="1" si="18"/>
        <v>932.09175790333336</v>
      </c>
      <c r="AI122" s="120">
        <f t="shared" ca="1" si="18"/>
        <v>52779.934920003339</v>
      </c>
      <c r="AJ122" s="120">
        <f t="shared" ca="1" si="18"/>
        <v>932.09175790333336</v>
      </c>
      <c r="AK122" s="120">
        <f t="shared" ca="1" si="18"/>
        <v>932.09175790333336</v>
      </c>
      <c r="AL122" s="120">
        <f t="shared" ca="1" si="18"/>
        <v>932.09175790333336</v>
      </c>
      <c r="AM122" s="120">
        <f t="shared" ca="1" si="18"/>
        <v>932.09175790333336</v>
      </c>
      <c r="AN122" s="120">
        <f t="shared" ca="1" si="18"/>
        <v>932.09175790333336</v>
      </c>
      <c r="AO122" s="121">
        <f t="shared" ca="1" si="18"/>
        <v>85291.399385151584</v>
      </c>
    </row>
    <row r="123" spans="2:45" ht="15.75" thickTop="1" x14ac:dyDescent="0.25">
      <c r="B123" s="191"/>
      <c r="C123" s="191"/>
      <c r="D123" s="191"/>
      <c r="E123" s="191"/>
      <c r="F123" s="191"/>
      <c r="G123" s="191"/>
      <c r="H123" s="191"/>
      <c r="I123" s="191"/>
      <c r="J123" s="84"/>
      <c r="K123" s="30"/>
      <c r="L123" s="30"/>
      <c r="M123" s="30"/>
      <c r="N123" s="30"/>
      <c r="O123" s="30"/>
      <c r="P123" s="30"/>
      <c r="Q123" s="31"/>
      <c r="R123" s="30"/>
      <c r="S123" s="30"/>
      <c r="T123" s="30"/>
      <c r="U123" s="30"/>
      <c r="V123" s="30"/>
      <c r="W123" s="30"/>
      <c r="X123" s="30"/>
      <c r="Y123" s="30"/>
      <c r="Z123" s="30"/>
      <c r="AA123" s="30"/>
      <c r="AB123" s="30"/>
      <c r="AC123" s="30"/>
      <c r="AD123" s="30"/>
      <c r="AE123" s="30"/>
      <c r="AF123" s="30"/>
      <c r="AG123" s="30"/>
      <c r="AH123" s="30"/>
      <c r="AI123" s="30"/>
      <c r="AJ123" s="30"/>
      <c r="AK123" s="21"/>
      <c r="AL123" s="21"/>
      <c r="AM123" s="21"/>
      <c r="AN123" s="21"/>
      <c r="AO123" s="19"/>
    </row>
    <row r="124" spans="2:45" ht="15.75" thickBot="1" x14ac:dyDescent="0.3">
      <c r="B124" s="332" t="s">
        <v>200</v>
      </c>
      <c r="C124" s="333"/>
      <c r="D124" s="333"/>
      <c r="E124" s="333"/>
      <c r="F124" s="333"/>
      <c r="G124" s="333"/>
      <c r="H124" s="333"/>
      <c r="I124" s="334"/>
      <c r="J124" s="84"/>
      <c r="K124" s="119"/>
      <c r="L124" s="120"/>
      <c r="M124" s="120"/>
      <c r="N124" s="120"/>
      <c r="O124" s="120"/>
      <c r="P124" s="121"/>
      <c r="Q124" s="31"/>
      <c r="R124" s="119">
        <f ca="1">R122</f>
        <v>152.22653833333331</v>
      </c>
      <c r="S124" s="120">
        <f t="shared" ref="S124:AK124" ca="1" si="19">S122+R124</f>
        <v>17636.177036666588</v>
      </c>
      <c r="T124" s="120">
        <f t="shared" ca="1" si="19"/>
        <v>17788.40357499992</v>
      </c>
      <c r="U124" s="120">
        <f t="shared" ca="1" si="19"/>
        <v>36832.04313849454</v>
      </c>
      <c r="V124" s="120">
        <f t="shared" ca="1" si="19"/>
        <v>36984.269676827877</v>
      </c>
      <c r="W124" s="120">
        <f t="shared" ca="1" si="19"/>
        <v>55328.680265161231</v>
      </c>
      <c r="X124" s="120">
        <f t="shared" ca="1" si="19"/>
        <v>55480.906803494567</v>
      </c>
      <c r="Y124" s="120">
        <f t="shared" ca="1" si="19"/>
        <v>55633.133341827903</v>
      </c>
      <c r="Z124" s="120">
        <f t="shared" ca="1" si="19"/>
        <v>55785.359880161239</v>
      </c>
      <c r="AA124" s="120">
        <f t="shared" ca="1" si="19"/>
        <v>55937.586418494575</v>
      </c>
      <c r="AB124" s="120">
        <f t="shared" ca="1" si="19"/>
        <v>95014.27095682791</v>
      </c>
      <c r="AC124" s="121">
        <f t="shared" ca="1" si="19"/>
        <v>228056.15426100025</v>
      </c>
      <c r="AD124" s="120">
        <f t="shared" ca="1" si="19"/>
        <v>228988.24601890359</v>
      </c>
      <c r="AE124" s="120">
        <f t="shared" ca="1" si="19"/>
        <v>229920.33777680693</v>
      </c>
      <c r="AF124" s="120">
        <f t="shared" ca="1" si="19"/>
        <v>230852.42953471027</v>
      </c>
      <c r="AG124" s="120">
        <f t="shared" ca="1" si="19"/>
        <v>231784.52129261362</v>
      </c>
      <c r="AH124" s="120">
        <f t="shared" ca="1" si="19"/>
        <v>232716.61305051696</v>
      </c>
      <c r="AI124" s="120">
        <f t="shared" ca="1" si="19"/>
        <v>285496.54797052027</v>
      </c>
      <c r="AJ124" s="120">
        <f t="shared" ca="1" si="19"/>
        <v>286428.63972842362</v>
      </c>
      <c r="AK124" s="120">
        <f t="shared" ca="1" si="19"/>
        <v>287360.73148632696</v>
      </c>
      <c r="AL124" s="120">
        <f ca="1">AL122+AK124</f>
        <v>288292.8232442303</v>
      </c>
      <c r="AM124" s="120">
        <f ca="1">AM122+AL124</f>
        <v>289224.91500213364</v>
      </c>
      <c r="AN124" s="120">
        <f ca="1">AN122+AM124</f>
        <v>290157.00676003698</v>
      </c>
      <c r="AO124" s="121">
        <f ca="1">AO122+AN124</f>
        <v>375448.40614518855</v>
      </c>
    </row>
    <row r="125" spans="2:45" ht="15.75" thickTop="1" x14ac:dyDescent="0.25">
      <c r="B125" s="191"/>
      <c r="C125" s="191"/>
      <c r="D125" s="191"/>
      <c r="E125" s="191"/>
      <c r="F125" s="191"/>
      <c r="G125" s="191"/>
      <c r="H125" s="191"/>
      <c r="I125" s="191"/>
      <c r="J125" s="84"/>
      <c r="K125" s="30"/>
      <c r="L125" s="30"/>
      <c r="M125" s="30"/>
      <c r="N125" s="30"/>
      <c r="O125" s="30"/>
      <c r="P125" s="30"/>
      <c r="Q125" s="31"/>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row>
    <row r="126" spans="2:45" s="15" customFormat="1" ht="15" x14ac:dyDescent="0.25">
      <c r="B126" s="335"/>
      <c r="C126" s="335"/>
      <c r="D126" s="335"/>
      <c r="E126" s="335"/>
      <c r="F126" s="335"/>
      <c r="G126" s="335"/>
      <c r="H126" s="335"/>
      <c r="I126" s="335"/>
      <c r="J126" s="177"/>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row>
    <row r="127" spans="2:45" ht="15.75" thickBot="1" x14ac:dyDescent="0.3">
      <c r="B127" s="332" t="s">
        <v>201</v>
      </c>
      <c r="C127" s="333"/>
      <c r="D127" s="333"/>
      <c r="E127" s="333"/>
      <c r="F127" s="333"/>
      <c r="G127" s="333"/>
      <c r="H127" s="333"/>
      <c r="I127" s="334"/>
      <c r="J127" s="84"/>
      <c r="K127" s="119"/>
      <c r="L127" s="120"/>
      <c r="M127" s="120"/>
      <c r="N127" s="120"/>
      <c r="O127" s="120"/>
      <c r="P127" s="121"/>
      <c r="Q127" s="31"/>
      <c r="R127" s="119">
        <f t="shared" ref="R127:AO127" ca="1" si="20">R124+R43</f>
        <v>14441.210618711422</v>
      </c>
      <c r="S127" s="120">
        <f t="shared" ca="1" si="20"/>
        <v>46214.145197422768</v>
      </c>
      <c r="T127" s="120">
        <f t="shared" ca="1" si="20"/>
        <v>60655.355816134193</v>
      </c>
      <c r="U127" s="120">
        <f t="shared" ca="1" si="20"/>
        <v>93987.9794600069</v>
      </c>
      <c r="V127" s="120">
        <f t="shared" ca="1" si="20"/>
        <v>108429.19007871833</v>
      </c>
      <c r="W127" s="120">
        <f t="shared" ca="1" si="20"/>
        <v>141062.58474742976</v>
      </c>
      <c r="X127" s="120">
        <f t="shared" ca="1" si="20"/>
        <v>155503.79536614119</v>
      </c>
      <c r="Y127" s="120">
        <f t="shared" ca="1" si="20"/>
        <v>169945.00598485259</v>
      </c>
      <c r="Z127" s="120">
        <f t="shared" ca="1" si="20"/>
        <v>184386.21660356401</v>
      </c>
      <c r="AA127" s="120">
        <f t="shared" ca="1" si="20"/>
        <v>198827.42722227544</v>
      </c>
      <c r="AB127" s="120">
        <f t="shared" ca="1" si="20"/>
        <v>252193.09584098685</v>
      </c>
      <c r="AC127" s="121">
        <f t="shared" ca="1" si="20"/>
        <v>399523.96322553727</v>
      </c>
      <c r="AD127" s="120">
        <f t="shared" ca="1" si="20"/>
        <v>419124.26756347792</v>
      </c>
      <c r="AE127" s="120">
        <f t="shared" ca="1" si="20"/>
        <v>438724.57190141856</v>
      </c>
      <c r="AF127" s="120">
        <f t="shared" ca="1" si="20"/>
        <v>458324.8762393592</v>
      </c>
      <c r="AG127" s="120">
        <f t="shared" ca="1" si="20"/>
        <v>477925.18057729985</v>
      </c>
      <c r="AH127" s="120">
        <f t="shared" ca="1" si="20"/>
        <v>497525.48491524055</v>
      </c>
      <c r="AI127" s="120">
        <f t="shared" ca="1" si="20"/>
        <v>568973.63241528114</v>
      </c>
      <c r="AJ127" s="120">
        <f t="shared" ca="1" si="20"/>
        <v>588573.93675322179</v>
      </c>
      <c r="AK127" s="120">
        <f t="shared" ca="1" si="20"/>
        <v>608174.24109116243</v>
      </c>
      <c r="AL127" s="120">
        <f t="shared" ca="1" si="20"/>
        <v>627774.54542910308</v>
      </c>
      <c r="AM127" s="120">
        <f t="shared" ca="1" si="20"/>
        <v>647374.84976704372</v>
      </c>
      <c r="AN127" s="120">
        <f t="shared" ca="1" si="20"/>
        <v>666975.15410498437</v>
      </c>
      <c r="AO127" s="121">
        <f t="shared" ca="1" si="20"/>
        <v>770934.76607017324</v>
      </c>
    </row>
    <row r="128" spans="2:45" ht="15.75" thickTop="1" x14ac:dyDescent="0.25">
      <c r="R128" s="21"/>
      <c r="S128" s="21"/>
      <c r="T128" s="21"/>
      <c r="U128" s="21"/>
      <c r="V128" s="21"/>
      <c r="W128" s="21"/>
      <c r="X128" s="21"/>
      <c r="Y128" s="21"/>
      <c r="Z128" s="21"/>
      <c r="AA128" s="21"/>
      <c r="AB128" s="21"/>
      <c r="AC128" s="21"/>
      <c r="AD128" s="21"/>
      <c r="AE128" s="21"/>
      <c r="AF128" s="21"/>
      <c r="AG128" s="21"/>
      <c r="AH128" s="21"/>
      <c r="AI128" s="21"/>
      <c r="AJ128" s="21"/>
      <c r="AK128" s="21"/>
      <c r="AL128" s="21"/>
      <c r="AM128" s="21"/>
      <c r="AN128" s="21"/>
      <c r="AO128" s="21"/>
    </row>
    <row r="129" spans="4:45" ht="15" x14ac:dyDescent="0.25"/>
    <row r="130" spans="4:45" ht="15" x14ac:dyDescent="0.25">
      <c r="O130" s="33"/>
      <c r="R130" s="21"/>
    </row>
    <row r="131" spans="4:45" ht="12" customHeight="1" x14ac:dyDescent="0.25">
      <c r="O131" s="34"/>
    </row>
    <row r="132" spans="4:45" ht="14.25" customHeight="1" x14ac:dyDescent="0.25">
      <c r="D132" s="13"/>
      <c r="F132" s="13"/>
      <c r="O132" s="21"/>
      <c r="R132" s="21"/>
      <c r="AF132" s="21"/>
      <c r="AR132" s="13"/>
      <c r="AS132" s="13"/>
    </row>
    <row r="133" spans="4:45" ht="14.25" customHeight="1" x14ac:dyDescent="0.25">
      <c r="D133" s="13"/>
      <c r="F133" s="13"/>
      <c r="R133" s="21"/>
      <c r="AR133" s="13"/>
      <c r="AS133" s="13"/>
    </row>
    <row r="134" spans="4:45" ht="14.25" customHeight="1" x14ac:dyDescent="0.25">
      <c r="D134" s="13"/>
      <c r="F134" s="13"/>
      <c r="AR134" s="13"/>
      <c r="AS134" s="13"/>
    </row>
    <row r="135" spans="4:45" ht="14.25" customHeight="1" x14ac:dyDescent="0.25">
      <c r="D135" s="13"/>
      <c r="F135" s="13"/>
      <c r="AR135" s="13"/>
      <c r="AS135" s="13"/>
    </row>
    <row r="136" spans="4:45" ht="14.25" customHeight="1" x14ac:dyDescent="0.25">
      <c r="D136" s="13"/>
      <c r="F136" s="13"/>
      <c r="AR136" s="13"/>
      <c r="AS136" s="13"/>
    </row>
    <row r="137" spans="4:45" ht="14.25" customHeight="1" x14ac:dyDescent="0.25">
      <c r="D137" s="13"/>
      <c r="F137" s="13"/>
      <c r="AR137" s="13"/>
      <c r="AS137" s="13"/>
    </row>
    <row r="138" spans="4:45" ht="14.25" customHeight="1" x14ac:dyDescent="0.25">
      <c r="D138" s="13"/>
      <c r="F138" s="13"/>
      <c r="AR138" s="13"/>
      <c r="AS138" s="13"/>
    </row>
    <row r="139" spans="4:45" ht="14.25" customHeight="1" x14ac:dyDescent="0.25">
      <c r="D139" s="13"/>
      <c r="F139" s="13"/>
      <c r="AR139" s="13"/>
      <c r="AS139" s="13"/>
    </row>
    <row r="140" spans="4:45" ht="14.25" customHeight="1" x14ac:dyDescent="0.25">
      <c r="D140" s="13"/>
      <c r="F140" s="13"/>
      <c r="AR140" s="13"/>
      <c r="AS140" s="13"/>
    </row>
    <row r="141" spans="4:45" ht="14.25" customHeight="1" x14ac:dyDescent="0.25">
      <c r="D141" s="13"/>
      <c r="F141" s="13"/>
      <c r="AR141" s="13"/>
      <c r="AS141" s="13"/>
    </row>
    <row r="142" spans="4:45" ht="14.25" customHeight="1" x14ac:dyDescent="0.25">
      <c r="D142" s="13"/>
      <c r="F142" s="13"/>
      <c r="AR142" s="13"/>
      <c r="AS142" s="13"/>
    </row>
    <row r="143" spans="4:45" ht="14.25" customHeight="1" x14ac:dyDescent="0.25">
      <c r="D143" s="13"/>
      <c r="F143" s="13"/>
      <c r="AR143" s="13"/>
      <c r="AS143" s="13"/>
    </row>
    <row r="144" spans="4:45" ht="14.25" customHeight="1" x14ac:dyDescent="0.25">
      <c r="D144" s="13"/>
      <c r="F144" s="13"/>
      <c r="AR144" s="13"/>
      <c r="AS144" s="13"/>
    </row>
    <row r="145" spans="4:45" ht="14.25" customHeight="1" x14ac:dyDescent="0.25">
      <c r="D145" s="13"/>
      <c r="F145" s="13"/>
      <c r="AR145" s="13"/>
      <c r="AS145" s="13"/>
    </row>
    <row r="146" spans="4:45" ht="14.25" customHeight="1" x14ac:dyDescent="0.25">
      <c r="D146" s="13"/>
      <c r="F146" s="13"/>
      <c r="AR146" s="13"/>
      <c r="AS146" s="13"/>
    </row>
    <row r="147" spans="4:45" ht="14.25" customHeight="1" x14ac:dyDescent="0.25">
      <c r="D147" s="13"/>
      <c r="F147" s="13"/>
      <c r="AR147" s="13"/>
      <c r="AS147" s="13"/>
    </row>
    <row r="148" spans="4:45" ht="14.25" customHeight="1" x14ac:dyDescent="0.25">
      <c r="D148" s="13"/>
      <c r="F148" s="13"/>
      <c r="AR148" s="13"/>
      <c r="AS148" s="13"/>
    </row>
    <row r="149" spans="4:45" ht="14.25" customHeight="1" x14ac:dyDescent="0.25">
      <c r="D149" s="13"/>
      <c r="F149" s="13"/>
      <c r="AR149" s="13"/>
      <c r="AS149" s="13"/>
    </row>
    <row r="150" spans="4:45" ht="14.25" customHeight="1" x14ac:dyDescent="0.25">
      <c r="D150" s="13"/>
      <c r="F150" s="13"/>
      <c r="AR150" s="13"/>
      <c r="AS150" s="13"/>
    </row>
  </sheetData>
  <autoFilter ref="B48:AS125"/>
  <mergeCells count="6">
    <mergeCell ref="B127:I127"/>
    <mergeCell ref="B41:I41"/>
    <mergeCell ref="B43:I43"/>
    <mergeCell ref="B122:I122"/>
    <mergeCell ref="B124:I124"/>
    <mergeCell ref="B126:I126"/>
  </mergeCells>
  <pageMargins left="0.25" right="0.25" top="0.75" bottom="0.75" header="0.3" footer="0.3"/>
  <pageSetup scale="39" fitToWidth="0" orientation="landscape" r:id="rId1"/>
  <headerFooter alignWithMargins="0">
    <oddHeader xml:space="preserve">&amp;RExhibit SCE-22
TO2018
WP-Schedule 10 and 16
Page &amp;P of &amp;N </oddHeader>
  </headerFooter>
  <rowBreaks count="1" manualBreakCount="1">
    <brk id="44" max="16383" man="1"/>
  </rowBreaks>
  <colBreaks count="2" manualBreakCount="2">
    <brk id="16" max="1048575" man="1"/>
    <brk id="2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S406"/>
  <sheetViews>
    <sheetView showGridLines="0" zoomScale="85" zoomScaleNormal="85" zoomScaleSheetLayoutView="70" workbookViewId="0">
      <selection activeCell="E2" sqref="E2"/>
    </sheetView>
  </sheetViews>
  <sheetFormatPr defaultColWidth="9.140625" defaultRowHeight="15" outlineLevelCol="2" x14ac:dyDescent="0.25"/>
  <cols>
    <col min="1" max="1" width="3.42578125" style="13" customWidth="1"/>
    <col min="2" max="2" width="12.42578125" style="13" hidden="1" customWidth="1" outlineLevel="1"/>
    <col min="3" max="3" width="47.42578125" style="35" hidden="1" customWidth="1" outlineLevel="2"/>
    <col min="4" max="4" width="13.85546875" style="36" hidden="1" customWidth="1" outlineLevel="2"/>
    <col min="5" max="5" width="25.7109375" style="38" customWidth="1" collapsed="1"/>
    <col min="6" max="6" width="72" style="37" customWidth="1"/>
    <col min="7" max="7" width="7.42578125" style="38" bestFit="1" customWidth="1"/>
    <col min="8" max="8" width="10.85546875" style="14" customWidth="1"/>
    <col min="9" max="9" width="13.85546875" style="14" bestFit="1" customWidth="1"/>
    <col min="10" max="10" width="21.28515625" style="13" customWidth="1"/>
    <col min="11" max="11" width="11.140625" style="14" customWidth="1"/>
    <col min="12" max="12" width="10.28515625" style="14" customWidth="1"/>
    <col min="13" max="13" width="2.85546875" style="39" customWidth="1"/>
    <col min="14" max="14" width="21.85546875" style="13" customWidth="1"/>
    <col min="15" max="16" width="16.7109375" style="13" bestFit="1" customWidth="1"/>
    <col min="17" max="17" width="20" style="13" bestFit="1" customWidth="1"/>
    <col min="18" max="19" width="27.7109375" style="13" bestFit="1" customWidth="1"/>
    <col min="20" max="20" width="1.28515625" style="38" customWidth="1"/>
    <col min="21" max="22" width="16.7109375" style="14" bestFit="1" customWidth="1"/>
    <col min="23" max="23" width="15.7109375" style="14" bestFit="1" customWidth="1"/>
    <col min="24" max="24" width="17.140625" style="14" bestFit="1" customWidth="1"/>
    <col min="25" max="27" width="15.7109375" style="14" bestFit="1" customWidth="1"/>
    <col min="28" max="28" width="15" style="14" bestFit="1" customWidth="1"/>
    <col min="29" max="29" width="15.7109375" style="14" bestFit="1" customWidth="1"/>
    <col min="30" max="30" width="16.28515625" style="14" bestFit="1" customWidth="1"/>
    <col min="31" max="31" width="14.85546875" style="14" bestFit="1" customWidth="1"/>
    <col min="32" max="34" width="15.7109375" style="14" bestFit="1" customWidth="1"/>
    <col min="35" max="36" width="16.28515625" style="14" bestFit="1" customWidth="1"/>
    <col min="37" max="44" width="17.140625" style="14" bestFit="1" customWidth="1"/>
    <col min="45" max="16384" width="9.140625" style="13"/>
  </cols>
  <sheetData>
    <row r="2" spans="2:44" x14ac:dyDescent="0.25">
      <c r="E2" s="94" t="s">
        <v>336</v>
      </c>
    </row>
    <row r="3" spans="2:44" ht="15.75" thickBot="1" x14ac:dyDescent="0.3">
      <c r="E3" s="234" t="s">
        <v>202</v>
      </c>
      <c r="F3" s="169"/>
      <c r="G3" s="168"/>
      <c r="H3" s="170"/>
      <c r="I3" s="170"/>
    </row>
    <row r="4" spans="2:44" x14ac:dyDescent="0.25">
      <c r="E4" s="165"/>
    </row>
    <row r="5" spans="2:44" x14ac:dyDescent="0.25">
      <c r="E5" s="94" t="s">
        <v>21</v>
      </c>
      <c r="F5" s="308">
        <v>42736</v>
      </c>
    </row>
    <row r="8" spans="2:44" x14ac:dyDescent="0.25">
      <c r="E8" s="216" t="s">
        <v>203</v>
      </c>
      <c r="F8" s="217"/>
      <c r="G8" s="217"/>
      <c r="H8" s="218"/>
      <c r="I8" s="218"/>
      <c r="J8" s="218"/>
      <c r="K8" s="218"/>
      <c r="L8" s="219"/>
      <c r="N8" s="95"/>
      <c r="O8" s="95"/>
      <c r="P8" s="95"/>
      <c r="Q8" s="95"/>
      <c r="R8" s="95"/>
      <c r="S8" s="95"/>
    </row>
    <row r="10" spans="2:44" x14ac:dyDescent="0.25">
      <c r="E10" s="96" t="s">
        <v>204</v>
      </c>
    </row>
    <row r="11" spans="2:44" ht="15" customHeight="1" x14ac:dyDescent="0.25">
      <c r="E11" s="97" t="s">
        <v>205</v>
      </c>
      <c r="F11" s="97"/>
      <c r="G11" s="97"/>
      <c r="H11" s="97"/>
      <c r="I11" s="97"/>
      <c r="J11" s="97"/>
      <c r="K11" s="97"/>
      <c r="L11" s="97"/>
    </row>
    <row r="12" spans="2:44" ht="15.75" thickBot="1" x14ac:dyDescent="0.3"/>
    <row r="13" spans="2:44" s="17" customFormat="1" ht="30.75" thickBot="1" x14ac:dyDescent="0.3">
      <c r="B13" s="40"/>
      <c r="C13" s="35" t="s">
        <v>206</v>
      </c>
      <c r="D13" s="36" t="s">
        <v>207</v>
      </c>
      <c r="E13" s="98" t="s">
        <v>23</v>
      </c>
      <c r="F13" s="99" t="s">
        <v>24</v>
      </c>
      <c r="G13" s="100" t="s">
        <v>25</v>
      </c>
      <c r="H13" s="101" t="s">
        <v>26</v>
      </c>
      <c r="I13" s="102" t="s">
        <v>27</v>
      </c>
      <c r="J13" s="102" t="s">
        <v>28</v>
      </c>
      <c r="K13" s="102" t="s">
        <v>29</v>
      </c>
      <c r="L13" s="103" t="s">
        <v>30</v>
      </c>
      <c r="M13" s="104"/>
      <c r="N13" s="105" t="s">
        <v>208</v>
      </c>
      <c r="O13" s="102" t="s">
        <v>209</v>
      </c>
      <c r="P13" s="102" t="s">
        <v>210</v>
      </c>
      <c r="Q13" s="102" t="s">
        <v>211</v>
      </c>
      <c r="R13" s="102" t="s">
        <v>212</v>
      </c>
      <c r="S13" s="103" t="s">
        <v>213</v>
      </c>
      <c r="T13" s="106"/>
      <c r="U13" s="107">
        <f>$F$5</f>
        <v>42736</v>
      </c>
      <c r="V13" s="101">
        <f>DATE(YEAR(U13),MONTH(U13)+1,DAY(U13))</f>
        <v>42767</v>
      </c>
      <c r="W13" s="101">
        <f t="shared" ref="W13:AN13" si="0">DATE(YEAR(V13),MONTH(V13)+1,DAY(V13))</f>
        <v>42795</v>
      </c>
      <c r="X13" s="101">
        <f t="shared" si="0"/>
        <v>42826</v>
      </c>
      <c r="Y13" s="101">
        <f t="shared" si="0"/>
        <v>42856</v>
      </c>
      <c r="Z13" s="101">
        <f t="shared" si="0"/>
        <v>42887</v>
      </c>
      <c r="AA13" s="101">
        <f t="shared" si="0"/>
        <v>42917</v>
      </c>
      <c r="AB13" s="101">
        <f t="shared" si="0"/>
        <v>42948</v>
      </c>
      <c r="AC13" s="101">
        <f t="shared" si="0"/>
        <v>42979</v>
      </c>
      <c r="AD13" s="101">
        <f t="shared" si="0"/>
        <v>43009</v>
      </c>
      <c r="AE13" s="101">
        <f t="shared" si="0"/>
        <v>43040</v>
      </c>
      <c r="AF13" s="108">
        <f t="shared" si="0"/>
        <v>43070</v>
      </c>
      <c r="AG13" s="101">
        <f>DATE(YEAR(AF13),MONTH(AF13)+1,DAY(AF13))</f>
        <v>43101</v>
      </c>
      <c r="AH13" s="101">
        <f t="shared" si="0"/>
        <v>43132</v>
      </c>
      <c r="AI13" s="101">
        <f t="shared" si="0"/>
        <v>43160</v>
      </c>
      <c r="AJ13" s="101">
        <f t="shared" si="0"/>
        <v>43191</v>
      </c>
      <c r="AK13" s="101">
        <f t="shared" si="0"/>
        <v>43221</v>
      </c>
      <c r="AL13" s="101">
        <f t="shared" si="0"/>
        <v>43252</v>
      </c>
      <c r="AM13" s="101">
        <f t="shared" si="0"/>
        <v>43282</v>
      </c>
      <c r="AN13" s="101">
        <f t="shared" si="0"/>
        <v>43313</v>
      </c>
      <c r="AO13" s="101">
        <f>DATE(YEAR(AN13),MONTH(AN13)+1,DAY(AN13))</f>
        <v>43344</v>
      </c>
      <c r="AP13" s="101">
        <f>DATE(YEAR(AO13),MONTH(AO13)+1,DAY(AO13))</f>
        <v>43374</v>
      </c>
      <c r="AQ13" s="101">
        <f>DATE(YEAR(AP13),MONTH(AP13)+1,DAY(AP13))</f>
        <v>43405</v>
      </c>
      <c r="AR13" s="108">
        <f>DATE(YEAR(AQ13),MONTH(AQ13)+1,DAY(AQ13))</f>
        <v>43435</v>
      </c>
    </row>
    <row r="14" spans="2:44" s="17" customFormat="1" x14ac:dyDescent="0.25">
      <c r="B14" s="14"/>
      <c r="C14" s="35" t="str">
        <f>+$E$8</f>
        <v>Devers Colorado River (DCR)</v>
      </c>
      <c r="D14" s="36" t="s">
        <v>214</v>
      </c>
      <c r="E14" s="230" t="s">
        <v>215</v>
      </c>
      <c r="F14" s="224" t="s">
        <v>216</v>
      </c>
      <c r="G14" s="223">
        <v>4847</v>
      </c>
      <c r="H14" s="225" t="s">
        <v>33</v>
      </c>
      <c r="I14" s="226">
        <v>41395</v>
      </c>
      <c r="J14" s="227" t="s">
        <v>217</v>
      </c>
      <c r="K14" s="228">
        <v>0</v>
      </c>
      <c r="L14" s="231">
        <v>1</v>
      </c>
      <c r="M14" s="229"/>
      <c r="N14" s="233">
        <v>0</v>
      </c>
      <c r="O14" s="109">
        <f>SUM(U35:AF35)</f>
        <v>-80.287740000000014</v>
      </c>
      <c r="P14" s="109">
        <f t="shared" ref="P14:P23" si="1">SUM(AG35:AR35)</f>
        <v>0</v>
      </c>
      <c r="Q14" s="109">
        <f t="shared" ref="Q14:Q25" si="2">$N14*$L14*(1-$K14)</f>
        <v>0</v>
      </c>
      <c r="R14" s="109">
        <f t="shared" ref="R14:R25" si="3">$O14*$L14*(1-$K14)</f>
        <v>-80.287740000000014</v>
      </c>
      <c r="S14" s="110">
        <f t="shared" ref="S14:S25" si="4">$P14*$L14*(1-$K14)</f>
        <v>0</v>
      </c>
      <c r="T14" s="111"/>
      <c r="U14" s="112">
        <f>IF(OR(RIGHT($J14,3)="RGT",RIGHT($J14,3)="INC"),IF($I14=U$13,SUM($U35:U35)+$Q14,IF(U$13&gt;$I14,U35,0)),0)</f>
        <v>0</v>
      </c>
      <c r="V14" s="113">
        <f>IF(OR(RIGHT($J14,3)="RGT",RIGHT($J14,3)="INC"),IF($I14=V$13,SUM($U35:V35)+$Q14,IF(V$13&gt;$I14,V35,0)),0)</f>
        <v>-80.269720000000007</v>
      </c>
      <c r="W14" s="113">
        <f>IF(OR(RIGHT($J14,3)="RGT",RIGHT($J14,3)="INC"),IF($I14=W$13,SUM($U35:W35)+$Q14,IF(W$13&gt;$I14,W35,0)),0)</f>
        <v>-1.8020000000000001E-2</v>
      </c>
      <c r="X14" s="113">
        <f>IF(OR(RIGHT($J14,3)="RGT",RIGHT($J14,3)="INC"),IF($I14=X$13,SUM($U35:X35)+$Q14,IF(X$13&gt;$I14,X35,0)),0)</f>
        <v>0</v>
      </c>
      <c r="Y14" s="113">
        <f>IF(OR(RIGHT($J14,3)="RGT",RIGHT($J14,3)="INC"),IF($I14=Y$13,SUM($U35:Y35)+$Q14,IF(Y$13&gt;$I14,Y35,0)),0)</f>
        <v>0</v>
      </c>
      <c r="Z14" s="113">
        <f>IF(OR(RIGHT($J14,3)="RGT",RIGHT($J14,3)="INC"),IF($I14=Z$13,SUM($U35:Z35)+$Q14,IF(Z$13&gt;$I14,Z35,0)),0)</f>
        <v>0</v>
      </c>
      <c r="AA14" s="113">
        <f>IF(OR(RIGHT($J14,3)="RGT",RIGHT($J14,3)="INC"),IF($I14=AA$13,SUM($U35:AA35)+$Q14,IF(AA$13&gt;$I14,AA35,0)),0)</f>
        <v>0</v>
      </c>
      <c r="AB14" s="113">
        <f>IF(OR(RIGHT($J14,3)="RGT",RIGHT($J14,3)="INC"),IF($I14=AB$13,SUM($U35:AB35)+$Q14,IF(AB$13&gt;$I14,AB35,0)),0)</f>
        <v>0</v>
      </c>
      <c r="AC14" s="113">
        <f>IF(OR(RIGHT($J14,3)="RGT",RIGHT($J14,3)="INC"),IF($I14=AC$13,SUM($U35:AC35)+$Q14,IF(AC$13&gt;$I14,AC35,0)),0)</f>
        <v>0</v>
      </c>
      <c r="AD14" s="113">
        <f>IF(OR(RIGHT($J14,3)="RGT",RIGHT($J14,3)="INC"),IF($I14=AD$13,SUM($U35:AD35)+$Q14,IF(AD$13&gt;$I14,AD35,0)),0)</f>
        <v>0</v>
      </c>
      <c r="AE14" s="113">
        <f>IF(OR(RIGHT($J14,3)="RGT",RIGHT($J14,3)="INC"),IF($I14=AE$13,SUM($U35:AE35)+$Q14,IF(AE$13&gt;$I14,AE35,0)),0)</f>
        <v>0</v>
      </c>
      <c r="AF14" s="114">
        <f>IF(OR(RIGHT($J14,3)="RGT",RIGHT($J14,3)="INC"),IF($I14=AF$13,SUM($U35:AF35)+$Q14,IF(AF$13&gt;$I14,AF35,0)),0)</f>
        <v>0</v>
      </c>
      <c r="AG14" s="113">
        <f>IF(OR(RIGHT($J14,3)="RGT",RIGHT($J14,3)="INC"),IF($I14=AG$13,SUM($U35:AG35)+$Q14,IF(AG$13&gt;$I14,AG35,0)),0)</f>
        <v>0</v>
      </c>
      <c r="AH14" s="113">
        <f>IF(OR(RIGHT($J14,3)="RGT",RIGHT($J14,3)="INC"),IF($I14=AH$13,SUM($U35:AH35)+$Q14,IF(AH$13&gt;$I14,AH35,0)),0)</f>
        <v>0</v>
      </c>
      <c r="AI14" s="113">
        <f>IF(OR(RIGHT($J14,3)="RGT",RIGHT($J14,3)="INC"),IF($I14=AI$13,SUM($U35:AI35)+$Q14,IF(AI$13&gt;$I14,AI35,0)),0)</f>
        <v>0</v>
      </c>
      <c r="AJ14" s="113">
        <f>IF(OR(RIGHT($J14,3)="RGT",RIGHT($J14,3)="INC"),IF($I14=AJ$13,SUM($U35:AJ35)+$Q14,IF(AJ$13&gt;$I14,AJ35,0)),0)</f>
        <v>0</v>
      </c>
      <c r="AK14" s="113">
        <f>IF(OR(RIGHT($J14,3)="RGT",RIGHT($J14,3)="INC"),IF($I14=AK$13,SUM($U35:AK35)+$Q14,IF(AK$13&gt;$I14,AK35,0)),0)</f>
        <v>0</v>
      </c>
      <c r="AL14" s="113">
        <f>IF(OR(RIGHT($J14,3)="RGT",RIGHT($J14,3)="INC"),IF($I14=AL$13,SUM($U35:AL35)+$Q14,IF(AL$13&gt;$I14,AL35,0)),0)</f>
        <v>0</v>
      </c>
      <c r="AM14" s="113">
        <f>IF(OR(RIGHT($J14,3)="RGT",RIGHT($J14,3)="INC"),IF($I14=AM$13,SUM($U35:AM35)+$Q14,IF(AM$13&gt;$I14,AM35,0)),0)</f>
        <v>0</v>
      </c>
      <c r="AN14" s="113">
        <f>IF(OR(RIGHT($J14,3)="RGT",RIGHT($J14,3)="INC"),IF($I14=AN$13,SUM($U35:AN35)+$Q14,IF(AN$13&gt;$I14,AN35,0)),0)</f>
        <v>0</v>
      </c>
      <c r="AO14" s="113">
        <f>IF(OR(RIGHT($J14,3)="RGT",RIGHT($J14,3)="INC"),IF($I14=AO$13,SUM($U35:AO35)+$Q14,IF(AO$13&gt;$I14,AO35,0)),0)</f>
        <v>0</v>
      </c>
      <c r="AP14" s="113">
        <f>IF(OR(RIGHT($J14,3)="RGT",RIGHT($J14,3)="INC"),IF($I14=AP$13,SUM($U35:AP35)+$Q14,IF(AP$13&gt;$I14,AP35,0)),0)</f>
        <v>0</v>
      </c>
      <c r="AQ14" s="113">
        <f>IF(OR(RIGHT($J14,3)="RGT",RIGHT($J14,3)="INC"),IF($I14=AQ$13,SUM($U35:AQ35)+$Q14,IF(AQ$13&gt;$I14,AQ35,0)),0)</f>
        <v>0</v>
      </c>
      <c r="AR14" s="114">
        <f>IF(OR(RIGHT($J14,3)="RGT",RIGHT($J14,3)="INC"),IF($I14=AR$13,SUM($U35:AR35)+$Q14,IF(AR$13&gt;$I14,AR35,0)),0)</f>
        <v>0</v>
      </c>
    </row>
    <row r="15" spans="2:44" s="17" customFormat="1" x14ac:dyDescent="0.25">
      <c r="C15" s="35" t="str">
        <f t="shared" ref="C15:C25" si="5">+$E$8</f>
        <v>Devers Colorado River (DCR)</v>
      </c>
      <c r="D15" s="36" t="s">
        <v>214</v>
      </c>
      <c r="E15" s="230"/>
      <c r="F15" s="224"/>
      <c r="G15" s="223"/>
      <c r="H15" s="225"/>
      <c r="I15" s="226"/>
      <c r="J15" s="227"/>
      <c r="K15" s="228"/>
      <c r="L15" s="231"/>
      <c r="M15" s="229"/>
      <c r="N15" s="233"/>
      <c r="O15" s="109">
        <f t="shared" ref="O15:O25" si="6">SUM(U36:AF36)</f>
        <v>0</v>
      </c>
      <c r="P15" s="109">
        <f t="shared" si="1"/>
        <v>0</v>
      </c>
      <c r="Q15" s="109">
        <f t="shared" si="2"/>
        <v>0</v>
      </c>
      <c r="R15" s="109">
        <f t="shared" si="3"/>
        <v>0</v>
      </c>
      <c r="S15" s="110">
        <f t="shared" si="4"/>
        <v>0</v>
      </c>
      <c r="T15" s="111"/>
      <c r="U15" s="112">
        <f>IF(OR(RIGHT($J15,3)="RGT",RIGHT($J15,3)="INC"),IF($I15=U$13,SUM($U36:U36)+$Q15,IF(U$13&gt;$I15,U36,0)),0)</f>
        <v>0</v>
      </c>
      <c r="V15" s="113">
        <f>IF(OR(RIGHT($J15,3)="RGT",RIGHT($J15,3)="INC"),IF($I15=V$13,SUM($U36:V36)+$Q15,IF(V$13&gt;$I15,V36,0)),0)</f>
        <v>0</v>
      </c>
      <c r="W15" s="113">
        <f>IF(OR(RIGHT($J15,3)="RGT",RIGHT($J15,3)="INC"),IF($I15=W$13,SUM($U36:W36)+$Q15,IF(W$13&gt;$I15,W36,0)),0)</f>
        <v>0</v>
      </c>
      <c r="X15" s="113">
        <f>IF(OR(RIGHT($J15,3)="RGT",RIGHT($J15,3)="INC"),IF($I15=X$13,SUM($U36:X36)+$Q15,IF(X$13&gt;$I15,X36,0)),0)</f>
        <v>0</v>
      </c>
      <c r="Y15" s="113">
        <f>IF(OR(RIGHT($J15,3)="RGT",RIGHT($J15,3)="INC"),IF($I15=Y$13,SUM($U36:Y36)+$Q15,IF(Y$13&gt;$I15,Y36,0)),0)</f>
        <v>0</v>
      </c>
      <c r="Z15" s="113">
        <f>IF(OR(RIGHT($J15,3)="RGT",RIGHT($J15,3)="INC"),IF($I15=Z$13,SUM($U36:Z36)+$Q15,IF(Z$13&gt;$I15,Z36,0)),0)</f>
        <v>0</v>
      </c>
      <c r="AA15" s="113">
        <f>IF(OR(RIGHT($J15,3)="RGT",RIGHT($J15,3)="INC"),IF($I15=AA$13,SUM($U36:AA36)+$Q15,IF(AA$13&gt;$I15,AA36,0)),0)</f>
        <v>0</v>
      </c>
      <c r="AB15" s="113">
        <f>IF(OR(RIGHT($J15,3)="RGT",RIGHT($J15,3)="INC"),IF($I15=AB$13,SUM($U36:AB36)+$Q15,IF(AB$13&gt;$I15,AB36,0)),0)</f>
        <v>0</v>
      </c>
      <c r="AC15" s="113">
        <f>IF(OR(RIGHT($J15,3)="RGT",RIGHT($J15,3)="INC"),IF($I15=AC$13,SUM($U36:AC36)+$Q15,IF(AC$13&gt;$I15,AC36,0)),0)</f>
        <v>0</v>
      </c>
      <c r="AD15" s="113">
        <f>IF(OR(RIGHT($J15,3)="RGT",RIGHT($J15,3)="INC"),IF($I15=AD$13,SUM($U36:AD36)+$Q15,IF(AD$13&gt;$I15,AD36,0)),0)</f>
        <v>0</v>
      </c>
      <c r="AE15" s="113">
        <f>IF(OR(RIGHT($J15,3)="RGT",RIGHT($J15,3)="INC"),IF($I15=AE$13,SUM($U36:AE36)+$Q15,IF(AE$13&gt;$I15,AE36,0)),0)</f>
        <v>0</v>
      </c>
      <c r="AF15" s="114">
        <f>IF(OR(RIGHT($J15,3)="RGT",RIGHT($J15,3)="INC"),IF($I15=AF$13,SUM($U36:AF36)+$Q15,IF(AF$13&gt;$I15,AF36,0)),0)</f>
        <v>0</v>
      </c>
      <c r="AG15" s="113">
        <f>IF(OR(RIGHT($J15,3)="RGT",RIGHT($J15,3)="INC"),IF($I15=AG$13,SUM($U36:AG36)+$Q15,IF(AG$13&gt;$I15,AG36,0)),0)</f>
        <v>0</v>
      </c>
      <c r="AH15" s="113">
        <f>IF(OR(RIGHT($J15,3)="RGT",RIGHT($J15,3)="INC"),IF($I15=AH$13,SUM($U36:AH36)+$Q15,IF(AH$13&gt;$I15,AH36,0)),0)</f>
        <v>0</v>
      </c>
      <c r="AI15" s="113">
        <f>IF(OR(RIGHT($J15,3)="RGT",RIGHT($J15,3)="INC"),IF($I15=AI$13,SUM($U36:AI36)+$Q15,IF(AI$13&gt;$I15,AI36,0)),0)</f>
        <v>0</v>
      </c>
      <c r="AJ15" s="113">
        <f>IF(OR(RIGHT($J15,3)="RGT",RIGHT($J15,3)="INC"),IF($I15=AJ$13,SUM($U36:AJ36)+$Q15,IF(AJ$13&gt;$I15,AJ36,0)),0)</f>
        <v>0</v>
      </c>
      <c r="AK15" s="113">
        <f>IF(OR(RIGHT($J15,3)="RGT",RIGHT($J15,3)="INC"),IF($I15=AK$13,SUM($U36:AK36)+$Q15,IF(AK$13&gt;$I15,AK36,0)),0)</f>
        <v>0</v>
      </c>
      <c r="AL15" s="113">
        <f>IF(OR(RIGHT($J15,3)="RGT",RIGHT($J15,3)="INC"),IF($I15=AL$13,SUM($U36:AL36)+$Q15,IF(AL$13&gt;$I15,AL36,0)),0)</f>
        <v>0</v>
      </c>
      <c r="AM15" s="113">
        <f>IF(OR(RIGHT($J15,3)="RGT",RIGHT($J15,3)="INC"),IF($I15=AM$13,SUM($U36:AM36)+$Q15,IF(AM$13&gt;$I15,AM36,0)),0)</f>
        <v>0</v>
      </c>
      <c r="AN15" s="113">
        <f>IF(OR(RIGHT($J15,3)="RGT",RIGHT($J15,3)="INC"),IF($I15=AN$13,SUM($U36:AN36)+$Q15,IF(AN$13&gt;$I15,AN36,0)),0)</f>
        <v>0</v>
      </c>
      <c r="AO15" s="113">
        <f>IF(OR(RIGHT($J15,3)="RGT",RIGHT($J15,3)="INC"),IF($I15=AO$13,SUM($U36:AO36)+$Q15,IF(AO$13&gt;$I15,AO36,0)),0)</f>
        <v>0</v>
      </c>
      <c r="AP15" s="113">
        <f>IF(OR(RIGHT($J15,3)="RGT",RIGHT($J15,3)="INC"),IF($I15=AP$13,SUM($U36:AP36)+$Q15,IF(AP$13&gt;$I15,AP36,0)),0)</f>
        <v>0</v>
      </c>
      <c r="AQ15" s="113">
        <f>IF(OR(RIGHT($J15,3)="RGT",RIGHT($J15,3)="INC"),IF($I15=AQ$13,SUM($U36:AQ36)+$Q15,IF(AQ$13&gt;$I15,AQ36,0)),0)</f>
        <v>0</v>
      </c>
      <c r="AR15" s="114">
        <f>IF(OR(RIGHT($J15,3)="RGT",RIGHT($J15,3)="INC"),IF($I15=AR$13,SUM($U36:AR36)+$Q15,IF(AR$13&gt;$I15,AR36,0)),0)</f>
        <v>0</v>
      </c>
    </row>
    <row r="16" spans="2:44" s="17" customFormat="1" x14ac:dyDescent="0.25">
      <c r="C16" s="35" t="str">
        <f t="shared" si="5"/>
        <v>Devers Colorado River (DCR)</v>
      </c>
      <c r="D16" s="36" t="s">
        <v>214</v>
      </c>
      <c r="E16" s="230"/>
      <c r="F16" s="224"/>
      <c r="G16" s="223"/>
      <c r="H16" s="225"/>
      <c r="I16" s="226"/>
      <c r="J16" s="227"/>
      <c r="K16" s="228"/>
      <c r="L16" s="231"/>
      <c r="M16" s="229"/>
      <c r="N16" s="233"/>
      <c r="O16" s="109">
        <f t="shared" si="6"/>
        <v>0</v>
      </c>
      <c r="P16" s="109">
        <f t="shared" si="1"/>
        <v>0</v>
      </c>
      <c r="Q16" s="109">
        <f t="shared" si="2"/>
        <v>0</v>
      </c>
      <c r="R16" s="109">
        <f t="shared" si="3"/>
        <v>0</v>
      </c>
      <c r="S16" s="110">
        <f t="shared" si="4"/>
        <v>0</v>
      </c>
      <c r="T16" s="111"/>
      <c r="U16" s="112">
        <f>IF(OR(RIGHT($J16,3)="RGT",RIGHT($J16,3)="INC"),IF($I16=U$13,SUM($U37:U37)+$Q16,IF(U$13&gt;$I16,U37,0)),0)</f>
        <v>0</v>
      </c>
      <c r="V16" s="113">
        <f>IF(OR(RIGHT($J16,3)="RGT",RIGHT($J16,3)="INC"),IF($I16=V$13,SUM($U37:V37)+$Q16,IF(V$13&gt;$I16,V37,0)),0)</f>
        <v>0</v>
      </c>
      <c r="W16" s="113">
        <f>IF(OR(RIGHT($J16,3)="RGT",RIGHT($J16,3)="INC"),IF($I16=W$13,SUM($U37:W37)+$Q16,IF(W$13&gt;$I16,W37,0)),0)</f>
        <v>0</v>
      </c>
      <c r="X16" s="113">
        <f>IF(OR(RIGHT($J16,3)="RGT",RIGHT($J16,3)="INC"),IF($I16=X$13,SUM($U37:X37)+$Q16,IF(X$13&gt;$I16,X37,0)),0)</f>
        <v>0</v>
      </c>
      <c r="Y16" s="113">
        <f>IF(OR(RIGHT($J16,3)="RGT",RIGHT($J16,3)="INC"),IF($I16=Y$13,SUM($U37:Y37)+$Q16,IF(Y$13&gt;$I16,Y37,0)),0)</f>
        <v>0</v>
      </c>
      <c r="Z16" s="113">
        <f>IF(OR(RIGHT($J16,3)="RGT",RIGHT($J16,3)="INC"),IF($I16=Z$13,SUM($U37:Z37)+$Q16,IF(Z$13&gt;$I16,Z37,0)),0)</f>
        <v>0</v>
      </c>
      <c r="AA16" s="113">
        <f>IF(OR(RIGHT($J16,3)="RGT",RIGHT($J16,3)="INC"),IF($I16=AA$13,SUM($U37:AA37)+$Q16,IF(AA$13&gt;$I16,AA37,0)),0)</f>
        <v>0</v>
      </c>
      <c r="AB16" s="113">
        <f>IF(OR(RIGHT($J16,3)="RGT",RIGHT($J16,3)="INC"),IF($I16=AB$13,SUM($U37:AB37)+$Q16,IF(AB$13&gt;$I16,AB37,0)),0)</f>
        <v>0</v>
      </c>
      <c r="AC16" s="113">
        <f>IF(OR(RIGHT($J16,3)="RGT",RIGHT($J16,3)="INC"),IF($I16=AC$13,SUM($U37:AC37)+$Q16,IF(AC$13&gt;$I16,AC37,0)),0)</f>
        <v>0</v>
      </c>
      <c r="AD16" s="113">
        <f>IF(OR(RIGHT($J16,3)="RGT",RIGHT($J16,3)="INC"),IF($I16=AD$13,SUM($U37:AD37)+$Q16,IF(AD$13&gt;$I16,AD37,0)),0)</f>
        <v>0</v>
      </c>
      <c r="AE16" s="113">
        <f>IF(OR(RIGHT($J16,3)="RGT",RIGHT($J16,3)="INC"),IF($I16=AE$13,SUM($U37:AE37)+$Q16,IF(AE$13&gt;$I16,AE37,0)),0)</f>
        <v>0</v>
      </c>
      <c r="AF16" s="114">
        <f>IF(OR(RIGHT($J16,3)="RGT",RIGHT($J16,3)="INC"),IF($I16=AF$13,SUM($U37:AF37)+$Q16,IF(AF$13&gt;$I16,AF37,0)),0)</f>
        <v>0</v>
      </c>
      <c r="AG16" s="113">
        <f>IF(OR(RIGHT($J16,3)="RGT",RIGHT($J16,3)="INC"),IF($I16=AG$13,SUM($U37:AG37)+$Q16,IF(AG$13&gt;$I16,AG37,0)),0)</f>
        <v>0</v>
      </c>
      <c r="AH16" s="113">
        <f>IF(OR(RIGHT($J16,3)="RGT",RIGHT($J16,3)="INC"),IF($I16=AH$13,SUM($U37:AH37)+$Q16,IF(AH$13&gt;$I16,AH37,0)),0)</f>
        <v>0</v>
      </c>
      <c r="AI16" s="113">
        <f>IF(OR(RIGHT($J16,3)="RGT",RIGHT($J16,3)="INC"),IF($I16=AI$13,SUM($U37:AI37)+$Q16,IF(AI$13&gt;$I16,AI37,0)),0)</f>
        <v>0</v>
      </c>
      <c r="AJ16" s="113">
        <f>IF(OR(RIGHT($J16,3)="RGT",RIGHT($J16,3)="INC"),IF($I16=AJ$13,SUM($U37:AJ37)+$Q16,IF(AJ$13&gt;$I16,AJ37,0)),0)</f>
        <v>0</v>
      </c>
      <c r="AK16" s="113">
        <f>IF(OR(RIGHT($J16,3)="RGT",RIGHT($J16,3)="INC"),IF($I16=AK$13,SUM($U37:AK37)+$Q16,IF(AK$13&gt;$I16,AK37,0)),0)</f>
        <v>0</v>
      </c>
      <c r="AL16" s="113">
        <f>IF(OR(RIGHT($J16,3)="RGT",RIGHT($J16,3)="INC"),IF($I16=AL$13,SUM($U37:AL37)+$Q16,IF(AL$13&gt;$I16,AL37,0)),0)</f>
        <v>0</v>
      </c>
      <c r="AM16" s="113">
        <f>IF(OR(RIGHT($J16,3)="RGT",RIGHT($J16,3)="INC"),IF($I16=AM$13,SUM($U37:AM37)+$Q16,IF(AM$13&gt;$I16,AM37,0)),0)</f>
        <v>0</v>
      </c>
      <c r="AN16" s="113">
        <f>IF(OR(RIGHT($J16,3)="RGT",RIGHT($J16,3)="INC"),IF($I16=AN$13,SUM($U37:AN37)+$Q16,IF(AN$13&gt;$I16,AN37,0)),0)</f>
        <v>0</v>
      </c>
      <c r="AO16" s="113">
        <f>IF(OR(RIGHT($J16,3)="RGT",RIGHT($J16,3)="INC"),IF($I16=AO$13,SUM($U37:AO37)+$Q16,IF(AO$13&gt;$I16,AO37,0)),0)</f>
        <v>0</v>
      </c>
      <c r="AP16" s="113">
        <f>IF(OR(RIGHT($J16,3)="RGT",RIGHT($J16,3)="INC"),IF($I16=AP$13,SUM($U37:AP37)+$Q16,IF(AP$13&gt;$I16,AP37,0)),0)</f>
        <v>0</v>
      </c>
      <c r="AQ16" s="113">
        <f>IF(OR(RIGHT($J16,3)="RGT",RIGHT($J16,3)="INC"),IF($I16=AQ$13,SUM($U37:AQ37)+$Q16,IF(AQ$13&gt;$I16,AQ37,0)),0)</f>
        <v>0</v>
      </c>
      <c r="AR16" s="114">
        <f>IF(OR(RIGHT($J16,3)="RGT",RIGHT($J16,3)="INC"),IF($I16=AR$13,SUM($U37:AR37)+$Q16,IF(AR$13&gt;$I16,AR37,0)),0)</f>
        <v>0</v>
      </c>
    </row>
    <row r="17" spans="3:45" s="17" customFormat="1" x14ac:dyDescent="0.25">
      <c r="C17" s="35" t="str">
        <f t="shared" si="5"/>
        <v>Devers Colorado River (DCR)</v>
      </c>
      <c r="D17" s="36" t="s">
        <v>214</v>
      </c>
      <c r="E17" s="230"/>
      <c r="F17" s="224"/>
      <c r="G17" s="223"/>
      <c r="H17" s="225"/>
      <c r="I17" s="226"/>
      <c r="J17" s="227"/>
      <c r="K17" s="228"/>
      <c r="L17" s="231"/>
      <c r="M17" s="229"/>
      <c r="N17" s="233"/>
      <c r="O17" s="109">
        <f t="shared" si="6"/>
        <v>0</v>
      </c>
      <c r="P17" s="109">
        <f t="shared" si="1"/>
        <v>0</v>
      </c>
      <c r="Q17" s="109">
        <f>$N17*$L17*(1-$K17)</f>
        <v>0</v>
      </c>
      <c r="R17" s="109">
        <f t="shared" si="3"/>
        <v>0</v>
      </c>
      <c r="S17" s="110">
        <f t="shared" si="4"/>
        <v>0</v>
      </c>
      <c r="T17" s="111"/>
      <c r="U17" s="112">
        <f>IF(OR(RIGHT($J17,3)="RGT",RIGHT($J17,3)="INC"),IF($I17=U$13,SUM($U38:U38)+$Q17,IF(U$13&gt;$I17,U38,0)),0)</f>
        <v>0</v>
      </c>
      <c r="V17" s="113">
        <f>IF(OR(RIGHT($J17,3)="RGT",RIGHT($J17,3)="INC"),IF($I17=V$13,SUM($U38:V38)+$Q17,IF(V$13&gt;$I17,V38,0)),0)</f>
        <v>0</v>
      </c>
      <c r="W17" s="113">
        <f>IF(OR(RIGHT($J17,3)="RGT",RIGHT($J17,3)="INC"),IF($I17=W$13,SUM($U38:W38)+$Q17,IF(W$13&gt;$I17,W38,0)),0)</f>
        <v>0</v>
      </c>
      <c r="X17" s="113">
        <f>IF(OR(RIGHT($J17,3)="RGT",RIGHT($J17,3)="INC"),IF($I17=X$13,SUM($U38:X38)+$Q17,IF(X$13&gt;$I17,X38,0)),0)</f>
        <v>0</v>
      </c>
      <c r="Y17" s="113">
        <f>IF(OR(RIGHT($J17,3)="RGT",RIGHT($J17,3)="INC"),IF($I17=Y$13,SUM($U38:Y38)+$Q17,IF(Y$13&gt;$I17,Y38,0)),0)</f>
        <v>0</v>
      </c>
      <c r="Z17" s="113">
        <f>IF(OR(RIGHT($J17,3)="RGT",RIGHT($J17,3)="INC"),IF($I17=Z$13,SUM($U38:Z38)+$Q17,IF(Z$13&gt;$I17,Z38,0)),0)</f>
        <v>0</v>
      </c>
      <c r="AA17" s="113">
        <f>IF(OR(RIGHT($J17,3)="RGT",RIGHT($J17,3)="INC"),IF($I17=AA$13,SUM($U38:AA38)+$Q17,IF(AA$13&gt;$I17,AA38,0)),0)</f>
        <v>0</v>
      </c>
      <c r="AB17" s="113">
        <f>IF(OR(RIGHT($J17,3)="RGT",RIGHT($J17,3)="INC"),IF($I17=AB$13,SUM($U38:AB38)+$Q17,IF(AB$13&gt;$I17,AB38,0)),0)</f>
        <v>0</v>
      </c>
      <c r="AC17" s="113">
        <f>IF(OR(RIGHT($J17,3)="RGT",RIGHT($J17,3)="INC"),IF($I17=AC$13,SUM($U38:AC38)+$Q17,IF(AC$13&gt;$I17,AC38,0)),0)</f>
        <v>0</v>
      </c>
      <c r="AD17" s="113">
        <f>IF(OR(RIGHT($J17,3)="RGT",RIGHT($J17,3)="INC"),IF($I17=AD$13,SUM($U38:AD38)+$Q17,IF(AD$13&gt;$I17,AD38,0)),0)</f>
        <v>0</v>
      </c>
      <c r="AE17" s="113">
        <f>IF(OR(RIGHT($J17,3)="RGT",RIGHT($J17,3)="INC"),IF($I17=AE$13,SUM($U38:AE38)+$Q17,IF(AE$13&gt;$I17,AE38,0)),0)</f>
        <v>0</v>
      </c>
      <c r="AF17" s="114">
        <f>IF(OR(RIGHT($J17,3)="RGT",RIGHT($J17,3)="INC"),IF($I17=AF$13,SUM($U38:AF38)+$Q17,IF(AF$13&gt;$I17,AF38,0)),0)</f>
        <v>0</v>
      </c>
      <c r="AG17" s="113">
        <f>IF(OR(RIGHT($J17,3)="RGT",RIGHT($J17,3)="INC"),IF($I17=AG$13,SUM($U38:AG38)+$Q17,IF(AG$13&gt;$I17,AG38,0)),0)</f>
        <v>0</v>
      </c>
      <c r="AH17" s="113">
        <f>IF(OR(RIGHT($J17,3)="RGT",RIGHT($J17,3)="INC"),IF($I17=AH$13,SUM($U38:AH38)+$Q17,IF(AH$13&gt;$I17,AH38,0)),0)</f>
        <v>0</v>
      </c>
      <c r="AI17" s="113">
        <f>IF(OR(RIGHT($J17,3)="RGT",RIGHT($J17,3)="INC"),IF($I17=AI$13,SUM($U38:AI38)+$Q17,IF(AI$13&gt;$I17,AI38,0)),0)</f>
        <v>0</v>
      </c>
      <c r="AJ17" s="113">
        <f>IF(OR(RIGHT($J17,3)="RGT",RIGHT($J17,3)="INC"),IF($I17=AJ$13,SUM($U38:AJ38)+$Q17,IF(AJ$13&gt;$I17,AJ38,0)),0)</f>
        <v>0</v>
      </c>
      <c r="AK17" s="113">
        <f>IF(OR(RIGHT($J17,3)="RGT",RIGHT($J17,3)="INC"),IF($I17=AK$13,SUM($U38:AK38)+$Q17,IF(AK$13&gt;$I17,AK38,0)),0)</f>
        <v>0</v>
      </c>
      <c r="AL17" s="113">
        <f>IF(OR(RIGHT($J17,3)="RGT",RIGHT($J17,3)="INC"),IF($I17=AL$13,SUM($U38:AL38)+$Q17,IF(AL$13&gt;$I17,AL38,0)),0)</f>
        <v>0</v>
      </c>
      <c r="AM17" s="113">
        <f>IF(OR(RIGHT($J17,3)="RGT",RIGHT($J17,3)="INC"),IF($I17=AM$13,SUM($U38:AM38)+$Q17,IF(AM$13&gt;$I17,AM38,0)),0)</f>
        <v>0</v>
      </c>
      <c r="AN17" s="113">
        <f>IF(OR(RIGHT($J17,3)="RGT",RIGHT($J17,3)="INC"),IF($I17=AN$13,SUM($U38:AN38)+$Q17,IF(AN$13&gt;$I17,AN38,0)),0)</f>
        <v>0</v>
      </c>
      <c r="AO17" s="113">
        <f>IF(OR(RIGHT($J17,3)="RGT",RIGHT($J17,3)="INC"),IF($I17=AO$13,SUM($U38:AO38)+$Q17,IF(AO$13&gt;$I17,AO38,0)),0)</f>
        <v>0</v>
      </c>
      <c r="AP17" s="113">
        <f>IF(OR(RIGHT($J17,3)="RGT",RIGHT($J17,3)="INC"),IF($I17=AP$13,SUM($U38:AP38)+$Q17,IF(AP$13&gt;$I17,AP38,0)),0)</f>
        <v>0</v>
      </c>
      <c r="AQ17" s="113">
        <f>IF(OR(RIGHT($J17,3)="RGT",RIGHT($J17,3)="INC"),IF($I17=AQ$13,SUM($U38:AQ38)+$Q17,IF(AQ$13&gt;$I17,AQ38,0)),0)</f>
        <v>0</v>
      </c>
      <c r="AR17" s="114">
        <f>IF(OR(RIGHT($J17,3)="RGT",RIGHT($J17,3)="INC"),IF($I17=AR$13,SUM($U38:AR38)+$Q17,IF(AR$13&gt;$I17,AR38,0)),0)</f>
        <v>0</v>
      </c>
    </row>
    <row r="18" spans="3:45" s="17" customFormat="1" x14ac:dyDescent="0.25">
      <c r="C18" s="35" t="str">
        <f t="shared" si="5"/>
        <v>Devers Colorado River (DCR)</v>
      </c>
      <c r="D18" s="36" t="s">
        <v>214</v>
      </c>
      <c r="E18" s="230"/>
      <c r="F18" s="224"/>
      <c r="G18" s="223"/>
      <c r="H18" s="225"/>
      <c r="I18" s="226"/>
      <c r="J18" s="227"/>
      <c r="K18" s="228"/>
      <c r="L18" s="231"/>
      <c r="M18" s="229"/>
      <c r="N18" s="233"/>
      <c r="O18" s="109">
        <f t="shared" si="6"/>
        <v>0</v>
      </c>
      <c r="P18" s="109">
        <f t="shared" si="1"/>
        <v>0</v>
      </c>
      <c r="Q18" s="109">
        <f t="shared" si="2"/>
        <v>0</v>
      </c>
      <c r="R18" s="109">
        <f t="shared" si="3"/>
        <v>0</v>
      </c>
      <c r="S18" s="110">
        <f t="shared" si="4"/>
        <v>0</v>
      </c>
      <c r="T18" s="111"/>
      <c r="U18" s="112">
        <f>IF(OR(RIGHT($J18,3)="RGT",RIGHT($J18,3)="INC"),IF($I18=U$13,SUM($U39:U39)+$Q18,IF(U$13&gt;$I18,U39,0)),0)</f>
        <v>0</v>
      </c>
      <c r="V18" s="113">
        <f>IF(OR(RIGHT($J18,3)="RGT",RIGHT($J18,3)="INC"),IF($I18=V$13,SUM($U39:V39)+$Q18,IF(V$13&gt;$I18,V39,0)),0)</f>
        <v>0</v>
      </c>
      <c r="W18" s="113">
        <f>IF(OR(RIGHT($J18,3)="RGT",RIGHT($J18,3)="INC"),IF($I18=W$13,SUM($U39:W39)+$Q18,IF(W$13&gt;$I18,W39,0)),0)</f>
        <v>0</v>
      </c>
      <c r="X18" s="113">
        <f>IF(OR(RIGHT($J18,3)="RGT",RIGHT($J18,3)="INC"),IF($I18=X$13,SUM($U39:X39)+$Q18,IF(X$13&gt;$I18,X39,0)),0)</f>
        <v>0</v>
      </c>
      <c r="Y18" s="113">
        <f>IF(OR(RIGHT($J18,3)="RGT",RIGHT($J18,3)="INC"),IF($I18=Y$13,SUM($U39:Y39)+$Q18,IF(Y$13&gt;$I18,Y39,0)),0)</f>
        <v>0</v>
      </c>
      <c r="Z18" s="113">
        <f>IF(OR(RIGHT($J18,3)="RGT",RIGHT($J18,3)="INC"),IF($I18=Z$13,SUM($U39:Z39)+$Q18,IF(Z$13&gt;$I18,Z39,0)),0)</f>
        <v>0</v>
      </c>
      <c r="AA18" s="113">
        <f>IF(OR(RIGHT($J18,3)="RGT",RIGHT($J18,3)="INC"),IF($I18=AA$13,SUM($U39:AA39)+$Q18,IF(AA$13&gt;$I18,AA39,0)),0)</f>
        <v>0</v>
      </c>
      <c r="AB18" s="113">
        <f>IF(OR(RIGHT($J18,3)="RGT",RIGHT($J18,3)="INC"),IF($I18=AB$13,SUM($U39:AB39)+$Q18,IF(AB$13&gt;$I18,AB39,0)),0)</f>
        <v>0</v>
      </c>
      <c r="AC18" s="113">
        <f>IF(OR(RIGHT($J18,3)="RGT",RIGHT($J18,3)="INC"),IF($I18=AC$13,SUM($U39:AC39)+$Q18,IF(AC$13&gt;$I18,AC39,0)),0)</f>
        <v>0</v>
      </c>
      <c r="AD18" s="113">
        <f>IF(OR(RIGHT($J18,3)="RGT",RIGHT($J18,3)="INC"),IF($I18=AD$13,SUM($U39:AD39)+$Q18,IF(AD$13&gt;$I18,AD39,0)),0)</f>
        <v>0</v>
      </c>
      <c r="AE18" s="113">
        <f>IF(OR(RIGHT($J18,3)="RGT",RIGHT($J18,3)="INC"),IF($I18=AE$13,SUM($U39:AE39)+$Q18,IF(AE$13&gt;$I18,AE39,0)),0)</f>
        <v>0</v>
      </c>
      <c r="AF18" s="114">
        <f>IF(OR(RIGHT($J18,3)="RGT",RIGHT($J18,3)="INC"),IF($I18=AF$13,SUM($U39:AF39)+$Q18,IF(AF$13&gt;$I18,AF39,0)),0)</f>
        <v>0</v>
      </c>
      <c r="AG18" s="113">
        <f>IF(OR(RIGHT($J18,3)="RGT",RIGHT($J18,3)="INC"),IF($I18=AG$13,SUM($U39:AG39)+$Q18,IF(AG$13&gt;$I18,AG39,0)),0)</f>
        <v>0</v>
      </c>
      <c r="AH18" s="113">
        <f>IF(OR(RIGHT($J18,3)="RGT",RIGHT($J18,3)="INC"),IF($I18=AH$13,SUM($U39:AH39)+$Q18,IF(AH$13&gt;$I18,AH39,0)),0)</f>
        <v>0</v>
      </c>
      <c r="AI18" s="113">
        <f>IF(OR(RIGHT($J18,3)="RGT",RIGHT($J18,3)="INC"),IF($I18=AI$13,SUM($U39:AI39)+$Q18,IF(AI$13&gt;$I18,AI39,0)),0)</f>
        <v>0</v>
      </c>
      <c r="AJ18" s="113">
        <f>IF(OR(RIGHT($J18,3)="RGT",RIGHT($J18,3)="INC"),IF($I18=AJ$13,SUM($U39:AJ39)+$Q18,IF(AJ$13&gt;$I18,AJ39,0)),0)</f>
        <v>0</v>
      </c>
      <c r="AK18" s="113">
        <f>IF(OR(RIGHT($J18,3)="RGT",RIGHT($J18,3)="INC"),IF($I18=AK$13,SUM($U39:AK39)+$Q18,IF(AK$13&gt;$I18,AK39,0)),0)</f>
        <v>0</v>
      </c>
      <c r="AL18" s="113">
        <f>IF(OR(RIGHT($J18,3)="RGT",RIGHT($J18,3)="INC"),IF($I18=AL$13,SUM($U39:AL39)+$Q18,IF(AL$13&gt;$I18,AL39,0)),0)</f>
        <v>0</v>
      </c>
      <c r="AM18" s="113">
        <f>IF(OR(RIGHT($J18,3)="RGT",RIGHT($J18,3)="INC"),IF($I18=AM$13,SUM($U39:AM39)+$Q18,IF(AM$13&gt;$I18,AM39,0)),0)</f>
        <v>0</v>
      </c>
      <c r="AN18" s="113">
        <f>IF(OR(RIGHT($J18,3)="RGT",RIGHT($J18,3)="INC"),IF($I18=AN$13,SUM($U39:AN39)+$Q18,IF(AN$13&gt;$I18,AN39,0)),0)</f>
        <v>0</v>
      </c>
      <c r="AO18" s="113">
        <f>IF(OR(RIGHT($J18,3)="RGT",RIGHT($J18,3)="INC"),IF($I18=AO$13,SUM($U39:AO39)+$Q18,IF(AO$13&gt;$I18,AO39,0)),0)</f>
        <v>0</v>
      </c>
      <c r="AP18" s="113">
        <f>IF(OR(RIGHT($J18,3)="RGT",RIGHT($J18,3)="INC"),IF($I18=AP$13,SUM($U39:AP39)+$Q18,IF(AP$13&gt;$I18,AP39,0)),0)</f>
        <v>0</v>
      </c>
      <c r="AQ18" s="113">
        <f>IF(OR(RIGHT($J18,3)="RGT",RIGHT($J18,3)="INC"),IF($I18=AQ$13,SUM($U39:AQ39)+$Q18,IF(AQ$13&gt;$I18,AQ39,0)),0)</f>
        <v>0</v>
      </c>
      <c r="AR18" s="114">
        <f>IF(OR(RIGHT($J18,3)="RGT",RIGHT($J18,3)="INC"),IF($I18=AR$13,SUM($U39:AR39)+$Q18,IF(AR$13&gt;$I18,AR39,0)),0)</f>
        <v>0</v>
      </c>
    </row>
    <row r="19" spans="3:45" s="17" customFormat="1" x14ac:dyDescent="0.25">
      <c r="C19" s="35" t="str">
        <f t="shared" si="5"/>
        <v>Devers Colorado River (DCR)</v>
      </c>
      <c r="D19" s="36" t="s">
        <v>214</v>
      </c>
      <c r="E19" s="230"/>
      <c r="F19" s="224"/>
      <c r="G19" s="223"/>
      <c r="H19" s="225"/>
      <c r="I19" s="226"/>
      <c r="J19" s="227"/>
      <c r="K19" s="228"/>
      <c r="L19" s="231"/>
      <c r="M19" s="229"/>
      <c r="N19" s="233"/>
      <c r="O19" s="109">
        <f t="shared" si="6"/>
        <v>0</v>
      </c>
      <c r="P19" s="109">
        <f t="shared" si="1"/>
        <v>0</v>
      </c>
      <c r="Q19" s="109">
        <f t="shared" si="2"/>
        <v>0</v>
      </c>
      <c r="R19" s="109">
        <f t="shared" si="3"/>
        <v>0</v>
      </c>
      <c r="S19" s="110">
        <f t="shared" si="4"/>
        <v>0</v>
      </c>
      <c r="T19" s="111"/>
      <c r="U19" s="112">
        <f>IF(OR(RIGHT($J19,3)="RGT",RIGHT($J19,3)="INC"),IF($I19=U$13,SUM($U40:U40)+$Q19,IF(U$13&gt;$I19,U40,0)),0)</f>
        <v>0</v>
      </c>
      <c r="V19" s="113">
        <f>IF(OR(RIGHT($J19,3)="RGT",RIGHT($J19,3)="INC"),IF($I19=V$13,SUM($U40:V40)+$Q19,IF(V$13&gt;$I19,V40,0)),0)</f>
        <v>0</v>
      </c>
      <c r="W19" s="113">
        <f>IF(OR(RIGHT($J19,3)="RGT",RIGHT($J19,3)="INC"),IF($I19=W$13,SUM($U40:W40)+$Q19,IF(W$13&gt;$I19,W40,0)),0)</f>
        <v>0</v>
      </c>
      <c r="X19" s="113">
        <f>IF(OR(RIGHT($J19,3)="RGT",RIGHT($J19,3)="INC"),IF($I19=X$13,SUM($U40:X40)+$Q19,IF(X$13&gt;$I19,X40,0)),0)</f>
        <v>0</v>
      </c>
      <c r="Y19" s="113">
        <f>IF(OR(RIGHT($J19,3)="RGT",RIGHT($J19,3)="INC"),IF($I19=Y$13,SUM($U40:Y40)+$Q19,IF(Y$13&gt;$I19,Y40,0)),0)</f>
        <v>0</v>
      </c>
      <c r="Z19" s="113">
        <f>IF(OR(RIGHT($J19,3)="RGT",RIGHT($J19,3)="INC"),IF($I19=Z$13,SUM($U40:Z40)+$Q19,IF(Z$13&gt;$I19,Z40,0)),0)</f>
        <v>0</v>
      </c>
      <c r="AA19" s="113">
        <f>IF(OR(RIGHT($J19,3)="RGT",RIGHT($J19,3)="INC"),IF($I19=AA$13,SUM($U40:AA40)+$Q19,IF(AA$13&gt;$I19,AA40,0)),0)</f>
        <v>0</v>
      </c>
      <c r="AB19" s="113">
        <f>IF(OR(RIGHT($J19,3)="RGT",RIGHT($J19,3)="INC"),IF($I19=AB$13,SUM($U40:AB40)+$Q19,IF(AB$13&gt;$I19,AB40,0)),0)</f>
        <v>0</v>
      </c>
      <c r="AC19" s="113">
        <f>IF(OR(RIGHT($J19,3)="RGT",RIGHT($J19,3)="INC"),IF($I19=AC$13,SUM($U40:AC40)+$Q19,IF(AC$13&gt;$I19,AC40,0)),0)</f>
        <v>0</v>
      </c>
      <c r="AD19" s="113">
        <f>IF(OR(RIGHT($J19,3)="RGT",RIGHT($J19,3)="INC"),IF($I19=AD$13,SUM($U40:AD40)+$Q19,IF(AD$13&gt;$I19,AD40,0)),0)</f>
        <v>0</v>
      </c>
      <c r="AE19" s="113">
        <f>IF(OR(RIGHT($J19,3)="RGT",RIGHT($J19,3)="INC"),IF($I19=AE$13,SUM($U40:AE40)+$Q19,IF(AE$13&gt;$I19,AE40,0)),0)</f>
        <v>0</v>
      </c>
      <c r="AF19" s="114">
        <f>IF(OR(RIGHT($J19,3)="RGT",RIGHT($J19,3)="INC"),IF($I19=AF$13,SUM($U40:AF40)+$Q19,IF(AF$13&gt;$I19,AF40,0)),0)</f>
        <v>0</v>
      </c>
      <c r="AG19" s="113">
        <f>IF(OR(RIGHT($J19,3)="RGT",RIGHT($J19,3)="INC"),IF($I19=AG$13,SUM($U40:AG40)+$Q19,IF(AG$13&gt;$I19,AG40,0)),0)</f>
        <v>0</v>
      </c>
      <c r="AH19" s="113">
        <f>IF(OR(RIGHT($J19,3)="RGT",RIGHT($J19,3)="INC"),IF($I19=AH$13,SUM($U40:AH40)+$Q19,IF(AH$13&gt;$I19,AH40,0)),0)</f>
        <v>0</v>
      </c>
      <c r="AI19" s="113">
        <f>IF(OR(RIGHT($J19,3)="RGT",RIGHT($J19,3)="INC"),IF($I19=AI$13,SUM($U40:AI40)+$Q19,IF(AI$13&gt;$I19,AI40,0)),0)</f>
        <v>0</v>
      </c>
      <c r="AJ19" s="113">
        <f>IF(OR(RIGHT($J19,3)="RGT",RIGHT($J19,3)="INC"),IF($I19=AJ$13,SUM($U40:AJ40)+$Q19,IF(AJ$13&gt;$I19,AJ40,0)),0)</f>
        <v>0</v>
      </c>
      <c r="AK19" s="113">
        <f>IF(OR(RIGHT($J19,3)="RGT",RIGHT($J19,3)="INC"),IF($I19=AK$13,SUM($U40:AK40)+$Q19,IF(AK$13&gt;$I19,AK40,0)),0)</f>
        <v>0</v>
      </c>
      <c r="AL19" s="113">
        <f>IF(OR(RIGHT($J19,3)="RGT",RIGHT($J19,3)="INC"),IF($I19=AL$13,SUM($U40:AL40)+$Q19,IF(AL$13&gt;$I19,AL40,0)),0)</f>
        <v>0</v>
      </c>
      <c r="AM19" s="113">
        <f>IF(OR(RIGHT($J19,3)="RGT",RIGHT($J19,3)="INC"),IF($I19=AM$13,SUM($U40:AM40)+$Q19,IF(AM$13&gt;$I19,AM40,0)),0)</f>
        <v>0</v>
      </c>
      <c r="AN19" s="113">
        <f>IF(OR(RIGHT($J19,3)="RGT",RIGHT($J19,3)="INC"),IF($I19=AN$13,SUM($U40:AN40)+$Q19,IF(AN$13&gt;$I19,AN40,0)),0)</f>
        <v>0</v>
      </c>
      <c r="AO19" s="113">
        <f>IF(OR(RIGHT($J19,3)="RGT",RIGHT($J19,3)="INC"),IF($I19=AO$13,SUM($U40:AO40)+$Q19,IF(AO$13&gt;$I19,AO40,0)),0)</f>
        <v>0</v>
      </c>
      <c r="AP19" s="113">
        <f>IF(OR(RIGHT($J19,3)="RGT",RIGHT($J19,3)="INC"),IF($I19=AP$13,SUM($U40:AP40)+$Q19,IF(AP$13&gt;$I19,AP40,0)),0)</f>
        <v>0</v>
      </c>
      <c r="AQ19" s="113">
        <f>IF(OR(RIGHT($J19,3)="RGT",RIGHT($J19,3)="INC"),IF($I19=AQ$13,SUM($U40:AQ40)+$Q19,IF(AQ$13&gt;$I19,AQ40,0)),0)</f>
        <v>0</v>
      </c>
      <c r="AR19" s="114">
        <f>IF(OR(RIGHT($J19,3)="RGT",RIGHT($J19,3)="INC"),IF($I19=AR$13,SUM($U40:AR40)+$Q19,IF(AR$13&gt;$I19,AR40,0)),0)</f>
        <v>0</v>
      </c>
    </row>
    <row r="20" spans="3:45" s="17" customFormat="1" x14ac:dyDescent="0.25">
      <c r="C20" s="35" t="str">
        <f t="shared" si="5"/>
        <v>Devers Colorado River (DCR)</v>
      </c>
      <c r="D20" s="36" t="s">
        <v>214</v>
      </c>
      <c r="E20" s="232"/>
      <c r="F20" s="224"/>
      <c r="G20" s="223"/>
      <c r="H20" s="225"/>
      <c r="I20" s="226"/>
      <c r="J20" s="227"/>
      <c r="K20" s="228"/>
      <c r="L20" s="231"/>
      <c r="M20" s="229"/>
      <c r="N20" s="233"/>
      <c r="O20" s="109">
        <f t="shared" si="6"/>
        <v>0</v>
      </c>
      <c r="P20" s="109">
        <f t="shared" si="1"/>
        <v>0</v>
      </c>
      <c r="Q20" s="109">
        <f t="shared" si="2"/>
        <v>0</v>
      </c>
      <c r="R20" s="109">
        <f t="shared" si="3"/>
        <v>0</v>
      </c>
      <c r="S20" s="110">
        <f t="shared" si="4"/>
        <v>0</v>
      </c>
      <c r="T20" s="111"/>
      <c r="U20" s="112">
        <f>IF(OR(RIGHT($J20,3)="RGT",RIGHT($J20,3)="INC"),IF($I20=U$13,SUM($U41:U41)+$Q20,IF(U$13&gt;$I20,U41,0)),0)</f>
        <v>0</v>
      </c>
      <c r="V20" s="113">
        <f>IF(OR(RIGHT($J20,3)="RGT",RIGHT($J20,3)="INC"),IF($I20=V$13,SUM($U41:V41)+$Q20,IF(V$13&gt;$I20,V41,0)),0)</f>
        <v>0</v>
      </c>
      <c r="W20" s="113">
        <f>IF(OR(RIGHT($J20,3)="RGT",RIGHT($J20,3)="INC"),IF($I20=W$13,SUM($U41:W41)+$Q20,IF(W$13&gt;$I20,W41,0)),0)</f>
        <v>0</v>
      </c>
      <c r="X20" s="113">
        <f>IF(OR(RIGHT($J20,3)="RGT",RIGHT($J20,3)="INC"),IF($I20=X$13,SUM($U41:X41)+$Q20,IF(X$13&gt;$I20,X41,0)),0)</f>
        <v>0</v>
      </c>
      <c r="Y20" s="113">
        <f>IF(OR(RIGHT($J20,3)="RGT",RIGHT($J20,3)="INC"),IF($I20=Y$13,SUM($U41:Y41)+$Q20,IF(Y$13&gt;$I20,Y41,0)),0)</f>
        <v>0</v>
      </c>
      <c r="Z20" s="113">
        <f>IF(OR(RIGHT($J20,3)="RGT",RIGHT($J20,3)="INC"),IF($I20=Z$13,SUM($U41:Z41)+$Q20,IF(Z$13&gt;$I20,Z41,0)),0)</f>
        <v>0</v>
      </c>
      <c r="AA20" s="113">
        <f>IF(OR(RIGHT($J20,3)="RGT",RIGHT($J20,3)="INC"),IF($I20=AA$13,SUM($U41:AA41)+$Q20,IF(AA$13&gt;$I20,AA41,0)),0)</f>
        <v>0</v>
      </c>
      <c r="AB20" s="113">
        <f>IF(OR(RIGHT($J20,3)="RGT",RIGHT($J20,3)="INC"),IF($I20=AB$13,SUM($U41:AB41)+$Q20,IF(AB$13&gt;$I20,AB41,0)),0)</f>
        <v>0</v>
      </c>
      <c r="AC20" s="113">
        <f>IF(OR(RIGHT($J20,3)="RGT",RIGHT($J20,3)="INC"),IF($I20=AC$13,SUM($U41:AC41)+$Q20,IF(AC$13&gt;$I20,AC41,0)),0)</f>
        <v>0</v>
      </c>
      <c r="AD20" s="113">
        <f>IF(OR(RIGHT($J20,3)="RGT",RIGHT($J20,3)="INC"),IF($I20=AD$13,SUM($U41:AD41)+$Q20,IF(AD$13&gt;$I20,AD41,0)),0)</f>
        <v>0</v>
      </c>
      <c r="AE20" s="113">
        <f>IF(OR(RIGHT($J20,3)="RGT",RIGHT($J20,3)="INC"),IF($I20=AE$13,SUM($U41:AE41)+$Q20,IF(AE$13&gt;$I20,AE41,0)),0)</f>
        <v>0</v>
      </c>
      <c r="AF20" s="114">
        <f>IF(OR(RIGHT($J20,3)="RGT",RIGHT($J20,3)="INC"),IF($I20=AF$13,SUM($U41:AF41)+$Q20,IF(AF$13&gt;$I20,AF41,0)),0)</f>
        <v>0</v>
      </c>
      <c r="AG20" s="113">
        <f>IF(OR(RIGHT($J20,3)="RGT",RIGHT($J20,3)="INC"),IF($I20=AG$13,SUM($U41:AG41)+$Q20,IF(AG$13&gt;$I20,AG41,0)),0)</f>
        <v>0</v>
      </c>
      <c r="AH20" s="113">
        <f>IF(OR(RIGHT($J20,3)="RGT",RIGHT($J20,3)="INC"),IF($I20=AH$13,SUM($U41:AH41)+$Q20,IF(AH$13&gt;$I20,AH41,0)),0)</f>
        <v>0</v>
      </c>
      <c r="AI20" s="113">
        <f>IF(OR(RIGHT($J20,3)="RGT",RIGHT($J20,3)="INC"),IF($I20=AI$13,SUM($U41:AI41)+$Q20,IF(AI$13&gt;$I20,AI41,0)),0)</f>
        <v>0</v>
      </c>
      <c r="AJ20" s="113">
        <f>IF(OR(RIGHT($J20,3)="RGT",RIGHT($J20,3)="INC"),IF($I20=AJ$13,SUM($U41:AJ41)+$Q20,IF(AJ$13&gt;$I20,AJ41,0)),0)</f>
        <v>0</v>
      </c>
      <c r="AK20" s="113">
        <f>IF(OR(RIGHT($J20,3)="RGT",RIGHT($J20,3)="INC"),IF($I20=AK$13,SUM($U41:AK41)+$Q20,IF(AK$13&gt;$I20,AK41,0)),0)</f>
        <v>0</v>
      </c>
      <c r="AL20" s="113">
        <f>IF(OR(RIGHT($J20,3)="RGT",RIGHT($J20,3)="INC"),IF($I20=AL$13,SUM($U41:AL41)+$Q20,IF(AL$13&gt;$I20,AL41,0)),0)</f>
        <v>0</v>
      </c>
      <c r="AM20" s="113">
        <f>IF(OR(RIGHT($J20,3)="RGT",RIGHT($J20,3)="INC"),IF($I20=AM$13,SUM($U41:AM41)+$Q20,IF(AM$13&gt;$I20,AM41,0)),0)</f>
        <v>0</v>
      </c>
      <c r="AN20" s="113">
        <f>IF(OR(RIGHT($J20,3)="RGT",RIGHT($J20,3)="INC"),IF($I20=AN$13,SUM($U41:AN41)+$Q20,IF(AN$13&gt;$I20,AN41,0)),0)</f>
        <v>0</v>
      </c>
      <c r="AO20" s="113">
        <f>IF(OR(RIGHT($J20,3)="RGT",RIGHT($J20,3)="INC"),IF($I20=AO$13,SUM($U41:AO41)+$Q20,IF(AO$13&gt;$I20,AO41,0)),0)</f>
        <v>0</v>
      </c>
      <c r="AP20" s="113">
        <f>IF(OR(RIGHT($J20,3)="RGT",RIGHT($J20,3)="INC"),IF($I20=AP$13,SUM($U41:AP41)+$Q20,IF(AP$13&gt;$I20,AP41,0)),0)</f>
        <v>0</v>
      </c>
      <c r="AQ20" s="113">
        <f>IF(OR(RIGHT($J20,3)="RGT",RIGHT($J20,3)="INC"),IF($I20=AQ$13,SUM($U41:AQ41)+$Q20,IF(AQ$13&gt;$I20,AQ41,0)),0)</f>
        <v>0</v>
      </c>
      <c r="AR20" s="114">
        <f>IF(OR(RIGHT($J20,3)="RGT",RIGHT($J20,3)="INC"),IF($I20=AR$13,SUM($U41:AR41)+$Q20,IF(AR$13&gt;$I20,AR41,0)),0)</f>
        <v>0</v>
      </c>
    </row>
    <row r="21" spans="3:45" s="17" customFormat="1" x14ac:dyDescent="0.25">
      <c r="C21" s="35" t="str">
        <f t="shared" si="5"/>
        <v>Devers Colorado River (DCR)</v>
      </c>
      <c r="D21" s="36" t="s">
        <v>214</v>
      </c>
      <c r="E21" s="232"/>
      <c r="F21" s="224"/>
      <c r="G21" s="223"/>
      <c r="H21" s="225"/>
      <c r="I21" s="226"/>
      <c r="J21" s="227"/>
      <c r="K21" s="228"/>
      <c r="L21" s="231"/>
      <c r="M21" s="229"/>
      <c r="N21" s="233"/>
      <c r="O21" s="109">
        <f t="shared" si="6"/>
        <v>0</v>
      </c>
      <c r="P21" s="109">
        <f t="shared" si="1"/>
        <v>0</v>
      </c>
      <c r="Q21" s="109">
        <f t="shared" si="2"/>
        <v>0</v>
      </c>
      <c r="R21" s="109">
        <f t="shared" si="3"/>
        <v>0</v>
      </c>
      <c r="S21" s="110">
        <f t="shared" si="4"/>
        <v>0</v>
      </c>
      <c r="T21" s="111"/>
      <c r="U21" s="112">
        <f>IF(OR(RIGHT($J21,3)="RGT",RIGHT($J21,3)="INC"),IF($I21=U$13,SUM($U42:U42)+$Q21,IF(U$13&gt;$I21,U42,0)),0)</f>
        <v>0</v>
      </c>
      <c r="V21" s="113">
        <f>IF(OR(RIGHT($J21,3)="RGT",RIGHT($J21,3)="INC"),IF($I21=V$13,SUM($U42:V42)+$Q21,IF(V$13&gt;$I21,V42,0)),0)</f>
        <v>0</v>
      </c>
      <c r="W21" s="113">
        <f>IF(OR(RIGHT($J21,3)="RGT",RIGHT($J21,3)="INC"),IF($I21=W$13,SUM($U42:W42)+$Q21,IF(W$13&gt;$I21,W42,0)),0)</f>
        <v>0</v>
      </c>
      <c r="X21" s="113">
        <f>IF(OR(RIGHT($J21,3)="RGT",RIGHT($J21,3)="INC"),IF($I21=X$13,SUM($U42:X42)+$Q21,IF(X$13&gt;$I21,X42,0)),0)</f>
        <v>0</v>
      </c>
      <c r="Y21" s="113">
        <f>IF(OR(RIGHT($J21,3)="RGT",RIGHT($J21,3)="INC"),IF($I21=Y$13,SUM($U42:Y42)+$Q21,IF(Y$13&gt;$I21,Y42,0)),0)</f>
        <v>0</v>
      </c>
      <c r="Z21" s="113">
        <f>IF(OR(RIGHT($J21,3)="RGT",RIGHT($J21,3)="INC"),IF($I21=Z$13,SUM($U42:Z42)+$Q21,IF(Z$13&gt;$I21,Z42,0)),0)</f>
        <v>0</v>
      </c>
      <c r="AA21" s="113">
        <f>IF(OR(RIGHT($J21,3)="RGT",RIGHT($J21,3)="INC"),IF($I21=AA$13,SUM($U42:AA42)+$Q21,IF(AA$13&gt;$I21,AA42,0)),0)</f>
        <v>0</v>
      </c>
      <c r="AB21" s="113">
        <f>IF(OR(RIGHT($J21,3)="RGT",RIGHT($J21,3)="INC"),IF($I21=AB$13,SUM($U42:AB42)+$Q21,IF(AB$13&gt;$I21,AB42,0)),0)</f>
        <v>0</v>
      </c>
      <c r="AC21" s="113">
        <f>IF(OR(RIGHT($J21,3)="RGT",RIGHT($J21,3)="INC"),IF($I21=AC$13,SUM($U42:AC42)+$Q21,IF(AC$13&gt;$I21,AC42,0)),0)</f>
        <v>0</v>
      </c>
      <c r="AD21" s="113">
        <f>IF(OR(RIGHT($J21,3)="RGT",RIGHT($J21,3)="INC"),IF($I21=AD$13,SUM($U42:AD42)+$Q21,IF(AD$13&gt;$I21,AD42,0)),0)</f>
        <v>0</v>
      </c>
      <c r="AE21" s="113">
        <f>IF(OR(RIGHT($J21,3)="RGT",RIGHT($J21,3)="INC"),IF($I21=AE$13,SUM($U42:AE42)+$Q21,IF(AE$13&gt;$I21,AE42,0)),0)</f>
        <v>0</v>
      </c>
      <c r="AF21" s="114">
        <f>IF(OR(RIGHT($J21,3)="RGT",RIGHT($J21,3)="INC"),IF($I21=AF$13,SUM($U42:AF42)+$Q21,IF(AF$13&gt;$I21,AF42,0)),0)</f>
        <v>0</v>
      </c>
      <c r="AG21" s="113">
        <f>IF(OR(RIGHT($J21,3)="RGT",RIGHT($J21,3)="INC"),IF($I21=AG$13,SUM($U42:AG42)+$Q21,IF(AG$13&gt;$I21,AG42,0)),0)</f>
        <v>0</v>
      </c>
      <c r="AH21" s="113">
        <f>IF(OR(RIGHT($J21,3)="RGT",RIGHT($J21,3)="INC"),IF($I21=AH$13,SUM($U42:AH42)+$Q21,IF(AH$13&gt;$I21,AH42,0)),0)</f>
        <v>0</v>
      </c>
      <c r="AI21" s="113">
        <f>IF(OR(RIGHT($J21,3)="RGT",RIGHT($J21,3)="INC"),IF($I21=AI$13,SUM($U42:AI42)+$Q21,IF(AI$13&gt;$I21,AI42,0)),0)</f>
        <v>0</v>
      </c>
      <c r="AJ21" s="113">
        <f>IF(OR(RIGHT($J21,3)="RGT",RIGHT($J21,3)="INC"),IF($I21=AJ$13,SUM($U42:AJ42)+$Q21,IF(AJ$13&gt;$I21,AJ42,0)),0)</f>
        <v>0</v>
      </c>
      <c r="AK21" s="113">
        <f>IF(OR(RIGHT($J21,3)="RGT",RIGHT($J21,3)="INC"),IF($I21=AK$13,SUM($U42:AK42)+$Q21,IF(AK$13&gt;$I21,AK42,0)),0)</f>
        <v>0</v>
      </c>
      <c r="AL21" s="113">
        <f>IF(OR(RIGHT($J21,3)="RGT",RIGHT($J21,3)="INC"),IF($I21=AL$13,SUM($U42:AL42)+$Q21,IF(AL$13&gt;$I21,AL42,0)),0)</f>
        <v>0</v>
      </c>
      <c r="AM21" s="113">
        <f>IF(OR(RIGHT($J21,3)="RGT",RIGHT($J21,3)="INC"),IF($I21=AM$13,SUM($U42:AM42)+$Q21,IF(AM$13&gt;$I21,AM42,0)),0)</f>
        <v>0</v>
      </c>
      <c r="AN21" s="113">
        <f>IF(OR(RIGHT($J21,3)="RGT",RIGHT($J21,3)="INC"),IF($I21=AN$13,SUM($U42:AN42)+$Q21,IF(AN$13&gt;$I21,AN42,0)),0)</f>
        <v>0</v>
      </c>
      <c r="AO21" s="113">
        <f>IF(OR(RIGHT($J21,3)="RGT",RIGHT($J21,3)="INC"),IF($I21=AO$13,SUM($U42:AO42)+$Q21,IF(AO$13&gt;$I21,AO42,0)),0)</f>
        <v>0</v>
      </c>
      <c r="AP21" s="113">
        <f>IF(OR(RIGHT($J21,3)="RGT",RIGHT($J21,3)="INC"),IF($I21=AP$13,SUM($U42:AP42)+$Q21,IF(AP$13&gt;$I21,AP42,0)),0)</f>
        <v>0</v>
      </c>
      <c r="AQ21" s="113">
        <f>IF(OR(RIGHT($J21,3)="RGT",RIGHT($J21,3)="INC"),IF($I21=AQ$13,SUM($U42:AQ42)+$Q21,IF(AQ$13&gt;$I21,AQ42,0)),0)</f>
        <v>0</v>
      </c>
      <c r="AR21" s="114">
        <f>IF(OR(RIGHT($J21,3)="RGT",RIGHT($J21,3)="INC"),IF($I21=AR$13,SUM($U42:AR42)+$Q21,IF(AR$13&gt;$I21,AR42,0)),0)</f>
        <v>0</v>
      </c>
    </row>
    <row r="22" spans="3:45" s="17" customFormat="1" x14ac:dyDescent="0.25">
      <c r="C22" s="35" t="str">
        <f t="shared" si="5"/>
        <v>Devers Colorado River (DCR)</v>
      </c>
      <c r="D22" s="36" t="s">
        <v>214</v>
      </c>
      <c r="E22" s="232"/>
      <c r="F22" s="224"/>
      <c r="G22" s="223"/>
      <c r="H22" s="225"/>
      <c r="I22" s="226"/>
      <c r="J22" s="227"/>
      <c r="K22" s="228"/>
      <c r="L22" s="231"/>
      <c r="M22" s="229"/>
      <c r="N22" s="233"/>
      <c r="O22" s="109">
        <f t="shared" si="6"/>
        <v>0</v>
      </c>
      <c r="P22" s="109">
        <f t="shared" si="1"/>
        <v>0</v>
      </c>
      <c r="Q22" s="109">
        <f>$N22*$L22*(1-$K22)</f>
        <v>0</v>
      </c>
      <c r="R22" s="109">
        <f>$O22*$L22*(1-$K22)</f>
        <v>0</v>
      </c>
      <c r="S22" s="110">
        <f t="shared" si="4"/>
        <v>0</v>
      </c>
      <c r="T22" s="111"/>
      <c r="U22" s="112">
        <f>IF(OR(RIGHT($J22,3)="RGT",RIGHT($J22,3)="INC"),IF($I22=U$13,SUM($U43:U43)+$Q22,IF(U$13&gt;$I22,U43,0)),0)</f>
        <v>0</v>
      </c>
      <c r="V22" s="113">
        <f>IF(OR(RIGHT($J22,3)="RGT",RIGHT($J22,3)="INC"),IF($I22=V$13,SUM($U43:V43)+$Q22,IF(V$13&gt;$I22,V43,0)),0)</f>
        <v>0</v>
      </c>
      <c r="W22" s="113">
        <f>IF(OR(RIGHT($J22,3)="RGT",RIGHT($J22,3)="INC"),IF($I22=W$13,SUM($U43:W43)+$Q22,IF(W$13&gt;$I22,W43,0)),0)</f>
        <v>0</v>
      </c>
      <c r="X22" s="113">
        <f>IF(OR(RIGHT($J22,3)="RGT",RIGHT($J22,3)="INC"),IF($I22=X$13,SUM($U43:X43)+$Q22,IF(X$13&gt;$I22,X43,0)),0)</f>
        <v>0</v>
      </c>
      <c r="Y22" s="113">
        <f>IF(OR(RIGHT($J22,3)="RGT",RIGHT($J22,3)="INC"),IF($I22=Y$13,SUM($U43:Y43)+$Q22,IF(Y$13&gt;$I22,Y43,0)),0)</f>
        <v>0</v>
      </c>
      <c r="Z22" s="113">
        <f>IF(OR(RIGHT($J22,3)="RGT",RIGHT($J22,3)="INC"),IF($I22=Z$13,SUM($U43:Z43)+$Q22,IF(Z$13&gt;$I22,Z43,0)),0)</f>
        <v>0</v>
      </c>
      <c r="AA22" s="113">
        <f>IF(OR(RIGHT($J22,3)="RGT",RIGHT($J22,3)="INC"),IF($I22=AA$13,SUM($U43:AA43)+$Q22,IF(AA$13&gt;$I22,AA43,0)),0)</f>
        <v>0</v>
      </c>
      <c r="AB22" s="113">
        <f>IF(OR(RIGHT($J22,3)="RGT",RIGHT($J22,3)="INC"),IF($I22=AB$13,SUM($U43:AB43)+$Q22,IF(AB$13&gt;$I22,AB43,0)),0)</f>
        <v>0</v>
      </c>
      <c r="AC22" s="113">
        <f>IF(OR(RIGHT($J22,3)="RGT",RIGHT($J22,3)="INC"),IF($I22=AC$13,SUM($U43:AC43)+$Q22,IF(AC$13&gt;$I22,AC43,0)),0)</f>
        <v>0</v>
      </c>
      <c r="AD22" s="113">
        <f>IF(OR(RIGHT($J22,3)="RGT",RIGHT($J22,3)="INC"),IF($I22=AD$13,SUM($U43:AD43)+$Q22,IF(AD$13&gt;$I22,AD43,0)),0)</f>
        <v>0</v>
      </c>
      <c r="AE22" s="113">
        <f>IF(OR(RIGHT($J22,3)="RGT",RIGHT($J22,3)="INC"),IF($I22=AE$13,SUM($U43:AE43)+$Q22,IF(AE$13&gt;$I22,AE43,0)),0)</f>
        <v>0</v>
      </c>
      <c r="AF22" s="114">
        <f>IF(OR(RIGHT($J22,3)="RGT",RIGHT($J22,3)="INC"),IF($I22=AF$13,SUM($U43:AF43)+$Q22,IF(AF$13&gt;$I22,AF43,0)),0)</f>
        <v>0</v>
      </c>
      <c r="AG22" s="113">
        <f>IF(OR(RIGHT($J22,3)="RGT",RIGHT($J22,3)="INC"),IF($I22=AG$13,SUM($U43:AG43)+$Q22,IF(AG$13&gt;$I22,AG43,0)),0)</f>
        <v>0</v>
      </c>
      <c r="AH22" s="113">
        <f>IF(OR(RIGHT($J22,3)="RGT",RIGHT($J22,3)="INC"),IF($I22=AH$13,SUM($U43:AH43)+$Q22,IF(AH$13&gt;$I22,AH43,0)),0)</f>
        <v>0</v>
      </c>
      <c r="AI22" s="113">
        <f>IF(OR(RIGHT($J22,3)="RGT",RIGHT($J22,3)="INC"),IF($I22=AI$13,SUM($U43:AI43)+$Q22,IF(AI$13&gt;$I22,AI43,0)),0)</f>
        <v>0</v>
      </c>
      <c r="AJ22" s="113">
        <f>IF(OR(RIGHT($J22,3)="RGT",RIGHT($J22,3)="INC"),IF($I22=AJ$13,SUM($U43:AJ43)+$Q22,IF(AJ$13&gt;$I22,AJ43,0)),0)</f>
        <v>0</v>
      </c>
      <c r="AK22" s="113">
        <f>IF(OR(RIGHT($J22,3)="RGT",RIGHT($J22,3)="INC"),IF($I22=AK$13,SUM($U43:AK43)+$Q22,IF(AK$13&gt;$I22,AK43,0)),0)</f>
        <v>0</v>
      </c>
      <c r="AL22" s="113">
        <f>IF(OR(RIGHT($J22,3)="RGT",RIGHT($J22,3)="INC"),IF($I22=AL$13,SUM($U43:AL43)+$Q22,IF(AL$13&gt;$I22,AL43,0)),0)</f>
        <v>0</v>
      </c>
      <c r="AM22" s="113">
        <f>IF(OR(RIGHT($J22,3)="RGT",RIGHT($J22,3)="INC"),IF($I22=AM$13,SUM($U43:AM43)+$Q22,IF(AM$13&gt;$I22,AM43,0)),0)</f>
        <v>0</v>
      </c>
      <c r="AN22" s="113">
        <f>IF(OR(RIGHT($J22,3)="RGT",RIGHT($J22,3)="INC"),IF($I22=AN$13,SUM($U43:AN43)+$Q22,IF(AN$13&gt;$I22,AN43,0)),0)</f>
        <v>0</v>
      </c>
      <c r="AO22" s="113">
        <f>IF(OR(RIGHT($J22,3)="RGT",RIGHT($J22,3)="INC"),IF($I22=AO$13,SUM($U43:AO43)+$Q22,IF(AO$13&gt;$I22,AO43,0)),0)</f>
        <v>0</v>
      </c>
      <c r="AP22" s="113">
        <f>IF(OR(RIGHT($J22,3)="RGT",RIGHT($J22,3)="INC"),IF($I22=AP$13,SUM($U43:AP43)+$Q22,IF(AP$13&gt;$I22,AP43,0)),0)</f>
        <v>0</v>
      </c>
      <c r="AQ22" s="113">
        <f>IF(OR(RIGHT($J22,3)="RGT",RIGHT($J22,3)="INC"),IF($I22=AQ$13,SUM($U43:AQ43)+$Q22,IF(AQ$13&gt;$I22,AQ43,0)),0)</f>
        <v>0</v>
      </c>
      <c r="AR22" s="114">
        <f>IF(OR(RIGHT($J22,3)="RGT",RIGHT($J22,3)="INC"),IF($I22=AR$13,SUM($U43:AR43)+$Q22,IF(AR$13&gt;$I22,AR43,0)),0)</f>
        <v>0</v>
      </c>
    </row>
    <row r="23" spans="3:45" s="17" customFormat="1" x14ac:dyDescent="0.25">
      <c r="C23" s="35" t="str">
        <f t="shared" si="5"/>
        <v>Devers Colorado River (DCR)</v>
      </c>
      <c r="D23" s="36" t="s">
        <v>214</v>
      </c>
      <c r="E23" s="232"/>
      <c r="F23" s="224"/>
      <c r="G23" s="223"/>
      <c r="H23" s="225"/>
      <c r="I23" s="226"/>
      <c r="J23" s="227"/>
      <c r="K23" s="228"/>
      <c r="L23" s="231"/>
      <c r="M23" s="229"/>
      <c r="N23" s="233"/>
      <c r="O23" s="109">
        <f t="shared" si="6"/>
        <v>0</v>
      </c>
      <c r="P23" s="109">
        <f t="shared" si="1"/>
        <v>0</v>
      </c>
      <c r="Q23" s="109">
        <f t="shared" si="2"/>
        <v>0</v>
      </c>
      <c r="R23" s="109">
        <f t="shared" si="3"/>
        <v>0</v>
      </c>
      <c r="S23" s="110">
        <f t="shared" si="4"/>
        <v>0</v>
      </c>
      <c r="T23" s="111"/>
      <c r="U23" s="112">
        <f>IF(OR(RIGHT($J23,3)="RGT",RIGHT($J23,3)="INC"),IF($I23=U$13,SUM($U44:U44)+$Q23,IF(U$13&gt;$I23,U44,0)),0)</f>
        <v>0</v>
      </c>
      <c r="V23" s="113">
        <f>IF(OR(RIGHT($J23,3)="RGT",RIGHT($J23,3)="INC"),IF($I23=V$13,SUM($U44:V44)+$Q23,IF(V$13&gt;$I23,V44,0)),0)</f>
        <v>0</v>
      </c>
      <c r="W23" s="113">
        <f>IF(OR(RIGHT($J23,3)="RGT",RIGHT($J23,3)="INC"),IF($I23=W$13,SUM($U44:W44)+$Q23,IF(W$13&gt;$I23,W44,0)),0)</f>
        <v>0</v>
      </c>
      <c r="X23" s="113">
        <f>IF(OR(RIGHT($J23,3)="RGT",RIGHT($J23,3)="INC"),IF($I23=X$13,SUM($U44:X44)+$Q23,IF(X$13&gt;$I23,X44,0)),0)</f>
        <v>0</v>
      </c>
      <c r="Y23" s="113">
        <f>IF(OR(RIGHT($J23,3)="RGT",RIGHT($J23,3)="INC"),IF($I23=Y$13,SUM($U44:Y44)+$Q23,IF(Y$13&gt;$I23,Y44,0)),0)</f>
        <v>0</v>
      </c>
      <c r="Z23" s="113">
        <f>IF(OR(RIGHT($J23,3)="RGT",RIGHT($J23,3)="INC"),IF($I23=Z$13,SUM($U44:Z44)+$Q23,IF(Z$13&gt;$I23,Z44,0)),0)</f>
        <v>0</v>
      </c>
      <c r="AA23" s="113">
        <f>IF(OR(RIGHT($J23,3)="RGT",RIGHT($J23,3)="INC"),IF($I23=AA$13,SUM($U44:AA44)+$Q23,IF(AA$13&gt;$I23,AA44,0)),0)</f>
        <v>0</v>
      </c>
      <c r="AB23" s="113">
        <f>IF(OR(RIGHT($J23,3)="RGT",RIGHT($J23,3)="INC"),IF($I23=AB$13,SUM($U44:AB44)+$Q23,IF(AB$13&gt;$I23,AB44,0)),0)</f>
        <v>0</v>
      </c>
      <c r="AC23" s="113">
        <f>IF(OR(RIGHT($J23,3)="RGT",RIGHT($J23,3)="INC"),IF($I23=AC$13,SUM($U44:AC44)+$Q23,IF(AC$13&gt;$I23,AC44,0)),0)</f>
        <v>0</v>
      </c>
      <c r="AD23" s="113">
        <f>IF(OR(RIGHT($J23,3)="RGT",RIGHT($J23,3)="INC"),IF($I23=AD$13,SUM($U44:AD44)+$Q23,IF(AD$13&gt;$I23,AD44,0)),0)</f>
        <v>0</v>
      </c>
      <c r="AE23" s="113">
        <f>IF(OR(RIGHT($J23,3)="RGT",RIGHT($J23,3)="INC"),IF($I23=AE$13,SUM($U44:AE44)+$Q23,IF(AE$13&gt;$I23,AE44,0)),0)</f>
        <v>0</v>
      </c>
      <c r="AF23" s="114">
        <f>IF(OR(RIGHT($J23,3)="RGT",RIGHT($J23,3)="INC"),IF($I23=AF$13,SUM($U44:AF44)+$Q23,IF(AF$13&gt;$I23,AF44,0)),0)</f>
        <v>0</v>
      </c>
      <c r="AG23" s="113">
        <f>IF(OR(RIGHT($J23,3)="RGT",RIGHT($J23,3)="INC"),IF($I23=AG$13,SUM($U44:AG44)+$Q23,IF(AG$13&gt;$I23,AG44,0)),0)</f>
        <v>0</v>
      </c>
      <c r="AH23" s="113">
        <f>IF(OR(RIGHT($J23,3)="RGT",RIGHT($J23,3)="INC"),IF($I23=AH$13,SUM($U44:AH44)+$Q23,IF(AH$13&gt;$I23,AH44,0)),0)</f>
        <v>0</v>
      </c>
      <c r="AI23" s="113">
        <f>IF(OR(RIGHT($J23,3)="RGT",RIGHT($J23,3)="INC"),IF($I23=AI$13,SUM($U44:AI44)+$Q23,IF(AI$13&gt;$I23,AI44,0)),0)</f>
        <v>0</v>
      </c>
      <c r="AJ23" s="113">
        <f>IF(OR(RIGHT($J23,3)="RGT",RIGHT($J23,3)="INC"),IF($I23=AJ$13,SUM($U44:AJ44)+$Q23,IF(AJ$13&gt;$I23,AJ44,0)),0)</f>
        <v>0</v>
      </c>
      <c r="AK23" s="113">
        <f>IF(OR(RIGHT($J23,3)="RGT",RIGHT($J23,3)="INC"),IF($I23=AK$13,SUM($U44:AK44)+$Q23,IF(AK$13&gt;$I23,AK44,0)),0)</f>
        <v>0</v>
      </c>
      <c r="AL23" s="113">
        <f>IF(OR(RIGHT($J23,3)="RGT",RIGHT($J23,3)="INC"),IF($I23=AL$13,SUM($U44:AL44)+$Q23,IF(AL$13&gt;$I23,AL44,0)),0)</f>
        <v>0</v>
      </c>
      <c r="AM23" s="113">
        <f>IF(OR(RIGHT($J23,3)="RGT",RIGHT($J23,3)="INC"),IF($I23=AM$13,SUM($U44:AM44)+$Q23,IF(AM$13&gt;$I23,AM44,0)),0)</f>
        <v>0</v>
      </c>
      <c r="AN23" s="113">
        <f>IF(OR(RIGHT($J23,3)="RGT",RIGHT($J23,3)="INC"),IF($I23=AN$13,SUM($U44:AN44)+$Q23,IF(AN$13&gt;$I23,AN44,0)),0)</f>
        <v>0</v>
      </c>
      <c r="AO23" s="113">
        <f>IF(OR(RIGHT($J23,3)="RGT",RIGHT($J23,3)="INC"),IF($I23=AO$13,SUM($U44:AO44)+$Q23,IF(AO$13&gt;$I23,AO44,0)),0)</f>
        <v>0</v>
      </c>
      <c r="AP23" s="113">
        <f>IF(OR(RIGHT($J23,3)="RGT",RIGHT($J23,3)="INC"),IF($I23=AP$13,SUM($U44:AP44)+$Q23,IF(AP$13&gt;$I23,AP44,0)),0)</f>
        <v>0</v>
      </c>
      <c r="AQ23" s="113">
        <f>IF(OR(RIGHT($J23,3)="RGT",RIGHT($J23,3)="INC"),IF($I23=AQ$13,SUM($U44:AQ44)+$Q23,IF(AQ$13&gt;$I23,AQ44,0)),0)</f>
        <v>0</v>
      </c>
      <c r="AR23" s="114">
        <f>IF(OR(RIGHT($J23,3)="RGT",RIGHT($J23,3)="INC"),IF($I23=AR$13,SUM($U44:AR44)+$Q23,IF(AR$13&gt;$I23,AR44,0)),0)</f>
        <v>0</v>
      </c>
    </row>
    <row r="24" spans="3:45" s="17" customFormat="1" x14ac:dyDescent="0.25">
      <c r="C24" s="35" t="str">
        <f t="shared" si="5"/>
        <v>Devers Colorado River (DCR)</v>
      </c>
      <c r="D24" s="36" t="s">
        <v>214</v>
      </c>
      <c r="E24" s="232"/>
      <c r="F24" s="224"/>
      <c r="G24" s="223"/>
      <c r="H24" s="225"/>
      <c r="I24" s="226"/>
      <c r="J24" s="227"/>
      <c r="K24" s="228"/>
      <c r="L24" s="231"/>
      <c r="M24" s="229"/>
      <c r="N24" s="233"/>
      <c r="O24" s="41">
        <f t="shared" si="6"/>
        <v>0</v>
      </c>
      <c r="P24" s="109">
        <f t="shared" ref="P24:P25" si="7">SUM(AG45:AR45)</f>
        <v>0</v>
      </c>
      <c r="Q24" s="109">
        <f t="shared" si="2"/>
        <v>0</v>
      </c>
      <c r="R24" s="109">
        <f t="shared" si="3"/>
        <v>0</v>
      </c>
      <c r="S24" s="110">
        <f t="shared" si="4"/>
        <v>0</v>
      </c>
      <c r="T24" s="111"/>
      <c r="U24" s="112">
        <f>IF(OR(RIGHT($J24,3)="RGT",RIGHT($J24,3)="INC"),IF($I24=U$13,SUM($U45:U45)+$Q24,IF(U$13&gt;$I24,U45,0)),0)</f>
        <v>0</v>
      </c>
      <c r="V24" s="113">
        <f>IF(OR(RIGHT($J24,3)="RGT",RIGHT($J24,3)="INC"),IF($I24=V$13,SUM($U45:V45)+$Q24,IF(V$13&gt;$I24,V45,0)),0)</f>
        <v>0</v>
      </c>
      <c r="W24" s="113">
        <f>IF(OR(RIGHT($J24,3)="RGT",RIGHT($J24,3)="INC"),IF($I24=W$13,SUM($U45:W45)+$Q24,IF(W$13&gt;$I24,W45,0)),0)</f>
        <v>0</v>
      </c>
      <c r="X24" s="113">
        <f>IF(OR(RIGHT($J24,3)="RGT",RIGHT($J24,3)="INC"),IF($I24=X$13,SUM($U45:X45)+$Q24,IF(X$13&gt;$I24,X45,0)),0)</f>
        <v>0</v>
      </c>
      <c r="Y24" s="113">
        <f>IF(OR(RIGHT($J24,3)="RGT",RIGHT($J24,3)="INC"),IF($I24=Y$13,SUM($U45:Y45)+$Q24,IF(Y$13&gt;$I24,Y45,0)),0)</f>
        <v>0</v>
      </c>
      <c r="Z24" s="113">
        <f>IF(OR(RIGHT($J24,3)="RGT",RIGHT($J24,3)="INC"),IF($I24=Z$13,SUM($U45:Z45)+$Q24,IF(Z$13&gt;$I24,Z45,0)),0)</f>
        <v>0</v>
      </c>
      <c r="AA24" s="113">
        <f>IF(OR(RIGHT($J24,3)="RGT",RIGHT($J24,3)="INC"),IF($I24=AA$13,SUM($U45:AA45)+$Q24,IF(AA$13&gt;$I24,AA45,0)),0)</f>
        <v>0</v>
      </c>
      <c r="AB24" s="113">
        <f>IF(OR(RIGHT($J24,3)="RGT",RIGHT($J24,3)="INC"),IF($I24=AB$13,SUM($U45:AB45)+$Q24,IF(AB$13&gt;$I24,AB45,0)),0)</f>
        <v>0</v>
      </c>
      <c r="AC24" s="113">
        <f>IF(OR(RIGHT($J24,3)="RGT",RIGHT($J24,3)="INC"),IF($I24=AC$13,SUM($U45:AC45)+$Q24,IF(AC$13&gt;$I24,AC45,0)),0)</f>
        <v>0</v>
      </c>
      <c r="AD24" s="113">
        <f>IF(OR(RIGHT($J24,3)="RGT",RIGHT($J24,3)="INC"),IF($I24=AD$13,SUM($U45:AD45)+$Q24,IF(AD$13&gt;$I24,AD45,0)),0)</f>
        <v>0</v>
      </c>
      <c r="AE24" s="113">
        <f>IF(OR(RIGHT($J24,3)="RGT",RIGHT($J24,3)="INC"),IF($I24=AE$13,SUM($U45:AE45)+$Q24,IF(AE$13&gt;$I24,AE45,0)),0)</f>
        <v>0</v>
      </c>
      <c r="AF24" s="114">
        <f>IF(OR(RIGHT($J24,3)="RGT",RIGHT($J24,3)="INC"),IF($I24=AF$13,SUM($U45:AF45)+$Q24,IF(AF$13&gt;$I24,AF45,0)),0)</f>
        <v>0</v>
      </c>
      <c r="AG24" s="113">
        <f>IF(OR(RIGHT($J24,3)="RGT",RIGHT($J24,3)="INC"),IF($I24=AG$13,SUM($U45:AG45)+$Q24,IF(AG$13&gt;$I24,AG45,0)),0)</f>
        <v>0</v>
      </c>
      <c r="AH24" s="113">
        <f>IF(OR(RIGHT($J24,3)="RGT",RIGHT($J24,3)="INC"),IF($I24=AH$13,SUM($U45:AH45)+$Q24,IF(AH$13&gt;$I24,AH45,0)),0)</f>
        <v>0</v>
      </c>
      <c r="AI24" s="113">
        <f>IF(OR(RIGHT($J24,3)="RGT",RIGHT($J24,3)="INC"),IF($I24=AI$13,SUM($U45:AI45)+$Q24,IF(AI$13&gt;$I24,AI45,0)),0)</f>
        <v>0</v>
      </c>
      <c r="AJ24" s="113">
        <f>IF(OR(RIGHT($J24,3)="RGT",RIGHT($J24,3)="INC"),IF($I24=AJ$13,SUM($U45:AJ45)+$Q24,IF(AJ$13&gt;$I24,AJ45,0)),0)</f>
        <v>0</v>
      </c>
      <c r="AK24" s="113">
        <f>IF(OR(RIGHT($J24,3)="RGT",RIGHT($J24,3)="INC"),IF($I24=AK$13,SUM($U45:AK45)+$Q24,IF(AK$13&gt;$I24,AK45,0)),0)</f>
        <v>0</v>
      </c>
      <c r="AL24" s="113">
        <f>IF(OR(RIGHT($J24,3)="RGT",RIGHT($J24,3)="INC"),IF($I24=AL$13,SUM($U45:AL45)+$Q24,IF(AL$13&gt;$I24,AL45,0)),0)</f>
        <v>0</v>
      </c>
      <c r="AM24" s="113">
        <f>IF(OR(RIGHT($J24,3)="RGT",RIGHT($J24,3)="INC"),IF($I24=AM$13,SUM($U45:AM45)+$Q24,IF(AM$13&gt;$I24,AM45,0)),0)</f>
        <v>0</v>
      </c>
      <c r="AN24" s="113">
        <f>IF(OR(RIGHT($J24,3)="RGT",RIGHT($J24,3)="INC"),IF($I24=AN$13,SUM($U45:AN45)+$Q24,IF(AN$13&gt;$I24,AN45,0)),0)</f>
        <v>0</v>
      </c>
      <c r="AO24" s="113">
        <f>IF(OR(RIGHT($J24,3)="RGT",RIGHT($J24,3)="INC"),IF($I24=AO$13,SUM($U45:AO45)+$Q24,IF(AO$13&gt;$I24,AO45,0)),0)</f>
        <v>0</v>
      </c>
      <c r="AP24" s="113">
        <f>IF(OR(RIGHT($J24,3)="RGT",RIGHT($J24,3)="INC"),IF($I24=AP$13,SUM($U45:AP45)+$Q24,IF(AP$13&gt;$I24,AP45,0)),0)</f>
        <v>0</v>
      </c>
      <c r="AQ24" s="113">
        <f>IF(OR(RIGHT($J24,3)="RGT",RIGHT($J24,3)="INC"),IF($I24=AQ$13,SUM($U45:AQ45)+$Q24,IF(AQ$13&gt;$I24,AQ45,0)),0)</f>
        <v>0</v>
      </c>
      <c r="AR24" s="114">
        <f>IF(OR(RIGHT($J24,3)="RGT",RIGHT($J24,3)="INC"),IF($I24=AR$13,SUM($U45:AR45)+$Q24,IF(AR$13&gt;$I24,AR45,0)),0)</f>
        <v>0</v>
      </c>
    </row>
    <row r="25" spans="3:45" s="17" customFormat="1" x14ac:dyDescent="0.25">
      <c r="C25" s="35" t="str">
        <f t="shared" si="5"/>
        <v>Devers Colorado River (DCR)</v>
      </c>
      <c r="D25" s="36" t="s">
        <v>214</v>
      </c>
      <c r="E25" s="232"/>
      <c r="F25" s="224"/>
      <c r="G25" s="223"/>
      <c r="H25" s="225"/>
      <c r="I25" s="226"/>
      <c r="J25" s="227"/>
      <c r="K25" s="228"/>
      <c r="L25" s="231"/>
      <c r="M25" s="229"/>
      <c r="N25" s="233"/>
      <c r="O25" s="109">
        <f t="shared" si="6"/>
        <v>0</v>
      </c>
      <c r="P25" s="109">
        <f t="shared" si="7"/>
        <v>0</v>
      </c>
      <c r="Q25" s="109">
        <f t="shared" si="2"/>
        <v>0</v>
      </c>
      <c r="R25" s="109">
        <f t="shared" si="3"/>
        <v>0</v>
      </c>
      <c r="S25" s="110">
        <f t="shared" si="4"/>
        <v>0</v>
      </c>
      <c r="T25" s="111"/>
      <c r="U25" s="112">
        <f>IF(OR(RIGHT($J25,3)="RGT",RIGHT($J25,3)="INC"),IF($I25=U$13,SUM($U46:U46)+$Q25,IF(U$13&gt;$I25,U46,0)),0)</f>
        <v>0</v>
      </c>
      <c r="V25" s="113">
        <f>IF(OR(RIGHT($J25,3)="RGT",RIGHT($J25,3)="INC"),IF($I25=V$13,SUM($U46:V46)+$Q25,IF(V$13&gt;$I25,V46,0)),0)</f>
        <v>0</v>
      </c>
      <c r="W25" s="113">
        <f>IF(OR(RIGHT($J25,3)="RGT",RIGHT($J25,3)="INC"),IF($I25=W$13,SUM($U46:W46)+$Q25,IF(W$13&gt;$I25,W46,0)),0)</f>
        <v>0</v>
      </c>
      <c r="X25" s="113">
        <f>IF(OR(RIGHT($J25,3)="RGT",RIGHT($J25,3)="INC"),IF($I25=X$13,SUM($U46:X46)+$Q25,IF(X$13&gt;$I25,X46,0)),0)</f>
        <v>0</v>
      </c>
      <c r="Y25" s="113">
        <f>IF(OR(RIGHT($J25,3)="RGT",RIGHT($J25,3)="INC"),IF($I25=Y$13,SUM($U46:Y46)+$Q25,IF(Y$13&gt;$I25,Y46,0)),0)</f>
        <v>0</v>
      </c>
      <c r="Z25" s="113">
        <f>IF(OR(RIGHT($J25,3)="RGT",RIGHT($J25,3)="INC"),IF($I25=Z$13,SUM($U46:Z46)+$Q25,IF(Z$13&gt;$I25,Z46,0)),0)</f>
        <v>0</v>
      </c>
      <c r="AA25" s="113">
        <f>IF(OR(RIGHT($J25,3)="RGT",RIGHT($J25,3)="INC"),IF($I25=AA$13,SUM($U46:AA46)+$Q25,IF(AA$13&gt;$I25,AA46,0)),0)</f>
        <v>0</v>
      </c>
      <c r="AB25" s="113">
        <f>IF(OR(RIGHT($J25,3)="RGT",RIGHT($J25,3)="INC"),IF($I25=AB$13,SUM($U46:AB46)+$Q25,IF(AB$13&gt;$I25,AB46,0)),0)</f>
        <v>0</v>
      </c>
      <c r="AC25" s="113">
        <f>IF(OR(RIGHT($J25,3)="RGT",RIGHT($J25,3)="INC"),IF($I25=AC$13,SUM($U46:AC46)+$Q25,IF(AC$13&gt;$I25,AC46,0)),0)</f>
        <v>0</v>
      </c>
      <c r="AD25" s="113">
        <f>IF(OR(RIGHT($J25,3)="RGT",RIGHT($J25,3)="INC"),IF($I25=AD$13,SUM($U46:AD46)+$Q25,IF(AD$13&gt;$I25,AD46,0)),0)</f>
        <v>0</v>
      </c>
      <c r="AE25" s="113">
        <f>IF(OR(RIGHT($J25,3)="RGT",RIGHT($J25,3)="INC"),IF($I25=AE$13,SUM($U46:AE46)+$Q25,IF(AE$13&gt;$I25,AE46,0)),0)</f>
        <v>0</v>
      </c>
      <c r="AF25" s="114">
        <f>IF(OR(RIGHT($J25,3)="RGT",RIGHT($J25,3)="INC"),IF($I25=AF$13,SUM($U46:AF46)+$Q25,IF(AF$13&gt;$I25,AF46,0)),0)</f>
        <v>0</v>
      </c>
      <c r="AG25" s="113">
        <f>IF(OR(RIGHT($J25,3)="RGT",RIGHT($J25,3)="INC"),IF($I25=AG$13,SUM($U46:AG46)+$Q25,IF(AG$13&gt;$I25,AG46,0)),0)</f>
        <v>0</v>
      </c>
      <c r="AH25" s="113">
        <f>IF(OR(RIGHT($J25,3)="RGT",RIGHT($J25,3)="INC"),IF($I25=AH$13,SUM($U46:AH46)+$Q25,IF(AH$13&gt;$I25,AH46,0)),0)</f>
        <v>0</v>
      </c>
      <c r="AI25" s="113">
        <f>IF(OR(RIGHT($J25,3)="RGT",RIGHT($J25,3)="INC"),IF($I25=AI$13,SUM($U46:AI46)+$Q25,IF(AI$13&gt;$I25,AI46,0)),0)</f>
        <v>0</v>
      </c>
      <c r="AJ25" s="113">
        <f>IF(OR(RIGHT($J25,3)="RGT",RIGHT($J25,3)="INC"),IF($I25=AJ$13,SUM($U46:AJ46)+$Q25,IF(AJ$13&gt;$I25,AJ46,0)),0)</f>
        <v>0</v>
      </c>
      <c r="AK25" s="113">
        <f>IF(OR(RIGHT($J25,3)="RGT",RIGHT($J25,3)="INC"),IF($I25=AK$13,SUM($U46:AK46)+$Q25,IF(AK$13&gt;$I25,AK46,0)),0)</f>
        <v>0</v>
      </c>
      <c r="AL25" s="113">
        <f>IF(OR(RIGHT($J25,3)="RGT",RIGHT($J25,3)="INC"),IF($I25=AL$13,SUM($U46:AL46)+$Q25,IF(AL$13&gt;$I25,AL46,0)),0)</f>
        <v>0</v>
      </c>
      <c r="AM25" s="113">
        <f>IF(OR(RIGHT($J25,3)="RGT",RIGHT($J25,3)="INC"),IF($I25=AM$13,SUM($U46:AM46)+$Q25,IF(AM$13&gt;$I25,AM46,0)),0)</f>
        <v>0</v>
      </c>
      <c r="AN25" s="113">
        <f>IF(OR(RIGHT($J25,3)="RGT",RIGHT($J25,3)="INC"),IF($I25=AN$13,SUM($U46:AN46)+$Q25,IF(AN$13&gt;$I25,AN46,0)),0)</f>
        <v>0</v>
      </c>
      <c r="AO25" s="113">
        <f>IF(OR(RIGHT($J25,3)="RGT",RIGHT($J25,3)="INC"),IF($I25=AO$13,SUM($U46:AO46)+$Q25,IF(AO$13&gt;$I25,AO46,0)),0)</f>
        <v>0</v>
      </c>
      <c r="AP25" s="113">
        <f>IF(OR(RIGHT($J25,3)="RGT",RIGHT($J25,3)="INC"),IF($I25=AP$13,SUM($U46:AP46)+$Q25,IF(AP$13&gt;$I25,AP46,0)),0)</f>
        <v>0</v>
      </c>
      <c r="AQ25" s="113">
        <f>IF(OR(RIGHT($J25,3)="RGT",RIGHT($J25,3)="INC"),IF($I25=AQ$13,SUM($U46:AQ46)+$Q25,IF(AQ$13&gt;$I25,AQ46,0)),0)</f>
        <v>0</v>
      </c>
      <c r="AR25" s="114">
        <f>IF(OR(RIGHT($J25,3)="RGT",RIGHT($J25,3)="INC"),IF($I25=AR$13,SUM($U46:AR46)+$Q25,IF(AR$13&gt;$I25,AR46,0)),0)</f>
        <v>0</v>
      </c>
    </row>
    <row r="26" spans="3:45" ht="15.75" thickBot="1" x14ac:dyDescent="0.3">
      <c r="D26" s="36" t="s">
        <v>218</v>
      </c>
      <c r="E26" s="115" t="s">
        <v>199</v>
      </c>
      <c r="F26" s="116"/>
      <c r="G26" s="116"/>
      <c r="H26" s="116"/>
      <c r="I26" s="116"/>
      <c r="J26" s="116"/>
      <c r="K26" s="116"/>
      <c r="L26" s="117"/>
      <c r="M26" s="118"/>
      <c r="N26" s="119">
        <f t="shared" ref="N26:S26" si="8">SUM(N14:N25)</f>
        <v>0</v>
      </c>
      <c r="O26" s="120">
        <f t="shared" si="8"/>
        <v>-80.287740000000014</v>
      </c>
      <c r="P26" s="120">
        <f t="shared" si="8"/>
        <v>0</v>
      </c>
      <c r="Q26" s="120">
        <f t="shared" si="8"/>
        <v>0</v>
      </c>
      <c r="R26" s="120">
        <f t="shared" si="8"/>
        <v>-80.287740000000014</v>
      </c>
      <c r="S26" s="121">
        <f t="shared" si="8"/>
        <v>0</v>
      </c>
      <c r="T26" s="122"/>
      <c r="U26" s="123">
        <f t="shared" ref="U26:AR26" si="9">SUM(U14:U25)</f>
        <v>0</v>
      </c>
      <c r="V26" s="124">
        <f t="shared" si="9"/>
        <v>-80.269720000000007</v>
      </c>
      <c r="W26" s="124">
        <f t="shared" si="9"/>
        <v>-1.8020000000000001E-2</v>
      </c>
      <c r="X26" s="124">
        <f t="shared" si="9"/>
        <v>0</v>
      </c>
      <c r="Y26" s="124">
        <f t="shared" si="9"/>
        <v>0</v>
      </c>
      <c r="Z26" s="124">
        <f t="shared" si="9"/>
        <v>0</v>
      </c>
      <c r="AA26" s="124">
        <f t="shared" si="9"/>
        <v>0</v>
      </c>
      <c r="AB26" s="124">
        <f t="shared" si="9"/>
        <v>0</v>
      </c>
      <c r="AC26" s="124">
        <f t="shared" si="9"/>
        <v>0</v>
      </c>
      <c r="AD26" s="124">
        <f t="shared" si="9"/>
        <v>0</v>
      </c>
      <c r="AE26" s="124">
        <f t="shared" si="9"/>
        <v>0</v>
      </c>
      <c r="AF26" s="125">
        <f t="shared" si="9"/>
        <v>0</v>
      </c>
      <c r="AG26" s="124">
        <f t="shared" si="9"/>
        <v>0</v>
      </c>
      <c r="AH26" s="124">
        <f t="shared" si="9"/>
        <v>0</v>
      </c>
      <c r="AI26" s="124">
        <f t="shared" si="9"/>
        <v>0</v>
      </c>
      <c r="AJ26" s="124">
        <f t="shared" si="9"/>
        <v>0</v>
      </c>
      <c r="AK26" s="124">
        <f t="shared" si="9"/>
        <v>0</v>
      </c>
      <c r="AL26" s="124">
        <f t="shared" si="9"/>
        <v>0</v>
      </c>
      <c r="AM26" s="124">
        <f t="shared" si="9"/>
        <v>0</v>
      </c>
      <c r="AN26" s="124">
        <f t="shared" si="9"/>
        <v>0</v>
      </c>
      <c r="AO26" s="124">
        <f t="shared" si="9"/>
        <v>0</v>
      </c>
      <c r="AP26" s="124">
        <f t="shared" si="9"/>
        <v>0</v>
      </c>
      <c r="AQ26" s="124">
        <f t="shared" si="9"/>
        <v>0</v>
      </c>
      <c r="AR26" s="125">
        <f t="shared" si="9"/>
        <v>0</v>
      </c>
      <c r="AS26" s="17"/>
    </row>
    <row r="27" spans="3:45" s="15" customFormat="1" ht="15.75" thickTop="1" x14ac:dyDescent="0.25">
      <c r="C27" s="42"/>
      <c r="D27" s="43"/>
      <c r="E27" s="126"/>
      <c r="F27" s="44"/>
      <c r="G27" s="45"/>
      <c r="H27" s="12"/>
      <c r="I27" s="12"/>
      <c r="K27" s="12"/>
      <c r="L27" s="12"/>
      <c r="M27" s="118"/>
      <c r="T27" s="12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7"/>
    </row>
    <row r="28" spans="3:45" ht="15.75" thickBot="1" x14ac:dyDescent="0.3">
      <c r="E28" s="115" t="str">
        <f>"Total Incremental Plant Balance - "&amp;E8</f>
        <v>Total Incremental Plant Balance - Devers Colorado River (DCR)</v>
      </c>
      <c r="F28" s="116"/>
      <c r="G28" s="116"/>
      <c r="H28" s="116"/>
      <c r="I28" s="116"/>
      <c r="J28" s="116"/>
      <c r="K28" s="116"/>
      <c r="L28" s="117"/>
      <c r="M28" s="118"/>
      <c r="N28" s="119"/>
      <c r="O28" s="120"/>
      <c r="P28" s="120"/>
      <c r="Q28" s="120"/>
      <c r="R28" s="120"/>
      <c r="S28" s="121"/>
      <c r="T28" s="122"/>
      <c r="U28" s="123">
        <f>U26</f>
        <v>0</v>
      </c>
      <c r="V28" s="124">
        <f>V26+U28</f>
        <v>-80.269720000000007</v>
      </c>
      <c r="W28" s="124">
        <f>W26+V28</f>
        <v>-80.287740000000014</v>
      </c>
      <c r="X28" s="124">
        <f t="shared" ref="X28:AN28" si="10">X26+W28</f>
        <v>-80.287740000000014</v>
      </c>
      <c r="Y28" s="124">
        <f t="shared" si="10"/>
        <v>-80.287740000000014</v>
      </c>
      <c r="Z28" s="124">
        <f t="shared" si="10"/>
        <v>-80.287740000000014</v>
      </c>
      <c r="AA28" s="124">
        <f t="shared" si="10"/>
        <v>-80.287740000000014</v>
      </c>
      <c r="AB28" s="124">
        <f t="shared" si="10"/>
        <v>-80.287740000000014</v>
      </c>
      <c r="AC28" s="124">
        <f t="shared" si="10"/>
        <v>-80.287740000000014</v>
      </c>
      <c r="AD28" s="124">
        <f t="shared" si="10"/>
        <v>-80.287740000000014</v>
      </c>
      <c r="AE28" s="124">
        <f t="shared" si="10"/>
        <v>-80.287740000000014</v>
      </c>
      <c r="AF28" s="125">
        <f t="shared" si="10"/>
        <v>-80.287740000000014</v>
      </c>
      <c r="AG28" s="124">
        <f>AG26+AF28</f>
        <v>-80.287740000000014</v>
      </c>
      <c r="AH28" s="124">
        <f t="shared" si="10"/>
        <v>-80.287740000000014</v>
      </c>
      <c r="AI28" s="124">
        <f t="shared" si="10"/>
        <v>-80.287740000000014</v>
      </c>
      <c r="AJ28" s="124">
        <f t="shared" si="10"/>
        <v>-80.287740000000014</v>
      </c>
      <c r="AK28" s="124">
        <f t="shared" si="10"/>
        <v>-80.287740000000014</v>
      </c>
      <c r="AL28" s="124">
        <f t="shared" si="10"/>
        <v>-80.287740000000014</v>
      </c>
      <c r="AM28" s="124">
        <f t="shared" si="10"/>
        <v>-80.287740000000014</v>
      </c>
      <c r="AN28" s="124">
        <f t="shared" si="10"/>
        <v>-80.287740000000014</v>
      </c>
      <c r="AO28" s="124">
        <f>AO26+AN28</f>
        <v>-80.287740000000014</v>
      </c>
      <c r="AP28" s="124">
        <f>AP26+AO28</f>
        <v>-80.287740000000014</v>
      </c>
      <c r="AQ28" s="124">
        <f>AQ26+AP28</f>
        <v>-80.287740000000014</v>
      </c>
      <c r="AR28" s="125">
        <f>AR26+AQ28</f>
        <v>-80.287740000000014</v>
      </c>
      <c r="AS28" s="17"/>
    </row>
    <row r="29" spans="3:45" ht="15.75" thickTop="1" x14ac:dyDescent="0.25">
      <c r="E29" s="127"/>
      <c r="F29" s="128"/>
      <c r="G29" s="127"/>
      <c r="H29" s="191"/>
      <c r="I29" s="191"/>
      <c r="J29" s="191"/>
      <c r="K29" s="191"/>
      <c r="L29" s="191"/>
      <c r="M29" s="118"/>
      <c r="N29" s="30"/>
      <c r="O29" s="30"/>
      <c r="P29" s="30"/>
      <c r="Q29" s="30"/>
      <c r="R29" s="30"/>
      <c r="S29" s="30"/>
      <c r="T29" s="122"/>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7"/>
    </row>
    <row r="30" spans="3:45" s="15" customFormat="1" x14ac:dyDescent="0.25">
      <c r="C30" s="42"/>
      <c r="D30" s="43"/>
      <c r="E30" s="126"/>
      <c r="F30" s="44"/>
      <c r="G30" s="45"/>
      <c r="H30" s="12"/>
      <c r="I30" s="12"/>
      <c r="K30" s="12"/>
      <c r="L30" s="12"/>
      <c r="M30" s="118"/>
      <c r="N30" s="19"/>
      <c r="O30" s="19"/>
      <c r="P30" s="19"/>
      <c r="Q30" s="19"/>
      <c r="R30" s="19"/>
      <c r="S30" s="19"/>
      <c r="T30" s="122"/>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17"/>
    </row>
    <row r="31" spans="3:45" s="15" customFormat="1" x14ac:dyDescent="0.25">
      <c r="C31" s="42"/>
      <c r="D31" s="43"/>
      <c r="E31" s="96" t="s">
        <v>219</v>
      </c>
      <c r="F31" s="37"/>
      <c r="G31" s="38"/>
      <c r="H31" s="14"/>
      <c r="I31" s="14"/>
      <c r="J31" s="13"/>
      <c r="K31" s="14"/>
      <c r="L31" s="14"/>
      <c r="M31" s="118"/>
      <c r="N31" s="13"/>
      <c r="O31" s="13"/>
      <c r="P31" s="13"/>
      <c r="Q31" s="13"/>
      <c r="R31" s="13"/>
      <c r="S31" s="13"/>
      <c r="T31" s="122"/>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7"/>
    </row>
    <row r="32" spans="3:45" s="15" customFormat="1" x14ac:dyDescent="0.25">
      <c r="C32" s="42"/>
      <c r="D32" s="43"/>
      <c r="E32" s="38" t="s">
        <v>220</v>
      </c>
      <c r="F32" s="37"/>
      <c r="G32" s="38"/>
      <c r="H32" s="14"/>
      <c r="I32" s="14"/>
      <c r="J32" s="13"/>
      <c r="K32" s="14"/>
      <c r="L32" s="14"/>
      <c r="M32" s="118"/>
      <c r="N32" s="13"/>
      <c r="O32" s="13"/>
      <c r="P32" s="13"/>
      <c r="Q32" s="13"/>
      <c r="R32" s="13"/>
      <c r="S32" s="13"/>
      <c r="T32" s="122"/>
      <c r="U32" s="47"/>
      <c r="V32" s="47"/>
      <c r="W32" s="47"/>
      <c r="X32" s="47"/>
      <c r="Y32" s="47"/>
      <c r="Z32" s="47"/>
      <c r="AA32" s="47"/>
      <c r="AB32" s="47"/>
      <c r="AC32" s="47"/>
      <c r="AD32" s="47"/>
      <c r="AE32" s="47"/>
      <c r="AF32" s="47"/>
      <c r="AG32" s="14"/>
      <c r="AH32" s="14"/>
      <c r="AI32" s="14"/>
      <c r="AJ32" s="14"/>
      <c r="AK32" s="14"/>
      <c r="AL32" s="14"/>
      <c r="AM32" s="14"/>
      <c r="AN32" s="14"/>
      <c r="AO32" s="14"/>
      <c r="AP32" s="14"/>
      <c r="AQ32" s="14"/>
      <c r="AR32" s="14"/>
      <c r="AS32" s="17"/>
    </row>
    <row r="33" spans="3:45" s="15" customFormat="1" ht="15.75" thickBot="1" x14ac:dyDescent="0.3">
      <c r="C33" s="42"/>
      <c r="D33" s="43"/>
      <c r="E33" s="38"/>
      <c r="F33" s="37"/>
      <c r="G33" s="38"/>
      <c r="H33" s="14"/>
      <c r="I33" s="14"/>
      <c r="J33" s="13"/>
      <c r="K33" s="14"/>
      <c r="L33" s="14"/>
      <c r="M33" s="118"/>
      <c r="N33" s="13"/>
      <c r="O33" s="13"/>
      <c r="P33" s="13"/>
      <c r="Q33" s="13"/>
      <c r="R33" s="13"/>
      <c r="S33" s="13"/>
      <c r="T33" s="122"/>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7"/>
    </row>
    <row r="34" spans="3:45" s="17" customFormat="1" ht="30.75" thickBot="1" x14ac:dyDescent="0.3">
      <c r="C34" s="35"/>
      <c r="D34" s="36"/>
      <c r="E34" s="98" t="s">
        <v>23</v>
      </c>
      <c r="F34" s="99" t="s">
        <v>24</v>
      </c>
      <c r="G34" s="100" t="s">
        <v>25</v>
      </c>
      <c r="H34" s="101" t="s">
        <v>26</v>
      </c>
      <c r="I34" s="102" t="s">
        <v>27</v>
      </c>
      <c r="J34" s="102" t="s">
        <v>28</v>
      </c>
      <c r="K34" s="102" t="s">
        <v>29</v>
      </c>
      <c r="L34" s="103" t="s">
        <v>30</v>
      </c>
      <c r="M34" s="118"/>
      <c r="N34" s="105" t="str">
        <f>N$13</f>
        <v>2016 CWIP</v>
      </c>
      <c r="O34" s="102" t="str">
        <f>O$13</f>
        <v>2017 Total Expenditures</v>
      </c>
      <c r="P34" s="102" t="str">
        <f t="shared" ref="P34:S34" si="11">P$13</f>
        <v>2018 Total Expenditures</v>
      </c>
      <c r="Q34" s="102" t="str">
        <f t="shared" si="11"/>
        <v>2016 ISO CWIP Less Collectible</v>
      </c>
      <c r="R34" s="102" t="str">
        <f t="shared" si="11"/>
        <v>2017 ISO Expenditures Less Collectible</v>
      </c>
      <c r="S34" s="103" t="str">
        <f t="shared" si="11"/>
        <v>2018 ISO Expenditures Less Collectible</v>
      </c>
      <c r="T34" s="122"/>
      <c r="U34" s="107">
        <f>$F$5</f>
        <v>42736</v>
      </c>
      <c r="V34" s="101">
        <f t="shared" ref="V34:AN34" si="12">DATE(YEAR(U34),MONTH(U34)+1,DAY(U34))</f>
        <v>42767</v>
      </c>
      <c r="W34" s="101">
        <f t="shared" si="12"/>
        <v>42795</v>
      </c>
      <c r="X34" s="101">
        <f t="shared" si="12"/>
        <v>42826</v>
      </c>
      <c r="Y34" s="101">
        <f t="shared" si="12"/>
        <v>42856</v>
      </c>
      <c r="Z34" s="101">
        <f t="shared" si="12"/>
        <v>42887</v>
      </c>
      <c r="AA34" s="101">
        <f t="shared" si="12"/>
        <v>42917</v>
      </c>
      <c r="AB34" s="101">
        <f t="shared" si="12"/>
        <v>42948</v>
      </c>
      <c r="AC34" s="101">
        <f t="shared" si="12"/>
        <v>42979</v>
      </c>
      <c r="AD34" s="101">
        <f t="shared" si="12"/>
        <v>43009</v>
      </c>
      <c r="AE34" s="101">
        <f t="shared" si="12"/>
        <v>43040</v>
      </c>
      <c r="AF34" s="108">
        <f t="shared" si="12"/>
        <v>43070</v>
      </c>
      <c r="AG34" s="107">
        <f>DATE(YEAR(AF34),MONTH(AF34)+1,DAY(AF34))</f>
        <v>43101</v>
      </c>
      <c r="AH34" s="101">
        <f t="shared" si="12"/>
        <v>43132</v>
      </c>
      <c r="AI34" s="101">
        <f t="shared" si="12"/>
        <v>43160</v>
      </c>
      <c r="AJ34" s="101">
        <f t="shared" si="12"/>
        <v>43191</v>
      </c>
      <c r="AK34" s="101">
        <f t="shared" si="12"/>
        <v>43221</v>
      </c>
      <c r="AL34" s="101">
        <f t="shared" si="12"/>
        <v>43252</v>
      </c>
      <c r="AM34" s="101">
        <f t="shared" si="12"/>
        <v>43282</v>
      </c>
      <c r="AN34" s="101">
        <f t="shared" si="12"/>
        <v>43313</v>
      </c>
      <c r="AO34" s="101">
        <f>DATE(YEAR(AN34),MONTH(AN34)+1,DAY(AN34))</f>
        <v>43344</v>
      </c>
      <c r="AP34" s="101">
        <f>DATE(YEAR(AO34),MONTH(AO34)+1,DAY(AO34))</f>
        <v>43374</v>
      </c>
      <c r="AQ34" s="101">
        <f>DATE(YEAR(AP34),MONTH(AP34)+1,DAY(AP34))</f>
        <v>43405</v>
      </c>
      <c r="AR34" s="108">
        <f>DATE(YEAR(AQ34),MONTH(AQ34)+1,DAY(AQ34))</f>
        <v>43435</v>
      </c>
      <c r="AS34" s="18"/>
    </row>
    <row r="35" spans="3:45" s="17" customFormat="1" x14ac:dyDescent="0.25">
      <c r="C35" s="35" t="str">
        <f t="shared" ref="C35:C46" si="13">+$E$8</f>
        <v>Devers Colorado River (DCR)</v>
      </c>
      <c r="D35" s="36" t="s">
        <v>6</v>
      </c>
      <c r="E35" s="134" t="str">
        <f t="shared" ref="E35:L35" si="14">E14</f>
        <v>CET-ET-TP-EC-484716</v>
      </c>
      <c r="F35" s="135" t="str">
        <f t="shared" si="14"/>
        <v>Devers: Replace Eleven 230kV CB'S</v>
      </c>
      <c r="G35" s="122">
        <f t="shared" si="14"/>
        <v>4847</v>
      </c>
      <c r="H35" s="136" t="str">
        <f t="shared" si="14"/>
        <v>High</v>
      </c>
      <c r="I35" s="111">
        <f t="shared" si="14"/>
        <v>41395</v>
      </c>
      <c r="J35" s="136" t="str">
        <f>J14</f>
        <v>TR-SUBINC</v>
      </c>
      <c r="K35" s="137">
        <f t="shared" si="14"/>
        <v>0</v>
      </c>
      <c r="L35" s="138">
        <f t="shared" si="14"/>
        <v>1</v>
      </c>
      <c r="M35" s="118"/>
      <c r="N35" s="139">
        <f t="shared" ref="N35:P46" si="15">N14</f>
        <v>0</v>
      </c>
      <c r="O35" s="109">
        <f t="shared" si="15"/>
        <v>-80.287740000000014</v>
      </c>
      <c r="P35" s="109">
        <f t="shared" si="15"/>
        <v>0</v>
      </c>
      <c r="Q35" s="109">
        <f t="shared" ref="Q35:Q46" si="16">$N35*$L35*(1-$K35)</f>
        <v>0</v>
      </c>
      <c r="R35" s="109">
        <f t="shared" ref="R35:R46" si="17">$O35*$L35*(1-$K35)</f>
        <v>-80.287740000000014</v>
      </c>
      <c r="S35" s="110">
        <f t="shared" ref="S35:S46" si="18">$P35*$L35*(1-$K35)</f>
        <v>0</v>
      </c>
      <c r="T35" s="111"/>
      <c r="U35" s="244">
        <v>0</v>
      </c>
      <c r="V35" s="243">
        <v>-80.269720000000007</v>
      </c>
      <c r="W35" s="243">
        <v>-1.8020000000000001E-2</v>
      </c>
      <c r="X35" s="243">
        <v>0</v>
      </c>
      <c r="Y35" s="243">
        <v>0</v>
      </c>
      <c r="Z35" s="243">
        <v>0</v>
      </c>
      <c r="AA35" s="243">
        <v>0</v>
      </c>
      <c r="AB35" s="243">
        <v>0</v>
      </c>
      <c r="AC35" s="243">
        <v>0</v>
      </c>
      <c r="AD35" s="243">
        <v>0</v>
      </c>
      <c r="AE35" s="243">
        <v>0</v>
      </c>
      <c r="AF35" s="245">
        <v>0</v>
      </c>
      <c r="AG35" s="244">
        <v>0</v>
      </c>
      <c r="AH35" s="243">
        <v>0</v>
      </c>
      <c r="AI35" s="243">
        <v>0</v>
      </c>
      <c r="AJ35" s="243">
        <v>0</v>
      </c>
      <c r="AK35" s="243">
        <v>0</v>
      </c>
      <c r="AL35" s="243">
        <v>0</v>
      </c>
      <c r="AM35" s="243">
        <v>0</v>
      </c>
      <c r="AN35" s="243">
        <v>0</v>
      </c>
      <c r="AO35" s="243">
        <v>0</v>
      </c>
      <c r="AP35" s="243">
        <v>0</v>
      </c>
      <c r="AQ35" s="243">
        <v>0</v>
      </c>
      <c r="AR35" s="245">
        <v>0</v>
      </c>
    </row>
    <row r="36" spans="3:45" s="17" customFormat="1" hidden="1" x14ac:dyDescent="0.25">
      <c r="C36" s="35" t="str">
        <f t="shared" si="13"/>
        <v>Devers Colorado River (DCR)</v>
      </c>
      <c r="D36" s="36" t="s">
        <v>6</v>
      </c>
      <c r="E36" s="134"/>
      <c r="F36" s="140"/>
      <c r="G36" s="122"/>
      <c r="H36" s="136"/>
      <c r="I36" s="111"/>
      <c r="J36" s="136"/>
      <c r="K36" s="137"/>
      <c r="L36" s="138"/>
      <c r="M36" s="118"/>
      <c r="N36" s="139">
        <f t="shared" si="15"/>
        <v>0</v>
      </c>
      <c r="O36" s="109">
        <f t="shared" si="15"/>
        <v>0</v>
      </c>
      <c r="P36" s="109">
        <f t="shared" si="15"/>
        <v>0</v>
      </c>
      <c r="Q36" s="109">
        <f t="shared" si="16"/>
        <v>0</v>
      </c>
      <c r="R36" s="109">
        <f t="shared" si="17"/>
        <v>0</v>
      </c>
      <c r="S36" s="110">
        <f t="shared" si="18"/>
        <v>0</v>
      </c>
      <c r="T36" s="111"/>
      <c r="U36" s="244"/>
      <c r="V36" s="243"/>
      <c r="W36" s="243"/>
      <c r="X36" s="243"/>
      <c r="Y36" s="243"/>
      <c r="Z36" s="243"/>
      <c r="AA36" s="243"/>
      <c r="AB36" s="243"/>
      <c r="AC36" s="243"/>
      <c r="AD36" s="243"/>
      <c r="AE36" s="243"/>
      <c r="AF36" s="245"/>
      <c r="AG36" s="244"/>
      <c r="AH36" s="243"/>
      <c r="AI36" s="243"/>
      <c r="AJ36" s="243"/>
      <c r="AK36" s="243"/>
      <c r="AL36" s="243"/>
      <c r="AM36" s="243"/>
      <c r="AN36" s="243"/>
      <c r="AO36" s="243"/>
      <c r="AP36" s="243"/>
      <c r="AQ36" s="243"/>
      <c r="AR36" s="245"/>
    </row>
    <row r="37" spans="3:45" s="17" customFormat="1" hidden="1" x14ac:dyDescent="0.25">
      <c r="C37" s="35" t="str">
        <f t="shared" si="13"/>
        <v>Devers Colorado River (DCR)</v>
      </c>
      <c r="D37" s="36" t="s">
        <v>6</v>
      </c>
      <c r="E37" s="134"/>
      <c r="F37" s="140"/>
      <c r="G37" s="122"/>
      <c r="H37" s="136"/>
      <c r="I37" s="111"/>
      <c r="J37" s="136"/>
      <c r="K37" s="137"/>
      <c r="L37" s="138"/>
      <c r="M37" s="118"/>
      <c r="N37" s="139">
        <f t="shared" si="15"/>
        <v>0</v>
      </c>
      <c r="O37" s="109">
        <f t="shared" si="15"/>
        <v>0</v>
      </c>
      <c r="P37" s="109">
        <f t="shared" si="15"/>
        <v>0</v>
      </c>
      <c r="Q37" s="109">
        <f t="shared" si="16"/>
        <v>0</v>
      </c>
      <c r="R37" s="109">
        <f t="shared" si="17"/>
        <v>0</v>
      </c>
      <c r="S37" s="110">
        <f t="shared" si="18"/>
        <v>0</v>
      </c>
      <c r="T37" s="111"/>
      <c r="U37" s="244"/>
      <c r="V37" s="243"/>
      <c r="W37" s="243"/>
      <c r="X37" s="243"/>
      <c r="Y37" s="243"/>
      <c r="Z37" s="243"/>
      <c r="AA37" s="243"/>
      <c r="AB37" s="243"/>
      <c r="AC37" s="243"/>
      <c r="AD37" s="243"/>
      <c r="AE37" s="243"/>
      <c r="AF37" s="245"/>
      <c r="AG37" s="244"/>
      <c r="AH37" s="243"/>
      <c r="AI37" s="243"/>
      <c r="AJ37" s="243"/>
      <c r="AK37" s="243"/>
      <c r="AL37" s="243"/>
      <c r="AM37" s="243"/>
      <c r="AN37" s="243"/>
      <c r="AO37" s="243"/>
      <c r="AP37" s="243"/>
      <c r="AQ37" s="243"/>
      <c r="AR37" s="245"/>
    </row>
    <row r="38" spans="3:45" s="17" customFormat="1" hidden="1" x14ac:dyDescent="0.25">
      <c r="C38" s="35" t="str">
        <f t="shared" si="13"/>
        <v>Devers Colorado River (DCR)</v>
      </c>
      <c r="D38" s="36" t="s">
        <v>6</v>
      </c>
      <c r="E38" s="134"/>
      <c r="F38" s="140"/>
      <c r="G38" s="122"/>
      <c r="H38" s="136"/>
      <c r="I38" s="111"/>
      <c r="J38" s="136"/>
      <c r="K38" s="137"/>
      <c r="L38" s="138"/>
      <c r="M38" s="118"/>
      <c r="N38" s="139">
        <f t="shared" si="15"/>
        <v>0</v>
      </c>
      <c r="O38" s="109">
        <f t="shared" si="15"/>
        <v>0</v>
      </c>
      <c r="P38" s="109">
        <f t="shared" si="15"/>
        <v>0</v>
      </c>
      <c r="Q38" s="109">
        <f t="shared" si="16"/>
        <v>0</v>
      </c>
      <c r="R38" s="109">
        <f t="shared" si="17"/>
        <v>0</v>
      </c>
      <c r="S38" s="110">
        <f t="shared" si="18"/>
        <v>0</v>
      </c>
      <c r="T38" s="111"/>
      <c r="U38" s="244"/>
      <c r="V38" s="243"/>
      <c r="W38" s="243"/>
      <c r="X38" s="243"/>
      <c r="Y38" s="243"/>
      <c r="Z38" s="243"/>
      <c r="AA38" s="243"/>
      <c r="AB38" s="243"/>
      <c r="AC38" s="243"/>
      <c r="AD38" s="243"/>
      <c r="AE38" s="243"/>
      <c r="AF38" s="245"/>
      <c r="AG38" s="244"/>
      <c r="AH38" s="243"/>
      <c r="AI38" s="243"/>
      <c r="AJ38" s="243"/>
      <c r="AK38" s="243"/>
      <c r="AL38" s="243"/>
      <c r="AM38" s="243"/>
      <c r="AN38" s="243"/>
      <c r="AO38" s="243"/>
      <c r="AP38" s="243"/>
      <c r="AQ38" s="243"/>
      <c r="AR38" s="245"/>
    </row>
    <row r="39" spans="3:45" s="17" customFormat="1" hidden="1" x14ac:dyDescent="0.25">
      <c r="C39" s="35" t="str">
        <f t="shared" si="13"/>
        <v>Devers Colorado River (DCR)</v>
      </c>
      <c r="D39" s="36" t="s">
        <v>6</v>
      </c>
      <c r="E39" s="134"/>
      <c r="F39" s="140"/>
      <c r="G39" s="122"/>
      <c r="H39" s="136"/>
      <c r="I39" s="111"/>
      <c r="J39" s="136"/>
      <c r="K39" s="137"/>
      <c r="L39" s="138"/>
      <c r="M39" s="118"/>
      <c r="N39" s="139">
        <f t="shared" si="15"/>
        <v>0</v>
      </c>
      <c r="O39" s="109">
        <f t="shared" si="15"/>
        <v>0</v>
      </c>
      <c r="P39" s="109">
        <f t="shared" si="15"/>
        <v>0</v>
      </c>
      <c r="Q39" s="109">
        <f t="shared" si="16"/>
        <v>0</v>
      </c>
      <c r="R39" s="109">
        <f t="shared" si="17"/>
        <v>0</v>
      </c>
      <c r="S39" s="110">
        <f t="shared" si="18"/>
        <v>0</v>
      </c>
      <c r="T39" s="111"/>
      <c r="U39" s="244"/>
      <c r="V39" s="243"/>
      <c r="W39" s="243"/>
      <c r="X39" s="243"/>
      <c r="Y39" s="243"/>
      <c r="Z39" s="243"/>
      <c r="AA39" s="243"/>
      <c r="AB39" s="243"/>
      <c r="AC39" s="243"/>
      <c r="AD39" s="243"/>
      <c r="AE39" s="243"/>
      <c r="AF39" s="245"/>
      <c r="AG39" s="244"/>
      <c r="AH39" s="243"/>
      <c r="AI39" s="243"/>
      <c r="AJ39" s="243"/>
      <c r="AK39" s="243"/>
      <c r="AL39" s="243"/>
      <c r="AM39" s="243"/>
      <c r="AN39" s="243"/>
      <c r="AO39" s="243"/>
      <c r="AP39" s="243"/>
      <c r="AQ39" s="243"/>
      <c r="AR39" s="245"/>
    </row>
    <row r="40" spans="3:45" s="17" customFormat="1" hidden="1" x14ac:dyDescent="0.25">
      <c r="C40" s="35" t="str">
        <f t="shared" si="13"/>
        <v>Devers Colorado River (DCR)</v>
      </c>
      <c r="D40" s="36" t="s">
        <v>6</v>
      </c>
      <c r="E40" s="134"/>
      <c r="F40" s="140"/>
      <c r="G40" s="122"/>
      <c r="H40" s="136"/>
      <c r="I40" s="111"/>
      <c r="J40" s="136"/>
      <c r="K40" s="137"/>
      <c r="L40" s="138"/>
      <c r="M40" s="118"/>
      <c r="N40" s="139">
        <f t="shared" si="15"/>
        <v>0</v>
      </c>
      <c r="O40" s="109">
        <f t="shared" si="15"/>
        <v>0</v>
      </c>
      <c r="P40" s="109">
        <f t="shared" si="15"/>
        <v>0</v>
      </c>
      <c r="Q40" s="109">
        <f t="shared" si="16"/>
        <v>0</v>
      </c>
      <c r="R40" s="109">
        <f t="shared" si="17"/>
        <v>0</v>
      </c>
      <c r="S40" s="110">
        <f t="shared" si="18"/>
        <v>0</v>
      </c>
      <c r="T40" s="111"/>
      <c r="U40" s="244"/>
      <c r="V40" s="243"/>
      <c r="W40" s="243"/>
      <c r="X40" s="243"/>
      <c r="Y40" s="243"/>
      <c r="Z40" s="243"/>
      <c r="AA40" s="243"/>
      <c r="AB40" s="243"/>
      <c r="AC40" s="243"/>
      <c r="AD40" s="243"/>
      <c r="AE40" s="243"/>
      <c r="AF40" s="245"/>
      <c r="AG40" s="244"/>
      <c r="AH40" s="243"/>
      <c r="AI40" s="243"/>
      <c r="AJ40" s="243"/>
      <c r="AK40" s="243"/>
      <c r="AL40" s="243"/>
      <c r="AM40" s="243"/>
      <c r="AN40" s="243"/>
      <c r="AO40" s="243"/>
      <c r="AP40" s="243"/>
      <c r="AQ40" s="243"/>
      <c r="AR40" s="245"/>
    </row>
    <row r="41" spans="3:45" s="17" customFormat="1" hidden="1" x14ac:dyDescent="0.25">
      <c r="C41" s="35" t="str">
        <f t="shared" si="13"/>
        <v>Devers Colorado River (DCR)</v>
      </c>
      <c r="D41" s="36" t="s">
        <v>6</v>
      </c>
      <c r="E41" s="134"/>
      <c r="F41" s="140"/>
      <c r="G41" s="122"/>
      <c r="H41" s="136"/>
      <c r="I41" s="111"/>
      <c r="J41" s="136"/>
      <c r="K41" s="137"/>
      <c r="L41" s="138"/>
      <c r="M41" s="118"/>
      <c r="N41" s="139">
        <f t="shared" si="15"/>
        <v>0</v>
      </c>
      <c r="O41" s="109">
        <f t="shared" si="15"/>
        <v>0</v>
      </c>
      <c r="P41" s="109">
        <f t="shared" si="15"/>
        <v>0</v>
      </c>
      <c r="Q41" s="109">
        <f t="shared" si="16"/>
        <v>0</v>
      </c>
      <c r="R41" s="109">
        <f t="shared" si="17"/>
        <v>0</v>
      </c>
      <c r="S41" s="110">
        <f t="shared" si="18"/>
        <v>0</v>
      </c>
      <c r="T41" s="111"/>
      <c r="U41" s="244"/>
      <c r="V41" s="243"/>
      <c r="W41" s="243"/>
      <c r="X41" s="243"/>
      <c r="Y41" s="243"/>
      <c r="Z41" s="243"/>
      <c r="AA41" s="243"/>
      <c r="AB41" s="243"/>
      <c r="AC41" s="243"/>
      <c r="AD41" s="243"/>
      <c r="AE41" s="243"/>
      <c r="AF41" s="245"/>
      <c r="AG41" s="244"/>
      <c r="AH41" s="243"/>
      <c r="AI41" s="243"/>
      <c r="AJ41" s="243"/>
      <c r="AK41" s="243"/>
      <c r="AL41" s="243"/>
      <c r="AM41" s="243"/>
      <c r="AN41" s="243"/>
      <c r="AO41" s="243"/>
      <c r="AP41" s="243"/>
      <c r="AQ41" s="243"/>
      <c r="AR41" s="245"/>
    </row>
    <row r="42" spans="3:45" s="17" customFormat="1" hidden="1" x14ac:dyDescent="0.25">
      <c r="C42" s="35" t="str">
        <f t="shared" si="13"/>
        <v>Devers Colorado River (DCR)</v>
      </c>
      <c r="D42" s="36" t="s">
        <v>6</v>
      </c>
      <c r="E42" s="134"/>
      <c r="F42" s="140"/>
      <c r="G42" s="122"/>
      <c r="H42" s="136"/>
      <c r="I42" s="111"/>
      <c r="J42" s="136"/>
      <c r="K42" s="137"/>
      <c r="L42" s="138"/>
      <c r="M42" s="118"/>
      <c r="N42" s="139">
        <f t="shared" si="15"/>
        <v>0</v>
      </c>
      <c r="O42" s="109">
        <f t="shared" si="15"/>
        <v>0</v>
      </c>
      <c r="P42" s="109">
        <f t="shared" si="15"/>
        <v>0</v>
      </c>
      <c r="Q42" s="109">
        <f t="shared" si="16"/>
        <v>0</v>
      </c>
      <c r="R42" s="109">
        <f t="shared" si="17"/>
        <v>0</v>
      </c>
      <c r="S42" s="110">
        <f t="shared" si="18"/>
        <v>0</v>
      </c>
      <c r="T42" s="111"/>
      <c r="U42" s="244"/>
      <c r="V42" s="243"/>
      <c r="W42" s="243"/>
      <c r="X42" s="243"/>
      <c r="Y42" s="243"/>
      <c r="Z42" s="243"/>
      <c r="AA42" s="243"/>
      <c r="AB42" s="243"/>
      <c r="AC42" s="243"/>
      <c r="AD42" s="243"/>
      <c r="AE42" s="243"/>
      <c r="AF42" s="245"/>
      <c r="AG42" s="244"/>
      <c r="AH42" s="243"/>
      <c r="AI42" s="243"/>
      <c r="AJ42" s="243"/>
      <c r="AK42" s="243"/>
      <c r="AL42" s="243"/>
      <c r="AM42" s="243"/>
      <c r="AN42" s="243"/>
      <c r="AO42" s="243"/>
      <c r="AP42" s="243"/>
      <c r="AQ42" s="243"/>
      <c r="AR42" s="245"/>
    </row>
    <row r="43" spans="3:45" s="17" customFormat="1" hidden="1" x14ac:dyDescent="0.25">
      <c r="C43" s="35" t="str">
        <f t="shared" si="13"/>
        <v>Devers Colorado River (DCR)</v>
      </c>
      <c r="D43" s="36" t="s">
        <v>6</v>
      </c>
      <c r="E43" s="134"/>
      <c r="F43" s="140"/>
      <c r="G43" s="122"/>
      <c r="H43" s="136"/>
      <c r="I43" s="48"/>
      <c r="J43" s="136"/>
      <c r="K43" s="137"/>
      <c r="L43" s="138"/>
      <c r="M43" s="118"/>
      <c r="N43" s="139">
        <f t="shared" si="15"/>
        <v>0</v>
      </c>
      <c r="O43" s="109">
        <f t="shared" si="15"/>
        <v>0</v>
      </c>
      <c r="P43" s="109">
        <f t="shared" si="15"/>
        <v>0</v>
      </c>
      <c r="Q43" s="109">
        <f t="shared" si="16"/>
        <v>0</v>
      </c>
      <c r="R43" s="109">
        <f t="shared" si="17"/>
        <v>0</v>
      </c>
      <c r="S43" s="110">
        <f t="shared" si="18"/>
        <v>0</v>
      </c>
      <c r="T43" s="111"/>
      <c r="U43" s="244"/>
      <c r="V43" s="243"/>
      <c r="W43" s="243"/>
      <c r="X43" s="243"/>
      <c r="Y43" s="243"/>
      <c r="Z43" s="243"/>
      <c r="AA43" s="243"/>
      <c r="AB43" s="243"/>
      <c r="AC43" s="243"/>
      <c r="AD43" s="243"/>
      <c r="AE43" s="243"/>
      <c r="AF43" s="245"/>
      <c r="AG43" s="244"/>
      <c r="AH43" s="243"/>
      <c r="AI43" s="243"/>
      <c r="AJ43" s="243"/>
      <c r="AK43" s="243"/>
      <c r="AL43" s="243"/>
      <c r="AM43" s="243"/>
      <c r="AN43" s="243"/>
      <c r="AO43" s="243"/>
      <c r="AP43" s="243"/>
      <c r="AQ43" s="243"/>
      <c r="AR43" s="245"/>
    </row>
    <row r="44" spans="3:45" s="17" customFormat="1" hidden="1" x14ac:dyDescent="0.25">
      <c r="C44" s="35" t="str">
        <f t="shared" si="13"/>
        <v>Devers Colorado River (DCR)</v>
      </c>
      <c r="D44" s="36" t="s">
        <v>6</v>
      </c>
      <c r="E44" s="134"/>
      <c r="F44" s="140"/>
      <c r="G44" s="122"/>
      <c r="H44" s="136"/>
      <c r="I44" s="111"/>
      <c r="J44" s="136"/>
      <c r="K44" s="137"/>
      <c r="L44" s="138"/>
      <c r="M44" s="118"/>
      <c r="N44" s="139">
        <f t="shared" si="15"/>
        <v>0</v>
      </c>
      <c r="O44" s="109">
        <f t="shared" si="15"/>
        <v>0</v>
      </c>
      <c r="P44" s="109">
        <f t="shared" si="15"/>
        <v>0</v>
      </c>
      <c r="Q44" s="109">
        <f t="shared" si="16"/>
        <v>0</v>
      </c>
      <c r="R44" s="109">
        <f t="shared" si="17"/>
        <v>0</v>
      </c>
      <c r="S44" s="110">
        <f t="shared" si="18"/>
        <v>0</v>
      </c>
      <c r="T44" s="111"/>
      <c r="U44" s="244"/>
      <c r="V44" s="243"/>
      <c r="W44" s="243"/>
      <c r="X44" s="243"/>
      <c r="Y44" s="243"/>
      <c r="Z44" s="243"/>
      <c r="AA44" s="243"/>
      <c r="AB44" s="243"/>
      <c r="AC44" s="243"/>
      <c r="AD44" s="243"/>
      <c r="AE44" s="243"/>
      <c r="AF44" s="245"/>
      <c r="AG44" s="244"/>
      <c r="AH44" s="243"/>
      <c r="AI44" s="243"/>
      <c r="AJ44" s="243"/>
      <c r="AK44" s="243"/>
      <c r="AL44" s="243"/>
      <c r="AM44" s="243"/>
      <c r="AN44" s="243"/>
      <c r="AO44" s="243"/>
      <c r="AP44" s="243"/>
      <c r="AQ44" s="243"/>
      <c r="AR44" s="245"/>
    </row>
    <row r="45" spans="3:45" s="17" customFormat="1" hidden="1" x14ac:dyDescent="0.25">
      <c r="C45" s="35" t="str">
        <f t="shared" si="13"/>
        <v>Devers Colorado River (DCR)</v>
      </c>
      <c r="D45" s="36" t="s">
        <v>6</v>
      </c>
      <c r="E45" s="134"/>
      <c r="F45" s="140"/>
      <c r="G45" s="122"/>
      <c r="H45" s="136"/>
      <c r="I45" s="48"/>
      <c r="J45" s="136"/>
      <c r="K45" s="137"/>
      <c r="L45" s="138"/>
      <c r="M45" s="118"/>
      <c r="N45" s="49">
        <f t="shared" si="15"/>
        <v>0</v>
      </c>
      <c r="O45" s="109">
        <f t="shared" si="15"/>
        <v>0</v>
      </c>
      <c r="P45" s="109">
        <f t="shared" si="15"/>
        <v>0</v>
      </c>
      <c r="Q45" s="109">
        <f t="shared" si="16"/>
        <v>0</v>
      </c>
      <c r="R45" s="109">
        <f t="shared" si="17"/>
        <v>0</v>
      </c>
      <c r="S45" s="110">
        <f t="shared" si="18"/>
        <v>0</v>
      </c>
      <c r="T45" s="111"/>
      <c r="U45" s="244"/>
      <c r="V45" s="243"/>
      <c r="W45" s="243"/>
      <c r="X45" s="243"/>
      <c r="Y45" s="243"/>
      <c r="Z45" s="243"/>
      <c r="AA45" s="243"/>
      <c r="AB45" s="243"/>
      <c r="AC45" s="243"/>
      <c r="AD45" s="243"/>
      <c r="AE45" s="243"/>
      <c r="AF45" s="245"/>
      <c r="AG45" s="244"/>
      <c r="AH45" s="243"/>
      <c r="AI45" s="243"/>
      <c r="AJ45" s="243"/>
      <c r="AK45" s="243"/>
      <c r="AL45" s="243"/>
      <c r="AM45" s="243"/>
      <c r="AN45" s="243"/>
      <c r="AO45" s="243"/>
      <c r="AP45" s="243"/>
      <c r="AQ45" s="243"/>
      <c r="AR45" s="245"/>
    </row>
    <row r="46" spans="3:45" s="17" customFormat="1" hidden="1" x14ac:dyDescent="0.25">
      <c r="C46" s="35" t="str">
        <f t="shared" si="13"/>
        <v>Devers Colorado River (DCR)</v>
      </c>
      <c r="D46" s="36" t="s">
        <v>6</v>
      </c>
      <c r="E46" s="134"/>
      <c r="F46" s="140"/>
      <c r="G46" s="122"/>
      <c r="H46" s="136"/>
      <c r="I46" s="111"/>
      <c r="J46" s="136"/>
      <c r="K46" s="137"/>
      <c r="L46" s="138"/>
      <c r="M46" s="118"/>
      <c r="N46" s="139">
        <f t="shared" si="15"/>
        <v>0</v>
      </c>
      <c r="O46" s="109">
        <f t="shared" si="15"/>
        <v>0</v>
      </c>
      <c r="P46" s="109">
        <f t="shared" si="15"/>
        <v>0</v>
      </c>
      <c r="Q46" s="109">
        <f t="shared" si="16"/>
        <v>0</v>
      </c>
      <c r="R46" s="109">
        <f t="shared" si="17"/>
        <v>0</v>
      </c>
      <c r="S46" s="110">
        <f t="shared" si="18"/>
        <v>0</v>
      </c>
      <c r="T46" s="111"/>
      <c r="U46" s="244"/>
      <c r="V46" s="243"/>
      <c r="W46" s="243"/>
      <c r="X46" s="243"/>
      <c r="Y46" s="243"/>
      <c r="Z46" s="243"/>
      <c r="AA46" s="243"/>
      <c r="AB46" s="243"/>
      <c r="AC46" s="243"/>
      <c r="AD46" s="243"/>
      <c r="AE46" s="243"/>
      <c r="AF46" s="245"/>
      <c r="AG46" s="244"/>
      <c r="AH46" s="243"/>
      <c r="AI46" s="243"/>
      <c r="AJ46" s="243"/>
      <c r="AK46" s="243"/>
      <c r="AL46" s="243"/>
      <c r="AM46" s="243"/>
      <c r="AN46" s="243"/>
      <c r="AO46" s="243"/>
      <c r="AP46" s="243"/>
      <c r="AQ46" s="243"/>
      <c r="AR46" s="245"/>
    </row>
    <row r="47" spans="3:45" ht="15.75" thickBot="1" x14ac:dyDescent="0.3">
      <c r="E47" s="115" t="s">
        <v>221</v>
      </c>
      <c r="F47" s="116"/>
      <c r="G47" s="116"/>
      <c r="H47" s="116"/>
      <c r="I47" s="116"/>
      <c r="J47" s="116"/>
      <c r="K47" s="116"/>
      <c r="L47" s="117"/>
      <c r="M47" s="118"/>
      <c r="N47" s="119">
        <f t="shared" ref="N47:S47" si="19">SUM(N35:N46)</f>
        <v>0</v>
      </c>
      <c r="O47" s="120">
        <f t="shared" si="19"/>
        <v>-80.287740000000014</v>
      </c>
      <c r="P47" s="120">
        <f t="shared" si="19"/>
        <v>0</v>
      </c>
      <c r="Q47" s="120">
        <f t="shared" si="19"/>
        <v>0</v>
      </c>
      <c r="R47" s="120">
        <f t="shared" si="19"/>
        <v>-80.287740000000014</v>
      </c>
      <c r="S47" s="121">
        <f t="shared" si="19"/>
        <v>0</v>
      </c>
      <c r="T47" s="122"/>
      <c r="U47" s="123">
        <f t="shared" ref="U47:AR47" si="20">SUM(U35:U46)</f>
        <v>0</v>
      </c>
      <c r="V47" s="124">
        <f t="shared" si="20"/>
        <v>-80.269720000000007</v>
      </c>
      <c r="W47" s="124">
        <f t="shared" si="20"/>
        <v>-1.8020000000000001E-2</v>
      </c>
      <c r="X47" s="124">
        <f t="shared" si="20"/>
        <v>0</v>
      </c>
      <c r="Y47" s="124">
        <f t="shared" si="20"/>
        <v>0</v>
      </c>
      <c r="Z47" s="124">
        <f t="shared" si="20"/>
        <v>0</v>
      </c>
      <c r="AA47" s="124">
        <f t="shared" si="20"/>
        <v>0</v>
      </c>
      <c r="AB47" s="124">
        <f t="shared" si="20"/>
        <v>0</v>
      </c>
      <c r="AC47" s="124">
        <f t="shared" si="20"/>
        <v>0</v>
      </c>
      <c r="AD47" s="124">
        <f t="shared" si="20"/>
        <v>0</v>
      </c>
      <c r="AE47" s="124">
        <f t="shared" si="20"/>
        <v>0</v>
      </c>
      <c r="AF47" s="125">
        <f t="shared" si="20"/>
        <v>0</v>
      </c>
      <c r="AG47" s="123">
        <f t="shared" si="20"/>
        <v>0</v>
      </c>
      <c r="AH47" s="124">
        <f t="shared" si="20"/>
        <v>0</v>
      </c>
      <c r="AI47" s="124">
        <f t="shared" si="20"/>
        <v>0</v>
      </c>
      <c r="AJ47" s="124">
        <f t="shared" si="20"/>
        <v>0</v>
      </c>
      <c r="AK47" s="124">
        <f t="shared" si="20"/>
        <v>0</v>
      </c>
      <c r="AL47" s="124">
        <f t="shared" si="20"/>
        <v>0</v>
      </c>
      <c r="AM47" s="124">
        <f t="shared" si="20"/>
        <v>0</v>
      </c>
      <c r="AN47" s="124">
        <f t="shared" si="20"/>
        <v>0</v>
      </c>
      <c r="AO47" s="124">
        <f t="shared" si="20"/>
        <v>0</v>
      </c>
      <c r="AP47" s="124">
        <f t="shared" si="20"/>
        <v>0</v>
      </c>
      <c r="AQ47" s="124">
        <f t="shared" si="20"/>
        <v>0</v>
      </c>
      <c r="AR47" s="125">
        <f t="shared" si="20"/>
        <v>0</v>
      </c>
      <c r="AS47" s="18"/>
    </row>
    <row r="48" spans="3:45" s="18" customFormat="1" ht="15.75" thickTop="1" x14ac:dyDescent="0.25">
      <c r="C48" s="42"/>
      <c r="D48" s="43"/>
      <c r="E48" s="38"/>
      <c r="F48" s="37"/>
      <c r="G48" s="38"/>
      <c r="H48" s="14"/>
      <c r="I48" s="14"/>
      <c r="J48" s="13"/>
      <c r="K48" s="14"/>
      <c r="L48" s="14"/>
      <c r="M48" s="118"/>
      <c r="N48" s="13"/>
      <c r="O48" s="13"/>
      <c r="P48" s="13"/>
      <c r="Q48" s="13"/>
      <c r="R48" s="13"/>
      <c r="S48" s="13"/>
      <c r="T48" s="122"/>
      <c r="U48" s="50"/>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17"/>
    </row>
    <row r="49" spans="2:45" x14ac:dyDescent="0.25">
      <c r="E49" s="127"/>
      <c r="F49" s="128"/>
      <c r="G49" s="127"/>
      <c r="H49" s="191"/>
      <c r="I49" s="191"/>
      <c r="J49" s="191"/>
      <c r="K49" s="191"/>
      <c r="L49" s="191"/>
      <c r="M49" s="118"/>
      <c r="N49" s="30"/>
      <c r="O49" s="30"/>
      <c r="P49" s="30"/>
      <c r="Q49" s="30"/>
      <c r="R49" s="30"/>
      <c r="S49" s="30"/>
      <c r="T49" s="122"/>
      <c r="U49" s="141"/>
      <c r="V49" s="141"/>
      <c r="W49" s="141"/>
      <c r="X49" s="141"/>
      <c r="Y49" s="141"/>
      <c r="Z49" s="141"/>
      <c r="AA49" s="141"/>
      <c r="AB49" s="141"/>
      <c r="AC49" s="141"/>
      <c r="AD49" s="141"/>
      <c r="AE49" s="141"/>
      <c r="AF49" s="141"/>
      <c r="AG49" s="129"/>
      <c r="AH49" s="129"/>
      <c r="AI49" s="129"/>
      <c r="AJ49" s="129"/>
      <c r="AK49" s="129"/>
      <c r="AL49" s="129"/>
      <c r="AM49" s="129"/>
      <c r="AN49" s="129"/>
      <c r="AO49" s="129"/>
      <c r="AP49" s="129"/>
      <c r="AQ49" s="129"/>
      <c r="AR49" s="129"/>
      <c r="AS49" s="17"/>
    </row>
    <row r="50" spans="2:45" s="15" customFormat="1" x14ac:dyDescent="0.25">
      <c r="C50" s="42"/>
      <c r="D50" s="43"/>
      <c r="E50" s="142"/>
      <c r="F50" s="142"/>
      <c r="G50" s="142"/>
      <c r="H50" s="142"/>
      <c r="I50" s="142"/>
      <c r="J50" s="142"/>
      <c r="K50" s="142"/>
      <c r="L50" s="142"/>
      <c r="M50" s="118"/>
      <c r="N50" s="30"/>
      <c r="O50" s="30"/>
      <c r="P50" s="30"/>
      <c r="Q50" s="30"/>
      <c r="R50" s="30"/>
      <c r="S50" s="30"/>
      <c r="T50" s="122"/>
      <c r="U50" s="143"/>
      <c r="V50" s="143"/>
      <c r="W50" s="143"/>
      <c r="X50" s="143"/>
      <c r="Y50" s="143"/>
      <c r="Z50" s="143"/>
      <c r="AA50" s="143"/>
      <c r="AB50" s="143"/>
      <c r="AC50" s="143"/>
      <c r="AD50" s="143"/>
      <c r="AE50" s="143"/>
      <c r="AF50" s="129"/>
      <c r="AG50" s="129"/>
      <c r="AH50" s="129"/>
      <c r="AI50" s="129"/>
      <c r="AJ50" s="129"/>
      <c r="AK50" s="129"/>
      <c r="AL50" s="129"/>
      <c r="AM50" s="129"/>
      <c r="AN50" s="129"/>
      <c r="AO50" s="129"/>
      <c r="AP50" s="129"/>
      <c r="AQ50" s="129"/>
      <c r="AR50" s="129"/>
      <c r="AS50" s="17"/>
    </row>
    <row r="51" spans="2:45" x14ac:dyDescent="0.25">
      <c r="E51" s="216" t="s">
        <v>222</v>
      </c>
      <c r="F51" s="216"/>
      <c r="G51" s="216"/>
      <c r="H51" s="216"/>
      <c r="I51" s="216"/>
      <c r="J51" s="216"/>
      <c r="K51" s="216"/>
      <c r="L51" s="222"/>
      <c r="M51" s="118"/>
      <c r="T51" s="122"/>
      <c r="AS51" s="17"/>
    </row>
    <row r="52" spans="2:45" x14ac:dyDescent="0.25">
      <c r="M52" s="118"/>
      <c r="T52" s="122"/>
      <c r="AS52" s="17"/>
    </row>
    <row r="53" spans="2:45" x14ac:dyDescent="0.25">
      <c r="E53" s="96" t="s">
        <v>204</v>
      </c>
      <c r="M53" s="118"/>
      <c r="T53" s="122"/>
      <c r="AS53" s="17"/>
    </row>
    <row r="54" spans="2:45" ht="15" customHeight="1" x14ac:dyDescent="0.25">
      <c r="E54" s="97" t="s">
        <v>205</v>
      </c>
      <c r="F54" s="97"/>
      <c r="G54" s="97"/>
      <c r="H54" s="97"/>
      <c r="I54" s="97"/>
      <c r="J54" s="97"/>
      <c r="K54" s="97"/>
      <c r="L54" s="97"/>
      <c r="M54" s="118"/>
      <c r="T54" s="122"/>
      <c r="AS54" s="17"/>
    </row>
    <row r="55" spans="2:45" ht="15.75" thickBot="1" x14ac:dyDescent="0.3">
      <c r="M55" s="118"/>
      <c r="T55" s="122"/>
      <c r="AS55" s="17"/>
    </row>
    <row r="56" spans="2:45" s="17" customFormat="1" ht="30.75" thickBot="1" x14ac:dyDescent="0.3">
      <c r="C56" s="35"/>
      <c r="D56" s="36"/>
      <c r="E56" s="98" t="s">
        <v>23</v>
      </c>
      <c r="F56" s="99" t="s">
        <v>24</v>
      </c>
      <c r="G56" s="100" t="s">
        <v>25</v>
      </c>
      <c r="H56" s="101" t="s">
        <v>26</v>
      </c>
      <c r="I56" s="102" t="s">
        <v>27</v>
      </c>
      <c r="J56" s="102" t="s">
        <v>28</v>
      </c>
      <c r="K56" s="102" t="s">
        <v>29</v>
      </c>
      <c r="L56" s="103" t="s">
        <v>30</v>
      </c>
      <c r="M56" s="118"/>
      <c r="N56" s="105" t="str">
        <f t="shared" ref="N56:S56" si="21">N$13</f>
        <v>2016 CWIP</v>
      </c>
      <c r="O56" s="102" t="str">
        <f t="shared" si="21"/>
        <v>2017 Total Expenditures</v>
      </c>
      <c r="P56" s="102" t="str">
        <f t="shared" si="21"/>
        <v>2018 Total Expenditures</v>
      </c>
      <c r="Q56" s="102" t="str">
        <f t="shared" si="21"/>
        <v>2016 ISO CWIP Less Collectible</v>
      </c>
      <c r="R56" s="102" t="str">
        <f t="shared" si="21"/>
        <v>2017 ISO Expenditures Less Collectible</v>
      </c>
      <c r="S56" s="103" t="str">
        <f t="shared" si="21"/>
        <v>2018 ISO Expenditures Less Collectible</v>
      </c>
      <c r="T56" s="122"/>
      <c r="U56" s="107">
        <f>$F$5</f>
        <v>42736</v>
      </c>
      <c r="V56" s="101">
        <f t="shared" ref="V56:AN56" si="22">DATE(YEAR(U56),MONTH(U56)+1,DAY(U56))</f>
        <v>42767</v>
      </c>
      <c r="W56" s="101">
        <f t="shared" si="22"/>
        <v>42795</v>
      </c>
      <c r="X56" s="101">
        <f t="shared" si="22"/>
        <v>42826</v>
      </c>
      <c r="Y56" s="101">
        <f t="shared" si="22"/>
        <v>42856</v>
      </c>
      <c r="Z56" s="101">
        <f t="shared" si="22"/>
        <v>42887</v>
      </c>
      <c r="AA56" s="101">
        <f t="shared" si="22"/>
        <v>42917</v>
      </c>
      <c r="AB56" s="101">
        <f t="shared" si="22"/>
        <v>42948</v>
      </c>
      <c r="AC56" s="101">
        <f t="shared" si="22"/>
        <v>42979</v>
      </c>
      <c r="AD56" s="101">
        <f t="shared" si="22"/>
        <v>43009</v>
      </c>
      <c r="AE56" s="101">
        <f t="shared" si="22"/>
        <v>43040</v>
      </c>
      <c r="AF56" s="108">
        <f t="shared" si="22"/>
        <v>43070</v>
      </c>
      <c r="AG56" s="101">
        <f>DATE(YEAR(AF56),MONTH(AF56)+1,DAY(AF56))</f>
        <v>43101</v>
      </c>
      <c r="AH56" s="101">
        <f t="shared" si="22"/>
        <v>43132</v>
      </c>
      <c r="AI56" s="101">
        <f t="shared" si="22"/>
        <v>43160</v>
      </c>
      <c r="AJ56" s="101">
        <f t="shared" si="22"/>
        <v>43191</v>
      </c>
      <c r="AK56" s="101">
        <f t="shared" si="22"/>
        <v>43221</v>
      </c>
      <c r="AL56" s="101">
        <f t="shared" si="22"/>
        <v>43252</v>
      </c>
      <c r="AM56" s="101">
        <f t="shared" si="22"/>
        <v>43282</v>
      </c>
      <c r="AN56" s="101">
        <f t="shared" si="22"/>
        <v>43313</v>
      </c>
      <c r="AO56" s="101">
        <f>DATE(YEAR(AN56),MONTH(AN56)+1,DAY(AN56))</f>
        <v>43344</v>
      </c>
      <c r="AP56" s="101">
        <f>DATE(YEAR(AO56),MONTH(AO56)+1,DAY(AO56))</f>
        <v>43374</v>
      </c>
      <c r="AQ56" s="101">
        <f>DATE(YEAR(AP56),MONTH(AP56)+1,DAY(AP56))</f>
        <v>43405</v>
      </c>
      <c r="AR56" s="108">
        <f>DATE(YEAR(AQ56),MONTH(AQ56)+1,DAY(AQ56))</f>
        <v>43435</v>
      </c>
    </row>
    <row r="57" spans="2:45" s="148" customFormat="1" x14ac:dyDescent="0.25">
      <c r="B57" s="211"/>
      <c r="C57" s="57" t="str">
        <f>+$E$51</f>
        <v>Tehachapi Segments 3B &amp; 3C</v>
      </c>
      <c r="D57" s="36" t="s">
        <v>214</v>
      </c>
      <c r="E57" s="241" t="s">
        <v>223</v>
      </c>
      <c r="F57" s="236" t="s">
        <v>224</v>
      </c>
      <c r="G57" s="235" t="str">
        <f>+LEFT(RIGHT(E57,6),4)</f>
        <v>7183</v>
      </c>
      <c r="H57" s="237" t="s">
        <v>33</v>
      </c>
      <c r="I57" s="238">
        <v>41244</v>
      </c>
      <c r="J57" s="235" t="s">
        <v>225</v>
      </c>
      <c r="K57" s="239">
        <v>0</v>
      </c>
      <c r="L57" s="242">
        <v>1</v>
      </c>
      <c r="M57" s="229"/>
      <c r="N57" s="233">
        <v>0</v>
      </c>
      <c r="O57" s="144">
        <f>SUM(U73:AF73)</f>
        <v>4.6648399999999999</v>
      </c>
      <c r="P57" s="144">
        <f>SUM(AG73:AR73)</f>
        <v>0</v>
      </c>
      <c r="Q57" s="144">
        <f t="shared" ref="Q57:Q63" si="23">$N57*$L57*(1-$K57)</f>
        <v>0</v>
      </c>
      <c r="R57" s="109">
        <f t="shared" ref="R57:R63" si="24">$O57*$L57*(1-$K57)</f>
        <v>4.6648399999999999</v>
      </c>
      <c r="S57" s="110">
        <f t="shared" ref="S57:S63" si="25">$P57*$L57*(1-$K57)</f>
        <v>0</v>
      </c>
      <c r="T57" s="111"/>
      <c r="U57" s="145">
        <f>IF(OR(RIGHT($J57,3)="RGT",RIGHT($J57,3)="INC"),IF($I57=U$56,SUM($U73:U73)+$Q57,IF(U$56&gt;$I57,U73,0)),0)</f>
        <v>-7.50176</v>
      </c>
      <c r="V57" s="146">
        <f>IF(OR(RIGHT($J57,3)="RGT",RIGHT($J57,3)="INC"),IF($I57=V$56,SUM($U73:V73)+$Q57,IF(V$56&gt;$I57,V73,0)),0)</f>
        <v>4.44747</v>
      </c>
      <c r="W57" s="146">
        <f>IF(OR(RIGHT($J57,3)="RGT",RIGHT($J57,3)="INC"),IF($I57=W$56,SUM($U73:W73)+$Q57,IF(W$56&gt;$I57,W73,0)),0)</f>
        <v>7.7191299999999998</v>
      </c>
      <c r="X57" s="146">
        <f>IF(OR(RIGHT($J57,3)="RGT",RIGHT($J57,3)="INC"),IF($I57=X$56,SUM($U73:X73)+$Q57,IF(X$56&gt;$I57,X73,0)),0)</f>
        <v>0</v>
      </c>
      <c r="Y57" s="146">
        <f>IF(OR(RIGHT($J57,3)="RGT",RIGHT($J57,3)="INC"),IF($I57=Y$56,SUM($U73:Y73)+$Q57,IF(Y$56&gt;$I57,Y73,0)),0)</f>
        <v>0</v>
      </c>
      <c r="Z57" s="146">
        <f>IF(OR(RIGHT($J57,3)="RGT",RIGHT($J57,3)="INC"),IF($I57=Z$56,SUM($U73:Z73)+$Q57,IF(Z$56&gt;$I57,Z73,0)),0)</f>
        <v>0</v>
      </c>
      <c r="AA57" s="146">
        <f>IF(OR(RIGHT($J57,3)="RGT",RIGHT($J57,3)="INC"),IF($I57=AA$56,SUM($U73:AA73)+$Q57,IF(AA$56&gt;$I57,AA73,0)),0)</f>
        <v>0</v>
      </c>
      <c r="AB57" s="146">
        <f>IF(OR(RIGHT($J57,3)="RGT",RIGHT($J57,3)="INC"),IF($I57=AB$56,SUM($U73:AB73)+$Q57,IF(AB$56&gt;$I57,AB73,0)),0)</f>
        <v>0</v>
      </c>
      <c r="AC57" s="146">
        <f>IF(OR(RIGHT($J57,3)="RGT",RIGHT($J57,3)="INC"),IF($I57=AC$56,SUM($U73:AC73)+$Q57,IF(AC$56&gt;$I57,AC73,0)),0)</f>
        <v>0</v>
      </c>
      <c r="AD57" s="146">
        <f>IF(OR(RIGHT($J57,3)="RGT",RIGHT($J57,3)="INC"),IF($I57=AD$56,SUM($U73:AD73)+$Q57,IF(AD$56&gt;$I57,AD73,0)),0)</f>
        <v>0</v>
      </c>
      <c r="AE57" s="146">
        <f>IF(OR(RIGHT($J57,3)="RGT",RIGHT($J57,3)="INC"),IF($I57=AE$56,SUM($U73:AE73)+$Q57,IF(AE$56&gt;$I57,AE73,0)),0)</f>
        <v>0</v>
      </c>
      <c r="AF57" s="147">
        <f>IF(OR(RIGHT($J57,3)="RGT",RIGHT($J57,3)="INC"),IF($I57=AF$56,SUM($U73:AF73)+$Q57,IF(AF$56&gt;$I57,AF73,0)),0)</f>
        <v>0</v>
      </c>
      <c r="AG57" s="146">
        <f>IF(OR(RIGHT($J57,3)="RGT",RIGHT($J57,3)="INC"),IF($I57=AG$56,SUM($U73:AG73)+$Q57,IF(AG$56&gt;$I57,AG73,0)),0)</f>
        <v>0</v>
      </c>
      <c r="AH57" s="146">
        <f>IF(OR(RIGHT($J57,3)="RGT",RIGHT($J57,3)="INC"),IF($I57=AH$56,SUM($U73:AH73)+$Q57,IF(AH$56&gt;$I57,AH73,0)),0)</f>
        <v>0</v>
      </c>
      <c r="AI57" s="146">
        <f>IF(OR(RIGHT($J57,3)="RGT",RIGHT($J57,3)="INC"),IF($I57=AI$56,SUM($U73:AI73)+$Q57,IF(AI$56&gt;$I57,AI73,0)),0)</f>
        <v>0</v>
      </c>
      <c r="AJ57" s="146">
        <f>IF(OR(RIGHT($J57,3)="RGT",RIGHT($J57,3)="INC"),IF($I57=AJ$56,SUM($U73:AJ73)+$Q57,IF(AJ$56&gt;$I57,AJ73,0)),0)</f>
        <v>0</v>
      </c>
      <c r="AK57" s="146">
        <f>IF(OR(RIGHT($J57,3)="RGT",RIGHT($J57,3)="INC"),IF($I57=AK$56,SUM($U73:AK73)+$Q57,IF(AK$56&gt;$I57,AK73,0)),0)</f>
        <v>0</v>
      </c>
      <c r="AL57" s="146">
        <f>IF(OR(RIGHT($J57,3)="RGT",RIGHT($J57,3)="INC"),IF($I57=AL$56,SUM($U73:AL73)+$Q57,IF(AL$56&gt;$I57,AL73,0)),0)</f>
        <v>0</v>
      </c>
      <c r="AM57" s="146">
        <f>IF(OR(RIGHT($J57,3)="RGT",RIGHT($J57,3)="INC"),IF($I57=AM$56,SUM($U73:AM73)+$Q57,IF(AM$56&gt;$I57,AM73,0)),0)</f>
        <v>0</v>
      </c>
      <c r="AN57" s="146">
        <f>IF(OR(RIGHT($J57,3)="RGT",RIGHT($J57,3)="INC"),IF($I57=AN$56,SUM($U73:AN73)+$Q57,IF(AN$56&gt;$I57,AN73,0)),0)</f>
        <v>0</v>
      </c>
      <c r="AO57" s="146">
        <f>IF(OR(RIGHT($J57,3)="RGT",RIGHT($J57,3)="INC"),IF($I57=AO$56,SUM($U73:AO73)+$Q57,IF(AO$56&gt;$I57,AO73,0)),0)</f>
        <v>0</v>
      </c>
      <c r="AP57" s="146">
        <f>IF(OR(RIGHT($J57,3)="RGT",RIGHT($J57,3)="INC"),IF($I57=AP$56,SUM($U73:AP73)+$Q57,IF(AP$56&gt;$I57,AP73,0)),0)</f>
        <v>0</v>
      </c>
      <c r="AQ57" s="146">
        <f>IF(OR(RIGHT($J57,3)="RGT",RIGHT($J57,3)="INC"),IF($I57=AQ$56,SUM($U73:AQ73)+$Q57,IF(AQ$56&gt;$I57,AQ73,0)),0)</f>
        <v>0</v>
      </c>
      <c r="AR57" s="147">
        <f>IF(OR(RIGHT($J57,3)="RGT",RIGHT($J57,3)="INC"),IF($I57=AR$56,SUM($U73:AR73)+$Q57,IF(AR$56&gt;$I57,AR73,0)),0)</f>
        <v>0</v>
      </c>
      <c r="AS57" s="17"/>
    </row>
    <row r="58" spans="2:45" s="148" customFormat="1" x14ac:dyDescent="0.25">
      <c r="B58" s="211"/>
      <c r="C58" s="57" t="str">
        <f t="shared" ref="C58:C63" si="26">+$E$51</f>
        <v>Tehachapi Segments 3B &amp; 3C</v>
      </c>
      <c r="D58" s="36" t="s">
        <v>214</v>
      </c>
      <c r="E58" s="241" t="s">
        <v>226</v>
      </c>
      <c r="F58" s="236" t="s">
        <v>227</v>
      </c>
      <c r="G58" s="235" t="s">
        <v>228</v>
      </c>
      <c r="H58" s="237" t="s">
        <v>33</v>
      </c>
      <c r="I58" s="238">
        <v>42217</v>
      </c>
      <c r="J58" s="235" t="s">
        <v>217</v>
      </c>
      <c r="K58" s="239">
        <v>0</v>
      </c>
      <c r="L58" s="242">
        <v>1</v>
      </c>
      <c r="M58" s="229"/>
      <c r="N58" s="233">
        <v>0</v>
      </c>
      <c r="O58" s="144">
        <f>SUM(U74:AF74)</f>
        <v>-0.52109000000000005</v>
      </c>
      <c r="P58" s="144">
        <f>SUM(AG74:AR74)</f>
        <v>0</v>
      </c>
      <c r="Q58" s="144">
        <f t="shared" si="23"/>
        <v>0</v>
      </c>
      <c r="R58" s="109">
        <f t="shared" si="24"/>
        <v>-0.52109000000000005</v>
      </c>
      <c r="S58" s="110">
        <f t="shared" si="25"/>
        <v>0</v>
      </c>
      <c r="T58" s="111"/>
      <c r="U58" s="145">
        <f>IF(OR(RIGHT($J58,3)="RGT",RIGHT($J58,3)="INC"),IF($I58=U$56,SUM($U74:U74)+$Q58,IF(U$56&gt;$I58,U74,0)),0)</f>
        <v>0</v>
      </c>
      <c r="V58" s="146">
        <f>IF(OR(RIGHT($J58,3)="RGT",RIGHT($J58,3)="INC"),IF($I58=V$56,SUM($U74:V74)+$Q58,IF(V$56&gt;$I58,V74,0)),0)</f>
        <v>-0.52097000000000004</v>
      </c>
      <c r="W58" s="146">
        <f>IF(OR(RIGHT($J58,3)="RGT",RIGHT($J58,3)="INC"),IF($I58=W$56,SUM($U74:W74)+$Q58,IF(W$56&gt;$I58,W74,0)),0)</f>
        <v>-1.1999999999999999E-4</v>
      </c>
      <c r="X58" s="146">
        <f>IF(OR(RIGHT($J58,3)="RGT",RIGHT($J58,3)="INC"),IF($I58=X$56,SUM($U74:X74)+$Q58,IF(X$56&gt;$I58,X74,0)),0)</f>
        <v>0</v>
      </c>
      <c r="Y58" s="146">
        <f>IF(OR(RIGHT($J58,3)="RGT",RIGHT($J58,3)="INC"),IF($I58=Y$56,SUM($U74:Y74)+$Q58,IF(Y$56&gt;$I58,Y74,0)),0)</f>
        <v>0</v>
      </c>
      <c r="Z58" s="146">
        <f>IF(OR(RIGHT($J58,3)="RGT",RIGHT($J58,3)="INC"),IF($I58=Z$56,SUM($U74:Z74)+$Q58,IF(Z$56&gt;$I58,Z74,0)),0)</f>
        <v>0</v>
      </c>
      <c r="AA58" s="146">
        <f>IF(OR(RIGHT($J58,3)="RGT",RIGHT($J58,3)="INC"),IF($I58=AA$56,SUM($U74:AA74)+$Q58,IF(AA$56&gt;$I58,AA74,0)),0)</f>
        <v>0</v>
      </c>
      <c r="AB58" s="146">
        <f>IF(OR(RIGHT($J58,3)="RGT",RIGHT($J58,3)="INC"),IF($I58=AB$56,SUM($U74:AB74)+$Q58,IF(AB$56&gt;$I58,AB74,0)),0)</f>
        <v>0</v>
      </c>
      <c r="AC58" s="146">
        <f>IF(OR(RIGHT($J58,3)="RGT",RIGHT($J58,3)="INC"),IF($I58=AC$56,SUM($U74:AC74)+$Q58,IF(AC$56&gt;$I58,AC74,0)),0)</f>
        <v>0</v>
      </c>
      <c r="AD58" s="146">
        <f>IF(OR(RIGHT($J58,3)="RGT",RIGHT($J58,3)="INC"),IF($I58=AD$56,SUM($U74:AD74)+$Q58,IF(AD$56&gt;$I58,AD74,0)),0)</f>
        <v>0</v>
      </c>
      <c r="AE58" s="146">
        <f>IF(OR(RIGHT($J58,3)="RGT",RIGHT($J58,3)="INC"),IF($I58=AE$56,SUM($U74:AE74)+$Q58,IF(AE$56&gt;$I58,AE74,0)),0)</f>
        <v>0</v>
      </c>
      <c r="AF58" s="147">
        <f>IF(OR(RIGHT($J58,3)="RGT",RIGHT($J58,3)="INC"),IF($I58=AF$56,SUM($U74:AF74)+$Q58,IF(AF$56&gt;$I58,AF74,0)),0)</f>
        <v>0</v>
      </c>
      <c r="AG58" s="146">
        <f>IF(OR(RIGHT($J58,3)="RGT",RIGHT($J58,3)="INC"),IF($I58=AG$56,SUM($U74:AG74)+$Q58,IF(AG$56&gt;$I58,AG74,0)),0)</f>
        <v>0</v>
      </c>
      <c r="AH58" s="146">
        <f>IF(OR(RIGHT($J58,3)="RGT",RIGHT($J58,3)="INC"),IF($I58=AH$56,SUM($U74:AH74)+$Q58,IF(AH$56&gt;$I58,AH74,0)),0)</f>
        <v>0</v>
      </c>
      <c r="AI58" s="146">
        <f>IF(OR(RIGHT($J58,3)="RGT",RIGHT($J58,3)="INC"),IF($I58=AI$56,SUM($U74:AI74)+$Q58,IF(AI$56&gt;$I58,AI74,0)),0)</f>
        <v>0</v>
      </c>
      <c r="AJ58" s="146">
        <f>IF(OR(RIGHT($J58,3)="RGT",RIGHT($J58,3)="INC"),IF($I58=AJ$56,SUM($U74:AJ74)+$Q58,IF(AJ$56&gt;$I58,AJ74,0)),0)</f>
        <v>0</v>
      </c>
      <c r="AK58" s="146">
        <f>IF(OR(RIGHT($J58,3)="RGT",RIGHT($J58,3)="INC"),IF($I58=AK$56,SUM($U74:AK74)+$Q58,IF(AK$56&gt;$I58,AK74,0)),0)</f>
        <v>0</v>
      </c>
      <c r="AL58" s="146">
        <f>IF(OR(RIGHT($J58,3)="RGT",RIGHT($J58,3)="INC"),IF($I58=AL$56,SUM($U74:AL74)+$Q58,IF(AL$56&gt;$I58,AL74,0)),0)</f>
        <v>0</v>
      </c>
      <c r="AM58" s="146">
        <f>IF(OR(RIGHT($J58,3)="RGT",RIGHT($J58,3)="INC"),IF($I58=AM$56,SUM($U74:AM74)+$Q58,IF(AM$56&gt;$I58,AM74,0)),0)</f>
        <v>0</v>
      </c>
      <c r="AN58" s="146">
        <f>IF(OR(RIGHT($J58,3)="RGT",RIGHT($J58,3)="INC"),IF($I58=AN$56,SUM($U74:AN74)+$Q58,IF(AN$56&gt;$I58,AN74,0)),0)</f>
        <v>0</v>
      </c>
      <c r="AO58" s="146">
        <f>IF(OR(RIGHT($J58,3)="RGT",RIGHT($J58,3)="INC"),IF($I58=AO$56,SUM($U74:AO74)+$Q58,IF(AO$56&gt;$I58,AO74,0)),0)</f>
        <v>0</v>
      </c>
      <c r="AP58" s="146">
        <f>IF(OR(RIGHT($J58,3)="RGT",RIGHT($J58,3)="INC"),IF($I58=AP$56,SUM($U74:AP74)+$Q58,IF(AP$56&gt;$I58,AP74,0)),0)</f>
        <v>0</v>
      </c>
      <c r="AQ58" s="146">
        <f>IF(OR(RIGHT($J58,3)="RGT",RIGHT($J58,3)="INC"),IF($I58=AQ$56,SUM($U74:AQ74)+$Q58,IF(AQ$56&gt;$I58,AQ74,0)),0)</f>
        <v>0</v>
      </c>
      <c r="AR58" s="147">
        <f>IF(OR(RIGHT($J58,3)="RGT",RIGHT($J58,3)="INC"),IF($I58=AR$56,SUM($U74:AR74)+$Q58,IF(AR$56&gt;$I58,AR74,0)),0)</f>
        <v>0</v>
      </c>
      <c r="AS58" s="17"/>
    </row>
    <row r="59" spans="2:45" s="148" customFormat="1" hidden="1" x14ac:dyDescent="0.25">
      <c r="C59" s="57" t="str">
        <f t="shared" si="26"/>
        <v>Tehachapi Segments 3B &amp; 3C</v>
      </c>
      <c r="D59" s="36" t="s">
        <v>214</v>
      </c>
      <c r="E59" s="241"/>
      <c r="F59" s="236"/>
      <c r="G59" s="235"/>
      <c r="H59" s="237"/>
      <c r="I59" s="238"/>
      <c r="J59" s="235"/>
      <c r="K59" s="239"/>
      <c r="L59" s="242"/>
      <c r="M59" s="229"/>
      <c r="N59" s="233"/>
      <c r="O59" s="144">
        <f>SUM(U75:AF75)</f>
        <v>0</v>
      </c>
      <c r="P59" s="144">
        <f>SUM(AG75:AR75)</f>
        <v>0</v>
      </c>
      <c r="Q59" s="144">
        <f t="shared" si="23"/>
        <v>0</v>
      </c>
      <c r="R59" s="109">
        <f t="shared" si="24"/>
        <v>0</v>
      </c>
      <c r="S59" s="110">
        <f t="shared" si="25"/>
        <v>0</v>
      </c>
      <c r="T59" s="111"/>
      <c r="U59" s="145">
        <f>IF(OR(RIGHT($J59,3)="RGT",RIGHT($J59,3)="INC"),IF($I59=U$56,SUM($U75:U75)+$Q59,IF(U$56&gt;$I59,U75,0)),0)</f>
        <v>0</v>
      </c>
      <c r="V59" s="146">
        <f>IF(OR(RIGHT($J59,3)="RGT",RIGHT($J59,3)="INC"),IF($I59=V$56,SUM($U75:V75)+$Q59,IF(V$56&gt;$I59,V75,0)),0)</f>
        <v>0</v>
      </c>
      <c r="W59" s="146">
        <f>IF(OR(RIGHT($J59,3)="RGT",RIGHT($J59,3)="INC"),IF($I59=W$56,SUM($U75:W75)+$Q59,IF(W$56&gt;$I59,W75,0)),0)</f>
        <v>0</v>
      </c>
      <c r="X59" s="146">
        <f>IF(OR(RIGHT($J59,3)="RGT",RIGHT($J59,3)="INC"),IF($I59=X$56,SUM($U75:X75)+$Q59,IF(X$56&gt;$I59,X75,0)),0)</f>
        <v>0</v>
      </c>
      <c r="Y59" s="146">
        <f>IF(OR(RIGHT($J59,3)="RGT",RIGHT($J59,3)="INC"),IF($I59=Y$56,SUM($U75:Y75)+$Q59,IF(Y$56&gt;$I59,Y75,0)),0)</f>
        <v>0</v>
      </c>
      <c r="Z59" s="146">
        <f>IF(OR(RIGHT($J59,3)="RGT",RIGHT($J59,3)="INC"),IF($I59=Z$56,SUM($U75:Z75)+$Q59,IF(Z$56&gt;$I59,Z75,0)),0)</f>
        <v>0</v>
      </c>
      <c r="AA59" s="146">
        <f>IF(OR(RIGHT($J59,3)="RGT",RIGHT($J59,3)="INC"),IF($I59=AA$56,SUM($U75:AA75)+$Q59,IF(AA$56&gt;$I59,AA75,0)),0)</f>
        <v>0</v>
      </c>
      <c r="AB59" s="146">
        <f>IF(OR(RIGHT($J59,3)="RGT",RIGHT($J59,3)="INC"),IF($I59=AB$56,SUM($U75:AB75)+$Q59,IF(AB$56&gt;$I59,AB75,0)),0)</f>
        <v>0</v>
      </c>
      <c r="AC59" s="146">
        <f>IF(OR(RIGHT($J59,3)="RGT",RIGHT($J59,3)="INC"),IF($I59=AC$56,SUM($U75:AC75)+$Q59,IF(AC$56&gt;$I59,AC75,0)),0)</f>
        <v>0</v>
      </c>
      <c r="AD59" s="146">
        <f>IF(OR(RIGHT($J59,3)="RGT",RIGHT($J59,3)="INC"),IF($I59=AD$56,SUM($U75:AD75)+$Q59,IF(AD$56&gt;$I59,AD75,0)),0)</f>
        <v>0</v>
      </c>
      <c r="AE59" s="146">
        <f>IF(OR(RIGHT($J59,3)="RGT",RIGHT($J59,3)="INC"),IF($I59=AE$56,SUM($U75:AE75)+$Q59,IF(AE$56&gt;$I59,AE75,0)),0)</f>
        <v>0</v>
      </c>
      <c r="AF59" s="147">
        <f>IF(OR(RIGHT($J59,3)="RGT",RIGHT($J59,3)="INC"),IF($I59=AF$56,SUM($U75:AF75)+$Q59,IF(AF$56&gt;$I59,AF75,0)),0)</f>
        <v>0</v>
      </c>
      <c r="AG59" s="146">
        <f>IF(OR(RIGHT($J59,3)="RGT",RIGHT($J59,3)="INC"),IF($I59=AG$56,SUM($U75:AG75)+$Q59,IF(AG$56&gt;$I59,AG75,0)),0)</f>
        <v>0</v>
      </c>
      <c r="AH59" s="146">
        <f>IF(OR(RIGHT($J59,3)="RGT",RIGHT($J59,3)="INC"),IF($I59=AH$56,SUM($U75:AH75)+$Q59,IF(AH$56&gt;$I59,AH75,0)),0)</f>
        <v>0</v>
      </c>
      <c r="AI59" s="146">
        <f>IF(OR(RIGHT($J59,3)="RGT",RIGHT($J59,3)="INC"),IF($I59=AI$56,SUM($U75:AI75)+$Q59,IF(AI$56&gt;$I59,AI75,0)),0)</f>
        <v>0</v>
      </c>
      <c r="AJ59" s="146">
        <f>IF(OR(RIGHT($J59,3)="RGT",RIGHT($J59,3)="INC"),IF($I59=AJ$56,SUM($U75:AJ75)+$Q59,IF(AJ$56&gt;$I59,AJ75,0)),0)</f>
        <v>0</v>
      </c>
      <c r="AK59" s="146">
        <f>IF(OR(RIGHT($J59,3)="RGT",RIGHT($J59,3)="INC"),IF($I59=AK$56,SUM($U75:AK75)+$Q59,IF(AK$56&gt;$I59,AK75,0)),0)</f>
        <v>0</v>
      </c>
      <c r="AL59" s="146">
        <f>IF(OR(RIGHT($J59,3)="RGT",RIGHT($J59,3)="INC"),IF($I59=AL$56,SUM($U75:AL75)+$Q59,IF(AL$56&gt;$I59,AL75,0)),0)</f>
        <v>0</v>
      </c>
      <c r="AM59" s="146">
        <f>IF(OR(RIGHT($J59,3)="RGT",RIGHT($J59,3)="INC"),IF($I59=AM$56,SUM($U75:AM75)+$Q59,IF(AM$56&gt;$I59,AM75,0)),0)</f>
        <v>0</v>
      </c>
      <c r="AN59" s="146">
        <f>IF(OR(RIGHT($J59,3)="RGT",RIGHT($J59,3)="INC"),IF($I59=AN$56,SUM($U75:AN75)+$Q59,IF(AN$56&gt;$I59,AN75,0)),0)</f>
        <v>0</v>
      </c>
      <c r="AO59" s="146">
        <f>IF(OR(RIGHT($J59,3)="RGT",RIGHT($J59,3)="INC"),IF($I59=AO$56,SUM($U75:AO75)+$Q59,IF(AO$56&gt;$I59,AO75,0)),0)</f>
        <v>0</v>
      </c>
      <c r="AP59" s="146">
        <f>IF(OR(RIGHT($J59,3)="RGT",RIGHT($J59,3)="INC"),IF($I59=AP$56,SUM($U75:AP75)+$Q59,IF(AP$56&gt;$I59,AP75,0)),0)</f>
        <v>0</v>
      </c>
      <c r="AQ59" s="146">
        <f>IF(OR(RIGHT($J59,3)="RGT",RIGHT($J59,3)="INC"),IF($I59=AQ$56,SUM($U75:AQ75)+$Q59,IF(AQ$56&gt;$I59,AQ75,0)),0)</f>
        <v>0</v>
      </c>
      <c r="AR59" s="147">
        <f>IF(OR(RIGHT($J59,3)="RGT",RIGHT($J59,3)="INC"),IF($I59=AR$56,SUM($U75:AR75)+$Q59,IF(AR$56&gt;$I59,AR75,0)),0)</f>
        <v>0</v>
      </c>
      <c r="AS59" s="17"/>
    </row>
    <row r="60" spans="2:45" s="148" customFormat="1" hidden="1" x14ac:dyDescent="0.25">
      <c r="C60" s="57" t="str">
        <f t="shared" si="26"/>
        <v>Tehachapi Segments 3B &amp; 3C</v>
      </c>
      <c r="D60" s="36" t="s">
        <v>214</v>
      </c>
      <c r="E60" s="241"/>
      <c r="F60" s="236"/>
      <c r="G60" s="235"/>
      <c r="H60" s="237"/>
      <c r="I60" s="238"/>
      <c r="J60" s="240"/>
      <c r="K60" s="239"/>
      <c r="L60" s="242"/>
      <c r="M60" s="229"/>
      <c r="N60" s="233"/>
      <c r="O60" s="144">
        <f>SUM(U76:AF76)</f>
        <v>0</v>
      </c>
      <c r="P60" s="144">
        <f>SUM(AG76:AR76)</f>
        <v>0</v>
      </c>
      <c r="Q60" s="144">
        <f t="shared" si="23"/>
        <v>0</v>
      </c>
      <c r="R60" s="109">
        <f t="shared" si="24"/>
        <v>0</v>
      </c>
      <c r="S60" s="110">
        <f t="shared" si="25"/>
        <v>0</v>
      </c>
      <c r="T60" s="111"/>
      <c r="U60" s="145">
        <f>IF(OR(RIGHT($J60,3)="RGT",RIGHT($J60,3)="INC"),IF($I60=U$56,SUM($U76:U76)+$Q60,IF(U$56&gt;$I60,U76,0)),0)</f>
        <v>0</v>
      </c>
      <c r="V60" s="146">
        <f>IF(OR(RIGHT($J60,3)="RGT",RIGHT($J60,3)="INC"),IF($I60=V$56,SUM($U76:V76)+$Q60,IF(V$56&gt;$I60,V76,0)),0)</f>
        <v>0</v>
      </c>
      <c r="W60" s="146">
        <f>IF(OR(RIGHT($J60,3)="RGT",RIGHT($J60,3)="INC"),IF($I60=W$56,SUM($U76:W76)+$Q60,IF(W$56&gt;$I60,W76,0)),0)</f>
        <v>0</v>
      </c>
      <c r="X60" s="146">
        <f>IF(OR(RIGHT($J60,3)="RGT",RIGHT($J60,3)="INC"),IF($I60=X$56,SUM($U76:X76)+$Q60,IF(X$56&gt;$I60,X76,0)),0)</f>
        <v>0</v>
      </c>
      <c r="Y60" s="146">
        <f>IF(OR(RIGHT($J60,3)="RGT",RIGHT($J60,3)="INC"),IF($I60=Y$56,SUM($U76:Y76)+$Q60,IF(Y$56&gt;$I60,Y76,0)),0)</f>
        <v>0</v>
      </c>
      <c r="Z60" s="146">
        <f>IF(OR(RIGHT($J60,3)="RGT",RIGHT($J60,3)="INC"),IF($I60=Z$56,SUM($U76:Z76)+$Q60,IF(Z$56&gt;$I60,Z76,0)),0)</f>
        <v>0</v>
      </c>
      <c r="AA60" s="146">
        <f>IF(OR(RIGHT($J60,3)="RGT",RIGHT($J60,3)="INC"),IF($I60=AA$56,SUM($U76:AA76)+$Q60,IF(AA$56&gt;$I60,AA76,0)),0)</f>
        <v>0</v>
      </c>
      <c r="AB60" s="146">
        <f>IF(OR(RIGHT($J60,3)="RGT",RIGHT($J60,3)="INC"),IF($I60=AB$56,SUM($U76:AB76)+$Q60,IF(AB$56&gt;$I60,AB76,0)),0)</f>
        <v>0</v>
      </c>
      <c r="AC60" s="146">
        <f>IF(OR(RIGHT($J60,3)="RGT",RIGHT($J60,3)="INC"),IF($I60=AC$56,SUM($U76:AC76)+$Q60,IF(AC$56&gt;$I60,AC76,0)),0)</f>
        <v>0</v>
      </c>
      <c r="AD60" s="146">
        <f>IF(OR(RIGHT($J60,3)="RGT",RIGHT($J60,3)="INC"),IF($I60=AD$56,SUM($U76:AD76)+$Q60,IF(AD$56&gt;$I60,AD76,0)),0)</f>
        <v>0</v>
      </c>
      <c r="AE60" s="146">
        <f>IF(OR(RIGHT($J60,3)="RGT",RIGHT($J60,3)="INC"),IF($I60=AE$56,SUM($U76:AE76)+$Q60,IF(AE$56&gt;$I60,AE76,0)),0)</f>
        <v>0</v>
      </c>
      <c r="AF60" s="147">
        <f>IF(OR(RIGHT($J60,3)="RGT",RIGHT($J60,3)="INC"),IF($I60=AF$56,SUM($U76:AF76)+$Q60,IF(AF$56&gt;$I60,AF76,0)),0)</f>
        <v>0</v>
      </c>
      <c r="AG60" s="146">
        <f>IF(OR(RIGHT($J60,3)="RGT",RIGHT($J60,3)="INC"),IF($I60=AG$56,SUM($U76:AG76)+$Q60,IF(AG$56&gt;$I60,AG76,0)),0)</f>
        <v>0</v>
      </c>
      <c r="AH60" s="146">
        <f>IF(OR(RIGHT($J60,3)="RGT",RIGHT($J60,3)="INC"),IF($I60=AH$56,SUM($U76:AH76)+$Q60,IF(AH$56&gt;$I60,AH76,0)),0)</f>
        <v>0</v>
      </c>
      <c r="AI60" s="146">
        <f>IF(OR(RIGHT($J60,3)="RGT",RIGHT($J60,3)="INC"),IF($I60=AI$56,SUM($U76:AI76)+$Q60,IF(AI$56&gt;$I60,AI76,0)),0)</f>
        <v>0</v>
      </c>
      <c r="AJ60" s="146">
        <f>IF(OR(RIGHT($J60,3)="RGT",RIGHT($J60,3)="INC"),IF($I60=AJ$56,SUM($U76:AJ76)+$Q60,IF(AJ$56&gt;$I60,AJ76,0)),0)</f>
        <v>0</v>
      </c>
      <c r="AK60" s="146">
        <f>IF(OR(RIGHT($J60,3)="RGT",RIGHT($J60,3)="INC"),IF($I60=AK$56,SUM($U76:AK76)+$Q60,IF(AK$56&gt;$I60,AK76,0)),0)</f>
        <v>0</v>
      </c>
      <c r="AL60" s="146">
        <f>IF(OR(RIGHT($J60,3)="RGT",RIGHT($J60,3)="INC"),IF($I60=AL$56,SUM($U76:AL76)+$Q60,IF(AL$56&gt;$I60,AL76,0)),0)</f>
        <v>0</v>
      </c>
      <c r="AM60" s="146">
        <f>IF(OR(RIGHT($J60,3)="RGT",RIGHT($J60,3)="INC"),IF($I60=AM$56,SUM($U76:AM76)+$Q60,IF(AM$56&gt;$I60,AM76,0)),0)</f>
        <v>0</v>
      </c>
      <c r="AN60" s="146">
        <f>IF(OR(RIGHT($J60,3)="RGT",RIGHT($J60,3)="INC"),IF($I60=AN$56,SUM($U76:AN76)+$Q60,IF(AN$56&gt;$I60,AN76,0)),0)</f>
        <v>0</v>
      </c>
      <c r="AO60" s="146">
        <f>IF(OR(RIGHT($J60,3)="RGT",RIGHT($J60,3)="INC"),IF($I60=AO$56,SUM($U76:AO76)+$Q60,IF(AO$56&gt;$I60,AO76,0)),0)</f>
        <v>0</v>
      </c>
      <c r="AP60" s="146">
        <f>IF(OR(RIGHT($J60,3)="RGT",RIGHT($J60,3)="INC"),IF($I60=AP$56,SUM($U76:AP76)+$Q60,IF(AP$56&gt;$I60,AP76,0)),0)</f>
        <v>0</v>
      </c>
      <c r="AQ60" s="146">
        <f>IF(OR(RIGHT($J60,3)="RGT",RIGHT($J60,3)="INC"),IF($I60=AQ$56,SUM($U76:AQ76)+$Q60,IF(AQ$56&gt;$I60,AQ76,0)),0)</f>
        <v>0</v>
      </c>
      <c r="AR60" s="147">
        <f>IF(OR(RIGHT($J60,3)="RGT",RIGHT($J60,3)="INC"),IF($I60=AR$56,SUM($U76:AR76)+$Q60,IF(AR$56&gt;$I60,AR76,0)),0)</f>
        <v>0</v>
      </c>
      <c r="AS60" s="17"/>
    </row>
    <row r="61" spans="2:45" s="148" customFormat="1" hidden="1" x14ac:dyDescent="0.25">
      <c r="C61" s="57" t="str">
        <f t="shared" si="26"/>
        <v>Tehachapi Segments 3B &amp; 3C</v>
      </c>
      <c r="D61" s="36" t="s">
        <v>214</v>
      </c>
      <c r="E61" s="241"/>
      <c r="F61" s="236"/>
      <c r="G61" s="235"/>
      <c r="H61" s="237"/>
      <c r="I61" s="238"/>
      <c r="J61" s="240"/>
      <c r="K61" s="239"/>
      <c r="L61" s="242"/>
      <c r="M61" s="229"/>
      <c r="N61" s="233"/>
      <c r="O61" s="144">
        <f>SUM(U77:AF77)</f>
        <v>0</v>
      </c>
      <c r="P61" s="144">
        <f>SUM(AG77:AR77)</f>
        <v>0</v>
      </c>
      <c r="Q61" s="144">
        <f t="shared" si="23"/>
        <v>0</v>
      </c>
      <c r="R61" s="109">
        <f t="shared" si="24"/>
        <v>0</v>
      </c>
      <c r="S61" s="110">
        <f t="shared" si="25"/>
        <v>0</v>
      </c>
      <c r="T61" s="111"/>
      <c r="U61" s="145">
        <f>IF(OR(RIGHT($J61,3)="RGT",RIGHT($J61,3)="INC"),IF($I61=U$56,SUM($U77:U77)+$Q61,IF(U$56&gt;$I61,U77,0)),0)</f>
        <v>0</v>
      </c>
      <c r="V61" s="146">
        <f>IF(OR(RIGHT($J61,3)="RGT",RIGHT($J61,3)="INC"),IF($I61=V$56,SUM($U77:V77)+$Q61,IF(V$56&gt;$I61,V77,0)),0)</f>
        <v>0</v>
      </c>
      <c r="W61" s="146">
        <f>IF(OR(RIGHT($J61,3)="RGT",RIGHT($J61,3)="INC"),IF($I61=W$56,SUM($U77:W77)+$Q61,IF(W$56&gt;$I61,W77,0)),0)</f>
        <v>0</v>
      </c>
      <c r="X61" s="146">
        <f>IF(OR(RIGHT($J61,3)="RGT",RIGHT($J61,3)="INC"),IF($I61=X$56,SUM($U77:X77)+$Q61,IF(X$56&gt;$I61,X77,0)),0)</f>
        <v>0</v>
      </c>
      <c r="Y61" s="146">
        <f>IF(OR(RIGHT($J61,3)="RGT",RIGHT($J61,3)="INC"),IF($I61=Y$56,SUM($U77:Y77)+$Q61,IF(Y$56&gt;$I61,Y77,0)),0)</f>
        <v>0</v>
      </c>
      <c r="Z61" s="146">
        <f>IF(OR(RIGHT($J61,3)="RGT",RIGHT($J61,3)="INC"),IF($I61=Z$56,SUM($U77:Z77)+$Q61,IF(Z$56&gt;$I61,Z77,0)),0)</f>
        <v>0</v>
      </c>
      <c r="AA61" s="146">
        <f>IF(OR(RIGHT($J61,3)="RGT",RIGHT($J61,3)="INC"),IF($I61=AA$56,SUM($U77:AA77)+$Q61,IF(AA$56&gt;$I61,AA77,0)),0)</f>
        <v>0</v>
      </c>
      <c r="AB61" s="146">
        <f>IF(OR(RIGHT($J61,3)="RGT",RIGHT($J61,3)="INC"),IF($I61=AB$56,SUM($U77:AB77)+$Q61,IF(AB$56&gt;$I61,AB77,0)),0)</f>
        <v>0</v>
      </c>
      <c r="AC61" s="146">
        <f>IF(OR(RIGHT($J61,3)="RGT",RIGHT($J61,3)="INC"),IF($I61=AC$56,SUM($U77:AC77)+$Q61,IF(AC$56&gt;$I61,AC77,0)),0)</f>
        <v>0</v>
      </c>
      <c r="AD61" s="146">
        <f>IF(OR(RIGHT($J61,3)="RGT",RIGHT($J61,3)="INC"),IF($I61=AD$56,SUM($U77:AD77)+$Q61,IF(AD$56&gt;$I61,AD77,0)),0)</f>
        <v>0</v>
      </c>
      <c r="AE61" s="146">
        <f>IF(OR(RIGHT($J61,3)="RGT",RIGHT($J61,3)="INC"),IF($I61=AE$56,SUM($U77:AE77)+$Q61,IF(AE$56&gt;$I61,AE77,0)),0)</f>
        <v>0</v>
      </c>
      <c r="AF61" s="147">
        <f>IF(OR(RIGHT($J61,3)="RGT",RIGHT($J61,3)="INC"),IF($I61=AF$56,SUM($U77:AF77)+$Q61,IF(AF$56&gt;$I61,AF77,0)),0)</f>
        <v>0</v>
      </c>
      <c r="AG61" s="146">
        <f>IF(OR(RIGHT($J61,3)="RGT",RIGHT($J61,3)="INC"),IF($I61=AG$56,SUM($U77:AG77)+$Q61,IF(AG$56&gt;$I61,AG77,0)),0)</f>
        <v>0</v>
      </c>
      <c r="AH61" s="146">
        <f>IF(OR(RIGHT($J61,3)="RGT",RIGHT($J61,3)="INC"),IF($I61=AH$56,SUM($U77:AH77)+$Q61,IF(AH$56&gt;$I61,AH77,0)),0)</f>
        <v>0</v>
      </c>
      <c r="AI61" s="146">
        <f>IF(OR(RIGHT($J61,3)="RGT",RIGHT($J61,3)="INC"),IF($I61=AI$56,SUM($U77:AI77)+$Q61,IF(AI$56&gt;$I61,AI77,0)),0)</f>
        <v>0</v>
      </c>
      <c r="AJ61" s="146">
        <f>IF(OR(RIGHT($J61,3)="RGT",RIGHT($J61,3)="INC"),IF($I61=AJ$56,SUM($U77:AJ77)+$Q61,IF(AJ$56&gt;$I61,AJ77,0)),0)</f>
        <v>0</v>
      </c>
      <c r="AK61" s="146">
        <f>IF(OR(RIGHT($J61,3)="RGT",RIGHT($J61,3)="INC"),IF($I61=AK$56,SUM($U77:AK77)+$Q61,IF(AK$56&gt;$I61,AK77,0)),0)</f>
        <v>0</v>
      </c>
      <c r="AL61" s="146">
        <f>IF(OR(RIGHT($J61,3)="RGT",RIGHT($J61,3)="INC"),IF($I61=AL$56,SUM($U77:AL77)+$Q61,IF(AL$56&gt;$I61,AL77,0)),0)</f>
        <v>0</v>
      </c>
      <c r="AM61" s="146">
        <f>IF(OR(RIGHT($J61,3)="RGT",RIGHT($J61,3)="INC"),IF($I61=AM$56,SUM($U77:AM77)+$Q61,IF(AM$56&gt;$I61,AM77,0)),0)</f>
        <v>0</v>
      </c>
      <c r="AN61" s="146">
        <f>IF(OR(RIGHT($J61,3)="RGT",RIGHT($J61,3)="INC"),IF($I61=AN$56,SUM($U77:AN77)+$Q61,IF(AN$56&gt;$I61,AN77,0)),0)</f>
        <v>0</v>
      </c>
      <c r="AO61" s="146">
        <f>IF(OR(RIGHT($J61,3)="RGT",RIGHT($J61,3)="INC"),IF($I61=AO$56,SUM($U77:AO77)+$Q61,IF(AO$56&gt;$I61,AO77,0)),0)</f>
        <v>0</v>
      </c>
      <c r="AP61" s="146">
        <f>IF(OR(RIGHT($J61,3)="RGT",RIGHT($J61,3)="INC"),IF($I61=AP$56,SUM($U77:AP77)+$Q61,IF(AP$56&gt;$I61,AP77,0)),0)</f>
        <v>0</v>
      </c>
      <c r="AQ61" s="146">
        <f>IF(OR(RIGHT($J61,3)="RGT",RIGHT($J61,3)="INC"),IF($I61=AQ$56,SUM($U77:AQ77)+$Q61,IF(AQ$56&gt;$I61,AQ77,0)),0)</f>
        <v>0</v>
      </c>
      <c r="AR61" s="147">
        <f>IF(OR(RIGHT($J61,3)="RGT",RIGHT($J61,3)="INC"),IF($I61=AR$56,SUM($U77:AR77)+$Q61,IF(AR$56&gt;$I61,AR77,0)),0)</f>
        <v>0</v>
      </c>
      <c r="AS61" s="17"/>
    </row>
    <row r="62" spans="2:45" s="148" customFormat="1" hidden="1" x14ac:dyDescent="0.25">
      <c r="C62" s="57" t="str">
        <f t="shared" si="26"/>
        <v>Tehachapi Segments 3B &amp; 3C</v>
      </c>
      <c r="D62" s="36" t="s">
        <v>214</v>
      </c>
      <c r="E62" s="241"/>
      <c r="F62" s="236"/>
      <c r="G62" s="235"/>
      <c r="H62" s="237"/>
      <c r="I62" s="238"/>
      <c r="J62" s="240"/>
      <c r="K62" s="239"/>
      <c r="L62" s="242"/>
      <c r="M62" s="229"/>
      <c r="N62" s="233"/>
      <c r="O62" s="144">
        <f t="shared" ref="O62:O63" si="27">SUM(U78:AF78)</f>
        <v>0</v>
      </c>
      <c r="P62" s="144">
        <f t="shared" ref="P62:P63" si="28">SUM(AG78:AR78)</f>
        <v>0</v>
      </c>
      <c r="Q62" s="144">
        <f t="shared" si="23"/>
        <v>0</v>
      </c>
      <c r="R62" s="109">
        <f t="shared" si="24"/>
        <v>0</v>
      </c>
      <c r="S62" s="110">
        <f t="shared" si="25"/>
        <v>0</v>
      </c>
      <c r="T62" s="111"/>
      <c r="U62" s="145">
        <f>IF(OR(RIGHT($J62,3)="RGT",RIGHT($J62,3)="INC"),IF($I62=U$56,SUM($U78:U78)+$Q62,IF(U$56&gt;$I62,U78,0)),0)</f>
        <v>0</v>
      </c>
      <c r="V62" s="146">
        <f>IF(OR(RIGHT($J62,3)="RGT",RIGHT($J62,3)="INC"),IF($I62=V$56,SUM($U78:V78)+$Q62,IF(V$56&gt;$I62,V78,0)),0)</f>
        <v>0</v>
      </c>
      <c r="W62" s="146">
        <f>IF(OR(RIGHT($J62,3)="RGT",RIGHT($J62,3)="INC"),IF($I62=W$56,SUM($U78:W78)+$Q62,IF(W$56&gt;$I62,W78,0)),0)</f>
        <v>0</v>
      </c>
      <c r="X62" s="146">
        <f>IF(OR(RIGHT($J62,3)="RGT",RIGHT($J62,3)="INC"),IF($I62=X$56,SUM($U78:X78)+$Q62,IF(X$56&gt;$I62,X78,0)),0)</f>
        <v>0</v>
      </c>
      <c r="Y62" s="146">
        <f>IF(OR(RIGHT($J62,3)="RGT",RIGHT($J62,3)="INC"),IF($I62=Y$56,SUM($U78:Y78)+$Q62,IF(Y$56&gt;$I62,Y78,0)),0)</f>
        <v>0</v>
      </c>
      <c r="Z62" s="146">
        <f>IF(OR(RIGHT($J62,3)="RGT",RIGHT($J62,3)="INC"),IF($I62=Z$56,SUM($U78:Z78)+$Q62,IF(Z$56&gt;$I62,Z78,0)),0)</f>
        <v>0</v>
      </c>
      <c r="AA62" s="146">
        <f>IF(OR(RIGHT($J62,3)="RGT",RIGHT($J62,3)="INC"),IF($I62=AA$56,SUM($U78:AA78)+$Q62,IF(AA$56&gt;$I62,AA78,0)),0)</f>
        <v>0</v>
      </c>
      <c r="AB62" s="146">
        <f>IF(OR(RIGHT($J62,3)="RGT",RIGHT($J62,3)="INC"),IF($I62=AB$56,SUM($U78:AB78)+$Q62,IF(AB$56&gt;$I62,AB78,0)),0)</f>
        <v>0</v>
      </c>
      <c r="AC62" s="146">
        <f>IF(OR(RIGHT($J62,3)="RGT",RIGHT($J62,3)="INC"),IF($I62=AC$56,SUM($U78:AC78)+$Q62,IF(AC$56&gt;$I62,AC78,0)),0)</f>
        <v>0</v>
      </c>
      <c r="AD62" s="146">
        <f>IF(OR(RIGHT($J62,3)="RGT",RIGHT($J62,3)="INC"),IF($I62=AD$56,SUM($U78:AD78)+$Q62,IF(AD$56&gt;$I62,AD78,0)),0)</f>
        <v>0</v>
      </c>
      <c r="AE62" s="146">
        <f>IF(OR(RIGHT($J62,3)="RGT",RIGHT($J62,3)="INC"),IF($I62=AE$56,SUM($U78:AE78)+$Q62,IF(AE$56&gt;$I62,AE78,0)),0)</f>
        <v>0</v>
      </c>
      <c r="AF62" s="147">
        <f>IF(OR(RIGHT($J62,3)="RGT",RIGHT($J62,3)="INC"),IF($I62=AF$56,SUM($U78:AF78)+$Q62,IF(AF$56&gt;$I62,AF78,0)),0)</f>
        <v>0</v>
      </c>
      <c r="AG62" s="146">
        <f>IF(OR(RIGHT($J62,3)="RGT",RIGHT($J62,3)="INC"),IF($I62=AG$56,SUM($U78:AG78)+$Q62,IF(AG$56&gt;$I62,AG78,0)),0)</f>
        <v>0</v>
      </c>
      <c r="AH62" s="146">
        <f>IF(OR(RIGHT($J62,3)="RGT",RIGHT($J62,3)="INC"),IF($I62=AH$56,SUM($U78:AH78)+$Q62,IF(AH$56&gt;$I62,AH78,0)),0)</f>
        <v>0</v>
      </c>
      <c r="AI62" s="146">
        <f>IF(OR(RIGHT($J62,3)="RGT",RIGHT($J62,3)="INC"),IF($I62=AI$56,SUM($U78:AI78)+$Q62,IF(AI$56&gt;$I62,AI78,0)),0)</f>
        <v>0</v>
      </c>
      <c r="AJ62" s="146">
        <f>IF(OR(RIGHT($J62,3)="RGT",RIGHT($J62,3)="INC"),IF($I62=AJ$56,SUM($U78:AJ78)+$Q62,IF(AJ$56&gt;$I62,AJ78,0)),0)</f>
        <v>0</v>
      </c>
      <c r="AK62" s="146">
        <f>IF(OR(RIGHT($J62,3)="RGT",RIGHT($J62,3)="INC"),IF($I62=AK$56,SUM($U78:AK78)+$Q62,IF(AK$56&gt;$I62,AK78,0)),0)</f>
        <v>0</v>
      </c>
      <c r="AL62" s="146">
        <f>IF(OR(RIGHT($J62,3)="RGT",RIGHT($J62,3)="INC"),IF($I62=AL$56,SUM($U78:AL78)+$Q62,IF(AL$56&gt;$I62,AL78,0)),0)</f>
        <v>0</v>
      </c>
      <c r="AM62" s="146">
        <f>IF(OR(RIGHT($J62,3)="RGT",RIGHT($J62,3)="INC"),IF($I62=AM$56,SUM($U78:AM78)+$Q62,IF(AM$56&gt;$I62,AM78,0)),0)</f>
        <v>0</v>
      </c>
      <c r="AN62" s="146">
        <f>IF(OR(RIGHT($J62,3)="RGT",RIGHT($J62,3)="INC"),IF($I62=AN$56,SUM($U78:AN78)+$Q62,IF(AN$56&gt;$I62,AN78,0)),0)</f>
        <v>0</v>
      </c>
      <c r="AO62" s="146">
        <f>IF(OR(RIGHT($J62,3)="RGT",RIGHT($J62,3)="INC"),IF($I62=AO$56,SUM($U78:AO78)+$Q62,IF(AO$56&gt;$I62,AO78,0)),0)</f>
        <v>0</v>
      </c>
      <c r="AP62" s="146">
        <f>IF(OR(RIGHT($J62,3)="RGT",RIGHT($J62,3)="INC"),IF($I62=AP$56,SUM($U78:AP78)+$Q62,IF(AP$56&gt;$I62,AP78,0)),0)</f>
        <v>0</v>
      </c>
      <c r="AQ62" s="146">
        <f>IF(OR(RIGHT($J62,3)="RGT",RIGHT($J62,3)="INC"),IF($I62=AQ$56,SUM($U78:AQ78)+$Q62,IF(AQ$56&gt;$I62,AQ78,0)),0)</f>
        <v>0</v>
      </c>
      <c r="AR62" s="147">
        <f>IF(OR(RIGHT($J62,3)="RGT",RIGHT($J62,3)="INC"),IF($I62=AR$56,SUM($U78:AR78)+$Q62,IF(AR$56&gt;$I62,AR78,0)),0)</f>
        <v>0</v>
      </c>
      <c r="AS62" s="17"/>
    </row>
    <row r="63" spans="2:45" s="148" customFormat="1" hidden="1" x14ac:dyDescent="0.25">
      <c r="C63" s="57" t="str">
        <f t="shared" si="26"/>
        <v>Tehachapi Segments 3B &amp; 3C</v>
      </c>
      <c r="D63" s="36" t="s">
        <v>214</v>
      </c>
      <c r="E63" s="241"/>
      <c r="F63" s="236"/>
      <c r="G63" s="235"/>
      <c r="H63" s="237"/>
      <c r="I63" s="238"/>
      <c r="J63" s="240"/>
      <c r="K63" s="239"/>
      <c r="L63" s="242"/>
      <c r="M63" s="229"/>
      <c r="N63" s="233"/>
      <c r="O63" s="144">
        <f t="shared" si="27"/>
        <v>0</v>
      </c>
      <c r="P63" s="144">
        <f t="shared" si="28"/>
        <v>0</v>
      </c>
      <c r="Q63" s="144">
        <f t="shared" si="23"/>
        <v>0</v>
      </c>
      <c r="R63" s="109">
        <f t="shared" si="24"/>
        <v>0</v>
      </c>
      <c r="S63" s="110">
        <f t="shared" si="25"/>
        <v>0</v>
      </c>
      <c r="T63" s="111"/>
      <c r="U63" s="145">
        <f>IF(OR(RIGHT($J63,3)="RGT",RIGHT($J63,3)="INC"),IF($I63=U$56,SUM($U79:U79)+$Q63,IF(U$56&gt;$I63,U79,0)),0)</f>
        <v>0</v>
      </c>
      <c r="V63" s="146">
        <f>IF(OR(RIGHT($J63,3)="RGT",RIGHT($J63,3)="INC"),IF($I63=V$56,SUM($U79:V79)+$Q63,IF(V$56&gt;$I63,V79,0)),0)</f>
        <v>0</v>
      </c>
      <c r="W63" s="146">
        <f>IF(OR(RIGHT($J63,3)="RGT",RIGHT($J63,3)="INC"),IF($I63=W$56,SUM($U79:W79)+$Q63,IF(W$56&gt;$I63,W79,0)),0)</f>
        <v>0</v>
      </c>
      <c r="X63" s="146">
        <f>IF(OR(RIGHT($J63,3)="RGT",RIGHT($J63,3)="INC"),IF($I63=X$56,SUM($U79:X79)+$Q63,IF(X$56&gt;$I63,X79,0)),0)</f>
        <v>0</v>
      </c>
      <c r="Y63" s="146">
        <f>IF(OR(RIGHT($J63,3)="RGT",RIGHT($J63,3)="INC"),IF($I63=Y$56,SUM($U79:Y79)+$Q63,IF(Y$56&gt;$I63,Y79,0)),0)</f>
        <v>0</v>
      </c>
      <c r="Z63" s="146">
        <f>IF(OR(RIGHT($J63,3)="RGT",RIGHT($J63,3)="INC"),IF($I63=Z$56,SUM($U79:Z79)+$Q63,IF(Z$56&gt;$I63,Z79,0)),0)</f>
        <v>0</v>
      </c>
      <c r="AA63" s="146">
        <f>IF(OR(RIGHT($J63,3)="RGT",RIGHT($J63,3)="INC"),IF($I63=AA$56,SUM($U79:AA79)+$Q63,IF(AA$56&gt;$I63,AA79,0)),0)</f>
        <v>0</v>
      </c>
      <c r="AB63" s="146">
        <f>IF(OR(RIGHT($J63,3)="RGT",RIGHT($J63,3)="INC"),IF($I63=AB$56,SUM($U79:AB79)+$Q63,IF(AB$56&gt;$I63,AB79,0)),0)</f>
        <v>0</v>
      </c>
      <c r="AC63" s="146">
        <f>IF(OR(RIGHT($J63,3)="RGT",RIGHT($J63,3)="INC"),IF($I63=AC$56,SUM($U79:AC79)+$Q63,IF(AC$56&gt;$I63,AC79,0)),0)</f>
        <v>0</v>
      </c>
      <c r="AD63" s="146">
        <f>IF(OR(RIGHT($J63,3)="RGT",RIGHT($J63,3)="INC"),IF($I63=AD$56,SUM($U79:AD79)+$Q63,IF(AD$56&gt;$I63,AD79,0)),0)</f>
        <v>0</v>
      </c>
      <c r="AE63" s="146">
        <f>IF(OR(RIGHT($J63,3)="RGT",RIGHT($J63,3)="INC"),IF($I63=AE$56,SUM($U79:AE79)+$Q63,IF(AE$56&gt;$I63,AE79,0)),0)</f>
        <v>0</v>
      </c>
      <c r="AF63" s="147">
        <f>IF(OR(RIGHT($J63,3)="RGT",RIGHT($J63,3)="INC"),IF($I63=AF$56,SUM($U79:AF79)+$Q63,IF(AF$56&gt;$I63,AF79,0)),0)</f>
        <v>0</v>
      </c>
      <c r="AG63" s="146">
        <f>IF(OR(RIGHT($J63,3)="RGT",RIGHT($J63,3)="INC"),IF($I63=AG$56,SUM($U79:AG79)+$Q63,IF(AG$56&gt;$I63,AG79,0)),0)</f>
        <v>0</v>
      </c>
      <c r="AH63" s="146">
        <f>IF(OR(RIGHT($J63,3)="RGT",RIGHT($J63,3)="INC"),IF($I63=AH$56,SUM($U79:AH79)+$Q63,IF(AH$56&gt;$I63,AH79,0)),0)</f>
        <v>0</v>
      </c>
      <c r="AI63" s="146">
        <f>IF(OR(RIGHT($J63,3)="RGT",RIGHT($J63,3)="INC"),IF($I63=AI$56,SUM($U79:AI79)+$Q63,IF(AI$56&gt;$I63,AI79,0)),0)</f>
        <v>0</v>
      </c>
      <c r="AJ63" s="146">
        <f>IF(OR(RIGHT($J63,3)="RGT",RIGHT($J63,3)="INC"),IF($I63=AJ$56,SUM($U79:AJ79)+$Q63,IF(AJ$56&gt;$I63,AJ79,0)),0)</f>
        <v>0</v>
      </c>
      <c r="AK63" s="146">
        <f>IF(OR(RIGHT($J63,3)="RGT",RIGHT($J63,3)="INC"),IF($I63=AK$56,SUM($U79:AK79)+$Q63,IF(AK$56&gt;$I63,AK79,0)),0)</f>
        <v>0</v>
      </c>
      <c r="AL63" s="146">
        <f>IF(OR(RIGHT($J63,3)="RGT",RIGHT($J63,3)="INC"),IF($I63=AL$56,SUM($U79:AL79)+$Q63,IF(AL$56&gt;$I63,AL79,0)),0)</f>
        <v>0</v>
      </c>
      <c r="AM63" s="146">
        <f>IF(OR(RIGHT($J63,3)="RGT",RIGHT($J63,3)="INC"),IF($I63=AM$56,SUM($U79:AM79)+$Q63,IF(AM$56&gt;$I63,AM79,0)),0)</f>
        <v>0</v>
      </c>
      <c r="AN63" s="146">
        <f>IF(OR(RIGHT($J63,3)="RGT",RIGHT($J63,3)="INC"),IF($I63=AN$56,SUM($U79:AN79)+$Q63,IF(AN$56&gt;$I63,AN79,0)),0)</f>
        <v>0</v>
      </c>
      <c r="AO63" s="146">
        <f>IF(OR(RIGHT($J63,3)="RGT",RIGHT($J63,3)="INC"),IF($I63=AO$56,SUM($U79:AO79)+$Q63,IF(AO$56&gt;$I63,AO79,0)),0)</f>
        <v>0</v>
      </c>
      <c r="AP63" s="146">
        <f>IF(OR(RIGHT($J63,3)="RGT",RIGHT($J63,3)="INC"),IF($I63=AP$56,SUM($U79:AP79)+$Q63,IF(AP$56&gt;$I63,AP79,0)),0)</f>
        <v>0</v>
      </c>
      <c r="AQ63" s="146">
        <f>IF(OR(RIGHT($J63,3)="RGT",RIGHT($J63,3)="INC"),IF($I63=AQ$56,SUM($U79:AQ79)+$Q63,IF(AQ$56&gt;$I63,AQ79,0)),0)</f>
        <v>0</v>
      </c>
      <c r="AR63" s="147">
        <f>IF(OR(RIGHT($J63,3)="RGT",RIGHT($J63,3)="INC"),IF($I63=AR$56,SUM($U79:AR79)+$Q63,IF(AR$56&gt;$I63,AR79,0)),0)</f>
        <v>0</v>
      </c>
      <c r="AS63" s="17"/>
    </row>
    <row r="64" spans="2:45" ht="15.75" thickBot="1" x14ac:dyDescent="0.3">
      <c r="D64" s="36" t="s">
        <v>229</v>
      </c>
      <c r="E64" s="115" t="s">
        <v>199</v>
      </c>
      <c r="F64" s="116"/>
      <c r="G64" s="116"/>
      <c r="H64" s="116"/>
      <c r="I64" s="116"/>
      <c r="J64" s="116"/>
      <c r="K64" s="116"/>
      <c r="L64" s="117"/>
      <c r="M64" s="118"/>
      <c r="N64" s="119">
        <f t="shared" ref="N64:S64" si="29">SUM(N57:N63)</f>
        <v>0</v>
      </c>
      <c r="O64" s="120">
        <f t="shared" si="29"/>
        <v>4.1437499999999998</v>
      </c>
      <c r="P64" s="120">
        <f t="shared" si="29"/>
        <v>0</v>
      </c>
      <c r="Q64" s="120">
        <f t="shared" si="29"/>
        <v>0</v>
      </c>
      <c r="R64" s="120">
        <f t="shared" si="29"/>
        <v>4.1437499999999998</v>
      </c>
      <c r="S64" s="121">
        <f t="shared" si="29"/>
        <v>0</v>
      </c>
      <c r="T64" s="122"/>
      <c r="U64" s="123">
        <f t="shared" ref="U64:AR64" si="30">SUM(U57:U63)</f>
        <v>-7.50176</v>
      </c>
      <c r="V64" s="124">
        <f t="shared" si="30"/>
        <v>3.9264999999999999</v>
      </c>
      <c r="W64" s="124">
        <f t="shared" si="30"/>
        <v>7.7190099999999999</v>
      </c>
      <c r="X64" s="124">
        <f t="shared" si="30"/>
        <v>0</v>
      </c>
      <c r="Y64" s="124">
        <f t="shared" si="30"/>
        <v>0</v>
      </c>
      <c r="Z64" s="124">
        <f t="shared" si="30"/>
        <v>0</v>
      </c>
      <c r="AA64" s="124">
        <f t="shared" si="30"/>
        <v>0</v>
      </c>
      <c r="AB64" s="124">
        <f t="shared" si="30"/>
        <v>0</v>
      </c>
      <c r="AC64" s="124">
        <f t="shared" si="30"/>
        <v>0</v>
      </c>
      <c r="AD64" s="124">
        <f t="shared" si="30"/>
        <v>0</v>
      </c>
      <c r="AE64" s="124">
        <f t="shared" si="30"/>
        <v>0</v>
      </c>
      <c r="AF64" s="125">
        <f t="shared" si="30"/>
        <v>0</v>
      </c>
      <c r="AG64" s="124">
        <f t="shared" si="30"/>
        <v>0</v>
      </c>
      <c r="AH64" s="124">
        <f t="shared" si="30"/>
        <v>0</v>
      </c>
      <c r="AI64" s="124">
        <f t="shared" si="30"/>
        <v>0</v>
      </c>
      <c r="AJ64" s="124">
        <f t="shared" si="30"/>
        <v>0</v>
      </c>
      <c r="AK64" s="124">
        <f t="shared" si="30"/>
        <v>0</v>
      </c>
      <c r="AL64" s="124">
        <f t="shared" si="30"/>
        <v>0</v>
      </c>
      <c r="AM64" s="124">
        <f t="shared" si="30"/>
        <v>0</v>
      </c>
      <c r="AN64" s="124">
        <f t="shared" si="30"/>
        <v>0</v>
      </c>
      <c r="AO64" s="124">
        <f t="shared" si="30"/>
        <v>0</v>
      </c>
      <c r="AP64" s="124">
        <f t="shared" si="30"/>
        <v>0</v>
      </c>
      <c r="AQ64" s="124">
        <f t="shared" si="30"/>
        <v>0</v>
      </c>
      <c r="AR64" s="125">
        <f t="shared" si="30"/>
        <v>0</v>
      </c>
      <c r="AS64" s="17"/>
    </row>
    <row r="65" spans="3:45" s="15" customFormat="1" ht="15.75" thickTop="1" x14ac:dyDescent="0.25">
      <c r="C65" s="42"/>
      <c r="D65" s="43"/>
      <c r="E65" s="126"/>
      <c r="F65" s="44"/>
      <c r="G65" s="45"/>
      <c r="H65" s="12"/>
      <c r="I65" s="12"/>
      <c r="K65" s="12"/>
      <c r="L65" s="12"/>
      <c r="M65" s="118"/>
      <c r="T65" s="12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7"/>
    </row>
    <row r="66" spans="3:45" ht="15.75" thickBot="1" x14ac:dyDescent="0.3">
      <c r="E66" s="115" t="str">
        <f>"Total Incremental Plant Balance - "&amp;E51</f>
        <v>Total Incremental Plant Balance - Tehachapi Segments 3B &amp; 3C</v>
      </c>
      <c r="F66" s="116"/>
      <c r="G66" s="116"/>
      <c r="H66" s="116"/>
      <c r="I66" s="116"/>
      <c r="J66" s="116"/>
      <c r="K66" s="116"/>
      <c r="L66" s="117"/>
      <c r="M66" s="118"/>
      <c r="N66" s="119"/>
      <c r="O66" s="120"/>
      <c r="P66" s="120"/>
      <c r="Q66" s="120"/>
      <c r="R66" s="120"/>
      <c r="S66" s="121"/>
      <c r="T66" s="122"/>
      <c r="U66" s="123">
        <f>U64</f>
        <v>-7.50176</v>
      </c>
      <c r="V66" s="124">
        <f t="shared" ref="V66:AN66" si="31">V64+U66</f>
        <v>-3.5752600000000001</v>
      </c>
      <c r="W66" s="124">
        <f t="shared" si="31"/>
        <v>4.1437499999999998</v>
      </c>
      <c r="X66" s="124">
        <f t="shared" si="31"/>
        <v>4.1437499999999998</v>
      </c>
      <c r="Y66" s="124">
        <f t="shared" si="31"/>
        <v>4.1437499999999998</v>
      </c>
      <c r="Z66" s="124">
        <f t="shared" si="31"/>
        <v>4.1437499999999998</v>
      </c>
      <c r="AA66" s="124">
        <f t="shared" si="31"/>
        <v>4.1437499999999998</v>
      </c>
      <c r="AB66" s="124">
        <f t="shared" si="31"/>
        <v>4.1437499999999998</v>
      </c>
      <c r="AC66" s="124">
        <f t="shared" si="31"/>
        <v>4.1437499999999998</v>
      </c>
      <c r="AD66" s="124">
        <f t="shared" si="31"/>
        <v>4.1437499999999998</v>
      </c>
      <c r="AE66" s="124">
        <f t="shared" si="31"/>
        <v>4.1437499999999998</v>
      </c>
      <c r="AF66" s="125">
        <f t="shared" si="31"/>
        <v>4.1437499999999998</v>
      </c>
      <c r="AG66" s="124">
        <f>AG64+AF66</f>
        <v>4.1437499999999998</v>
      </c>
      <c r="AH66" s="124">
        <f t="shared" si="31"/>
        <v>4.1437499999999998</v>
      </c>
      <c r="AI66" s="124">
        <f t="shared" si="31"/>
        <v>4.1437499999999998</v>
      </c>
      <c r="AJ66" s="124">
        <f t="shared" si="31"/>
        <v>4.1437499999999998</v>
      </c>
      <c r="AK66" s="124">
        <f t="shared" si="31"/>
        <v>4.1437499999999998</v>
      </c>
      <c r="AL66" s="124">
        <f t="shared" si="31"/>
        <v>4.1437499999999998</v>
      </c>
      <c r="AM66" s="124">
        <f t="shared" si="31"/>
        <v>4.1437499999999998</v>
      </c>
      <c r="AN66" s="124">
        <f t="shared" si="31"/>
        <v>4.1437499999999998</v>
      </c>
      <c r="AO66" s="124">
        <f>AO64+AN66</f>
        <v>4.1437499999999998</v>
      </c>
      <c r="AP66" s="124">
        <f>AP64+AO66</f>
        <v>4.1437499999999998</v>
      </c>
      <c r="AQ66" s="124">
        <f>AQ64+AP66</f>
        <v>4.1437499999999998</v>
      </c>
      <c r="AR66" s="124">
        <f>AR64+AQ66</f>
        <v>4.1437499999999998</v>
      </c>
      <c r="AS66" s="133"/>
    </row>
    <row r="67" spans="3:45" ht="15.75" thickTop="1" x14ac:dyDescent="0.25">
      <c r="E67" s="127"/>
      <c r="F67" s="128"/>
      <c r="G67" s="127"/>
      <c r="H67" s="191"/>
      <c r="I67" s="191"/>
      <c r="J67" s="191"/>
      <c r="K67" s="191"/>
      <c r="L67" s="191"/>
      <c r="M67" s="118"/>
      <c r="N67" s="30"/>
      <c r="O67" s="30"/>
      <c r="P67" s="30"/>
      <c r="Q67" s="30"/>
      <c r="R67" s="30"/>
      <c r="S67" s="30"/>
      <c r="T67" s="122"/>
      <c r="U67" s="129"/>
      <c r="V67" s="129"/>
      <c r="W67" s="129"/>
      <c r="X67" s="129"/>
      <c r="Y67" s="129"/>
      <c r="Z67" s="129"/>
      <c r="AA67" s="129"/>
      <c r="AB67" s="129"/>
      <c r="AC67" s="129"/>
      <c r="AD67" s="129"/>
      <c r="AE67" s="129"/>
      <c r="AF67" s="129"/>
      <c r="AG67" s="129"/>
      <c r="AH67" s="129"/>
      <c r="AI67" s="129"/>
      <c r="AJ67" s="129"/>
      <c r="AK67" s="129"/>
      <c r="AL67" s="129"/>
      <c r="AM67" s="129"/>
      <c r="AN67" s="129"/>
      <c r="AO67" s="129"/>
      <c r="AP67" s="129"/>
      <c r="AQ67" s="129"/>
      <c r="AR67" s="129"/>
      <c r="AS67" s="17"/>
    </row>
    <row r="68" spans="3:45" s="15" customFormat="1" x14ac:dyDescent="0.25">
      <c r="C68" s="42"/>
      <c r="D68" s="43"/>
      <c r="E68" s="126"/>
      <c r="F68" s="44"/>
      <c r="G68" s="45"/>
      <c r="H68" s="12"/>
      <c r="I68" s="12"/>
      <c r="K68" s="12"/>
      <c r="L68" s="12"/>
      <c r="M68" s="118"/>
      <c r="N68" s="19"/>
      <c r="O68" s="19"/>
      <c r="P68" s="19"/>
      <c r="Q68" s="19"/>
      <c r="R68" s="19"/>
      <c r="S68" s="19"/>
      <c r="T68" s="12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7"/>
    </row>
    <row r="69" spans="3:45" s="15" customFormat="1" x14ac:dyDescent="0.25">
      <c r="C69" s="42"/>
      <c r="D69" s="43"/>
      <c r="E69" s="96" t="s">
        <v>219</v>
      </c>
      <c r="F69" s="37"/>
      <c r="G69" s="38"/>
      <c r="H69" s="14"/>
      <c r="I69" s="14"/>
      <c r="J69" s="13"/>
      <c r="K69" s="14"/>
      <c r="L69" s="14"/>
      <c r="M69" s="118"/>
      <c r="N69" s="13"/>
      <c r="O69" s="13"/>
      <c r="P69" s="13"/>
      <c r="Q69" s="13"/>
      <c r="R69" s="13"/>
      <c r="S69" s="13"/>
      <c r="T69" s="122"/>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7"/>
    </row>
    <row r="70" spans="3:45" s="15" customFormat="1" x14ac:dyDescent="0.25">
      <c r="C70" s="42"/>
      <c r="D70" s="43"/>
      <c r="E70" s="38" t="s">
        <v>220</v>
      </c>
      <c r="F70" s="37"/>
      <c r="G70" s="38"/>
      <c r="H70" s="14"/>
      <c r="I70" s="14"/>
      <c r="J70" s="13"/>
      <c r="K70" s="14"/>
      <c r="L70" s="14"/>
      <c r="M70" s="118"/>
      <c r="N70" s="13"/>
      <c r="O70" s="13"/>
      <c r="P70" s="13"/>
      <c r="Q70" s="13"/>
      <c r="R70" s="13"/>
      <c r="S70" s="13"/>
      <c r="T70" s="122"/>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7"/>
    </row>
    <row r="71" spans="3:45" s="15" customFormat="1" ht="15.75" thickBot="1" x14ac:dyDescent="0.3">
      <c r="C71" s="42"/>
      <c r="D71" s="43"/>
      <c r="E71" s="38"/>
      <c r="F71" s="37"/>
      <c r="G71" s="38"/>
      <c r="H71" s="14"/>
      <c r="I71" s="14"/>
      <c r="J71" s="13"/>
      <c r="K71" s="14"/>
      <c r="L71" s="14"/>
      <c r="M71" s="118"/>
      <c r="N71" s="13"/>
      <c r="O71" s="13"/>
      <c r="P71" s="13"/>
      <c r="Q71" s="13"/>
      <c r="R71" s="13"/>
      <c r="S71" s="13"/>
      <c r="T71" s="122"/>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7"/>
    </row>
    <row r="72" spans="3:45" s="17" customFormat="1" ht="30.75" thickBot="1" x14ac:dyDescent="0.3">
      <c r="C72" s="35"/>
      <c r="D72" s="36"/>
      <c r="E72" s="98" t="s">
        <v>23</v>
      </c>
      <c r="F72" s="99" t="s">
        <v>24</v>
      </c>
      <c r="G72" s="100" t="s">
        <v>25</v>
      </c>
      <c r="H72" s="101" t="s">
        <v>26</v>
      </c>
      <c r="I72" s="102" t="s">
        <v>27</v>
      </c>
      <c r="J72" s="102" t="s">
        <v>28</v>
      </c>
      <c r="K72" s="102" t="s">
        <v>29</v>
      </c>
      <c r="L72" s="103" t="s">
        <v>30</v>
      </c>
      <c r="M72" s="118"/>
      <c r="N72" s="105" t="str">
        <f t="shared" ref="N72:S72" si="32">N$13</f>
        <v>2016 CWIP</v>
      </c>
      <c r="O72" s="102" t="str">
        <f t="shared" si="32"/>
        <v>2017 Total Expenditures</v>
      </c>
      <c r="P72" s="102" t="str">
        <f t="shared" si="32"/>
        <v>2018 Total Expenditures</v>
      </c>
      <c r="Q72" s="102" t="str">
        <f t="shared" si="32"/>
        <v>2016 ISO CWIP Less Collectible</v>
      </c>
      <c r="R72" s="102" t="str">
        <f t="shared" si="32"/>
        <v>2017 ISO Expenditures Less Collectible</v>
      </c>
      <c r="S72" s="103" t="str">
        <f t="shared" si="32"/>
        <v>2018 ISO Expenditures Less Collectible</v>
      </c>
      <c r="T72" s="122"/>
      <c r="U72" s="107">
        <f>$F$5</f>
        <v>42736</v>
      </c>
      <c r="V72" s="101">
        <f t="shared" ref="V72:AN72" si="33">DATE(YEAR(U72),MONTH(U72)+1,DAY(U72))</f>
        <v>42767</v>
      </c>
      <c r="W72" s="101">
        <f t="shared" si="33"/>
        <v>42795</v>
      </c>
      <c r="X72" s="101">
        <f t="shared" si="33"/>
        <v>42826</v>
      </c>
      <c r="Y72" s="101">
        <f t="shared" si="33"/>
        <v>42856</v>
      </c>
      <c r="Z72" s="101">
        <f t="shared" si="33"/>
        <v>42887</v>
      </c>
      <c r="AA72" s="101">
        <f t="shared" si="33"/>
        <v>42917</v>
      </c>
      <c r="AB72" s="101">
        <f t="shared" si="33"/>
        <v>42948</v>
      </c>
      <c r="AC72" s="101">
        <f t="shared" si="33"/>
        <v>42979</v>
      </c>
      <c r="AD72" s="101">
        <f t="shared" si="33"/>
        <v>43009</v>
      </c>
      <c r="AE72" s="101">
        <f t="shared" si="33"/>
        <v>43040</v>
      </c>
      <c r="AF72" s="108">
        <f t="shared" si="33"/>
        <v>43070</v>
      </c>
      <c r="AG72" s="107">
        <f>DATE(YEAR(AF72),MONTH(AF72)+1,DAY(AF72))</f>
        <v>43101</v>
      </c>
      <c r="AH72" s="101">
        <f t="shared" si="33"/>
        <v>43132</v>
      </c>
      <c r="AI72" s="101">
        <f t="shared" si="33"/>
        <v>43160</v>
      </c>
      <c r="AJ72" s="101">
        <f t="shared" si="33"/>
        <v>43191</v>
      </c>
      <c r="AK72" s="101">
        <f t="shared" si="33"/>
        <v>43221</v>
      </c>
      <c r="AL72" s="101">
        <f t="shared" si="33"/>
        <v>43252</v>
      </c>
      <c r="AM72" s="101">
        <f t="shared" si="33"/>
        <v>43282</v>
      </c>
      <c r="AN72" s="101">
        <f t="shared" si="33"/>
        <v>43313</v>
      </c>
      <c r="AO72" s="101">
        <f>DATE(YEAR(AN72),MONTH(AN72)+1,DAY(AN72))</f>
        <v>43344</v>
      </c>
      <c r="AP72" s="101">
        <f>DATE(YEAR(AO72),MONTH(AO72)+1,DAY(AO72))</f>
        <v>43374</v>
      </c>
      <c r="AQ72" s="101">
        <f>DATE(YEAR(AP72),MONTH(AP72)+1,DAY(AP72))</f>
        <v>43405</v>
      </c>
      <c r="AR72" s="108">
        <f>DATE(YEAR(AQ72),MONTH(AQ72)+1,DAY(AQ72))</f>
        <v>43435</v>
      </c>
      <c r="AS72" s="18"/>
    </row>
    <row r="73" spans="3:45" s="17" customFormat="1" x14ac:dyDescent="0.25">
      <c r="C73" s="57" t="str">
        <f t="shared" ref="C73:C79" si="34">+$E$51</f>
        <v>Tehachapi Segments 3B &amp; 3C</v>
      </c>
      <c r="D73" s="36" t="s">
        <v>6</v>
      </c>
      <c r="E73" s="134" t="str">
        <f t="shared" ref="E73:L79" si="35">E57</f>
        <v>CET-ET-TP-RN-718300</v>
      </c>
      <c r="F73" s="135" t="str">
        <f t="shared" si="35"/>
        <v>230 kV Transmission Line Between Highwind and Windhub Substations</v>
      </c>
      <c r="G73" s="122" t="str">
        <f t="shared" si="35"/>
        <v>7183</v>
      </c>
      <c r="H73" s="136" t="str">
        <f t="shared" si="35"/>
        <v>High</v>
      </c>
      <c r="I73" s="111">
        <f t="shared" si="35"/>
        <v>41244</v>
      </c>
      <c r="J73" s="136" t="str">
        <f t="shared" si="35"/>
        <v>TR-LINEINC</v>
      </c>
      <c r="K73" s="137">
        <f t="shared" si="35"/>
        <v>0</v>
      </c>
      <c r="L73" s="138">
        <f t="shared" si="35"/>
        <v>1</v>
      </c>
      <c r="M73" s="118"/>
      <c r="N73" s="139">
        <f t="shared" ref="N73:P79" si="36">N57</f>
        <v>0</v>
      </c>
      <c r="O73" s="109">
        <f t="shared" si="36"/>
        <v>4.6648399999999999</v>
      </c>
      <c r="P73" s="109">
        <f t="shared" si="36"/>
        <v>0</v>
      </c>
      <c r="Q73" s="109">
        <f t="shared" ref="Q73:Q79" si="37">$N73*$L73*(1-$K73)</f>
        <v>0</v>
      </c>
      <c r="R73" s="109">
        <f t="shared" ref="R73:R79" si="38">$O73*$L73*(1-$K73)</f>
        <v>4.6648399999999999</v>
      </c>
      <c r="S73" s="110">
        <f t="shared" ref="S73:S79" si="39">$P73*$L73*(1-$K73)</f>
        <v>0</v>
      </c>
      <c r="T73" s="111"/>
      <c r="U73" s="244">
        <v>-7.50176</v>
      </c>
      <c r="V73" s="243">
        <v>4.44747</v>
      </c>
      <c r="W73" s="243">
        <v>7.7191299999999998</v>
      </c>
      <c r="X73" s="243">
        <v>0</v>
      </c>
      <c r="Y73" s="243">
        <v>0</v>
      </c>
      <c r="Z73" s="243">
        <v>0</v>
      </c>
      <c r="AA73" s="243">
        <v>0</v>
      </c>
      <c r="AB73" s="243">
        <v>0</v>
      </c>
      <c r="AC73" s="243">
        <v>0</v>
      </c>
      <c r="AD73" s="243">
        <v>0</v>
      </c>
      <c r="AE73" s="243">
        <v>0</v>
      </c>
      <c r="AF73" s="245">
        <v>0</v>
      </c>
      <c r="AG73" s="244"/>
      <c r="AH73" s="243"/>
      <c r="AI73" s="243"/>
      <c r="AJ73" s="243"/>
      <c r="AK73" s="243"/>
      <c r="AL73" s="243"/>
      <c r="AM73" s="243"/>
      <c r="AN73" s="243"/>
      <c r="AO73" s="243"/>
      <c r="AP73" s="243"/>
      <c r="AQ73" s="243"/>
      <c r="AR73" s="245"/>
    </row>
    <row r="74" spans="3:45" s="17" customFormat="1" x14ac:dyDescent="0.25">
      <c r="C74" s="57" t="str">
        <f t="shared" si="34"/>
        <v>Tehachapi Segments 3B &amp; 3C</v>
      </c>
      <c r="D74" s="36" t="s">
        <v>6</v>
      </c>
      <c r="E74" s="134" t="str">
        <f t="shared" si="35"/>
        <v>CET-ET-TP-RN-718301</v>
      </c>
      <c r="F74" s="140" t="str">
        <f t="shared" si="35"/>
        <v>Highwind Substation: Visual Mitigation Measures</v>
      </c>
      <c r="G74" s="122" t="str">
        <f t="shared" si="35"/>
        <v>7183</v>
      </c>
      <c r="H74" s="136" t="str">
        <f t="shared" si="35"/>
        <v>High</v>
      </c>
      <c r="I74" s="111">
        <f t="shared" si="35"/>
        <v>42217</v>
      </c>
      <c r="J74" s="136" t="str">
        <f t="shared" si="35"/>
        <v>TR-SUBINC</v>
      </c>
      <c r="K74" s="137">
        <f t="shared" si="35"/>
        <v>0</v>
      </c>
      <c r="L74" s="138">
        <f t="shared" si="35"/>
        <v>1</v>
      </c>
      <c r="M74" s="118"/>
      <c r="N74" s="139">
        <f t="shared" si="36"/>
        <v>0</v>
      </c>
      <c r="O74" s="109">
        <f t="shared" si="36"/>
        <v>-0.52109000000000005</v>
      </c>
      <c r="P74" s="109">
        <f t="shared" si="36"/>
        <v>0</v>
      </c>
      <c r="Q74" s="109">
        <f t="shared" si="37"/>
        <v>0</v>
      </c>
      <c r="R74" s="109">
        <f t="shared" si="38"/>
        <v>-0.52109000000000005</v>
      </c>
      <c r="S74" s="110">
        <f t="shared" si="39"/>
        <v>0</v>
      </c>
      <c r="T74" s="111"/>
      <c r="U74" s="244">
        <v>0</v>
      </c>
      <c r="V74" s="243">
        <v>-0.52097000000000004</v>
      </c>
      <c r="W74" s="243">
        <v>-1.1999999999999999E-4</v>
      </c>
      <c r="X74" s="243"/>
      <c r="Y74" s="243"/>
      <c r="Z74" s="243"/>
      <c r="AA74" s="243"/>
      <c r="AB74" s="243"/>
      <c r="AC74" s="243"/>
      <c r="AD74" s="243"/>
      <c r="AE74" s="243"/>
      <c r="AF74" s="245"/>
      <c r="AG74" s="244"/>
      <c r="AH74" s="243"/>
      <c r="AI74" s="243"/>
      <c r="AJ74" s="243"/>
      <c r="AK74" s="243"/>
      <c r="AL74" s="243"/>
      <c r="AM74" s="243"/>
      <c r="AN74" s="243"/>
      <c r="AO74" s="243"/>
      <c r="AP74" s="243"/>
      <c r="AQ74" s="243"/>
      <c r="AR74" s="245"/>
    </row>
    <row r="75" spans="3:45" s="17" customFormat="1" hidden="1" x14ac:dyDescent="0.25">
      <c r="C75" s="57" t="str">
        <f t="shared" si="34"/>
        <v>Tehachapi Segments 3B &amp; 3C</v>
      </c>
      <c r="D75" s="36" t="s">
        <v>6</v>
      </c>
      <c r="E75" s="134">
        <f t="shared" si="35"/>
        <v>0</v>
      </c>
      <c r="F75" s="140">
        <f t="shared" si="35"/>
        <v>0</v>
      </c>
      <c r="G75" s="122">
        <f t="shared" si="35"/>
        <v>0</v>
      </c>
      <c r="H75" s="136">
        <f t="shared" si="35"/>
        <v>0</v>
      </c>
      <c r="I75" s="111">
        <f t="shared" si="35"/>
        <v>0</v>
      </c>
      <c r="J75" s="136">
        <f t="shared" si="35"/>
        <v>0</v>
      </c>
      <c r="K75" s="137">
        <f t="shared" si="35"/>
        <v>0</v>
      </c>
      <c r="L75" s="138">
        <f t="shared" si="35"/>
        <v>0</v>
      </c>
      <c r="M75" s="118"/>
      <c r="N75" s="49">
        <f t="shared" si="36"/>
        <v>0</v>
      </c>
      <c r="O75" s="109">
        <f t="shared" si="36"/>
        <v>0</v>
      </c>
      <c r="P75" s="109">
        <f t="shared" si="36"/>
        <v>0</v>
      </c>
      <c r="Q75" s="109">
        <f t="shared" si="37"/>
        <v>0</v>
      </c>
      <c r="R75" s="109">
        <f t="shared" si="38"/>
        <v>0</v>
      </c>
      <c r="S75" s="110">
        <f t="shared" si="39"/>
        <v>0</v>
      </c>
      <c r="T75" s="111"/>
      <c r="U75" s="244"/>
      <c r="V75" s="243"/>
      <c r="W75" s="243"/>
      <c r="X75" s="243"/>
      <c r="Y75" s="243"/>
      <c r="Z75" s="243"/>
      <c r="AA75" s="243"/>
      <c r="AB75" s="243"/>
      <c r="AC75" s="243"/>
      <c r="AD75" s="243"/>
      <c r="AE75" s="243"/>
      <c r="AF75" s="245"/>
      <c r="AG75" s="244"/>
      <c r="AH75" s="243"/>
      <c r="AI75" s="243"/>
      <c r="AJ75" s="243"/>
      <c r="AK75" s="243"/>
      <c r="AL75" s="243"/>
      <c r="AM75" s="243"/>
      <c r="AN75" s="243"/>
      <c r="AO75" s="243"/>
      <c r="AP75" s="243"/>
      <c r="AQ75" s="243"/>
      <c r="AR75" s="245"/>
    </row>
    <row r="76" spans="3:45" s="17" customFormat="1" hidden="1" x14ac:dyDescent="0.25">
      <c r="C76" s="57" t="str">
        <f t="shared" si="34"/>
        <v>Tehachapi Segments 3B &amp; 3C</v>
      </c>
      <c r="D76" s="36" t="s">
        <v>6</v>
      </c>
      <c r="E76" s="134">
        <f t="shared" si="35"/>
        <v>0</v>
      </c>
      <c r="F76" s="140">
        <f t="shared" si="35"/>
        <v>0</v>
      </c>
      <c r="G76" s="122">
        <f t="shared" si="35"/>
        <v>0</v>
      </c>
      <c r="H76" s="136">
        <f t="shared" si="35"/>
        <v>0</v>
      </c>
      <c r="I76" s="111">
        <f t="shared" si="35"/>
        <v>0</v>
      </c>
      <c r="J76" s="136">
        <f t="shared" si="35"/>
        <v>0</v>
      </c>
      <c r="K76" s="137">
        <f t="shared" si="35"/>
        <v>0</v>
      </c>
      <c r="L76" s="138">
        <f t="shared" si="35"/>
        <v>0</v>
      </c>
      <c r="M76" s="118"/>
      <c r="N76" s="139">
        <f t="shared" si="36"/>
        <v>0</v>
      </c>
      <c r="O76" s="109">
        <f t="shared" si="36"/>
        <v>0</v>
      </c>
      <c r="P76" s="109">
        <f t="shared" si="36"/>
        <v>0</v>
      </c>
      <c r="Q76" s="109">
        <f t="shared" si="37"/>
        <v>0</v>
      </c>
      <c r="R76" s="109">
        <f t="shared" si="38"/>
        <v>0</v>
      </c>
      <c r="S76" s="110">
        <f t="shared" si="39"/>
        <v>0</v>
      </c>
      <c r="T76" s="111"/>
      <c r="U76" s="244"/>
      <c r="V76" s="243"/>
      <c r="W76" s="243"/>
      <c r="X76" s="243"/>
      <c r="Y76" s="243"/>
      <c r="Z76" s="243"/>
      <c r="AA76" s="243"/>
      <c r="AB76" s="243"/>
      <c r="AC76" s="243"/>
      <c r="AD76" s="243"/>
      <c r="AE76" s="243"/>
      <c r="AF76" s="245"/>
      <c r="AG76" s="244"/>
      <c r="AH76" s="243"/>
      <c r="AI76" s="243"/>
      <c r="AJ76" s="243"/>
      <c r="AK76" s="243"/>
      <c r="AL76" s="243"/>
      <c r="AM76" s="243"/>
      <c r="AN76" s="243"/>
      <c r="AO76" s="243"/>
      <c r="AP76" s="243"/>
      <c r="AQ76" s="243"/>
      <c r="AR76" s="245"/>
    </row>
    <row r="77" spans="3:45" s="17" customFormat="1" hidden="1" x14ac:dyDescent="0.25">
      <c r="C77" s="57" t="str">
        <f t="shared" si="34"/>
        <v>Tehachapi Segments 3B &amp; 3C</v>
      </c>
      <c r="D77" s="36" t="s">
        <v>6</v>
      </c>
      <c r="E77" s="134">
        <f t="shared" si="35"/>
        <v>0</v>
      </c>
      <c r="F77" s="140">
        <f t="shared" si="35"/>
        <v>0</v>
      </c>
      <c r="G77" s="122">
        <f t="shared" si="35"/>
        <v>0</v>
      </c>
      <c r="H77" s="136">
        <f t="shared" si="35"/>
        <v>0</v>
      </c>
      <c r="I77" s="111">
        <f t="shared" si="35"/>
        <v>0</v>
      </c>
      <c r="J77" s="136">
        <f t="shared" si="35"/>
        <v>0</v>
      </c>
      <c r="K77" s="137">
        <f t="shared" si="35"/>
        <v>0</v>
      </c>
      <c r="L77" s="138">
        <f t="shared" si="35"/>
        <v>0</v>
      </c>
      <c r="M77" s="118"/>
      <c r="N77" s="139">
        <f t="shared" si="36"/>
        <v>0</v>
      </c>
      <c r="O77" s="109">
        <f t="shared" si="36"/>
        <v>0</v>
      </c>
      <c r="P77" s="109">
        <f t="shared" si="36"/>
        <v>0</v>
      </c>
      <c r="Q77" s="109">
        <f t="shared" si="37"/>
        <v>0</v>
      </c>
      <c r="R77" s="109">
        <f t="shared" si="38"/>
        <v>0</v>
      </c>
      <c r="S77" s="110">
        <f t="shared" si="39"/>
        <v>0</v>
      </c>
      <c r="T77" s="111"/>
      <c r="U77" s="244"/>
      <c r="V77" s="243"/>
      <c r="W77" s="243"/>
      <c r="X77" s="243"/>
      <c r="Y77" s="243"/>
      <c r="Z77" s="243"/>
      <c r="AA77" s="243"/>
      <c r="AB77" s="243"/>
      <c r="AC77" s="243"/>
      <c r="AD77" s="243"/>
      <c r="AE77" s="243"/>
      <c r="AF77" s="245"/>
      <c r="AG77" s="244"/>
      <c r="AH77" s="243"/>
      <c r="AI77" s="243"/>
      <c r="AJ77" s="243"/>
      <c r="AK77" s="243"/>
      <c r="AL77" s="243"/>
      <c r="AM77" s="243"/>
      <c r="AN77" s="243"/>
      <c r="AO77" s="243"/>
      <c r="AP77" s="243"/>
      <c r="AQ77" s="243"/>
      <c r="AR77" s="245"/>
    </row>
    <row r="78" spans="3:45" s="17" customFormat="1" hidden="1" x14ac:dyDescent="0.25">
      <c r="C78" s="57" t="str">
        <f t="shared" si="34"/>
        <v>Tehachapi Segments 3B &amp; 3C</v>
      </c>
      <c r="D78" s="36" t="s">
        <v>6</v>
      </c>
      <c r="E78" s="134">
        <f t="shared" si="35"/>
        <v>0</v>
      </c>
      <c r="F78" s="140">
        <f t="shared" si="35"/>
        <v>0</v>
      </c>
      <c r="G78" s="122">
        <f t="shared" si="35"/>
        <v>0</v>
      </c>
      <c r="H78" s="136">
        <f t="shared" si="35"/>
        <v>0</v>
      </c>
      <c r="I78" s="111">
        <f t="shared" si="35"/>
        <v>0</v>
      </c>
      <c r="J78" s="136">
        <f t="shared" si="35"/>
        <v>0</v>
      </c>
      <c r="K78" s="137">
        <f t="shared" si="35"/>
        <v>0</v>
      </c>
      <c r="L78" s="138">
        <f t="shared" si="35"/>
        <v>0</v>
      </c>
      <c r="M78" s="118"/>
      <c r="N78" s="49">
        <f t="shared" si="36"/>
        <v>0</v>
      </c>
      <c r="O78" s="109">
        <f t="shared" si="36"/>
        <v>0</v>
      </c>
      <c r="P78" s="109">
        <f t="shared" si="36"/>
        <v>0</v>
      </c>
      <c r="Q78" s="109">
        <f t="shared" si="37"/>
        <v>0</v>
      </c>
      <c r="R78" s="109">
        <f t="shared" si="38"/>
        <v>0</v>
      </c>
      <c r="S78" s="110">
        <f t="shared" si="39"/>
        <v>0</v>
      </c>
      <c r="T78" s="111"/>
      <c r="U78" s="244"/>
      <c r="V78" s="243"/>
      <c r="W78" s="243"/>
      <c r="X78" s="243"/>
      <c r="Y78" s="243"/>
      <c r="Z78" s="243"/>
      <c r="AA78" s="243"/>
      <c r="AB78" s="243"/>
      <c r="AC78" s="243"/>
      <c r="AD78" s="243"/>
      <c r="AE78" s="243"/>
      <c r="AF78" s="245"/>
      <c r="AG78" s="244"/>
      <c r="AH78" s="243"/>
      <c r="AI78" s="243"/>
      <c r="AJ78" s="243"/>
      <c r="AK78" s="243"/>
      <c r="AL78" s="243"/>
      <c r="AM78" s="243"/>
      <c r="AN78" s="243"/>
      <c r="AO78" s="243"/>
      <c r="AP78" s="243"/>
      <c r="AQ78" s="243"/>
      <c r="AR78" s="245"/>
    </row>
    <row r="79" spans="3:45" s="17" customFormat="1" hidden="1" x14ac:dyDescent="0.25">
      <c r="C79" s="57" t="str">
        <f t="shared" si="34"/>
        <v>Tehachapi Segments 3B &amp; 3C</v>
      </c>
      <c r="D79" s="36" t="s">
        <v>6</v>
      </c>
      <c r="E79" s="134">
        <f t="shared" si="35"/>
        <v>0</v>
      </c>
      <c r="F79" s="140">
        <f t="shared" si="35"/>
        <v>0</v>
      </c>
      <c r="G79" s="122">
        <f t="shared" si="35"/>
        <v>0</v>
      </c>
      <c r="H79" s="136">
        <f t="shared" si="35"/>
        <v>0</v>
      </c>
      <c r="I79" s="111">
        <f t="shared" si="35"/>
        <v>0</v>
      </c>
      <c r="J79" s="136">
        <f t="shared" si="35"/>
        <v>0</v>
      </c>
      <c r="K79" s="137">
        <f t="shared" si="35"/>
        <v>0</v>
      </c>
      <c r="L79" s="138">
        <f t="shared" si="35"/>
        <v>0</v>
      </c>
      <c r="M79" s="118"/>
      <c r="N79" s="49">
        <f t="shared" si="36"/>
        <v>0</v>
      </c>
      <c r="O79" s="109">
        <f t="shared" si="36"/>
        <v>0</v>
      </c>
      <c r="P79" s="109">
        <f t="shared" si="36"/>
        <v>0</v>
      </c>
      <c r="Q79" s="109">
        <f t="shared" si="37"/>
        <v>0</v>
      </c>
      <c r="R79" s="109">
        <f t="shared" si="38"/>
        <v>0</v>
      </c>
      <c r="S79" s="110">
        <f t="shared" si="39"/>
        <v>0</v>
      </c>
      <c r="T79" s="111"/>
      <c r="U79" s="244"/>
      <c r="V79" s="243"/>
      <c r="W79" s="243"/>
      <c r="X79" s="243"/>
      <c r="Y79" s="243"/>
      <c r="Z79" s="243"/>
      <c r="AA79" s="243"/>
      <c r="AB79" s="243"/>
      <c r="AC79" s="243"/>
      <c r="AD79" s="243"/>
      <c r="AE79" s="243"/>
      <c r="AF79" s="245"/>
      <c r="AG79" s="244"/>
      <c r="AH79" s="243"/>
      <c r="AI79" s="243"/>
      <c r="AJ79" s="243"/>
      <c r="AK79" s="243"/>
      <c r="AL79" s="243"/>
      <c r="AM79" s="243"/>
      <c r="AN79" s="243"/>
      <c r="AO79" s="243"/>
      <c r="AP79" s="243"/>
      <c r="AQ79" s="243"/>
      <c r="AR79" s="245"/>
    </row>
    <row r="80" spans="3:45" ht="15.75" thickBot="1" x14ac:dyDescent="0.3">
      <c r="E80" s="115" t="s">
        <v>221</v>
      </c>
      <c r="F80" s="116"/>
      <c r="G80" s="116"/>
      <c r="H80" s="116"/>
      <c r="I80" s="116"/>
      <c r="J80" s="116"/>
      <c r="K80" s="116"/>
      <c r="L80" s="117"/>
      <c r="M80" s="118"/>
      <c r="N80" s="119">
        <f t="shared" ref="N80:S80" si="40">SUM(N73:N79)</f>
        <v>0</v>
      </c>
      <c r="O80" s="120">
        <f t="shared" si="40"/>
        <v>4.1437499999999998</v>
      </c>
      <c r="P80" s="120">
        <f t="shared" si="40"/>
        <v>0</v>
      </c>
      <c r="Q80" s="120">
        <f t="shared" si="40"/>
        <v>0</v>
      </c>
      <c r="R80" s="120">
        <f t="shared" si="40"/>
        <v>4.1437499999999998</v>
      </c>
      <c r="S80" s="121">
        <f t="shared" si="40"/>
        <v>0</v>
      </c>
      <c r="T80" s="122"/>
      <c r="U80" s="123">
        <f t="shared" ref="U80:AR80" si="41">SUM(U73:U79)</f>
        <v>-7.50176</v>
      </c>
      <c r="V80" s="124">
        <f t="shared" si="41"/>
        <v>3.9264999999999999</v>
      </c>
      <c r="W80" s="124">
        <f t="shared" si="41"/>
        <v>7.7190099999999999</v>
      </c>
      <c r="X80" s="124">
        <f t="shared" si="41"/>
        <v>0</v>
      </c>
      <c r="Y80" s="124">
        <f t="shared" si="41"/>
        <v>0</v>
      </c>
      <c r="Z80" s="124">
        <f t="shared" si="41"/>
        <v>0</v>
      </c>
      <c r="AA80" s="124">
        <f t="shared" si="41"/>
        <v>0</v>
      </c>
      <c r="AB80" s="124">
        <f t="shared" si="41"/>
        <v>0</v>
      </c>
      <c r="AC80" s="124">
        <f t="shared" si="41"/>
        <v>0</v>
      </c>
      <c r="AD80" s="124">
        <f t="shared" si="41"/>
        <v>0</v>
      </c>
      <c r="AE80" s="124">
        <f t="shared" si="41"/>
        <v>0</v>
      </c>
      <c r="AF80" s="125">
        <f t="shared" si="41"/>
        <v>0</v>
      </c>
      <c r="AG80" s="123">
        <f t="shared" si="41"/>
        <v>0</v>
      </c>
      <c r="AH80" s="124">
        <f t="shared" si="41"/>
        <v>0</v>
      </c>
      <c r="AI80" s="124">
        <f t="shared" si="41"/>
        <v>0</v>
      </c>
      <c r="AJ80" s="124">
        <f t="shared" si="41"/>
        <v>0</v>
      </c>
      <c r="AK80" s="124">
        <f t="shared" si="41"/>
        <v>0</v>
      </c>
      <c r="AL80" s="124">
        <f t="shared" si="41"/>
        <v>0</v>
      </c>
      <c r="AM80" s="124">
        <f t="shared" si="41"/>
        <v>0</v>
      </c>
      <c r="AN80" s="124">
        <f t="shared" si="41"/>
        <v>0</v>
      </c>
      <c r="AO80" s="124">
        <f t="shared" si="41"/>
        <v>0</v>
      </c>
      <c r="AP80" s="124">
        <f t="shared" si="41"/>
        <v>0</v>
      </c>
      <c r="AQ80" s="124">
        <f t="shared" si="41"/>
        <v>0</v>
      </c>
      <c r="AR80" s="125">
        <f t="shared" si="41"/>
        <v>0</v>
      </c>
      <c r="AS80" s="17"/>
    </row>
    <row r="81" spans="2:45" s="18" customFormat="1" ht="15.75" thickTop="1" x14ac:dyDescent="0.25">
      <c r="C81" s="42"/>
      <c r="D81" s="43"/>
      <c r="E81" s="38"/>
      <c r="F81" s="37"/>
      <c r="G81" s="38"/>
      <c r="H81" s="14"/>
      <c r="I81" s="14"/>
      <c r="J81" s="13"/>
      <c r="K81" s="14"/>
      <c r="L81" s="14"/>
      <c r="M81" s="118"/>
      <c r="N81" s="13"/>
      <c r="O81" s="13"/>
      <c r="P81" s="13"/>
      <c r="Q81" s="13"/>
      <c r="R81" s="13"/>
      <c r="S81" s="13"/>
      <c r="T81" s="122"/>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50"/>
      <c r="AS81" s="17"/>
    </row>
    <row r="82" spans="2:45" s="15" customFormat="1" x14ac:dyDescent="0.25">
      <c r="C82" s="42"/>
      <c r="D82" s="43"/>
      <c r="E82" s="38"/>
      <c r="F82" s="38"/>
      <c r="G82" s="38"/>
      <c r="H82" s="38"/>
      <c r="I82" s="51"/>
      <c r="J82" s="38"/>
      <c r="K82" s="51"/>
      <c r="L82" s="51"/>
      <c r="M82" s="118"/>
      <c r="N82" s="30"/>
      <c r="O82" s="30"/>
      <c r="P82" s="30"/>
      <c r="Q82" s="30"/>
      <c r="R82" s="30"/>
      <c r="S82" s="30"/>
      <c r="T82" s="122"/>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7"/>
    </row>
    <row r="83" spans="2:45" x14ac:dyDescent="0.25">
      <c r="M83" s="118"/>
      <c r="T83" s="122"/>
      <c r="AS83" s="17"/>
    </row>
    <row r="84" spans="2:45" x14ac:dyDescent="0.25">
      <c r="E84" s="216" t="s">
        <v>230</v>
      </c>
      <c r="F84" s="216"/>
      <c r="G84" s="216"/>
      <c r="H84" s="216"/>
      <c r="I84" s="216"/>
      <c r="J84" s="216"/>
      <c r="K84" s="216"/>
      <c r="L84" s="222"/>
      <c r="M84" s="118"/>
      <c r="T84" s="122"/>
      <c r="AS84" s="17"/>
    </row>
    <row r="85" spans="2:45" x14ac:dyDescent="0.25">
      <c r="M85" s="118"/>
      <c r="T85" s="122"/>
      <c r="AS85" s="17"/>
    </row>
    <row r="86" spans="2:45" x14ac:dyDescent="0.25">
      <c r="E86" s="96" t="s">
        <v>204</v>
      </c>
      <c r="M86" s="118"/>
      <c r="T86" s="122"/>
      <c r="AS86" s="17"/>
    </row>
    <row r="87" spans="2:45" ht="15" customHeight="1" x14ac:dyDescent="0.25">
      <c r="E87" s="97" t="s">
        <v>205</v>
      </c>
      <c r="F87" s="97"/>
      <c r="G87" s="97"/>
      <c r="H87" s="97"/>
      <c r="I87" s="97"/>
      <c r="J87" s="97"/>
      <c r="K87" s="97"/>
      <c r="L87" s="97"/>
      <c r="M87" s="118"/>
      <c r="T87" s="122"/>
      <c r="AS87" s="17"/>
    </row>
    <row r="88" spans="2:45" ht="15.75" thickBot="1" x14ac:dyDescent="0.3">
      <c r="M88" s="118"/>
      <c r="T88" s="122"/>
      <c r="AS88" s="17"/>
    </row>
    <row r="89" spans="2:45" s="17" customFormat="1" ht="30.75" thickBot="1" x14ac:dyDescent="0.3">
      <c r="C89" s="35"/>
      <c r="D89" s="36"/>
      <c r="E89" s="98" t="s">
        <v>23</v>
      </c>
      <c r="F89" s="99" t="s">
        <v>24</v>
      </c>
      <c r="G89" s="100" t="s">
        <v>25</v>
      </c>
      <c r="H89" s="101" t="s">
        <v>26</v>
      </c>
      <c r="I89" s="102" t="s">
        <v>27</v>
      </c>
      <c r="J89" s="102" t="s">
        <v>28</v>
      </c>
      <c r="K89" s="102" t="s">
        <v>29</v>
      </c>
      <c r="L89" s="103" t="s">
        <v>30</v>
      </c>
      <c r="M89" s="118"/>
      <c r="N89" s="105" t="str">
        <f t="shared" ref="N89:S89" si="42">N$13</f>
        <v>2016 CWIP</v>
      </c>
      <c r="O89" s="102" t="str">
        <f t="shared" si="42"/>
        <v>2017 Total Expenditures</v>
      </c>
      <c r="P89" s="102" t="str">
        <f t="shared" si="42"/>
        <v>2018 Total Expenditures</v>
      </c>
      <c r="Q89" s="102" t="str">
        <f t="shared" si="42"/>
        <v>2016 ISO CWIP Less Collectible</v>
      </c>
      <c r="R89" s="102" t="str">
        <f t="shared" si="42"/>
        <v>2017 ISO Expenditures Less Collectible</v>
      </c>
      <c r="S89" s="103" t="str">
        <f t="shared" si="42"/>
        <v>2018 ISO Expenditures Less Collectible</v>
      </c>
      <c r="T89" s="122"/>
      <c r="U89" s="130">
        <f>$F$5</f>
        <v>42736</v>
      </c>
      <c r="V89" s="131">
        <f t="shared" ref="V89:AN89" si="43">DATE(YEAR(U89),MONTH(U89)+1,DAY(U89))</f>
        <v>42767</v>
      </c>
      <c r="W89" s="131">
        <f t="shared" si="43"/>
        <v>42795</v>
      </c>
      <c r="X89" s="131">
        <f t="shared" si="43"/>
        <v>42826</v>
      </c>
      <c r="Y89" s="131">
        <f t="shared" si="43"/>
        <v>42856</v>
      </c>
      <c r="Z89" s="131">
        <f t="shared" si="43"/>
        <v>42887</v>
      </c>
      <c r="AA89" s="131">
        <f t="shared" si="43"/>
        <v>42917</v>
      </c>
      <c r="AB89" s="131">
        <f t="shared" si="43"/>
        <v>42948</v>
      </c>
      <c r="AC89" s="131">
        <f t="shared" si="43"/>
        <v>42979</v>
      </c>
      <c r="AD89" s="131">
        <f t="shared" si="43"/>
        <v>43009</v>
      </c>
      <c r="AE89" s="131">
        <f t="shared" si="43"/>
        <v>43040</v>
      </c>
      <c r="AF89" s="132">
        <f t="shared" si="43"/>
        <v>43070</v>
      </c>
      <c r="AG89" s="131">
        <f>DATE(YEAR(AF89),MONTH(AF89)+1,DAY(AF89))</f>
        <v>43101</v>
      </c>
      <c r="AH89" s="131">
        <f t="shared" si="43"/>
        <v>43132</v>
      </c>
      <c r="AI89" s="131">
        <f t="shared" si="43"/>
        <v>43160</v>
      </c>
      <c r="AJ89" s="131">
        <f t="shared" si="43"/>
        <v>43191</v>
      </c>
      <c r="AK89" s="131">
        <f t="shared" si="43"/>
        <v>43221</v>
      </c>
      <c r="AL89" s="131">
        <f t="shared" si="43"/>
        <v>43252</v>
      </c>
      <c r="AM89" s="131">
        <f t="shared" si="43"/>
        <v>43282</v>
      </c>
      <c r="AN89" s="131">
        <f t="shared" si="43"/>
        <v>43313</v>
      </c>
      <c r="AO89" s="131">
        <f>DATE(YEAR(AN89),MONTH(AN89)+1,DAY(AN89))</f>
        <v>43344</v>
      </c>
      <c r="AP89" s="131">
        <f>DATE(YEAR(AO89),MONTH(AO89)+1,DAY(AO89))</f>
        <v>43374</v>
      </c>
      <c r="AQ89" s="131">
        <f>DATE(YEAR(AP89),MONTH(AP89)+1,DAY(AP89))</f>
        <v>43405</v>
      </c>
      <c r="AR89" s="131">
        <f>DATE(YEAR(AQ89),MONTH(AQ89)+1,DAY(AQ89))</f>
        <v>43435</v>
      </c>
      <c r="AS89" s="133"/>
    </row>
    <row r="90" spans="2:45" s="17" customFormat="1" x14ac:dyDescent="0.25">
      <c r="B90" s="54"/>
      <c r="C90" s="35" t="str">
        <f t="shared" ref="C90:C130" si="44">+$E$84</f>
        <v>Tehachapi Segments 4-11</v>
      </c>
      <c r="D90" s="36" t="s">
        <v>214</v>
      </c>
      <c r="E90" s="230" t="s">
        <v>231</v>
      </c>
      <c r="F90" s="224" t="s">
        <v>232</v>
      </c>
      <c r="G90" s="223" t="str">
        <f t="shared" ref="G90" si="45">+LEFT(RIGHT(E90,6),4)</f>
        <v>6435</v>
      </c>
      <c r="H90" s="225" t="s">
        <v>33</v>
      </c>
      <c r="I90" s="226">
        <v>41000</v>
      </c>
      <c r="J90" s="227" t="s">
        <v>225</v>
      </c>
      <c r="K90" s="228">
        <v>0</v>
      </c>
      <c r="L90" s="231">
        <v>1</v>
      </c>
      <c r="M90" s="118"/>
      <c r="N90" s="246">
        <v>0</v>
      </c>
      <c r="O90" s="144">
        <f t="shared" ref="O90:O121" si="46">SUM(U140:AF140)</f>
        <v>331.70699999999994</v>
      </c>
      <c r="P90" s="144">
        <f t="shared" ref="P90:P121" si="47">SUM(AG140:AR140)</f>
        <v>0</v>
      </c>
      <c r="Q90" s="109">
        <f t="shared" ref="Q90:Q130" si="48">$N90*$L90*(1-$K90)</f>
        <v>0</v>
      </c>
      <c r="R90" s="109">
        <f t="shared" ref="R90:R130" si="49">$O90*$L90*(1-$K90)</f>
        <v>331.70699999999994</v>
      </c>
      <c r="S90" s="110">
        <f t="shared" ref="S90:S130" si="50">$P90*$L90*(1-$K90)</f>
        <v>0</v>
      </c>
      <c r="T90" s="111"/>
      <c r="U90" s="149">
        <f>IF(OR(RIGHT($J90,3)="RGT",RIGHT($J90,3)="INC"),IF($I90=U$89,SUM($U140:U140)+$Q90,IF(U$89&gt;$I90,U140,0)),0)</f>
        <v>1.5693599999999999</v>
      </c>
      <c r="V90" s="150">
        <f>IF(OR(RIGHT($J90,3)="RGT",RIGHT($J90,3)="INC"),IF($I90=V$89,SUM($U140:V140)+$Q90,IF(V$89&gt;$I90,V140,0)),0)</f>
        <v>1.4174899999999999</v>
      </c>
      <c r="W90" s="150">
        <f>IF(OR(RIGHT($J90,3)="RGT",RIGHT($J90,3)="INC"),IF($I90=W$89,SUM($U140:W140)+$Q90,IF(W$89&gt;$I90,W140,0)),0)</f>
        <v>1.5693599999999999</v>
      </c>
      <c r="X90" s="150">
        <f>IF(OR(RIGHT($J90,3)="RGT",RIGHT($J90,3)="INC"),IF($I90=X$89,SUM($U140:X140)+$Q90,IF(X$89&gt;$I90,X140,0)),0)</f>
        <v>1.5693599999999999</v>
      </c>
      <c r="Y90" s="150">
        <f>IF(OR(RIGHT($J90,3)="RGT",RIGHT($J90,3)="INC"),IF($I90=Y$89,SUM($U140:Y140)+$Q90,IF(Y$89&gt;$I90,Y140,0)),0)</f>
        <v>1.5693599999999999</v>
      </c>
      <c r="Z90" s="150">
        <f>IF(OR(RIGHT($J90,3)="RGT",RIGHT($J90,3)="INC"),IF($I90=Z$89,SUM($U140:Z140)+$Q90,IF(Z$89&gt;$I90,Z140,0)),0)</f>
        <v>1.5693599999999999</v>
      </c>
      <c r="AA90" s="150">
        <f>IF(OR(RIGHT($J90,3)="RGT",RIGHT($J90,3)="INC"),IF($I90=AA$89,SUM($U140:AA140)+$Q90,IF(AA$89&gt;$I90,AA140,0)),0)</f>
        <v>1.5693599999999999</v>
      </c>
      <c r="AB90" s="150">
        <f>IF(OR(RIGHT($J90,3)="RGT",RIGHT($J90,3)="INC"),IF($I90=AB$89,SUM($U140:AB140)+$Q90,IF(AB$89&gt;$I90,AB140,0)),0)</f>
        <v>1.5693599999999999</v>
      </c>
      <c r="AC90" s="150">
        <f>IF(OR(RIGHT($J90,3)="RGT",RIGHT($J90,3)="INC"),IF($I90=AC$89,SUM($U140:AC140)+$Q90,IF(AC$89&gt;$I90,AC140,0)),0)</f>
        <v>1.5693599999999999</v>
      </c>
      <c r="AD90" s="150">
        <f>IF(OR(RIGHT($J90,3)="RGT",RIGHT($J90,3)="INC"),IF($I90=AD$89,SUM($U140:AD140)+$Q90,IF(AD$89&gt;$I90,AD140,0)),0)</f>
        <v>1.5693599999999999</v>
      </c>
      <c r="AE90" s="150">
        <f>IF(OR(RIGHT($J90,3)="RGT",RIGHT($J90,3)="INC"),IF($I90=AE$89,SUM($U140:AE140)+$Q90,IF(AE$89&gt;$I90,AE140,0)),0)</f>
        <v>1.5693599999999999</v>
      </c>
      <c r="AF90" s="151">
        <f>IF(OR(RIGHT($J90,3)="RGT",RIGHT($J90,3)="INC"),IF($I90=AF$89,SUM($U140:AF140)+$Q90,IF(AF$89&gt;$I90,AF140,0)),0)</f>
        <v>314.59590999999995</v>
      </c>
      <c r="AG90" s="150">
        <f>IF(OR(RIGHT($J90,3)="RGT",RIGHT($J90,3)="INC"),IF($I90=AG$89,SUM($U140:AG140)+$Q90,IF(AG$89&gt;$I90,AG140,0)),0)</f>
        <v>0</v>
      </c>
      <c r="AH90" s="150">
        <f>IF(OR(RIGHT($J90,3)="RGT",RIGHT($J90,3)="INC"),IF($I90=AH$89,SUM($U140:AH140)+$Q90,IF(AH$89&gt;$I90,AH140,0)),0)</f>
        <v>0</v>
      </c>
      <c r="AI90" s="150">
        <f>IF(OR(RIGHT($J90,3)="RGT",RIGHT($J90,3)="INC"),IF($I90=AI$89,SUM($U140:AI140)+$Q90,IF(AI$89&gt;$I90,AI140,0)),0)</f>
        <v>0</v>
      </c>
      <c r="AJ90" s="150">
        <f>IF(OR(RIGHT($J90,3)="RGT",RIGHT($J90,3)="INC"),IF($I90=AJ$89,SUM($U140:AJ140)+$Q90,IF(AJ$89&gt;$I90,AJ140,0)),0)</f>
        <v>0</v>
      </c>
      <c r="AK90" s="150">
        <f>IF(OR(RIGHT($J90,3)="RGT",RIGHT($J90,3)="INC"),IF($I90=AK$89,SUM($U140:AK140)+$Q90,IF(AK$89&gt;$I90,AK140,0)),0)</f>
        <v>0</v>
      </c>
      <c r="AL90" s="150">
        <f>IF(OR(RIGHT($J90,3)="RGT",RIGHT($J90,3)="INC"),IF($I90=AL$89,SUM($U140:AL140)+$Q90,IF(AL$89&gt;$I90,AL140,0)),0)</f>
        <v>0</v>
      </c>
      <c r="AM90" s="150">
        <f>IF(OR(RIGHT($J90,3)="RGT",RIGHT($J90,3)="INC"),IF($I90=AM$89,SUM($U140:AM140)+$Q90,IF(AM$89&gt;$I90,AM140,0)),0)</f>
        <v>0</v>
      </c>
      <c r="AN90" s="150">
        <f>IF(OR(RIGHT($J90,3)="RGT",RIGHT($J90,3)="INC"),IF($I90=AN$89,SUM($U140:AN140)+$Q90,IF(AN$89&gt;$I90,AN140,0)),0)</f>
        <v>0</v>
      </c>
      <c r="AO90" s="150">
        <f>IF(OR(RIGHT($J90,3)="RGT",RIGHT($J90,3)="INC"),IF($I90=AO$89,SUM($U140:AO140)+$Q90,IF(AO$89&gt;$I90,AO140,0)),0)</f>
        <v>0</v>
      </c>
      <c r="AP90" s="150">
        <f>IF(OR(RIGHT($J90,3)="RGT",RIGHT($J90,3)="INC"),IF($I90=AP$89,SUM($U140:AP140)+$Q90,IF(AP$89&gt;$I90,AP140,0)),0)</f>
        <v>0</v>
      </c>
      <c r="AQ90" s="150">
        <f>IF(OR(RIGHT($J90,3)="RGT",RIGHT($J90,3)="INC"),IF($I90=AQ$89,SUM($U140:AQ140)+$Q90,IF(AQ$89&gt;$I90,AQ140,0)),0)</f>
        <v>0</v>
      </c>
      <c r="AR90" s="151">
        <f>IF(OR(RIGHT($J90,3)="RGT",RIGHT($J90,3)="INC"),IF($I90=AR$89,SUM($U140:AR140)+$Q90,IF(AR$89&gt;$I90,AR140,0)),0)</f>
        <v>0</v>
      </c>
    </row>
    <row r="91" spans="2:45" s="17" customFormat="1" x14ac:dyDescent="0.25">
      <c r="B91" s="54"/>
      <c r="C91" s="35" t="str">
        <f t="shared" si="44"/>
        <v>Tehachapi Segments 4-11</v>
      </c>
      <c r="D91" s="36" t="s">
        <v>214</v>
      </c>
      <c r="E91" s="230" t="s">
        <v>233</v>
      </c>
      <c r="F91" s="224" t="s">
        <v>234</v>
      </c>
      <c r="G91" s="223">
        <v>6435</v>
      </c>
      <c r="H91" s="225" t="s">
        <v>33</v>
      </c>
      <c r="I91" s="226">
        <v>41275</v>
      </c>
      <c r="J91" s="227" t="s">
        <v>235</v>
      </c>
      <c r="K91" s="228">
        <v>0</v>
      </c>
      <c r="L91" s="231">
        <v>1</v>
      </c>
      <c r="M91" s="118"/>
      <c r="N91" s="246">
        <v>0</v>
      </c>
      <c r="O91" s="144">
        <f t="shared" si="46"/>
        <v>500</v>
      </c>
      <c r="P91" s="144">
        <f t="shared" si="47"/>
        <v>0</v>
      </c>
      <c r="Q91" s="109">
        <f t="shared" si="48"/>
        <v>0</v>
      </c>
      <c r="R91" s="109">
        <f t="shared" si="49"/>
        <v>500</v>
      </c>
      <c r="S91" s="110">
        <f t="shared" si="50"/>
        <v>0</v>
      </c>
      <c r="T91" s="111"/>
      <c r="U91" s="112">
        <f>IF(OR(RIGHT($J91,3)="RGT",RIGHT($J91,3)="INC"),IF($I91=U$89,SUM($U141:U141)+$Q91,IF(U$89&gt;$I91,U141,0)),0)</f>
        <v>2.1509999999999998</v>
      </c>
      <c r="V91" s="113">
        <f>IF(OR(RIGHT($J91,3)="RGT",RIGHT($J91,3)="INC"),IF($I91=V$89,SUM($U141:V141)+$Q91,IF(V$89&gt;$I91,V141,0)),0)</f>
        <v>0.23369999999999999</v>
      </c>
      <c r="W91" s="113">
        <f>IF(OR(RIGHT($J91,3)="RGT",RIGHT($J91,3)="INC"),IF($I91=W$89,SUM($U141:W141)+$Q91,IF(W$89&gt;$I91,W141,0)),0)</f>
        <v>-15.62527</v>
      </c>
      <c r="X91" s="113">
        <f>IF(OR(RIGHT($J91,3)="RGT",RIGHT($J91,3)="INC"),IF($I91=X$89,SUM($U141:X141)+$Q91,IF(X$89&gt;$I91,X141,0)),0)</f>
        <v>8</v>
      </c>
      <c r="Y91" s="113">
        <f>IF(OR(RIGHT($J91,3)="RGT",RIGHT($J91,3)="INC"),IF($I91=Y$89,SUM($U141:Y141)+$Q91,IF(Y$89&gt;$I91,Y141,0)),0)</f>
        <v>25</v>
      </c>
      <c r="Z91" s="113">
        <f>IF(OR(RIGHT($J91,3)="RGT",RIGHT($J91,3)="INC"),IF($I91=Z$89,SUM($U141:Z141)+$Q91,IF(Z$89&gt;$I91,Z141,0)),0)</f>
        <v>50</v>
      </c>
      <c r="AA91" s="113">
        <f>IF(OR(RIGHT($J91,3)="RGT",RIGHT($J91,3)="INC"),IF($I91=AA$89,SUM($U141:AA141)+$Q91,IF(AA$89&gt;$I91,AA141,0)),0)</f>
        <v>50</v>
      </c>
      <c r="AB91" s="113">
        <f>IF(OR(RIGHT($J91,3)="RGT",RIGHT($J91,3)="INC"),IF($I91=AB$89,SUM($U141:AB141)+$Q91,IF(AB$89&gt;$I91,AB141,0)),0)</f>
        <v>85</v>
      </c>
      <c r="AC91" s="113">
        <f>IF(OR(RIGHT($J91,3)="RGT",RIGHT($J91,3)="INC"),IF($I91=AC$89,SUM($U141:AC141)+$Q91,IF(AC$89&gt;$I91,AC141,0)),0)</f>
        <v>95</v>
      </c>
      <c r="AD91" s="113">
        <f>IF(OR(RIGHT($J91,3)="RGT",RIGHT($J91,3)="INC"),IF($I91=AD$89,SUM($U141:AD141)+$Q91,IF(AD$89&gt;$I91,AD141,0)),0)</f>
        <v>75</v>
      </c>
      <c r="AE91" s="113">
        <f>IF(OR(RIGHT($J91,3)="RGT",RIGHT($J91,3)="INC"),IF($I91=AE$89,SUM($U141:AE141)+$Q91,IF(AE$89&gt;$I91,AE141,0)),0)</f>
        <v>75</v>
      </c>
      <c r="AF91" s="114">
        <f>IF(OR(RIGHT($J91,3)="RGT",RIGHT($J91,3)="INC"),IF($I91=AF$89,SUM($U141:AF141)+$Q91,IF(AF$89&gt;$I91,AF141,0)),0)</f>
        <v>50.240570000000005</v>
      </c>
      <c r="AG91" s="113">
        <f>IF(OR(RIGHT($J91,3)="RGT",RIGHT($J91,3)="INC"),IF($I91=AG$89,SUM($U141:AG141)+$Q91,IF(AG$89&gt;$I91,AG141,0)),0)</f>
        <v>0</v>
      </c>
      <c r="AH91" s="113">
        <f>IF(OR(RIGHT($J91,3)="RGT",RIGHT($J91,3)="INC"),IF($I91=AH$89,SUM($U141:AH141)+$Q91,IF(AH$89&gt;$I91,AH141,0)),0)</f>
        <v>0</v>
      </c>
      <c r="AI91" s="113">
        <f>IF(OR(RIGHT($J91,3)="RGT",RIGHT($J91,3)="INC"),IF($I91=AI$89,SUM($U141:AI141)+$Q91,IF(AI$89&gt;$I91,AI141,0)),0)</f>
        <v>0</v>
      </c>
      <c r="AJ91" s="113">
        <f>IF(OR(RIGHT($J91,3)="RGT",RIGHT($J91,3)="INC"),IF($I91=AJ$89,SUM($U141:AJ141)+$Q91,IF(AJ$89&gt;$I91,AJ141,0)),0)</f>
        <v>0</v>
      </c>
      <c r="AK91" s="113">
        <f>IF(OR(RIGHT($J91,3)="RGT",RIGHT($J91,3)="INC"),IF($I91=AK$89,SUM($U141:AK141)+$Q91,IF(AK$89&gt;$I91,AK141,0)),0)</f>
        <v>0</v>
      </c>
      <c r="AL91" s="113">
        <f>IF(OR(RIGHT($J91,3)="RGT",RIGHT($J91,3)="INC"),IF($I91=AL$89,SUM($U141:AL141)+$Q91,IF(AL$89&gt;$I91,AL141,0)),0)</f>
        <v>0</v>
      </c>
      <c r="AM91" s="113">
        <f>IF(OR(RIGHT($J91,3)="RGT",RIGHT($J91,3)="INC"),IF($I91=AM$89,SUM($U141:AM141)+$Q91,IF(AM$89&gt;$I91,AM141,0)),0)</f>
        <v>0</v>
      </c>
      <c r="AN91" s="113">
        <f>IF(OR(RIGHT($J91,3)="RGT",RIGHT($J91,3)="INC"),IF($I91=AN$89,SUM($U141:AN141)+$Q91,IF(AN$89&gt;$I91,AN141,0)),0)</f>
        <v>0</v>
      </c>
      <c r="AO91" s="113">
        <f>IF(OR(RIGHT($J91,3)="RGT",RIGHT($J91,3)="INC"),IF($I91=AO$89,SUM($U141:AO141)+$Q91,IF(AO$89&gt;$I91,AO141,0)),0)</f>
        <v>0</v>
      </c>
      <c r="AP91" s="113">
        <f>IF(OR(RIGHT($J91,3)="RGT",RIGHT($J91,3)="INC"),IF($I91=AP$89,SUM($U141:AP141)+$Q91,IF(AP$89&gt;$I91,AP141,0)),0)</f>
        <v>0</v>
      </c>
      <c r="AQ91" s="113">
        <f>IF(OR(RIGHT($J91,3)="RGT",RIGHT($J91,3)="INC"),IF($I91=AQ$89,SUM($U141:AQ141)+$Q91,IF(AQ$89&gt;$I91,AQ141,0)),0)</f>
        <v>0</v>
      </c>
      <c r="AR91" s="114">
        <f>IF(OR(RIGHT($J91,3)="RGT",RIGHT($J91,3)="INC"),IF($I91=AR$89,SUM($U141:AR141)+$Q91,IF(AR$89&gt;$I91,AR141,0)),0)</f>
        <v>0</v>
      </c>
    </row>
    <row r="92" spans="2:45" s="17" customFormat="1" ht="15.75" customHeight="1" x14ac:dyDescent="0.25">
      <c r="B92" s="54"/>
      <c r="C92" s="35" t="str">
        <f t="shared" si="44"/>
        <v>Tehachapi Segments 4-11</v>
      </c>
      <c r="D92" s="36" t="s">
        <v>214</v>
      </c>
      <c r="E92" s="230" t="s">
        <v>236</v>
      </c>
      <c r="F92" s="224" t="s">
        <v>237</v>
      </c>
      <c r="G92" s="223" t="s">
        <v>238</v>
      </c>
      <c r="H92" s="225" t="s">
        <v>33</v>
      </c>
      <c r="I92" s="226">
        <v>41275</v>
      </c>
      <c r="J92" s="227" t="s">
        <v>225</v>
      </c>
      <c r="K92" s="228">
        <v>0</v>
      </c>
      <c r="L92" s="231">
        <v>1</v>
      </c>
      <c r="M92" s="118"/>
      <c r="N92" s="246">
        <v>0</v>
      </c>
      <c r="O92" s="144">
        <f t="shared" si="46"/>
        <v>7.8913599999999988</v>
      </c>
      <c r="P92" s="144">
        <f t="shared" si="47"/>
        <v>0</v>
      </c>
      <c r="Q92" s="109">
        <f t="shared" si="48"/>
        <v>0</v>
      </c>
      <c r="R92" s="109">
        <f t="shared" si="49"/>
        <v>7.8913599999999988</v>
      </c>
      <c r="S92" s="110">
        <f t="shared" si="50"/>
        <v>0</v>
      </c>
      <c r="T92" s="111"/>
      <c r="U92" s="112">
        <f>IF(OR(RIGHT($J92,3)="RGT",RIGHT($J92,3)="INC"),IF($I92=U$89,SUM($U142:U142)+$Q92,IF(U$89&gt;$I92,U142,0)),0)</f>
        <v>1.5693599999999999</v>
      </c>
      <c r="V92" s="113">
        <f>IF(OR(RIGHT($J92,3)="RGT",RIGHT($J92,3)="INC"),IF($I92=V$89,SUM($U142:V142)+$Q92,IF(V$89&gt;$I92,V142,0)),0)</f>
        <v>1.4174899999999999</v>
      </c>
      <c r="W92" s="113">
        <f>IF(OR(RIGHT($J92,3)="RGT",RIGHT($J92,3)="INC"),IF($I92=W$89,SUM($U142:W142)+$Q92,IF(W$89&gt;$I92,W142,0)),0)</f>
        <v>1.5693599999999999</v>
      </c>
      <c r="X92" s="113">
        <f>IF(OR(RIGHT($J92,3)="RGT",RIGHT($J92,3)="INC"),IF($I92=X$89,SUM($U142:X142)+$Q92,IF(X$89&gt;$I92,X142,0)),0)</f>
        <v>1.569</v>
      </c>
      <c r="Y92" s="113">
        <f>IF(OR(RIGHT($J92,3)="RGT",RIGHT($J92,3)="INC"),IF($I92=Y$89,SUM($U142:Y142)+$Q92,IF(Y$89&gt;$I92,Y142,0)),0)</f>
        <v>1.569</v>
      </c>
      <c r="Z92" s="113">
        <f>IF(OR(RIGHT($J92,3)="RGT",RIGHT($J92,3)="INC"),IF($I92=Z$89,SUM($U142:Z142)+$Q92,IF(Z$89&gt;$I92,Z142,0)),0)</f>
        <v>0.19714999999999963</v>
      </c>
      <c r="AA92" s="113">
        <f>IF(OR(RIGHT($J92,3)="RGT",RIGHT($J92,3)="INC"),IF($I92=AA$89,SUM($U142:AA142)+$Q92,IF(AA$89&gt;$I92,AA142,0)),0)</f>
        <v>0</v>
      </c>
      <c r="AB92" s="113">
        <f>IF(OR(RIGHT($J92,3)="RGT",RIGHT($J92,3)="INC"),IF($I92=AB$89,SUM($U142:AB142)+$Q92,IF(AB$89&gt;$I92,AB142,0)),0)</f>
        <v>0</v>
      </c>
      <c r="AC92" s="113">
        <f>IF(OR(RIGHT($J92,3)="RGT",RIGHT($J92,3)="INC"),IF($I92=AC$89,SUM($U142:AC142)+$Q92,IF(AC$89&gt;$I92,AC142,0)),0)</f>
        <v>0</v>
      </c>
      <c r="AD92" s="113">
        <f>IF(OR(RIGHT($J92,3)="RGT",RIGHT($J92,3)="INC"),IF($I92=AD$89,SUM($U142:AD142)+$Q92,IF(AD$89&gt;$I92,AD142,0)),0)</f>
        <v>0</v>
      </c>
      <c r="AE92" s="113">
        <f>IF(OR(RIGHT($J92,3)="RGT",RIGHT($J92,3)="INC"),IF($I92=AE$89,SUM($U142:AE142)+$Q92,IF(AE$89&gt;$I92,AE142,0)),0)</f>
        <v>0</v>
      </c>
      <c r="AF92" s="114">
        <f>IF(OR(RIGHT($J92,3)="RGT",RIGHT($J92,3)="INC"),IF($I92=AF$89,SUM($U142:AF142)+$Q92,IF(AF$89&gt;$I92,AF142,0)),0)</f>
        <v>0</v>
      </c>
      <c r="AG92" s="113">
        <f>IF(OR(RIGHT($J92,3)="RGT",RIGHT($J92,3)="INC"),IF($I92=AG$89,SUM($U142:AG142)+$Q92,IF(AG$89&gt;$I92,AG142,0)),0)</f>
        <v>0</v>
      </c>
      <c r="AH92" s="113">
        <f>IF(OR(RIGHT($J92,3)="RGT",RIGHT($J92,3)="INC"),IF($I92=AH$89,SUM($U142:AH142)+$Q92,IF(AH$89&gt;$I92,AH142,0)),0)</f>
        <v>0</v>
      </c>
      <c r="AI92" s="113">
        <f>IF(OR(RIGHT($J92,3)="RGT",RIGHT($J92,3)="INC"),IF($I92=AI$89,SUM($U142:AI142)+$Q92,IF(AI$89&gt;$I92,AI142,0)),0)</f>
        <v>0</v>
      </c>
      <c r="AJ92" s="113">
        <f>IF(OR(RIGHT($J92,3)="RGT",RIGHT($J92,3)="INC"),IF($I92=AJ$89,SUM($U142:AJ142)+$Q92,IF(AJ$89&gt;$I92,AJ142,0)),0)</f>
        <v>0</v>
      </c>
      <c r="AK92" s="113">
        <f>IF(OR(RIGHT($J92,3)="RGT",RIGHT($J92,3)="INC"),IF($I92=AK$89,SUM($U142:AK142)+$Q92,IF(AK$89&gt;$I92,AK142,0)),0)</f>
        <v>0</v>
      </c>
      <c r="AL92" s="113">
        <f>IF(OR(RIGHT($J92,3)="RGT",RIGHT($J92,3)="INC"),IF($I92=AL$89,SUM($U142:AL142)+$Q92,IF(AL$89&gt;$I92,AL142,0)),0)</f>
        <v>0</v>
      </c>
      <c r="AM92" s="113">
        <f>IF(OR(RIGHT($J92,3)="RGT",RIGHT($J92,3)="INC"),IF($I92=AM$89,SUM($U142:AM142)+$Q92,IF(AM$89&gt;$I92,AM142,0)),0)</f>
        <v>0</v>
      </c>
      <c r="AN92" s="113">
        <f>IF(OR(RIGHT($J92,3)="RGT",RIGHT($J92,3)="INC"),IF($I92=AN$89,SUM($U142:AN142)+$Q92,IF(AN$89&gt;$I92,AN142,0)),0)</f>
        <v>0</v>
      </c>
      <c r="AO92" s="113">
        <f>IF(OR(RIGHT($J92,3)="RGT",RIGHT($J92,3)="INC"),IF($I92=AO$89,SUM($U142:AO142)+$Q92,IF(AO$89&gt;$I92,AO142,0)),0)</f>
        <v>0</v>
      </c>
      <c r="AP92" s="113">
        <f>IF(OR(RIGHT($J92,3)="RGT",RIGHT($J92,3)="INC"),IF($I92=AP$89,SUM($U142:AP142)+$Q92,IF(AP$89&gt;$I92,AP142,0)),0)</f>
        <v>0</v>
      </c>
      <c r="AQ92" s="113">
        <f>IF(OR(RIGHT($J92,3)="RGT",RIGHT($J92,3)="INC"),IF($I92=AQ$89,SUM($U142:AQ142)+$Q92,IF(AQ$89&gt;$I92,AQ142,0)),0)</f>
        <v>0</v>
      </c>
      <c r="AR92" s="114">
        <f>IF(OR(RIGHT($J92,3)="RGT",RIGHT($J92,3)="INC"),IF($I92=AR$89,SUM($U142:AR142)+$Q92,IF(AR$89&gt;$I92,AR142,0)),0)</f>
        <v>0</v>
      </c>
    </row>
    <row r="93" spans="2:45" s="17" customFormat="1" x14ac:dyDescent="0.25">
      <c r="B93" s="54"/>
      <c r="C93" s="35" t="str">
        <f t="shared" si="44"/>
        <v>Tehachapi Segments 4-11</v>
      </c>
      <c r="D93" s="36" t="s">
        <v>214</v>
      </c>
      <c r="E93" s="230" t="s">
        <v>239</v>
      </c>
      <c r="F93" s="224" t="s">
        <v>240</v>
      </c>
      <c r="G93" s="223" t="s">
        <v>241</v>
      </c>
      <c r="H93" s="225" t="s">
        <v>33</v>
      </c>
      <c r="I93" s="226">
        <v>41944</v>
      </c>
      <c r="J93" s="227" t="s">
        <v>225</v>
      </c>
      <c r="K93" s="228">
        <v>0</v>
      </c>
      <c r="L93" s="231">
        <v>1</v>
      </c>
      <c r="M93" s="12"/>
      <c r="N93" s="246">
        <v>0</v>
      </c>
      <c r="O93" s="144">
        <f t="shared" si="46"/>
        <v>1600.0000000000002</v>
      </c>
      <c r="P93" s="144">
        <f t="shared" si="47"/>
        <v>0</v>
      </c>
      <c r="Q93" s="109">
        <f t="shared" si="48"/>
        <v>0</v>
      </c>
      <c r="R93" s="109">
        <f t="shared" si="49"/>
        <v>1600.0000000000002</v>
      </c>
      <c r="S93" s="110">
        <f t="shared" si="50"/>
        <v>0</v>
      </c>
      <c r="T93" s="111"/>
      <c r="U93" s="112">
        <f>IF(OR(RIGHT($J93,3)="RGT",RIGHT($J93,3)="INC"),IF($I93=U$89,SUM($U143:U143)+$Q93,IF(U$89&gt;$I93,U143,0)),0)</f>
        <v>30.63232</v>
      </c>
      <c r="V93" s="113">
        <f>IF(OR(RIGHT($J93,3)="RGT",RIGHT($J93,3)="INC"),IF($I93=V$89,SUM($U143:V143)+$Q93,IF(V$89&gt;$I93,V143,0)),0)</f>
        <v>146.74289000000002</v>
      </c>
      <c r="W93" s="113">
        <f>IF(OR(RIGHT($J93,3)="RGT",RIGHT($J93,3)="INC"),IF($I93=W$89,SUM($U143:W143)+$Q93,IF(W$89&gt;$I93,W143,0)),0)</f>
        <v>217.78896</v>
      </c>
      <c r="X93" s="113">
        <f>IF(OR(RIGHT($J93,3)="RGT",RIGHT($J93,3)="INC"),IF($I93=X$89,SUM($U143:X143)+$Q93,IF(X$89&gt;$I93,X143,0)),0)</f>
        <v>30.63232</v>
      </c>
      <c r="Y93" s="113">
        <f>IF(OR(RIGHT($J93,3)="RGT",RIGHT($J93,3)="INC"),IF($I93=Y$89,SUM($U143:Y143)+$Q93,IF(Y$89&gt;$I93,Y143,0)),0)</f>
        <v>30.63232</v>
      </c>
      <c r="Z93" s="113">
        <f>IF(OR(RIGHT($J93,3)="RGT",RIGHT($J93,3)="INC"),IF($I93=Z$89,SUM($U143:Z143)+$Q93,IF(Z$89&gt;$I93,Z143,0)),0)</f>
        <v>30.63232</v>
      </c>
      <c r="AA93" s="113">
        <f>IF(OR(RIGHT($J93,3)="RGT",RIGHT($J93,3)="INC"),IF($I93=AA$89,SUM($U143:AA143)+$Q93,IF(AA$89&gt;$I93,AA143,0)),0)</f>
        <v>30.63232</v>
      </c>
      <c r="AB93" s="113">
        <f>IF(OR(RIGHT($J93,3)="RGT",RIGHT($J93,3)="INC"),IF($I93=AB$89,SUM($U143:AB143)+$Q93,IF(AB$89&gt;$I93,AB143,0)),0)</f>
        <v>30.63232</v>
      </c>
      <c r="AC93" s="113">
        <f>IF(OR(RIGHT($J93,3)="RGT",RIGHT($J93,3)="INC"),IF($I93=AC$89,SUM($U143:AC143)+$Q93,IF(AC$89&gt;$I93,AC143,0)),0)</f>
        <v>30.63232</v>
      </c>
      <c r="AD93" s="113">
        <f>IF(OR(RIGHT($J93,3)="RGT",RIGHT($J93,3)="INC"),IF($I93=AD$89,SUM($U143:AD143)+$Q93,IF(AD$89&gt;$I93,AD143,0)),0)</f>
        <v>30.63232</v>
      </c>
      <c r="AE93" s="113">
        <f>IF(OR(RIGHT($J93,3)="RGT",RIGHT($J93,3)="INC"),IF($I93=AE$89,SUM($U143:AE143)+$Q93,IF(AE$89&gt;$I93,AE143,0)),0)</f>
        <v>30.63232</v>
      </c>
      <c r="AF93" s="114">
        <f>IF(OR(RIGHT($J93,3)="RGT",RIGHT($J93,3)="INC"),IF($I93=AF$89,SUM($U143:AF143)+$Q93,IF(AF$89&gt;$I93,AF143,0)),0)</f>
        <v>959.77727000000004</v>
      </c>
      <c r="AG93" s="113">
        <f>IF(OR(RIGHT($J93,3)="RGT",RIGHT($J93,3)="INC"),IF($I93=AG$89,SUM($U143:AG143)+$Q93,IF(AG$89&gt;$I93,AG143,0)),0)</f>
        <v>0</v>
      </c>
      <c r="AH93" s="113">
        <f>IF(OR(RIGHT($J93,3)="RGT",RIGHT($J93,3)="INC"),IF($I93=AH$89,SUM($U143:AH143)+$Q93,IF(AH$89&gt;$I93,AH143,0)),0)</f>
        <v>0</v>
      </c>
      <c r="AI93" s="113">
        <f>IF(OR(RIGHT($J93,3)="RGT",RIGHT($J93,3)="INC"),IF($I93=AI$89,SUM($U143:AI143)+$Q93,IF(AI$89&gt;$I93,AI143,0)),0)</f>
        <v>0</v>
      </c>
      <c r="AJ93" s="113">
        <f>IF(OR(RIGHT($J93,3)="RGT",RIGHT($J93,3)="INC"),IF($I93=AJ$89,SUM($U143:AJ143)+$Q93,IF(AJ$89&gt;$I93,AJ143,0)),0)</f>
        <v>0</v>
      </c>
      <c r="AK93" s="113">
        <f>IF(OR(RIGHT($J93,3)="RGT",RIGHT($J93,3)="INC"),IF($I93=AK$89,SUM($U143:AK143)+$Q93,IF(AK$89&gt;$I93,AK143,0)),0)</f>
        <v>0</v>
      </c>
      <c r="AL93" s="113">
        <f>IF(OR(RIGHT($J93,3)="RGT",RIGHT($J93,3)="INC"),IF($I93=AL$89,SUM($U143:AL143)+$Q93,IF(AL$89&gt;$I93,AL143,0)),0)</f>
        <v>0</v>
      </c>
      <c r="AM93" s="113">
        <f>IF(OR(RIGHT($J93,3)="RGT",RIGHT($J93,3)="INC"),IF($I93=AM$89,SUM($U143:AM143)+$Q93,IF(AM$89&gt;$I93,AM143,0)),0)</f>
        <v>0</v>
      </c>
      <c r="AN93" s="113">
        <f>IF(OR(RIGHT($J93,3)="RGT",RIGHT($J93,3)="INC"),IF($I93=AN$89,SUM($U143:AN143)+$Q93,IF(AN$89&gt;$I93,AN143,0)),0)</f>
        <v>0</v>
      </c>
      <c r="AO93" s="113">
        <f>IF(OR(RIGHT($J93,3)="RGT",RIGHT($J93,3)="INC"),IF($I93=AO$89,SUM($U143:AO143)+$Q93,IF(AO$89&gt;$I93,AO143,0)),0)</f>
        <v>0</v>
      </c>
      <c r="AP93" s="113">
        <f>IF(OR(RIGHT($J93,3)="RGT",RIGHT($J93,3)="INC"),IF($I93=AP$89,SUM($U143:AP143)+$Q93,IF(AP$89&gt;$I93,AP143,0)),0)</f>
        <v>0</v>
      </c>
      <c r="AQ93" s="113">
        <f>IF(OR(RIGHT($J93,3)="RGT",RIGHT($J93,3)="INC"),IF($I93=AQ$89,SUM($U143:AQ143)+$Q93,IF(AQ$89&gt;$I93,AQ143,0)),0)</f>
        <v>0</v>
      </c>
      <c r="AR93" s="114">
        <f>IF(OR(RIGHT($J93,3)="RGT",RIGHT($J93,3)="INC"),IF($I93=AR$89,SUM($U143:AR143)+$Q93,IF(AR$89&gt;$I93,AR143,0)),0)</f>
        <v>0</v>
      </c>
    </row>
    <row r="94" spans="2:45" s="17" customFormat="1" x14ac:dyDescent="0.25">
      <c r="B94" s="54"/>
      <c r="C94" s="35" t="str">
        <f t="shared" si="44"/>
        <v>Tehachapi Segments 4-11</v>
      </c>
      <c r="D94" s="36" t="s">
        <v>214</v>
      </c>
      <c r="E94" s="230" t="s">
        <v>242</v>
      </c>
      <c r="F94" s="224" t="s">
        <v>243</v>
      </c>
      <c r="G94" s="223" t="s">
        <v>244</v>
      </c>
      <c r="H94" s="225" t="s">
        <v>33</v>
      </c>
      <c r="I94" s="226">
        <v>42005</v>
      </c>
      <c r="J94" s="227" t="s">
        <v>225</v>
      </c>
      <c r="K94" s="228">
        <v>0</v>
      </c>
      <c r="L94" s="231">
        <v>1</v>
      </c>
      <c r="M94" s="12"/>
      <c r="N94" s="246">
        <v>0</v>
      </c>
      <c r="O94" s="144">
        <f t="shared" si="46"/>
        <v>3.0794999999999995</v>
      </c>
      <c r="P94" s="144">
        <f t="shared" si="47"/>
        <v>0</v>
      </c>
      <c r="Q94" s="109">
        <f t="shared" si="48"/>
        <v>0</v>
      </c>
      <c r="R94" s="109">
        <f t="shared" si="49"/>
        <v>3.0794999999999995</v>
      </c>
      <c r="S94" s="110">
        <f t="shared" si="50"/>
        <v>0</v>
      </c>
      <c r="T94" s="111"/>
      <c r="U94" s="112">
        <f>IF(OR(RIGHT($J94,3)="RGT",RIGHT($J94,3)="INC"),IF($I94=U$89,SUM($U144:U144)+$Q94,IF(U$89&gt;$I94,U144,0)),0)</f>
        <v>10.210129999999999</v>
      </c>
      <c r="V94" s="113">
        <f>IF(OR(RIGHT($J94,3)="RGT",RIGHT($J94,3)="INC"),IF($I94=V$89,SUM($U144:V144)+$Q94,IF(V$89&gt;$I94,V144,0)),0)</f>
        <v>-8.3274299999999997</v>
      </c>
      <c r="W94" s="113">
        <f>IF(OR(RIGHT($J94,3)="RGT",RIGHT($J94,3)="INC"),IF($I94=W$89,SUM($U144:W144)+$Q94,IF(W$89&gt;$I94,W144,0)),0)</f>
        <v>1.1967999999999999</v>
      </c>
      <c r="X94" s="113">
        <f>IF(OR(RIGHT($J94,3)="RGT",RIGHT($J94,3)="INC"),IF($I94=X$89,SUM($U144:X144)+$Q94,IF(X$89&gt;$I94,X144,0)),0)</f>
        <v>0</v>
      </c>
      <c r="Y94" s="113">
        <f>IF(OR(RIGHT($J94,3)="RGT",RIGHT($J94,3)="INC"),IF($I94=Y$89,SUM($U144:Y144)+$Q94,IF(Y$89&gt;$I94,Y144,0)),0)</f>
        <v>0</v>
      </c>
      <c r="Z94" s="113">
        <f>IF(OR(RIGHT($J94,3)="RGT",RIGHT($J94,3)="INC"),IF($I94=Z$89,SUM($U144:Z144)+$Q94,IF(Z$89&gt;$I94,Z144,0)),0)</f>
        <v>0</v>
      </c>
      <c r="AA94" s="113">
        <f>IF(OR(RIGHT($J94,3)="RGT",RIGHT($J94,3)="INC"),IF($I94=AA$89,SUM($U144:AA144)+$Q94,IF(AA$89&gt;$I94,AA144,0)),0)</f>
        <v>0</v>
      </c>
      <c r="AB94" s="113">
        <f>IF(OR(RIGHT($J94,3)="RGT",RIGHT($J94,3)="INC"),IF($I94=AB$89,SUM($U144:AB144)+$Q94,IF(AB$89&gt;$I94,AB144,0)),0)</f>
        <v>0</v>
      </c>
      <c r="AC94" s="113">
        <f>IF(OR(RIGHT($J94,3)="RGT",RIGHT($J94,3)="INC"),IF($I94=AC$89,SUM($U144:AC144)+$Q94,IF(AC$89&gt;$I94,AC144,0)),0)</f>
        <v>0</v>
      </c>
      <c r="AD94" s="113">
        <f>IF(OR(RIGHT($J94,3)="RGT",RIGHT($J94,3)="INC"),IF($I94=AD$89,SUM($U144:AD144)+$Q94,IF(AD$89&gt;$I94,AD144,0)),0)</f>
        <v>0</v>
      </c>
      <c r="AE94" s="113">
        <f>IF(OR(RIGHT($J94,3)="RGT",RIGHT($J94,3)="INC"),IF($I94=AE$89,SUM($U144:AE144)+$Q94,IF(AE$89&gt;$I94,AE144,0)),0)</f>
        <v>0</v>
      </c>
      <c r="AF94" s="114">
        <f>IF(OR(RIGHT($J94,3)="RGT",RIGHT($J94,3)="INC"),IF($I94=AF$89,SUM($U144:AF144)+$Q94,IF(AF$89&gt;$I94,AF144,0)),0)</f>
        <v>0</v>
      </c>
      <c r="AG94" s="113">
        <f>IF(OR(RIGHT($J94,3)="RGT",RIGHT($J94,3)="INC"),IF($I94=AG$89,SUM($U144:AG144)+$Q94,IF(AG$89&gt;$I94,AG144,0)),0)</f>
        <v>0</v>
      </c>
      <c r="AH94" s="113">
        <f>IF(OR(RIGHT($J94,3)="RGT",RIGHT($J94,3)="INC"),IF($I94=AH$89,SUM($U144:AH144)+$Q94,IF(AH$89&gt;$I94,AH144,0)),0)</f>
        <v>0</v>
      </c>
      <c r="AI94" s="113">
        <f>IF(OR(RIGHT($J94,3)="RGT",RIGHT($J94,3)="INC"),IF($I94=AI$89,SUM($U144:AI144)+$Q94,IF(AI$89&gt;$I94,AI144,0)),0)</f>
        <v>0</v>
      </c>
      <c r="AJ94" s="113">
        <f>IF(OR(RIGHT($J94,3)="RGT",RIGHT($J94,3)="INC"),IF($I94=AJ$89,SUM($U144:AJ144)+$Q94,IF(AJ$89&gt;$I94,AJ144,0)),0)</f>
        <v>0</v>
      </c>
      <c r="AK94" s="113">
        <f>IF(OR(RIGHT($J94,3)="RGT",RIGHT($J94,3)="INC"),IF($I94=AK$89,SUM($U144:AK144)+$Q94,IF(AK$89&gt;$I94,AK144,0)),0)</f>
        <v>0</v>
      </c>
      <c r="AL94" s="113">
        <f>IF(OR(RIGHT($J94,3)="RGT",RIGHT($J94,3)="INC"),IF($I94=AL$89,SUM($U144:AL144)+$Q94,IF(AL$89&gt;$I94,AL144,0)),0)</f>
        <v>0</v>
      </c>
      <c r="AM94" s="113">
        <f>IF(OR(RIGHT($J94,3)="RGT",RIGHT($J94,3)="INC"),IF($I94=AM$89,SUM($U144:AM144)+$Q94,IF(AM$89&gt;$I94,AM144,0)),0)</f>
        <v>0</v>
      </c>
      <c r="AN94" s="113">
        <f>IF(OR(RIGHT($J94,3)="RGT",RIGHT($J94,3)="INC"),IF($I94=AN$89,SUM($U144:AN144)+$Q94,IF(AN$89&gt;$I94,AN144,0)),0)</f>
        <v>0</v>
      </c>
      <c r="AO94" s="113">
        <f>IF(OR(RIGHT($J94,3)="RGT",RIGHT($J94,3)="INC"),IF($I94=AO$89,SUM($U144:AO144)+$Q94,IF(AO$89&gt;$I94,AO144,0)),0)</f>
        <v>0</v>
      </c>
      <c r="AP94" s="113">
        <f>IF(OR(RIGHT($J94,3)="RGT",RIGHT($J94,3)="INC"),IF($I94=AP$89,SUM($U144:AP144)+$Q94,IF(AP$89&gt;$I94,AP144,0)),0)</f>
        <v>0</v>
      </c>
      <c r="AQ94" s="113">
        <f>IF(OR(RIGHT($J94,3)="RGT",RIGHT($J94,3)="INC"),IF($I94=AQ$89,SUM($U144:AQ144)+$Q94,IF(AQ$89&gt;$I94,AQ144,0)),0)</f>
        <v>0</v>
      </c>
      <c r="AR94" s="114">
        <f>IF(OR(RIGHT($J94,3)="RGT",RIGHT($J94,3)="INC"),IF($I94=AR$89,SUM($U144:AR144)+$Q94,IF(AR$89&gt;$I94,AR144,0)),0)</f>
        <v>0</v>
      </c>
    </row>
    <row r="95" spans="2:45" s="17" customFormat="1" x14ac:dyDescent="0.25">
      <c r="B95" s="54"/>
      <c r="C95" s="35" t="str">
        <f t="shared" si="44"/>
        <v>Tehachapi Segments 4-11</v>
      </c>
      <c r="D95" s="36" t="s">
        <v>214</v>
      </c>
      <c r="E95" s="230" t="s">
        <v>245</v>
      </c>
      <c r="F95" s="224" t="s">
        <v>246</v>
      </c>
      <c r="G95" s="223" t="s">
        <v>244</v>
      </c>
      <c r="H95" s="225" t="s">
        <v>33</v>
      </c>
      <c r="I95" s="226">
        <v>41974</v>
      </c>
      <c r="J95" s="227" t="s">
        <v>225</v>
      </c>
      <c r="K95" s="228">
        <v>0</v>
      </c>
      <c r="L95" s="231">
        <v>1</v>
      </c>
      <c r="M95" s="12"/>
      <c r="N95" s="246">
        <v>0</v>
      </c>
      <c r="O95" s="144">
        <f t="shared" si="46"/>
        <v>2000</v>
      </c>
      <c r="P95" s="144">
        <f t="shared" si="47"/>
        <v>0</v>
      </c>
      <c r="Q95" s="109">
        <f t="shared" si="48"/>
        <v>0</v>
      </c>
      <c r="R95" s="109">
        <f t="shared" si="49"/>
        <v>2000</v>
      </c>
      <c r="S95" s="110">
        <f t="shared" si="50"/>
        <v>0</v>
      </c>
      <c r="T95" s="111"/>
      <c r="U95" s="112">
        <f>IF(OR(RIGHT($J95,3)="RGT",RIGHT($J95,3)="INC"),IF($I95=U$89,SUM($U145:U145)+$Q95,IF(U$89&gt;$I95,U145,0)),0)</f>
        <v>28.000310000000002</v>
      </c>
      <c r="V95" s="113">
        <f>IF(OR(RIGHT($J95,3)="RGT",RIGHT($J95,3)="INC"),IF($I95=V$89,SUM($U145:V145)+$Q95,IF(V$89&gt;$I95,V145,0)),0)</f>
        <v>88.333380000000005</v>
      </c>
      <c r="W95" s="113">
        <f>IF(OR(RIGHT($J95,3)="RGT",RIGHT($J95,3)="INC"),IF($I95=W$89,SUM($U145:W145)+$Q95,IF(W$89&gt;$I95,W145,0)),0)</f>
        <v>65.118580000000009</v>
      </c>
      <c r="X95" s="113">
        <f>IF(OR(RIGHT($J95,3)="RGT",RIGHT($J95,3)="INC"),IF($I95=X$89,SUM($U145:X145)+$Q95,IF(X$89&gt;$I95,X145,0)),0)</f>
        <v>50</v>
      </c>
      <c r="Y95" s="113">
        <f>IF(OR(RIGHT($J95,3)="RGT",RIGHT($J95,3)="INC"),IF($I95=Y$89,SUM($U145:Y145)+$Q95,IF(Y$89&gt;$I95,Y145,0)),0)</f>
        <v>50</v>
      </c>
      <c r="Z95" s="113">
        <f>IF(OR(RIGHT($J95,3)="RGT",RIGHT($J95,3)="INC"),IF($I95=Z$89,SUM($U145:Z145)+$Q95,IF(Z$89&gt;$I95,Z145,0)),0)</f>
        <v>1583.6663000000001</v>
      </c>
      <c r="AA95" s="113">
        <f>IF(OR(RIGHT($J95,3)="RGT",RIGHT($J95,3)="INC"),IF($I95=AA$89,SUM($U145:AA145)+$Q95,IF(AA$89&gt;$I95,AA145,0)),0)</f>
        <v>50</v>
      </c>
      <c r="AB95" s="113">
        <f>IF(OR(RIGHT($J95,3)="RGT",RIGHT($J95,3)="INC"),IF($I95=AB$89,SUM($U145:AB145)+$Q95,IF(AB$89&gt;$I95,AB145,0)),0)</f>
        <v>50</v>
      </c>
      <c r="AC95" s="113">
        <f>IF(OR(RIGHT($J95,3)="RGT",RIGHT($J95,3)="INC"),IF($I95=AC$89,SUM($U145:AC145)+$Q95,IF(AC$89&gt;$I95,AC145,0)),0)</f>
        <v>34.881429999999902</v>
      </c>
      <c r="AD95" s="113">
        <f>IF(OR(RIGHT($J95,3)="RGT",RIGHT($J95,3)="INC"),IF($I95=AD$89,SUM($U145:AD145)+$Q95,IF(AD$89&gt;$I95,AD145,0)),0)</f>
        <v>0</v>
      </c>
      <c r="AE95" s="113">
        <f>IF(OR(RIGHT($J95,3)="RGT",RIGHT($J95,3)="INC"),IF($I95=AE$89,SUM($U145:AE145)+$Q95,IF(AE$89&gt;$I95,AE145,0)),0)</f>
        <v>0</v>
      </c>
      <c r="AF95" s="114">
        <f>IF(OR(RIGHT($J95,3)="RGT",RIGHT($J95,3)="INC"),IF($I95=AF$89,SUM($U145:AF145)+$Q95,IF(AF$89&gt;$I95,AF145,0)),0)</f>
        <v>0</v>
      </c>
      <c r="AG95" s="113">
        <f>IF(OR(RIGHT($J95,3)="RGT",RIGHT($J95,3)="INC"),IF($I95=AG$89,SUM($U145:AG145)+$Q95,IF(AG$89&gt;$I95,AG145,0)),0)</f>
        <v>0</v>
      </c>
      <c r="AH95" s="113">
        <f>IF(OR(RIGHT($J95,3)="RGT",RIGHT($J95,3)="INC"),IF($I95=AH$89,SUM($U145:AH145)+$Q95,IF(AH$89&gt;$I95,AH145,0)),0)</f>
        <v>0</v>
      </c>
      <c r="AI95" s="113">
        <f>IF(OR(RIGHT($J95,3)="RGT",RIGHT($J95,3)="INC"),IF($I95=AI$89,SUM($U145:AI145)+$Q95,IF(AI$89&gt;$I95,AI145,0)),0)</f>
        <v>0</v>
      </c>
      <c r="AJ95" s="113">
        <f>IF(OR(RIGHT($J95,3)="RGT",RIGHT($J95,3)="INC"),IF($I95=AJ$89,SUM($U145:AJ145)+$Q95,IF(AJ$89&gt;$I95,AJ145,0)),0)</f>
        <v>0</v>
      </c>
      <c r="AK95" s="113">
        <f>IF(OR(RIGHT($J95,3)="RGT",RIGHT($J95,3)="INC"),IF($I95=AK$89,SUM($U145:AK145)+$Q95,IF(AK$89&gt;$I95,AK145,0)),0)</f>
        <v>0</v>
      </c>
      <c r="AL95" s="113">
        <f>IF(OR(RIGHT($J95,3)="RGT",RIGHT($J95,3)="INC"),IF($I95=AL$89,SUM($U145:AL145)+$Q95,IF(AL$89&gt;$I95,AL145,0)),0)</f>
        <v>0</v>
      </c>
      <c r="AM95" s="113">
        <f>IF(OR(RIGHT($J95,3)="RGT",RIGHT($J95,3)="INC"),IF($I95=AM$89,SUM($U145:AM145)+$Q95,IF(AM$89&gt;$I95,AM145,0)),0)</f>
        <v>0</v>
      </c>
      <c r="AN95" s="113">
        <f>IF(OR(RIGHT($J95,3)="RGT",RIGHT($J95,3)="INC"),IF($I95=AN$89,SUM($U145:AN145)+$Q95,IF(AN$89&gt;$I95,AN145,0)),0)</f>
        <v>0</v>
      </c>
      <c r="AO95" s="113">
        <f>IF(OR(RIGHT($J95,3)="RGT",RIGHT($J95,3)="INC"),IF($I95=AO$89,SUM($U145:AO145)+$Q95,IF(AO$89&gt;$I95,AO145,0)),0)</f>
        <v>0</v>
      </c>
      <c r="AP95" s="113">
        <f>IF(OR(RIGHT($J95,3)="RGT",RIGHT($J95,3)="INC"),IF($I95=AP$89,SUM($U145:AP145)+$Q95,IF(AP$89&gt;$I95,AP145,0)),0)</f>
        <v>0</v>
      </c>
      <c r="AQ95" s="113">
        <f>IF(OR(RIGHT($J95,3)="RGT",RIGHT($J95,3)="INC"),IF($I95=AQ$89,SUM($U145:AQ145)+$Q95,IF(AQ$89&gt;$I95,AQ145,0)),0)</f>
        <v>0</v>
      </c>
      <c r="AR95" s="114">
        <f>IF(OR(RIGHT($J95,3)="RGT",RIGHT($J95,3)="INC"),IF($I95=AR$89,SUM($U145:AR145)+$Q95,IF(AR$89&gt;$I95,AR145,0)),0)</f>
        <v>0</v>
      </c>
    </row>
    <row r="96" spans="2:45" s="17" customFormat="1" x14ac:dyDescent="0.25">
      <c r="B96" s="54"/>
      <c r="C96" s="35" t="str">
        <f t="shared" si="44"/>
        <v>Tehachapi Segments 4-11</v>
      </c>
      <c r="D96" s="36" t="s">
        <v>214</v>
      </c>
      <c r="E96" s="230" t="s">
        <v>247</v>
      </c>
      <c r="F96" s="224" t="s">
        <v>248</v>
      </c>
      <c r="G96" s="223" t="s">
        <v>249</v>
      </c>
      <c r="H96" s="225" t="s">
        <v>33</v>
      </c>
      <c r="I96" s="226">
        <v>42064</v>
      </c>
      <c r="J96" s="227" t="s">
        <v>225</v>
      </c>
      <c r="K96" s="228">
        <v>0</v>
      </c>
      <c r="L96" s="231">
        <v>1</v>
      </c>
      <c r="M96" s="12"/>
      <c r="N96" s="246">
        <v>0</v>
      </c>
      <c r="O96" s="144">
        <f t="shared" si="46"/>
        <v>3200</v>
      </c>
      <c r="P96" s="144">
        <f t="shared" si="47"/>
        <v>0</v>
      </c>
      <c r="Q96" s="109">
        <f t="shared" si="48"/>
        <v>0</v>
      </c>
      <c r="R96" s="109">
        <f t="shared" si="49"/>
        <v>3200</v>
      </c>
      <c r="S96" s="110">
        <f t="shared" si="50"/>
        <v>0</v>
      </c>
      <c r="T96" s="111"/>
      <c r="U96" s="112">
        <f>IF(OR(RIGHT($J96,3)="RGT",RIGHT($J96,3)="INC"),IF($I96=U$89,SUM($U146:U146)+$Q96,IF(U$89&gt;$I96,U146,0)),0)</f>
        <v>83.323560000000001</v>
      </c>
      <c r="V96" s="113">
        <f>IF(OR(RIGHT($J96,3)="RGT",RIGHT($J96,3)="INC"),IF($I96=V$89,SUM($U146:V146)+$Q96,IF(V$89&gt;$I96,V146,0)),0)</f>
        <v>258.01452999999998</v>
      </c>
      <c r="W96" s="113">
        <f>IF(OR(RIGHT($J96,3)="RGT",RIGHT($J96,3)="INC"),IF($I96=W$89,SUM($U146:W146)+$Q96,IF(W$89&gt;$I96,W146,0)),0)</f>
        <v>378.67831999999999</v>
      </c>
      <c r="X96" s="113">
        <f>IF(OR(RIGHT($J96,3)="RGT",RIGHT($J96,3)="INC"),IF($I96=X$89,SUM($U146:X146)+$Q96,IF(X$89&gt;$I96,X146,0)),0)</f>
        <v>250</v>
      </c>
      <c r="Y96" s="113">
        <f>IF(OR(RIGHT($J96,3)="RGT",RIGHT($J96,3)="INC"),IF($I96=Y$89,SUM($U146:Y146)+$Q96,IF(Y$89&gt;$I96,Y146,0)),0)</f>
        <v>250</v>
      </c>
      <c r="Z96" s="113">
        <f>IF(OR(RIGHT($J96,3)="RGT",RIGHT($J96,3)="INC"),IF($I96=Z$89,SUM($U146:Z146)+$Q96,IF(Z$89&gt;$I96,Z146,0)),0)</f>
        <v>1658.6618999999998</v>
      </c>
      <c r="AA96" s="113">
        <f>IF(OR(RIGHT($J96,3)="RGT",RIGHT($J96,3)="INC"),IF($I96=AA$89,SUM($U146:AA146)+$Q96,IF(AA$89&gt;$I96,AA146,0)),0)</f>
        <v>250</v>
      </c>
      <c r="AB96" s="113">
        <f>IF(OR(RIGHT($J96,3)="RGT",RIGHT($J96,3)="INC"),IF($I96=AB$89,SUM($U146:AB146)+$Q96,IF(AB$89&gt;$I96,AB146,0)),0)</f>
        <v>50</v>
      </c>
      <c r="AC96" s="113">
        <f>IF(OR(RIGHT($J96,3)="RGT",RIGHT($J96,3)="INC"),IF($I96=AC$89,SUM($U146:AC146)+$Q96,IF(AC$89&gt;$I96,AC146,0)),0)</f>
        <v>21.321690000000199</v>
      </c>
      <c r="AD96" s="113">
        <f>IF(OR(RIGHT($J96,3)="RGT",RIGHT($J96,3)="INC"),IF($I96=AD$89,SUM($U146:AD146)+$Q96,IF(AD$89&gt;$I96,AD146,0)),0)</f>
        <v>0</v>
      </c>
      <c r="AE96" s="113">
        <f>IF(OR(RIGHT($J96,3)="RGT",RIGHT($J96,3)="INC"),IF($I96=AE$89,SUM($U146:AE146)+$Q96,IF(AE$89&gt;$I96,AE146,0)),0)</f>
        <v>0</v>
      </c>
      <c r="AF96" s="114">
        <f>IF(OR(RIGHT($J96,3)="RGT",RIGHT($J96,3)="INC"),IF($I96=AF$89,SUM($U146:AF146)+$Q96,IF(AF$89&gt;$I96,AF146,0)),0)</f>
        <v>0</v>
      </c>
      <c r="AG96" s="113">
        <f>IF(OR(RIGHT($J96,3)="RGT",RIGHT($J96,3)="INC"),IF($I96=AG$89,SUM($U146:AG146)+$Q96,IF(AG$89&gt;$I96,AG146,0)),0)</f>
        <v>0</v>
      </c>
      <c r="AH96" s="113">
        <f>IF(OR(RIGHT($J96,3)="RGT",RIGHT($J96,3)="INC"),IF($I96=AH$89,SUM($U146:AH146)+$Q96,IF(AH$89&gt;$I96,AH146,0)),0)</f>
        <v>0</v>
      </c>
      <c r="AI96" s="113">
        <f>IF(OR(RIGHT($J96,3)="RGT",RIGHT($J96,3)="INC"),IF($I96=AI$89,SUM($U146:AI146)+$Q96,IF(AI$89&gt;$I96,AI146,0)),0)</f>
        <v>0</v>
      </c>
      <c r="AJ96" s="113">
        <f>IF(OR(RIGHT($J96,3)="RGT",RIGHT($J96,3)="INC"),IF($I96=AJ$89,SUM($U146:AJ146)+$Q96,IF(AJ$89&gt;$I96,AJ146,0)),0)</f>
        <v>0</v>
      </c>
      <c r="AK96" s="113">
        <f>IF(OR(RIGHT($J96,3)="RGT",RIGHT($J96,3)="INC"),IF($I96=AK$89,SUM($U146:AK146)+$Q96,IF(AK$89&gt;$I96,AK146,0)),0)</f>
        <v>0</v>
      </c>
      <c r="AL96" s="113">
        <f>IF(OR(RIGHT($J96,3)="RGT",RIGHT($J96,3)="INC"),IF($I96=AL$89,SUM($U146:AL146)+$Q96,IF(AL$89&gt;$I96,AL146,0)),0)</f>
        <v>0</v>
      </c>
      <c r="AM96" s="113">
        <f>IF(OR(RIGHT($J96,3)="RGT",RIGHT($J96,3)="INC"),IF($I96=AM$89,SUM($U146:AM146)+$Q96,IF(AM$89&gt;$I96,AM146,0)),0)</f>
        <v>0</v>
      </c>
      <c r="AN96" s="113">
        <f>IF(OR(RIGHT($J96,3)="RGT",RIGHT($J96,3)="INC"),IF($I96=AN$89,SUM($U146:AN146)+$Q96,IF(AN$89&gt;$I96,AN146,0)),0)</f>
        <v>0</v>
      </c>
      <c r="AO96" s="113">
        <f>IF(OR(RIGHT($J96,3)="RGT",RIGHT($J96,3)="INC"),IF($I96=AO$89,SUM($U146:AO146)+$Q96,IF(AO$89&gt;$I96,AO146,0)),0)</f>
        <v>0</v>
      </c>
      <c r="AP96" s="113">
        <f>IF(OR(RIGHT($J96,3)="RGT",RIGHT($J96,3)="INC"),IF($I96=AP$89,SUM($U146:AP146)+$Q96,IF(AP$89&gt;$I96,AP146,0)),0)</f>
        <v>0</v>
      </c>
      <c r="AQ96" s="113">
        <f>IF(OR(RIGHT($J96,3)="RGT",RIGHT($J96,3)="INC"),IF($I96=AQ$89,SUM($U146:AQ146)+$Q96,IF(AQ$89&gt;$I96,AQ146,0)),0)</f>
        <v>0</v>
      </c>
      <c r="AR96" s="114">
        <f>IF(OR(RIGHT($J96,3)="RGT",RIGHT($J96,3)="INC"),IF($I96=AR$89,SUM($U146:AR146)+$Q96,IF(AR$89&gt;$I96,AR146,0)),0)</f>
        <v>0</v>
      </c>
    </row>
    <row r="97" spans="2:44" s="17" customFormat="1" x14ac:dyDescent="0.25">
      <c r="B97" s="54"/>
      <c r="C97" s="35" t="str">
        <f t="shared" si="44"/>
        <v>Tehachapi Segments 4-11</v>
      </c>
      <c r="D97" s="36" t="s">
        <v>214</v>
      </c>
      <c r="E97" s="230" t="s">
        <v>250</v>
      </c>
      <c r="F97" s="224" t="s">
        <v>251</v>
      </c>
      <c r="G97" s="223" t="s">
        <v>252</v>
      </c>
      <c r="H97" s="225" t="s">
        <v>33</v>
      </c>
      <c r="I97" s="226">
        <v>42583</v>
      </c>
      <c r="J97" s="227" t="s">
        <v>225</v>
      </c>
      <c r="K97" s="228">
        <v>0</v>
      </c>
      <c r="L97" s="231">
        <v>1</v>
      </c>
      <c r="M97" s="12"/>
      <c r="N97" s="246">
        <v>0</v>
      </c>
      <c r="O97" s="144">
        <f t="shared" si="46"/>
        <v>6979</v>
      </c>
      <c r="P97" s="144">
        <f t="shared" si="47"/>
        <v>0</v>
      </c>
      <c r="Q97" s="109">
        <f t="shared" si="48"/>
        <v>0</v>
      </c>
      <c r="R97" s="109">
        <f t="shared" si="49"/>
        <v>6979</v>
      </c>
      <c r="S97" s="110">
        <f t="shared" si="50"/>
        <v>0</v>
      </c>
      <c r="T97" s="111"/>
      <c r="U97" s="112">
        <f>IF(OR(RIGHT($J97,3)="RGT",RIGHT($J97,3)="INC"),IF($I97=U$89,SUM($U147:U147)+$Q97,IF(U$89&gt;$I97,U147,0)),0)</f>
        <v>161.37763000000001</v>
      </c>
      <c r="V97" s="113">
        <f>IF(OR(RIGHT($J97,3)="RGT",RIGHT($J97,3)="INC"),IF($I97=V$89,SUM($U147:V147)+$Q97,IF(V$89&gt;$I97,V147,0)),0)</f>
        <v>559.68168000000003</v>
      </c>
      <c r="W97" s="113">
        <f>IF(OR(RIGHT($J97,3)="RGT",RIGHT($J97,3)="INC"),IF($I97=W$89,SUM($U147:W147)+$Q97,IF(W$89&gt;$I97,W147,0)),0)</f>
        <v>262.00375000000003</v>
      </c>
      <c r="X97" s="113">
        <f>IF(OR(RIGHT($J97,3)="RGT",RIGHT($J97,3)="INC"),IF($I97=X$89,SUM($U147:X147)+$Q97,IF(X$89&gt;$I97,X147,0)),0)</f>
        <v>250</v>
      </c>
      <c r="Y97" s="113">
        <f>IF(OR(RIGHT($J97,3)="RGT",RIGHT($J97,3)="INC"),IF($I97=Y$89,SUM($U147:Y147)+$Q97,IF(Y$89&gt;$I97,Y147,0)),0)</f>
        <v>250</v>
      </c>
      <c r="Z97" s="113">
        <f>IF(OR(RIGHT($J97,3)="RGT",RIGHT($J97,3)="INC"),IF($I97=Z$89,SUM($U147:Z147)+$Q97,IF(Z$89&gt;$I97,Z147,0)),0)</f>
        <v>2300</v>
      </c>
      <c r="AA97" s="113">
        <f>IF(OR(RIGHT($J97,3)="RGT",RIGHT($J97,3)="INC"),IF($I97=AA$89,SUM($U147:AA147)+$Q97,IF(AA$89&gt;$I97,AA147,0)),0)</f>
        <v>700</v>
      </c>
      <c r="AB97" s="113">
        <f>IF(OR(RIGHT($J97,3)="RGT",RIGHT($J97,3)="INC"),IF($I97=AB$89,SUM($U147:AB147)+$Q97,IF(AB$89&gt;$I97,AB147,0)),0)</f>
        <v>300</v>
      </c>
      <c r="AC97" s="113">
        <f>IF(OR(RIGHT($J97,3)="RGT",RIGHT($J97,3)="INC"),IF($I97=AC$89,SUM($U147:AC147)+$Q97,IF(AC$89&gt;$I97,AC147,0)),0)</f>
        <v>300</v>
      </c>
      <c r="AD97" s="113">
        <f>IF(OR(RIGHT($J97,3)="RGT",RIGHT($J97,3)="INC"),IF($I97=AD$89,SUM($U147:AD147)+$Q97,IF(AD$89&gt;$I97,AD147,0)),0)</f>
        <v>250</v>
      </c>
      <c r="AE97" s="113">
        <f>IF(OR(RIGHT($J97,3)="RGT",RIGHT($J97,3)="INC"),IF($I97=AE$89,SUM($U147:AE147)+$Q97,IF(AE$89&gt;$I97,AE147,0)),0)</f>
        <v>250</v>
      </c>
      <c r="AF97" s="114">
        <f>IF(OR(RIGHT($J97,3)="RGT",RIGHT($J97,3)="INC"),IF($I97=AF$89,SUM($U147:AF147)+$Q97,IF(AF$89&gt;$I97,AF147,0)),0)</f>
        <v>1395.93694</v>
      </c>
      <c r="AG97" s="113">
        <f>IF(OR(RIGHT($J97,3)="RGT",RIGHT($J97,3)="INC"),IF($I97=AG$89,SUM($U147:AG147)+$Q97,IF(AG$89&gt;$I97,AG147,0)),0)</f>
        <v>0</v>
      </c>
      <c r="AH97" s="113">
        <f>IF(OR(RIGHT($J97,3)="RGT",RIGHT($J97,3)="INC"),IF($I97=AH$89,SUM($U147:AH147)+$Q97,IF(AH$89&gt;$I97,AH147,0)),0)</f>
        <v>0</v>
      </c>
      <c r="AI97" s="113">
        <f>IF(OR(RIGHT($J97,3)="RGT",RIGHT($J97,3)="INC"),IF($I97=AI$89,SUM($U147:AI147)+$Q97,IF(AI$89&gt;$I97,AI147,0)),0)</f>
        <v>0</v>
      </c>
      <c r="AJ97" s="113">
        <f>IF(OR(RIGHT($J97,3)="RGT",RIGHT($J97,3)="INC"),IF($I97=AJ$89,SUM($U147:AJ147)+$Q97,IF(AJ$89&gt;$I97,AJ147,0)),0)</f>
        <v>0</v>
      </c>
      <c r="AK97" s="113">
        <f>IF(OR(RIGHT($J97,3)="RGT",RIGHT($J97,3)="INC"),IF($I97=AK$89,SUM($U147:AK147)+$Q97,IF(AK$89&gt;$I97,AK147,0)),0)</f>
        <v>0</v>
      </c>
      <c r="AL97" s="113">
        <f>IF(OR(RIGHT($J97,3)="RGT",RIGHT($J97,3)="INC"),IF($I97=AL$89,SUM($U147:AL147)+$Q97,IF(AL$89&gt;$I97,AL147,0)),0)</f>
        <v>0</v>
      </c>
      <c r="AM97" s="113">
        <f>IF(OR(RIGHT($J97,3)="RGT",RIGHT($J97,3)="INC"),IF($I97=AM$89,SUM($U147:AM147)+$Q97,IF(AM$89&gt;$I97,AM147,0)),0)</f>
        <v>0</v>
      </c>
      <c r="AN97" s="113">
        <f>IF(OR(RIGHT($J97,3)="RGT",RIGHT($J97,3)="INC"),IF($I97=AN$89,SUM($U147:AN147)+$Q97,IF(AN$89&gt;$I97,AN147,0)),0)</f>
        <v>0</v>
      </c>
      <c r="AO97" s="113">
        <f>IF(OR(RIGHT($J97,3)="RGT",RIGHT($J97,3)="INC"),IF($I97=AO$89,SUM($U147:AO147)+$Q97,IF(AO$89&gt;$I97,AO147,0)),0)</f>
        <v>0</v>
      </c>
      <c r="AP97" s="113">
        <f>IF(OR(RIGHT($J97,3)="RGT",RIGHT($J97,3)="INC"),IF($I97=AP$89,SUM($U147:AP147)+$Q97,IF(AP$89&gt;$I97,AP147,0)),0)</f>
        <v>0</v>
      </c>
      <c r="AQ97" s="113">
        <f>IF(OR(RIGHT($J97,3)="RGT",RIGHT($J97,3)="INC"),IF($I97=AQ$89,SUM($U147:AQ147)+$Q97,IF(AQ$89&gt;$I97,AQ147,0)),0)</f>
        <v>0</v>
      </c>
      <c r="AR97" s="114">
        <f>IF(OR(RIGHT($J97,3)="RGT",RIGHT($J97,3)="INC"),IF($I97=AR$89,SUM($U147:AR147)+$Q97,IF(AR$89&gt;$I97,AR147,0)),0)</f>
        <v>0</v>
      </c>
    </row>
    <row r="98" spans="2:44" s="17" customFormat="1" x14ac:dyDescent="0.25">
      <c r="B98" s="54"/>
      <c r="C98" s="35" t="str">
        <f t="shared" si="44"/>
        <v>Tehachapi Segments 4-11</v>
      </c>
      <c r="D98" s="36" t="s">
        <v>214</v>
      </c>
      <c r="E98" s="230" t="s">
        <v>253</v>
      </c>
      <c r="F98" s="224" t="s">
        <v>254</v>
      </c>
      <c r="G98" s="223" t="s">
        <v>252</v>
      </c>
      <c r="H98" s="225" t="s">
        <v>33</v>
      </c>
      <c r="I98" s="226">
        <v>42705</v>
      </c>
      <c r="J98" s="227" t="s">
        <v>217</v>
      </c>
      <c r="K98" s="228">
        <v>0</v>
      </c>
      <c r="L98" s="231">
        <v>1</v>
      </c>
      <c r="M98" s="12"/>
      <c r="N98" s="246">
        <v>0</v>
      </c>
      <c r="O98" s="144">
        <f t="shared" si="46"/>
        <v>233.79751000000002</v>
      </c>
      <c r="P98" s="144">
        <f t="shared" si="47"/>
        <v>0</v>
      </c>
      <c r="Q98" s="109">
        <f t="shared" si="48"/>
        <v>0</v>
      </c>
      <c r="R98" s="109">
        <f t="shared" si="49"/>
        <v>233.79751000000002</v>
      </c>
      <c r="S98" s="110">
        <f t="shared" si="50"/>
        <v>0</v>
      </c>
      <c r="T98" s="111"/>
      <c r="U98" s="112">
        <f>IF(OR(RIGHT($J98,3)="RGT",RIGHT($J98,3)="INC"),IF($I98=U$89,SUM($U148:U148)+$Q98,IF(U$89&gt;$I98,U148,0)),0)</f>
        <v>212.04075</v>
      </c>
      <c r="V98" s="113">
        <f>IF(OR(RIGHT($J98,3)="RGT",RIGHT($J98,3)="INC"),IF($I98=V$89,SUM($U148:V148)+$Q98,IF(V$89&gt;$I98,V148,0)),0)</f>
        <v>12.427070000000001</v>
      </c>
      <c r="W98" s="113">
        <f>IF(OR(RIGHT($J98,3)="RGT",RIGHT($J98,3)="INC"),IF($I98=W$89,SUM($U148:W148)+$Q98,IF(W$89&gt;$I98,W148,0)),0)</f>
        <v>9.3296900000000011</v>
      </c>
      <c r="X98" s="113">
        <f>IF(OR(RIGHT($J98,3)="RGT",RIGHT($J98,3)="INC"),IF($I98=X$89,SUM($U148:X148)+$Q98,IF(X$89&gt;$I98,X148,0)),0)</f>
        <v>0</v>
      </c>
      <c r="Y98" s="113">
        <f>IF(OR(RIGHT($J98,3)="RGT",RIGHT($J98,3)="INC"),IF($I98=Y$89,SUM($U148:Y148)+$Q98,IF(Y$89&gt;$I98,Y148,0)),0)</f>
        <v>0</v>
      </c>
      <c r="Z98" s="113">
        <f>IF(OR(RIGHT($J98,3)="RGT",RIGHT($J98,3)="INC"),IF($I98=Z$89,SUM($U148:Z148)+$Q98,IF(Z$89&gt;$I98,Z148,0)),0)</f>
        <v>0</v>
      </c>
      <c r="AA98" s="113">
        <f>IF(OR(RIGHT($J98,3)="RGT",RIGHT($J98,3)="INC"),IF($I98=AA$89,SUM($U148:AA148)+$Q98,IF(AA$89&gt;$I98,AA148,0)),0)</f>
        <v>0</v>
      </c>
      <c r="AB98" s="113">
        <f>IF(OR(RIGHT($J98,3)="RGT",RIGHT($J98,3)="INC"),IF($I98=AB$89,SUM($U148:AB148)+$Q98,IF(AB$89&gt;$I98,AB148,0)),0)</f>
        <v>0</v>
      </c>
      <c r="AC98" s="113">
        <f>IF(OR(RIGHT($J98,3)="RGT",RIGHT($J98,3)="INC"),IF($I98=AC$89,SUM($U148:AC148)+$Q98,IF(AC$89&gt;$I98,AC148,0)),0)</f>
        <v>0</v>
      </c>
      <c r="AD98" s="113">
        <f>IF(OR(RIGHT($J98,3)="RGT",RIGHT($J98,3)="INC"),IF($I98=AD$89,SUM($U148:AD148)+$Q98,IF(AD$89&gt;$I98,AD148,0)),0)</f>
        <v>0</v>
      </c>
      <c r="AE98" s="113">
        <f>IF(OR(RIGHT($J98,3)="RGT",RIGHT($J98,3)="INC"),IF($I98=AE$89,SUM($U148:AE148)+$Q98,IF(AE$89&gt;$I98,AE148,0)),0)</f>
        <v>0</v>
      </c>
      <c r="AF98" s="114">
        <f>IF(OR(RIGHT($J98,3)="RGT",RIGHT($J98,3)="INC"),IF($I98=AF$89,SUM($U148:AF148)+$Q98,IF(AF$89&gt;$I98,AF148,0)),0)</f>
        <v>0</v>
      </c>
      <c r="AG98" s="113">
        <f>IF(OR(RIGHT($J98,3)="RGT",RIGHT($J98,3)="INC"),IF($I98=AG$89,SUM($U148:AG148)+$Q98,IF(AG$89&gt;$I98,AG148,0)),0)</f>
        <v>0</v>
      </c>
      <c r="AH98" s="113">
        <f>IF(OR(RIGHT($J98,3)="RGT",RIGHT($J98,3)="INC"),IF($I98=AH$89,SUM($U148:AH148)+$Q98,IF(AH$89&gt;$I98,AH148,0)),0)</f>
        <v>0</v>
      </c>
      <c r="AI98" s="113">
        <f>IF(OR(RIGHT($J98,3)="RGT",RIGHT($J98,3)="INC"),IF($I98=AI$89,SUM($U148:AI148)+$Q98,IF(AI$89&gt;$I98,AI148,0)),0)</f>
        <v>0</v>
      </c>
      <c r="AJ98" s="113">
        <f>IF(OR(RIGHT($J98,3)="RGT",RIGHT($J98,3)="INC"),IF($I98=AJ$89,SUM($U148:AJ148)+$Q98,IF(AJ$89&gt;$I98,AJ148,0)),0)</f>
        <v>0</v>
      </c>
      <c r="AK98" s="113">
        <f>IF(OR(RIGHT($J98,3)="RGT",RIGHT($J98,3)="INC"),IF($I98=AK$89,SUM($U148:AK148)+$Q98,IF(AK$89&gt;$I98,AK148,0)),0)</f>
        <v>0</v>
      </c>
      <c r="AL98" s="113">
        <f>IF(OR(RIGHT($J98,3)="RGT",RIGHT($J98,3)="INC"),IF($I98=AL$89,SUM($U148:AL148)+$Q98,IF(AL$89&gt;$I98,AL148,0)),0)</f>
        <v>0</v>
      </c>
      <c r="AM98" s="113">
        <f>IF(OR(RIGHT($J98,3)="RGT",RIGHT($J98,3)="INC"),IF($I98=AM$89,SUM($U148:AM148)+$Q98,IF(AM$89&gt;$I98,AM148,0)),0)</f>
        <v>0</v>
      </c>
      <c r="AN98" s="113">
        <f>IF(OR(RIGHT($J98,3)="RGT",RIGHT($J98,3)="INC"),IF($I98=AN$89,SUM($U148:AN148)+$Q98,IF(AN$89&gt;$I98,AN148,0)),0)</f>
        <v>0</v>
      </c>
      <c r="AO98" s="113">
        <f>IF(OR(RIGHT($J98,3)="RGT",RIGHT($J98,3)="INC"),IF($I98=AO$89,SUM($U148:AO148)+$Q98,IF(AO$89&gt;$I98,AO148,0)),0)</f>
        <v>0</v>
      </c>
      <c r="AP98" s="113">
        <f>IF(OR(RIGHT($J98,3)="RGT",RIGHT($J98,3)="INC"),IF($I98=AP$89,SUM($U148:AP148)+$Q98,IF(AP$89&gt;$I98,AP148,0)),0)</f>
        <v>0</v>
      </c>
      <c r="AQ98" s="113">
        <f>IF(OR(RIGHT($J98,3)="RGT",RIGHT($J98,3)="INC"),IF($I98=AQ$89,SUM($U148:AQ148)+$Q98,IF(AQ$89&gt;$I98,AQ148,0)),0)</f>
        <v>0</v>
      </c>
      <c r="AR98" s="114">
        <f>IF(OR(RIGHT($J98,3)="RGT",RIGHT($J98,3)="INC"),IF($I98=AR$89,SUM($U148:AR148)+$Q98,IF(AR$89&gt;$I98,AR148,0)),0)</f>
        <v>0</v>
      </c>
    </row>
    <row r="99" spans="2:44" s="17" customFormat="1" x14ac:dyDescent="0.25">
      <c r="B99" s="54"/>
      <c r="C99" s="35" t="str">
        <f t="shared" si="44"/>
        <v>Tehachapi Segments 4-11</v>
      </c>
      <c r="D99" s="36" t="s">
        <v>214</v>
      </c>
      <c r="E99" s="230" t="s">
        <v>255</v>
      </c>
      <c r="F99" s="224" t="s">
        <v>256</v>
      </c>
      <c r="G99" s="223" t="s">
        <v>252</v>
      </c>
      <c r="H99" s="225" t="s">
        <v>33</v>
      </c>
      <c r="I99" s="226">
        <v>42644</v>
      </c>
      <c r="J99" s="227" t="s">
        <v>217</v>
      </c>
      <c r="K99" s="228">
        <v>0</v>
      </c>
      <c r="L99" s="231">
        <v>1</v>
      </c>
      <c r="M99" s="12"/>
      <c r="N99" s="246">
        <v>0</v>
      </c>
      <c r="O99" s="144">
        <f t="shared" si="46"/>
        <v>42.935639999999999</v>
      </c>
      <c r="P99" s="144">
        <f t="shared" si="47"/>
        <v>0</v>
      </c>
      <c r="Q99" s="109">
        <f t="shared" si="48"/>
        <v>0</v>
      </c>
      <c r="R99" s="109">
        <f t="shared" si="49"/>
        <v>42.935639999999999</v>
      </c>
      <c r="S99" s="110">
        <f t="shared" si="50"/>
        <v>0</v>
      </c>
      <c r="T99" s="111"/>
      <c r="U99" s="112">
        <f>IF(OR(RIGHT($J99,3)="RGT",RIGHT($J99,3)="INC"),IF($I99=U$89,SUM($U149:U149)+$Q99,IF(U$89&gt;$I99,U149,0)),0)</f>
        <v>13.31767</v>
      </c>
      <c r="V99" s="113">
        <f>IF(OR(RIGHT($J99,3)="RGT",RIGHT($J99,3)="INC"),IF($I99=V$89,SUM($U149:V149)+$Q99,IF(V$89&gt;$I99,V149,0)),0)</f>
        <v>16.952840000000002</v>
      </c>
      <c r="W99" s="113">
        <f>IF(OR(RIGHT($J99,3)="RGT",RIGHT($J99,3)="INC"),IF($I99=W$89,SUM($U149:W149)+$Q99,IF(W$89&gt;$I99,W149,0)),0)</f>
        <v>12.66513</v>
      </c>
      <c r="X99" s="113">
        <f>IF(OR(RIGHT($J99,3)="RGT",RIGHT($J99,3)="INC"),IF($I99=X$89,SUM($U149:X149)+$Q99,IF(X$89&gt;$I99,X149,0)),0)</f>
        <v>0</v>
      </c>
      <c r="Y99" s="113">
        <f>IF(OR(RIGHT($J99,3)="RGT",RIGHT($J99,3)="INC"),IF($I99=Y$89,SUM($U149:Y149)+$Q99,IF(Y$89&gt;$I99,Y149,0)),0)</f>
        <v>0</v>
      </c>
      <c r="Z99" s="113">
        <f>IF(OR(RIGHT($J99,3)="RGT",RIGHT($J99,3)="INC"),IF($I99=Z$89,SUM($U149:Z149)+$Q99,IF(Z$89&gt;$I99,Z149,0)),0)</f>
        <v>0</v>
      </c>
      <c r="AA99" s="113">
        <f>IF(OR(RIGHT($J99,3)="RGT",RIGHT($J99,3)="INC"),IF($I99=AA$89,SUM($U149:AA149)+$Q99,IF(AA$89&gt;$I99,AA149,0)),0)</f>
        <v>0</v>
      </c>
      <c r="AB99" s="113">
        <f>IF(OR(RIGHT($J99,3)="RGT",RIGHT($J99,3)="INC"),IF($I99=AB$89,SUM($U149:AB149)+$Q99,IF(AB$89&gt;$I99,AB149,0)),0)</f>
        <v>0</v>
      </c>
      <c r="AC99" s="113">
        <f>IF(OR(RIGHT($J99,3)="RGT",RIGHT($J99,3)="INC"),IF($I99=AC$89,SUM($U149:AC149)+$Q99,IF(AC$89&gt;$I99,AC149,0)),0)</f>
        <v>0</v>
      </c>
      <c r="AD99" s="113">
        <f>IF(OR(RIGHT($J99,3)="RGT",RIGHT($J99,3)="INC"),IF($I99=AD$89,SUM($U149:AD149)+$Q99,IF(AD$89&gt;$I99,AD149,0)),0)</f>
        <v>0</v>
      </c>
      <c r="AE99" s="113">
        <f>IF(OR(RIGHT($J99,3)="RGT",RIGHT($J99,3)="INC"),IF($I99=AE$89,SUM($U149:AE149)+$Q99,IF(AE$89&gt;$I99,AE149,0)),0)</f>
        <v>0</v>
      </c>
      <c r="AF99" s="114">
        <f>IF(OR(RIGHT($J99,3)="RGT",RIGHT($J99,3)="INC"),IF($I99=AF$89,SUM($U149:AF149)+$Q99,IF(AF$89&gt;$I99,AF149,0)),0)</f>
        <v>0</v>
      </c>
      <c r="AG99" s="113">
        <f>IF(OR(RIGHT($J99,3)="RGT",RIGHT($J99,3)="INC"),IF($I99=AG$89,SUM($U149:AG149)+$Q99,IF(AG$89&gt;$I99,AG149,0)),0)</f>
        <v>0</v>
      </c>
      <c r="AH99" s="113">
        <f>IF(OR(RIGHT($J99,3)="RGT",RIGHT($J99,3)="INC"),IF($I99=AH$89,SUM($U149:AH149)+$Q99,IF(AH$89&gt;$I99,AH149,0)),0)</f>
        <v>0</v>
      </c>
      <c r="AI99" s="113">
        <f>IF(OR(RIGHT($J99,3)="RGT",RIGHT($J99,3)="INC"),IF($I99=AI$89,SUM($U149:AI149)+$Q99,IF(AI$89&gt;$I99,AI149,0)),0)</f>
        <v>0</v>
      </c>
      <c r="AJ99" s="113">
        <f>IF(OR(RIGHT($J99,3)="RGT",RIGHT($J99,3)="INC"),IF($I99=AJ$89,SUM($U149:AJ149)+$Q99,IF(AJ$89&gt;$I99,AJ149,0)),0)</f>
        <v>0</v>
      </c>
      <c r="AK99" s="113">
        <f>IF(OR(RIGHT($J99,3)="RGT",RIGHT($J99,3)="INC"),IF($I99=AK$89,SUM($U149:AK149)+$Q99,IF(AK$89&gt;$I99,AK149,0)),0)</f>
        <v>0</v>
      </c>
      <c r="AL99" s="113">
        <f>IF(OR(RIGHT($J99,3)="RGT",RIGHT($J99,3)="INC"),IF($I99=AL$89,SUM($U149:AL149)+$Q99,IF(AL$89&gt;$I99,AL149,0)),0)</f>
        <v>0</v>
      </c>
      <c r="AM99" s="113">
        <f>IF(OR(RIGHT($J99,3)="RGT",RIGHT($J99,3)="INC"),IF($I99=AM$89,SUM($U149:AM149)+$Q99,IF(AM$89&gt;$I99,AM149,0)),0)</f>
        <v>0</v>
      </c>
      <c r="AN99" s="113">
        <f>IF(OR(RIGHT($J99,3)="RGT",RIGHT($J99,3)="INC"),IF($I99=AN$89,SUM($U149:AN149)+$Q99,IF(AN$89&gt;$I99,AN149,0)),0)</f>
        <v>0</v>
      </c>
      <c r="AO99" s="113">
        <f>IF(OR(RIGHT($J99,3)="RGT",RIGHT($J99,3)="INC"),IF($I99=AO$89,SUM($U149:AO149)+$Q99,IF(AO$89&gt;$I99,AO149,0)),0)</f>
        <v>0</v>
      </c>
      <c r="AP99" s="113">
        <f>IF(OR(RIGHT($J99,3)="RGT",RIGHT($J99,3)="INC"),IF($I99=AP$89,SUM($U149:AP149)+$Q99,IF(AP$89&gt;$I99,AP149,0)),0)</f>
        <v>0</v>
      </c>
      <c r="AQ99" s="113">
        <f>IF(OR(RIGHT($J99,3)="RGT",RIGHT($J99,3)="INC"),IF($I99=AQ$89,SUM($U149:AQ149)+$Q99,IF(AQ$89&gt;$I99,AQ149,0)),0)</f>
        <v>0</v>
      </c>
      <c r="AR99" s="114">
        <f>IF(OR(RIGHT($J99,3)="RGT",RIGHT($J99,3)="INC"),IF($I99=AR$89,SUM($U149:AR149)+$Q99,IF(AR$89&gt;$I99,AR149,0)),0)</f>
        <v>0</v>
      </c>
    </row>
    <row r="100" spans="2:44" s="17" customFormat="1" x14ac:dyDescent="0.25">
      <c r="B100" s="54"/>
      <c r="C100" s="35" t="str">
        <f t="shared" si="44"/>
        <v>Tehachapi Segments 4-11</v>
      </c>
      <c r="D100" s="36" t="s">
        <v>214</v>
      </c>
      <c r="E100" s="230" t="s">
        <v>257</v>
      </c>
      <c r="F100" s="224" t="s">
        <v>258</v>
      </c>
      <c r="G100" s="223" t="s">
        <v>252</v>
      </c>
      <c r="H100" s="225" t="s">
        <v>33</v>
      </c>
      <c r="I100" s="226">
        <v>42370</v>
      </c>
      <c r="J100" s="227" t="s">
        <v>259</v>
      </c>
      <c r="K100" s="228">
        <v>0</v>
      </c>
      <c r="L100" s="231">
        <v>1</v>
      </c>
      <c r="M100" s="12"/>
      <c r="N100" s="246">
        <v>0</v>
      </c>
      <c r="O100" s="144">
        <f t="shared" si="46"/>
        <v>15.302199999999999</v>
      </c>
      <c r="P100" s="144">
        <f t="shared" si="47"/>
        <v>0</v>
      </c>
      <c r="Q100" s="109">
        <f t="shared" si="48"/>
        <v>0</v>
      </c>
      <c r="R100" s="109">
        <f t="shared" si="49"/>
        <v>15.302199999999999</v>
      </c>
      <c r="S100" s="110">
        <f t="shared" si="50"/>
        <v>0</v>
      </c>
      <c r="T100" s="111"/>
      <c r="U100" s="112">
        <f>IF(OR(RIGHT($J100,3)="RGT",RIGHT($J100,3)="INC"),IF($I100=U$89,SUM($U150:U150)+$Q100,IF(U$89&gt;$I100,U150,0)),0)</f>
        <v>0.84662999999999999</v>
      </c>
      <c r="V100" s="113">
        <f>IF(OR(RIGHT($J100,3)="RGT",RIGHT($J100,3)="INC"),IF($I100=V$89,SUM($U150:V150)+$Q100,IF(V$89&gt;$I100,V150,0)),0)</f>
        <v>15.413790000000001</v>
      </c>
      <c r="W100" s="113">
        <f>IF(OR(RIGHT($J100,3)="RGT",RIGHT($J100,3)="INC"),IF($I100=W$89,SUM($U150:W150)+$Q100,IF(W$89&gt;$I100,W150,0)),0)</f>
        <v>-0.95822000000000007</v>
      </c>
      <c r="X100" s="113">
        <f>IF(OR(RIGHT($J100,3)="RGT",RIGHT($J100,3)="INC"),IF($I100=X$89,SUM($U150:X150)+$Q100,IF(X$89&gt;$I100,X150,0)),0)</f>
        <v>0</v>
      </c>
      <c r="Y100" s="113">
        <f>IF(OR(RIGHT($J100,3)="RGT",RIGHT($J100,3)="INC"),IF($I100=Y$89,SUM($U150:Y150)+$Q100,IF(Y$89&gt;$I100,Y150,0)),0)</f>
        <v>0</v>
      </c>
      <c r="Z100" s="113">
        <f>IF(OR(RIGHT($J100,3)="RGT",RIGHT($J100,3)="INC"),IF($I100=Z$89,SUM($U150:Z150)+$Q100,IF(Z$89&gt;$I100,Z150,0)),0)</f>
        <v>0</v>
      </c>
      <c r="AA100" s="113">
        <f>IF(OR(RIGHT($J100,3)="RGT",RIGHT($J100,3)="INC"),IF($I100=AA$89,SUM($U150:AA150)+$Q100,IF(AA$89&gt;$I100,AA150,0)),0)</f>
        <v>0</v>
      </c>
      <c r="AB100" s="113">
        <f>IF(OR(RIGHT($J100,3)="RGT",RIGHT($J100,3)="INC"),IF($I100=AB$89,SUM($U150:AB150)+$Q100,IF(AB$89&gt;$I100,AB150,0)),0)</f>
        <v>0</v>
      </c>
      <c r="AC100" s="113">
        <f>IF(OR(RIGHT($J100,3)="RGT",RIGHT($J100,3)="INC"),IF($I100=AC$89,SUM($U150:AC150)+$Q100,IF(AC$89&gt;$I100,AC150,0)),0)</f>
        <v>0</v>
      </c>
      <c r="AD100" s="113">
        <f>IF(OR(RIGHT($J100,3)="RGT",RIGHT($J100,3)="INC"),IF($I100=AD$89,SUM($U150:AD150)+$Q100,IF(AD$89&gt;$I100,AD150,0)),0)</f>
        <v>0</v>
      </c>
      <c r="AE100" s="113">
        <f>IF(OR(RIGHT($J100,3)="RGT",RIGHT($J100,3)="INC"),IF($I100=AE$89,SUM($U150:AE150)+$Q100,IF(AE$89&gt;$I100,AE150,0)),0)</f>
        <v>0</v>
      </c>
      <c r="AF100" s="114">
        <f>IF(OR(RIGHT($J100,3)="RGT",RIGHT($J100,3)="INC"),IF($I100=AF$89,SUM($U150:AF150)+$Q100,IF(AF$89&gt;$I100,AF150,0)),0)</f>
        <v>0</v>
      </c>
      <c r="AG100" s="113">
        <f>IF(OR(RIGHT($J100,3)="RGT",RIGHT($J100,3)="INC"),IF($I100=AG$89,SUM($U150:AG150)+$Q100,IF(AG$89&gt;$I100,AG150,0)),0)</f>
        <v>0</v>
      </c>
      <c r="AH100" s="113">
        <f>IF(OR(RIGHT($J100,3)="RGT",RIGHT($J100,3)="INC"),IF($I100=AH$89,SUM($U150:AH150)+$Q100,IF(AH$89&gt;$I100,AH150,0)),0)</f>
        <v>0</v>
      </c>
      <c r="AI100" s="113">
        <f>IF(OR(RIGHT($J100,3)="RGT",RIGHT($J100,3)="INC"),IF($I100=AI$89,SUM($U150:AI150)+$Q100,IF(AI$89&gt;$I100,AI150,0)),0)</f>
        <v>0</v>
      </c>
      <c r="AJ100" s="113">
        <f>IF(OR(RIGHT($J100,3)="RGT",RIGHT($J100,3)="INC"),IF($I100=AJ$89,SUM($U150:AJ150)+$Q100,IF(AJ$89&gt;$I100,AJ150,0)),0)</f>
        <v>0</v>
      </c>
      <c r="AK100" s="113">
        <f>IF(OR(RIGHT($J100,3)="RGT",RIGHT($J100,3)="INC"),IF($I100=AK$89,SUM($U150:AK150)+$Q100,IF(AK$89&gt;$I100,AK150,0)),0)</f>
        <v>0</v>
      </c>
      <c r="AL100" s="113">
        <f>IF(OR(RIGHT($J100,3)="RGT",RIGHT($J100,3)="INC"),IF($I100=AL$89,SUM($U150:AL150)+$Q100,IF(AL$89&gt;$I100,AL150,0)),0)</f>
        <v>0</v>
      </c>
      <c r="AM100" s="113">
        <f>IF(OR(RIGHT($J100,3)="RGT",RIGHT($J100,3)="INC"),IF($I100=AM$89,SUM($U150:AM150)+$Q100,IF(AM$89&gt;$I100,AM150,0)),0)</f>
        <v>0</v>
      </c>
      <c r="AN100" s="113">
        <f>IF(OR(RIGHT($J100,3)="RGT",RIGHT($J100,3)="INC"),IF($I100=AN$89,SUM($U150:AN150)+$Q100,IF(AN$89&gt;$I100,AN150,0)),0)</f>
        <v>0</v>
      </c>
      <c r="AO100" s="113">
        <f>IF(OR(RIGHT($J100,3)="RGT",RIGHT($J100,3)="INC"),IF($I100=AO$89,SUM($U150:AO150)+$Q100,IF(AO$89&gt;$I100,AO150,0)),0)</f>
        <v>0</v>
      </c>
      <c r="AP100" s="113">
        <f>IF(OR(RIGHT($J100,3)="RGT",RIGHT($J100,3)="INC"),IF($I100=AP$89,SUM($U150:AP150)+$Q100,IF(AP$89&gt;$I100,AP150,0)),0)</f>
        <v>0</v>
      </c>
      <c r="AQ100" s="113">
        <f>IF(OR(RIGHT($J100,3)="RGT",RIGHT($J100,3)="INC"),IF($I100=AQ$89,SUM($U150:AQ150)+$Q100,IF(AQ$89&gt;$I100,AQ150,0)),0)</f>
        <v>0</v>
      </c>
      <c r="AR100" s="114">
        <f>IF(OR(RIGHT($J100,3)="RGT",RIGHT($J100,3)="INC"),IF($I100=AR$89,SUM($U150:AR150)+$Q100,IF(AR$89&gt;$I100,AR150,0)),0)</f>
        <v>0</v>
      </c>
    </row>
    <row r="101" spans="2:44" s="17" customFormat="1" x14ac:dyDescent="0.25">
      <c r="B101" s="54"/>
      <c r="C101" s="35" t="str">
        <f t="shared" si="44"/>
        <v>Tehachapi Segments 4-11</v>
      </c>
      <c r="D101" s="36" t="s">
        <v>214</v>
      </c>
      <c r="E101" s="230" t="s">
        <v>257</v>
      </c>
      <c r="F101" s="224" t="s">
        <v>260</v>
      </c>
      <c r="G101" s="223" t="s">
        <v>252</v>
      </c>
      <c r="H101" s="225" t="s">
        <v>33</v>
      </c>
      <c r="I101" s="226">
        <v>42887</v>
      </c>
      <c r="J101" s="227" t="s">
        <v>259</v>
      </c>
      <c r="K101" s="228">
        <v>0</v>
      </c>
      <c r="L101" s="231">
        <v>1</v>
      </c>
      <c r="M101" s="118"/>
      <c r="N101" s="246">
        <v>149.05889999999999</v>
      </c>
      <c r="O101" s="144">
        <f t="shared" si="46"/>
        <v>2000.0033300000002</v>
      </c>
      <c r="P101" s="144">
        <f t="shared" si="47"/>
        <v>0</v>
      </c>
      <c r="Q101" s="109">
        <f t="shared" si="48"/>
        <v>149.05889999999999</v>
      </c>
      <c r="R101" s="109">
        <f t="shared" si="49"/>
        <v>2000.0033300000002</v>
      </c>
      <c r="S101" s="110">
        <f t="shared" si="50"/>
        <v>0</v>
      </c>
      <c r="T101" s="111"/>
      <c r="U101" s="112">
        <f>IF(OR(RIGHT($J101,3)="RGT",RIGHT($J101,3)="INC"),IF($I101=U$89,SUM($U151:U151)+$Q101,IF(U$89&gt;$I101,U151,0)),0)</f>
        <v>0</v>
      </c>
      <c r="V101" s="113">
        <f>IF(OR(RIGHT($J101,3)="RGT",RIGHT($J101,3)="INC"),IF($I101=V$89,SUM($U151:V151)+$Q101,IF(V$89&gt;$I101,V151,0)),0)</f>
        <v>0</v>
      </c>
      <c r="W101" s="113">
        <f>IF(OR(RIGHT($J101,3)="RGT",RIGHT($J101,3)="INC"),IF($I101=W$89,SUM($U151:W151)+$Q101,IF(W$89&gt;$I101,W151,0)),0)</f>
        <v>0</v>
      </c>
      <c r="X101" s="113">
        <f>IF(OR(RIGHT($J101,3)="RGT",RIGHT($J101,3)="INC"),IF($I101=X$89,SUM($U151:X151)+$Q101,IF(X$89&gt;$I101,X151,0)),0)</f>
        <v>0</v>
      </c>
      <c r="Y101" s="113">
        <f>IF(OR(RIGHT($J101,3)="RGT",RIGHT($J101,3)="INC"),IF($I101=Y$89,SUM($U151:Y151)+$Q101,IF(Y$89&gt;$I101,Y151,0)),0)</f>
        <v>0</v>
      </c>
      <c r="Z101" s="113">
        <f>IF(OR(RIGHT($J101,3)="RGT",RIGHT($J101,3)="INC"),IF($I101=Z$89,SUM($U151:Z151)+$Q101,IF(Z$89&gt;$I101,Z151,0)),0)</f>
        <v>454.18105000000003</v>
      </c>
      <c r="AA101" s="113">
        <f>IF(OR(RIGHT($J101,3)="RGT",RIGHT($J101,3)="INC"),IF($I101=AA$89,SUM($U151:AA151)+$Q101,IF(AA$89&gt;$I101,AA151,0)),0)</f>
        <v>300</v>
      </c>
      <c r="AB101" s="113">
        <f>IF(OR(RIGHT($J101,3)="RGT",RIGHT($J101,3)="INC"),IF($I101=AB$89,SUM($U151:AB151)+$Q101,IF(AB$89&gt;$I101,AB151,0)),0)</f>
        <v>300</v>
      </c>
      <c r="AC101" s="113">
        <f>IF(OR(RIGHT($J101,3)="RGT",RIGHT($J101,3)="INC"),IF($I101=AC$89,SUM($U151:AC151)+$Q101,IF(AC$89&gt;$I101,AC151,0)),0)</f>
        <v>300</v>
      </c>
      <c r="AD101" s="113">
        <f>IF(OR(RIGHT($J101,3)="RGT",RIGHT($J101,3)="INC"),IF($I101=AD$89,SUM($U151:AD151)+$Q101,IF(AD$89&gt;$I101,AD151,0)),0)</f>
        <v>300</v>
      </c>
      <c r="AE101" s="113">
        <f>IF(OR(RIGHT($J101,3)="RGT",RIGHT($J101,3)="INC"),IF($I101=AE$89,SUM($U151:AE151)+$Q101,IF(AE$89&gt;$I101,AE151,0)),0)</f>
        <v>250</v>
      </c>
      <c r="AF101" s="114">
        <f>IF(OR(RIGHT($J101,3)="RGT",RIGHT($J101,3)="INC"),IF($I101=AF$89,SUM($U151:AF151)+$Q101,IF(AF$89&gt;$I101,AF151,0)),0)</f>
        <v>244.88118</v>
      </c>
      <c r="AG101" s="113">
        <f>IF(OR(RIGHT($J101,3)="RGT",RIGHT($J101,3)="INC"),IF($I101=AG$89,SUM($U151:AG151)+$Q101,IF(AG$89&gt;$I101,AG151,0)),0)</f>
        <v>0</v>
      </c>
      <c r="AH101" s="113">
        <f>IF(OR(RIGHT($J101,3)="RGT",RIGHT($J101,3)="INC"),IF($I101=AH$89,SUM($U151:AH151)+$Q101,IF(AH$89&gt;$I101,AH151,0)),0)</f>
        <v>0</v>
      </c>
      <c r="AI101" s="113">
        <f>IF(OR(RIGHT($J101,3)="RGT",RIGHT($J101,3)="INC"),IF($I101=AI$89,SUM($U151:AI151)+$Q101,IF(AI$89&gt;$I101,AI151,0)),0)</f>
        <v>0</v>
      </c>
      <c r="AJ101" s="113">
        <f>IF(OR(RIGHT($J101,3)="RGT",RIGHT($J101,3)="INC"),IF($I101=AJ$89,SUM($U151:AJ151)+$Q101,IF(AJ$89&gt;$I101,AJ151,0)),0)</f>
        <v>0</v>
      </c>
      <c r="AK101" s="113">
        <f>IF(OR(RIGHT($J101,3)="RGT",RIGHT($J101,3)="INC"),IF($I101=AK$89,SUM($U151:AK151)+$Q101,IF(AK$89&gt;$I101,AK151,0)),0)</f>
        <v>0</v>
      </c>
      <c r="AL101" s="113">
        <f>IF(OR(RIGHT($J101,3)="RGT",RIGHT($J101,3)="INC"),IF($I101=AL$89,SUM($U151:AL151)+$Q101,IF(AL$89&gt;$I101,AL151,0)),0)</f>
        <v>0</v>
      </c>
      <c r="AM101" s="113">
        <f>IF(OR(RIGHT($J101,3)="RGT",RIGHT($J101,3)="INC"),IF($I101=AM$89,SUM($U151:AM151)+$Q101,IF(AM$89&gt;$I101,AM151,0)),0)</f>
        <v>0</v>
      </c>
      <c r="AN101" s="113">
        <f>IF(OR(RIGHT($J101,3)="RGT",RIGHT($J101,3)="INC"),IF($I101=AN$89,SUM($U151:AN151)+$Q101,IF(AN$89&gt;$I101,AN151,0)),0)</f>
        <v>0</v>
      </c>
      <c r="AO101" s="113">
        <f>IF(OR(RIGHT($J101,3)="RGT",RIGHT($J101,3)="INC"),IF($I101=AO$89,SUM($U151:AO151)+$Q101,IF(AO$89&gt;$I101,AO151,0)),0)</f>
        <v>0</v>
      </c>
      <c r="AP101" s="113">
        <f>IF(OR(RIGHT($J101,3)="RGT",RIGHT($J101,3)="INC"),IF($I101=AP$89,SUM($U151:AP151)+$Q101,IF(AP$89&gt;$I101,AP151,0)),0)</f>
        <v>0</v>
      </c>
      <c r="AQ101" s="113">
        <f>IF(OR(RIGHT($J101,3)="RGT",RIGHT($J101,3)="INC"),IF($I101=AQ$89,SUM($U151:AQ151)+$Q101,IF(AQ$89&gt;$I101,AQ151,0)),0)</f>
        <v>0</v>
      </c>
      <c r="AR101" s="114">
        <f>IF(OR(RIGHT($J101,3)="RGT",RIGHT($J101,3)="INC"),IF($I101=AR$89,SUM($U151:AR151)+$Q101,IF(AR$89&gt;$I101,AR151,0)),0)</f>
        <v>0</v>
      </c>
    </row>
    <row r="102" spans="2:44" s="17" customFormat="1" x14ac:dyDescent="0.25">
      <c r="B102" s="54"/>
      <c r="C102" s="35" t="str">
        <f t="shared" si="44"/>
        <v>Tehachapi Segments 4-11</v>
      </c>
      <c r="D102" s="36" t="s">
        <v>214</v>
      </c>
      <c r="E102" s="230" t="s">
        <v>261</v>
      </c>
      <c r="F102" s="224" t="s">
        <v>262</v>
      </c>
      <c r="G102" s="223" t="s">
        <v>252</v>
      </c>
      <c r="H102" s="225" t="s">
        <v>33</v>
      </c>
      <c r="I102" s="226">
        <v>42887</v>
      </c>
      <c r="J102" s="227" t="s">
        <v>217</v>
      </c>
      <c r="K102" s="228">
        <v>0</v>
      </c>
      <c r="L102" s="231">
        <v>1</v>
      </c>
      <c r="M102" s="118"/>
      <c r="N102" s="246">
        <v>13857.641960000001</v>
      </c>
      <c r="O102" s="144">
        <f t="shared" si="46"/>
        <v>750</v>
      </c>
      <c r="P102" s="144">
        <f t="shared" si="47"/>
        <v>0</v>
      </c>
      <c r="Q102" s="109">
        <f t="shared" si="48"/>
        <v>13857.641960000001</v>
      </c>
      <c r="R102" s="109">
        <f t="shared" si="49"/>
        <v>750</v>
      </c>
      <c r="S102" s="110">
        <f t="shared" si="50"/>
        <v>0</v>
      </c>
      <c r="T102" s="111"/>
      <c r="U102" s="112">
        <f>IF(OR(RIGHT($J102,3)="RGT",RIGHT($J102,3)="INC"),IF($I102=U$89,SUM($U152:U152)+$Q102,IF(U$89&gt;$I102,U152,0)),0)</f>
        <v>0</v>
      </c>
      <c r="V102" s="113">
        <f>IF(OR(RIGHT($J102,3)="RGT",RIGHT($J102,3)="INC"),IF($I102=V$89,SUM($U152:V152)+$Q102,IF(V$89&gt;$I102,V152,0)),0)</f>
        <v>0</v>
      </c>
      <c r="W102" s="113">
        <f>IF(OR(RIGHT($J102,3)="RGT",RIGHT($J102,3)="INC"),IF($I102=W$89,SUM($U152:W152)+$Q102,IF(W$89&gt;$I102,W152,0)),0)</f>
        <v>0</v>
      </c>
      <c r="X102" s="113">
        <f>IF(OR(RIGHT($J102,3)="RGT",RIGHT($J102,3)="INC"),IF($I102=X$89,SUM($U152:X152)+$Q102,IF(X$89&gt;$I102,X152,0)),0)</f>
        <v>0</v>
      </c>
      <c r="Y102" s="113">
        <f>IF(OR(RIGHT($J102,3)="RGT",RIGHT($J102,3)="INC"),IF($I102=Y$89,SUM($U152:Y152)+$Q102,IF(Y$89&gt;$I102,Y152,0)),0)</f>
        <v>0</v>
      </c>
      <c r="Z102" s="113">
        <f>IF(OR(RIGHT($J102,3)="RGT",RIGHT($J102,3)="INC"),IF($I102=Z$89,SUM($U152:Z152)+$Q102,IF(Z$89&gt;$I102,Z152,0)),0)</f>
        <v>14106.38384</v>
      </c>
      <c r="AA102" s="113">
        <f>IF(OR(RIGHT($J102,3)="RGT",RIGHT($J102,3)="INC"),IF($I102=AA$89,SUM($U152:AA152)+$Q102,IF(AA$89&gt;$I102,AA152,0)),0)</f>
        <v>25</v>
      </c>
      <c r="AB102" s="113">
        <f>IF(OR(RIGHT($J102,3)="RGT",RIGHT($J102,3)="INC"),IF($I102=AB$89,SUM($U152:AB152)+$Q102,IF(AB$89&gt;$I102,AB152,0)),0)</f>
        <v>25</v>
      </c>
      <c r="AC102" s="113">
        <f>IF(OR(RIGHT($J102,3)="RGT",RIGHT($J102,3)="INC"),IF($I102=AC$89,SUM($U152:AC152)+$Q102,IF(AC$89&gt;$I102,AC152,0)),0)</f>
        <v>200</v>
      </c>
      <c r="AD102" s="113">
        <f>IF(OR(RIGHT($J102,3)="RGT",RIGHT($J102,3)="INC"),IF($I102=AD$89,SUM($U152:AD152)+$Q102,IF(AD$89&gt;$I102,AD152,0)),0)</f>
        <v>200</v>
      </c>
      <c r="AE102" s="113">
        <f>IF(OR(RIGHT($J102,3)="RGT",RIGHT($J102,3)="INC"),IF($I102=AE$89,SUM($U152:AE152)+$Q102,IF(AE$89&gt;$I102,AE152,0)),0)</f>
        <v>31.111839999999969</v>
      </c>
      <c r="AF102" s="114">
        <f>IF(OR(RIGHT($J102,3)="RGT",RIGHT($J102,3)="INC"),IF($I102=AF$89,SUM($U152:AF152)+$Q102,IF(AF$89&gt;$I102,AF152,0)),0)</f>
        <v>20.146280000000001</v>
      </c>
      <c r="AG102" s="113">
        <f>IF(OR(RIGHT($J102,3)="RGT",RIGHT($J102,3)="INC"),IF($I102=AG$89,SUM($U152:AG152)+$Q102,IF(AG$89&gt;$I102,AG152,0)),0)</f>
        <v>0</v>
      </c>
      <c r="AH102" s="113">
        <f>IF(OR(RIGHT($J102,3)="RGT",RIGHT($J102,3)="INC"),IF($I102=AH$89,SUM($U152:AH152)+$Q102,IF(AH$89&gt;$I102,AH152,0)),0)</f>
        <v>0</v>
      </c>
      <c r="AI102" s="113">
        <f>IF(OR(RIGHT($J102,3)="RGT",RIGHT($J102,3)="INC"),IF($I102=AI$89,SUM($U152:AI152)+$Q102,IF(AI$89&gt;$I102,AI152,0)),0)</f>
        <v>0</v>
      </c>
      <c r="AJ102" s="113">
        <f>IF(OR(RIGHT($J102,3)="RGT",RIGHT($J102,3)="INC"),IF($I102=AJ$89,SUM($U152:AJ152)+$Q102,IF(AJ$89&gt;$I102,AJ152,0)),0)</f>
        <v>0</v>
      </c>
      <c r="AK102" s="113">
        <f>IF(OR(RIGHT($J102,3)="RGT",RIGHT($J102,3)="INC"),IF($I102=AK$89,SUM($U152:AK152)+$Q102,IF(AK$89&gt;$I102,AK152,0)),0)</f>
        <v>0</v>
      </c>
      <c r="AL102" s="113">
        <f>IF(OR(RIGHT($J102,3)="RGT",RIGHT($J102,3)="INC"),IF($I102=AL$89,SUM($U152:AL152)+$Q102,IF(AL$89&gt;$I102,AL152,0)),0)</f>
        <v>0</v>
      </c>
      <c r="AM102" s="113">
        <f>IF(OR(RIGHT($J102,3)="RGT",RIGHT($J102,3)="INC"),IF($I102=AM$89,SUM($U152:AM152)+$Q102,IF(AM$89&gt;$I102,AM152,0)),0)</f>
        <v>0</v>
      </c>
      <c r="AN102" s="113">
        <f>IF(OR(RIGHT($J102,3)="RGT",RIGHT($J102,3)="INC"),IF($I102=AN$89,SUM($U152:AN152)+$Q102,IF(AN$89&gt;$I102,AN152,0)),0)</f>
        <v>0</v>
      </c>
      <c r="AO102" s="113">
        <f>IF(OR(RIGHT($J102,3)="RGT",RIGHT($J102,3)="INC"),IF($I102=AO$89,SUM($U152:AO152)+$Q102,IF(AO$89&gt;$I102,AO152,0)),0)</f>
        <v>0</v>
      </c>
      <c r="AP102" s="113">
        <f>IF(OR(RIGHT($J102,3)="RGT",RIGHT($J102,3)="INC"),IF($I102=AP$89,SUM($U152:AP152)+$Q102,IF(AP$89&gt;$I102,AP152,0)),0)</f>
        <v>0</v>
      </c>
      <c r="AQ102" s="113">
        <f>IF(OR(RIGHT($J102,3)="RGT",RIGHT($J102,3)="INC"),IF($I102=AQ$89,SUM($U152:AQ152)+$Q102,IF(AQ$89&gt;$I102,AQ152,0)),0)</f>
        <v>0</v>
      </c>
      <c r="AR102" s="114">
        <f>IF(OR(RIGHT($J102,3)="RGT",RIGHT($J102,3)="INC"),IF($I102=AR$89,SUM($U152:AR152)+$Q102,IF(AR$89&gt;$I102,AR152,0)),0)</f>
        <v>0</v>
      </c>
    </row>
    <row r="103" spans="2:44" s="17" customFormat="1" x14ac:dyDescent="0.25">
      <c r="B103" s="54"/>
      <c r="C103" s="35" t="str">
        <f t="shared" si="44"/>
        <v>Tehachapi Segments 4-11</v>
      </c>
      <c r="D103" s="36" t="s">
        <v>214</v>
      </c>
      <c r="E103" s="230" t="s">
        <v>263</v>
      </c>
      <c r="F103" s="224" t="s">
        <v>264</v>
      </c>
      <c r="G103" s="223" t="s">
        <v>252</v>
      </c>
      <c r="H103" s="225" t="s">
        <v>33</v>
      </c>
      <c r="I103" s="226">
        <v>42705</v>
      </c>
      <c r="J103" s="227" t="s">
        <v>217</v>
      </c>
      <c r="K103" s="228">
        <v>0</v>
      </c>
      <c r="L103" s="231">
        <v>1</v>
      </c>
      <c r="M103" s="12"/>
      <c r="N103" s="246">
        <v>0</v>
      </c>
      <c r="O103" s="144">
        <f t="shared" si="46"/>
        <v>750</v>
      </c>
      <c r="P103" s="144">
        <f t="shared" si="47"/>
        <v>0</v>
      </c>
      <c r="Q103" s="109">
        <f t="shared" si="48"/>
        <v>0</v>
      </c>
      <c r="R103" s="109">
        <f t="shared" si="49"/>
        <v>750</v>
      </c>
      <c r="S103" s="110">
        <f t="shared" si="50"/>
        <v>0</v>
      </c>
      <c r="T103" s="111"/>
      <c r="U103" s="112">
        <f>IF(OR(RIGHT($J103,3)="RGT",RIGHT($J103,3)="INC"),IF($I103=U$89,SUM($U153:U153)+$Q103,IF(U$89&gt;$I103,U153,0)),0)</f>
        <v>28.246220000000001</v>
      </c>
      <c r="V103" s="113">
        <f>IF(OR(RIGHT($J103,3)="RGT",RIGHT($J103,3)="INC"),IF($I103=V$89,SUM($U153:V153)+$Q103,IF(V$89&gt;$I103,V153,0)),0)</f>
        <v>24.508310000000002</v>
      </c>
      <c r="W103" s="113">
        <f>IF(OR(RIGHT($J103,3)="RGT",RIGHT($J103,3)="INC"),IF($I103=W$89,SUM($U153:W153)+$Q103,IF(W$89&gt;$I103,W153,0)),0)</f>
        <v>12.691600000000001</v>
      </c>
      <c r="X103" s="113">
        <f>IF(OR(RIGHT($J103,3)="RGT",RIGHT($J103,3)="INC"),IF($I103=X$89,SUM($U153:X153)+$Q103,IF(X$89&gt;$I103,X153,0)),0)</f>
        <v>25</v>
      </c>
      <c r="Y103" s="113">
        <f>IF(OR(RIGHT($J103,3)="RGT",RIGHT($J103,3)="INC"),IF($I103=Y$89,SUM($U153:Y153)+$Q103,IF(Y$89&gt;$I103,Y153,0)),0)</f>
        <v>25</v>
      </c>
      <c r="Z103" s="113">
        <f>IF(OR(RIGHT($J103,3)="RGT",RIGHT($J103,3)="INC"),IF($I103=Z$89,SUM($U153:Z153)+$Q103,IF(Z$89&gt;$I103,Z153,0)),0)</f>
        <v>25</v>
      </c>
      <c r="AA103" s="113">
        <f>IF(OR(RIGHT($J103,3)="RGT",RIGHT($J103,3)="INC"),IF($I103=AA$89,SUM($U153:AA153)+$Q103,IF(AA$89&gt;$I103,AA153,0)),0)</f>
        <v>25</v>
      </c>
      <c r="AB103" s="113">
        <f>IF(OR(RIGHT($J103,3)="RGT",RIGHT($J103,3)="INC"),IF($I103=AB$89,SUM($U153:AB153)+$Q103,IF(AB$89&gt;$I103,AB153,0)),0)</f>
        <v>25</v>
      </c>
      <c r="AC103" s="113">
        <f>IF(OR(RIGHT($J103,3)="RGT",RIGHT($J103,3)="INC"),IF($I103=AC$89,SUM($U153:AC153)+$Q103,IF(AC$89&gt;$I103,AC153,0)),0)</f>
        <v>200</v>
      </c>
      <c r="AD103" s="113">
        <f>IF(OR(RIGHT($J103,3)="RGT",RIGHT($J103,3)="INC"),IF($I103=AD$89,SUM($U153:AD153)+$Q103,IF(AD$89&gt;$I103,AD153,0)),0)</f>
        <v>200</v>
      </c>
      <c r="AE103" s="113">
        <f>IF(OR(RIGHT($J103,3)="RGT",RIGHT($J103,3)="INC"),IF($I103=AE$89,SUM($U153:AE153)+$Q103,IF(AE$89&gt;$I103,AE153,0)),0)</f>
        <v>100</v>
      </c>
      <c r="AF103" s="114">
        <f>IF(OR(RIGHT($J103,3)="RGT",RIGHT($J103,3)="INC"),IF($I103=AF$89,SUM($U153:AF153)+$Q103,IF(AF$89&gt;$I103,AF153,0)),0)</f>
        <v>59.553870000000003</v>
      </c>
      <c r="AG103" s="113">
        <f>IF(OR(RIGHT($J103,3)="RGT",RIGHT($J103,3)="INC"),IF($I103=AG$89,SUM($U153:AG153)+$Q103,IF(AG$89&gt;$I103,AG153,0)),0)</f>
        <v>0</v>
      </c>
      <c r="AH103" s="113">
        <f>IF(OR(RIGHT($J103,3)="RGT",RIGHT($J103,3)="INC"),IF($I103=AH$89,SUM($U153:AH153)+$Q103,IF(AH$89&gt;$I103,AH153,0)),0)</f>
        <v>0</v>
      </c>
      <c r="AI103" s="113">
        <f>IF(OR(RIGHT($J103,3)="RGT",RIGHT($J103,3)="INC"),IF($I103=AI$89,SUM($U153:AI153)+$Q103,IF(AI$89&gt;$I103,AI153,0)),0)</f>
        <v>0</v>
      </c>
      <c r="AJ103" s="113">
        <f>IF(OR(RIGHT($J103,3)="RGT",RIGHT($J103,3)="INC"),IF($I103=AJ$89,SUM($U153:AJ153)+$Q103,IF(AJ$89&gt;$I103,AJ153,0)),0)</f>
        <v>0</v>
      </c>
      <c r="AK103" s="113">
        <f>IF(OR(RIGHT($J103,3)="RGT",RIGHT($J103,3)="INC"),IF($I103=AK$89,SUM($U153:AK153)+$Q103,IF(AK$89&gt;$I103,AK153,0)),0)</f>
        <v>0</v>
      </c>
      <c r="AL103" s="113">
        <f>IF(OR(RIGHT($J103,3)="RGT",RIGHT($J103,3)="INC"),IF($I103=AL$89,SUM($U153:AL153)+$Q103,IF(AL$89&gt;$I103,AL153,0)),0)</f>
        <v>0</v>
      </c>
      <c r="AM103" s="113">
        <f>IF(OR(RIGHT($J103,3)="RGT",RIGHT($J103,3)="INC"),IF($I103=AM$89,SUM($U153:AM153)+$Q103,IF(AM$89&gt;$I103,AM153,0)),0)</f>
        <v>0</v>
      </c>
      <c r="AN103" s="113">
        <f>IF(OR(RIGHT($J103,3)="RGT",RIGHT($J103,3)="INC"),IF($I103=AN$89,SUM($U153:AN153)+$Q103,IF(AN$89&gt;$I103,AN153,0)),0)</f>
        <v>0</v>
      </c>
      <c r="AO103" s="113">
        <f>IF(OR(RIGHT($J103,3)="RGT",RIGHT($J103,3)="INC"),IF($I103=AO$89,SUM($U153:AO153)+$Q103,IF(AO$89&gt;$I103,AO153,0)),0)</f>
        <v>0</v>
      </c>
      <c r="AP103" s="113">
        <f>IF(OR(RIGHT($J103,3)="RGT",RIGHT($J103,3)="INC"),IF($I103=AP$89,SUM($U153:AP153)+$Q103,IF(AP$89&gt;$I103,AP153,0)),0)</f>
        <v>0</v>
      </c>
      <c r="AQ103" s="113">
        <f>IF(OR(RIGHT($J103,3)="RGT",RIGHT($J103,3)="INC"),IF($I103=AQ$89,SUM($U153:AQ153)+$Q103,IF(AQ$89&gt;$I103,AQ153,0)),0)</f>
        <v>0</v>
      </c>
      <c r="AR103" s="114">
        <f>IF(OR(RIGHT($J103,3)="RGT",RIGHT($J103,3)="INC"),IF($I103=AR$89,SUM($U153:AR153)+$Q103,IF(AR$89&gt;$I103,AR153,0)),0)</f>
        <v>0</v>
      </c>
    </row>
    <row r="104" spans="2:44" s="17" customFormat="1" x14ac:dyDescent="0.25">
      <c r="B104" s="54"/>
      <c r="C104" s="35" t="str">
        <f t="shared" si="44"/>
        <v>Tehachapi Segments 4-11</v>
      </c>
      <c r="D104" s="36" t="s">
        <v>214</v>
      </c>
      <c r="E104" s="230" t="s">
        <v>265</v>
      </c>
      <c r="F104" s="224" t="s">
        <v>266</v>
      </c>
      <c r="G104" s="223" t="s">
        <v>252</v>
      </c>
      <c r="H104" s="225" t="s">
        <v>33</v>
      </c>
      <c r="I104" s="226">
        <v>42583</v>
      </c>
      <c r="J104" s="227" t="s">
        <v>225</v>
      </c>
      <c r="K104" s="228">
        <v>0</v>
      </c>
      <c r="L104" s="231">
        <v>1</v>
      </c>
      <c r="M104" s="12"/>
      <c r="N104" s="246">
        <v>0</v>
      </c>
      <c r="O104" s="144">
        <f t="shared" si="46"/>
        <v>36.581850000000003</v>
      </c>
      <c r="P104" s="144">
        <f t="shared" si="47"/>
        <v>0</v>
      </c>
      <c r="Q104" s="109">
        <f t="shared" si="48"/>
        <v>0</v>
      </c>
      <c r="R104" s="109">
        <f t="shared" si="49"/>
        <v>36.581850000000003</v>
      </c>
      <c r="S104" s="110">
        <f t="shared" si="50"/>
        <v>0</v>
      </c>
      <c r="T104" s="111"/>
      <c r="U104" s="112">
        <f>IF(OR(RIGHT($J104,3)="RGT",RIGHT($J104,3)="INC"),IF($I104=U$89,SUM($U154:U154)+$Q104,IF(U$89&gt;$I104,U154,0)),0)</f>
        <v>35.573680000000003</v>
      </c>
      <c r="V104" s="113">
        <f>IF(OR(RIGHT($J104,3)="RGT",RIGHT($J104,3)="INC"),IF($I104=V$89,SUM($U154:V154)+$Q104,IF(V$89&gt;$I104,V154,0)),0)</f>
        <v>1.6050899999999999</v>
      </c>
      <c r="W104" s="113">
        <f>IF(OR(RIGHT($J104,3)="RGT",RIGHT($J104,3)="INC"),IF($I104=W$89,SUM($U154:W154)+$Q104,IF(W$89&gt;$I104,W154,0)),0)</f>
        <v>-0.59692000000000001</v>
      </c>
      <c r="X104" s="113">
        <f>IF(OR(RIGHT($J104,3)="RGT",RIGHT($J104,3)="INC"),IF($I104=X$89,SUM($U154:X154)+$Q104,IF(X$89&gt;$I104,X154,0)),0)</f>
        <v>0</v>
      </c>
      <c r="Y104" s="113">
        <f>IF(OR(RIGHT($J104,3)="RGT",RIGHT($J104,3)="INC"),IF($I104=Y$89,SUM($U154:Y154)+$Q104,IF(Y$89&gt;$I104,Y154,0)),0)</f>
        <v>0</v>
      </c>
      <c r="Z104" s="113">
        <f>IF(OR(RIGHT($J104,3)="RGT",RIGHT($J104,3)="INC"),IF($I104=Z$89,SUM($U154:Z154)+$Q104,IF(Z$89&gt;$I104,Z154,0)),0)</f>
        <v>0</v>
      </c>
      <c r="AA104" s="113">
        <f>IF(OR(RIGHT($J104,3)="RGT",RIGHT($J104,3)="INC"),IF($I104=AA$89,SUM($U154:AA154)+$Q104,IF(AA$89&gt;$I104,AA154,0)),0)</f>
        <v>0</v>
      </c>
      <c r="AB104" s="113">
        <f>IF(OR(RIGHT($J104,3)="RGT",RIGHT($J104,3)="INC"),IF($I104=AB$89,SUM($U154:AB154)+$Q104,IF(AB$89&gt;$I104,AB154,0)),0)</f>
        <v>0</v>
      </c>
      <c r="AC104" s="113">
        <f>IF(OR(RIGHT($J104,3)="RGT",RIGHT($J104,3)="INC"),IF($I104=AC$89,SUM($U154:AC154)+$Q104,IF(AC$89&gt;$I104,AC154,0)),0)</f>
        <v>0</v>
      </c>
      <c r="AD104" s="113">
        <f>IF(OR(RIGHT($J104,3)="RGT",RIGHT($J104,3)="INC"),IF($I104=AD$89,SUM($U154:AD154)+$Q104,IF(AD$89&gt;$I104,AD154,0)),0)</f>
        <v>0</v>
      </c>
      <c r="AE104" s="113">
        <f>IF(OR(RIGHT($J104,3)="RGT",RIGHT($J104,3)="INC"),IF($I104=AE$89,SUM($U154:AE154)+$Q104,IF(AE$89&gt;$I104,AE154,0)),0)</f>
        <v>0</v>
      </c>
      <c r="AF104" s="114">
        <f>IF(OR(RIGHT($J104,3)="RGT",RIGHT($J104,3)="INC"),IF($I104=AF$89,SUM($U154:AF154)+$Q104,IF(AF$89&gt;$I104,AF154,0)),0)</f>
        <v>0</v>
      </c>
      <c r="AG104" s="113">
        <f>IF(OR(RIGHT($J104,3)="RGT",RIGHT($J104,3)="INC"),IF($I104=AG$89,SUM($U154:AG154)+$Q104,IF(AG$89&gt;$I104,AG154,0)),0)</f>
        <v>0</v>
      </c>
      <c r="AH104" s="113">
        <f>IF(OR(RIGHT($J104,3)="RGT",RIGHT($J104,3)="INC"),IF($I104=AH$89,SUM($U154:AH154)+$Q104,IF(AH$89&gt;$I104,AH154,0)),0)</f>
        <v>0</v>
      </c>
      <c r="AI104" s="113">
        <f>IF(OR(RIGHT($J104,3)="RGT",RIGHT($J104,3)="INC"),IF($I104=AI$89,SUM($U154:AI154)+$Q104,IF(AI$89&gt;$I104,AI154,0)),0)</f>
        <v>0</v>
      </c>
      <c r="AJ104" s="113">
        <f>IF(OR(RIGHT($J104,3)="RGT",RIGHT($J104,3)="INC"),IF($I104=AJ$89,SUM($U154:AJ154)+$Q104,IF(AJ$89&gt;$I104,AJ154,0)),0)</f>
        <v>0</v>
      </c>
      <c r="AK104" s="113">
        <f>IF(OR(RIGHT($J104,3)="RGT",RIGHT($J104,3)="INC"),IF($I104=AK$89,SUM($U154:AK154)+$Q104,IF(AK$89&gt;$I104,AK154,0)),0)</f>
        <v>0</v>
      </c>
      <c r="AL104" s="113">
        <f>IF(OR(RIGHT($J104,3)="RGT",RIGHT($J104,3)="INC"),IF($I104=AL$89,SUM($U154:AL154)+$Q104,IF(AL$89&gt;$I104,AL154,0)),0)</f>
        <v>0</v>
      </c>
      <c r="AM104" s="113">
        <f>IF(OR(RIGHT($J104,3)="RGT",RIGHT($J104,3)="INC"),IF($I104=AM$89,SUM($U154:AM154)+$Q104,IF(AM$89&gt;$I104,AM154,0)),0)</f>
        <v>0</v>
      </c>
      <c r="AN104" s="113">
        <f>IF(OR(RIGHT($J104,3)="RGT",RIGHT($J104,3)="INC"),IF($I104=AN$89,SUM($U154:AN154)+$Q104,IF(AN$89&gt;$I104,AN154,0)),0)</f>
        <v>0</v>
      </c>
      <c r="AO104" s="113">
        <f>IF(OR(RIGHT($J104,3)="RGT",RIGHT($J104,3)="INC"),IF($I104=AO$89,SUM($U154:AO154)+$Q104,IF(AO$89&gt;$I104,AO154,0)),0)</f>
        <v>0</v>
      </c>
      <c r="AP104" s="113">
        <f>IF(OR(RIGHT($J104,3)="RGT",RIGHT($J104,3)="INC"),IF($I104=AP$89,SUM($U154:AP154)+$Q104,IF(AP$89&gt;$I104,AP154,0)),0)</f>
        <v>0</v>
      </c>
      <c r="AQ104" s="113">
        <f>IF(OR(RIGHT($J104,3)="RGT",RIGHT($J104,3)="INC"),IF($I104=AQ$89,SUM($U154:AQ154)+$Q104,IF(AQ$89&gt;$I104,AQ154,0)),0)</f>
        <v>0</v>
      </c>
      <c r="AR104" s="114">
        <f>IF(OR(RIGHT($J104,3)="RGT",RIGHT($J104,3)="INC"),IF($I104=AR$89,SUM($U154:AR154)+$Q104,IF(AR$89&gt;$I104,AR154,0)),0)</f>
        <v>0</v>
      </c>
    </row>
    <row r="105" spans="2:44" s="17" customFormat="1" x14ac:dyDescent="0.25">
      <c r="B105" s="54"/>
      <c r="C105" s="35" t="str">
        <f t="shared" si="44"/>
        <v>Tehachapi Segments 4-11</v>
      </c>
      <c r="D105" s="36" t="s">
        <v>214</v>
      </c>
      <c r="E105" s="230" t="s">
        <v>267</v>
      </c>
      <c r="F105" s="224" t="s">
        <v>268</v>
      </c>
      <c r="G105" s="223" t="s">
        <v>269</v>
      </c>
      <c r="H105" s="225" t="s">
        <v>33</v>
      </c>
      <c r="I105" s="226">
        <v>41244</v>
      </c>
      <c r="J105" s="227" t="s">
        <v>217</v>
      </c>
      <c r="K105" s="228">
        <v>0</v>
      </c>
      <c r="L105" s="231">
        <v>1</v>
      </c>
      <c r="M105" s="12"/>
      <c r="N105" s="246">
        <v>0</v>
      </c>
      <c r="O105" s="144">
        <f t="shared" si="46"/>
        <v>58.652279999999998</v>
      </c>
      <c r="P105" s="144">
        <f t="shared" si="47"/>
        <v>0</v>
      </c>
      <c r="Q105" s="109">
        <f t="shared" si="48"/>
        <v>0</v>
      </c>
      <c r="R105" s="109">
        <f t="shared" si="49"/>
        <v>58.652279999999998</v>
      </c>
      <c r="S105" s="110">
        <f t="shared" si="50"/>
        <v>0</v>
      </c>
      <c r="T105" s="111"/>
      <c r="U105" s="112">
        <f>IF(OR(RIGHT($J105,3)="RGT",RIGHT($J105,3)="INC"),IF($I105=U$89,SUM($U155:U155)+$Q105,IF(U$89&gt;$I105,U155,0)),0)</f>
        <v>1.5690999999999999</v>
      </c>
      <c r="V105" s="113">
        <f>IF(OR(RIGHT($J105,3)="RGT",RIGHT($J105,3)="INC"),IF($I105=V$89,SUM($U155:V155)+$Q105,IF(V$89&gt;$I105,V155,0)),0)</f>
        <v>1.4175</v>
      </c>
      <c r="W105" s="113">
        <f>IF(OR(RIGHT($J105,3)="RGT",RIGHT($J105,3)="INC"),IF($I105=W$89,SUM($U155:W155)+$Q105,IF(W$89&gt;$I105,W155,0)),0)</f>
        <v>1.5703800000000001</v>
      </c>
      <c r="X105" s="113">
        <f>IF(OR(RIGHT($J105,3)="RGT",RIGHT($J105,3)="INC"),IF($I105=X$89,SUM($U155:X155)+$Q105,IF(X$89&gt;$I105,X155,0)),0)</f>
        <v>1.5690999999999999</v>
      </c>
      <c r="Y105" s="113">
        <f>IF(OR(RIGHT($J105,3)="RGT",RIGHT($J105,3)="INC"),IF($I105=Y$89,SUM($U155:Y155)+$Q105,IF(Y$89&gt;$I105,Y155,0)),0)</f>
        <v>1.5690999999999999</v>
      </c>
      <c r="Z105" s="113">
        <f>IF(OR(RIGHT($J105,3)="RGT",RIGHT($J105,3)="INC"),IF($I105=Z$89,SUM($U155:Z155)+$Q105,IF(Z$89&gt;$I105,Z155,0)),0)</f>
        <v>1.5690999999999999</v>
      </c>
      <c r="AA105" s="113">
        <f>IF(OR(RIGHT($J105,3)="RGT",RIGHT($J105,3)="INC"),IF($I105=AA$89,SUM($U155:AA155)+$Q105,IF(AA$89&gt;$I105,AA155,0)),0)</f>
        <v>1.5690999999999999</v>
      </c>
      <c r="AB105" s="113">
        <f>IF(OR(RIGHT($J105,3)="RGT",RIGHT($J105,3)="INC"),IF($I105=AB$89,SUM($U155:AB155)+$Q105,IF(AB$89&gt;$I105,AB155,0)),0)</f>
        <v>1.5690999999999999</v>
      </c>
      <c r="AC105" s="113">
        <f>IF(OR(RIGHT($J105,3)="RGT",RIGHT($J105,3)="INC"),IF($I105=AC$89,SUM($U155:AC155)+$Q105,IF(AC$89&gt;$I105,AC155,0)),0)</f>
        <v>1.5690999999999999</v>
      </c>
      <c r="AD105" s="113">
        <f>IF(OR(RIGHT($J105,3)="RGT",RIGHT($J105,3)="INC"),IF($I105=AD$89,SUM($U155:AD155)+$Q105,IF(AD$89&gt;$I105,AD155,0)),0)</f>
        <v>1.5690999999999999</v>
      </c>
      <c r="AE105" s="113">
        <f>IF(OR(RIGHT($J105,3)="RGT",RIGHT($J105,3)="INC"),IF($I105=AE$89,SUM($U155:AE155)+$Q105,IF(AE$89&gt;$I105,AE155,0)),0)</f>
        <v>1.5690999999999999</v>
      </c>
      <c r="AF105" s="114">
        <f>IF(OR(RIGHT($J105,3)="RGT",RIGHT($J105,3)="INC"),IF($I105=AF$89,SUM($U155:AF155)+$Q105,IF(AF$89&gt;$I105,AF155,0)),0)</f>
        <v>41.542499999999997</v>
      </c>
      <c r="AG105" s="113">
        <f>IF(OR(RIGHT($J105,3)="RGT",RIGHT($J105,3)="INC"),IF($I105=AG$89,SUM($U155:AG155)+$Q105,IF(AG$89&gt;$I105,AG155,0)),0)</f>
        <v>0</v>
      </c>
      <c r="AH105" s="113">
        <f>IF(OR(RIGHT($J105,3)="RGT",RIGHT($J105,3)="INC"),IF($I105=AH$89,SUM($U155:AH155)+$Q105,IF(AH$89&gt;$I105,AH155,0)),0)</f>
        <v>0</v>
      </c>
      <c r="AI105" s="113">
        <f>IF(OR(RIGHT($J105,3)="RGT",RIGHT($J105,3)="INC"),IF($I105=AI$89,SUM($U155:AI155)+$Q105,IF(AI$89&gt;$I105,AI155,0)),0)</f>
        <v>0</v>
      </c>
      <c r="AJ105" s="113">
        <f>IF(OR(RIGHT($J105,3)="RGT",RIGHT($J105,3)="INC"),IF($I105=AJ$89,SUM($U155:AJ155)+$Q105,IF(AJ$89&gt;$I105,AJ155,0)),0)</f>
        <v>0</v>
      </c>
      <c r="AK105" s="113">
        <f>IF(OR(RIGHT($J105,3)="RGT",RIGHT($J105,3)="INC"),IF($I105=AK$89,SUM($U155:AK155)+$Q105,IF(AK$89&gt;$I105,AK155,0)),0)</f>
        <v>0</v>
      </c>
      <c r="AL105" s="113">
        <f>IF(OR(RIGHT($J105,3)="RGT",RIGHT($J105,3)="INC"),IF($I105=AL$89,SUM($U155:AL155)+$Q105,IF(AL$89&gt;$I105,AL155,0)),0)</f>
        <v>0</v>
      </c>
      <c r="AM105" s="113">
        <f>IF(OR(RIGHT($J105,3)="RGT",RIGHT($J105,3)="INC"),IF($I105=AM$89,SUM($U155:AM155)+$Q105,IF(AM$89&gt;$I105,AM155,0)),0)</f>
        <v>0</v>
      </c>
      <c r="AN105" s="113">
        <f>IF(OR(RIGHT($J105,3)="RGT",RIGHT($J105,3)="INC"),IF($I105=AN$89,SUM($U155:AN155)+$Q105,IF(AN$89&gt;$I105,AN155,0)),0)</f>
        <v>0</v>
      </c>
      <c r="AO105" s="113">
        <f>IF(OR(RIGHT($J105,3)="RGT",RIGHT($J105,3)="INC"),IF($I105=AO$89,SUM($U155:AO155)+$Q105,IF(AO$89&gt;$I105,AO155,0)),0)</f>
        <v>0</v>
      </c>
      <c r="AP105" s="113">
        <f>IF(OR(RIGHT($J105,3)="RGT",RIGHT($J105,3)="INC"),IF($I105=AP$89,SUM($U155:AP155)+$Q105,IF(AP$89&gt;$I105,AP155,0)),0)</f>
        <v>0</v>
      </c>
      <c r="AQ105" s="113">
        <f>IF(OR(RIGHT($J105,3)="RGT",RIGHT($J105,3)="INC"),IF($I105=AQ$89,SUM($U155:AQ155)+$Q105,IF(AQ$89&gt;$I105,AQ155,0)),0)</f>
        <v>0</v>
      </c>
      <c r="AR105" s="114">
        <f>IF(OR(RIGHT($J105,3)="RGT",RIGHT($J105,3)="INC"),IF($I105=AR$89,SUM($U155:AR155)+$Q105,IF(AR$89&gt;$I105,AR155,0)),0)</f>
        <v>0</v>
      </c>
    </row>
    <row r="106" spans="2:44" s="17" customFormat="1" x14ac:dyDescent="0.25">
      <c r="B106" s="54"/>
      <c r="C106" s="35" t="str">
        <f t="shared" si="44"/>
        <v>Tehachapi Segments 4-11</v>
      </c>
      <c r="D106" s="36" t="s">
        <v>214</v>
      </c>
      <c r="E106" s="230" t="s">
        <v>270</v>
      </c>
      <c r="F106" s="224" t="s">
        <v>271</v>
      </c>
      <c r="G106" s="223" t="s">
        <v>269</v>
      </c>
      <c r="H106" s="225" t="s">
        <v>33</v>
      </c>
      <c r="I106" s="226">
        <v>42736</v>
      </c>
      <c r="J106" s="227" t="s">
        <v>217</v>
      </c>
      <c r="K106" s="228">
        <v>0</v>
      </c>
      <c r="L106" s="231">
        <v>1</v>
      </c>
      <c r="M106" s="12"/>
      <c r="N106" s="246">
        <v>908.84664999999995</v>
      </c>
      <c r="O106" s="144">
        <f t="shared" si="46"/>
        <v>0</v>
      </c>
      <c r="P106" s="144">
        <f t="shared" si="47"/>
        <v>0</v>
      </c>
      <c r="Q106" s="109">
        <f t="shared" si="48"/>
        <v>908.84664999999995</v>
      </c>
      <c r="R106" s="109">
        <f t="shared" si="49"/>
        <v>0</v>
      </c>
      <c r="S106" s="110">
        <f t="shared" si="50"/>
        <v>0</v>
      </c>
      <c r="T106" s="111"/>
      <c r="U106" s="112">
        <f>IF(OR(RIGHT($J106,3)="RGT",RIGHT($J106,3)="INC"),IF($I106=U$89,SUM($U156:U156)+$Q106,IF(U$89&gt;$I106,U156,0)),0)</f>
        <v>908.84664999999995</v>
      </c>
      <c r="V106" s="113">
        <f>IF(OR(RIGHT($J106,3)="RGT",RIGHT($J106,3)="INC"),IF($I106=V$89,SUM($U156:V156)+$Q106,IF(V$89&gt;$I106,V156,0)),0)</f>
        <v>0</v>
      </c>
      <c r="W106" s="113">
        <f>IF(OR(RIGHT($J106,3)="RGT",RIGHT($J106,3)="INC"),IF($I106=W$89,SUM($U156:W156)+$Q106,IF(W$89&gt;$I106,W156,0)),0)</f>
        <v>0</v>
      </c>
      <c r="X106" s="113">
        <f>IF(OR(RIGHT($J106,3)="RGT",RIGHT($J106,3)="INC"),IF($I106=X$89,SUM($U156:X156)+$Q106,IF(X$89&gt;$I106,X156,0)),0)</f>
        <v>0</v>
      </c>
      <c r="Y106" s="113">
        <f>IF(OR(RIGHT($J106,3)="RGT",RIGHT($J106,3)="INC"),IF($I106=Y$89,SUM($U156:Y156)+$Q106,IF(Y$89&gt;$I106,Y156,0)),0)</f>
        <v>0</v>
      </c>
      <c r="Z106" s="113">
        <f>IF(OR(RIGHT($J106,3)="RGT",RIGHT($J106,3)="INC"),IF($I106=Z$89,SUM($U156:Z156)+$Q106,IF(Z$89&gt;$I106,Z156,0)),0)</f>
        <v>0</v>
      </c>
      <c r="AA106" s="113">
        <f>IF(OR(RIGHT($J106,3)="RGT",RIGHT($J106,3)="INC"),IF($I106=AA$89,SUM($U156:AA156)+$Q106,IF(AA$89&gt;$I106,AA156,0)),0)</f>
        <v>0</v>
      </c>
      <c r="AB106" s="113">
        <f>IF(OR(RIGHT($J106,3)="RGT",RIGHT($J106,3)="INC"),IF($I106=AB$89,SUM($U156:AB156)+$Q106,IF(AB$89&gt;$I106,AB156,0)),0)</f>
        <v>0</v>
      </c>
      <c r="AC106" s="113">
        <f>IF(OR(RIGHT($J106,3)="RGT",RIGHT($J106,3)="INC"),IF($I106=AC$89,SUM($U156:AC156)+$Q106,IF(AC$89&gt;$I106,AC156,0)),0)</f>
        <v>0</v>
      </c>
      <c r="AD106" s="113">
        <f>IF(OR(RIGHT($J106,3)="RGT",RIGHT($J106,3)="INC"),IF($I106=AD$89,SUM($U156:AD156)+$Q106,IF(AD$89&gt;$I106,AD156,0)),0)</f>
        <v>0</v>
      </c>
      <c r="AE106" s="113">
        <f>IF(OR(RIGHT($J106,3)="RGT",RIGHT($J106,3)="INC"),IF($I106=AE$89,SUM($U156:AE156)+$Q106,IF(AE$89&gt;$I106,AE156,0)),0)</f>
        <v>0</v>
      </c>
      <c r="AF106" s="114">
        <f>IF(OR(RIGHT($J106,3)="RGT",RIGHT($J106,3)="INC"),IF($I106=AF$89,SUM($U156:AF156)+$Q106,IF(AF$89&gt;$I106,AF156,0)),0)</f>
        <v>0</v>
      </c>
      <c r="AG106" s="113">
        <f>IF(OR(RIGHT($J106,3)="RGT",RIGHT($J106,3)="INC"),IF($I106=AG$89,SUM($U156:AG156)+$Q106,IF(AG$89&gt;$I106,AG156,0)),0)</f>
        <v>0</v>
      </c>
      <c r="AH106" s="113">
        <f>IF(OR(RIGHT($J106,3)="RGT",RIGHT($J106,3)="INC"),IF($I106=AH$89,SUM($U156:AH156)+$Q106,IF(AH$89&gt;$I106,AH156,0)),0)</f>
        <v>0</v>
      </c>
      <c r="AI106" s="113">
        <f>IF(OR(RIGHT($J106,3)="RGT",RIGHT($J106,3)="INC"),IF($I106=AI$89,SUM($U156:AI156)+$Q106,IF(AI$89&gt;$I106,AI156,0)),0)</f>
        <v>0</v>
      </c>
      <c r="AJ106" s="113">
        <f>IF(OR(RIGHT($J106,3)="RGT",RIGHT($J106,3)="INC"),IF($I106=AJ$89,SUM($U156:AJ156)+$Q106,IF(AJ$89&gt;$I106,AJ156,0)),0)</f>
        <v>0</v>
      </c>
      <c r="AK106" s="113">
        <f>IF(OR(RIGHT($J106,3)="RGT",RIGHT($J106,3)="INC"),IF($I106=AK$89,SUM($U156:AK156)+$Q106,IF(AK$89&gt;$I106,AK156,0)),0)</f>
        <v>0</v>
      </c>
      <c r="AL106" s="113">
        <f>IF(OR(RIGHT($J106,3)="RGT",RIGHT($J106,3)="INC"),IF($I106=AL$89,SUM($U156:AL156)+$Q106,IF(AL$89&gt;$I106,AL156,0)),0)</f>
        <v>0</v>
      </c>
      <c r="AM106" s="113">
        <f>IF(OR(RIGHT($J106,3)="RGT",RIGHT($J106,3)="INC"),IF($I106=AM$89,SUM($U156:AM156)+$Q106,IF(AM$89&gt;$I106,AM156,0)),0)</f>
        <v>0</v>
      </c>
      <c r="AN106" s="113">
        <f>IF(OR(RIGHT($J106,3)="RGT",RIGHT($J106,3)="INC"),IF($I106=AN$89,SUM($U156:AN156)+$Q106,IF(AN$89&gt;$I106,AN156,0)),0)</f>
        <v>0</v>
      </c>
      <c r="AO106" s="113">
        <f>IF(OR(RIGHT($J106,3)="RGT",RIGHT($J106,3)="INC"),IF($I106=AO$89,SUM($U156:AO156)+$Q106,IF(AO$89&gt;$I106,AO156,0)),0)</f>
        <v>0</v>
      </c>
      <c r="AP106" s="113">
        <f>IF(OR(RIGHT($J106,3)="RGT",RIGHT($J106,3)="INC"),IF($I106=AP$89,SUM($U156:AP156)+$Q106,IF(AP$89&gt;$I106,AP156,0)),0)</f>
        <v>0</v>
      </c>
      <c r="AQ106" s="113">
        <f>IF(OR(RIGHT($J106,3)="RGT",RIGHT($J106,3)="INC"),IF($I106=AQ$89,SUM($U156:AQ156)+$Q106,IF(AQ$89&gt;$I106,AQ156,0)),0)</f>
        <v>0</v>
      </c>
      <c r="AR106" s="114">
        <f>IF(OR(RIGHT($J106,3)="RGT",RIGHT($J106,3)="INC"),IF($I106=AR$89,SUM($U156:AR156)+$Q106,IF(AR$89&gt;$I106,AR156,0)),0)</f>
        <v>0</v>
      </c>
    </row>
    <row r="107" spans="2:44" s="17" customFormat="1" x14ac:dyDescent="0.25">
      <c r="B107" s="54"/>
      <c r="C107" s="35" t="str">
        <f t="shared" si="44"/>
        <v>Tehachapi Segments 4-11</v>
      </c>
      <c r="D107" s="36" t="s">
        <v>214</v>
      </c>
      <c r="E107" s="230" t="s">
        <v>272</v>
      </c>
      <c r="F107" s="224" t="s">
        <v>273</v>
      </c>
      <c r="G107" s="223" t="s">
        <v>274</v>
      </c>
      <c r="H107" s="225" t="s">
        <v>33</v>
      </c>
      <c r="I107" s="226">
        <v>41000</v>
      </c>
      <c r="J107" s="227" t="s">
        <v>225</v>
      </c>
      <c r="K107" s="228">
        <v>0</v>
      </c>
      <c r="L107" s="231">
        <v>1</v>
      </c>
      <c r="M107" s="12"/>
      <c r="N107" s="246">
        <v>0</v>
      </c>
      <c r="O107" s="144">
        <f t="shared" si="46"/>
        <v>1965.1195499999997</v>
      </c>
      <c r="P107" s="144">
        <f t="shared" si="47"/>
        <v>0</v>
      </c>
      <c r="Q107" s="109">
        <f t="shared" si="48"/>
        <v>0</v>
      </c>
      <c r="R107" s="109">
        <f t="shared" si="49"/>
        <v>1965.1195499999997</v>
      </c>
      <c r="S107" s="110">
        <f t="shared" si="50"/>
        <v>0</v>
      </c>
      <c r="T107" s="111"/>
      <c r="U107" s="112">
        <f>IF(OR(RIGHT($J107,3)="RGT",RIGHT($J107,3)="INC"),IF($I107=U$89,SUM($U157:U157)+$Q107,IF(U$89&gt;$I107,U157,0)),0)</f>
        <v>1.5693599999999999</v>
      </c>
      <c r="V107" s="113">
        <f>IF(OR(RIGHT($J107,3)="RGT",RIGHT($J107,3)="INC"),IF($I107=V$89,SUM($U157:V157)+$Q107,IF(V$89&gt;$I107,V157,0)),0)</f>
        <v>1.4174899999999999</v>
      </c>
      <c r="W107" s="113">
        <f>IF(OR(RIGHT($J107,3)="RGT",RIGHT($J107,3)="INC"),IF($I107=W$89,SUM($U157:W157)+$Q107,IF(W$89&gt;$I107,W157,0)),0)</f>
        <v>1.7209100000000002</v>
      </c>
      <c r="X107" s="113">
        <f>IF(OR(RIGHT($J107,3)="RGT",RIGHT($J107,3)="INC"),IF($I107=X$89,SUM($U157:X157)+$Q107,IF(X$89&gt;$I107,X157,0)),0)</f>
        <v>1.5693599999999999</v>
      </c>
      <c r="Y107" s="113">
        <f>IF(OR(RIGHT($J107,3)="RGT",RIGHT($J107,3)="INC"),IF($I107=Y$89,SUM($U157:Y157)+$Q107,IF(Y$89&gt;$I107,Y157,0)),0)</f>
        <v>1.5693599999999999</v>
      </c>
      <c r="Z107" s="113">
        <f>IF(OR(RIGHT($J107,3)="RGT",RIGHT($J107,3)="INC"),IF($I107=Z$89,SUM($U157:Z157)+$Q107,IF(Z$89&gt;$I107,Z157,0)),0)</f>
        <v>1947.85691</v>
      </c>
      <c r="AA107" s="113">
        <f>IF(OR(RIGHT($J107,3)="RGT",RIGHT($J107,3)="INC"),IF($I107=AA$89,SUM($U157:AA157)+$Q107,IF(AA$89&gt;$I107,AA157,0)),0)</f>
        <v>1.5693599999999999</v>
      </c>
      <c r="AB107" s="113">
        <f>IF(OR(RIGHT($J107,3)="RGT",RIGHT($J107,3)="INC"),IF($I107=AB$89,SUM($U157:AB157)+$Q107,IF(AB$89&gt;$I107,AB157,0)),0)</f>
        <v>1.5693599999999999</v>
      </c>
      <c r="AC107" s="113">
        <f>IF(OR(RIGHT($J107,3)="RGT",RIGHT($J107,3)="INC"),IF($I107=AC$89,SUM($U157:AC157)+$Q107,IF(AC$89&gt;$I107,AC157,0)),0)</f>
        <v>1.5693599999999999</v>
      </c>
      <c r="AD107" s="113">
        <f>IF(OR(RIGHT($J107,3)="RGT",RIGHT($J107,3)="INC"),IF($I107=AD$89,SUM($U157:AD157)+$Q107,IF(AD$89&gt;$I107,AD157,0)),0)</f>
        <v>1.5693599999999999</v>
      </c>
      <c r="AE107" s="113">
        <f>IF(OR(RIGHT($J107,3)="RGT",RIGHT($J107,3)="INC"),IF($I107=AE$89,SUM($U157:AE157)+$Q107,IF(AE$89&gt;$I107,AE157,0)),0)</f>
        <v>1.5693599999999999</v>
      </c>
      <c r="AF107" s="114">
        <f>IF(OR(RIGHT($J107,3)="RGT",RIGHT($J107,3)="INC"),IF($I107=AF$89,SUM($U157:AF157)+$Q107,IF(AF$89&gt;$I107,AF157,0)),0)</f>
        <v>1.5693599999999999</v>
      </c>
      <c r="AG107" s="113">
        <f>IF(OR(RIGHT($J107,3)="RGT",RIGHT($J107,3)="INC"),IF($I107=AG$89,SUM($U157:AG157)+$Q107,IF(AG$89&gt;$I107,AG157,0)),0)</f>
        <v>0</v>
      </c>
      <c r="AH107" s="113">
        <f>IF(OR(RIGHT($J107,3)="RGT",RIGHT($J107,3)="INC"),IF($I107=AH$89,SUM($U157:AH157)+$Q107,IF(AH$89&gt;$I107,AH157,0)),0)</f>
        <v>0</v>
      </c>
      <c r="AI107" s="113">
        <f>IF(OR(RIGHT($J107,3)="RGT",RIGHT($J107,3)="INC"),IF($I107=AI$89,SUM($U157:AI157)+$Q107,IF(AI$89&gt;$I107,AI157,0)),0)</f>
        <v>0</v>
      </c>
      <c r="AJ107" s="113">
        <f>IF(OR(RIGHT($J107,3)="RGT",RIGHT($J107,3)="INC"),IF($I107=AJ$89,SUM($U157:AJ157)+$Q107,IF(AJ$89&gt;$I107,AJ157,0)),0)</f>
        <v>0</v>
      </c>
      <c r="AK107" s="113">
        <f>IF(OR(RIGHT($J107,3)="RGT",RIGHT($J107,3)="INC"),IF($I107=AK$89,SUM($U157:AK157)+$Q107,IF(AK$89&gt;$I107,AK157,0)),0)</f>
        <v>0</v>
      </c>
      <c r="AL107" s="113">
        <f>IF(OR(RIGHT($J107,3)="RGT",RIGHT($J107,3)="INC"),IF($I107=AL$89,SUM($U157:AL157)+$Q107,IF(AL$89&gt;$I107,AL157,0)),0)</f>
        <v>0</v>
      </c>
      <c r="AM107" s="113">
        <f>IF(OR(RIGHT($J107,3)="RGT",RIGHT($J107,3)="INC"),IF($I107=AM$89,SUM($U157:AM157)+$Q107,IF(AM$89&gt;$I107,AM157,0)),0)</f>
        <v>0</v>
      </c>
      <c r="AN107" s="113">
        <f>IF(OR(RIGHT($J107,3)="RGT",RIGHT($J107,3)="INC"),IF($I107=AN$89,SUM($U157:AN157)+$Q107,IF(AN$89&gt;$I107,AN157,0)),0)</f>
        <v>0</v>
      </c>
      <c r="AO107" s="113">
        <f>IF(OR(RIGHT($J107,3)="RGT",RIGHT($J107,3)="INC"),IF($I107=AO$89,SUM($U157:AO157)+$Q107,IF(AO$89&gt;$I107,AO157,0)),0)</f>
        <v>0</v>
      </c>
      <c r="AP107" s="113">
        <f>IF(OR(RIGHT($J107,3)="RGT",RIGHT($J107,3)="INC"),IF($I107=AP$89,SUM($U157:AP157)+$Q107,IF(AP$89&gt;$I107,AP157,0)),0)</f>
        <v>0</v>
      </c>
      <c r="AQ107" s="113">
        <f>IF(OR(RIGHT($J107,3)="RGT",RIGHT($J107,3)="INC"),IF($I107=AQ$89,SUM($U157:AQ157)+$Q107,IF(AQ$89&gt;$I107,AQ157,0)),0)</f>
        <v>0</v>
      </c>
      <c r="AR107" s="114">
        <f>IF(OR(RIGHT($J107,3)="RGT",RIGHT($J107,3)="INC"),IF($I107=AR$89,SUM($U157:AR157)+$Q107,IF(AR$89&gt;$I107,AR157,0)),0)</f>
        <v>0</v>
      </c>
    </row>
    <row r="108" spans="2:44" s="17" customFormat="1" x14ac:dyDescent="0.25">
      <c r="B108" s="54"/>
      <c r="C108" s="35" t="str">
        <f t="shared" si="44"/>
        <v>Tehachapi Segments 4-11</v>
      </c>
      <c r="D108" s="36" t="s">
        <v>214</v>
      </c>
      <c r="E108" s="230" t="s">
        <v>275</v>
      </c>
      <c r="F108" s="224" t="s">
        <v>276</v>
      </c>
      <c r="G108" s="223" t="s">
        <v>277</v>
      </c>
      <c r="H108" s="225" t="s">
        <v>33</v>
      </c>
      <c r="I108" s="226">
        <v>42125</v>
      </c>
      <c r="J108" s="227" t="s">
        <v>225</v>
      </c>
      <c r="K108" s="228">
        <v>0</v>
      </c>
      <c r="L108" s="231">
        <v>1</v>
      </c>
      <c r="M108" s="12"/>
      <c r="N108" s="246">
        <v>0</v>
      </c>
      <c r="O108" s="144">
        <f t="shared" si="46"/>
        <v>6629.8142799999996</v>
      </c>
      <c r="P108" s="144">
        <f t="shared" si="47"/>
        <v>0</v>
      </c>
      <c r="Q108" s="109">
        <f t="shared" si="48"/>
        <v>0</v>
      </c>
      <c r="R108" s="109">
        <f t="shared" si="49"/>
        <v>6629.8142799999996</v>
      </c>
      <c r="S108" s="110">
        <f t="shared" si="50"/>
        <v>0</v>
      </c>
      <c r="T108" s="111"/>
      <c r="U108" s="112">
        <f>IF(OR(RIGHT($J108,3)="RGT",RIGHT($J108,3)="INC"),IF($I108=U$89,SUM($U158:U158)+$Q108,IF(U$89&gt;$I108,U158,0)),0)</f>
        <v>-121.82035999999999</v>
      </c>
      <c r="V108" s="113">
        <f>IF(OR(RIGHT($J108,3)="RGT",RIGHT($J108,3)="INC"),IF($I108=V$89,SUM($U158:V158)+$Q108,IF(V$89&gt;$I108,V158,0)),0)</f>
        <v>190.79093</v>
      </c>
      <c r="W108" s="113">
        <f>IF(OR(RIGHT($J108,3)="RGT",RIGHT($J108,3)="INC"),IF($I108=W$89,SUM($U158:W158)+$Q108,IF(W$89&gt;$I108,W158,0)),0)</f>
        <v>2648.0045399999999</v>
      </c>
      <c r="X108" s="113">
        <f>IF(OR(RIGHT($J108,3)="RGT",RIGHT($J108,3)="INC"),IF($I108=X$89,SUM($U158:X158)+$Q108,IF(X$89&gt;$I108,X158,0)),0)</f>
        <v>100</v>
      </c>
      <c r="Y108" s="113">
        <f>IF(OR(RIGHT($J108,3)="RGT",RIGHT($J108,3)="INC"),IF($I108=Y$89,SUM($U158:Y158)+$Q108,IF(Y$89&gt;$I108,Y158,0)),0)</f>
        <v>100</v>
      </c>
      <c r="Z108" s="113">
        <f>IF(OR(RIGHT($J108,3)="RGT",RIGHT($J108,3)="INC"),IF($I108=Z$89,SUM($U158:Z158)+$Q108,IF(Z$89&gt;$I108,Z158,0)),0)</f>
        <v>100</v>
      </c>
      <c r="AA108" s="113">
        <f>IF(OR(RIGHT($J108,3)="RGT",RIGHT($J108,3)="INC"),IF($I108=AA$89,SUM($U158:AA158)+$Q108,IF(AA$89&gt;$I108,AA158,0)),0)</f>
        <v>600</v>
      </c>
      <c r="AB108" s="113">
        <f>IF(OR(RIGHT($J108,3)="RGT",RIGHT($J108,3)="INC"),IF($I108=AB$89,SUM($U158:AB158)+$Q108,IF(AB$89&gt;$I108,AB158,0)),0)</f>
        <v>600</v>
      </c>
      <c r="AC108" s="113">
        <f>IF(OR(RIGHT($J108,3)="RGT",RIGHT($J108,3)="INC"),IF($I108=AC$89,SUM($U158:AC158)+$Q108,IF(AC$89&gt;$I108,AC158,0)),0)</f>
        <v>600</v>
      </c>
      <c r="AD108" s="113">
        <f>IF(OR(RIGHT($J108,3)="RGT",RIGHT($J108,3)="INC"),IF($I108=AD$89,SUM($U158:AD158)+$Q108,IF(AD$89&gt;$I108,AD158,0)),0)</f>
        <v>100</v>
      </c>
      <c r="AE108" s="113">
        <f>IF(OR(RIGHT($J108,3)="RGT",RIGHT($J108,3)="INC"),IF($I108=AE$89,SUM($U158:AE158)+$Q108,IF(AE$89&gt;$I108,AE158,0)),0)</f>
        <v>100</v>
      </c>
      <c r="AF108" s="114">
        <f>IF(OR(RIGHT($J108,3)="RGT",RIGHT($J108,3)="INC"),IF($I108=AF$89,SUM($U158:AF158)+$Q108,IF(AF$89&gt;$I108,AF158,0)),0)</f>
        <v>1612.83917</v>
      </c>
      <c r="AG108" s="113">
        <f>IF(OR(RIGHT($J108,3)="RGT",RIGHT($J108,3)="INC"),IF($I108=AG$89,SUM($U158:AG158)+$Q108,IF(AG$89&gt;$I108,AG158,0)),0)</f>
        <v>0</v>
      </c>
      <c r="AH108" s="113">
        <f>IF(OR(RIGHT($J108,3)="RGT",RIGHT($J108,3)="INC"),IF($I108=AH$89,SUM($U158:AH158)+$Q108,IF(AH$89&gt;$I108,AH158,0)),0)</f>
        <v>0</v>
      </c>
      <c r="AI108" s="113">
        <f>IF(OR(RIGHT($J108,3)="RGT",RIGHT($J108,3)="INC"),IF($I108=AI$89,SUM($U158:AI158)+$Q108,IF(AI$89&gt;$I108,AI158,0)),0)</f>
        <v>0</v>
      </c>
      <c r="AJ108" s="113">
        <f>IF(OR(RIGHT($J108,3)="RGT",RIGHT($J108,3)="INC"),IF($I108=AJ$89,SUM($U158:AJ158)+$Q108,IF(AJ$89&gt;$I108,AJ158,0)),0)</f>
        <v>0</v>
      </c>
      <c r="AK108" s="113">
        <f>IF(OR(RIGHT($J108,3)="RGT",RIGHT($J108,3)="INC"),IF($I108=AK$89,SUM($U158:AK158)+$Q108,IF(AK$89&gt;$I108,AK158,0)),0)</f>
        <v>0</v>
      </c>
      <c r="AL108" s="113">
        <f>IF(OR(RIGHT($J108,3)="RGT",RIGHT($J108,3)="INC"),IF($I108=AL$89,SUM($U158:AL158)+$Q108,IF(AL$89&gt;$I108,AL158,0)),0)</f>
        <v>0</v>
      </c>
      <c r="AM108" s="113">
        <f>IF(OR(RIGHT($J108,3)="RGT",RIGHT($J108,3)="INC"),IF($I108=AM$89,SUM($U158:AM158)+$Q108,IF(AM$89&gt;$I108,AM158,0)),0)</f>
        <v>0</v>
      </c>
      <c r="AN108" s="113">
        <f>IF(OR(RIGHT($J108,3)="RGT",RIGHT($J108,3)="INC"),IF($I108=AN$89,SUM($U158:AN158)+$Q108,IF(AN$89&gt;$I108,AN158,0)),0)</f>
        <v>0</v>
      </c>
      <c r="AO108" s="113">
        <f>IF(OR(RIGHT($J108,3)="RGT",RIGHT($J108,3)="INC"),IF($I108=AO$89,SUM($U158:AO158)+$Q108,IF(AO$89&gt;$I108,AO158,0)),0)</f>
        <v>0</v>
      </c>
      <c r="AP108" s="113">
        <f>IF(OR(RIGHT($J108,3)="RGT",RIGHT($J108,3)="INC"),IF($I108=AP$89,SUM($U158:AP158)+$Q108,IF(AP$89&gt;$I108,AP158,0)),0)</f>
        <v>0</v>
      </c>
      <c r="AQ108" s="113">
        <f>IF(OR(RIGHT($J108,3)="RGT",RIGHT($J108,3)="INC"),IF($I108=AQ$89,SUM($U158:AQ158)+$Q108,IF(AQ$89&gt;$I108,AQ158,0)),0)</f>
        <v>0</v>
      </c>
      <c r="AR108" s="114">
        <f>IF(OR(RIGHT($J108,3)="RGT",RIGHT($J108,3)="INC"),IF($I108=AR$89,SUM($U158:AR158)+$Q108,IF(AR$89&gt;$I108,AR158,0)),0)</f>
        <v>0</v>
      </c>
    </row>
    <row r="109" spans="2:44" s="17" customFormat="1" x14ac:dyDescent="0.25">
      <c r="B109" s="54"/>
      <c r="C109" s="35" t="str">
        <f t="shared" si="44"/>
        <v>Tehachapi Segments 4-11</v>
      </c>
      <c r="D109" s="36" t="s">
        <v>214</v>
      </c>
      <c r="E109" s="230" t="s">
        <v>278</v>
      </c>
      <c r="F109" s="224" t="s">
        <v>279</v>
      </c>
      <c r="G109" s="223" t="s">
        <v>277</v>
      </c>
      <c r="H109" s="225" t="s">
        <v>33</v>
      </c>
      <c r="I109" s="226">
        <v>42125</v>
      </c>
      <c r="J109" s="227" t="s">
        <v>225</v>
      </c>
      <c r="K109" s="228">
        <v>0</v>
      </c>
      <c r="L109" s="231">
        <v>1</v>
      </c>
      <c r="M109" s="12"/>
      <c r="N109" s="246">
        <v>0</v>
      </c>
      <c r="O109" s="144">
        <f t="shared" si="46"/>
        <v>792.05617000000007</v>
      </c>
      <c r="P109" s="144">
        <f t="shared" si="47"/>
        <v>0</v>
      </c>
      <c r="Q109" s="109">
        <f t="shared" si="48"/>
        <v>0</v>
      </c>
      <c r="R109" s="109">
        <f t="shared" si="49"/>
        <v>792.05617000000007</v>
      </c>
      <c r="S109" s="110">
        <f t="shared" si="50"/>
        <v>0</v>
      </c>
      <c r="T109" s="111"/>
      <c r="U109" s="112">
        <f>IF(OR(RIGHT($J109,3)="RGT",RIGHT($J109,3)="INC"),IF($I109=U$89,SUM($U159:U159)+$Q109,IF(U$89&gt;$I109,U159,0)),0)</f>
        <v>0</v>
      </c>
      <c r="V109" s="113">
        <f>IF(OR(RIGHT($J109,3)="RGT",RIGHT($J109,3)="INC"),IF($I109=V$89,SUM($U159:V159)+$Q109,IF(V$89&gt;$I109,V159,0)),0)</f>
        <v>0</v>
      </c>
      <c r="W109" s="113">
        <f>IF(OR(RIGHT($J109,3)="RGT",RIGHT($J109,3)="INC"),IF($I109=W$89,SUM($U159:W159)+$Q109,IF(W$89&gt;$I109,W159,0)),0)</f>
        <v>792.05617000000007</v>
      </c>
      <c r="X109" s="113">
        <f>IF(OR(RIGHT($J109,3)="RGT",RIGHT($J109,3)="INC"),IF($I109=X$89,SUM($U159:X159)+$Q109,IF(X$89&gt;$I109,X159,0)),0)</f>
        <v>0</v>
      </c>
      <c r="Y109" s="113">
        <f>IF(OR(RIGHT($J109,3)="RGT",RIGHT($J109,3)="INC"),IF($I109=Y$89,SUM($U159:Y159)+$Q109,IF(Y$89&gt;$I109,Y159,0)),0)</f>
        <v>0</v>
      </c>
      <c r="Z109" s="113">
        <f>IF(OR(RIGHT($J109,3)="RGT",RIGHT($J109,3)="INC"),IF($I109=Z$89,SUM($U159:Z159)+$Q109,IF(Z$89&gt;$I109,Z159,0)),0)</f>
        <v>0</v>
      </c>
      <c r="AA109" s="113">
        <f>IF(OR(RIGHT($J109,3)="RGT",RIGHT($J109,3)="INC"),IF($I109=AA$89,SUM($U159:AA159)+$Q109,IF(AA$89&gt;$I109,AA159,0)),0)</f>
        <v>0</v>
      </c>
      <c r="AB109" s="113">
        <f>IF(OR(RIGHT($J109,3)="RGT",RIGHT($J109,3)="INC"),IF($I109=AB$89,SUM($U159:AB159)+$Q109,IF(AB$89&gt;$I109,AB159,0)),0)</f>
        <v>0</v>
      </c>
      <c r="AC109" s="113">
        <f>IF(OR(RIGHT($J109,3)="RGT",RIGHT($J109,3)="INC"),IF($I109=AC$89,SUM($U159:AC159)+$Q109,IF(AC$89&gt;$I109,AC159,0)),0)</f>
        <v>0</v>
      </c>
      <c r="AD109" s="113">
        <f>IF(OR(RIGHT($J109,3)="RGT",RIGHT($J109,3)="INC"),IF($I109=AD$89,SUM($U159:AD159)+$Q109,IF(AD$89&gt;$I109,AD159,0)),0)</f>
        <v>0</v>
      </c>
      <c r="AE109" s="113">
        <f>IF(OR(RIGHT($J109,3)="RGT",RIGHT($J109,3)="INC"),IF($I109=AE$89,SUM($U159:AE159)+$Q109,IF(AE$89&gt;$I109,AE159,0)),0)</f>
        <v>0</v>
      </c>
      <c r="AF109" s="114">
        <f>IF(OR(RIGHT($J109,3)="RGT",RIGHT($J109,3)="INC"),IF($I109=AF$89,SUM($U159:AF159)+$Q109,IF(AF$89&gt;$I109,AF159,0)),0)</f>
        <v>0</v>
      </c>
      <c r="AG109" s="113">
        <f>IF(OR(RIGHT($J109,3)="RGT",RIGHT($J109,3)="INC"),IF($I109=AG$89,SUM($U159:AG159)+$Q109,IF(AG$89&gt;$I109,AG159,0)),0)</f>
        <v>0</v>
      </c>
      <c r="AH109" s="113">
        <f>IF(OR(RIGHT($J109,3)="RGT",RIGHT($J109,3)="INC"),IF($I109=AH$89,SUM($U159:AH159)+$Q109,IF(AH$89&gt;$I109,AH159,0)),0)</f>
        <v>0</v>
      </c>
      <c r="AI109" s="113">
        <f>IF(OR(RIGHT($J109,3)="RGT",RIGHT($J109,3)="INC"),IF($I109=AI$89,SUM($U159:AI159)+$Q109,IF(AI$89&gt;$I109,AI159,0)),0)</f>
        <v>0</v>
      </c>
      <c r="AJ109" s="113">
        <f>IF(OR(RIGHT($J109,3)="RGT",RIGHT($J109,3)="INC"),IF($I109=AJ$89,SUM($U159:AJ159)+$Q109,IF(AJ$89&gt;$I109,AJ159,0)),0)</f>
        <v>0</v>
      </c>
      <c r="AK109" s="113">
        <f>IF(OR(RIGHT($J109,3)="RGT",RIGHT($J109,3)="INC"),IF($I109=AK$89,SUM($U159:AK159)+$Q109,IF(AK$89&gt;$I109,AK159,0)),0)</f>
        <v>0</v>
      </c>
      <c r="AL109" s="113">
        <f>IF(OR(RIGHT($J109,3)="RGT",RIGHT($J109,3)="INC"),IF($I109=AL$89,SUM($U159:AL159)+$Q109,IF(AL$89&gt;$I109,AL159,0)),0)</f>
        <v>0</v>
      </c>
      <c r="AM109" s="113">
        <f>IF(OR(RIGHT($J109,3)="RGT",RIGHT($J109,3)="INC"),IF($I109=AM$89,SUM($U159:AM159)+$Q109,IF(AM$89&gt;$I109,AM159,0)),0)</f>
        <v>0</v>
      </c>
      <c r="AN109" s="113">
        <f>IF(OR(RIGHT($J109,3)="RGT",RIGHT($J109,3)="INC"),IF($I109=AN$89,SUM($U159:AN159)+$Q109,IF(AN$89&gt;$I109,AN159,0)),0)</f>
        <v>0</v>
      </c>
      <c r="AO109" s="113">
        <f>IF(OR(RIGHT($J109,3)="RGT",RIGHT($J109,3)="INC"),IF($I109=AO$89,SUM($U159:AO159)+$Q109,IF(AO$89&gt;$I109,AO159,0)),0)</f>
        <v>0</v>
      </c>
      <c r="AP109" s="113">
        <f>IF(OR(RIGHT($J109,3)="RGT",RIGHT($J109,3)="INC"),IF($I109=AP$89,SUM($U159:AP159)+$Q109,IF(AP$89&gt;$I109,AP159,0)),0)</f>
        <v>0</v>
      </c>
      <c r="AQ109" s="113">
        <f>IF(OR(RIGHT($J109,3)="RGT",RIGHT($J109,3)="INC"),IF($I109=AQ$89,SUM($U159:AQ159)+$Q109,IF(AQ$89&gt;$I109,AQ159,0)),0)</f>
        <v>0</v>
      </c>
      <c r="AR109" s="114">
        <f>IF(OR(RIGHT($J109,3)="RGT",RIGHT($J109,3)="INC"),IF($I109=AR$89,SUM($U159:AR159)+$Q109,IF(AR$89&gt;$I109,AR159,0)),0)</f>
        <v>0</v>
      </c>
    </row>
    <row r="110" spans="2:44" s="17" customFormat="1" x14ac:dyDescent="0.25">
      <c r="B110" s="54"/>
      <c r="C110" s="35" t="str">
        <f t="shared" si="44"/>
        <v>Tehachapi Segments 4-11</v>
      </c>
      <c r="D110" s="36" t="s">
        <v>214</v>
      </c>
      <c r="E110" s="230" t="s">
        <v>280</v>
      </c>
      <c r="F110" s="224" t="s">
        <v>281</v>
      </c>
      <c r="G110" s="223">
        <v>6442</v>
      </c>
      <c r="H110" s="225" t="s">
        <v>33</v>
      </c>
      <c r="I110" s="226">
        <v>42125</v>
      </c>
      <c r="J110" s="227" t="s">
        <v>225</v>
      </c>
      <c r="K110" s="228">
        <v>0</v>
      </c>
      <c r="L110" s="231">
        <v>1</v>
      </c>
      <c r="M110" s="12"/>
      <c r="N110" s="246">
        <v>0</v>
      </c>
      <c r="O110" s="144">
        <f t="shared" si="46"/>
        <v>-3321.2627700000003</v>
      </c>
      <c r="P110" s="144">
        <f t="shared" si="47"/>
        <v>0</v>
      </c>
      <c r="Q110" s="109">
        <f t="shared" si="48"/>
        <v>0</v>
      </c>
      <c r="R110" s="109">
        <f t="shared" si="49"/>
        <v>-3321.2627700000003</v>
      </c>
      <c r="S110" s="110">
        <f t="shared" si="50"/>
        <v>0</v>
      </c>
      <c r="T110" s="111"/>
      <c r="U110" s="112">
        <f>IF(OR(RIGHT($J110,3)="RGT",RIGHT($J110,3)="INC"),IF($I110=U$89,SUM($U160:U160)+$Q110,IF(U$89&gt;$I110,U160,0)),0)</f>
        <v>-3.8119999999999994E-2</v>
      </c>
      <c r="V110" s="113">
        <f>IF(OR(RIGHT($J110,3)="RGT",RIGHT($J110,3)="INC"),IF($I110=V$89,SUM($U160:V160)+$Q110,IF(V$89&gt;$I110,V160,0)),0)</f>
        <v>0</v>
      </c>
      <c r="W110" s="113">
        <f>IF(OR(RIGHT($J110,3)="RGT",RIGHT($J110,3)="INC"),IF($I110=W$89,SUM($U160:W160)+$Q110,IF(W$89&gt;$I110,W160,0)),0)</f>
        <v>-3168.2246500000001</v>
      </c>
      <c r="X110" s="113">
        <f>IF(OR(RIGHT($J110,3)="RGT",RIGHT($J110,3)="INC"),IF($I110=X$89,SUM($U160:X160)+$Q110,IF(X$89&gt;$I110,X160,0)),0)</f>
        <v>-153</v>
      </c>
      <c r="Y110" s="113">
        <f>IF(OR(RIGHT($J110,3)="RGT",RIGHT($J110,3)="INC"),IF($I110=Y$89,SUM($U160:Y160)+$Q110,IF(Y$89&gt;$I110,Y160,0)),0)</f>
        <v>0</v>
      </c>
      <c r="Z110" s="113">
        <f>IF(OR(RIGHT($J110,3)="RGT",RIGHT($J110,3)="INC"),IF($I110=Z$89,SUM($U160:Z160)+$Q110,IF(Z$89&gt;$I110,Z160,0)),0)</f>
        <v>0</v>
      </c>
      <c r="AA110" s="113">
        <f>IF(OR(RIGHT($J110,3)="RGT",RIGHT($J110,3)="INC"),IF($I110=AA$89,SUM($U160:AA160)+$Q110,IF(AA$89&gt;$I110,AA160,0)),0)</f>
        <v>0</v>
      </c>
      <c r="AB110" s="113">
        <f>IF(OR(RIGHT($J110,3)="RGT",RIGHT($J110,3)="INC"),IF($I110=AB$89,SUM($U160:AB160)+$Q110,IF(AB$89&gt;$I110,AB160,0)),0)</f>
        <v>0</v>
      </c>
      <c r="AC110" s="113">
        <f>IF(OR(RIGHT($J110,3)="RGT",RIGHT($J110,3)="INC"),IF($I110=AC$89,SUM($U160:AC160)+$Q110,IF(AC$89&gt;$I110,AC160,0)),0)</f>
        <v>0</v>
      </c>
      <c r="AD110" s="113">
        <f>IF(OR(RIGHT($J110,3)="RGT",RIGHT($J110,3)="INC"),IF($I110=AD$89,SUM($U160:AD160)+$Q110,IF(AD$89&gt;$I110,AD160,0)),0)</f>
        <v>0</v>
      </c>
      <c r="AE110" s="113">
        <f>IF(OR(RIGHT($J110,3)="RGT",RIGHT($J110,3)="INC"),IF($I110=AE$89,SUM($U160:AE160)+$Q110,IF(AE$89&gt;$I110,AE160,0)),0)</f>
        <v>0</v>
      </c>
      <c r="AF110" s="114">
        <f>IF(OR(RIGHT($J110,3)="RGT",RIGHT($J110,3)="INC"),IF($I110=AF$89,SUM($U160:AF160)+$Q110,IF(AF$89&gt;$I110,AF160,0)),0)</f>
        <v>0</v>
      </c>
      <c r="AG110" s="113">
        <f>IF(OR(RIGHT($J110,3)="RGT",RIGHT($J110,3)="INC"),IF($I110=AG$89,SUM($U160:AG160)+$Q110,IF(AG$89&gt;$I110,AG160,0)),0)</f>
        <v>0</v>
      </c>
      <c r="AH110" s="113">
        <f>IF(OR(RIGHT($J110,3)="RGT",RIGHT($J110,3)="INC"),IF($I110=AH$89,SUM($U160:AH160)+$Q110,IF(AH$89&gt;$I110,AH160,0)),0)</f>
        <v>0</v>
      </c>
      <c r="AI110" s="113">
        <f>IF(OR(RIGHT($J110,3)="RGT",RIGHT($J110,3)="INC"),IF($I110=AI$89,SUM($U160:AI160)+$Q110,IF(AI$89&gt;$I110,AI160,0)),0)</f>
        <v>0</v>
      </c>
      <c r="AJ110" s="113">
        <f>IF(OR(RIGHT($J110,3)="RGT",RIGHT($J110,3)="INC"),IF($I110=AJ$89,SUM($U160:AJ160)+$Q110,IF(AJ$89&gt;$I110,AJ160,0)),0)</f>
        <v>0</v>
      </c>
      <c r="AK110" s="113">
        <f>IF(OR(RIGHT($J110,3)="RGT",RIGHT($J110,3)="INC"),IF($I110=AK$89,SUM($U160:AK160)+$Q110,IF(AK$89&gt;$I110,AK160,0)),0)</f>
        <v>0</v>
      </c>
      <c r="AL110" s="113">
        <f>IF(OR(RIGHT($J110,3)="RGT",RIGHT($J110,3)="INC"),IF($I110=AL$89,SUM($U160:AL160)+$Q110,IF(AL$89&gt;$I110,AL160,0)),0)</f>
        <v>0</v>
      </c>
      <c r="AM110" s="113">
        <f>IF(OR(RIGHT($J110,3)="RGT",RIGHT($J110,3)="INC"),IF($I110=AM$89,SUM($U160:AM160)+$Q110,IF(AM$89&gt;$I110,AM160,0)),0)</f>
        <v>0</v>
      </c>
      <c r="AN110" s="113">
        <f>IF(OR(RIGHT($J110,3)="RGT",RIGHT($J110,3)="INC"),IF($I110=AN$89,SUM($U160:AN160)+$Q110,IF(AN$89&gt;$I110,AN160,0)),0)</f>
        <v>0</v>
      </c>
      <c r="AO110" s="113">
        <f>IF(OR(RIGHT($J110,3)="RGT",RIGHT($J110,3)="INC"),IF($I110=AO$89,SUM($U160:AO160)+$Q110,IF(AO$89&gt;$I110,AO160,0)),0)</f>
        <v>0</v>
      </c>
      <c r="AP110" s="113">
        <f>IF(OR(RIGHT($J110,3)="RGT",RIGHT($J110,3)="INC"),IF($I110=AP$89,SUM($U160:AP160)+$Q110,IF(AP$89&gt;$I110,AP160,0)),0)</f>
        <v>0</v>
      </c>
      <c r="AQ110" s="113">
        <f>IF(OR(RIGHT($J110,3)="RGT",RIGHT($J110,3)="INC"),IF($I110=AQ$89,SUM($U160:AQ160)+$Q110,IF(AQ$89&gt;$I110,AQ160,0)),0)</f>
        <v>0</v>
      </c>
      <c r="AR110" s="114">
        <f>IF(OR(RIGHT($J110,3)="RGT",RIGHT($J110,3)="INC"),IF($I110=AR$89,SUM($U160:AR160)+$Q110,IF(AR$89&gt;$I110,AR160,0)),0)</f>
        <v>0</v>
      </c>
    </row>
    <row r="111" spans="2:44" s="17" customFormat="1" hidden="1" x14ac:dyDescent="0.25">
      <c r="C111" s="35" t="str">
        <f t="shared" si="44"/>
        <v>Tehachapi Segments 4-11</v>
      </c>
      <c r="D111" s="36" t="s">
        <v>214</v>
      </c>
      <c r="E111" s="230"/>
      <c r="F111" s="224"/>
      <c r="G111" s="223"/>
      <c r="H111" s="225"/>
      <c r="I111" s="226"/>
      <c r="J111" s="227"/>
      <c r="K111" s="228"/>
      <c r="L111" s="231"/>
      <c r="M111" s="12"/>
      <c r="N111" s="246">
        <v>0</v>
      </c>
      <c r="O111" s="144">
        <f t="shared" si="46"/>
        <v>0</v>
      </c>
      <c r="P111" s="144">
        <f t="shared" si="47"/>
        <v>0</v>
      </c>
      <c r="Q111" s="109">
        <f t="shared" si="48"/>
        <v>0</v>
      </c>
      <c r="R111" s="109">
        <f t="shared" si="49"/>
        <v>0</v>
      </c>
      <c r="S111" s="110">
        <f t="shared" si="50"/>
        <v>0</v>
      </c>
      <c r="T111" s="111"/>
      <c r="U111" s="112">
        <f>IF(OR(RIGHT($J111,3)="RGT",RIGHT($J111,3)="INC"),IF($I111=U$89,SUM($U161:U161)+$Q111,IF(U$89&gt;$I111,U161,0)),0)</f>
        <v>0</v>
      </c>
      <c r="V111" s="113">
        <f>IF(OR(RIGHT($J111,3)="RGT",RIGHT($J111,3)="INC"),IF($I111=V$89,SUM($U161:V161)+$Q111,IF(V$89&gt;$I111,V161,0)),0)</f>
        <v>0</v>
      </c>
      <c r="W111" s="113">
        <f>IF(OR(RIGHT($J111,3)="RGT",RIGHT($J111,3)="INC"),IF($I111=W$89,SUM($U161:W161)+$Q111,IF(W$89&gt;$I111,W161,0)),0)</f>
        <v>0</v>
      </c>
      <c r="X111" s="113">
        <f>IF(OR(RIGHT($J111,3)="RGT",RIGHT($J111,3)="INC"),IF($I111=X$89,SUM($U161:X161)+$Q111,IF(X$89&gt;$I111,X161,0)),0)</f>
        <v>0</v>
      </c>
      <c r="Y111" s="113">
        <f>IF(OR(RIGHT($J111,3)="RGT",RIGHT($J111,3)="INC"),IF($I111=Y$89,SUM($U161:Y161)+$Q111,IF(Y$89&gt;$I111,Y161,0)),0)</f>
        <v>0</v>
      </c>
      <c r="Z111" s="113">
        <f>IF(OR(RIGHT($J111,3)="RGT",RIGHT($J111,3)="INC"),IF($I111=Z$89,SUM($U161:Z161)+$Q111,IF(Z$89&gt;$I111,Z161,0)),0)</f>
        <v>0</v>
      </c>
      <c r="AA111" s="113">
        <f>IF(OR(RIGHT($J111,3)="RGT",RIGHT($J111,3)="INC"),IF($I111=AA$89,SUM($U161:AA161)+$Q111,IF(AA$89&gt;$I111,AA161,0)),0)</f>
        <v>0</v>
      </c>
      <c r="AB111" s="113">
        <f>IF(OR(RIGHT($J111,3)="RGT",RIGHT($J111,3)="INC"),IF($I111=AB$89,SUM($U161:AB161)+$Q111,IF(AB$89&gt;$I111,AB161,0)),0)</f>
        <v>0</v>
      </c>
      <c r="AC111" s="113">
        <f>IF(OR(RIGHT($J111,3)="RGT",RIGHT($J111,3)="INC"),IF($I111=AC$89,SUM($U161:AC161)+$Q111,IF(AC$89&gt;$I111,AC161,0)),0)</f>
        <v>0</v>
      </c>
      <c r="AD111" s="113">
        <f>IF(OR(RIGHT($J111,3)="RGT",RIGHT($J111,3)="INC"),IF($I111=AD$89,SUM($U161:AD161)+$Q111,IF(AD$89&gt;$I111,AD161,0)),0)</f>
        <v>0</v>
      </c>
      <c r="AE111" s="113">
        <f>IF(OR(RIGHT($J111,3)="RGT",RIGHT($J111,3)="INC"),IF($I111=AE$89,SUM($U161:AE161)+$Q111,IF(AE$89&gt;$I111,AE161,0)),0)</f>
        <v>0</v>
      </c>
      <c r="AF111" s="114">
        <f>IF(OR(RIGHT($J111,3)="RGT",RIGHT($J111,3)="INC"),IF($I111=AF$89,SUM($U161:AF161)+$Q111,IF(AF$89&gt;$I111,AF161,0)),0)</f>
        <v>0</v>
      </c>
      <c r="AG111" s="113">
        <f>IF(OR(RIGHT($J111,3)="RGT",RIGHT($J111,3)="INC"),IF($I111=AG$89,SUM($U161:AG161)+$Q111,IF(AG$89&gt;$I111,AG161,0)),0)</f>
        <v>0</v>
      </c>
      <c r="AH111" s="113">
        <f>IF(OR(RIGHT($J111,3)="RGT",RIGHT($J111,3)="INC"),IF($I111=AH$89,SUM($U161:AH161)+$Q111,IF(AH$89&gt;$I111,AH161,0)),0)</f>
        <v>0</v>
      </c>
      <c r="AI111" s="113">
        <f>IF(OR(RIGHT($J111,3)="RGT",RIGHT($J111,3)="INC"),IF($I111=AI$89,SUM($U161:AI161)+$Q111,IF(AI$89&gt;$I111,AI161,0)),0)</f>
        <v>0</v>
      </c>
      <c r="AJ111" s="113">
        <f>IF(OR(RIGHT($J111,3)="RGT",RIGHT($J111,3)="INC"),IF($I111=AJ$89,SUM($U161:AJ161)+$Q111,IF(AJ$89&gt;$I111,AJ161,0)),0)</f>
        <v>0</v>
      </c>
      <c r="AK111" s="113">
        <f>IF(OR(RIGHT($J111,3)="RGT",RIGHT($J111,3)="INC"),IF($I111=AK$89,SUM($U161:AK161)+$Q111,IF(AK$89&gt;$I111,AK161,0)),0)</f>
        <v>0</v>
      </c>
      <c r="AL111" s="113">
        <f>IF(OR(RIGHT($J111,3)="RGT",RIGHT($J111,3)="INC"),IF($I111=AL$89,SUM($U161:AL161)+$Q111,IF(AL$89&gt;$I111,AL161,0)),0)</f>
        <v>0</v>
      </c>
      <c r="AM111" s="113">
        <f>IF(OR(RIGHT($J111,3)="RGT",RIGHT($J111,3)="INC"),IF($I111=AM$89,SUM($U161:AM161)+$Q111,IF(AM$89&gt;$I111,AM161,0)),0)</f>
        <v>0</v>
      </c>
      <c r="AN111" s="113">
        <f>IF(OR(RIGHT($J111,3)="RGT",RIGHT($J111,3)="INC"),IF($I111=AN$89,SUM($U161:AN161)+$Q111,IF(AN$89&gt;$I111,AN161,0)),0)</f>
        <v>0</v>
      </c>
      <c r="AO111" s="113">
        <f>IF(OR(RIGHT($J111,3)="RGT",RIGHT($J111,3)="INC"),IF($I111=AO$89,SUM($U161:AO161)+$Q111,IF(AO$89&gt;$I111,AO161,0)),0)</f>
        <v>0</v>
      </c>
      <c r="AP111" s="113">
        <f>IF(OR(RIGHT($J111,3)="RGT",RIGHT($J111,3)="INC"),IF($I111=AP$89,SUM($U161:AP161)+$Q111,IF(AP$89&gt;$I111,AP161,0)),0)</f>
        <v>0</v>
      </c>
      <c r="AQ111" s="113">
        <f>IF(OR(RIGHT($J111,3)="RGT",RIGHT($J111,3)="INC"),IF($I111=AQ$89,SUM($U161:AQ161)+$Q111,IF(AQ$89&gt;$I111,AQ161,0)),0)</f>
        <v>0</v>
      </c>
      <c r="AR111" s="114">
        <f>IF(OR(RIGHT($J111,3)="RGT",RIGHT($J111,3)="INC"),IF($I111=AR$89,SUM($U161:AR161)+$Q111,IF(AR$89&gt;$I111,AR161,0)),0)</f>
        <v>0</v>
      </c>
    </row>
    <row r="112" spans="2:44" s="17" customFormat="1" hidden="1" x14ac:dyDescent="0.25">
      <c r="C112" s="35" t="str">
        <f t="shared" si="44"/>
        <v>Tehachapi Segments 4-11</v>
      </c>
      <c r="D112" s="36" t="s">
        <v>214</v>
      </c>
      <c r="E112" s="230"/>
      <c r="F112" s="224"/>
      <c r="G112" s="223"/>
      <c r="H112" s="225"/>
      <c r="I112" s="226"/>
      <c r="J112" s="227"/>
      <c r="K112" s="228"/>
      <c r="L112" s="231"/>
      <c r="M112" s="118"/>
      <c r="N112" s="247"/>
      <c r="O112" s="144">
        <f t="shared" si="46"/>
        <v>0</v>
      </c>
      <c r="P112" s="144">
        <f t="shared" si="47"/>
        <v>0</v>
      </c>
      <c r="Q112" s="109">
        <f t="shared" si="48"/>
        <v>0</v>
      </c>
      <c r="R112" s="109">
        <f t="shared" si="49"/>
        <v>0</v>
      </c>
      <c r="S112" s="110">
        <f t="shared" si="50"/>
        <v>0</v>
      </c>
      <c r="T112" s="111"/>
      <c r="U112" s="112">
        <f>IF(OR(RIGHT($J112,3)="RGT",RIGHT($J112,3)="INC"),IF($I112=U$89,SUM($U162:U162)+$Q112,IF(U$89&gt;$I112,U162,0)),0)</f>
        <v>0</v>
      </c>
      <c r="V112" s="113">
        <f>IF(OR(RIGHT($J112,3)="RGT",RIGHT($J112,3)="INC"),IF($I112=V$89,SUM($U162:V162)+$Q112,IF(V$89&gt;$I112,V162,0)),0)</f>
        <v>0</v>
      </c>
      <c r="W112" s="113">
        <f>IF(OR(RIGHT($J112,3)="RGT",RIGHT($J112,3)="INC"),IF($I112=W$89,SUM($U162:W162)+$Q112,IF(W$89&gt;$I112,W162,0)),0)</f>
        <v>0</v>
      </c>
      <c r="X112" s="113">
        <f>IF(OR(RIGHT($J112,3)="RGT",RIGHT($J112,3)="INC"),IF($I112=X$89,SUM($U162:X162)+$Q112,IF(X$89&gt;$I112,X162,0)),0)</f>
        <v>0</v>
      </c>
      <c r="Y112" s="113">
        <f>IF(OR(RIGHT($J112,3)="RGT",RIGHT($J112,3)="INC"),IF($I112=Y$89,SUM($U162:Y162)+$Q112,IF(Y$89&gt;$I112,Y162,0)),0)</f>
        <v>0</v>
      </c>
      <c r="Z112" s="113">
        <f>IF(OR(RIGHT($J112,3)="RGT",RIGHT($J112,3)="INC"),IF($I112=Z$89,SUM($U162:Z162)+$Q112,IF(Z$89&gt;$I112,Z162,0)),0)</f>
        <v>0</v>
      </c>
      <c r="AA112" s="113">
        <f>IF(OR(RIGHT($J112,3)="RGT",RIGHT($J112,3)="INC"),IF($I112=AA$89,SUM($U162:AA162)+$Q112,IF(AA$89&gt;$I112,AA162,0)),0)</f>
        <v>0</v>
      </c>
      <c r="AB112" s="113">
        <f>IF(OR(RIGHT($J112,3)="RGT",RIGHT($J112,3)="INC"),IF($I112=AB$89,SUM($U162:AB162)+$Q112,IF(AB$89&gt;$I112,AB162,0)),0)</f>
        <v>0</v>
      </c>
      <c r="AC112" s="113">
        <f>IF(OR(RIGHT($J112,3)="RGT",RIGHT($J112,3)="INC"),IF($I112=AC$89,SUM($U162:AC162)+$Q112,IF(AC$89&gt;$I112,AC162,0)),0)</f>
        <v>0</v>
      </c>
      <c r="AD112" s="113">
        <f>IF(OR(RIGHT($J112,3)="RGT",RIGHT($J112,3)="INC"),IF($I112=AD$89,SUM($U162:AD162)+$Q112,IF(AD$89&gt;$I112,AD162,0)),0)</f>
        <v>0</v>
      </c>
      <c r="AE112" s="113">
        <f>IF(OR(RIGHT($J112,3)="RGT",RIGHT($J112,3)="INC"),IF($I112=AE$89,SUM($U162:AE162)+$Q112,IF(AE$89&gt;$I112,AE162,0)),0)</f>
        <v>0</v>
      </c>
      <c r="AF112" s="114">
        <f>IF(OR(RIGHT($J112,3)="RGT",RIGHT($J112,3)="INC"),IF($I112=AF$89,SUM($U162:AF162)+$Q112,IF(AF$89&gt;$I112,AF162,0)),0)</f>
        <v>0</v>
      </c>
      <c r="AG112" s="113">
        <f>IF(OR(RIGHT($J112,3)="RGT",RIGHT($J112,3)="INC"),IF($I112=AG$89,SUM($U162:AG162)+$Q112,IF(AG$89&gt;$I112,AG162,0)),0)</f>
        <v>0</v>
      </c>
      <c r="AH112" s="113">
        <f>IF(OR(RIGHT($J112,3)="RGT",RIGHT($J112,3)="INC"),IF($I112=AH$89,SUM($U162:AH162)+$Q112,IF(AH$89&gt;$I112,AH162,0)),0)</f>
        <v>0</v>
      </c>
      <c r="AI112" s="113">
        <f>IF(OR(RIGHT($J112,3)="RGT",RIGHT($J112,3)="INC"),IF($I112=AI$89,SUM($U162:AI162)+$Q112,IF(AI$89&gt;$I112,AI162,0)),0)</f>
        <v>0</v>
      </c>
      <c r="AJ112" s="113">
        <f>IF(OR(RIGHT($J112,3)="RGT",RIGHT($J112,3)="INC"),IF($I112=AJ$89,SUM($U162:AJ162)+$Q112,IF(AJ$89&gt;$I112,AJ162,0)),0)</f>
        <v>0</v>
      </c>
      <c r="AK112" s="113">
        <f>IF(OR(RIGHT($J112,3)="RGT",RIGHT($J112,3)="INC"),IF($I112=AK$89,SUM($U162:AK162)+$Q112,IF(AK$89&gt;$I112,AK162,0)),0)</f>
        <v>0</v>
      </c>
      <c r="AL112" s="113">
        <f>IF(OR(RIGHT($J112,3)="RGT",RIGHT($J112,3)="INC"),IF($I112=AL$89,SUM($U162:AL162)+$Q112,IF(AL$89&gt;$I112,AL162,0)),0)</f>
        <v>0</v>
      </c>
      <c r="AM112" s="113">
        <f>IF(OR(RIGHT($J112,3)="RGT",RIGHT($J112,3)="INC"),IF($I112=AM$89,SUM($U162:AM162)+$Q112,IF(AM$89&gt;$I112,AM162,0)),0)</f>
        <v>0</v>
      </c>
      <c r="AN112" s="113">
        <f>IF(OR(RIGHT($J112,3)="RGT",RIGHT($J112,3)="INC"),IF($I112=AN$89,SUM($U162:AN162)+$Q112,IF(AN$89&gt;$I112,AN162,0)),0)</f>
        <v>0</v>
      </c>
      <c r="AO112" s="113">
        <f>IF(OR(RIGHT($J112,3)="RGT",RIGHT($J112,3)="INC"),IF($I112=AO$89,SUM($U162:AO162)+$Q112,IF(AO$89&gt;$I112,AO162,0)),0)</f>
        <v>0</v>
      </c>
      <c r="AP112" s="113">
        <f>IF(OR(RIGHT($J112,3)="RGT",RIGHT($J112,3)="INC"),IF($I112=AP$89,SUM($U162:AP162)+$Q112,IF(AP$89&gt;$I112,AP162,0)),0)</f>
        <v>0</v>
      </c>
      <c r="AQ112" s="113">
        <f>IF(OR(RIGHT($J112,3)="RGT",RIGHT($J112,3)="INC"),IF($I112=AQ$89,SUM($U162:AQ162)+$Q112,IF(AQ$89&gt;$I112,AQ162,0)),0)</f>
        <v>0</v>
      </c>
      <c r="AR112" s="114">
        <f>IF(OR(RIGHT($J112,3)="RGT",RIGHT($J112,3)="INC"),IF($I112=AR$89,SUM($U162:AR162)+$Q112,IF(AR$89&gt;$I112,AR162,0)),0)</f>
        <v>0</v>
      </c>
    </row>
    <row r="113" spans="3:44" s="17" customFormat="1" hidden="1" x14ac:dyDescent="0.25">
      <c r="C113" s="35" t="str">
        <f t="shared" si="44"/>
        <v>Tehachapi Segments 4-11</v>
      </c>
      <c r="D113" s="36" t="s">
        <v>214</v>
      </c>
      <c r="E113" s="230"/>
      <c r="F113" s="224"/>
      <c r="G113" s="223"/>
      <c r="H113" s="225"/>
      <c r="I113" s="226"/>
      <c r="J113" s="227"/>
      <c r="K113" s="228"/>
      <c r="L113" s="231"/>
      <c r="M113" s="118"/>
      <c r="N113" s="247"/>
      <c r="O113" s="144">
        <f t="shared" si="46"/>
        <v>0</v>
      </c>
      <c r="P113" s="144">
        <f t="shared" si="47"/>
        <v>0</v>
      </c>
      <c r="Q113" s="109">
        <f t="shared" si="48"/>
        <v>0</v>
      </c>
      <c r="R113" s="109">
        <f t="shared" si="49"/>
        <v>0</v>
      </c>
      <c r="S113" s="110">
        <f t="shared" si="50"/>
        <v>0</v>
      </c>
      <c r="T113" s="111"/>
      <c r="U113" s="112">
        <f>IF(OR(RIGHT($J113,3)="RGT",RIGHT($J113,3)="INC"),IF($I113=U$89,SUM($U163:U163)+$Q113,IF(U$89&gt;$I113,U163,0)),0)</f>
        <v>0</v>
      </c>
      <c r="V113" s="113">
        <f>IF(OR(RIGHT($J113,3)="RGT",RIGHT($J113,3)="INC"),IF($I113=V$89,SUM($U163:V163)+$Q113,IF(V$89&gt;$I113,V163,0)),0)</f>
        <v>0</v>
      </c>
      <c r="W113" s="113">
        <f>IF(OR(RIGHT($J113,3)="RGT",RIGHT($J113,3)="INC"),IF($I113=W$89,SUM($U163:W163)+$Q113,IF(W$89&gt;$I113,W163,0)),0)</f>
        <v>0</v>
      </c>
      <c r="X113" s="113">
        <f>IF(OR(RIGHT($J113,3)="RGT",RIGHT($J113,3)="INC"),IF($I113=X$89,SUM($U163:X163)+$Q113,IF(X$89&gt;$I113,X163,0)),0)</f>
        <v>0</v>
      </c>
      <c r="Y113" s="113">
        <f>IF(OR(RIGHT($J113,3)="RGT",RIGHT($J113,3)="INC"),IF($I113=Y$89,SUM($U163:Y163)+$Q113,IF(Y$89&gt;$I113,Y163,0)),0)</f>
        <v>0</v>
      </c>
      <c r="Z113" s="113">
        <f>IF(OR(RIGHT($J113,3)="RGT",RIGHT($J113,3)="INC"),IF($I113=Z$89,SUM($U163:Z163)+$Q113,IF(Z$89&gt;$I113,Z163,0)),0)</f>
        <v>0</v>
      </c>
      <c r="AA113" s="113">
        <f>IF(OR(RIGHT($J113,3)="RGT",RIGHT($J113,3)="INC"),IF($I113=AA$89,SUM($U163:AA163)+$Q113,IF(AA$89&gt;$I113,AA163,0)),0)</f>
        <v>0</v>
      </c>
      <c r="AB113" s="113">
        <f>IF(OR(RIGHT($J113,3)="RGT",RIGHT($J113,3)="INC"),IF($I113=AB$89,SUM($U163:AB163)+$Q113,IF(AB$89&gt;$I113,AB163,0)),0)</f>
        <v>0</v>
      </c>
      <c r="AC113" s="113">
        <f>IF(OR(RIGHT($J113,3)="RGT",RIGHT($J113,3)="INC"),IF($I113=AC$89,SUM($U163:AC163)+$Q113,IF(AC$89&gt;$I113,AC163,0)),0)</f>
        <v>0</v>
      </c>
      <c r="AD113" s="113">
        <f>IF(OR(RIGHT($J113,3)="RGT",RIGHT($J113,3)="INC"),IF($I113=AD$89,SUM($U163:AD163)+$Q113,IF(AD$89&gt;$I113,AD163,0)),0)</f>
        <v>0</v>
      </c>
      <c r="AE113" s="113">
        <f>IF(OR(RIGHT($J113,3)="RGT",RIGHT($J113,3)="INC"),IF($I113=AE$89,SUM($U163:AE163)+$Q113,IF(AE$89&gt;$I113,AE163,0)),0)</f>
        <v>0</v>
      </c>
      <c r="AF113" s="114">
        <f>IF(OR(RIGHT($J113,3)="RGT",RIGHT($J113,3)="INC"),IF($I113=AF$89,SUM($U163:AF163)+$Q113,IF(AF$89&gt;$I113,AF163,0)),0)</f>
        <v>0</v>
      </c>
      <c r="AG113" s="113">
        <f>IF(OR(RIGHT($J113,3)="RGT",RIGHT($J113,3)="INC"),IF($I113=AG$89,SUM($U163:AG163)+$Q113,IF(AG$89&gt;$I113,AG163,0)),0)</f>
        <v>0</v>
      </c>
      <c r="AH113" s="113">
        <f>IF(OR(RIGHT($J113,3)="RGT",RIGHT($J113,3)="INC"),IF($I113=AH$89,SUM($U163:AH163)+$Q113,IF(AH$89&gt;$I113,AH163,0)),0)</f>
        <v>0</v>
      </c>
      <c r="AI113" s="113">
        <f>IF(OR(RIGHT($J113,3)="RGT",RIGHT($J113,3)="INC"),IF($I113=AI$89,SUM($U163:AI163)+$Q113,IF(AI$89&gt;$I113,AI163,0)),0)</f>
        <v>0</v>
      </c>
      <c r="AJ113" s="113">
        <f>IF(OR(RIGHT($J113,3)="RGT",RIGHT($J113,3)="INC"),IF($I113=AJ$89,SUM($U163:AJ163)+$Q113,IF(AJ$89&gt;$I113,AJ163,0)),0)</f>
        <v>0</v>
      </c>
      <c r="AK113" s="113">
        <f>IF(OR(RIGHT($J113,3)="RGT",RIGHT($J113,3)="INC"),IF($I113=AK$89,SUM($U163:AK163)+$Q113,IF(AK$89&gt;$I113,AK163,0)),0)</f>
        <v>0</v>
      </c>
      <c r="AL113" s="113">
        <f>IF(OR(RIGHT($J113,3)="RGT",RIGHT($J113,3)="INC"),IF($I113=AL$89,SUM($U163:AL163)+$Q113,IF(AL$89&gt;$I113,AL163,0)),0)</f>
        <v>0</v>
      </c>
      <c r="AM113" s="113">
        <f>IF(OR(RIGHT($J113,3)="RGT",RIGHT($J113,3)="INC"),IF($I113=AM$89,SUM($U163:AM163)+$Q113,IF(AM$89&gt;$I113,AM163,0)),0)</f>
        <v>0</v>
      </c>
      <c r="AN113" s="113">
        <f>IF(OR(RIGHT($J113,3)="RGT",RIGHT($J113,3)="INC"),IF($I113=AN$89,SUM($U163:AN163)+$Q113,IF(AN$89&gt;$I113,AN163,0)),0)</f>
        <v>0</v>
      </c>
      <c r="AO113" s="113">
        <f>IF(OR(RIGHT($J113,3)="RGT",RIGHT($J113,3)="INC"),IF($I113=AO$89,SUM($U163:AO163)+$Q113,IF(AO$89&gt;$I113,AO163,0)),0)</f>
        <v>0</v>
      </c>
      <c r="AP113" s="113">
        <f>IF(OR(RIGHT($J113,3)="RGT",RIGHT($J113,3)="INC"),IF($I113=AP$89,SUM($U163:AP163)+$Q113,IF(AP$89&gt;$I113,AP163,0)),0)</f>
        <v>0</v>
      </c>
      <c r="AQ113" s="113">
        <f>IF(OR(RIGHT($J113,3)="RGT",RIGHT($J113,3)="INC"),IF($I113=AQ$89,SUM($U163:AQ163)+$Q113,IF(AQ$89&gt;$I113,AQ163,0)),0)</f>
        <v>0</v>
      </c>
      <c r="AR113" s="114">
        <f>IF(OR(RIGHT($J113,3)="RGT",RIGHT($J113,3)="INC"),IF($I113=AR$89,SUM($U163:AR163)+$Q113,IF(AR$89&gt;$I113,AR163,0)),0)</f>
        <v>0</v>
      </c>
    </row>
    <row r="114" spans="3:44" s="17" customFormat="1" hidden="1" x14ac:dyDescent="0.25">
      <c r="C114" s="35" t="str">
        <f t="shared" si="44"/>
        <v>Tehachapi Segments 4-11</v>
      </c>
      <c r="D114" s="36" t="s">
        <v>214</v>
      </c>
      <c r="E114" s="230"/>
      <c r="F114" s="224"/>
      <c r="G114" s="223"/>
      <c r="H114" s="225"/>
      <c r="I114" s="226"/>
      <c r="J114" s="227"/>
      <c r="K114" s="228"/>
      <c r="L114" s="231"/>
      <c r="M114" s="118"/>
      <c r="N114" s="247"/>
      <c r="O114" s="144">
        <f t="shared" si="46"/>
        <v>0</v>
      </c>
      <c r="P114" s="144">
        <f t="shared" si="47"/>
        <v>0</v>
      </c>
      <c r="Q114" s="109">
        <f t="shared" si="48"/>
        <v>0</v>
      </c>
      <c r="R114" s="109">
        <f t="shared" si="49"/>
        <v>0</v>
      </c>
      <c r="S114" s="110">
        <f t="shared" si="50"/>
        <v>0</v>
      </c>
      <c r="T114" s="111"/>
      <c r="U114" s="112">
        <f>IF(OR(RIGHT($J114,3)="RGT",RIGHT($J114,3)="INC"),IF($I114=U$89,SUM($U164:U164)+$Q114,IF(U$89&gt;$I114,U164,0)),0)</f>
        <v>0</v>
      </c>
      <c r="V114" s="113">
        <f>IF(OR(RIGHT($J114,3)="RGT",RIGHT($J114,3)="INC"),IF($I114=V$89,SUM($U164:V164)+$Q114,IF(V$89&gt;$I114,V164,0)),0)</f>
        <v>0</v>
      </c>
      <c r="W114" s="113">
        <f>IF(OR(RIGHT($J114,3)="RGT",RIGHT($J114,3)="INC"),IF($I114=W$89,SUM($U164:W164)+$Q114,IF(W$89&gt;$I114,W164,0)),0)</f>
        <v>0</v>
      </c>
      <c r="X114" s="113">
        <f>IF(OR(RIGHT($J114,3)="RGT",RIGHT($J114,3)="INC"),IF($I114=X$89,SUM($U164:X164)+$Q114,IF(X$89&gt;$I114,X164,0)),0)</f>
        <v>0</v>
      </c>
      <c r="Y114" s="113">
        <f>IF(OR(RIGHT($J114,3)="RGT",RIGHT($J114,3)="INC"),IF($I114=Y$89,SUM($U164:Y164)+$Q114,IF(Y$89&gt;$I114,Y164,0)),0)</f>
        <v>0</v>
      </c>
      <c r="Z114" s="113">
        <f>IF(OR(RIGHT($J114,3)="RGT",RIGHT($J114,3)="INC"),IF($I114=Z$89,SUM($U164:Z164)+$Q114,IF(Z$89&gt;$I114,Z164,0)),0)</f>
        <v>0</v>
      </c>
      <c r="AA114" s="113">
        <f>IF(OR(RIGHT($J114,3)="RGT",RIGHT($J114,3)="INC"),IF($I114=AA$89,SUM($U164:AA164)+$Q114,IF(AA$89&gt;$I114,AA164,0)),0)</f>
        <v>0</v>
      </c>
      <c r="AB114" s="113">
        <f>IF(OR(RIGHT($J114,3)="RGT",RIGHT($J114,3)="INC"),IF($I114=AB$89,SUM($U164:AB164)+$Q114,IF(AB$89&gt;$I114,AB164,0)),0)</f>
        <v>0</v>
      </c>
      <c r="AC114" s="113">
        <f>IF(OR(RIGHT($J114,3)="RGT",RIGHT($J114,3)="INC"),IF($I114=AC$89,SUM($U164:AC164)+$Q114,IF(AC$89&gt;$I114,AC164,0)),0)</f>
        <v>0</v>
      </c>
      <c r="AD114" s="113">
        <f>IF(OR(RIGHT($J114,3)="RGT",RIGHT($J114,3)="INC"),IF($I114=AD$89,SUM($U164:AD164)+$Q114,IF(AD$89&gt;$I114,AD164,0)),0)</f>
        <v>0</v>
      </c>
      <c r="AE114" s="113">
        <f>IF(OR(RIGHT($J114,3)="RGT",RIGHT($J114,3)="INC"),IF($I114=AE$89,SUM($U164:AE164)+$Q114,IF(AE$89&gt;$I114,AE164,0)),0)</f>
        <v>0</v>
      </c>
      <c r="AF114" s="114">
        <f>IF(OR(RIGHT($J114,3)="RGT",RIGHT($J114,3)="INC"),IF($I114=AF$89,SUM($U164:AF164)+$Q114,IF(AF$89&gt;$I114,AF164,0)),0)</f>
        <v>0</v>
      </c>
      <c r="AG114" s="113">
        <f>IF(OR(RIGHT($J114,3)="RGT",RIGHT($J114,3)="INC"),IF($I114=AG$89,SUM($U164:AG164)+$Q114,IF(AG$89&gt;$I114,AG164,0)),0)</f>
        <v>0</v>
      </c>
      <c r="AH114" s="113">
        <f>IF(OR(RIGHT($J114,3)="RGT",RIGHT($J114,3)="INC"),IF($I114=AH$89,SUM($U164:AH164)+$Q114,IF(AH$89&gt;$I114,AH164,0)),0)</f>
        <v>0</v>
      </c>
      <c r="AI114" s="113">
        <f>IF(OR(RIGHT($J114,3)="RGT",RIGHT($J114,3)="INC"),IF($I114=AI$89,SUM($U164:AI164)+$Q114,IF(AI$89&gt;$I114,AI164,0)),0)</f>
        <v>0</v>
      </c>
      <c r="AJ114" s="113">
        <f>IF(OR(RIGHT($J114,3)="RGT",RIGHT($J114,3)="INC"),IF($I114=AJ$89,SUM($U164:AJ164)+$Q114,IF(AJ$89&gt;$I114,AJ164,0)),0)</f>
        <v>0</v>
      </c>
      <c r="AK114" s="113">
        <f>IF(OR(RIGHT($J114,3)="RGT",RIGHT($J114,3)="INC"),IF($I114=AK$89,SUM($U164:AK164)+$Q114,IF(AK$89&gt;$I114,AK164,0)),0)</f>
        <v>0</v>
      </c>
      <c r="AL114" s="113">
        <f>IF(OR(RIGHT($J114,3)="RGT",RIGHT($J114,3)="INC"),IF($I114=AL$89,SUM($U164:AL164)+$Q114,IF(AL$89&gt;$I114,AL164,0)),0)</f>
        <v>0</v>
      </c>
      <c r="AM114" s="113">
        <f>IF(OR(RIGHT($J114,3)="RGT",RIGHT($J114,3)="INC"),IF($I114=AM$89,SUM($U164:AM164)+$Q114,IF(AM$89&gt;$I114,AM164,0)),0)</f>
        <v>0</v>
      </c>
      <c r="AN114" s="113">
        <f>IF(OR(RIGHT($J114,3)="RGT",RIGHT($J114,3)="INC"),IF($I114=AN$89,SUM($U164:AN164)+$Q114,IF(AN$89&gt;$I114,AN164,0)),0)</f>
        <v>0</v>
      </c>
      <c r="AO114" s="113">
        <f>IF(OR(RIGHT($J114,3)="RGT",RIGHT($J114,3)="INC"),IF($I114=AO$89,SUM($U164:AO164)+$Q114,IF(AO$89&gt;$I114,AO164,0)),0)</f>
        <v>0</v>
      </c>
      <c r="AP114" s="113">
        <f>IF(OR(RIGHT($J114,3)="RGT",RIGHT($J114,3)="INC"),IF($I114=AP$89,SUM($U164:AP164)+$Q114,IF(AP$89&gt;$I114,AP164,0)),0)</f>
        <v>0</v>
      </c>
      <c r="AQ114" s="113">
        <f>IF(OR(RIGHT($J114,3)="RGT",RIGHT($J114,3)="INC"),IF($I114=AQ$89,SUM($U164:AQ164)+$Q114,IF(AQ$89&gt;$I114,AQ164,0)),0)</f>
        <v>0</v>
      </c>
      <c r="AR114" s="114">
        <f>IF(OR(RIGHT($J114,3)="RGT",RIGHT($J114,3)="INC"),IF($I114=AR$89,SUM($U164:AR164)+$Q114,IF(AR$89&gt;$I114,AR164,0)),0)</f>
        <v>0</v>
      </c>
    </row>
    <row r="115" spans="3:44" s="17" customFormat="1" hidden="1" x14ac:dyDescent="0.25">
      <c r="C115" s="35" t="str">
        <f t="shared" si="44"/>
        <v>Tehachapi Segments 4-11</v>
      </c>
      <c r="D115" s="36" t="s">
        <v>214</v>
      </c>
      <c r="E115" s="230"/>
      <c r="F115" s="224"/>
      <c r="G115" s="223"/>
      <c r="H115" s="225"/>
      <c r="I115" s="226"/>
      <c r="J115" s="227"/>
      <c r="K115" s="228"/>
      <c r="L115" s="231"/>
      <c r="M115" s="12"/>
      <c r="N115" s="247"/>
      <c r="O115" s="144">
        <f t="shared" si="46"/>
        <v>0</v>
      </c>
      <c r="P115" s="144">
        <f t="shared" si="47"/>
        <v>0</v>
      </c>
      <c r="Q115" s="109">
        <f t="shared" si="48"/>
        <v>0</v>
      </c>
      <c r="R115" s="109">
        <f t="shared" si="49"/>
        <v>0</v>
      </c>
      <c r="S115" s="110">
        <f t="shared" si="50"/>
        <v>0</v>
      </c>
      <c r="T115" s="111"/>
      <c r="U115" s="112">
        <f>IF(OR(RIGHT($J115,3)="RGT",RIGHT($J115,3)="INC"),IF($I115=U$89,SUM($U165:U165)+$Q115,IF(U$89&gt;$I115,U165,0)),0)</f>
        <v>0</v>
      </c>
      <c r="V115" s="113">
        <f>IF(OR(RIGHT($J115,3)="RGT",RIGHT($J115,3)="INC"),IF($I115=V$89,SUM($U165:V165)+$Q115,IF(V$89&gt;$I115,V165,0)),0)</f>
        <v>0</v>
      </c>
      <c r="W115" s="113">
        <f>IF(OR(RIGHT($J115,3)="RGT",RIGHT($J115,3)="INC"),IF($I115=W$89,SUM($U165:W165)+$Q115,IF(W$89&gt;$I115,W165,0)),0)</f>
        <v>0</v>
      </c>
      <c r="X115" s="113">
        <f>IF(OR(RIGHT($J115,3)="RGT",RIGHT($J115,3)="INC"),IF($I115=X$89,SUM($U165:X165)+$Q115,IF(X$89&gt;$I115,X165,0)),0)</f>
        <v>0</v>
      </c>
      <c r="Y115" s="113">
        <f>IF(OR(RIGHT($J115,3)="RGT",RIGHT($J115,3)="INC"),IF($I115=Y$89,SUM($U165:Y165)+$Q115,IF(Y$89&gt;$I115,Y165,0)),0)</f>
        <v>0</v>
      </c>
      <c r="Z115" s="113">
        <f>IF(OR(RIGHT($J115,3)="RGT",RIGHT($J115,3)="INC"),IF($I115=Z$89,SUM($U165:Z165)+$Q115,IF(Z$89&gt;$I115,Z165,0)),0)</f>
        <v>0</v>
      </c>
      <c r="AA115" s="113">
        <f>IF(OR(RIGHT($J115,3)="RGT",RIGHT($J115,3)="INC"),IF($I115=AA$89,SUM($U165:AA165)+$Q115,IF(AA$89&gt;$I115,AA165,0)),0)</f>
        <v>0</v>
      </c>
      <c r="AB115" s="113">
        <f>IF(OR(RIGHT($J115,3)="RGT",RIGHT($J115,3)="INC"),IF($I115=AB$89,SUM($U165:AB165)+$Q115,IF(AB$89&gt;$I115,AB165,0)),0)</f>
        <v>0</v>
      </c>
      <c r="AC115" s="113">
        <f>IF(OR(RIGHT($J115,3)="RGT",RIGHT($J115,3)="INC"),IF($I115=AC$89,SUM($U165:AC165)+$Q115,IF(AC$89&gt;$I115,AC165,0)),0)</f>
        <v>0</v>
      </c>
      <c r="AD115" s="113">
        <f>IF(OR(RIGHT($J115,3)="RGT",RIGHT($J115,3)="INC"),IF($I115=AD$89,SUM($U165:AD165)+$Q115,IF(AD$89&gt;$I115,AD165,0)),0)</f>
        <v>0</v>
      </c>
      <c r="AE115" s="113">
        <f>IF(OR(RIGHT($J115,3)="RGT",RIGHT($J115,3)="INC"),IF($I115=AE$89,SUM($U165:AE165)+$Q115,IF(AE$89&gt;$I115,AE165,0)),0)</f>
        <v>0</v>
      </c>
      <c r="AF115" s="114">
        <f>IF(OR(RIGHT($J115,3)="RGT",RIGHT($J115,3)="INC"),IF($I115=AF$89,SUM($U165:AF165)+$Q115,IF(AF$89&gt;$I115,AF165,0)),0)</f>
        <v>0</v>
      </c>
      <c r="AG115" s="113">
        <f>IF(OR(RIGHT($J115,3)="RGT",RIGHT($J115,3)="INC"),IF($I115=AG$89,SUM($U165:AG165)+$Q115,IF(AG$89&gt;$I115,AG165,0)),0)</f>
        <v>0</v>
      </c>
      <c r="AH115" s="113">
        <f>IF(OR(RIGHT($J115,3)="RGT",RIGHT($J115,3)="INC"),IF($I115=AH$89,SUM($U165:AH165)+$Q115,IF(AH$89&gt;$I115,AH165,0)),0)</f>
        <v>0</v>
      </c>
      <c r="AI115" s="113">
        <f>IF(OR(RIGHT($J115,3)="RGT",RIGHT($J115,3)="INC"),IF($I115=AI$89,SUM($U165:AI165)+$Q115,IF(AI$89&gt;$I115,AI165,0)),0)</f>
        <v>0</v>
      </c>
      <c r="AJ115" s="113">
        <f>IF(OR(RIGHT($J115,3)="RGT",RIGHT($J115,3)="INC"),IF($I115=AJ$89,SUM($U165:AJ165)+$Q115,IF(AJ$89&gt;$I115,AJ165,0)),0)</f>
        <v>0</v>
      </c>
      <c r="AK115" s="113">
        <f>IF(OR(RIGHT($J115,3)="RGT",RIGHT($J115,3)="INC"),IF($I115=AK$89,SUM($U165:AK165)+$Q115,IF(AK$89&gt;$I115,AK165,0)),0)</f>
        <v>0</v>
      </c>
      <c r="AL115" s="113">
        <f>IF(OR(RIGHT($J115,3)="RGT",RIGHT($J115,3)="INC"),IF($I115=AL$89,SUM($U165:AL165)+$Q115,IF(AL$89&gt;$I115,AL165,0)),0)</f>
        <v>0</v>
      </c>
      <c r="AM115" s="113">
        <f>IF(OR(RIGHT($J115,3)="RGT",RIGHT($J115,3)="INC"),IF($I115=AM$89,SUM($U165:AM165)+$Q115,IF(AM$89&gt;$I115,AM165,0)),0)</f>
        <v>0</v>
      </c>
      <c r="AN115" s="113">
        <f>IF(OR(RIGHT($J115,3)="RGT",RIGHT($J115,3)="INC"),IF($I115=AN$89,SUM($U165:AN165)+$Q115,IF(AN$89&gt;$I115,AN165,0)),0)</f>
        <v>0</v>
      </c>
      <c r="AO115" s="113">
        <f>IF(OR(RIGHT($J115,3)="RGT",RIGHT($J115,3)="INC"),IF($I115=AO$89,SUM($U165:AO165)+$Q115,IF(AO$89&gt;$I115,AO165,0)),0)</f>
        <v>0</v>
      </c>
      <c r="AP115" s="113">
        <f>IF(OR(RIGHT($J115,3)="RGT",RIGHT($J115,3)="INC"),IF($I115=AP$89,SUM($U165:AP165)+$Q115,IF(AP$89&gt;$I115,AP165,0)),0)</f>
        <v>0</v>
      </c>
      <c r="AQ115" s="113">
        <f>IF(OR(RIGHT($J115,3)="RGT",RIGHT($J115,3)="INC"),IF($I115=AQ$89,SUM($U165:AQ165)+$Q115,IF(AQ$89&gt;$I115,AQ165,0)),0)</f>
        <v>0</v>
      </c>
      <c r="AR115" s="114">
        <f>IF(OR(RIGHT($J115,3)="RGT",RIGHT($J115,3)="INC"),IF($I115=AR$89,SUM($U165:AR165)+$Q115,IF(AR$89&gt;$I115,AR165,0)),0)</f>
        <v>0</v>
      </c>
    </row>
    <row r="116" spans="3:44" s="17" customFormat="1" hidden="1" x14ac:dyDescent="0.25">
      <c r="C116" s="35" t="str">
        <f t="shared" si="44"/>
        <v>Tehachapi Segments 4-11</v>
      </c>
      <c r="D116" s="36" t="s">
        <v>214</v>
      </c>
      <c r="E116" s="230"/>
      <c r="F116" s="224"/>
      <c r="G116" s="223"/>
      <c r="H116" s="225"/>
      <c r="I116" s="226"/>
      <c r="J116" s="227"/>
      <c r="K116" s="228"/>
      <c r="L116" s="231"/>
      <c r="M116" s="12"/>
      <c r="N116" s="247"/>
      <c r="O116" s="144">
        <f t="shared" si="46"/>
        <v>0</v>
      </c>
      <c r="P116" s="144">
        <f t="shared" si="47"/>
        <v>0</v>
      </c>
      <c r="Q116" s="109">
        <f t="shared" si="48"/>
        <v>0</v>
      </c>
      <c r="R116" s="109">
        <f t="shared" si="49"/>
        <v>0</v>
      </c>
      <c r="S116" s="110">
        <f t="shared" si="50"/>
        <v>0</v>
      </c>
      <c r="T116" s="111"/>
      <c r="U116" s="112">
        <f>IF(OR(RIGHT($J116,3)="RGT",RIGHT($J116,3)="INC"),IF($I116=U$89,SUM($U166:U166)+$Q116,IF(U$89&gt;$I116,U166,0)),0)</f>
        <v>0</v>
      </c>
      <c r="V116" s="113">
        <f>IF(OR(RIGHT($J116,3)="RGT",RIGHT($J116,3)="INC"),IF($I116=V$89,SUM($U166:V166)+$Q116,IF(V$89&gt;$I116,V166,0)),0)</f>
        <v>0</v>
      </c>
      <c r="W116" s="113">
        <f>IF(OR(RIGHT($J116,3)="RGT",RIGHT($J116,3)="INC"),IF($I116=W$89,SUM($U166:W166)+$Q116,IF(W$89&gt;$I116,W166,0)),0)</f>
        <v>0</v>
      </c>
      <c r="X116" s="113">
        <f>IF(OR(RIGHT($J116,3)="RGT",RIGHT($J116,3)="INC"),IF($I116=X$89,SUM($U166:X166)+$Q116,IF(X$89&gt;$I116,X166,0)),0)</f>
        <v>0</v>
      </c>
      <c r="Y116" s="113">
        <f>IF(OR(RIGHT($J116,3)="RGT",RIGHT($J116,3)="INC"),IF($I116=Y$89,SUM($U166:Y166)+$Q116,IF(Y$89&gt;$I116,Y166,0)),0)</f>
        <v>0</v>
      </c>
      <c r="Z116" s="113">
        <f>IF(OR(RIGHT($J116,3)="RGT",RIGHT($J116,3)="INC"),IF($I116=Z$89,SUM($U166:Z166)+$Q116,IF(Z$89&gt;$I116,Z166,0)),0)</f>
        <v>0</v>
      </c>
      <c r="AA116" s="113">
        <f>IF(OR(RIGHT($J116,3)="RGT",RIGHT($J116,3)="INC"),IF($I116=AA$89,SUM($U166:AA166)+$Q116,IF(AA$89&gt;$I116,AA166,0)),0)</f>
        <v>0</v>
      </c>
      <c r="AB116" s="113">
        <f>IF(OR(RIGHT($J116,3)="RGT",RIGHT($J116,3)="INC"),IF($I116=AB$89,SUM($U166:AB166)+$Q116,IF(AB$89&gt;$I116,AB166,0)),0)</f>
        <v>0</v>
      </c>
      <c r="AC116" s="113">
        <f>IF(OR(RIGHT($J116,3)="RGT",RIGHT($J116,3)="INC"),IF($I116=AC$89,SUM($U166:AC166)+$Q116,IF(AC$89&gt;$I116,AC166,0)),0)</f>
        <v>0</v>
      </c>
      <c r="AD116" s="113">
        <f>IF(OR(RIGHT($J116,3)="RGT",RIGHT($J116,3)="INC"),IF($I116=AD$89,SUM($U166:AD166)+$Q116,IF(AD$89&gt;$I116,AD166,0)),0)</f>
        <v>0</v>
      </c>
      <c r="AE116" s="113">
        <f>IF(OR(RIGHT($J116,3)="RGT",RIGHT($J116,3)="INC"),IF($I116=AE$89,SUM($U166:AE166)+$Q116,IF(AE$89&gt;$I116,AE166,0)),0)</f>
        <v>0</v>
      </c>
      <c r="AF116" s="114">
        <f>IF(OR(RIGHT($J116,3)="RGT",RIGHT($J116,3)="INC"),IF($I116=AF$89,SUM($U166:AF166)+$Q116,IF(AF$89&gt;$I116,AF166,0)),0)</f>
        <v>0</v>
      </c>
      <c r="AG116" s="113">
        <f>IF(OR(RIGHT($J116,3)="RGT",RIGHT($J116,3)="INC"),IF($I116=AG$89,SUM($U166:AG166)+$Q116,IF(AG$89&gt;$I116,AG166,0)),0)</f>
        <v>0</v>
      </c>
      <c r="AH116" s="113">
        <f>IF(OR(RIGHT($J116,3)="RGT",RIGHT($J116,3)="INC"),IF($I116=AH$89,SUM($U166:AH166)+$Q116,IF(AH$89&gt;$I116,AH166,0)),0)</f>
        <v>0</v>
      </c>
      <c r="AI116" s="113">
        <f>IF(OR(RIGHT($J116,3)="RGT",RIGHT($J116,3)="INC"),IF($I116=AI$89,SUM($U166:AI166)+$Q116,IF(AI$89&gt;$I116,AI166,0)),0)</f>
        <v>0</v>
      </c>
      <c r="AJ116" s="113">
        <f>IF(OR(RIGHT($J116,3)="RGT",RIGHT($J116,3)="INC"),IF($I116=AJ$89,SUM($U166:AJ166)+$Q116,IF(AJ$89&gt;$I116,AJ166,0)),0)</f>
        <v>0</v>
      </c>
      <c r="AK116" s="113">
        <f>IF(OR(RIGHT($J116,3)="RGT",RIGHT($J116,3)="INC"),IF($I116=AK$89,SUM($U166:AK166)+$Q116,IF(AK$89&gt;$I116,AK166,0)),0)</f>
        <v>0</v>
      </c>
      <c r="AL116" s="113">
        <f>IF(OR(RIGHT($J116,3)="RGT",RIGHT($J116,3)="INC"),IF($I116=AL$89,SUM($U166:AL166)+$Q116,IF(AL$89&gt;$I116,AL166,0)),0)</f>
        <v>0</v>
      </c>
      <c r="AM116" s="113">
        <f>IF(OR(RIGHT($J116,3)="RGT",RIGHT($J116,3)="INC"),IF($I116=AM$89,SUM($U166:AM166)+$Q116,IF(AM$89&gt;$I116,AM166,0)),0)</f>
        <v>0</v>
      </c>
      <c r="AN116" s="113">
        <f>IF(OR(RIGHT($J116,3)="RGT",RIGHT($J116,3)="INC"),IF($I116=AN$89,SUM($U166:AN166)+$Q116,IF(AN$89&gt;$I116,AN166,0)),0)</f>
        <v>0</v>
      </c>
      <c r="AO116" s="113">
        <f>IF(OR(RIGHT($J116,3)="RGT",RIGHT($J116,3)="INC"),IF($I116=AO$89,SUM($U166:AO166)+$Q116,IF(AO$89&gt;$I116,AO166,0)),0)</f>
        <v>0</v>
      </c>
      <c r="AP116" s="113">
        <f>IF(OR(RIGHT($J116,3)="RGT",RIGHT($J116,3)="INC"),IF($I116=AP$89,SUM($U166:AP166)+$Q116,IF(AP$89&gt;$I116,AP166,0)),0)</f>
        <v>0</v>
      </c>
      <c r="AQ116" s="113">
        <f>IF(OR(RIGHT($J116,3)="RGT",RIGHT($J116,3)="INC"),IF($I116=AQ$89,SUM($U166:AQ166)+$Q116,IF(AQ$89&gt;$I116,AQ166,0)),0)</f>
        <v>0</v>
      </c>
      <c r="AR116" s="114">
        <f>IF(OR(RIGHT($J116,3)="RGT",RIGHT($J116,3)="INC"),IF($I116=AR$89,SUM($U166:AR166)+$Q116,IF(AR$89&gt;$I116,AR166,0)),0)</f>
        <v>0</v>
      </c>
    </row>
    <row r="117" spans="3:44" s="17" customFormat="1" hidden="1" x14ac:dyDescent="0.25">
      <c r="C117" s="35" t="str">
        <f t="shared" si="44"/>
        <v>Tehachapi Segments 4-11</v>
      </c>
      <c r="D117" s="36" t="s">
        <v>214</v>
      </c>
      <c r="E117" s="230"/>
      <c r="F117" s="224"/>
      <c r="G117" s="223"/>
      <c r="H117" s="225"/>
      <c r="I117" s="226"/>
      <c r="J117" s="227"/>
      <c r="K117" s="228"/>
      <c r="L117" s="231"/>
      <c r="M117" s="12"/>
      <c r="N117" s="247"/>
      <c r="O117" s="144">
        <f t="shared" si="46"/>
        <v>0</v>
      </c>
      <c r="P117" s="144">
        <f t="shared" si="47"/>
        <v>0</v>
      </c>
      <c r="Q117" s="109">
        <f t="shared" si="48"/>
        <v>0</v>
      </c>
      <c r="R117" s="109">
        <f t="shared" si="49"/>
        <v>0</v>
      </c>
      <c r="S117" s="110">
        <f t="shared" si="50"/>
        <v>0</v>
      </c>
      <c r="T117" s="111"/>
      <c r="U117" s="112">
        <f>IF(OR(RIGHT($J117,3)="RGT",RIGHT($J117,3)="INC"),IF($I117=U$89,SUM($U167:U167)+$Q117,IF(U$89&gt;$I117,U167,0)),0)</f>
        <v>0</v>
      </c>
      <c r="V117" s="113">
        <f>IF(OR(RIGHT($J117,3)="RGT",RIGHT($J117,3)="INC"),IF($I117=V$89,SUM($U167:V167)+$Q117,IF(V$89&gt;$I117,V167,0)),0)</f>
        <v>0</v>
      </c>
      <c r="W117" s="113">
        <f>IF(OR(RIGHT($J117,3)="RGT",RIGHT($J117,3)="INC"),IF($I117=W$89,SUM($U167:W167)+$Q117,IF(W$89&gt;$I117,W167,0)),0)</f>
        <v>0</v>
      </c>
      <c r="X117" s="113">
        <f>IF(OR(RIGHT($J117,3)="RGT",RIGHT($J117,3)="INC"),IF($I117=X$89,SUM($U167:X167)+$Q117,IF(X$89&gt;$I117,X167,0)),0)</f>
        <v>0</v>
      </c>
      <c r="Y117" s="113">
        <f>IF(OR(RIGHT($J117,3)="RGT",RIGHT($J117,3)="INC"),IF($I117=Y$89,SUM($U167:Y167)+$Q117,IF(Y$89&gt;$I117,Y167,0)),0)</f>
        <v>0</v>
      </c>
      <c r="Z117" s="113">
        <f>IF(OR(RIGHT($J117,3)="RGT",RIGHT($J117,3)="INC"),IF($I117=Z$89,SUM($U167:Z167)+$Q117,IF(Z$89&gt;$I117,Z167,0)),0)</f>
        <v>0</v>
      </c>
      <c r="AA117" s="113">
        <f>IF(OR(RIGHT($J117,3)="RGT",RIGHT($J117,3)="INC"),IF($I117=AA$89,SUM($U167:AA167)+$Q117,IF(AA$89&gt;$I117,AA167,0)),0)</f>
        <v>0</v>
      </c>
      <c r="AB117" s="113">
        <f>IF(OR(RIGHT($J117,3)="RGT",RIGHT($J117,3)="INC"),IF($I117=AB$89,SUM($U167:AB167)+$Q117,IF(AB$89&gt;$I117,AB167,0)),0)</f>
        <v>0</v>
      </c>
      <c r="AC117" s="113">
        <f>IF(OR(RIGHT($J117,3)="RGT",RIGHT($J117,3)="INC"),IF($I117=AC$89,SUM($U167:AC167)+$Q117,IF(AC$89&gt;$I117,AC167,0)),0)</f>
        <v>0</v>
      </c>
      <c r="AD117" s="113">
        <f>IF(OR(RIGHT($J117,3)="RGT",RIGHT($J117,3)="INC"),IF($I117=AD$89,SUM($U167:AD167)+$Q117,IF(AD$89&gt;$I117,AD167,0)),0)</f>
        <v>0</v>
      </c>
      <c r="AE117" s="113">
        <f>IF(OR(RIGHT($J117,3)="RGT",RIGHT($J117,3)="INC"),IF($I117=AE$89,SUM($U167:AE167)+$Q117,IF(AE$89&gt;$I117,AE167,0)),0)</f>
        <v>0</v>
      </c>
      <c r="AF117" s="114">
        <f>IF(OR(RIGHT($J117,3)="RGT",RIGHT($J117,3)="INC"),IF($I117=AF$89,SUM($U167:AF167)+$Q117,IF(AF$89&gt;$I117,AF167,0)),0)</f>
        <v>0</v>
      </c>
      <c r="AG117" s="113">
        <f>IF(OR(RIGHT($J117,3)="RGT",RIGHT($J117,3)="INC"),IF($I117=AG$89,SUM($U167:AG167)+$Q117,IF(AG$89&gt;$I117,AG167,0)),0)</f>
        <v>0</v>
      </c>
      <c r="AH117" s="113">
        <f>IF(OR(RIGHT($J117,3)="RGT",RIGHT($J117,3)="INC"),IF($I117=AH$89,SUM($U167:AH167)+$Q117,IF(AH$89&gt;$I117,AH167,0)),0)</f>
        <v>0</v>
      </c>
      <c r="AI117" s="113">
        <f>IF(OR(RIGHT($J117,3)="RGT",RIGHT($J117,3)="INC"),IF($I117=AI$89,SUM($U167:AI167)+$Q117,IF(AI$89&gt;$I117,AI167,0)),0)</f>
        <v>0</v>
      </c>
      <c r="AJ117" s="113">
        <f>IF(OR(RIGHT($J117,3)="RGT",RIGHT($J117,3)="INC"),IF($I117=AJ$89,SUM($U167:AJ167)+$Q117,IF(AJ$89&gt;$I117,AJ167,0)),0)</f>
        <v>0</v>
      </c>
      <c r="AK117" s="113">
        <f>IF(OR(RIGHT($J117,3)="RGT",RIGHT($J117,3)="INC"),IF($I117=AK$89,SUM($U167:AK167)+$Q117,IF(AK$89&gt;$I117,AK167,0)),0)</f>
        <v>0</v>
      </c>
      <c r="AL117" s="113">
        <f>IF(OR(RIGHT($J117,3)="RGT",RIGHT($J117,3)="INC"),IF($I117=AL$89,SUM($U167:AL167)+$Q117,IF(AL$89&gt;$I117,AL167,0)),0)</f>
        <v>0</v>
      </c>
      <c r="AM117" s="113">
        <f>IF(OR(RIGHT($J117,3)="RGT",RIGHT($J117,3)="INC"),IF($I117=AM$89,SUM($U167:AM167)+$Q117,IF(AM$89&gt;$I117,AM167,0)),0)</f>
        <v>0</v>
      </c>
      <c r="AN117" s="113">
        <f>IF(OR(RIGHT($J117,3)="RGT",RIGHT($J117,3)="INC"),IF($I117=AN$89,SUM($U167:AN167)+$Q117,IF(AN$89&gt;$I117,AN167,0)),0)</f>
        <v>0</v>
      </c>
      <c r="AO117" s="113">
        <f>IF(OR(RIGHT($J117,3)="RGT",RIGHT($J117,3)="INC"),IF($I117=AO$89,SUM($U167:AO167)+$Q117,IF(AO$89&gt;$I117,AO167,0)),0)</f>
        <v>0</v>
      </c>
      <c r="AP117" s="113">
        <f>IF(OR(RIGHT($J117,3)="RGT",RIGHT($J117,3)="INC"),IF($I117=AP$89,SUM($U167:AP167)+$Q117,IF(AP$89&gt;$I117,AP167,0)),0)</f>
        <v>0</v>
      </c>
      <c r="AQ117" s="113">
        <f>IF(OR(RIGHT($J117,3)="RGT",RIGHT($J117,3)="INC"),IF($I117=AQ$89,SUM($U167:AQ167)+$Q117,IF(AQ$89&gt;$I117,AQ167,0)),0)</f>
        <v>0</v>
      </c>
      <c r="AR117" s="114">
        <f>IF(OR(RIGHT($J117,3)="RGT",RIGHT($J117,3)="INC"),IF($I117=AR$89,SUM($U167:AR167)+$Q117,IF(AR$89&gt;$I117,AR167,0)),0)</f>
        <v>0</v>
      </c>
    </row>
    <row r="118" spans="3:44" s="17" customFormat="1" hidden="1" x14ac:dyDescent="0.25">
      <c r="C118" s="35" t="str">
        <f t="shared" si="44"/>
        <v>Tehachapi Segments 4-11</v>
      </c>
      <c r="D118" s="36" t="s">
        <v>214</v>
      </c>
      <c r="E118" s="230"/>
      <c r="F118" s="224"/>
      <c r="G118" s="223"/>
      <c r="H118" s="225"/>
      <c r="I118" s="226"/>
      <c r="J118" s="227"/>
      <c r="K118" s="228"/>
      <c r="L118" s="231"/>
      <c r="M118" s="12"/>
      <c r="N118" s="247"/>
      <c r="O118" s="144">
        <f t="shared" si="46"/>
        <v>0</v>
      </c>
      <c r="P118" s="144">
        <f t="shared" si="47"/>
        <v>0</v>
      </c>
      <c r="Q118" s="109">
        <f t="shared" si="48"/>
        <v>0</v>
      </c>
      <c r="R118" s="109">
        <f t="shared" si="49"/>
        <v>0</v>
      </c>
      <c r="S118" s="110">
        <f t="shared" si="50"/>
        <v>0</v>
      </c>
      <c r="T118" s="111"/>
      <c r="U118" s="112">
        <f>IF(OR(RIGHT($J118,3)="RGT",RIGHT($J118,3)="INC"),IF($I118=U$89,SUM($U168:U168)+$Q118,IF(U$89&gt;$I118,U168,0)),0)</f>
        <v>0</v>
      </c>
      <c r="V118" s="113">
        <f>IF(OR(RIGHT($J118,3)="RGT",RIGHT($J118,3)="INC"),IF($I118=V$89,SUM($U168:V168)+$Q118,IF(V$89&gt;$I118,V168,0)),0)</f>
        <v>0</v>
      </c>
      <c r="W118" s="113">
        <f>IF(OR(RIGHT($J118,3)="RGT",RIGHT($J118,3)="INC"),IF($I118=W$89,SUM($U168:W168)+$Q118,IF(W$89&gt;$I118,W168,0)),0)</f>
        <v>0</v>
      </c>
      <c r="X118" s="113">
        <f>IF(OR(RIGHT($J118,3)="RGT",RIGHT($J118,3)="INC"),IF($I118=X$89,SUM($U168:X168)+$Q118,IF(X$89&gt;$I118,X168,0)),0)</f>
        <v>0</v>
      </c>
      <c r="Y118" s="113">
        <f>IF(OR(RIGHT($J118,3)="RGT",RIGHT($J118,3)="INC"),IF($I118=Y$89,SUM($U168:Y168)+$Q118,IF(Y$89&gt;$I118,Y168,0)),0)</f>
        <v>0</v>
      </c>
      <c r="Z118" s="113">
        <f>IF(OR(RIGHT($J118,3)="RGT",RIGHT($J118,3)="INC"),IF($I118=Z$89,SUM($U168:Z168)+$Q118,IF(Z$89&gt;$I118,Z168,0)),0)</f>
        <v>0</v>
      </c>
      <c r="AA118" s="113">
        <f>IF(OR(RIGHT($J118,3)="RGT",RIGHT($J118,3)="INC"),IF($I118=AA$89,SUM($U168:AA168)+$Q118,IF(AA$89&gt;$I118,AA168,0)),0)</f>
        <v>0</v>
      </c>
      <c r="AB118" s="113">
        <f>IF(OR(RIGHT($J118,3)="RGT",RIGHT($J118,3)="INC"),IF($I118=AB$89,SUM($U168:AB168)+$Q118,IF(AB$89&gt;$I118,AB168,0)),0)</f>
        <v>0</v>
      </c>
      <c r="AC118" s="113">
        <f>IF(OR(RIGHT($J118,3)="RGT",RIGHT($J118,3)="INC"),IF($I118=AC$89,SUM($U168:AC168)+$Q118,IF(AC$89&gt;$I118,AC168,0)),0)</f>
        <v>0</v>
      </c>
      <c r="AD118" s="113">
        <f>IF(OR(RIGHT($J118,3)="RGT",RIGHT($J118,3)="INC"),IF($I118=AD$89,SUM($U168:AD168)+$Q118,IF(AD$89&gt;$I118,AD168,0)),0)</f>
        <v>0</v>
      </c>
      <c r="AE118" s="113">
        <f>IF(OR(RIGHT($J118,3)="RGT",RIGHT($J118,3)="INC"),IF($I118=AE$89,SUM($U168:AE168)+$Q118,IF(AE$89&gt;$I118,AE168,0)),0)</f>
        <v>0</v>
      </c>
      <c r="AF118" s="114">
        <f>IF(OR(RIGHT($J118,3)="RGT",RIGHT($J118,3)="INC"),IF($I118=AF$89,SUM($U168:AF168)+$Q118,IF(AF$89&gt;$I118,AF168,0)),0)</f>
        <v>0</v>
      </c>
      <c r="AG118" s="113">
        <f>IF(OR(RIGHT($J118,3)="RGT",RIGHT($J118,3)="INC"),IF($I118=AG$89,SUM($U168:AG168)+$Q118,IF(AG$89&gt;$I118,AG168,0)),0)</f>
        <v>0</v>
      </c>
      <c r="AH118" s="113">
        <f>IF(OR(RIGHT($J118,3)="RGT",RIGHT($J118,3)="INC"),IF($I118=AH$89,SUM($U168:AH168)+$Q118,IF(AH$89&gt;$I118,AH168,0)),0)</f>
        <v>0</v>
      </c>
      <c r="AI118" s="113">
        <f>IF(OR(RIGHT($J118,3)="RGT",RIGHT($J118,3)="INC"),IF($I118=AI$89,SUM($U168:AI168)+$Q118,IF(AI$89&gt;$I118,AI168,0)),0)</f>
        <v>0</v>
      </c>
      <c r="AJ118" s="113">
        <f>IF(OR(RIGHT($J118,3)="RGT",RIGHT($J118,3)="INC"),IF($I118=AJ$89,SUM($U168:AJ168)+$Q118,IF(AJ$89&gt;$I118,AJ168,0)),0)</f>
        <v>0</v>
      </c>
      <c r="AK118" s="113">
        <f>IF(OR(RIGHT($J118,3)="RGT",RIGHT($J118,3)="INC"),IF($I118=AK$89,SUM($U168:AK168)+$Q118,IF(AK$89&gt;$I118,AK168,0)),0)</f>
        <v>0</v>
      </c>
      <c r="AL118" s="113">
        <f>IF(OR(RIGHT($J118,3)="RGT",RIGHT($J118,3)="INC"),IF($I118=AL$89,SUM($U168:AL168)+$Q118,IF(AL$89&gt;$I118,AL168,0)),0)</f>
        <v>0</v>
      </c>
      <c r="AM118" s="113">
        <f>IF(OR(RIGHT($J118,3)="RGT",RIGHT($J118,3)="INC"),IF($I118=AM$89,SUM($U168:AM168)+$Q118,IF(AM$89&gt;$I118,AM168,0)),0)</f>
        <v>0</v>
      </c>
      <c r="AN118" s="113">
        <f>IF(OR(RIGHT($J118,3)="RGT",RIGHT($J118,3)="INC"),IF($I118=AN$89,SUM($U168:AN168)+$Q118,IF(AN$89&gt;$I118,AN168,0)),0)</f>
        <v>0</v>
      </c>
      <c r="AO118" s="113">
        <f>IF(OR(RIGHT($J118,3)="RGT",RIGHT($J118,3)="INC"),IF($I118=AO$89,SUM($U168:AO168)+$Q118,IF(AO$89&gt;$I118,AO168,0)),0)</f>
        <v>0</v>
      </c>
      <c r="AP118" s="113">
        <f>IF(OR(RIGHT($J118,3)="RGT",RIGHT($J118,3)="INC"),IF($I118=AP$89,SUM($U168:AP168)+$Q118,IF(AP$89&gt;$I118,AP168,0)),0)</f>
        <v>0</v>
      </c>
      <c r="AQ118" s="113">
        <f>IF(OR(RIGHT($J118,3)="RGT",RIGHT($J118,3)="INC"),IF($I118=AQ$89,SUM($U168:AQ168)+$Q118,IF(AQ$89&gt;$I118,AQ168,0)),0)</f>
        <v>0</v>
      </c>
      <c r="AR118" s="114">
        <f>IF(OR(RIGHT($J118,3)="RGT",RIGHT($J118,3)="INC"),IF($I118=AR$89,SUM($U168:AR168)+$Q118,IF(AR$89&gt;$I118,AR168,0)),0)</f>
        <v>0</v>
      </c>
    </row>
    <row r="119" spans="3:44" s="17" customFormat="1" hidden="1" x14ac:dyDescent="0.25">
      <c r="C119" s="35" t="str">
        <f t="shared" si="44"/>
        <v>Tehachapi Segments 4-11</v>
      </c>
      <c r="D119" s="36" t="s">
        <v>214</v>
      </c>
      <c r="E119" s="230"/>
      <c r="F119" s="224"/>
      <c r="G119" s="223"/>
      <c r="H119" s="225"/>
      <c r="I119" s="226"/>
      <c r="J119" s="227"/>
      <c r="K119" s="228"/>
      <c r="L119" s="231"/>
      <c r="M119" s="12"/>
      <c r="N119" s="247"/>
      <c r="O119" s="144">
        <f t="shared" si="46"/>
        <v>0</v>
      </c>
      <c r="P119" s="144">
        <f t="shared" si="47"/>
        <v>0</v>
      </c>
      <c r="Q119" s="109">
        <f t="shared" si="48"/>
        <v>0</v>
      </c>
      <c r="R119" s="109">
        <f t="shared" si="49"/>
        <v>0</v>
      </c>
      <c r="S119" s="110">
        <f t="shared" si="50"/>
        <v>0</v>
      </c>
      <c r="T119" s="111"/>
      <c r="U119" s="112">
        <f>IF(OR(RIGHT($J119,3)="RGT",RIGHT($J119,3)="INC"),IF($I119=U$89,SUM($U169:U169)+$Q119,IF(U$89&gt;$I119,U169,0)),0)</f>
        <v>0</v>
      </c>
      <c r="V119" s="113">
        <f>IF(OR(RIGHT($J119,3)="RGT",RIGHT($J119,3)="INC"),IF($I119=V$89,SUM($U169:V169)+$Q119,IF(V$89&gt;$I119,V169,0)),0)</f>
        <v>0</v>
      </c>
      <c r="W119" s="113">
        <f>IF(OR(RIGHT($J119,3)="RGT",RIGHT($J119,3)="INC"),IF($I119=W$89,SUM($U169:W169)+$Q119,IF(W$89&gt;$I119,W169,0)),0)</f>
        <v>0</v>
      </c>
      <c r="X119" s="113">
        <f>IF(OR(RIGHT($J119,3)="RGT",RIGHT($J119,3)="INC"),IF($I119=X$89,SUM($U169:X169)+$Q119,IF(X$89&gt;$I119,X169,0)),0)</f>
        <v>0</v>
      </c>
      <c r="Y119" s="113">
        <f>IF(OR(RIGHT($J119,3)="RGT",RIGHT($J119,3)="INC"),IF($I119=Y$89,SUM($U169:Y169)+$Q119,IF(Y$89&gt;$I119,Y169,0)),0)</f>
        <v>0</v>
      </c>
      <c r="Z119" s="113">
        <f>IF(OR(RIGHT($J119,3)="RGT",RIGHT($J119,3)="INC"),IF($I119=Z$89,SUM($U169:Z169)+$Q119,IF(Z$89&gt;$I119,Z169,0)),0)</f>
        <v>0</v>
      </c>
      <c r="AA119" s="113">
        <f>IF(OR(RIGHT($J119,3)="RGT",RIGHT($J119,3)="INC"),IF($I119=AA$89,SUM($U169:AA169)+$Q119,IF(AA$89&gt;$I119,AA169,0)),0)</f>
        <v>0</v>
      </c>
      <c r="AB119" s="113">
        <f>IF(OR(RIGHT($J119,3)="RGT",RIGHT($J119,3)="INC"),IF($I119=AB$89,SUM($U169:AB169)+$Q119,IF(AB$89&gt;$I119,AB169,0)),0)</f>
        <v>0</v>
      </c>
      <c r="AC119" s="113">
        <f>IF(OR(RIGHT($J119,3)="RGT",RIGHT($J119,3)="INC"),IF($I119=AC$89,SUM($U169:AC169)+$Q119,IF(AC$89&gt;$I119,AC169,0)),0)</f>
        <v>0</v>
      </c>
      <c r="AD119" s="113">
        <f>IF(OR(RIGHT($J119,3)="RGT",RIGHT($J119,3)="INC"),IF($I119=AD$89,SUM($U169:AD169)+$Q119,IF(AD$89&gt;$I119,AD169,0)),0)</f>
        <v>0</v>
      </c>
      <c r="AE119" s="113">
        <f>IF(OR(RIGHT($J119,3)="RGT",RIGHT($J119,3)="INC"),IF($I119=AE$89,SUM($U169:AE169)+$Q119,IF(AE$89&gt;$I119,AE169,0)),0)</f>
        <v>0</v>
      </c>
      <c r="AF119" s="114">
        <f>IF(OR(RIGHT($J119,3)="RGT",RIGHT($J119,3)="INC"),IF($I119=AF$89,SUM($U169:AF169)+$Q119,IF(AF$89&gt;$I119,AF169,0)),0)</f>
        <v>0</v>
      </c>
      <c r="AG119" s="113">
        <f>IF(OR(RIGHT($J119,3)="RGT",RIGHT($J119,3)="INC"),IF($I119=AG$89,SUM($U169:AG169)+$Q119,IF(AG$89&gt;$I119,AG169,0)),0)</f>
        <v>0</v>
      </c>
      <c r="AH119" s="113">
        <f>IF(OR(RIGHT($J119,3)="RGT",RIGHT($J119,3)="INC"),IF($I119=AH$89,SUM($U169:AH169)+$Q119,IF(AH$89&gt;$I119,AH169,0)),0)</f>
        <v>0</v>
      </c>
      <c r="AI119" s="113">
        <f>IF(OR(RIGHT($J119,3)="RGT",RIGHT($J119,3)="INC"),IF($I119=AI$89,SUM($U169:AI169)+$Q119,IF(AI$89&gt;$I119,AI169,0)),0)</f>
        <v>0</v>
      </c>
      <c r="AJ119" s="113">
        <f>IF(OR(RIGHT($J119,3)="RGT",RIGHT($J119,3)="INC"),IF($I119=AJ$89,SUM($U169:AJ169)+$Q119,IF(AJ$89&gt;$I119,AJ169,0)),0)</f>
        <v>0</v>
      </c>
      <c r="AK119" s="113">
        <f>IF(OR(RIGHT($J119,3)="RGT",RIGHT($J119,3)="INC"),IF($I119=AK$89,SUM($U169:AK169)+$Q119,IF(AK$89&gt;$I119,AK169,0)),0)</f>
        <v>0</v>
      </c>
      <c r="AL119" s="113">
        <f>IF(OR(RIGHT($J119,3)="RGT",RIGHT($J119,3)="INC"),IF($I119=AL$89,SUM($U169:AL169)+$Q119,IF(AL$89&gt;$I119,AL169,0)),0)</f>
        <v>0</v>
      </c>
      <c r="AM119" s="113">
        <f>IF(OR(RIGHT($J119,3)="RGT",RIGHT($J119,3)="INC"),IF($I119=AM$89,SUM($U169:AM169)+$Q119,IF(AM$89&gt;$I119,AM169,0)),0)</f>
        <v>0</v>
      </c>
      <c r="AN119" s="113">
        <f>IF(OR(RIGHT($J119,3)="RGT",RIGHT($J119,3)="INC"),IF($I119=AN$89,SUM($U169:AN169)+$Q119,IF(AN$89&gt;$I119,AN169,0)),0)</f>
        <v>0</v>
      </c>
      <c r="AO119" s="113">
        <f>IF(OR(RIGHT($J119,3)="RGT",RIGHT($J119,3)="INC"),IF($I119=AO$89,SUM($U169:AO169)+$Q119,IF(AO$89&gt;$I119,AO169,0)),0)</f>
        <v>0</v>
      </c>
      <c r="AP119" s="113">
        <f>IF(OR(RIGHT($J119,3)="RGT",RIGHT($J119,3)="INC"),IF($I119=AP$89,SUM($U169:AP169)+$Q119,IF(AP$89&gt;$I119,AP169,0)),0)</f>
        <v>0</v>
      </c>
      <c r="AQ119" s="113">
        <f>IF(OR(RIGHT($J119,3)="RGT",RIGHT($J119,3)="INC"),IF($I119=AQ$89,SUM($U169:AQ169)+$Q119,IF(AQ$89&gt;$I119,AQ169,0)),0)</f>
        <v>0</v>
      </c>
      <c r="AR119" s="114">
        <f>IF(OR(RIGHT($J119,3)="RGT",RIGHT($J119,3)="INC"),IF($I119=AR$89,SUM($U169:AR169)+$Q119,IF(AR$89&gt;$I119,AR169,0)),0)</f>
        <v>0</v>
      </c>
    </row>
    <row r="120" spans="3:44" s="17" customFormat="1" hidden="1" x14ac:dyDescent="0.25">
      <c r="C120" s="35" t="str">
        <f t="shared" si="44"/>
        <v>Tehachapi Segments 4-11</v>
      </c>
      <c r="D120" s="36" t="s">
        <v>214</v>
      </c>
      <c r="E120" s="230"/>
      <c r="F120" s="224"/>
      <c r="G120" s="223"/>
      <c r="H120" s="225"/>
      <c r="I120" s="226"/>
      <c r="J120" s="227"/>
      <c r="K120" s="228"/>
      <c r="L120" s="231"/>
      <c r="M120" s="12"/>
      <c r="N120" s="247"/>
      <c r="O120" s="144">
        <f t="shared" si="46"/>
        <v>0</v>
      </c>
      <c r="P120" s="144">
        <f t="shared" si="47"/>
        <v>0</v>
      </c>
      <c r="Q120" s="109">
        <f t="shared" si="48"/>
        <v>0</v>
      </c>
      <c r="R120" s="109">
        <f t="shared" si="49"/>
        <v>0</v>
      </c>
      <c r="S120" s="110">
        <f t="shared" si="50"/>
        <v>0</v>
      </c>
      <c r="T120" s="111"/>
      <c r="U120" s="112">
        <f>IF(OR(RIGHT($J120,3)="RGT",RIGHT($J120,3)="INC"),IF($I120=U$89,SUM($U170:U170)+$Q120,IF(U$89&gt;$I120,U170,0)),0)</f>
        <v>0</v>
      </c>
      <c r="V120" s="113">
        <f>IF(OR(RIGHT($J120,3)="RGT",RIGHT($J120,3)="INC"),IF($I120=V$89,SUM($U170:V170)+$Q120,IF(V$89&gt;$I120,V170,0)),0)</f>
        <v>0</v>
      </c>
      <c r="W120" s="113">
        <f>IF(OR(RIGHT($J120,3)="RGT",RIGHT($J120,3)="INC"),IF($I120=W$89,SUM($U170:W170)+$Q120,IF(W$89&gt;$I120,W170,0)),0)</f>
        <v>0</v>
      </c>
      <c r="X120" s="113">
        <f>IF(OR(RIGHT($J120,3)="RGT",RIGHT($J120,3)="INC"),IF($I120=X$89,SUM($U170:X170)+$Q120,IF(X$89&gt;$I120,X170,0)),0)</f>
        <v>0</v>
      </c>
      <c r="Y120" s="113">
        <f>IF(OR(RIGHT($J120,3)="RGT",RIGHT($J120,3)="INC"),IF($I120=Y$89,SUM($U170:Y170)+$Q120,IF(Y$89&gt;$I120,Y170,0)),0)</f>
        <v>0</v>
      </c>
      <c r="Z120" s="113">
        <f>IF(OR(RIGHT($J120,3)="RGT",RIGHT($J120,3)="INC"),IF($I120=Z$89,SUM($U170:Z170)+$Q120,IF(Z$89&gt;$I120,Z170,0)),0)</f>
        <v>0</v>
      </c>
      <c r="AA120" s="113">
        <f>IF(OR(RIGHT($J120,3)="RGT",RIGHT($J120,3)="INC"),IF($I120=AA$89,SUM($U170:AA170)+$Q120,IF(AA$89&gt;$I120,AA170,0)),0)</f>
        <v>0</v>
      </c>
      <c r="AB120" s="113">
        <f>IF(OR(RIGHT($J120,3)="RGT",RIGHT($J120,3)="INC"),IF($I120=AB$89,SUM($U170:AB170)+$Q120,IF(AB$89&gt;$I120,AB170,0)),0)</f>
        <v>0</v>
      </c>
      <c r="AC120" s="113">
        <f>IF(OR(RIGHT($J120,3)="RGT",RIGHT($J120,3)="INC"),IF($I120=AC$89,SUM($U170:AC170)+$Q120,IF(AC$89&gt;$I120,AC170,0)),0)</f>
        <v>0</v>
      </c>
      <c r="AD120" s="113">
        <f>IF(OR(RIGHT($J120,3)="RGT",RIGHT($J120,3)="INC"),IF($I120=AD$89,SUM($U170:AD170)+$Q120,IF(AD$89&gt;$I120,AD170,0)),0)</f>
        <v>0</v>
      </c>
      <c r="AE120" s="113">
        <f>IF(OR(RIGHT($J120,3)="RGT",RIGHT($J120,3)="INC"),IF($I120=AE$89,SUM($U170:AE170)+$Q120,IF(AE$89&gt;$I120,AE170,0)),0)</f>
        <v>0</v>
      </c>
      <c r="AF120" s="114">
        <f>IF(OR(RIGHT($J120,3)="RGT",RIGHT($J120,3)="INC"),IF($I120=AF$89,SUM($U170:AF170)+$Q120,IF(AF$89&gt;$I120,AF170,0)),0)</f>
        <v>0</v>
      </c>
      <c r="AG120" s="113">
        <f>IF(OR(RIGHT($J120,3)="RGT",RIGHT($J120,3)="INC"),IF($I120=AG$89,SUM($U170:AG170)+$Q120,IF(AG$89&gt;$I120,AG170,0)),0)</f>
        <v>0</v>
      </c>
      <c r="AH120" s="113">
        <f>IF(OR(RIGHT($J120,3)="RGT",RIGHT($J120,3)="INC"),IF($I120=AH$89,SUM($U170:AH170)+$Q120,IF(AH$89&gt;$I120,AH170,0)),0)</f>
        <v>0</v>
      </c>
      <c r="AI120" s="113">
        <f>IF(OR(RIGHT($J120,3)="RGT",RIGHT($J120,3)="INC"),IF($I120=AI$89,SUM($U170:AI170)+$Q120,IF(AI$89&gt;$I120,AI170,0)),0)</f>
        <v>0</v>
      </c>
      <c r="AJ120" s="113">
        <f>IF(OR(RIGHT($J120,3)="RGT",RIGHT($J120,3)="INC"),IF($I120=AJ$89,SUM($U170:AJ170)+$Q120,IF(AJ$89&gt;$I120,AJ170,0)),0)</f>
        <v>0</v>
      </c>
      <c r="AK120" s="113">
        <f>IF(OR(RIGHT($J120,3)="RGT",RIGHT($J120,3)="INC"),IF($I120=AK$89,SUM($U170:AK170)+$Q120,IF(AK$89&gt;$I120,AK170,0)),0)</f>
        <v>0</v>
      </c>
      <c r="AL120" s="113">
        <f>IF(OR(RIGHT($J120,3)="RGT",RIGHT($J120,3)="INC"),IF($I120=AL$89,SUM($U170:AL170)+$Q120,IF(AL$89&gt;$I120,AL170,0)),0)</f>
        <v>0</v>
      </c>
      <c r="AM120" s="113">
        <f>IF(OR(RIGHT($J120,3)="RGT",RIGHT($J120,3)="INC"),IF($I120=AM$89,SUM($U170:AM170)+$Q120,IF(AM$89&gt;$I120,AM170,0)),0)</f>
        <v>0</v>
      </c>
      <c r="AN120" s="113">
        <f>IF(OR(RIGHT($J120,3)="RGT",RIGHT($J120,3)="INC"),IF($I120=AN$89,SUM($U170:AN170)+$Q120,IF(AN$89&gt;$I120,AN170,0)),0)</f>
        <v>0</v>
      </c>
      <c r="AO120" s="113">
        <f>IF(OR(RIGHT($J120,3)="RGT",RIGHT($J120,3)="INC"),IF($I120=AO$89,SUM($U170:AO170)+$Q120,IF(AO$89&gt;$I120,AO170,0)),0)</f>
        <v>0</v>
      </c>
      <c r="AP120" s="113">
        <f>IF(OR(RIGHT($J120,3)="RGT",RIGHT($J120,3)="INC"),IF($I120=AP$89,SUM($U170:AP170)+$Q120,IF(AP$89&gt;$I120,AP170,0)),0)</f>
        <v>0</v>
      </c>
      <c r="AQ120" s="113">
        <f>IF(OR(RIGHT($J120,3)="RGT",RIGHT($J120,3)="INC"),IF($I120=AQ$89,SUM($U170:AQ170)+$Q120,IF(AQ$89&gt;$I120,AQ170,0)),0)</f>
        <v>0</v>
      </c>
      <c r="AR120" s="114">
        <f>IF(OR(RIGHT($J120,3)="RGT",RIGHT($J120,3)="INC"),IF($I120=AR$89,SUM($U170:AR170)+$Q120,IF(AR$89&gt;$I120,AR170,0)),0)</f>
        <v>0</v>
      </c>
    </row>
    <row r="121" spans="3:44" s="17" customFormat="1" hidden="1" x14ac:dyDescent="0.25">
      <c r="C121" s="35" t="str">
        <f t="shared" si="44"/>
        <v>Tehachapi Segments 4-11</v>
      </c>
      <c r="D121" s="36" t="s">
        <v>214</v>
      </c>
      <c r="E121" s="230"/>
      <c r="F121" s="224"/>
      <c r="G121" s="223"/>
      <c r="H121" s="225"/>
      <c r="I121" s="226"/>
      <c r="J121" s="227"/>
      <c r="K121" s="228"/>
      <c r="L121" s="231"/>
      <c r="M121" s="12"/>
      <c r="N121" s="247"/>
      <c r="O121" s="144">
        <f t="shared" si="46"/>
        <v>0</v>
      </c>
      <c r="P121" s="144">
        <f t="shared" si="47"/>
        <v>0</v>
      </c>
      <c r="Q121" s="109">
        <f t="shared" si="48"/>
        <v>0</v>
      </c>
      <c r="R121" s="109">
        <f t="shared" si="49"/>
        <v>0</v>
      </c>
      <c r="S121" s="110">
        <f t="shared" si="50"/>
        <v>0</v>
      </c>
      <c r="T121" s="111"/>
      <c r="U121" s="112">
        <f>IF(OR(RIGHT($J121,3)="RGT",RIGHT($J121,3)="INC"),IF($I121=U$89,SUM($U171:U171)+$Q121,IF(U$89&gt;$I121,U171,0)),0)</f>
        <v>0</v>
      </c>
      <c r="V121" s="113">
        <f>IF(OR(RIGHT($J121,3)="RGT",RIGHT($J121,3)="INC"),IF($I121=V$89,SUM($U171:V171)+$Q121,IF(V$89&gt;$I121,V171,0)),0)</f>
        <v>0</v>
      </c>
      <c r="W121" s="113">
        <f>IF(OR(RIGHT($J121,3)="RGT",RIGHT($J121,3)="INC"),IF($I121=W$89,SUM($U171:W171)+$Q121,IF(W$89&gt;$I121,W171,0)),0)</f>
        <v>0</v>
      </c>
      <c r="X121" s="113">
        <f>IF(OR(RIGHT($J121,3)="RGT",RIGHT($J121,3)="INC"),IF($I121=X$89,SUM($U171:X171)+$Q121,IF(X$89&gt;$I121,X171,0)),0)</f>
        <v>0</v>
      </c>
      <c r="Y121" s="113">
        <f>IF(OR(RIGHT($J121,3)="RGT",RIGHT($J121,3)="INC"),IF($I121=Y$89,SUM($U171:Y171)+$Q121,IF(Y$89&gt;$I121,Y171,0)),0)</f>
        <v>0</v>
      </c>
      <c r="Z121" s="113">
        <f>IF(OR(RIGHT($J121,3)="RGT",RIGHT($J121,3)="INC"),IF($I121=Z$89,SUM($U171:Z171)+$Q121,IF(Z$89&gt;$I121,Z171,0)),0)</f>
        <v>0</v>
      </c>
      <c r="AA121" s="113">
        <f>IF(OR(RIGHT($J121,3)="RGT",RIGHT($J121,3)="INC"),IF($I121=AA$89,SUM($U171:AA171)+$Q121,IF(AA$89&gt;$I121,AA171,0)),0)</f>
        <v>0</v>
      </c>
      <c r="AB121" s="113">
        <f>IF(OR(RIGHT($J121,3)="RGT",RIGHT($J121,3)="INC"),IF($I121=AB$89,SUM($U171:AB171)+$Q121,IF(AB$89&gt;$I121,AB171,0)),0)</f>
        <v>0</v>
      </c>
      <c r="AC121" s="113">
        <f>IF(OR(RIGHT($J121,3)="RGT",RIGHT($J121,3)="INC"),IF($I121=AC$89,SUM($U171:AC171)+$Q121,IF(AC$89&gt;$I121,AC171,0)),0)</f>
        <v>0</v>
      </c>
      <c r="AD121" s="113">
        <f>IF(OR(RIGHT($J121,3)="RGT",RIGHT($J121,3)="INC"),IF($I121=AD$89,SUM($U171:AD171)+$Q121,IF(AD$89&gt;$I121,AD171,0)),0)</f>
        <v>0</v>
      </c>
      <c r="AE121" s="113">
        <f>IF(OR(RIGHT($J121,3)="RGT",RIGHT($J121,3)="INC"),IF($I121=AE$89,SUM($U171:AE171)+$Q121,IF(AE$89&gt;$I121,AE171,0)),0)</f>
        <v>0</v>
      </c>
      <c r="AF121" s="114">
        <f>IF(OR(RIGHT($J121,3)="RGT",RIGHT($J121,3)="INC"),IF($I121=AF$89,SUM($U171:AF171)+$Q121,IF(AF$89&gt;$I121,AF171,0)),0)</f>
        <v>0</v>
      </c>
      <c r="AG121" s="113">
        <f>IF(OR(RIGHT($J121,3)="RGT",RIGHT($J121,3)="INC"),IF($I121=AG$89,SUM($U171:AG171)+$Q121,IF(AG$89&gt;$I121,AG171,0)),0)</f>
        <v>0</v>
      </c>
      <c r="AH121" s="113">
        <f>IF(OR(RIGHT($J121,3)="RGT",RIGHT($J121,3)="INC"),IF($I121=AH$89,SUM($U171:AH171)+$Q121,IF(AH$89&gt;$I121,AH171,0)),0)</f>
        <v>0</v>
      </c>
      <c r="AI121" s="113">
        <f>IF(OR(RIGHT($J121,3)="RGT",RIGHT($J121,3)="INC"),IF($I121=AI$89,SUM($U171:AI171)+$Q121,IF(AI$89&gt;$I121,AI171,0)),0)</f>
        <v>0</v>
      </c>
      <c r="AJ121" s="113">
        <f>IF(OR(RIGHT($J121,3)="RGT",RIGHT($J121,3)="INC"),IF($I121=AJ$89,SUM($U171:AJ171)+$Q121,IF(AJ$89&gt;$I121,AJ171,0)),0)</f>
        <v>0</v>
      </c>
      <c r="AK121" s="113">
        <f>IF(OR(RIGHT($J121,3)="RGT",RIGHT($J121,3)="INC"),IF($I121=AK$89,SUM($U171:AK171)+$Q121,IF(AK$89&gt;$I121,AK171,0)),0)</f>
        <v>0</v>
      </c>
      <c r="AL121" s="113">
        <f>IF(OR(RIGHT($J121,3)="RGT",RIGHT($J121,3)="INC"),IF($I121=AL$89,SUM($U171:AL171)+$Q121,IF(AL$89&gt;$I121,AL171,0)),0)</f>
        <v>0</v>
      </c>
      <c r="AM121" s="113">
        <f>IF(OR(RIGHT($J121,3)="RGT",RIGHT($J121,3)="INC"),IF($I121=AM$89,SUM($U171:AM171)+$Q121,IF(AM$89&gt;$I121,AM171,0)),0)</f>
        <v>0</v>
      </c>
      <c r="AN121" s="113">
        <f>IF(OR(RIGHT($J121,3)="RGT",RIGHT($J121,3)="INC"),IF($I121=AN$89,SUM($U171:AN171)+$Q121,IF(AN$89&gt;$I121,AN171,0)),0)</f>
        <v>0</v>
      </c>
      <c r="AO121" s="113">
        <f>IF(OR(RIGHT($J121,3)="RGT",RIGHT($J121,3)="INC"),IF($I121=AO$89,SUM($U171:AO171)+$Q121,IF(AO$89&gt;$I121,AO171,0)),0)</f>
        <v>0</v>
      </c>
      <c r="AP121" s="113">
        <f>IF(OR(RIGHT($J121,3)="RGT",RIGHT($J121,3)="INC"),IF($I121=AP$89,SUM($U171:AP171)+$Q121,IF(AP$89&gt;$I121,AP171,0)),0)</f>
        <v>0</v>
      </c>
      <c r="AQ121" s="113">
        <f>IF(OR(RIGHT($J121,3)="RGT",RIGHT($J121,3)="INC"),IF($I121=AQ$89,SUM($U171:AQ171)+$Q121,IF(AQ$89&gt;$I121,AQ171,0)),0)</f>
        <v>0</v>
      </c>
      <c r="AR121" s="114">
        <f>IF(OR(RIGHT($J121,3)="RGT",RIGHT($J121,3)="INC"),IF($I121=AR$89,SUM($U171:AR171)+$Q121,IF(AR$89&gt;$I121,AR171,0)),0)</f>
        <v>0</v>
      </c>
    </row>
    <row r="122" spans="3:44" s="17" customFormat="1" hidden="1" x14ac:dyDescent="0.25">
      <c r="C122" s="35" t="str">
        <f t="shared" si="44"/>
        <v>Tehachapi Segments 4-11</v>
      </c>
      <c r="D122" s="36" t="s">
        <v>214</v>
      </c>
      <c r="E122" s="230"/>
      <c r="F122" s="224"/>
      <c r="G122" s="223"/>
      <c r="H122" s="225"/>
      <c r="I122" s="226"/>
      <c r="J122" s="227"/>
      <c r="K122" s="228"/>
      <c r="L122" s="231"/>
      <c r="M122" s="118"/>
      <c r="N122" s="247"/>
      <c r="O122" s="144">
        <f t="shared" ref="O122:O125" si="51">SUM(U172:AF172)</f>
        <v>0</v>
      </c>
      <c r="P122" s="144">
        <f t="shared" ref="P122:P125" si="52">SUM(AG172:AR172)</f>
        <v>0</v>
      </c>
      <c r="Q122" s="109">
        <f t="shared" si="48"/>
        <v>0</v>
      </c>
      <c r="R122" s="109">
        <f t="shared" si="49"/>
        <v>0</v>
      </c>
      <c r="S122" s="110">
        <f t="shared" si="50"/>
        <v>0</v>
      </c>
      <c r="T122" s="111"/>
      <c r="U122" s="112">
        <f>IF(OR(RIGHT($J122,3)="RGT",RIGHT($J122,3)="INC"),IF($I122=U$89,SUM($U172:U172)+$Q122,IF(U$89&gt;$I122,U172,0)),0)</f>
        <v>0</v>
      </c>
      <c r="V122" s="113">
        <f>IF(OR(RIGHT($J122,3)="RGT",RIGHT($J122,3)="INC"),IF($I122=V$89,SUM($U172:V172)+$Q122,IF(V$89&gt;$I122,V172,0)),0)</f>
        <v>0</v>
      </c>
      <c r="W122" s="113">
        <f>IF(OR(RIGHT($J122,3)="RGT",RIGHT($J122,3)="INC"),IF($I122=W$89,SUM($U172:W172)+$Q122,IF(W$89&gt;$I122,W172,0)),0)</f>
        <v>0</v>
      </c>
      <c r="X122" s="113">
        <f>IF(OR(RIGHT($J122,3)="RGT",RIGHT($J122,3)="INC"),IF($I122=X$89,SUM($U172:X172)+$Q122,IF(X$89&gt;$I122,X172,0)),0)</f>
        <v>0</v>
      </c>
      <c r="Y122" s="113">
        <f>IF(OR(RIGHT($J122,3)="RGT",RIGHT($J122,3)="INC"),IF($I122=Y$89,SUM($U172:Y172)+$Q122,IF(Y$89&gt;$I122,Y172,0)),0)</f>
        <v>0</v>
      </c>
      <c r="Z122" s="113">
        <f>IF(OR(RIGHT($J122,3)="RGT",RIGHT($J122,3)="INC"),IF($I122=Z$89,SUM($U172:Z172)+$Q122,IF(Z$89&gt;$I122,Z172,0)),0)</f>
        <v>0</v>
      </c>
      <c r="AA122" s="113">
        <f>IF(OR(RIGHT($J122,3)="RGT",RIGHT($J122,3)="INC"),IF($I122=AA$89,SUM($U172:AA172)+$Q122,IF(AA$89&gt;$I122,AA172,0)),0)</f>
        <v>0</v>
      </c>
      <c r="AB122" s="113">
        <f>IF(OR(RIGHT($J122,3)="RGT",RIGHT($J122,3)="INC"),IF($I122=AB$89,SUM($U172:AB172)+$Q122,IF(AB$89&gt;$I122,AB172,0)),0)</f>
        <v>0</v>
      </c>
      <c r="AC122" s="113">
        <f>IF(OR(RIGHT($J122,3)="RGT",RIGHT($J122,3)="INC"),IF($I122=AC$89,SUM($U172:AC172)+$Q122,IF(AC$89&gt;$I122,AC172,0)),0)</f>
        <v>0</v>
      </c>
      <c r="AD122" s="113">
        <f>IF(OR(RIGHT($J122,3)="RGT",RIGHT($J122,3)="INC"),IF($I122=AD$89,SUM($U172:AD172)+$Q122,IF(AD$89&gt;$I122,AD172,0)),0)</f>
        <v>0</v>
      </c>
      <c r="AE122" s="113">
        <f>IF(OR(RIGHT($J122,3)="RGT",RIGHT($J122,3)="INC"),IF($I122=AE$89,SUM($U172:AE172)+$Q122,IF(AE$89&gt;$I122,AE172,0)),0)</f>
        <v>0</v>
      </c>
      <c r="AF122" s="114">
        <f>IF(OR(RIGHT($J122,3)="RGT",RIGHT($J122,3)="INC"),IF($I122=AF$89,SUM($U172:AF172)+$Q122,IF(AF$89&gt;$I122,AF172,0)),0)</f>
        <v>0</v>
      </c>
      <c r="AG122" s="113">
        <f>IF(OR(RIGHT($J122,3)="RGT",RIGHT($J122,3)="INC"),IF($I122=AG$89,SUM($U172:AG172)+$Q122,IF(AG$89&gt;$I122,AG172,0)),0)</f>
        <v>0</v>
      </c>
      <c r="AH122" s="113">
        <f>IF(OR(RIGHT($J122,3)="RGT",RIGHT($J122,3)="INC"),IF($I122=AH$89,SUM($U172:AH172)+$Q122,IF(AH$89&gt;$I122,AH172,0)),0)</f>
        <v>0</v>
      </c>
      <c r="AI122" s="113">
        <f>IF(OR(RIGHT($J122,3)="RGT",RIGHT($J122,3)="INC"),IF($I122=AI$89,SUM($U172:AI172)+$Q122,IF(AI$89&gt;$I122,AI172,0)),0)</f>
        <v>0</v>
      </c>
      <c r="AJ122" s="113">
        <f>IF(OR(RIGHT($J122,3)="RGT",RIGHT($J122,3)="INC"),IF($I122=AJ$89,SUM($U172:AJ172)+$Q122,IF(AJ$89&gt;$I122,AJ172,0)),0)</f>
        <v>0</v>
      </c>
      <c r="AK122" s="113">
        <f>IF(OR(RIGHT($J122,3)="RGT",RIGHT($J122,3)="INC"),IF($I122=AK$89,SUM($U172:AK172)+$Q122,IF(AK$89&gt;$I122,AK172,0)),0)</f>
        <v>0</v>
      </c>
      <c r="AL122" s="113">
        <f>IF(OR(RIGHT($J122,3)="RGT",RIGHT($J122,3)="INC"),IF($I122=AL$89,SUM($U172:AL172)+$Q122,IF(AL$89&gt;$I122,AL172,0)),0)</f>
        <v>0</v>
      </c>
      <c r="AM122" s="113">
        <f>IF(OR(RIGHT($J122,3)="RGT",RIGHT($J122,3)="INC"),IF($I122=AM$89,SUM($U172:AM172)+$Q122,IF(AM$89&gt;$I122,AM172,0)),0)</f>
        <v>0</v>
      </c>
      <c r="AN122" s="113">
        <f>IF(OR(RIGHT($J122,3)="RGT",RIGHT($J122,3)="INC"),IF($I122=AN$89,SUM($U172:AN172)+$Q122,IF(AN$89&gt;$I122,AN172,0)),0)</f>
        <v>0</v>
      </c>
      <c r="AO122" s="113">
        <f>IF(OR(RIGHT($J122,3)="RGT",RIGHT($J122,3)="INC"),IF($I122=AO$89,SUM($U172:AO172)+$Q122,IF(AO$89&gt;$I122,AO172,0)),0)</f>
        <v>0</v>
      </c>
      <c r="AP122" s="113">
        <f>IF(OR(RIGHT($J122,3)="RGT",RIGHT($J122,3)="INC"),IF($I122=AP$89,SUM($U172:AP172)+$Q122,IF(AP$89&gt;$I122,AP172,0)),0)</f>
        <v>0</v>
      </c>
      <c r="AQ122" s="113">
        <f>IF(OR(RIGHT($J122,3)="RGT",RIGHT($J122,3)="INC"),IF($I122=AQ$89,SUM($U172:AQ172)+$Q122,IF(AQ$89&gt;$I122,AQ172,0)),0)</f>
        <v>0</v>
      </c>
      <c r="AR122" s="114">
        <f>IF(OR(RIGHT($J122,3)="RGT",RIGHT($J122,3)="INC"),IF($I122=AR$89,SUM($U172:AR172)+$Q122,IF(AR$89&gt;$I122,AR172,0)),0)</f>
        <v>0</v>
      </c>
    </row>
    <row r="123" spans="3:44" s="17" customFormat="1" hidden="1" x14ac:dyDescent="0.25">
      <c r="C123" s="35" t="str">
        <f t="shared" si="44"/>
        <v>Tehachapi Segments 4-11</v>
      </c>
      <c r="D123" s="36" t="s">
        <v>214</v>
      </c>
      <c r="E123" s="230"/>
      <c r="F123" s="224"/>
      <c r="G123" s="223"/>
      <c r="H123" s="225"/>
      <c r="I123" s="226"/>
      <c r="J123" s="227"/>
      <c r="K123" s="228"/>
      <c r="L123" s="231"/>
      <c r="M123" s="118"/>
      <c r="N123" s="247"/>
      <c r="O123" s="144">
        <f t="shared" si="51"/>
        <v>0</v>
      </c>
      <c r="P123" s="144">
        <f t="shared" si="52"/>
        <v>0</v>
      </c>
      <c r="Q123" s="109">
        <f t="shared" si="48"/>
        <v>0</v>
      </c>
      <c r="R123" s="109">
        <f t="shared" si="49"/>
        <v>0</v>
      </c>
      <c r="S123" s="110">
        <f t="shared" si="50"/>
        <v>0</v>
      </c>
      <c r="T123" s="111"/>
      <c r="U123" s="112">
        <f>IF(OR(RIGHT($J123,3)="RGT",RIGHT($J123,3)="INC"),IF($I123=U$89,SUM($U173:U173)+$Q123,IF(U$89&gt;$I123,U173,0)),0)</f>
        <v>0</v>
      </c>
      <c r="V123" s="113">
        <f>IF(OR(RIGHT($J123,3)="RGT",RIGHT($J123,3)="INC"),IF($I123=V$89,SUM($U173:V173)+$Q123,IF(V$89&gt;$I123,V173,0)),0)</f>
        <v>0</v>
      </c>
      <c r="W123" s="113">
        <f>IF(OR(RIGHT($J123,3)="RGT",RIGHT($J123,3)="INC"),IF($I123=W$89,SUM($U173:W173)+$Q123,IF(W$89&gt;$I123,W173,0)),0)</f>
        <v>0</v>
      </c>
      <c r="X123" s="113">
        <f>IF(OR(RIGHT($J123,3)="RGT",RIGHT($J123,3)="INC"),IF($I123=X$89,SUM($U173:X173)+$Q123,IF(X$89&gt;$I123,X173,0)),0)</f>
        <v>0</v>
      </c>
      <c r="Y123" s="113">
        <f>IF(OR(RIGHT($J123,3)="RGT",RIGHT($J123,3)="INC"),IF($I123=Y$89,SUM($U173:Y173)+$Q123,IF(Y$89&gt;$I123,Y173,0)),0)</f>
        <v>0</v>
      </c>
      <c r="Z123" s="113">
        <f>IF(OR(RIGHT($J123,3)="RGT",RIGHT($J123,3)="INC"),IF($I123=Z$89,SUM($U173:Z173)+$Q123,IF(Z$89&gt;$I123,Z173,0)),0)</f>
        <v>0</v>
      </c>
      <c r="AA123" s="113">
        <f>IF(OR(RIGHT($J123,3)="RGT",RIGHT($J123,3)="INC"),IF($I123=AA$89,SUM($U173:AA173)+$Q123,IF(AA$89&gt;$I123,AA173,0)),0)</f>
        <v>0</v>
      </c>
      <c r="AB123" s="113">
        <f>IF(OR(RIGHT($J123,3)="RGT",RIGHT($J123,3)="INC"),IF($I123=AB$89,SUM($U173:AB173)+$Q123,IF(AB$89&gt;$I123,AB173,0)),0)</f>
        <v>0</v>
      </c>
      <c r="AC123" s="113">
        <f>IF(OR(RIGHT($J123,3)="RGT",RIGHT($J123,3)="INC"),IF($I123=AC$89,SUM($U173:AC173)+$Q123,IF(AC$89&gt;$I123,AC173,0)),0)</f>
        <v>0</v>
      </c>
      <c r="AD123" s="113">
        <f>IF(OR(RIGHT($J123,3)="RGT",RIGHT($J123,3)="INC"),IF($I123=AD$89,SUM($U173:AD173)+$Q123,IF(AD$89&gt;$I123,AD173,0)),0)</f>
        <v>0</v>
      </c>
      <c r="AE123" s="113">
        <f>IF(OR(RIGHT($J123,3)="RGT",RIGHT($J123,3)="INC"),IF($I123=AE$89,SUM($U173:AE173)+$Q123,IF(AE$89&gt;$I123,AE173,0)),0)</f>
        <v>0</v>
      </c>
      <c r="AF123" s="114">
        <f>IF(OR(RIGHT($J123,3)="RGT",RIGHT($J123,3)="INC"),IF($I123=AF$89,SUM($U173:AF173)+$Q123,IF(AF$89&gt;$I123,AF173,0)),0)</f>
        <v>0</v>
      </c>
      <c r="AG123" s="113">
        <f>IF(OR(RIGHT($J123,3)="RGT",RIGHT($J123,3)="INC"),IF($I123=AG$89,SUM($U173:AG173)+$Q123,IF(AG$89&gt;$I123,AG173,0)),0)</f>
        <v>0</v>
      </c>
      <c r="AH123" s="113">
        <f>IF(OR(RIGHT($J123,3)="RGT",RIGHT($J123,3)="INC"),IF($I123=AH$89,SUM($U173:AH173)+$Q123,IF(AH$89&gt;$I123,AH173,0)),0)</f>
        <v>0</v>
      </c>
      <c r="AI123" s="113">
        <f>IF(OR(RIGHT($J123,3)="RGT",RIGHT($J123,3)="INC"),IF($I123=AI$89,SUM($U173:AI173)+$Q123,IF(AI$89&gt;$I123,AI173,0)),0)</f>
        <v>0</v>
      </c>
      <c r="AJ123" s="113">
        <f>IF(OR(RIGHT($J123,3)="RGT",RIGHT($J123,3)="INC"),IF($I123=AJ$89,SUM($U173:AJ173)+$Q123,IF(AJ$89&gt;$I123,AJ173,0)),0)</f>
        <v>0</v>
      </c>
      <c r="AK123" s="113">
        <f>IF(OR(RIGHT($J123,3)="RGT",RIGHT($J123,3)="INC"),IF($I123=AK$89,SUM($U173:AK173)+$Q123,IF(AK$89&gt;$I123,AK173,0)),0)</f>
        <v>0</v>
      </c>
      <c r="AL123" s="113">
        <f>IF(OR(RIGHT($J123,3)="RGT",RIGHT($J123,3)="INC"),IF($I123=AL$89,SUM($U173:AL173)+$Q123,IF(AL$89&gt;$I123,AL173,0)),0)</f>
        <v>0</v>
      </c>
      <c r="AM123" s="113">
        <f>IF(OR(RIGHT($J123,3)="RGT",RIGHT($J123,3)="INC"),IF($I123=AM$89,SUM($U173:AM173)+$Q123,IF(AM$89&gt;$I123,AM173,0)),0)</f>
        <v>0</v>
      </c>
      <c r="AN123" s="113">
        <f>IF(OR(RIGHT($J123,3)="RGT",RIGHT($J123,3)="INC"),IF($I123=AN$89,SUM($U173:AN173)+$Q123,IF(AN$89&gt;$I123,AN173,0)),0)</f>
        <v>0</v>
      </c>
      <c r="AO123" s="113">
        <f>IF(OR(RIGHT($J123,3)="RGT",RIGHT($J123,3)="INC"),IF($I123=AO$89,SUM($U173:AO173)+$Q123,IF(AO$89&gt;$I123,AO173,0)),0)</f>
        <v>0</v>
      </c>
      <c r="AP123" s="113">
        <f>IF(OR(RIGHT($J123,3)="RGT",RIGHT($J123,3)="INC"),IF($I123=AP$89,SUM($U173:AP173)+$Q123,IF(AP$89&gt;$I123,AP173,0)),0)</f>
        <v>0</v>
      </c>
      <c r="AQ123" s="113">
        <f>IF(OR(RIGHT($J123,3)="RGT",RIGHT($J123,3)="INC"),IF($I123=AQ$89,SUM($U173:AQ173)+$Q123,IF(AQ$89&gt;$I123,AQ173,0)),0)</f>
        <v>0</v>
      </c>
      <c r="AR123" s="114">
        <f>IF(OR(RIGHT($J123,3)="RGT",RIGHT($J123,3)="INC"),IF($I123=AR$89,SUM($U173:AR173)+$Q123,IF(AR$89&gt;$I123,AR173,0)),0)</f>
        <v>0</v>
      </c>
    </row>
    <row r="124" spans="3:44" s="17" customFormat="1" hidden="1" x14ac:dyDescent="0.25">
      <c r="C124" s="35" t="str">
        <f t="shared" si="44"/>
        <v>Tehachapi Segments 4-11</v>
      </c>
      <c r="D124" s="36" t="s">
        <v>214</v>
      </c>
      <c r="E124" s="230"/>
      <c r="F124" s="224"/>
      <c r="G124" s="223"/>
      <c r="H124" s="225"/>
      <c r="I124" s="226"/>
      <c r="J124" s="227"/>
      <c r="K124" s="228"/>
      <c r="L124" s="231"/>
      <c r="M124" s="118"/>
      <c r="N124" s="247"/>
      <c r="O124" s="144">
        <f t="shared" si="51"/>
        <v>0</v>
      </c>
      <c r="P124" s="144">
        <f t="shared" si="52"/>
        <v>0</v>
      </c>
      <c r="Q124" s="109">
        <f t="shared" si="48"/>
        <v>0</v>
      </c>
      <c r="R124" s="109">
        <f t="shared" si="49"/>
        <v>0</v>
      </c>
      <c r="S124" s="110">
        <f t="shared" si="50"/>
        <v>0</v>
      </c>
      <c r="T124" s="111"/>
      <c r="U124" s="112">
        <f>IF(OR(RIGHT($J124,3)="RGT",RIGHT($J124,3)="INC"),IF($I124=U$89,SUM($U174:U174)+$Q124,IF(U$89&gt;$I124,U174,0)),0)</f>
        <v>0</v>
      </c>
      <c r="V124" s="113">
        <f>IF(OR(RIGHT($J124,3)="RGT",RIGHT($J124,3)="INC"),IF($I124=V$89,SUM($U174:V174)+$Q124,IF(V$89&gt;$I124,V174,0)),0)</f>
        <v>0</v>
      </c>
      <c r="W124" s="113">
        <f>IF(OR(RIGHT($J124,3)="RGT",RIGHT($J124,3)="INC"),IF($I124=W$89,SUM($U174:W174)+$Q124,IF(W$89&gt;$I124,W174,0)),0)</f>
        <v>0</v>
      </c>
      <c r="X124" s="113">
        <f>IF(OR(RIGHT($J124,3)="RGT",RIGHT($J124,3)="INC"),IF($I124=X$89,SUM($U174:X174)+$Q124,IF(X$89&gt;$I124,X174,0)),0)</f>
        <v>0</v>
      </c>
      <c r="Y124" s="113">
        <f>IF(OR(RIGHT($J124,3)="RGT",RIGHT($J124,3)="INC"),IF($I124=Y$89,SUM($U174:Y174)+$Q124,IF(Y$89&gt;$I124,Y174,0)),0)</f>
        <v>0</v>
      </c>
      <c r="Z124" s="113">
        <f>IF(OR(RIGHT($J124,3)="RGT",RIGHT($J124,3)="INC"),IF($I124=Z$89,SUM($U174:Z174)+$Q124,IF(Z$89&gt;$I124,Z174,0)),0)</f>
        <v>0</v>
      </c>
      <c r="AA124" s="113">
        <f>IF(OR(RIGHT($J124,3)="RGT",RIGHT($J124,3)="INC"),IF($I124=AA$89,SUM($U174:AA174)+$Q124,IF(AA$89&gt;$I124,AA174,0)),0)</f>
        <v>0</v>
      </c>
      <c r="AB124" s="113">
        <f>IF(OR(RIGHT($J124,3)="RGT",RIGHT($J124,3)="INC"),IF($I124=AB$89,SUM($U174:AB174)+$Q124,IF(AB$89&gt;$I124,AB174,0)),0)</f>
        <v>0</v>
      </c>
      <c r="AC124" s="113">
        <f>IF(OR(RIGHT($J124,3)="RGT",RIGHT($J124,3)="INC"),IF($I124=AC$89,SUM($U174:AC174)+$Q124,IF(AC$89&gt;$I124,AC174,0)),0)</f>
        <v>0</v>
      </c>
      <c r="AD124" s="113">
        <f>IF(OR(RIGHT($J124,3)="RGT",RIGHT($J124,3)="INC"),IF($I124=AD$89,SUM($U174:AD174)+$Q124,IF(AD$89&gt;$I124,AD174,0)),0)</f>
        <v>0</v>
      </c>
      <c r="AE124" s="113">
        <f>IF(OR(RIGHT($J124,3)="RGT",RIGHT($J124,3)="INC"),IF($I124=AE$89,SUM($U174:AE174)+$Q124,IF(AE$89&gt;$I124,AE174,0)),0)</f>
        <v>0</v>
      </c>
      <c r="AF124" s="114">
        <f>IF(OR(RIGHT($J124,3)="RGT",RIGHT($J124,3)="INC"),IF($I124=AF$89,SUM($U174:AF174)+$Q124,IF(AF$89&gt;$I124,AF174,0)),0)</f>
        <v>0</v>
      </c>
      <c r="AG124" s="113">
        <f>IF(OR(RIGHT($J124,3)="RGT",RIGHT($J124,3)="INC"),IF($I124=AG$89,SUM($U174:AG174)+$Q124,IF(AG$89&gt;$I124,AG174,0)),0)</f>
        <v>0</v>
      </c>
      <c r="AH124" s="113">
        <f>IF(OR(RIGHT($J124,3)="RGT",RIGHT($J124,3)="INC"),IF($I124=AH$89,SUM($U174:AH174)+$Q124,IF(AH$89&gt;$I124,AH174,0)),0)</f>
        <v>0</v>
      </c>
      <c r="AI124" s="113">
        <f>IF(OR(RIGHT($J124,3)="RGT",RIGHT($J124,3)="INC"),IF($I124=AI$89,SUM($U174:AI174)+$Q124,IF(AI$89&gt;$I124,AI174,0)),0)</f>
        <v>0</v>
      </c>
      <c r="AJ124" s="113">
        <f>IF(OR(RIGHT($J124,3)="RGT",RIGHT($J124,3)="INC"),IF($I124=AJ$89,SUM($U174:AJ174)+$Q124,IF(AJ$89&gt;$I124,AJ174,0)),0)</f>
        <v>0</v>
      </c>
      <c r="AK124" s="113">
        <f>IF(OR(RIGHT($J124,3)="RGT",RIGHT($J124,3)="INC"),IF($I124=AK$89,SUM($U174:AK174)+$Q124,IF(AK$89&gt;$I124,AK174,0)),0)</f>
        <v>0</v>
      </c>
      <c r="AL124" s="113">
        <f>IF(OR(RIGHT($J124,3)="RGT",RIGHT($J124,3)="INC"),IF($I124=AL$89,SUM($U174:AL174)+$Q124,IF(AL$89&gt;$I124,AL174,0)),0)</f>
        <v>0</v>
      </c>
      <c r="AM124" s="113">
        <f>IF(OR(RIGHT($J124,3)="RGT",RIGHT($J124,3)="INC"),IF($I124=AM$89,SUM($U174:AM174)+$Q124,IF(AM$89&gt;$I124,AM174,0)),0)</f>
        <v>0</v>
      </c>
      <c r="AN124" s="113">
        <f>IF(OR(RIGHT($J124,3)="RGT",RIGHT($J124,3)="INC"),IF($I124=AN$89,SUM($U174:AN174)+$Q124,IF(AN$89&gt;$I124,AN174,0)),0)</f>
        <v>0</v>
      </c>
      <c r="AO124" s="113">
        <f>IF(OR(RIGHT($J124,3)="RGT",RIGHT($J124,3)="INC"),IF($I124=AO$89,SUM($U174:AO174)+$Q124,IF(AO$89&gt;$I124,AO174,0)),0)</f>
        <v>0</v>
      </c>
      <c r="AP124" s="113">
        <f>IF(OR(RIGHT($J124,3)="RGT",RIGHT($J124,3)="INC"),IF($I124=AP$89,SUM($U174:AP174)+$Q124,IF(AP$89&gt;$I124,AP174,0)),0)</f>
        <v>0</v>
      </c>
      <c r="AQ124" s="113">
        <f>IF(OR(RIGHT($J124,3)="RGT",RIGHT($J124,3)="INC"),IF($I124=AQ$89,SUM($U174:AQ174)+$Q124,IF(AQ$89&gt;$I124,AQ174,0)),0)</f>
        <v>0</v>
      </c>
      <c r="AR124" s="114">
        <f>IF(OR(RIGHT($J124,3)="RGT",RIGHT($J124,3)="INC"),IF($I124=AR$89,SUM($U174:AR174)+$Q124,IF(AR$89&gt;$I124,AR174,0)),0)</f>
        <v>0</v>
      </c>
    </row>
    <row r="125" spans="3:44" s="17" customFormat="1" hidden="1" x14ac:dyDescent="0.25">
      <c r="C125" s="35" t="str">
        <f t="shared" si="44"/>
        <v>Tehachapi Segments 4-11</v>
      </c>
      <c r="D125" s="36" t="s">
        <v>214</v>
      </c>
      <c r="E125" s="230"/>
      <c r="F125" s="224"/>
      <c r="G125" s="223"/>
      <c r="H125" s="225"/>
      <c r="I125" s="226"/>
      <c r="J125" s="227"/>
      <c r="K125" s="228"/>
      <c r="L125" s="231"/>
      <c r="M125" s="118"/>
      <c r="N125" s="247"/>
      <c r="O125" s="144">
        <f t="shared" si="51"/>
        <v>0</v>
      </c>
      <c r="P125" s="144">
        <f t="shared" si="52"/>
        <v>0</v>
      </c>
      <c r="Q125" s="109">
        <f t="shared" si="48"/>
        <v>0</v>
      </c>
      <c r="R125" s="109">
        <f t="shared" si="49"/>
        <v>0</v>
      </c>
      <c r="S125" s="110">
        <f t="shared" si="50"/>
        <v>0</v>
      </c>
      <c r="T125" s="111"/>
      <c r="U125" s="112">
        <f>IF(OR(RIGHT($J125,3)="RGT",RIGHT($J125,3)="INC"),IF($I125=U$89,SUM($U175:U175)+$Q125,IF(U$89&gt;$I125,U175,0)),0)</f>
        <v>0</v>
      </c>
      <c r="V125" s="113">
        <f>IF(OR(RIGHT($J125,3)="RGT",RIGHT($J125,3)="INC"),IF($I125=V$89,SUM($U175:V175)+$Q125,IF(V$89&gt;$I125,V175,0)),0)</f>
        <v>0</v>
      </c>
      <c r="W125" s="113">
        <f>IF(OR(RIGHT($J125,3)="RGT",RIGHT($J125,3)="INC"),IF($I125=W$89,SUM($U175:W175)+$Q125,IF(W$89&gt;$I125,W175,0)),0)</f>
        <v>0</v>
      </c>
      <c r="X125" s="113">
        <f>IF(OR(RIGHT($J125,3)="RGT",RIGHT($J125,3)="INC"),IF($I125=X$89,SUM($U175:X175)+$Q125,IF(X$89&gt;$I125,X175,0)),0)</f>
        <v>0</v>
      </c>
      <c r="Y125" s="113">
        <f>IF(OR(RIGHT($J125,3)="RGT",RIGHT($J125,3)="INC"),IF($I125=Y$89,SUM($U175:Y175)+$Q125,IF(Y$89&gt;$I125,Y175,0)),0)</f>
        <v>0</v>
      </c>
      <c r="Z125" s="113">
        <f>IF(OR(RIGHT($J125,3)="RGT",RIGHT($J125,3)="INC"),IF($I125=Z$89,SUM($U175:Z175)+$Q125,IF(Z$89&gt;$I125,Z175,0)),0)</f>
        <v>0</v>
      </c>
      <c r="AA125" s="113">
        <f>IF(OR(RIGHT($J125,3)="RGT",RIGHT($J125,3)="INC"),IF($I125=AA$89,SUM($U175:AA175)+$Q125,IF(AA$89&gt;$I125,AA175,0)),0)</f>
        <v>0</v>
      </c>
      <c r="AB125" s="113">
        <f>IF(OR(RIGHT($J125,3)="RGT",RIGHT($J125,3)="INC"),IF($I125=AB$89,SUM($U175:AB175)+$Q125,IF(AB$89&gt;$I125,AB175,0)),0)</f>
        <v>0</v>
      </c>
      <c r="AC125" s="113">
        <f>IF(OR(RIGHT($J125,3)="RGT",RIGHT($J125,3)="INC"),IF($I125=AC$89,SUM($U175:AC175)+$Q125,IF(AC$89&gt;$I125,AC175,0)),0)</f>
        <v>0</v>
      </c>
      <c r="AD125" s="113">
        <f>IF(OR(RIGHT($J125,3)="RGT",RIGHT($J125,3)="INC"),IF($I125=AD$89,SUM($U175:AD175)+$Q125,IF(AD$89&gt;$I125,AD175,0)),0)</f>
        <v>0</v>
      </c>
      <c r="AE125" s="113">
        <f>IF(OR(RIGHT($J125,3)="RGT",RIGHT($J125,3)="INC"),IF($I125=AE$89,SUM($U175:AE175)+$Q125,IF(AE$89&gt;$I125,AE175,0)),0)</f>
        <v>0</v>
      </c>
      <c r="AF125" s="114">
        <f>IF(OR(RIGHT($J125,3)="RGT",RIGHT($J125,3)="INC"),IF($I125=AF$89,SUM($U175:AF175)+$Q125,IF(AF$89&gt;$I125,AF175,0)),0)</f>
        <v>0</v>
      </c>
      <c r="AG125" s="113">
        <f>IF(OR(RIGHT($J125,3)="RGT",RIGHT($J125,3)="INC"),IF($I125=AG$89,SUM($U175:AG175)+$Q125,IF(AG$89&gt;$I125,AG175,0)),0)</f>
        <v>0</v>
      </c>
      <c r="AH125" s="113">
        <f>IF(OR(RIGHT($J125,3)="RGT",RIGHT($J125,3)="INC"),IF($I125=AH$89,SUM($U175:AH175)+$Q125,IF(AH$89&gt;$I125,AH175,0)),0)</f>
        <v>0</v>
      </c>
      <c r="AI125" s="113">
        <f>IF(OR(RIGHT($J125,3)="RGT",RIGHT($J125,3)="INC"),IF($I125=AI$89,SUM($U175:AI175)+$Q125,IF(AI$89&gt;$I125,AI175,0)),0)</f>
        <v>0</v>
      </c>
      <c r="AJ125" s="113">
        <f>IF(OR(RIGHT($J125,3)="RGT",RIGHT($J125,3)="INC"),IF($I125=AJ$89,SUM($U175:AJ175)+$Q125,IF(AJ$89&gt;$I125,AJ175,0)),0)</f>
        <v>0</v>
      </c>
      <c r="AK125" s="113">
        <f>IF(OR(RIGHT($J125,3)="RGT",RIGHT($J125,3)="INC"),IF($I125=AK$89,SUM($U175:AK175)+$Q125,IF(AK$89&gt;$I125,AK175,0)),0)</f>
        <v>0</v>
      </c>
      <c r="AL125" s="113">
        <f>IF(OR(RIGHT($J125,3)="RGT",RIGHT($J125,3)="INC"),IF($I125=AL$89,SUM($U175:AL175)+$Q125,IF(AL$89&gt;$I125,AL175,0)),0)</f>
        <v>0</v>
      </c>
      <c r="AM125" s="113">
        <f>IF(OR(RIGHT($J125,3)="RGT",RIGHT($J125,3)="INC"),IF($I125=AM$89,SUM($U175:AM175)+$Q125,IF(AM$89&gt;$I125,AM175,0)),0)</f>
        <v>0</v>
      </c>
      <c r="AN125" s="113">
        <f>IF(OR(RIGHT($J125,3)="RGT",RIGHT($J125,3)="INC"),IF($I125=AN$89,SUM($U175:AN175)+$Q125,IF(AN$89&gt;$I125,AN175,0)),0)</f>
        <v>0</v>
      </c>
      <c r="AO125" s="113">
        <f>IF(OR(RIGHT($J125,3)="RGT",RIGHT($J125,3)="INC"),IF($I125=AO$89,SUM($U175:AO175)+$Q125,IF(AO$89&gt;$I125,AO175,0)),0)</f>
        <v>0</v>
      </c>
      <c r="AP125" s="113">
        <f>IF(OR(RIGHT($J125,3)="RGT",RIGHT($J125,3)="INC"),IF($I125=AP$89,SUM($U175:AP175)+$Q125,IF(AP$89&gt;$I125,AP175,0)),0)</f>
        <v>0</v>
      </c>
      <c r="AQ125" s="113">
        <f>IF(OR(RIGHT($J125,3)="RGT",RIGHT($J125,3)="INC"),IF($I125=AQ$89,SUM($U175:AQ175)+$Q125,IF(AQ$89&gt;$I125,AQ175,0)),0)</f>
        <v>0</v>
      </c>
      <c r="AR125" s="114">
        <f>IF(OR(RIGHT($J125,3)="RGT",RIGHT($J125,3)="INC"),IF($I125=AR$89,SUM($U175:AR175)+$Q125,IF(AR$89&gt;$I125,AR175,0)),0)</f>
        <v>0</v>
      </c>
    </row>
    <row r="126" spans="3:44" s="17" customFormat="1" hidden="1" x14ac:dyDescent="0.25">
      <c r="C126" s="35" t="str">
        <f t="shared" si="44"/>
        <v>Tehachapi Segments 4-11</v>
      </c>
      <c r="D126" s="36" t="s">
        <v>214</v>
      </c>
      <c r="E126" s="230"/>
      <c r="F126" s="224"/>
      <c r="G126" s="223"/>
      <c r="H126" s="225"/>
      <c r="I126" s="226"/>
      <c r="J126" s="227"/>
      <c r="K126" s="228"/>
      <c r="L126" s="231"/>
      <c r="M126" s="18"/>
      <c r="N126" s="247"/>
      <c r="O126" s="144">
        <f>SUM(U176:AF176)</f>
        <v>0</v>
      </c>
      <c r="P126" s="144">
        <f>SUM(AG176:AR176)</f>
        <v>0</v>
      </c>
      <c r="Q126" s="109">
        <f t="shared" si="48"/>
        <v>0</v>
      </c>
      <c r="R126" s="109">
        <f t="shared" si="49"/>
        <v>0</v>
      </c>
      <c r="S126" s="110">
        <f t="shared" si="50"/>
        <v>0</v>
      </c>
      <c r="T126" s="111"/>
      <c r="U126" s="112">
        <f>IF(OR(RIGHT($J126,3)="RGT",RIGHT($J126,3)="INC"),IF($I126=U$89,SUM($U176:U176)+$Q126,IF(U$89&gt;$I126,U176,0)),0)</f>
        <v>0</v>
      </c>
      <c r="V126" s="113">
        <f>IF(OR(RIGHT($J126,3)="RGT",RIGHT($J126,3)="INC"),IF($I126=V$89,SUM($U176:V176)+$Q126,IF(V$89&gt;$I126,V176,0)),0)</f>
        <v>0</v>
      </c>
      <c r="W126" s="113">
        <f>IF(OR(RIGHT($J126,3)="RGT",RIGHT($J126,3)="INC"),IF($I126=W$89,SUM($U176:W176)+$Q126,IF(W$89&gt;$I126,W176,0)),0)</f>
        <v>0</v>
      </c>
      <c r="X126" s="113">
        <f>IF(OR(RIGHT($J126,3)="RGT",RIGHT($J126,3)="INC"),IF($I126=X$89,SUM($U176:X176)+$Q126,IF(X$89&gt;$I126,X176,0)),0)</f>
        <v>0</v>
      </c>
      <c r="Y126" s="113">
        <f>IF(OR(RIGHT($J126,3)="RGT",RIGHT($J126,3)="INC"),IF($I126=Y$89,SUM($U176:Y176)+$Q126,IF(Y$89&gt;$I126,Y176,0)),0)</f>
        <v>0</v>
      </c>
      <c r="Z126" s="113">
        <f>IF(OR(RIGHT($J126,3)="RGT",RIGHT($J126,3)="INC"),IF($I126=Z$89,SUM($U176:Z176)+$Q126,IF(Z$89&gt;$I126,Z176,0)),0)</f>
        <v>0</v>
      </c>
      <c r="AA126" s="113">
        <f>IF(OR(RIGHT($J126,3)="RGT",RIGHT($J126,3)="INC"),IF($I126=AA$89,SUM($U176:AA176)+$Q126,IF(AA$89&gt;$I126,AA176,0)),0)</f>
        <v>0</v>
      </c>
      <c r="AB126" s="113">
        <f>IF(OR(RIGHT($J126,3)="RGT",RIGHT($J126,3)="INC"),IF($I126=AB$89,SUM($U176:AB176)+$Q126,IF(AB$89&gt;$I126,AB176,0)),0)</f>
        <v>0</v>
      </c>
      <c r="AC126" s="113">
        <f>IF(OR(RIGHT($J126,3)="RGT",RIGHT($J126,3)="INC"),IF($I126=AC$89,SUM($U176:AC176)+$Q126,IF(AC$89&gt;$I126,AC176,0)),0)</f>
        <v>0</v>
      </c>
      <c r="AD126" s="113">
        <f>IF(OR(RIGHT($J126,3)="RGT",RIGHT($J126,3)="INC"),IF($I126=AD$89,SUM($U176:AD176)+$Q126,IF(AD$89&gt;$I126,AD176,0)),0)</f>
        <v>0</v>
      </c>
      <c r="AE126" s="113">
        <f>IF(OR(RIGHT($J126,3)="RGT",RIGHT($J126,3)="INC"),IF($I126=AE$89,SUM($U176:AE176)+$Q126,IF(AE$89&gt;$I126,AE176,0)),0)</f>
        <v>0</v>
      </c>
      <c r="AF126" s="114">
        <f>IF(OR(RIGHT($J126,3)="RGT",RIGHT($J126,3)="INC"),IF($I126=AF$89,SUM($U176:AF176)+$Q126,IF(AF$89&gt;$I126,AF176,0)),0)</f>
        <v>0</v>
      </c>
      <c r="AG126" s="113">
        <f>IF(OR(RIGHT($J126,3)="RGT",RIGHT($J126,3)="INC"),IF($I126=AG$89,SUM($U176:AG176)+$Q126,IF(AG$89&gt;$I126,AG176,0)),0)</f>
        <v>0</v>
      </c>
      <c r="AH126" s="113">
        <f>IF(OR(RIGHT($J126,3)="RGT",RIGHT($J126,3)="INC"),IF($I126=AH$89,SUM($U176:AH176)+$Q126,IF(AH$89&gt;$I126,AH176,0)),0)</f>
        <v>0</v>
      </c>
      <c r="AI126" s="113">
        <f>IF(OR(RIGHT($J126,3)="RGT",RIGHT($J126,3)="INC"),IF($I126=AI$89,SUM($U176:AI176)+$Q126,IF(AI$89&gt;$I126,AI176,0)),0)</f>
        <v>0</v>
      </c>
      <c r="AJ126" s="113">
        <f>IF(OR(RIGHT($J126,3)="RGT",RIGHT($J126,3)="INC"),IF($I126=AJ$89,SUM($U176:AJ176)+$Q126,IF(AJ$89&gt;$I126,AJ176,0)),0)</f>
        <v>0</v>
      </c>
      <c r="AK126" s="113">
        <f>IF(OR(RIGHT($J126,3)="RGT",RIGHT($J126,3)="INC"),IF($I126=AK$89,SUM($U176:AK176)+$Q126,IF(AK$89&gt;$I126,AK176,0)),0)</f>
        <v>0</v>
      </c>
      <c r="AL126" s="113">
        <f>IF(OR(RIGHT($J126,3)="RGT",RIGHT($J126,3)="INC"),IF($I126=AL$89,SUM($U176:AL176)+$Q126,IF(AL$89&gt;$I126,AL176,0)),0)</f>
        <v>0</v>
      </c>
      <c r="AM126" s="113">
        <f>IF(OR(RIGHT($J126,3)="RGT",RIGHT($J126,3)="INC"),IF($I126=AM$89,SUM($U176:AM176)+$Q126,IF(AM$89&gt;$I126,AM176,0)),0)</f>
        <v>0</v>
      </c>
      <c r="AN126" s="113">
        <f>IF(OR(RIGHT($J126,3)="RGT",RIGHT($J126,3)="INC"),IF($I126=AN$89,SUM($U176:AN176)+$Q126,IF(AN$89&gt;$I126,AN176,0)),0)</f>
        <v>0</v>
      </c>
      <c r="AO126" s="113">
        <f>IF(OR(RIGHT($J126,3)="RGT",RIGHT($J126,3)="INC"),IF($I126=AO$89,SUM($U176:AO176)+$Q126,IF(AO$89&gt;$I126,AO176,0)),0)</f>
        <v>0</v>
      </c>
      <c r="AP126" s="113">
        <f>IF(OR(RIGHT($J126,3)="RGT",RIGHT($J126,3)="INC"),IF($I126=AP$89,SUM($U176:AP176)+$Q126,IF(AP$89&gt;$I126,AP176,0)),0)</f>
        <v>0</v>
      </c>
      <c r="AQ126" s="113">
        <f>IF(OR(RIGHT($J126,3)="RGT",RIGHT($J126,3)="INC"),IF($I126=AQ$89,SUM($U176:AQ176)+$Q126,IF(AQ$89&gt;$I126,AQ176,0)),0)</f>
        <v>0</v>
      </c>
      <c r="AR126" s="114">
        <f>IF(OR(RIGHT($J126,3)="RGT",RIGHT($J126,3)="INC"),IF($I126=AR$89,SUM($U176:AR176)+$Q126,IF(AR$89&gt;$I126,AR176,0)),0)</f>
        <v>0</v>
      </c>
    </row>
    <row r="127" spans="3:44" s="17" customFormat="1" hidden="1" x14ac:dyDescent="0.25">
      <c r="C127" s="35" t="str">
        <f t="shared" si="44"/>
        <v>Tehachapi Segments 4-11</v>
      </c>
      <c r="D127" s="36" t="s">
        <v>214</v>
      </c>
      <c r="E127" s="230"/>
      <c r="F127" s="224"/>
      <c r="G127" s="223"/>
      <c r="H127" s="225"/>
      <c r="I127" s="226"/>
      <c r="J127" s="227"/>
      <c r="K127" s="228"/>
      <c r="L127" s="231"/>
      <c r="M127" s="12"/>
      <c r="N127" s="247"/>
      <c r="O127" s="144">
        <f>SUM(U177:AF177)</f>
        <v>0</v>
      </c>
      <c r="P127" s="144">
        <f>SUM(AG177:AR177)</f>
        <v>0</v>
      </c>
      <c r="Q127" s="109">
        <f t="shared" si="48"/>
        <v>0</v>
      </c>
      <c r="R127" s="109">
        <f t="shared" si="49"/>
        <v>0</v>
      </c>
      <c r="S127" s="110">
        <f t="shared" si="50"/>
        <v>0</v>
      </c>
      <c r="T127" s="111"/>
      <c r="U127" s="112">
        <f>IF(OR(RIGHT($J127,3)="RGT",RIGHT($J127,3)="INC"),IF($I127=U$89,SUM($U177:U177)+$Q127,IF(U$89&gt;$I127,U177,0)),0)</f>
        <v>0</v>
      </c>
      <c r="V127" s="113">
        <f>IF(OR(RIGHT($J127,3)="RGT",RIGHT($J127,3)="INC"),IF($I127=V$89,SUM($U177:V177)+$Q127,IF(V$89&gt;$I127,V177,0)),0)</f>
        <v>0</v>
      </c>
      <c r="W127" s="113">
        <f>IF(OR(RIGHT($J127,3)="RGT",RIGHT($J127,3)="INC"),IF($I127=W$89,SUM($U177:W177)+$Q127,IF(W$89&gt;$I127,W177,0)),0)</f>
        <v>0</v>
      </c>
      <c r="X127" s="113">
        <f>IF(OR(RIGHT($J127,3)="RGT",RIGHT($J127,3)="INC"),IF($I127=X$89,SUM($U177:X177)+$Q127,IF(X$89&gt;$I127,X177,0)),0)</f>
        <v>0</v>
      </c>
      <c r="Y127" s="113">
        <f>IF(OR(RIGHT($J127,3)="RGT",RIGHT($J127,3)="INC"),IF($I127=Y$89,SUM($U177:Y177)+$Q127,IF(Y$89&gt;$I127,Y177,0)),0)</f>
        <v>0</v>
      </c>
      <c r="Z127" s="113">
        <f>IF(OR(RIGHT($J127,3)="RGT",RIGHT($J127,3)="INC"),IF($I127=Z$89,SUM($U177:Z177)+$Q127,IF(Z$89&gt;$I127,Z177,0)),0)</f>
        <v>0</v>
      </c>
      <c r="AA127" s="113">
        <f>IF(OR(RIGHT($J127,3)="RGT",RIGHT($J127,3)="INC"),IF($I127=AA$89,SUM($U177:AA177)+$Q127,IF(AA$89&gt;$I127,AA177,0)),0)</f>
        <v>0</v>
      </c>
      <c r="AB127" s="113">
        <f>IF(OR(RIGHT($J127,3)="RGT",RIGHT($J127,3)="INC"),IF($I127=AB$89,SUM($U177:AB177)+$Q127,IF(AB$89&gt;$I127,AB177,0)),0)</f>
        <v>0</v>
      </c>
      <c r="AC127" s="113">
        <f>IF(OR(RIGHT($J127,3)="RGT",RIGHT($J127,3)="INC"),IF($I127=AC$89,SUM($U177:AC177)+$Q127,IF(AC$89&gt;$I127,AC177,0)),0)</f>
        <v>0</v>
      </c>
      <c r="AD127" s="113">
        <f>IF(OR(RIGHT($J127,3)="RGT",RIGHT($J127,3)="INC"),IF($I127=AD$89,SUM($U177:AD177)+$Q127,IF(AD$89&gt;$I127,AD177,0)),0)</f>
        <v>0</v>
      </c>
      <c r="AE127" s="113">
        <f>IF(OR(RIGHT($J127,3)="RGT",RIGHT($J127,3)="INC"),IF($I127=AE$89,SUM($U177:AE177)+$Q127,IF(AE$89&gt;$I127,AE177,0)),0)</f>
        <v>0</v>
      </c>
      <c r="AF127" s="114">
        <f>IF(OR(RIGHT($J127,3)="RGT",RIGHT($J127,3)="INC"),IF($I127=AF$89,SUM($U177:AF177)+$Q127,IF(AF$89&gt;$I127,AF177,0)),0)</f>
        <v>0</v>
      </c>
      <c r="AG127" s="113">
        <f>IF(OR(RIGHT($J127,3)="RGT",RIGHT($J127,3)="INC"),IF($I127=AG$89,SUM($U177:AG177)+$Q127,IF(AG$89&gt;$I127,AG177,0)),0)</f>
        <v>0</v>
      </c>
      <c r="AH127" s="113">
        <f>IF(OR(RIGHT($J127,3)="RGT",RIGHT($J127,3)="INC"),IF($I127=AH$89,SUM($U177:AH177)+$Q127,IF(AH$89&gt;$I127,AH177,0)),0)</f>
        <v>0</v>
      </c>
      <c r="AI127" s="113">
        <f>IF(OR(RIGHT($J127,3)="RGT",RIGHT($J127,3)="INC"),IF($I127=AI$89,SUM($U177:AI177)+$Q127,IF(AI$89&gt;$I127,AI177,0)),0)</f>
        <v>0</v>
      </c>
      <c r="AJ127" s="113">
        <f>IF(OR(RIGHT($J127,3)="RGT",RIGHT($J127,3)="INC"),IF($I127=AJ$89,SUM($U177:AJ177)+$Q127,IF(AJ$89&gt;$I127,AJ177,0)),0)</f>
        <v>0</v>
      </c>
      <c r="AK127" s="113">
        <f>IF(OR(RIGHT($J127,3)="RGT",RIGHT($J127,3)="INC"),IF($I127=AK$89,SUM($U177:AK177)+$Q127,IF(AK$89&gt;$I127,AK177,0)),0)</f>
        <v>0</v>
      </c>
      <c r="AL127" s="113">
        <f>IF(OR(RIGHT($J127,3)="RGT",RIGHT($J127,3)="INC"),IF($I127=AL$89,SUM($U177:AL177)+$Q127,IF(AL$89&gt;$I127,AL177,0)),0)</f>
        <v>0</v>
      </c>
      <c r="AM127" s="113">
        <f>IF(OR(RIGHT($J127,3)="RGT",RIGHT($J127,3)="INC"),IF($I127=AM$89,SUM($U177:AM177)+$Q127,IF(AM$89&gt;$I127,AM177,0)),0)</f>
        <v>0</v>
      </c>
      <c r="AN127" s="113">
        <f>IF(OR(RIGHT($J127,3)="RGT",RIGHT($J127,3)="INC"),IF($I127=AN$89,SUM($U177:AN177)+$Q127,IF(AN$89&gt;$I127,AN177,0)),0)</f>
        <v>0</v>
      </c>
      <c r="AO127" s="113">
        <f>IF(OR(RIGHT($J127,3)="RGT",RIGHT($J127,3)="INC"),IF($I127=AO$89,SUM($U177:AO177)+$Q127,IF(AO$89&gt;$I127,AO177,0)),0)</f>
        <v>0</v>
      </c>
      <c r="AP127" s="113">
        <f>IF(OR(RIGHT($J127,3)="RGT",RIGHT($J127,3)="INC"),IF($I127=AP$89,SUM($U177:AP177)+$Q127,IF(AP$89&gt;$I127,AP177,0)),0)</f>
        <v>0</v>
      </c>
      <c r="AQ127" s="113">
        <f>IF(OR(RIGHT($J127,3)="RGT",RIGHT($J127,3)="INC"),IF($I127=AQ$89,SUM($U177:AQ177)+$Q127,IF(AQ$89&gt;$I127,AQ177,0)),0)</f>
        <v>0</v>
      </c>
      <c r="AR127" s="114">
        <f>IF(OR(RIGHT($J127,3)="RGT",RIGHT($J127,3)="INC"),IF($I127=AR$89,SUM($U177:AR177)+$Q127,IF(AR$89&gt;$I127,AR177,0)),0)</f>
        <v>0</v>
      </c>
    </row>
    <row r="128" spans="3:44" s="17" customFormat="1" hidden="1" x14ac:dyDescent="0.25">
      <c r="C128" s="35" t="str">
        <f t="shared" si="44"/>
        <v>Tehachapi Segments 4-11</v>
      </c>
      <c r="D128" s="36" t="s">
        <v>214</v>
      </c>
      <c r="E128" s="230"/>
      <c r="F128" s="224"/>
      <c r="G128" s="223"/>
      <c r="H128" s="225"/>
      <c r="I128" s="226"/>
      <c r="J128" s="227"/>
      <c r="K128" s="228"/>
      <c r="L128" s="231"/>
      <c r="M128" s="12"/>
      <c r="N128" s="247"/>
      <c r="O128" s="144">
        <f>SUM(U178:AF178)</f>
        <v>0</v>
      </c>
      <c r="P128" s="144">
        <f>SUM(AG178:AR178)</f>
        <v>0</v>
      </c>
      <c r="Q128" s="109">
        <f t="shared" si="48"/>
        <v>0</v>
      </c>
      <c r="R128" s="109">
        <f t="shared" si="49"/>
        <v>0</v>
      </c>
      <c r="S128" s="110">
        <f t="shared" si="50"/>
        <v>0</v>
      </c>
      <c r="T128" s="111"/>
      <c r="U128" s="112">
        <f>IF(OR(RIGHT($J128,3)="RGT",RIGHT($J128,3)="INC"),IF($I128=U$89,SUM($U178:U178)+$Q128,IF(U$89&gt;$I128,U178,0)),0)</f>
        <v>0</v>
      </c>
      <c r="V128" s="113">
        <f>IF(OR(RIGHT($J128,3)="RGT",RIGHT($J128,3)="INC"),IF($I128=V$89,SUM($U178:V178)+$Q128,IF(V$89&gt;$I128,V178,0)),0)</f>
        <v>0</v>
      </c>
      <c r="W128" s="113">
        <f>IF(OR(RIGHT($J128,3)="RGT",RIGHT($J128,3)="INC"),IF($I128=W$89,SUM($U178:W178)+$Q128,IF(W$89&gt;$I128,W178,0)),0)</f>
        <v>0</v>
      </c>
      <c r="X128" s="113">
        <f>IF(OR(RIGHT($J128,3)="RGT",RIGHT($J128,3)="INC"),IF($I128=X$89,SUM($U178:X178)+$Q128,IF(X$89&gt;$I128,X178,0)),0)</f>
        <v>0</v>
      </c>
      <c r="Y128" s="113">
        <f>IF(OR(RIGHT($J128,3)="RGT",RIGHT($J128,3)="INC"),IF($I128=Y$89,SUM($U178:Y178)+$Q128,IF(Y$89&gt;$I128,Y178,0)),0)</f>
        <v>0</v>
      </c>
      <c r="Z128" s="113">
        <f>IF(OR(RIGHT($J128,3)="RGT",RIGHT($J128,3)="INC"),IF($I128=Z$89,SUM($U178:Z178)+$Q128,IF(Z$89&gt;$I128,Z178,0)),0)</f>
        <v>0</v>
      </c>
      <c r="AA128" s="113">
        <f>IF(OR(RIGHT($J128,3)="RGT",RIGHT($J128,3)="INC"),IF($I128=AA$89,SUM($U178:AA178)+$Q128,IF(AA$89&gt;$I128,AA178,0)),0)</f>
        <v>0</v>
      </c>
      <c r="AB128" s="113">
        <f>IF(OR(RIGHT($J128,3)="RGT",RIGHT($J128,3)="INC"),IF($I128=AB$89,SUM($U178:AB178)+$Q128,IF(AB$89&gt;$I128,AB178,0)),0)</f>
        <v>0</v>
      </c>
      <c r="AC128" s="113">
        <f>IF(OR(RIGHT($J128,3)="RGT",RIGHT($J128,3)="INC"),IF($I128=AC$89,SUM($U178:AC178)+$Q128,IF(AC$89&gt;$I128,AC178,0)),0)</f>
        <v>0</v>
      </c>
      <c r="AD128" s="113">
        <f>IF(OR(RIGHT($J128,3)="RGT",RIGHT($J128,3)="INC"),IF($I128=AD$89,SUM($U178:AD178)+$Q128,IF(AD$89&gt;$I128,AD178,0)),0)</f>
        <v>0</v>
      </c>
      <c r="AE128" s="113">
        <f>IF(OR(RIGHT($J128,3)="RGT",RIGHT($J128,3)="INC"),IF($I128=AE$89,SUM($U178:AE178)+$Q128,IF(AE$89&gt;$I128,AE178,0)),0)</f>
        <v>0</v>
      </c>
      <c r="AF128" s="114">
        <f>IF(OR(RIGHT($J128,3)="RGT",RIGHT($J128,3)="INC"),IF($I128=AF$89,SUM($U178:AF178)+$Q128,IF(AF$89&gt;$I128,AF178,0)),0)</f>
        <v>0</v>
      </c>
      <c r="AG128" s="113">
        <f>IF(OR(RIGHT($J128,3)="RGT",RIGHT($J128,3)="INC"),IF($I128=AG$89,SUM($U178:AG178)+$Q128,IF(AG$89&gt;$I128,AG178,0)),0)</f>
        <v>0</v>
      </c>
      <c r="AH128" s="113">
        <f>IF(OR(RIGHT($J128,3)="RGT",RIGHT($J128,3)="INC"),IF($I128=AH$89,SUM($U178:AH178)+$Q128,IF(AH$89&gt;$I128,AH178,0)),0)</f>
        <v>0</v>
      </c>
      <c r="AI128" s="113">
        <f>IF(OR(RIGHT($J128,3)="RGT",RIGHT($J128,3)="INC"),IF($I128=AI$89,SUM($U178:AI178)+$Q128,IF(AI$89&gt;$I128,AI178,0)),0)</f>
        <v>0</v>
      </c>
      <c r="AJ128" s="113">
        <f>IF(OR(RIGHT($J128,3)="RGT",RIGHT($J128,3)="INC"),IF($I128=AJ$89,SUM($U178:AJ178)+$Q128,IF(AJ$89&gt;$I128,AJ178,0)),0)</f>
        <v>0</v>
      </c>
      <c r="AK128" s="113">
        <f>IF(OR(RIGHT($J128,3)="RGT",RIGHT($J128,3)="INC"),IF($I128=AK$89,SUM($U178:AK178)+$Q128,IF(AK$89&gt;$I128,AK178,0)),0)</f>
        <v>0</v>
      </c>
      <c r="AL128" s="113">
        <f>IF(OR(RIGHT($J128,3)="RGT",RIGHT($J128,3)="INC"),IF($I128=AL$89,SUM($U178:AL178)+$Q128,IF(AL$89&gt;$I128,AL178,0)),0)</f>
        <v>0</v>
      </c>
      <c r="AM128" s="113">
        <f>IF(OR(RIGHT($J128,3)="RGT",RIGHT($J128,3)="INC"),IF($I128=AM$89,SUM($U178:AM178)+$Q128,IF(AM$89&gt;$I128,AM178,0)),0)</f>
        <v>0</v>
      </c>
      <c r="AN128" s="113">
        <f>IF(OR(RIGHT($J128,3)="RGT",RIGHT($J128,3)="INC"),IF($I128=AN$89,SUM($U178:AN178)+$Q128,IF(AN$89&gt;$I128,AN178,0)),0)</f>
        <v>0</v>
      </c>
      <c r="AO128" s="113">
        <f>IF(OR(RIGHT($J128,3)="RGT",RIGHT($J128,3)="INC"),IF($I128=AO$89,SUM($U178:AO178)+$Q128,IF(AO$89&gt;$I128,AO178,0)),0)</f>
        <v>0</v>
      </c>
      <c r="AP128" s="113">
        <f>IF(OR(RIGHT($J128,3)="RGT",RIGHT($J128,3)="INC"),IF($I128=AP$89,SUM($U178:AP178)+$Q128,IF(AP$89&gt;$I128,AP178,0)),0)</f>
        <v>0</v>
      </c>
      <c r="AQ128" s="113">
        <f>IF(OR(RIGHT($J128,3)="RGT",RIGHT($J128,3)="INC"),IF($I128=AQ$89,SUM($U178:AQ178)+$Q128,IF(AQ$89&gt;$I128,AQ178,0)),0)</f>
        <v>0</v>
      </c>
      <c r="AR128" s="114">
        <f>IF(OR(RIGHT($J128,3)="RGT",RIGHT($J128,3)="INC"),IF($I128=AR$89,SUM($U178:AR178)+$Q128,IF(AR$89&gt;$I128,AR178,0)),0)</f>
        <v>0</v>
      </c>
    </row>
    <row r="129" spans="3:45" s="17" customFormat="1" hidden="1" x14ac:dyDescent="0.25">
      <c r="C129" s="35" t="str">
        <f t="shared" si="44"/>
        <v>Tehachapi Segments 4-11</v>
      </c>
      <c r="D129" s="36" t="s">
        <v>214</v>
      </c>
      <c r="E129" s="230"/>
      <c r="F129" s="224"/>
      <c r="G129" s="223"/>
      <c r="H129" s="225"/>
      <c r="I129" s="226"/>
      <c r="J129" s="227"/>
      <c r="K129" s="228"/>
      <c r="L129" s="231"/>
      <c r="M129" s="12"/>
      <c r="N129" s="247"/>
      <c r="O129" s="144">
        <f>SUM(U179:AF179)</f>
        <v>0</v>
      </c>
      <c r="P129" s="144">
        <f>SUM(AG179:AR179)</f>
        <v>0</v>
      </c>
      <c r="Q129" s="109">
        <f t="shared" si="48"/>
        <v>0</v>
      </c>
      <c r="R129" s="109">
        <f t="shared" si="49"/>
        <v>0</v>
      </c>
      <c r="S129" s="110">
        <f t="shared" si="50"/>
        <v>0</v>
      </c>
      <c r="T129" s="111"/>
      <c r="U129" s="112">
        <f>IF(OR(RIGHT($J129,3)="RGT",RIGHT($J129,3)="INC"),IF($I129=U$89,SUM($U179:U179)+$Q129,IF(U$89&gt;$I129,U179,0)),0)</f>
        <v>0</v>
      </c>
      <c r="V129" s="113">
        <f>IF(OR(RIGHT($J129,3)="RGT",RIGHT($J129,3)="INC"),IF($I129=V$89,SUM($U179:V179)+$Q129,IF(V$89&gt;$I129,V179,0)),0)</f>
        <v>0</v>
      </c>
      <c r="W129" s="113">
        <f>IF(OR(RIGHT($J129,3)="RGT",RIGHT($J129,3)="INC"),IF($I129=W$89,SUM($U179:W179)+$Q129,IF(W$89&gt;$I129,W179,0)),0)</f>
        <v>0</v>
      </c>
      <c r="X129" s="113">
        <f>IF(OR(RIGHT($J129,3)="RGT",RIGHT($J129,3)="INC"),IF($I129=X$89,SUM($U179:X179)+$Q129,IF(X$89&gt;$I129,X179,0)),0)</f>
        <v>0</v>
      </c>
      <c r="Y129" s="113">
        <f>IF(OR(RIGHT($J129,3)="RGT",RIGHT($J129,3)="INC"),IF($I129=Y$89,SUM($U179:Y179)+$Q129,IF(Y$89&gt;$I129,Y179,0)),0)</f>
        <v>0</v>
      </c>
      <c r="Z129" s="113">
        <f>IF(OR(RIGHT($J129,3)="RGT",RIGHT($J129,3)="INC"),IF($I129=Z$89,SUM($U179:Z179)+$Q129,IF(Z$89&gt;$I129,Z179,0)),0)</f>
        <v>0</v>
      </c>
      <c r="AA129" s="113">
        <f>IF(OR(RIGHT($J129,3)="RGT",RIGHT($J129,3)="INC"),IF($I129=AA$89,SUM($U179:AA179)+$Q129,IF(AA$89&gt;$I129,AA179,0)),0)</f>
        <v>0</v>
      </c>
      <c r="AB129" s="113">
        <f>IF(OR(RIGHT($J129,3)="RGT",RIGHT($J129,3)="INC"),IF($I129=AB$89,SUM($U179:AB179)+$Q129,IF(AB$89&gt;$I129,AB179,0)),0)</f>
        <v>0</v>
      </c>
      <c r="AC129" s="113">
        <f>IF(OR(RIGHT($J129,3)="RGT",RIGHT($J129,3)="INC"),IF($I129=AC$89,SUM($U179:AC179)+$Q129,IF(AC$89&gt;$I129,AC179,0)),0)</f>
        <v>0</v>
      </c>
      <c r="AD129" s="113">
        <f>IF(OR(RIGHT($J129,3)="RGT",RIGHT($J129,3)="INC"),IF($I129=AD$89,SUM($U179:AD179)+$Q129,IF(AD$89&gt;$I129,AD179,0)),0)</f>
        <v>0</v>
      </c>
      <c r="AE129" s="113">
        <f>IF(OR(RIGHT($J129,3)="RGT",RIGHT($J129,3)="INC"),IF($I129=AE$89,SUM($U179:AE179)+$Q129,IF(AE$89&gt;$I129,AE179,0)),0)</f>
        <v>0</v>
      </c>
      <c r="AF129" s="114">
        <f>IF(OR(RIGHT($J129,3)="RGT",RIGHT($J129,3)="INC"),IF($I129=AF$89,SUM($U179:AF179)+$Q129,IF(AF$89&gt;$I129,AF179,0)),0)</f>
        <v>0</v>
      </c>
      <c r="AG129" s="113">
        <f>IF(OR(RIGHT($J129,3)="RGT",RIGHT($J129,3)="INC"),IF($I129=AG$89,SUM($U179:AG179)+$Q129,IF(AG$89&gt;$I129,AG179,0)),0)</f>
        <v>0</v>
      </c>
      <c r="AH129" s="113">
        <f>IF(OR(RIGHT($J129,3)="RGT",RIGHT($J129,3)="INC"),IF($I129=AH$89,SUM($U179:AH179)+$Q129,IF(AH$89&gt;$I129,AH179,0)),0)</f>
        <v>0</v>
      </c>
      <c r="AI129" s="113">
        <f>IF(OR(RIGHT($J129,3)="RGT",RIGHT($J129,3)="INC"),IF($I129=AI$89,SUM($U179:AI179)+$Q129,IF(AI$89&gt;$I129,AI179,0)),0)</f>
        <v>0</v>
      </c>
      <c r="AJ129" s="113">
        <f>IF(OR(RIGHT($J129,3)="RGT",RIGHT($J129,3)="INC"),IF($I129=AJ$89,SUM($U179:AJ179)+$Q129,IF(AJ$89&gt;$I129,AJ179,0)),0)</f>
        <v>0</v>
      </c>
      <c r="AK129" s="113">
        <f>IF(OR(RIGHT($J129,3)="RGT",RIGHT($J129,3)="INC"),IF($I129=AK$89,SUM($U179:AK179)+$Q129,IF(AK$89&gt;$I129,AK179,0)),0)</f>
        <v>0</v>
      </c>
      <c r="AL129" s="113">
        <f>IF(OR(RIGHT($J129,3)="RGT",RIGHT($J129,3)="INC"),IF($I129=AL$89,SUM($U179:AL179)+$Q129,IF(AL$89&gt;$I129,AL179,0)),0)</f>
        <v>0</v>
      </c>
      <c r="AM129" s="113">
        <f>IF(OR(RIGHT($J129,3)="RGT",RIGHT($J129,3)="INC"),IF($I129=AM$89,SUM($U179:AM179)+$Q129,IF(AM$89&gt;$I129,AM179,0)),0)</f>
        <v>0</v>
      </c>
      <c r="AN129" s="113">
        <f>IF(OR(RIGHT($J129,3)="RGT",RIGHT($J129,3)="INC"),IF($I129=AN$89,SUM($U179:AN179)+$Q129,IF(AN$89&gt;$I129,AN179,0)),0)</f>
        <v>0</v>
      </c>
      <c r="AO129" s="113">
        <f>IF(OR(RIGHT($J129,3)="RGT",RIGHT($J129,3)="INC"),IF($I129=AO$89,SUM($U179:AO179)+$Q129,IF(AO$89&gt;$I129,AO179,0)),0)</f>
        <v>0</v>
      </c>
      <c r="AP129" s="113">
        <f>IF(OR(RIGHT($J129,3)="RGT",RIGHT($J129,3)="INC"),IF($I129=AP$89,SUM($U179:AP179)+$Q129,IF(AP$89&gt;$I129,AP179,0)),0)</f>
        <v>0</v>
      </c>
      <c r="AQ129" s="113">
        <f>IF(OR(RIGHT($J129,3)="RGT",RIGHT($J129,3)="INC"),IF($I129=AQ$89,SUM($U179:AQ179)+$Q129,IF(AQ$89&gt;$I129,AQ179,0)),0)</f>
        <v>0</v>
      </c>
      <c r="AR129" s="114">
        <f>IF(OR(RIGHT($J129,3)="RGT",RIGHT($J129,3)="INC"),IF($I129=AR$89,SUM($U179:AR179)+$Q129,IF(AR$89&gt;$I129,AR179,0)),0)</f>
        <v>0</v>
      </c>
    </row>
    <row r="130" spans="3:45" s="17" customFormat="1" hidden="1" x14ac:dyDescent="0.25">
      <c r="C130" s="35" t="str">
        <f t="shared" si="44"/>
        <v>Tehachapi Segments 4-11</v>
      </c>
      <c r="D130" s="36" t="s">
        <v>214</v>
      </c>
      <c r="E130" s="230"/>
      <c r="F130" s="224"/>
      <c r="G130" s="223"/>
      <c r="H130" s="225"/>
      <c r="I130" s="226"/>
      <c r="J130" s="227"/>
      <c r="K130" s="228"/>
      <c r="L130" s="231"/>
      <c r="M130" s="12"/>
      <c r="N130" s="247"/>
      <c r="O130" s="144">
        <f>SUM(U180:AF180)</f>
        <v>0</v>
      </c>
      <c r="P130" s="144">
        <f>SUM(AG180:AR180)</f>
        <v>0</v>
      </c>
      <c r="Q130" s="109">
        <f t="shared" si="48"/>
        <v>0</v>
      </c>
      <c r="R130" s="109">
        <f t="shared" si="49"/>
        <v>0</v>
      </c>
      <c r="S130" s="110">
        <f t="shared" si="50"/>
        <v>0</v>
      </c>
      <c r="T130" s="111"/>
      <c r="U130" s="112">
        <f>IF(OR(RIGHT($J130,3)="RGT",RIGHT($J130,3)="INC"),IF($I130=U$89,SUM($U180:U180)+$Q130,IF(U$89&gt;$I130,U180,0)),0)</f>
        <v>0</v>
      </c>
      <c r="V130" s="113">
        <f>IF(OR(RIGHT($J130,3)="RGT",RIGHT($J130,3)="INC"),IF($I130=V$89,SUM($U180:V180)+$Q130,IF(V$89&gt;$I130,V180,0)),0)</f>
        <v>0</v>
      </c>
      <c r="W130" s="113">
        <f>IF(OR(RIGHT($J130,3)="RGT",RIGHT($J130,3)="INC"),IF($I130=W$89,SUM($U180:W180)+$Q130,IF(W$89&gt;$I130,W180,0)),0)</f>
        <v>0</v>
      </c>
      <c r="X130" s="113">
        <f>IF(OR(RIGHT($J130,3)="RGT",RIGHT($J130,3)="INC"),IF($I130=X$89,SUM($U180:X180)+$Q130,IF(X$89&gt;$I130,X180,0)),0)</f>
        <v>0</v>
      </c>
      <c r="Y130" s="113">
        <f>IF(OR(RIGHT($J130,3)="RGT",RIGHT($J130,3)="INC"),IF($I130=Y$89,SUM($U180:Y180)+$Q130,IF(Y$89&gt;$I130,Y180,0)),0)</f>
        <v>0</v>
      </c>
      <c r="Z130" s="113">
        <f>IF(OR(RIGHT($J130,3)="RGT",RIGHT($J130,3)="INC"),IF($I130=Z$89,SUM($U180:Z180)+$Q130,IF(Z$89&gt;$I130,Z180,0)),0)</f>
        <v>0</v>
      </c>
      <c r="AA130" s="113">
        <f>IF(OR(RIGHT($J130,3)="RGT",RIGHT($J130,3)="INC"),IF($I130=AA$89,SUM($U180:AA180)+$Q130,IF(AA$89&gt;$I130,AA180,0)),0)</f>
        <v>0</v>
      </c>
      <c r="AB130" s="113">
        <f>IF(OR(RIGHT($J130,3)="RGT",RIGHT($J130,3)="INC"),IF($I130=AB$89,SUM($U180:AB180)+$Q130,IF(AB$89&gt;$I130,AB180,0)),0)</f>
        <v>0</v>
      </c>
      <c r="AC130" s="113">
        <f>IF(OR(RIGHT($J130,3)="RGT",RIGHT($J130,3)="INC"),IF($I130=AC$89,SUM($U180:AC180)+$Q130,IF(AC$89&gt;$I130,AC180,0)),0)</f>
        <v>0</v>
      </c>
      <c r="AD130" s="113">
        <f>IF(OR(RIGHT($J130,3)="RGT",RIGHT($J130,3)="INC"),IF($I130=AD$89,SUM($U180:AD180)+$Q130,IF(AD$89&gt;$I130,AD180,0)),0)</f>
        <v>0</v>
      </c>
      <c r="AE130" s="113">
        <f>IF(OR(RIGHT($J130,3)="RGT",RIGHT($J130,3)="INC"),IF($I130=AE$89,SUM($U180:AE180)+$Q130,IF(AE$89&gt;$I130,AE180,0)),0)</f>
        <v>0</v>
      </c>
      <c r="AF130" s="114">
        <f>IF(OR(RIGHT($J130,3)="RGT",RIGHT($J130,3)="INC"),IF($I130=AF$89,SUM($U180:AF180)+$Q130,IF(AF$89&gt;$I130,AF180,0)),0)</f>
        <v>0</v>
      </c>
      <c r="AG130" s="113">
        <f>IF(OR(RIGHT($J130,3)="RGT",RIGHT($J130,3)="INC"),IF($I130=AG$89,SUM($U180:AG180)+$Q130,IF(AG$89&gt;$I130,AG180,0)),0)</f>
        <v>0</v>
      </c>
      <c r="AH130" s="113">
        <f>IF(OR(RIGHT($J130,3)="RGT",RIGHT($J130,3)="INC"),IF($I130=AH$89,SUM($U180:AH180)+$Q130,IF(AH$89&gt;$I130,AH180,0)),0)</f>
        <v>0</v>
      </c>
      <c r="AI130" s="113">
        <f>IF(OR(RIGHT($J130,3)="RGT",RIGHT($J130,3)="INC"),IF($I130=AI$89,SUM($U180:AI180)+$Q130,IF(AI$89&gt;$I130,AI180,0)),0)</f>
        <v>0</v>
      </c>
      <c r="AJ130" s="113">
        <f>IF(OR(RIGHT($J130,3)="RGT",RIGHT($J130,3)="INC"),IF($I130=AJ$89,SUM($U180:AJ180)+$Q130,IF(AJ$89&gt;$I130,AJ180,0)),0)</f>
        <v>0</v>
      </c>
      <c r="AK130" s="113">
        <f>IF(OR(RIGHT($J130,3)="RGT",RIGHT($J130,3)="INC"),IF($I130=AK$89,SUM($U180:AK180)+$Q130,IF(AK$89&gt;$I130,AK180,0)),0)</f>
        <v>0</v>
      </c>
      <c r="AL130" s="113">
        <f>IF(OR(RIGHT($J130,3)="RGT",RIGHT($J130,3)="INC"),IF($I130=AL$89,SUM($U180:AL180)+$Q130,IF(AL$89&gt;$I130,AL180,0)),0)</f>
        <v>0</v>
      </c>
      <c r="AM130" s="113">
        <f>IF(OR(RIGHT($J130,3)="RGT",RIGHT($J130,3)="INC"),IF($I130=AM$89,SUM($U180:AM180)+$Q130,IF(AM$89&gt;$I130,AM180,0)),0)</f>
        <v>0</v>
      </c>
      <c r="AN130" s="113">
        <f>IF(OR(RIGHT($J130,3)="RGT",RIGHT($J130,3)="INC"),IF($I130=AN$89,SUM($U180:AN180)+$Q130,IF(AN$89&gt;$I130,AN180,0)),0)</f>
        <v>0</v>
      </c>
      <c r="AO130" s="113">
        <f>IF(OR(RIGHT($J130,3)="RGT",RIGHT($J130,3)="INC"),IF($I130=AO$89,SUM($U180:AO180)+$Q130,IF(AO$89&gt;$I130,AO180,0)),0)</f>
        <v>0</v>
      </c>
      <c r="AP130" s="113">
        <f>IF(OR(RIGHT($J130,3)="RGT",RIGHT($J130,3)="INC"),IF($I130=AP$89,SUM($U180:AP180)+$Q130,IF(AP$89&gt;$I130,AP180,0)),0)</f>
        <v>0</v>
      </c>
      <c r="AQ130" s="113">
        <f>IF(OR(RIGHT($J130,3)="RGT",RIGHT($J130,3)="INC"),IF($I130=AQ$89,SUM($U180:AQ180)+$Q130,IF(AQ$89&gt;$I130,AQ180,0)),0)</f>
        <v>0</v>
      </c>
      <c r="AR130" s="114">
        <f>IF(OR(RIGHT($J130,3)="RGT",RIGHT($J130,3)="INC"),IF($I130=AR$89,SUM($U180:AR180)+$Q130,IF(AR$89&gt;$I130,AR180,0)),0)</f>
        <v>0</v>
      </c>
    </row>
    <row r="131" spans="3:45" ht="15.75" thickBot="1" x14ac:dyDescent="0.3">
      <c r="D131" s="36" t="s">
        <v>229</v>
      </c>
      <c r="E131" s="115" t="s">
        <v>199</v>
      </c>
      <c r="F131" s="116"/>
      <c r="G131" s="116"/>
      <c r="H131" s="116"/>
      <c r="I131" s="116"/>
      <c r="J131" s="116"/>
      <c r="K131" s="116"/>
      <c r="L131" s="117"/>
      <c r="M131" s="118"/>
      <c r="N131" s="119">
        <f>SUM(N90:N130)</f>
        <v>14915.54751</v>
      </c>
      <c r="O131" s="120">
        <f t="shared" ref="O131:S131" si="53">SUM(O90:O130)</f>
        <v>24574.677899999995</v>
      </c>
      <c r="P131" s="120">
        <f t="shared" si="53"/>
        <v>0</v>
      </c>
      <c r="Q131" s="120">
        <f t="shared" si="53"/>
        <v>14915.54751</v>
      </c>
      <c r="R131" s="120">
        <f t="shared" si="53"/>
        <v>24574.677899999995</v>
      </c>
      <c r="S131" s="121">
        <f t="shared" si="53"/>
        <v>0</v>
      </c>
      <c r="T131" s="122"/>
      <c r="U131" s="123">
        <f t="shared" ref="U131:AR131" si="54">SUM(U90:U130)</f>
        <v>1398.9852500000002</v>
      </c>
      <c r="V131" s="124">
        <f t="shared" si="54"/>
        <v>1312.04675</v>
      </c>
      <c r="W131" s="124">
        <f t="shared" si="54"/>
        <v>1220.5584900000003</v>
      </c>
      <c r="X131" s="124">
        <f t="shared" si="54"/>
        <v>566.90913999999998</v>
      </c>
      <c r="Y131" s="124">
        <f t="shared" si="54"/>
        <v>736.90913999999998</v>
      </c>
      <c r="Z131" s="124">
        <f t="shared" si="54"/>
        <v>22259.717929999999</v>
      </c>
      <c r="AA131" s="124">
        <f t="shared" si="54"/>
        <v>2035.34014</v>
      </c>
      <c r="AB131" s="124">
        <f t="shared" si="54"/>
        <v>1470.34014</v>
      </c>
      <c r="AC131" s="124">
        <f t="shared" si="54"/>
        <v>1786.5432600000001</v>
      </c>
      <c r="AD131" s="124">
        <f t="shared" si="54"/>
        <v>1160.34014</v>
      </c>
      <c r="AE131" s="124">
        <f t="shared" si="54"/>
        <v>841.45197999999993</v>
      </c>
      <c r="AF131" s="125">
        <f t="shared" si="54"/>
        <v>4701.0830500000002</v>
      </c>
      <c r="AG131" s="124">
        <f t="shared" si="54"/>
        <v>0</v>
      </c>
      <c r="AH131" s="124">
        <f t="shared" si="54"/>
        <v>0</v>
      </c>
      <c r="AI131" s="124">
        <f t="shared" si="54"/>
        <v>0</v>
      </c>
      <c r="AJ131" s="124">
        <f t="shared" si="54"/>
        <v>0</v>
      </c>
      <c r="AK131" s="124">
        <f t="shared" si="54"/>
        <v>0</v>
      </c>
      <c r="AL131" s="124">
        <f t="shared" si="54"/>
        <v>0</v>
      </c>
      <c r="AM131" s="124">
        <f t="shared" si="54"/>
        <v>0</v>
      </c>
      <c r="AN131" s="124">
        <f t="shared" si="54"/>
        <v>0</v>
      </c>
      <c r="AO131" s="124">
        <f t="shared" si="54"/>
        <v>0</v>
      </c>
      <c r="AP131" s="124">
        <f t="shared" si="54"/>
        <v>0</v>
      </c>
      <c r="AQ131" s="124">
        <f t="shared" si="54"/>
        <v>0</v>
      </c>
      <c r="AR131" s="125">
        <f t="shared" si="54"/>
        <v>0</v>
      </c>
      <c r="AS131" s="17"/>
    </row>
    <row r="132" spans="3:45" s="15" customFormat="1" ht="15.75" thickTop="1" x14ac:dyDescent="0.25">
      <c r="C132" s="42"/>
      <c r="D132" s="43"/>
      <c r="E132" s="126"/>
      <c r="F132" s="44"/>
      <c r="G132" s="45"/>
      <c r="H132" s="12"/>
      <c r="I132" s="12"/>
      <c r="K132" s="12"/>
      <c r="L132" s="12"/>
      <c r="M132" s="118"/>
      <c r="T132" s="12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7"/>
    </row>
    <row r="133" spans="3:45" ht="15.75" thickBot="1" x14ac:dyDescent="0.3">
      <c r="E133" s="115" t="str">
        <f>"Total Incremental Plant Balance - "&amp;E84</f>
        <v>Total Incremental Plant Balance - Tehachapi Segments 4-11</v>
      </c>
      <c r="F133" s="116"/>
      <c r="G133" s="116"/>
      <c r="H133" s="116"/>
      <c r="I133" s="116"/>
      <c r="J133" s="116"/>
      <c r="K133" s="116"/>
      <c r="L133" s="117"/>
      <c r="M133" s="118"/>
      <c r="N133" s="119"/>
      <c r="O133" s="120"/>
      <c r="P133" s="120"/>
      <c r="Q133" s="120"/>
      <c r="R133" s="120"/>
      <c r="S133" s="121"/>
      <c r="T133" s="122"/>
      <c r="U133" s="123">
        <f>U131</f>
        <v>1398.9852500000002</v>
      </c>
      <c r="V133" s="124">
        <f t="shared" ref="V133:AN133" si="55">V131+U133</f>
        <v>2711.0320000000002</v>
      </c>
      <c r="W133" s="124">
        <f t="shared" si="55"/>
        <v>3931.5904900000005</v>
      </c>
      <c r="X133" s="124">
        <f t="shared" si="55"/>
        <v>4498.4996300000003</v>
      </c>
      <c r="Y133" s="124">
        <f t="shared" si="55"/>
        <v>5235.40877</v>
      </c>
      <c r="Z133" s="124">
        <f t="shared" si="55"/>
        <v>27495.126700000001</v>
      </c>
      <c r="AA133" s="124">
        <f t="shared" si="55"/>
        <v>29530.466840000001</v>
      </c>
      <c r="AB133" s="124">
        <f t="shared" si="55"/>
        <v>31000.806980000001</v>
      </c>
      <c r="AC133" s="124">
        <f t="shared" si="55"/>
        <v>32787.35024</v>
      </c>
      <c r="AD133" s="124">
        <f t="shared" si="55"/>
        <v>33947.69038</v>
      </c>
      <c r="AE133" s="124">
        <f t="shared" si="55"/>
        <v>34789.142359999998</v>
      </c>
      <c r="AF133" s="125">
        <f t="shared" si="55"/>
        <v>39490.225409999999</v>
      </c>
      <c r="AG133" s="124">
        <f>AG131+AF133</f>
        <v>39490.225409999999</v>
      </c>
      <c r="AH133" s="124">
        <f t="shared" si="55"/>
        <v>39490.225409999999</v>
      </c>
      <c r="AI133" s="124">
        <f t="shared" si="55"/>
        <v>39490.225409999999</v>
      </c>
      <c r="AJ133" s="124">
        <f t="shared" si="55"/>
        <v>39490.225409999999</v>
      </c>
      <c r="AK133" s="124">
        <f t="shared" si="55"/>
        <v>39490.225409999999</v>
      </c>
      <c r="AL133" s="124">
        <f t="shared" si="55"/>
        <v>39490.225409999999</v>
      </c>
      <c r="AM133" s="124">
        <f t="shared" si="55"/>
        <v>39490.225409999999</v>
      </c>
      <c r="AN133" s="124">
        <f t="shared" si="55"/>
        <v>39490.225409999999</v>
      </c>
      <c r="AO133" s="124">
        <f>AO131+AN133</f>
        <v>39490.225409999999</v>
      </c>
      <c r="AP133" s="124">
        <f>AP131+AO133</f>
        <v>39490.225409999999</v>
      </c>
      <c r="AQ133" s="124">
        <f>AQ131+AP133</f>
        <v>39490.225409999999</v>
      </c>
      <c r="AR133" s="125">
        <f>AR131+AQ133</f>
        <v>39490.225409999999</v>
      </c>
      <c r="AS133" s="17"/>
    </row>
    <row r="134" spans="3:45" ht="15.75" thickTop="1" x14ac:dyDescent="0.25">
      <c r="E134" s="127"/>
      <c r="F134" s="128"/>
      <c r="G134" s="127"/>
      <c r="H134" s="191"/>
      <c r="I134" s="191"/>
      <c r="J134" s="191"/>
      <c r="K134" s="191"/>
      <c r="L134" s="191"/>
      <c r="M134" s="118"/>
      <c r="N134" s="30"/>
      <c r="O134" s="30"/>
      <c r="P134" s="30"/>
      <c r="Q134" s="30"/>
      <c r="R134" s="30"/>
      <c r="S134" s="30"/>
      <c r="T134" s="122"/>
      <c r="U134" s="129"/>
      <c r="V134" s="129"/>
      <c r="W134" s="129"/>
      <c r="X134" s="129"/>
      <c r="Y134" s="129"/>
      <c r="Z134" s="129"/>
      <c r="AA134" s="129"/>
      <c r="AB134" s="129"/>
      <c r="AC134" s="129"/>
      <c r="AD134" s="129"/>
      <c r="AE134" s="129"/>
      <c r="AF134" s="129"/>
      <c r="AG134" s="129"/>
      <c r="AH134" s="129"/>
      <c r="AI134" s="129"/>
      <c r="AJ134" s="129"/>
      <c r="AK134" s="129"/>
      <c r="AL134" s="129"/>
      <c r="AM134" s="129"/>
      <c r="AN134" s="129"/>
      <c r="AO134" s="129"/>
      <c r="AP134" s="129"/>
      <c r="AQ134" s="129"/>
      <c r="AR134" s="129"/>
      <c r="AS134" s="17"/>
    </row>
    <row r="135" spans="3:45" s="15" customFormat="1" x14ac:dyDescent="0.25">
      <c r="C135" s="42"/>
      <c r="D135" s="43"/>
      <c r="E135" s="126"/>
      <c r="F135" s="44"/>
      <c r="G135" s="45"/>
      <c r="H135" s="12"/>
      <c r="I135" s="12"/>
      <c r="K135" s="12"/>
      <c r="L135" s="12"/>
      <c r="M135" s="118"/>
      <c r="T135" s="12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7"/>
    </row>
    <row r="136" spans="3:45" s="15" customFormat="1" x14ac:dyDescent="0.25">
      <c r="C136" s="42"/>
      <c r="D136" s="43"/>
      <c r="E136" s="96" t="s">
        <v>219</v>
      </c>
      <c r="F136" s="37"/>
      <c r="G136" s="38"/>
      <c r="H136" s="14"/>
      <c r="I136" s="14"/>
      <c r="J136" s="13"/>
      <c r="K136" s="14"/>
      <c r="L136" s="14"/>
      <c r="M136" s="118"/>
      <c r="N136" s="21"/>
      <c r="O136" s="21"/>
      <c r="P136" s="21"/>
      <c r="Q136" s="21"/>
      <c r="R136" s="21"/>
      <c r="S136" s="21"/>
      <c r="T136" s="122"/>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7"/>
    </row>
    <row r="137" spans="3:45" s="15" customFormat="1" x14ac:dyDescent="0.25">
      <c r="C137" s="42"/>
      <c r="D137" s="43"/>
      <c r="E137" s="38" t="s">
        <v>220</v>
      </c>
      <c r="F137" s="37"/>
      <c r="G137" s="38"/>
      <c r="H137" s="14"/>
      <c r="I137" s="14"/>
      <c r="J137" s="13"/>
      <c r="K137" s="14"/>
      <c r="L137" s="14"/>
      <c r="M137" s="118"/>
      <c r="N137" s="13"/>
      <c r="O137" s="13"/>
      <c r="P137" s="13"/>
      <c r="Q137" s="13"/>
      <c r="R137" s="13"/>
      <c r="S137" s="13"/>
      <c r="T137" s="122"/>
      <c r="U137" s="14"/>
      <c r="V137" s="14"/>
      <c r="W137" s="14"/>
      <c r="X137" s="14"/>
      <c r="Y137" s="14"/>
      <c r="Z137" s="14"/>
      <c r="AA137" s="14"/>
      <c r="AB137" s="14"/>
      <c r="AC137" s="14"/>
      <c r="AD137" s="14"/>
      <c r="AE137" s="14"/>
      <c r="AF137" s="14"/>
      <c r="AG137" s="14"/>
      <c r="AH137" s="14"/>
      <c r="AI137" s="14"/>
      <c r="AJ137" s="14"/>
      <c r="AK137" s="14"/>
      <c r="AL137" s="14"/>
      <c r="AM137" s="14"/>
      <c r="AN137" s="14"/>
      <c r="AO137" s="14"/>
      <c r="AP137" s="14"/>
      <c r="AQ137" s="14"/>
      <c r="AR137" s="14"/>
      <c r="AS137" s="17"/>
    </row>
    <row r="138" spans="3:45" s="15" customFormat="1" ht="15.75" thickBot="1" x14ac:dyDescent="0.3">
      <c r="C138" s="42"/>
      <c r="D138" s="43"/>
      <c r="E138" s="38"/>
      <c r="F138" s="37"/>
      <c r="G138" s="38"/>
      <c r="H138" s="14"/>
      <c r="I138" s="14"/>
      <c r="J138" s="13"/>
      <c r="K138" s="14"/>
      <c r="L138" s="14"/>
      <c r="M138" s="118"/>
      <c r="N138" s="13"/>
      <c r="O138" s="13"/>
      <c r="P138" s="13"/>
      <c r="Q138" s="13"/>
      <c r="R138" s="13"/>
      <c r="S138" s="13"/>
      <c r="T138" s="122"/>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7"/>
    </row>
    <row r="139" spans="3:45" s="17" customFormat="1" ht="30.75" thickBot="1" x14ac:dyDescent="0.3">
      <c r="C139" s="35"/>
      <c r="D139" s="36"/>
      <c r="E139" s="98" t="s">
        <v>23</v>
      </c>
      <c r="F139" s="99" t="s">
        <v>24</v>
      </c>
      <c r="G139" s="100" t="s">
        <v>25</v>
      </c>
      <c r="H139" s="101" t="s">
        <v>26</v>
      </c>
      <c r="I139" s="102" t="s">
        <v>27</v>
      </c>
      <c r="J139" s="102" t="s">
        <v>28</v>
      </c>
      <c r="K139" s="102" t="s">
        <v>29</v>
      </c>
      <c r="L139" s="103" t="s">
        <v>30</v>
      </c>
      <c r="M139" s="118"/>
      <c r="N139" s="105" t="str">
        <f t="shared" ref="N139:S139" si="56">N$13</f>
        <v>2016 CWIP</v>
      </c>
      <c r="O139" s="102" t="str">
        <f t="shared" si="56"/>
        <v>2017 Total Expenditures</v>
      </c>
      <c r="P139" s="102" t="str">
        <f t="shared" si="56"/>
        <v>2018 Total Expenditures</v>
      </c>
      <c r="Q139" s="102" t="str">
        <f t="shared" si="56"/>
        <v>2016 ISO CWIP Less Collectible</v>
      </c>
      <c r="R139" s="102" t="str">
        <f t="shared" si="56"/>
        <v>2017 ISO Expenditures Less Collectible</v>
      </c>
      <c r="S139" s="103" t="str">
        <f t="shared" si="56"/>
        <v>2018 ISO Expenditures Less Collectible</v>
      </c>
      <c r="T139" s="122"/>
      <c r="U139" s="107">
        <f>$F$5</f>
        <v>42736</v>
      </c>
      <c r="V139" s="101">
        <f t="shared" ref="V139:AN139" si="57">DATE(YEAR(U139),MONTH(U139)+1,DAY(U139))</f>
        <v>42767</v>
      </c>
      <c r="W139" s="101">
        <f t="shared" si="57"/>
        <v>42795</v>
      </c>
      <c r="X139" s="101">
        <f t="shared" si="57"/>
        <v>42826</v>
      </c>
      <c r="Y139" s="101">
        <f t="shared" si="57"/>
        <v>42856</v>
      </c>
      <c r="Z139" s="101">
        <f t="shared" si="57"/>
        <v>42887</v>
      </c>
      <c r="AA139" s="101">
        <f t="shared" si="57"/>
        <v>42917</v>
      </c>
      <c r="AB139" s="101">
        <f t="shared" si="57"/>
        <v>42948</v>
      </c>
      <c r="AC139" s="101">
        <f t="shared" si="57"/>
        <v>42979</v>
      </c>
      <c r="AD139" s="101">
        <f t="shared" si="57"/>
        <v>43009</v>
      </c>
      <c r="AE139" s="101">
        <f t="shared" si="57"/>
        <v>43040</v>
      </c>
      <c r="AF139" s="108">
        <f t="shared" si="57"/>
        <v>43070</v>
      </c>
      <c r="AG139" s="101">
        <f>DATE(YEAR(AF139),MONTH(AF139)+1,DAY(AF139))</f>
        <v>43101</v>
      </c>
      <c r="AH139" s="101">
        <f t="shared" si="57"/>
        <v>43132</v>
      </c>
      <c r="AI139" s="101">
        <f t="shared" si="57"/>
        <v>43160</v>
      </c>
      <c r="AJ139" s="101">
        <f t="shared" si="57"/>
        <v>43191</v>
      </c>
      <c r="AK139" s="101">
        <f t="shared" si="57"/>
        <v>43221</v>
      </c>
      <c r="AL139" s="101">
        <f t="shared" si="57"/>
        <v>43252</v>
      </c>
      <c r="AM139" s="101">
        <f t="shared" si="57"/>
        <v>43282</v>
      </c>
      <c r="AN139" s="101">
        <f t="shared" si="57"/>
        <v>43313</v>
      </c>
      <c r="AO139" s="101">
        <f>DATE(YEAR(AN139),MONTH(AN139)+1,DAY(AN139))</f>
        <v>43344</v>
      </c>
      <c r="AP139" s="101">
        <f>DATE(YEAR(AO139),MONTH(AO139)+1,DAY(AO139))</f>
        <v>43374</v>
      </c>
      <c r="AQ139" s="101">
        <f>DATE(YEAR(AP139),MONTH(AP139)+1,DAY(AP139))</f>
        <v>43405</v>
      </c>
      <c r="AR139" s="108">
        <f>DATE(YEAR(AQ139),MONTH(AQ139)+1,DAY(AQ139))</f>
        <v>43435</v>
      </c>
    </row>
    <row r="140" spans="3:45" s="17" customFormat="1" x14ac:dyDescent="0.25">
      <c r="C140" s="35" t="str">
        <f t="shared" ref="C140:C180" si="58">+$E$84</f>
        <v>Tehachapi Segments 4-11</v>
      </c>
      <c r="D140" s="36" t="s">
        <v>6</v>
      </c>
      <c r="E140" s="134" t="str">
        <f t="shared" ref="E140:L155" si="59">E90</f>
        <v>CET-ET-TP-RN-643500</v>
      </c>
      <c r="F140" s="135" t="str">
        <f t="shared" si="59"/>
        <v xml:space="preserve">I: TRTP 4-1: Antelope-Whirlwind 500kV T/L: Construct new 14-mile single-circuit 500kV T/L. </v>
      </c>
      <c r="G140" s="122" t="str">
        <f t="shared" si="59"/>
        <v>6435</v>
      </c>
      <c r="H140" s="136" t="str">
        <f t="shared" si="59"/>
        <v>High</v>
      </c>
      <c r="I140" s="111">
        <f t="shared" si="59"/>
        <v>41000</v>
      </c>
      <c r="J140" s="136" t="str">
        <f t="shared" si="59"/>
        <v>TR-LINEINC</v>
      </c>
      <c r="K140" s="137">
        <f t="shared" si="59"/>
        <v>0</v>
      </c>
      <c r="L140" s="138">
        <f t="shared" si="59"/>
        <v>1</v>
      </c>
      <c r="M140" s="118"/>
      <c r="N140" s="139">
        <f t="shared" ref="N140:P155" si="60">N90</f>
        <v>0</v>
      </c>
      <c r="O140" s="109">
        <f t="shared" si="60"/>
        <v>331.70699999999994</v>
      </c>
      <c r="P140" s="109">
        <f t="shared" si="60"/>
        <v>0</v>
      </c>
      <c r="Q140" s="109">
        <f t="shared" ref="Q140:Q180" si="61">$N140*$L140*(1-$K140)</f>
        <v>0</v>
      </c>
      <c r="R140" s="109">
        <f t="shared" ref="R140:R180" si="62">$O140*$L140*(1-$K140)</f>
        <v>331.70699999999994</v>
      </c>
      <c r="S140" s="110">
        <f t="shared" ref="S140:S180" si="63">$P140*$L140*(1-$K140)</f>
        <v>0</v>
      </c>
      <c r="T140" s="111"/>
      <c r="U140" s="244">
        <v>1.5693599999999999</v>
      </c>
      <c r="V140" s="243">
        <v>1.4174899999999999</v>
      </c>
      <c r="W140" s="243">
        <v>1.5693599999999999</v>
      </c>
      <c r="X140" s="243">
        <v>1.5693599999999999</v>
      </c>
      <c r="Y140" s="243">
        <v>1.5693599999999999</v>
      </c>
      <c r="Z140" s="243">
        <v>1.5693599999999999</v>
      </c>
      <c r="AA140" s="243">
        <v>1.5693599999999999</v>
      </c>
      <c r="AB140" s="243">
        <v>1.5693599999999999</v>
      </c>
      <c r="AC140" s="243">
        <v>1.5693599999999999</v>
      </c>
      <c r="AD140" s="243">
        <v>1.5693599999999999</v>
      </c>
      <c r="AE140" s="243">
        <v>1.5693599999999999</v>
      </c>
      <c r="AF140" s="245">
        <v>314.59590999999995</v>
      </c>
      <c r="AG140" s="243"/>
      <c r="AH140" s="243"/>
      <c r="AI140" s="243"/>
      <c r="AJ140" s="243"/>
      <c r="AK140" s="243"/>
      <c r="AL140" s="243"/>
      <c r="AM140" s="243"/>
      <c r="AN140" s="243"/>
      <c r="AO140" s="243"/>
      <c r="AP140" s="243"/>
      <c r="AQ140" s="243"/>
      <c r="AR140" s="245"/>
    </row>
    <row r="141" spans="3:45" s="17" customFormat="1" x14ac:dyDescent="0.25">
      <c r="C141" s="35" t="str">
        <f t="shared" si="58"/>
        <v>Tehachapi Segments 4-11</v>
      </c>
      <c r="D141" s="36" t="s">
        <v>6</v>
      </c>
      <c r="E141" s="134" t="str">
        <f t="shared" si="59"/>
        <v>CET-RP-TP-RN-643500</v>
      </c>
      <c r="F141" s="140" t="str">
        <f t="shared" si="59"/>
        <v>TRTP Segment 4 Land &amp; Easements</v>
      </c>
      <c r="G141" s="122">
        <f t="shared" si="59"/>
        <v>6435</v>
      </c>
      <c r="H141" s="136" t="str">
        <f t="shared" si="59"/>
        <v>High</v>
      </c>
      <c r="I141" s="111">
        <f t="shared" si="59"/>
        <v>41275</v>
      </c>
      <c r="J141" s="136" t="str">
        <f t="shared" si="59"/>
        <v>TR-LANDRGTINC</v>
      </c>
      <c r="K141" s="137">
        <f t="shared" si="59"/>
        <v>0</v>
      </c>
      <c r="L141" s="138">
        <f t="shared" si="59"/>
        <v>1</v>
      </c>
      <c r="M141" s="118"/>
      <c r="N141" s="139">
        <f t="shared" si="60"/>
        <v>0</v>
      </c>
      <c r="O141" s="109">
        <f t="shared" si="60"/>
        <v>500</v>
      </c>
      <c r="P141" s="109">
        <f t="shared" si="60"/>
        <v>0</v>
      </c>
      <c r="Q141" s="109">
        <f t="shared" si="61"/>
        <v>0</v>
      </c>
      <c r="R141" s="109">
        <f t="shared" si="62"/>
        <v>500</v>
      </c>
      <c r="S141" s="110">
        <f t="shared" si="63"/>
        <v>0</v>
      </c>
      <c r="T141" s="111"/>
      <c r="U141" s="244">
        <v>2.1509999999999998</v>
      </c>
      <c r="V141" s="243">
        <v>0.23369999999999999</v>
      </c>
      <c r="W141" s="243">
        <v>-15.62527</v>
      </c>
      <c r="X141" s="243">
        <v>8</v>
      </c>
      <c r="Y141" s="243">
        <v>25</v>
      </c>
      <c r="Z141" s="243">
        <v>50</v>
      </c>
      <c r="AA141" s="243">
        <v>50</v>
      </c>
      <c r="AB141" s="243">
        <v>85</v>
      </c>
      <c r="AC141" s="243">
        <v>95</v>
      </c>
      <c r="AD141" s="243">
        <v>75</v>
      </c>
      <c r="AE141" s="243">
        <v>75</v>
      </c>
      <c r="AF141" s="245">
        <v>50.240570000000005</v>
      </c>
      <c r="AG141" s="243"/>
      <c r="AH141" s="243"/>
      <c r="AI141" s="243"/>
      <c r="AJ141" s="243"/>
      <c r="AK141" s="243"/>
      <c r="AL141" s="243"/>
      <c r="AM141" s="243"/>
      <c r="AN141" s="243"/>
      <c r="AO141" s="243"/>
      <c r="AP141" s="243"/>
      <c r="AQ141" s="243"/>
      <c r="AR141" s="245"/>
    </row>
    <row r="142" spans="3:45" s="17" customFormat="1" x14ac:dyDescent="0.25">
      <c r="C142" s="35" t="str">
        <f t="shared" si="58"/>
        <v>Tehachapi Segments 4-11</v>
      </c>
      <c r="D142" s="36" t="s">
        <v>6</v>
      </c>
      <c r="E142" s="134" t="str">
        <f t="shared" si="59"/>
        <v>CET-ET-TP-RN-547202</v>
      </c>
      <c r="F142" s="140" t="str">
        <f t="shared" si="59"/>
        <v>I: TRTP 5-3: Antelope-Vincent #2 500kV: Construct new 18-miles single-circuit T/L on existing right of way.</v>
      </c>
      <c r="G142" s="122" t="str">
        <f t="shared" si="59"/>
        <v>5472</v>
      </c>
      <c r="H142" s="136" t="str">
        <f t="shared" si="59"/>
        <v>High</v>
      </c>
      <c r="I142" s="111">
        <f t="shared" si="59"/>
        <v>41275</v>
      </c>
      <c r="J142" s="136" t="str">
        <f t="shared" si="59"/>
        <v>TR-LINEINC</v>
      </c>
      <c r="K142" s="137">
        <f t="shared" si="59"/>
        <v>0</v>
      </c>
      <c r="L142" s="138">
        <f t="shared" si="59"/>
        <v>1</v>
      </c>
      <c r="M142" s="118"/>
      <c r="N142" s="139">
        <f t="shared" si="60"/>
        <v>0</v>
      </c>
      <c r="O142" s="109">
        <f t="shared" si="60"/>
        <v>7.8913599999999988</v>
      </c>
      <c r="P142" s="109">
        <f t="shared" si="60"/>
        <v>0</v>
      </c>
      <c r="Q142" s="109">
        <f t="shared" si="61"/>
        <v>0</v>
      </c>
      <c r="R142" s="109">
        <f t="shared" si="62"/>
        <v>7.8913599999999988</v>
      </c>
      <c r="S142" s="110">
        <f t="shared" si="63"/>
        <v>0</v>
      </c>
      <c r="T142" s="111"/>
      <c r="U142" s="244">
        <v>1.5693599999999999</v>
      </c>
      <c r="V142" s="243">
        <v>1.4174899999999999</v>
      </c>
      <c r="W142" s="243">
        <v>1.5693599999999999</v>
      </c>
      <c r="X142" s="243">
        <v>1.569</v>
      </c>
      <c r="Y142" s="243">
        <v>1.569</v>
      </c>
      <c r="Z142" s="243">
        <v>0.19714999999999963</v>
      </c>
      <c r="AA142" s="243"/>
      <c r="AB142" s="243"/>
      <c r="AC142" s="243"/>
      <c r="AD142" s="243"/>
      <c r="AE142" s="243"/>
      <c r="AF142" s="245"/>
      <c r="AG142" s="243"/>
      <c r="AH142" s="243"/>
      <c r="AI142" s="243"/>
      <c r="AJ142" s="243"/>
      <c r="AK142" s="243"/>
      <c r="AL142" s="243"/>
      <c r="AM142" s="243"/>
      <c r="AN142" s="243"/>
      <c r="AO142" s="243"/>
      <c r="AP142" s="243"/>
      <c r="AQ142" s="243"/>
      <c r="AR142" s="245"/>
    </row>
    <row r="143" spans="3:45" s="17" customFormat="1" x14ac:dyDescent="0.25">
      <c r="C143" s="35" t="str">
        <f t="shared" si="58"/>
        <v>Tehachapi Segments 4-11</v>
      </c>
      <c r="D143" s="36" t="s">
        <v>6</v>
      </c>
      <c r="E143" s="134" t="str">
        <f t="shared" si="59"/>
        <v>CET-ET-TP-RN-524301</v>
      </c>
      <c r="F143" s="140" t="str">
        <f t="shared" si="59"/>
        <v xml:space="preserve">I: TRTP 6-2: New Vincent-Duarte 500kV: Construct new 27 miles single-circuit 500kV T/L on existing ROW vacated by Antelope-Mesa line. </v>
      </c>
      <c r="G143" s="122" t="str">
        <f t="shared" si="59"/>
        <v>5243</v>
      </c>
      <c r="H143" s="136" t="str">
        <f t="shared" si="59"/>
        <v>High</v>
      </c>
      <c r="I143" s="111">
        <f t="shared" si="59"/>
        <v>41944</v>
      </c>
      <c r="J143" s="136" t="str">
        <f t="shared" si="59"/>
        <v>TR-LINEINC</v>
      </c>
      <c r="K143" s="137">
        <f t="shared" si="59"/>
        <v>0</v>
      </c>
      <c r="L143" s="138">
        <f t="shared" si="59"/>
        <v>1</v>
      </c>
      <c r="M143" s="118"/>
      <c r="N143" s="49">
        <f t="shared" si="60"/>
        <v>0</v>
      </c>
      <c r="O143" s="109">
        <f t="shared" si="60"/>
        <v>1600.0000000000002</v>
      </c>
      <c r="P143" s="109">
        <f t="shared" si="60"/>
        <v>0</v>
      </c>
      <c r="Q143" s="109">
        <f t="shared" si="61"/>
        <v>0</v>
      </c>
      <c r="R143" s="109">
        <f t="shared" si="62"/>
        <v>1600.0000000000002</v>
      </c>
      <c r="S143" s="110">
        <f t="shared" si="63"/>
        <v>0</v>
      </c>
      <c r="T143" s="111"/>
      <c r="U143" s="244">
        <v>30.63232</v>
      </c>
      <c r="V143" s="243">
        <v>146.74289000000002</v>
      </c>
      <c r="W143" s="243">
        <v>217.78896</v>
      </c>
      <c r="X143" s="243">
        <v>30.63232</v>
      </c>
      <c r="Y143" s="243">
        <v>30.63232</v>
      </c>
      <c r="Z143" s="243">
        <v>30.63232</v>
      </c>
      <c r="AA143" s="243">
        <v>30.63232</v>
      </c>
      <c r="AB143" s="243">
        <v>30.63232</v>
      </c>
      <c r="AC143" s="243">
        <v>30.63232</v>
      </c>
      <c r="AD143" s="243">
        <v>30.63232</v>
      </c>
      <c r="AE143" s="243">
        <v>30.63232</v>
      </c>
      <c r="AF143" s="245">
        <v>959.77727000000004</v>
      </c>
      <c r="AG143" s="243"/>
      <c r="AH143" s="243"/>
      <c r="AI143" s="243"/>
      <c r="AJ143" s="243"/>
      <c r="AK143" s="243"/>
      <c r="AL143" s="243"/>
      <c r="AM143" s="243"/>
      <c r="AN143" s="243"/>
      <c r="AO143" s="243"/>
      <c r="AP143" s="243"/>
      <c r="AQ143" s="243"/>
      <c r="AR143" s="245"/>
    </row>
    <row r="144" spans="3:45" s="17" customFormat="1" x14ac:dyDescent="0.25">
      <c r="C144" s="35" t="str">
        <f t="shared" si="58"/>
        <v>Tehachapi Segments 4-11</v>
      </c>
      <c r="D144" s="36" t="s">
        <v>6</v>
      </c>
      <c r="E144" s="134" t="str">
        <f t="shared" si="59"/>
        <v>CET-ET-TP-RN-643803</v>
      </c>
      <c r="F144" s="140" t="str">
        <f t="shared" si="59"/>
        <v xml:space="preserve">I: TRTP 7-2: Vincent-Rio Hondo #2: Construct 0.61 mile DC 500kV T/L cutover to connect new 27-miles 500kV T/L to existing Vincent-Rio Hondo #2.  </v>
      </c>
      <c r="G144" s="122" t="str">
        <f t="shared" si="59"/>
        <v>6438</v>
      </c>
      <c r="H144" s="136" t="str">
        <f t="shared" si="59"/>
        <v>High</v>
      </c>
      <c r="I144" s="111">
        <f t="shared" si="59"/>
        <v>42005</v>
      </c>
      <c r="J144" s="136" t="str">
        <f t="shared" si="59"/>
        <v>TR-LINEINC</v>
      </c>
      <c r="K144" s="137">
        <f t="shared" si="59"/>
        <v>0</v>
      </c>
      <c r="L144" s="138">
        <f t="shared" si="59"/>
        <v>1</v>
      </c>
      <c r="M144" s="118"/>
      <c r="N144" s="139">
        <f t="shared" si="60"/>
        <v>0</v>
      </c>
      <c r="O144" s="109">
        <f t="shared" si="60"/>
        <v>3.0794999999999995</v>
      </c>
      <c r="P144" s="109">
        <f t="shared" si="60"/>
        <v>0</v>
      </c>
      <c r="Q144" s="109">
        <f t="shared" si="61"/>
        <v>0</v>
      </c>
      <c r="R144" s="109">
        <f t="shared" si="62"/>
        <v>3.0794999999999995</v>
      </c>
      <c r="S144" s="110">
        <f t="shared" si="63"/>
        <v>0</v>
      </c>
      <c r="T144" s="111"/>
      <c r="U144" s="244">
        <v>10.210129999999999</v>
      </c>
      <c r="V144" s="243">
        <v>-8.3274299999999997</v>
      </c>
      <c r="W144" s="243">
        <v>1.1967999999999999</v>
      </c>
      <c r="X144" s="243">
        <v>0</v>
      </c>
      <c r="Y144" s="243">
        <v>0</v>
      </c>
      <c r="Z144" s="243">
        <v>0</v>
      </c>
      <c r="AA144" s="243">
        <v>0</v>
      </c>
      <c r="AB144" s="243">
        <v>0</v>
      </c>
      <c r="AC144" s="243">
        <v>0</v>
      </c>
      <c r="AD144" s="243"/>
      <c r="AE144" s="243"/>
      <c r="AF144" s="245"/>
      <c r="AG144" s="243"/>
      <c r="AH144" s="243"/>
      <c r="AI144" s="243"/>
      <c r="AJ144" s="243"/>
      <c r="AK144" s="243"/>
      <c r="AL144" s="243"/>
      <c r="AM144" s="243"/>
      <c r="AN144" s="243"/>
      <c r="AO144" s="243"/>
      <c r="AP144" s="243"/>
      <c r="AQ144" s="243"/>
      <c r="AR144" s="245"/>
    </row>
    <row r="145" spans="3:44" s="17" customFormat="1" x14ac:dyDescent="0.25">
      <c r="C145" s="35" t="str">
        <f t="shared" si="58"/>
        <v>Tehachapi Segments 4-11</v>
      </c>
      <c r="D145" s="36" t="s">
        <v>6</v>
      </c>
      <c r="E145" s="134" t="str">
        <f t="shared" si="59"/>
        <v>CET-ET-TP-RN-643801</v>
      </c>
      <c r="F145" s="140" t="str">
        <f t="shared" si="59"/>
        <v xml:space="preserve">I: TRTP 7-3: Antelope-Mesa 230kV T/L: Construct new 16-mile double-circuit 500kV T/L (2B-2156 ACSR)between the City of Duarte and near the Mesa SS.  </v>
      </c>
      <c r="G145" s="122" t="str">
        <f t="shared" si="59"/>
        <v>6438</v>
      </c>
      <c r="H145" s="136" t="str">
        <f t="shared" si="59"/>
        <v>High</v>
      </c>
      <c r="I145" s="111">
        <f t="shared" si="59"/>
        <v>41974</v>
      </c>
      <c r="J145" s="136" t="str">
        <f t="shared" si="59"/>
        <v>TR-LINEINC</v>
      </c>
      <c r="K145" s="137">
        <f t="shared" si="59"/>
        <v>0</v>
      </c>
      <c r="L145" s="138">
        <f t="shared" si="59"/>
        <v>1</v>
      </c>
      <c r="M145" s="118"/>
      <c r="N145" s="139">
        <f t="shared" si="60"/>
        <v>0</v>
      </c>
      <c r="O145" s="109">
        <f t="shared" si="60"/>
        <v>2000</v>
      </c>
      <c r="P145" s="109">
        <f t="shared" si="60"/>
        <v>0</v>
      </c>
      <c r="Q145" s="109">
        <f t="shared" si="61"/>
        <v>0</v>
      </c>
      <c r="R145" s="109">
        <f t="shared" si="62"/>
        <v>2000</v>
      </c>
      <c r="S145" s="110">
        <f t="shared" si="63"/>
        <v>0</v>
      </c>
      <c r="T145" s="111"/>
      <c r="U145" s="244">
        <v>28.000310000000002</v>
      </c>
      <c r="V145" s="243">
        <v>88.333380000000005</v>
      </c>
      <c r="W145" s="243">
        <v>65.118580000000009</v>
      </c>
      <c r="X145" s="243">
        <v>50</v>
      </c>
      <c r="Y145" s="243">
        <v>50</v>
      </c>
      <c r="Z145" s="243">
        <v>1583.6663000000001</v>
      </c>
      <c r="AA145" s="243">
        <v>50</v>
      </c>
      <c r="AB145" s="243">
        <v>50</v>
      </c>
      <c r="AC145" s="243">
        <v>34.881429999999902</v>
      </c>
      <c r="AD145" s="243"/>
      <c r="AE145" s="243"/>
      <c r="AF145" s="245"/>
      <c r="AG145" s="243"/>
      <c r="AH145" s="243"/>
      <c r="AI145" s="243"/>
      <c r="AJ145" s="243"/>
      <c r="AK145" s="243"/>
      <c r="AL145" s="243"/>
      <c r="AM145" s="243"/>
      <c r="AN145" s="243"/>
      <c r="AO145" s="243"/>
      <c r="AP145" s="243"/>
      <c r="AQ145" s="243"/>
      <c r="AR145" s="245"/>
    </row>
    <row r="146" spans="3:44" s="17" customFormat="1" x14ac:dyDescent="0.25">
      <c r="C146" s="35" t="str">
        <f t="shared" si="58"/>
        <v>Tehachapi Segments 4-11</v>
      </c>
      <c r="D146" s="36" t="s">
        <v>6</v>
      </c>
      <c r="E146" s="134" t="str">
        <f t="shared" si="59"/>
        <v>CET-ET-TP-RN-643907</v>
      </c>
      <c r="F146" s="140" t="str">
        <f t="shared" si="59"/>
        <v xml:space="preserve">I: TRTP 8-8: Mira Loma-Vincent: Construct new 33 miles 500kV T/L between Mesa and Mira Loma (Section of Mira Loma and Vincent).  </v>
      </c>
      <c r="G146" s="122" t="str">
        <f t="shared" si="59"/>
        <v>6439</v>
      </c>
      <c r="H146" s="136" t="str">
        <f t="shared" si="59"/>
        <v>High</v>
      </c>
      <c r="I146" s="111">
        <f t="shared" si="59"/>
        <v>42064</v>
      </c>
      <c r="J146" s="136" t="str">
        <f t="shared" si="59"/>
        <v>TR-LINEINC</v>
      </c>
      <c r="K146" s="137">
        <f t="shared" si="59"/>
        <v>0</v>
      </c>
      <c r="L146" s="138">
        <f t="shared" si="59"/>
        <v>1</v>
      </c>
      <c r="M146" s="118"/>
      <c r="N146" s="139">
        <f t="shared" si="60"/>
        <v>0</v>
      </c>
      <c r="O146" s="109">
        <f t="shared" si="60"/>
        <v>3200</v>
      </c>
      <c r="P146" s="109">
        <f t="shared" si="60"/>
        <v>0</v>
      </c>
      <c r="Q146" s="109">
        <f t="shared" si="61"/>
        <v>0</v>
      </c>
      <c r="R146" s="109">
        <f t="shared" si="62"/>
        <v>3200</v>
      </c>
      <c r="S146" s="110">
        <f t="shared" si="63"/>
        <v>0</v>
      </c>
      <c r="T146" s="111"/>
      <c r="U146" s="244">
        <v>83.323560000000001</v>
      </c>
      <c r="V146" s="243">
        <v>258.01452999999998</v>
      </c>
      <c r="W146" s="243">
        <v>378.67831999999999</v>
      </c>
      <c r="X146" s="243">
        <v>250</v>
      </c>
      <c r="Y146" s="243">
        <v>250</v>
      </c>
      <c r="Z146" s="243">
        <v>1658.6618999999998</v>
      </c>
      <c r="AA146" s="243">
        <v>250</v>
      </c>
      <c r="AB146" s="243">
        <v>50</v>
      </c>
      <c r="AC146" s="243">
        <v>21.321690000000199</v>
      </c>
      <c r="AD146" s="243"/>
      <c r="AE146" s="243"/>
      <c r="AF146" s="245"/>
      <c r="AG146" s="243"/>
      <c r="AH146" s="243"/>
      <c r="AI146" s="243"/>
      <c r="AJ146" s="243"/>
      <c r="AK146" s="243"/>
      <c r="AL146" s="243"/>
      <c r="AM146" s="243"/>
      <c r="AN146" s="243"/>
      <c r="AO146" s="243"/>
      <c r="AP146" s="243"/>
      <c r="AQ146" s="243"/>
      <c r="AR146" s="245"/>
    </row>
    <row r="147" spans="3:44" s="17" customFormat="1" x14ac:dyDescent="0.25">
      <c r="C147" s="35" t="str">
        <f t="shared" si="58"/>
        <v>Tehachapi Segments 4-11</v>
      </c>
      <c r="D147" s="36" t="s">
        <v>6</v>
      </c>
      <c r="E147" s="134" t="str">
        <f t="shared" si="59"/>
        <v>CET-ET-TP-RN-755304</v>
      </c>
      <c r="F147" s="140" t="str">
        <f t="shared" si="59"/>
        <v>Mira Loma-Vincent 500 kV T/L (UG): Civil &amp; Cable Portion</v>
      </c>
      <c r="G147" s="122" t="str">
        <f t="shared" si="59"/>
        <v>7553</v>
      </c>
      <c r="H147" s="136" t="str">
        <f t="shared" si="59"/>
        <v>High</v>
      </c>
      <c r="I147" s="48">
        <f t="shared" si="59"/>
        <v>42583</v>
      </c>
      <c r="J147" s="136" t="str">
        <f t="shared" si="59"/>
        <v>TR-LINEINC</v>
      </c>
      <c r="K147" s="137">
        <f t="shared" si="59"/>
        <v>0</v>
      </c>
      <c r="L147" s="138">
        <f t="shared" si="59"/>
        <v>1</v>
      </c>
      <c r="M147" s="118"/>
      <c r="N147" s="49">
        <f t="shared" si="60"/>
        <v>0</v>
      </c>
      <c r="O147" s="109">
        <f t="shared" si="60"/>
        <v>6979</v>
      </c>
      <c r="P147" s="109">
        <f t="shared" si="60"/>
        <v>0</v>
      </c>
      <c r="Q147" s="109">
        <f t="shared" si="61"/>
        <v>0</v>
      </c>
      <c r="R147" s="109">
        <f t="shared" si="62"/>
        <v>6979</v>
      </c>
      <c r="S147" s="110">
        <f t="shared" si="63"/>
        <v>0</v>
      </c>
      <c r="T147" s="111"/>
      <c r="U147" s="244">
        <v>161.37763000000001</v>
      </c>
      <c r="V147" s="243">
        <v>559.68168000000003</v>
      </c>
      <c r="W147" s="243">
        <v>262.00375000000003</v>
      </c>
      <c r="X147" s="243">
        <v>250</v>
      </c>
      <c r="Y147" s="243">
        <v>250</v>
      </c>
      <c r="Z147" s="243">
        <v>2300</v>
      </c>
      <c r="AA147" s="243">
        <v>700</v>
      </c>
      <c r="AB147" s="243">
        <v>300</v>
      </c>
      <c r="AC147" s="243">
        <v>300</v>
      </c>
      <c r="AD147" s="243">
        <v>250</v>
      </c>
      <c r="AE147" s="243">
        <v>250</v>
      </c>
      <c r="AF147" s="245">
        <v>1395.93694</v>
      </c>
      <c r="AG147" s="243"/>
      <c r="AH147" s="243"/>
      <c r="AI147" s="243"/>
      <c r="AJ147" s="243"/>
      <c r="AK147" s="243"/>
      <c r="AL147" s="243"/>
      <c r="AM147" s="243"/>
      <c r="AN147" s="243"/>
      <c r="AO147" s="243"/>
      <c r="AP147" s="243"/>
      <c r="AQ147" s="243"/>
      <c r="AR147" s="245"/>
    </row>
    <row r="148" spans="3:44" s="17" customFormat="1" x14ac:dyDescent="0.25">
      <c r="C148" s="35" t="str">
        <f t="shared" si="58"/>
        <v>Tehachapi Segments 4-11</v>
      </c>
      <c r="D148" s="36" t="s">
        <v>6</v>
      </c>
      <c r="E148" s="134" t="str">
        <f t="shared" si="59"/>
        <v>CET-ET-TP-RN-755300</v>
      </c>
      <c r="F148" s="140" t="str">
        <f t="shared" si="59"/>
        <v>Mira Loma Substation</v>
      </c>
      <c r="G148" s="122" t="str">
        <f t="shared" si="59"/>
        <v>7553</v>
      </c>
      <c r="H148" s="136" t="str">
        <f t="shared" si="59"/>
        <v>High</v>
      </c>
      <c r="I148" s="111">
        <f t="shared" si="59"/>
        <v>42705</v>
      </c>
      <c r="J148" s="136" t="str">
        <f t="shared" si="59"/>
        <v>TR-SUBINC</v>
      </c>
      <c r="K148" s="137">
        <f t="shared" si="59"/>
        <v>0</v>
      </c>
      <c r="L148" s="138">
        <f t="shared" si="59"/>
        <v>1</v>
      </c>
      <c r="M148" s="118"/>
      <c r="N148" s="139">
        <f t="shared" si="60"/>
        <v>0</v>
      </c>
      <c r="O148" s="109">
        <f t="shared" si="60"/>
        <v>233.79751000000002</v>
      </c>
      <c r="P148" s="109">
        <f t="shared" si="60"/>
        <v>0</v>
      </c>
      <c r="Q148" s="109">
        <f t="shared" si="61"/>
        <v>0</v>
      </c>
      <c r="R148" s="109">
        <f t="shared" si="62"/>
        <v>233.79751000000002</v>
      </c>
      <c r="S148" s="110">
        <f t="shared" si="63"/>
        <v>0</v>
      </c>
      <c r="T148" s="111"/>
      <c r="U148" s="244">
        <v>212.04075</v>
      </c>
      <c r="V148" s="243">
        <v>12.427070000000001</v>
      </c>
      <c r="W148" s="243">
        <v>9.3296900000000011</v>
      </c>
      <c r="X148" s="243">
        <v>0</v>
      </c>
      <c r="Y148" s="243">
        <v>0</v>
      </c>
      <c r="Z148" s="243">
        <v>0</v>
      </c>
      <c r="AA148" s="243">
        <v>0</v>
      </c>
      <c r="AB148" s="243">
        <v>0</v>
      </c>
      <c r="AC148" s="243">
        <v>0</v>
      </c>
      <c r="AD148" s="243">
        <v>0</v>
      </c>
      <c r="AE148" s="243">
        <v>0</v>
      </c>
      <c r="AF148" s="245">
        <v>0</v>
      </c>
      <c r="AG148" s="243"/>
      <c r="AH148" s="243"/>
      <c r="AI148" s="243"/>
      <c r="AJ148" s="243"/>
      <c r="AK148" s="243"/>
      <c r="AL148" s="243"/>
      <c r="AM148" s="243"/>
      <c r="AN148" s="243"/>
      <c r="AO148" s="243"/>
      <c r="AP148" s="243"/>
      <c r="AQ148" s="243"/>
      <c r="AR148" s="245"/>
    </row>
    <row r="149" spans="3:44" s="17" customFormat="1" x14ac:dyDescent="0.25">
      <c r="C149" s="35" t="str">
        <f t="shared" si="58"/>
        <v>Tehachapi Segments 4-11</v>
      </c>
      <c r="D149" s="36" t="s">
        <v>6</v>
      </c>
      <c r="E149" s="134" t="str">
        <f t="shared" si="59"/>
        <v>CET-ET-TP-RN-755301</v>
      </c>
      <c r="F149" s="140" t="str">
        <f t="shared" si="59"/>
        <v>Vincent Substation</v>
      </c>
      <c r="G149" s="122" t="str">
        <f t="shared" si="59"/>
        <v>7553</v>
      </c>
      <c r="H149" s="136" t="str">
        <f t="shared" si="59"/>
        <v>High</v>
      </c>
      <c r="I149" s="111">
        <f t="shared" si="59"/>
        <v>42644</v>
      </c>
      <c r="J149" s="136" t="str">
        <f t="shared" si="59"/>
        <v>TR-SUBINC</v>
      </c>
      <c r="K149" s="137">
        <f t="shared" si="59"/>
        <v>0</v>
      </c>
      <c r="L149" s="138">
        <f t="shared" si="59"/>
        <v>1</v>
      </c>
      <c r="M149" s="118"/>
      <c r="N149" s="139">
        <f t="shared" si="60"/>
        <v>0</v>
      </c>
      <c r="O149" s="109">
        <f t="shared" si="60"/>
        <v>42.935639999999999</v>
      </c>
      <c r="P149" s="109">
        <f t="shared" si="60"/>
        <v>0</v>
      </c>
      <c r="Q149" s="109">
        <f t="shared" si="61"/>
        <v>0</v>
      </c>
      <c r="R149" s="109">
        <f t="shared" si="62"/>
        <v>42.935639999999999</v>
      </c>
      <c r="S149" s="110">
        <f t="shared" si="63"/>
        <v>0</v>
      </c>
      <c r="T149" s="111"/>
      <c r="U149" s="244">
        <v>13.31767</v>
      </c>
      <c r="V149" s="243">
        <v>16.952840000000002</v>
      </c>
      <c r="W149" s="243">
        <v>12.66513</v>
      </c>
      <c r="X149" s="243">
        <v>0</v>
      </c>
      <c r="Y149" s="243">
        <v>0</v>
      </c>
      <c r="Z149" s="243">
        <v>0</v>
      </c>
      <c r="AA149" s="243">
        <v>0</v>
      </c>
      <c r="AB149" s="243">
        <v>0</v>
      </c>
      <c r="AC149" s="243">
        <v>0</v>
      </c>
      <c r="AD149" s="243">
        <v>0</v>
      </c>
      <c r="AE149" s="243">
        <v>0</v>
      </c>
      <c r="AF149" s="245">
        <v>0</v>
      </c>
      <c r="AG149" s="243"/>
      <c r="AH149" s="243"/>
      <c r="AI149" s="243"/>
      <c r="AJ149" s="243"/>
      <c r="AK149" s="243"/>
      <c r="AL149" s="243"/>
      <c r="AM149" s="243"/>
      <c r="AN149" s="243"/>
      <c r="AO149" s="243"/>
      <c r="AP149" s="243"/>
      <c r="AQ149" s="243"/>
      <c r="AR149" s="245"/>
    </row>
    <row r="150" spans="3:44" s="17" customFormat="1" x14ac:dyDescent="0.25">
      <c r="C150" s="35" t="str">
        <f t="shared" si="58"/>
        <v>Tehachapi Segments 4-11</v>
      </c>
      <c r="D150" s="36" t="s">
        <v>6</v>
      </c>
      <c r="E150" s="134" t="str">
        <f t="shared" si="59"/>
        <v>CET-RP-TP-RN-755300</v>
      </c>
      <c r="F150" s="140" t="str">
        <f t="shared" si="59"/>
        <v>Acquire easements for CHUG - TRTP-Segment 8</v>
      </c>
      <c r="G150" s="122" t="str">
        <f t="shared" si="59"/>
        <v>7553</v>
      </c>
      <c r="H150" s="136" t="str">
        <f t="shared" si="59"/>
        <v>High</v>
      </c>
      <c r="I150" s="48">
        <f t="shared" si="59"/>
        <v>42370</v>
      </c>
      <c r="J150" s="136" t="str">
        <f t="shared" si="59"/>
        <v>TR-FEELANDINC</v>
      </c>
      <c r="K150" s="137">
        <f t="shared" si="59"/>
        <v>0</v>
      </c>
      <c r="L150" s="138">
        <f t="shared" si="59"/>
        <v>1</v>
      </c>
      <c r="M150" s="118"/>
      <c r="N150" s="139">
        <f t="shared" si="60"/>
        <v>0</v>
      </c>
      <c r="O150" s="109">
        <f t="shared" si="60"/>
        <v>15.302199999999999</v>
      </c>
      <c r="P150" s="109">
        <f t="shared" si="60"/>
        <v>0</v>
      </c>
      <c r="Q150" s="109">
        <f t="shared" si="61"/>
        <v>0</v>
      </c>
      <c r="R150" s="109">
        <f t="shared" si="62"/>
        <v>15.302199999999999</v>
      </c>
      <c r="S150" s="110">
        <f t="shared" si="63"/>
        <v>0</v>
      </c>
      <c r="T150" s="111"/>
      <c r="U150" s="244">
        <v>0.84662999999999999</v>
      </c>
      <c r="V150" s="243">
        <v>15.413790000000001</v>
      </c>
      <c r="W150" s="243">
        <v>-0.95822000000000007</v>
      </c>
      <c r="X150" s="243">
        <v>0</v>
      </c>
      <c r="Y150" s="243">
        <v>0</v>
      </c>
      <c r="Z150" s="243">
        <v>0</v>
      </c>
      <c r="AA150" s="243">
        <v>0</v>
      </c>
      <c r="AB150" s="243">
        <v>0</v>
      </c>
      <c r="AC150" s="243">
        <v>0</v>
      </c>
      <c r="AD150" s="243">
        <v>0</v>
      </c>
      <c r="AE150" s="243">
        <v>0</v>
      </c>
      <c r="AF150" s="245">
        <v>0</v>
      </c>
      <c r="AG150" s="243"/>
      <c r="AH150" s="243"/>
      <c r="AI150" s="243"/>
      <c r="AJ150" s="243"/>
      <c r="AK150" s="243"/>
      <c r="AL150" s="243"/>
      <c r="AM150" s="243"/>
      <c r="AN150" s="243"/>
      <c r="AO150" s="243"/>
      <c r="AP150" s="243"/>
      <c r="AQ150" s="243"/>
      <c r="AR150" s="245"/>
    </row>
    <row r="151" spans="3:44" s="17" customFormat="1" x14ac:dyDescent="0.25">
      <c r="C151" s="35" t="str">
        <f t="shared" si="58"/>
        <v>Tehachapi Segments 4-11</v>
      </c>
      <c r="D151" s="36" t="s">
        <v>6</v>
      </c>
      <c r="E151" s="134" t="str">
        <f t="shared" si="59"/>
        <v>CET-RP-TP-RN-755300</v>
      </c>
      <c r="F151" s="140" t="str">
        <f t="shared" si="59"/>
        <v>TRTP-Segment 8A CHUG: Land/ Easements Acquisition/ Condemnation</v>
      </c>
      <c r="G151" s="122" t="str">
        <f t="shared" si="59"/>
        <v>7553</v>
      </c>
      <c r="H151" s="136" t="str">
        <f t="shared" si="59"/>
        <v>High</v>
      </c>
      <c r="I151" s="111">
        <f t="shared" si="59"/>
        <v>42887</v>
      </c>
      <c r="J151" s="136" t="str">
        <f t="shared" si="59"/>
        <v>TR-FEELANDINC</v>
      </c>
      <c r="K151" s="137">
        <f t="shared" si="59"/>
        <v>0</v>
      </c>
      <c r="L151" s="138">
        <f t="shared" si="59"/>
        <v>1</v>
      </c>
      <c r="M151" s="118"/>
      <c r="N151" s="139">
        <f t="shared" si="60"/>
        <v>149.05889999999999</v>
      </c>
      <c r="O151" s="109">
        <f t="shared" si="60"/>
        <v>2000.0033300000002</v>
      </c>
      <c r="P151" s="109">
        <f t="shared" si="60"/>
        <v>0</v>
      </c>
      <c r="Q151" s="109">
        <f t="shared" si="61"/>
        <v>149.05889999999999</v>
      </c>
      <c r="R151" s="109">
        <f t="shared" si="62"/>
        <v>2000.0033300000002</v>
      </c>
      <c r="S151" s="110">
        <f t="shared" si="63"/>
        <v>0</v>
      </c>
      <c r="T151" s="111"/>
      <c r="U151" s="244">
        <v>7.4219999999999994E-2</v>
      </c>
      <c r="V151" s="243">
        <v>4.4600000000000001E-2</v>
      </c>
      <c r="W151" s="243">
        <v>3.3300000000000001E-3</v>
      </c>
      <c r="X151" s="243">
        <v>5</v>
      </c>
      <c r="Y151" s="243">
        <v>150</v>
      </c>
      <c r="Z151" s="243">
        <v>150</v>
      </c>
      <c r="AA151" s="243">
        <v>300</v>
      </c>
      <c r="AB151" s="243">
        <v>300</v>
      </c>
      <c r="AC151" s="243">
        <v>300</v>
      </c>
      <c r="AD151" s="243">
        <v>300</v>
      </c>
      <c r="AE151" s="243">
        <v>250</v>
      </c>
      <c r="AF151" s="245">
        <v>244.88118</v>
      </c>
      <c r="AG151" s="243"/>
      <c r="AH151" s="243"/>
      <c r="AI151" s="243"/>
      <c r="AJ151" s="243"/>
      <c r="AK151" s="243"/>
      <c r="AL151" s="243"/>
      <c r="AM151" s="243"/>
      <c r="AN151" s="243"/>
      <c r="AO151" s="243"/>
      <c r="AP151" s="243"/>
      <c r="AQ151" s="243"/>
      <c r="AR151" s="245"/>
    </row>
    <row r="152" spans="3:44" s="17" customFormat="1" x14ac:dyDescent="0.25">
      <c r="C152" s="35" t="str">
        <f t="shared" si="58"/>
        <v>Tehachapi Segments 4-11</v>
      </c>
      <c r="D152" s="36" t="s">
        <v>6</v>
      </c>
      <c r="E152" s="134" t="str">
        <f t="shared" si="59"/>
        <v>CET-ET-TP-RN-755302</v>
      </c>
      <c r="F152" s="140" t="str">
        <f t="shared" si="59"/>
        <v>East Transition Station</v>
      </c>
      <c r="G152" s="122" t="str">
        <f t="shared" si="59"/>
        <v>7553</v>
      </c>
      <c r="H152" s="136" t="str">
        <f t="shared" si="59"/>
        <v>High</v>
      </c>
      <c r="I152" s="111">
        <f t="shared" si="59"/>
        <v>42887</v>
      </c>
      <c r="J152" s="136" t="str">
        <f t="shared" si="59"/>
        <v>TR-SUBINC</v>
      </c>
      <c r="K152" s="137">
        <f t="shared" si="59"/>
        <v>0</v>
      </c>
      <c r="L152" s="138">
        <f t="shared" si="59"/>
        <v>1</v>
      </c>
      <c r="M152" s="118"/>
      <c r="N152" s="139">
        <f t="shared" si="60"/>
        <v>13857.641960000001</v>
      </c>
      <c r="O152" s="109">
        <f t="shared" si="60"/>
        <v>750</v>
      </c>
      <c r="P152" s="109">
        <f t="shared" si="60"/>
        <v>0</v>
      </c>
      <c r="Q152" s="109">
        <f t="shared" si="61"/>
        <v>13857.641960000001</v>
      </c>
      <c r="R152" s="109">
        <f t="shared" si="62"/>
        <v>750</v>
      </c>
      <c r="S152" s="110">
        <f t="shared" si="63"/>
        <v>0</v>
      </c>
      <c r="T152" s="111"/>
      <c r="U152" s="244">
        <v>140.62376</v>
      </c>
      <c r="V152" s="243">
        <v>28.264400000000002</v>
      </c>
      <c r="W152" s="243">
        <v>4.85372</v>
      </c>
      <c r="X152" s="243">
        <v>25</v>
      </c>
      <c r="Y152" s="243">
        <v>25</v>
      </c>
      <c r="Z152" s="243">
        <v>25</v>
      </c>
      <c r="AA152" s="243">
        <v>25</v>
      </c>
      <c r="AB152" s="243">
        <v>25</v>
      </c>
      <c r="AC152" s="243">
        <v>200</v>
      </c>
      <c r="AD152" s="243">
        <v>200</v>
      </c>
      <c r="AE152" s="243">
        <v>31.111839999999969</v>
      </c>
      <c r="AF152" s="245">
        <v>20.146280000000001</v>
      </c>
      <c r="AG152" s="243"/>
      <c r="AH152" s="243"/>
      <c r="AI152" s="243"/>
      <c r="AJ152" s="243"/>
      <c r="AK152" s="243"/>
      <c r="AL152" s="243"/>
      <c r="AM152" s="243"/>
      <c r="AN152" s="243"/>
      <c r="AO152" s="243"/>
      <c r="AP152" s="243"/>
      <c r="AQ152" s="243"/>
      <c r="AR152" s="245"/>
    </row>
    <row r="153" spans="3:44" s="17" customFormat="1" x14ac:dyDescent="0.25">
      <c r="C153" s="35" t="str">
        <f t="shared" si="58"/>
        <v>Tehachapi Segments 4-11</v>
      </c>
      <c r="D153" s="36" t="s">
        <v>6</v>
      </c>
      <c r="E153" s="134" t="str">
        <f t="shared" si="59"/>
        <v>CET-ET-TP-RN-755303</v>
      </c>
      <c r="F153" s="140" t="str">
        <f t="shared" si="59"/>
        <v>West Transition Station</v>
      </c>
      <c r="G153" s="122" t="str">
        <f t="shared" si="59"/>
        <v>7553</v>
      </c>
      <c r="H153" s="136" t="str">
        <f t="shared" si="59"/>
        <v>High</v>
      </c>
      <c r="I153" s="111">
        <f t="shared" si="59"/>
        <v>42705</v>
      </c>
      <c r="J153" s="136" t="str">
        <f t="shared" si="59"/>
        <v>TR-SUBINC</v>
      </c>
      <c r="K153" s="137">
        <f t="shared" si="59"/>
        <v>0</v>
      </c>
      <c r="L153" s="138">
        <f t="shared" si="59"/>
        <v>1</v>
      </c>
      <c r="M153" s="118"/>
      <c r="N153" s="139">
        <f t="shared" si="60"/>
        <v>0</v>
      </c>
      <c r="O153" s="109">
        <f t="shared" si="60"/>
        <v>750</v>
      </c>
      <c r="P153" s="109">
        <f t="shared" si="60"/>
        <v>0</v>
      </c>
      <c r="Q153" s="109">
        <f t="shared" si="61"/>
        <v>0</v>
      </c>
      <c r="R153" s="109">
        <f t="shared" si="62"/>
        <v>750</v>
      </c>
      <c r="S153" s="110">
        <f t="shared" si="63"/>
        <v>0</v>
      </c>
      <c r="T153" s="111"/>
      <c r="U153" s="244">
        <v>28.246220000000001</v>
      </c>
      <c r="V153" s="243">
        <v>24.508310000000002</v>
      </c>
      <c r="W153" s="243">
        <v>12.691600000000001</v>
      </c>
      <c r="X153" s="243">
        <v>25</v>
      </c>
      <c r="Y153" s="243">
        <v>25</v>
      </c>
      <c r="Z153" s="243">
        <v>25</v>
      </c>
      <c r="AA153" s="243">
        <v>25</v>
      </c>
      <c r="AB153" s="243">
        <v>25</v>
      </c>
      <c r="AC153" s="243">
        <v>200</v>
      </c>
      <c r="AD153" s="243">
        <v>200</v>
      </c>
      <c r="AE153" s="243">
        <v>100</v>
      </c>
      <c r="AF153" s="245">
        <v>59.553870000000003</v>
      </c>
      <c r="AG153" s="243"/>
      <c r="AH153" s="243"/>
      <c r="AI153" s="243"/>
      <c r="AJ153" s="243"/>
      <c r="AK153" s="243"/>
      <c r="AL153" s="243"/>
      <c r="AM153" s="243"/>
      <c r="AN153" s="243"/>
      <c r="AO153" s="243"/>
      <c r="AP153" s="243"/>
      <c r="AQ153" s="243"/>
      <c r="AR153" s="245"/>
    </row>
    <row r="154" spans="3:44" s="17" customFormat="1" x14ac:dyDescent="0.25">
      <c r="C154" s="35" t="str">
        <f t="shared" si="58"/>
        <v>Tehachapi Segments 4-11</v>
      </c>
      <c r="D154" s="36" t="s">
        <v>6</v>
      </c>
      <c r="E154" s="134" t="str">
        <f t="shared" si="59"/>
        <v>CET-ET-TP-RN-755305</v>
      </c>
      <c r="F154" s="140" t="str">
        <f t="shared" si="59"/>
        <v>Chino Hills Related OH Line Work</v>
      </c>
      <c r="G154" s="122" t="str">
        <f t="shared" si="59"/>
        <v>7553</v>
      </c>
      <c r="H154" s="136" t="str">
        <f t="shared" si="59"/>
        <v>High</v>
      </c>
      <c r="I154" s="111">
        <f t="shared" si="59"/>
        <v>42583</v>
      </c>
      <c r="J154" s="136" t="str">
        <f t="shared" si="59"/>
        <v>TR-LINEINC</v>
      </c>
      <c r="K154" s="137">
        <f t="shared" si="59"/>
        <v>0</v>
      </c>
      <c r="L154" s="138">
        <f t="shared" si="59"/>
        <v>1</v>
      </c>
      <c r="M154" s="118"/>
      <c r="N154" s="49">
        <f t="shared" si="60"/>
        <v>0</v>
      </c>
      <c r="O154" s="109">
        <f t="shared" si="60"/>
        <v>36.581850000000003</v>
      </c>
      <c r="P154" s="109">
        <f t="shared" si="60"/>
        <v>0</v>
      </c>
      <c r="Q154" s="109">
        <f t="shared" si="61"/>
        <v>0</v>
      </c>
      <c r="R154" s="109">
        <f t="shared" si="62"/>
        <v>36.581850000000003</v>
      </c>
      <c r="S154" s="110">
        <f t="shared" si="63"/>
        <v>0</v>
      </c>
      <c r="T154" s="122"/>
      <c r="U154" s="244">
        <v>35.573680000000003</v>
      </c>
      <c r="V154" s="243">
        <v>1.6050899999999999</v>
      </c>
      <c r="W154" s="243">
        <v>-0.59692000000000001</v>
      </c>
      <c r="X154" s="243">
        <v>0</v>
      </c>
      <c r="Y154" s="243">
        <v>0</v>
      </c>
      <c r="Z154" s="243">
        <v>0</v>
      </c>
      <c r="AA154" s="243">
        <v>0</v>
      </c>
      <c r="AB154" s="243">
        <v>0</v>
      </c>
      <c r="AC154" s="243">
        <v>0</v>
      </c>
      <c r="AD154" s="243">
        <v>0</v>
      </c>
      <c r="AE154" s="243">
        <v>0</v>
      </c>
      <c r="AF154" s="245">
        <v>0</v>
      </c>
      <c r="AG154" s="243"/>
      <c r="AH154" s="243"/>
      <c r="AI154" s="243"/>
      <c r="AJ154" s="243"/>
      <c r="AK154" s="243"/>
      <c r="AL154" s="243"/>
      <c r="AM154" s="243"/>
      <c r="AN154" s="243"/>
      <c r="AO154" s="243"/>
      <c r="AP154" s="243"/>
      <c r="AQ154" s="243"/>
      <c r="AR154" s="245"/>
    </row>
    <row r="155" spans="3:44" s="17" customFormat="1" x14ac:dyDescent="0.25">
      <c r="C155" s="35" t="str">
        <f t="shared" si="58"/>
        <v>Tehachapi Segments 4-11</v>
      </c>
      <c r="D155" s="36" t="s">
        <v>6</v>
      </c>
      <c r="E155" s="134" t="str">
        <f t="shared" si="59"/>
        <v>CET-ET-TP-RN-644017</v>
      </c>
      <c r="F155" s="140" t="str">
        <f t="shared" si="59"/>
        <v>TRTP SEGMENT 9: WHIRLWIND - CONSTRUCT NEW SUBSTATION</v>
      </c>
      <c r="G155" s="122" t="str">
        <f t="shared" si="59"/>
        <v>6440</v>
      </c>
      <c r="H155" s="136" t="str">
        <f t="shared" si="59"/>
        <v>High</v>
      </c>
      <c r="I155" s="111">
        <f t="shared" si="59"/>
        <v>41244</v>
      </c>
      <c r="J155" s="136" t="str">
        <f t="shared" si="59"/>
        <v>TR-SUBINC</v>
      </c>
      <c r="K155" s="137">
        <f t="shared" si="59"/>
        <v>0</v>
      </c>
      <c r="L155" s="138">
        <f t="shared" si="59"/>
        <v>1</v>
      </c>
      <c r="M155" s="118"/>
      <c r="N155" s="139">
        <f t="shared" si="60"/>
        <v>0</v>
      </c>
      <c r="O155" s="109">
        <f t="shared" si="60"/>
        <v>58.652279999999998</v>
      </c>
      <c r="P155" s="109">
        <f t="shared" si="60"/>
        <v>0</v>
      </c>
      <c r="Q155" s="109">
        <f t="shared" si="61"/>
        <v>0</v>
      </c>
      <c r="R155" s="109">
        <f t="shared" si="62"/>
        <v>58.652279999999998</v>
      </c>
      <c r="S155" s="110">
        <f t="shared" si="63"/>
        <v>0</v>
      </c>
      <c r="T155" s="111"/>
      <c r="U155" s="244">
        <v>1.5690999999999999</v>
      </c>
      <c r="V155" s="243">
        <v>1.4175</v>
      </c>
      <c r="W155" s="243">
        <v>1.5703800000000001</v>
      </c>
      <c r="X155" s="243">
        <v>1.5690999999999999</v>
      </c>
      <c r="Y155" s="243">
        <v>1.5690999999999999</v>
      </c>
      <c r="Z155" s="243">
        <v>1.5690999999999999</v>
      </c>
      <c r="AA155" s="243">
        <v>1.5690999999999999</v>
      </c>
      <c r="AB155" s="243">
        <v>1.5690999999999999</v>
      </c>
      <c r="AC155" s="243">
        <v>1.5690999999999999</v>
      </c>
      <c r="AD155" s="243">
        <v>1.5690999999999999</v>
      </c>
      <c r="AE155" s="243">
        <v>1.5690999999999999</v>
      </c>
      <c r="AF155" s="245">
        <v>41.542499999999997</v>
      </c>
      <c r="AG155" s="243"/>
      <c r="AH155" s="243"/>
      <c r="AI155" s="243"/>
      <c r="AJ155" s="243"/>
      <c r="AK155" s="243"/>
      <c r="AL155" s="243"/>
      <c r="AM155" s="243"/>
      <c r="AN155" s="243"/>
      <c r="AO155" s="243"/>
      <c r="AP155" s="243"/>
      <c r="AQ155" s="243"/>
      <c r="AR155" s="245"/>
    </row>
    <row r="156" spans="3:44" s="17" customFormat="1" x14ac:dyDescent="0.25">
      <c r="C156" s="35" t="str">
        <f t="shared" si="58"/>
        <v>Tehachapi Segments 4-11</v>
      </c>
      <c r="D156" s="36" t="s">
        <v>6</v>
      </c>
      <c r="E156" s="134" t="str">
        <f t="shared" ref="E156:L171" si="64">E106</f>
        <v>CET-ET-TP-RN-644006</v>
      </c>
      <c r="F156" s="140" t="str">
        <f t="shared" si="64"/>
        <v>TRTP 9: VINCENT-UPGRADE 500KV &amp; 220KV POSITIONS</v>
      </c>
      <c r="G156" s="122" t="str">
        <f t="shared" si="64"/>
        <v>6440</v>
      </c>
      <c r="H156" s="136" t="str">
        <f t="shared" si="64"/>
        <v>High</v>
      </c>
      <c r="I156" s="111">
        <f t="shared" si="64"/>
        <v>42736</v>
      </c>
      <c r="J156" s="136" t="str">
        <f t="shared" si="64"/>
        <v>TR-SUBINC</v>
      </c>
      <c r="K156" s="137">
        <f t="shared" si="64"/>
        <v>0</v>
      </c>
      <c r="L156" s="138">
        <f t="shared" si="64"/>
        <v>1</v>
      </c>
      <c r="M156" s="118"/>
      <c r="N156" s="139">
        <f t="shared" ref="N156:P171" si="65">N106</f>
        <v>908.84664999999995</v>
      </c>
      <c r="O156" s="109">
        <f t="shared" si="65"/>
        <v>0</v>
      </c>
      <c r="P156" s="109">
        <f t="shared" si="65"/>
        <v>0</v>
      </c>
      <c r="Q156" s="109">
        <f t="shared" si="61"/>
        <v>908.84664999999995</v>
      </c>
      <c r="R156" s="109">
        <f t="shared" si="62"/>
        <v>0</v>
      </c>
      <c r="S156" s="110">
        <f t="shared" si="63"/>
        <v>0</v>
      </c>
      <c r="T156" s="111"/>
      <c r="U156" s="249">
        <v>0</v>
      </c>
      <c r="V156" s="248">
        <v>0</v>
      </c>
      <c r="W156" s="248">
        <v>0</v>
      </c>
      <c r="X156" s="248">
        <v>0</v>
      </c>
      <c r="Y156" s="248">
        <v>0</v>
      </c>
      <c r="Z156" s="248">
        <v>0</v>
      </c>
      <c r="AA156" s="248">
        <v>0</v>
      </c>
      <c r="AB156" s="248">
        <v>0</v>
      </c>
      <c r="AC156" s="248">
        <v>0</v>
      </c>
      <c r="AD156" s="248">
        <v>0</v>
      </c>
      <c r="AE156" s="248">
        <v>0</v>
      </c>
      <c r="AF156" s="245">
        <v>0</v>
      </c>
      <c r="AG156" s="243"/>
      <c r="AH156" s="243"/>
      <c r="AI156" s="243"/>
      <c r="AJ156" s="243"/>
      <c r="AK156" s="243"/>
      <c r="AL156" s="243"/>
      <c r="AM156" s="243"/>
      <c r="AN156" s="243"/>
      <c r="AO156" s="243"/>
      <c r="AP156" s="243"/>
      <c r="AQ156" s="243"/>
      <c r="AR156" s="245"/>
    </row>
    <row r="157" spans="3:44" s="17" customFormat="1" x14ac:dyDescent="0.25">
      <c r="C157" s="35" t="str">
        <f t="shared" si="58"/>
        <v>Tehachapi Segments 4-11</v>
      </c>
      <c r="D157" s="36" t="s">
        <v>6</v>
      </c>
      <c r="E157" s="134" t="str">
        <f t="shared" si="64"/>
        <v>CET-ET-TP-RN-644100</v>
      </c>
      <c r="F157" s="140" t="str">
        <f t="shared" si="64"/>
        <v xml:space="preserve">I: TRTP 10-1: Whirlwind-Windhub 500kV: Construct approx. 17 miles of new single-circuit 500kV T/L between Whirlwind and Windhub Substations. </v>
      </c>
      <c r="G157" s="122" t="str">
        <f t="shared" si="64"/>
        <v>6441</v>
      </c>
      <c r="H157" s="136" t="str">
        <f t="shared" si="64"/>
        <v>High</v>
      </c>
      <c r="I157" s="111">
        <f t="shared" si="64"/>
        <v>41000</v>
      </c>
      <c r="J157" s="136" t="str">
        <f t="shared" si="64"/>
        <v>TR-LINEINC</v>
      </c>
      <c r="K157" s="137">
        <f t="shared" si="64"/>
        <v>0</v>
      </c>
      <c r="L157" s="138">
        <f t="shared" si="64"/>
        <v>1</v>
      </c>
      <c r="M157" s="118"/>
      <c r="N157" s="139">
        <f t="shared" si="65"/>
        <v>0</v>
      </c>
      <c r="O157" s="109">
        <f t="shared" si="65"/>
        <v>1965.1195499999997</v>
      </c>
      <c r="P157" s="109">
        <f t="shared" si="65"/>
        <v>0</v>
      </c>
      <c r="Q157" s="109">
        <f t="shared" si="61"/>
        <v>0</v>
      </c>
      <c r="R157" s="109">
        <f t="shared" si="62"/>
        <v>1965.1195499999997</v>
      </c>
      <c r="S157" s="110">
        <f t="shared" si="63"/>
        <v>0</v>
      </c>
      <c r="T157" s="111"/>
      <c r="U157" s="244">
        <v>1.5693599999999999</v>
      </c>
      <c r="V157" s="243">
        <v>1.4174899999999999</v>
      </c>
      <c r="W157" s="243">
        <v>1.7209100000000002</v>
      </c>
      <c r="X157" s="243">
        <v>1.5693599999999999</v>
      </c>
      <c r="Y157" s="243">
        <v>1.5693599999999999</v>
      </c>
      <c r="Z157" s="243">
        <v>1947.85691</v>
      </c>
      <c r="AA157" s="243">
        <v>1.5693599999999999</v>
      </c>
      <c r="AB157" s="243">
        <v>1.5693599999999999</v>
      </c>
      <c r="AC157" s="243">
        <v>1.5693599999999999</v>
      </c>
      <c r="AD157" s="243">
        <v>1.5693599999999999</v>
      </c>
      <c r="AE157" s="243">
        <v>1.5693599999999999</v>
      </c>
      <c r="AF157" s="245">
        <v>1.5693599999999999</v>
      </c>
      <c r="AG157" s="243"/>
      <c r="AH157" s="243"/>
      <c r="AI157" s="243"/>
      <c r="AJ157" s="243"/>
      <c r="AK157" s="243"/>
      <c r="AL157" s="243"/>
      <c r="AM157" s="243"/>
      <c r="AN157" s="243"/>
      <c r="AO157" s="243"/>
      <c r="AP157" s="243"/>
      <c r="AQ157" s="243"/>
      <c r="AR157" s="245"/>
    </row>
    <row r="158" spans="3:44" s="17" customFormat="1" x14ac:dyDescent="0.25">
      <c r="C158" s="35" t="str">
        <f t="shared" si="58"/>
        <v>Tehachapi Segments 4-11</v>
      </c>
      <c r="D158" s="36" t="s">
        <v>6</v>
      </c>
      <c r="E158" s="134" t="str">
        <f t="shared" si="64"/>
        <v>CET-ET-TP-RN-644203</v>
      </c>
      <c r="F158" s="140" t="str">
        <f t="shared" si="64"/>
        <v xml:space="preserve">I: TRTP 11-1: Mesa-Vincent #1 500kV: Construct 18.6 miles Mesa-Vincent #1 500kV T/L. Construct approx. 18 miles of new single-circuit 500kV T/L from Vincent SS to the Gould SS area. </v>
      </c>
      <c r="G158" s="122" t="str">
        <f t="shared" si="64"/>
        <v>6442</v>
      </c>
      <c r="H158" s="136" t="str">
        <f t="shared" si="64"/>
        <v>High</v>
      </c>
      <c r="I158" s="111">
        <f t="shared" si="64"/>
        <v>42125</v>
      </c>
      <c r="J158" s="136" t="str">
        <f t="shared" si="64"/>
        <v>TR-LINEINC</v>
      </c>
      <c r="K158" s="137">
        <f t="shared" si="64"/>
        <v>0</v>
      </c>
      <c r="L158" s="138">
        <f t="shared" si="64"/>
        <v>1</v>
      </c>
      <c r="M158" s="118"/>
      <c r="N158" s="139">
        <f t="shared" si="65"/>
        <v>0</v>
      </c>
      <c r="O158" s="109">
        <f t="shared" si="65"/>
        <v>6629.8142799999996</v>
      </c>
      <c r="P158" s="109">
        <f t="shared" si="65"/>
        <v>0</v>
      </c>
      <c r="Q158" s="109">
        <f t="shared" si="61"/>
        <v>0</v>
      </c>
      <c r="R158" s="109">
        <f t="shared" si="62"/>
        <v>6629.8142799999996</v>
      </c>
      <c r="S158" s="110">
        <f t="shared" si="63"/>
        <v>0</v>
      </c>
      <c r="T158" s="111"/>
      <c r="U158" s="244">
        <v>-121.82035999999999</v>
      </c>
      <c r="V158" s="243">
        <v>190.79093</v>
      </c>
      <c r="W158" s="243">
        <v>2648.0045399999999</v>
      </c>
      <c r="X158" s="243">
        <v>100</v>
      </c>
      <c r="Y158" s="243">
        <v>100</v>
      </c>
      <c r="Z158" s="243">
        <v>100</v>
      </c>
      <c r="AA158" s="243">
        <v>600</v>
      </c>
      <c r="AB158" s="243">
        <v>600</v>
      </c>
      <c r="AC158" s="243">
        <v>600</v>
      </c>
      <c r="AD158" s="243">
        <v>100</v>
      </c>
      <c r="AE158" s="243">
        <v>100</v>
      </c>
      <c r="AF158" s="245">
        <v>1612.83917</v>
      </c>
      <c r="AG158" s="243"/>
      <c r="AH158" s="243"/>
      <c r="AI158" s="243"/>
      <c r="AJ158" s="243"/>
      <c r="AK158" s="243"/>
      <c r="AL158" s="243"/>
      <c r="AM158" s="243"/>
      <c r="AN158" s="243"/>
      <c r="AO158" s="243"/>
      <c r="AP158" s="243"/>
      <c r="AQ158" s="243"/>
      <c r="AR158" s="245"/>
    </row>
    <row r="159" spans="3:44" s="17" customFormat="1" x14ac:dyDescent="0.25">
      <c r="C159" s="35" t="str">
        <f t="shared" si="58"/>
        <v>Tehachapi Segments 4-11</v>
      </c>
      <c r="D159" s="36" t="s">
        <v>6</v>
      </c>
      <c r="E159" s="134" t="str">
        <f t="shared" si="64"/>
        <v>CET-ET-TP-RN-644202</v>
      </c>
      <c r="F159" s="140" t="str">
        <f t="shared" si="64"/>
        <v>I: TRTP 11-2: Mesa-Gould 220kV: String approx. 18 miles of new 220kV conductor on vacant position of existing 220kV double-circuit tower line between Mesa and Gould area.</v>
      </c>
      <c r="G159" s="122" t="str">
        <f t="shared" si="64"/>
        <v>6442</v>
      </c>
      <c r="H159" s="136" t="str">
        <f t="shared" si="64"/>
        <v>High</v>
      </c>
      <c r="I159" s="111">
        <f t="shared" si="64"/>
        <v>42125</v>
      </c>
      <c r="J159" s="136" t="str">
        <f t="shared" si="64"/>
        <v>TR-LINEINC</v>
      </c>
      <c r="K159" s="137">
        <f t="shared" si="64"/>
        <v>0</v>
      </c>
      <c r="L159" s="138">
        <f t="shared" si="64"/>
        <v>1</v>
      </c>
      <c r="M159" s="118"/>
      <c r="N159" s="139">
        <f t="shared" si="65"/>
        <v>0</v>
      </c>
      <c r="O159" s="109">
        <f t="shared" si="65"/>
        <v>792.05617000000007</v>
      </c>
      <c r="P159" s="109">
        <f t="shared" si="65"/>
        <v>0</v>
      </c>
      <c r="Q159" s="109">
        <f t="shared" si="61"/>
        <v>0</v>
      </c>
      <c r="R159" s="109">
        <f t="shared" si="62"/>
        <v>792.05617000000007</v>
      </c>
      <c r="S159" s="110">
        <f t="shared" si="63"/>
        <v>0</v>
      </c>
      <c r="T159" s="111"/>
      <c r="U159" s="244">
        <v>0</v>
      </c>
      <c r="V159" s="243">
        <v>0</v>
      </c>
      <c r="W159" s="243">
        <v>792.05617000000007</v>
      </c>
      <c r="X159" s="243">
        <v>0</v>
      </c>
      <c r="Y159" s="243">
        <v>0</v>
      </c>
      <c r="Z159" s="243">
        <v>0</v>
      </c>
      <c r="AA159" s="243">
        <v>0</v>
      </c>
      <c r="AB159" s="243">
        <v>0</v>
      </c>
      <c r="AC159" s="243">
        <v>0</v>
      </c>
      <c r="AD159" s="243">
        <v>0</v>
      </c>
      <c r="AE159" s="243">
        <v>0</v>
      </c>
      <c r="AF159" s="245">
        <v>0</v>
      </c>
      <c r="AG159" s="243"/>
      <c r="AH159" s="243"/>
      <c r="AI159" s="243"/>
      <c r="AJ159" s="243"/>
      <c r="AK159" s="243"/>
      <c r="AL159" s="243"/>
      <c r="AM159" s="243"/>
      <c r="AN159" s="243"/>
      <c r="AO159" s="243"/>
      <c r="AP159" s="243"/>
      <c r="AQ159" s="243"/>
      <c r="AR159" s="245"/>
    </row>
    <row r="160" spans="3:44" s="17" customFormat="1" x14ac:dyDescent="0.25">
      <c r="C160" s="35" t="str">
        <f t="shared" si="58"/>
        <v>Tehachapi Segments 4-11</v>
      </c>
      <c r="D160" s="36" t="s">
        <v>6</v>
      </c>
      <c r="E160" s="134" t="str">
        <f t="shared" si="64"/>
        <v>CET-ET-TP-RN-644200</v>
      </c>
      <c r="F160" s="140" t="str">
        <f t="shared" si="64"/>
        <v xml:space="preserve">I: TRTP 11-4: Eagle Rock-Pardee 230kV: Construct 2 miles of single-circuit T/L to terminate Eagle Rock-Pardee 230kV T/L into Vincent. Construct approx. 0.2 mile of single-circuit T/L to connect Eagle Rock-Pardee T/L into Gould SS. </v>
      </c>
      <c r="G160" s="122">
        <f t="shared" si="64"/>
        <v>6442</v>
      </c>
      <c r="H160" s="136" t="str">
        <f t="shared" si="64"/>
        <v>High</v>
      </c>
      <c r="I160" s="111">
        <f t="shared" si="64"/>
        <v>42125</v>
      </c>
      <c r="J160" s="136" t="str">
        <f t="shared" si="64"/>
        <v>TR-LINEINC</v>
      </c>
      <c r="K160" s="137">
        <f t="shared" si="64"/>
        <v>0</v>
      </c>
      <c r="L160" s="138">
        <f t="shared" si="64"/>
        <v>1</v>
      </c>
      <c r="M160" s="118"/>
      <c r="N160" s="139">
        <f t="shared" si="65"/>
        <v>0</v>
      </c>
      <c r="O160" s="109">
        <f t="shared" si="65"/>
        <v>-3321.2627700000003</v>
      </c>
      <c r="P160" s="109">
        <f t="shared" si="65"/>
        <v>0</v>
      </c>
      <c r="Q160" s="109">
        <f t="shared" si="61"/>
        <v>0</v>
      </c>
      <c r="R160" s="109">
        <f t="shared" si="62"/>
        <v>-3321.2627700000003</v>
      </c>
      <c r="S160" s="110">
        <f t="shared" si="63"/>
        <v>0</v>
      </c>
      <c r="T160" s="111"/>
      <c r="U160" s="244">
        <v>-3.8119999999999994E-2</v>
      </c>
      <c r="V160" s="243">
        <v>0</v>
      </c>
      <c r="W160" s="243">
        <v>-3168.2246500000001</v>
      </c>
      <c r="X160" s="243">
        <v>-153</v>
      </c>
      <c r="Y160" s="243">
        <v>0</v>
      </c>
      <c r="Z160" s="243">
        <v>0</v>
      </c>
      <c r="AA160" s="243">
        <v>0</v>
      </c>
      <c r="AB160" s="243">
        <v>0</v>
      </c>
      <c r="AC160" s="243">
        <v>0</v>
      </c>
      <c r="AD160" s="243">
        <v>0</v>
      </c>
      <c r="AE160" s="243">
        <v>0</v>
      </c>
      <c r="AF160" s="245">
        <v>0</v>
      </c>
      <c r="AG160" s="243"/>
      <c r="AH160" s="243"/>
      <c r="AI160" s="243"/>
      <c r="AJ160" s="243"/>
      <c r="AK160" s="243"/>
      <c r="AL160" s="243"/>
      <c r="AM160" s="243"/>
      <c r="AN160" s="243"/>
      <c r="AO160" s="243"/>
      <c r="AP160" s="243"/>
      <c r="AQ160" s="243"/>
      <c r="AR160" s="245"/>
    </row>
    <row r="161" spans="3:44" s="17" customFormat="1" hidden="1" x14ac:dyDescent="0.25">
      <c r="C161" s="35" t="str">
        <f t="shared" si="58"/>
        <v>Tehachapi Segments 4-11</v>
      </c>
      <c r="D161" s="36" t="s">
        <v>6</v>
      </c>
      <c r="E161" s="134">
        <f t="shared" si="64"/>
        <v>0</v>
      </c>
      <c r="F161" s="140">
        <f t="shared" si="64"/>
        <v>0</v>
      </c>
      <c r="G161" s="122">
        <f t="shared" si="64"/>
        <v>0</v>
      </c>
      <c r="H161" s="136">
        <f t="shared" si="64"/>
        <v>0</v>
      </c>
      <c r="I161" s="111">
        <f t="shared" si="64"/>
        <v>0</v>
      </c>
      <c r="J161" s="136">
        <f t="shared" si="64"/>
        <v>0</v>
      </c>
      <c r="K161" s="137">
        <f t="shared" si="64"/>
        <v>0</v>
      </c>
      <c r="L161" s="138">
        <f t="shared" si="64"/>
        <v>0</v>
      </c>
      <c r="M161" s="118"/>
      <c r="N161" s="139">
        <f t="shared" si="65"/>
        <v>0</v>
      </c>
      <c r="O161" s="109">
        <f t="shared" si="65"/>
        <v>0</v>
      </c>
      <c r="P161" s="109">
        <f t="shared" si="65"/>
        <v>0</v>
      </c>
      <c r="Q161" s="109">
        <f t="shared" si="61"/>
        <v>0</v>
      </c>
      <c r="R161" s="109">
        <f t="shared" si="62"/>
        <v>0</v>
      </c>
      <c r="S161" s="110">
        <f t="shared" si="63"/>
        <v>0</v>
      </c>
      <c r="T161" s="111"/>
      <c r="U161" s="244"/>
      <c r="V161" s="243"/>
      <c r="W161" s="243"/>
      <c r="X161" s="243"/>
      <c r="Y161" s="243"/>
      <c r="Z161" s="243"/>
      <c r="AA161" s="243"/>
      <c r="AB161" s="243"/>
      <c r="AC161" s="243"/>
      <c r="AD161" s="243"/>
      <c r="AE161" s="243"/>
      <c r="AF161" s="245"/>
      <c r="AG161" s="243"/>
      <c r="AH161" s="243"/>
      <c r="AI161" s="243"/>
      <c r="AJ161" s="243"/>
      <c r="AK161" s="243"/>
      <c r="AL161" s="243"/>
      <c r="AM161" s="243"/>
      <c r="AN161" s="243"/>
      <c r="AO161" s="243"/>
      <c r="AP161" s="243"/>
      <c r="AQ161" s="243"/>
      <c r="AR161" s="245"/>
    </row>
    <row r="162" spans="3:44" s="17" customFormat="1" hidden="1" x14ac:dyDescent="0.25">
      <c r="C162" s="35" t="str">
        <f t="shared" si="58"/>
        <v>Tehachapi Segments 4-11</v>
      </c>
      <c r="D162" s="36" t="s">
        <v>6</v>
      </c>
      <c r="E162" s="134">
        <f t="shared" si="64"/>
        <v>0</v>
      </c>
      <c r="F162" s="140">
        <f t="shared" si="64"/>
        <v>0</v>
      </c>
      <c r="G162" s="122">
        <f t="shared" si="64"/>
        <v>0</v>
      </c>
      <c r="H162" s="136">
        <f t="shared" si="64"/>
        <v>0</v>
      </c>
      <c r="I162" s="111">
        <f t="shared" si="64"/>
        <v>0</v>
      </c>
      <c r="J162" s="136">
        <f t="shared" si="64"/>
        <v>0</v>
      </c>
      <c r="K162" s="137">
        <f t="shared" si="64"/>
        <v>0</v>
      </c>
      <c r="L162" s="138">
        <f t="shared" si="64"/>
        <v>0</v>
      </c>
      <c r="M162" s="118"/>
      <c r="N162" s="139"/>
      <c r="O162" s="109">
        <f t="shared" si="65"/>
        <v>0</v>
      </c>
      <c r="P162" s="109">
        <f t="shared" si="65"/>
        <v>0</v>
      </c>
      <c r="Q162" s="109">
        <f t="shared" si="61"/>
        <v>0</v>
      </c>
      <c r="R162" s="109">
        <f t="shared" si="62"/>
        <v>0</v>
      </c>
      <c r="S162" s="110">
        <f t="shared" si="63"/>
        <v>0</v>
      </c>
      <c r="T162" s="111"/>
      <c r="U162" s="244"/>
      <c r="V162" s="243"/>
      <c r="W162" s="243"/>
      <c r="X162" s="243"/>
      <c r="Y162" s="243"/>
      <c r="Z162" s="243"/>
      <c r="AA162" s="243"/>
      <c r="AB162" s="243"/>
      <c r="AC162" s="243"/>
      <c r="AD162" s="243"/>
      <c r="AE162" s="243"/>
      <c r="AF162" s="245"/>
      <c r="AG162" s="243"/>
      <c r="AH162" s="243"/>
      <c r="AI162" s="243"/>
      <c r="AJ162" s="243"/>
      <c r="AK162" s="243"/>
      <c r="AL162" s="243"/>
      <c r="AM162" s="243"/>
      <c r="AN162" s="243"/>
      <c r="AO162" s="243"/>
      <c r="AP162" s="243"/>
      <c r="AQ162" s="243"/>
      <c r="AR162" s="245"/>
    </row>
    <row r="163" spans="3:44" s="17" customFormat="1" hidden="1" x14ac:dyDescent="0.25">
      <c r="C163" s="35" t="str">
        <f t="shared" si="58"/>
        <v>Tehachapi Segments 4-11</v>
      </c>
      <c r="D163" s="36" t="s">
        <v>6</v>
      </c>
      <c r="E163" s="134">
        <f t="shared" si="64"/>
        <v>0</v>
      </c>
      <c r="F163" s="140">
        <f t="shared" si="64"/>
        <v>0</v>
      </c>
      <c r="G163" s="122">
        <f t="shared" si="64"/>
        <v>0</v>
      </c>
      <c r="H163" s="136">
        <f t="shared" si="64"/>
        <v>0</v>
      </c>
      <c r="I163" s="48">
        <f t="shared" si="64"/>
        <v>0</v>
      </c>
      <c r="J163" s="136">
        <f t="shared" si="64"/>
        <v>0</v>
      </c>
      <c r="K163" s="137">
        <f t="shared" si="64"/>
        <v>0</v>
      </c>
      <c r="L163" s="138">
        <f t="shared" si="64"/>
        <v>0</v>
      </c>
      <c r="M163" s="118"/>
      <c r="N163" s="49"/>
      <c r="O163" s="109">
        <f t="shared" si="65"/>
        <v>0</v>
      </c>
      <c r="P163" s="109">
        <f t="shared" si="65"/>
        <v>0</v>
      </c>
      <c r="Q163" s="109">
        <f t="shared" si="61"/>
        <v>0</v>
      </c>
      <c r="R163" s="109">
        <f t="shared" si="62"/>
        <v>0</v>
      </c>
      <c r="S163" s="110">
        <f t="shared" si="63"/>
        <v>0</v>
      </c>
      <c r="T163" s="111"/>
      <c r="U163" s="244"/>
      <c r="V163" s="243"/>
      <c r="W163" s="243"/>
      <c r="X163" s="243"/>
      <c r="Y163" s="243"/>
      <c r="Z163" s="243"/>
      <c r="AA163" s="243"/>
      <c r="AB163" s="243"/>
      <c r="AC163" s="243"/>
      <c r="AD163" s="243"/>
      <c r="AE163" s="243"/>
      <c r="AF163" s="245"/>
      <c r="AG163" s="243"/>
      <c r="AH163" s="243"/>
      <c r="AI163" s="243"/>
      <c r="AJ163" s="243"/>
      <c r="AK163" s="243"/>
      <c r="AL163" s="243"/>
      <c r="AM163" s="243"/>
      <c r="AN163" s="243"/>
      <c r="AO163" s="243"/>
      <c r="AP163" s="243"/>
      <c r="AQ163" s="243"/>
      <c r="AR163" s="245"/>
    </row>
    <row r="164" spans="3:44" s="17" customFormat="1" hidden="1" x14ac:dyDescent="0.25">
      <c r="C164" s="35" t="str">
        <f t="shared" si="58"/>
        <v>Tehachapi Segments 4-11</v>
      </c>
      <c r="D164" s="36" t="s">
        <v>6</v>
      </c>
      <c r="E164" s="134">
        <f t="shared" si="64"/>
        <v>0</v>
      </c>
      <c r="F164" s="140">
        <f t="shared" si="64"/>
        <v>0</v>
      </c>
      <c r="G164" s="122">
        <f t="shared" si="64"/>
        <v>0</v>
      </c>
      <c r="H164" s="136">
        <f t="shared" si="64"/>
        <v>0</v>
      </c>
      <c r="I164" s="48">
        <f t="shared" si="64"/>
        <v>0</v>
      </c>
      <c r="J164" s="136">
        <f t="shared" si="64"/>
        <v>0</v>
      </c>
      <c r="K164" s="137">
        <f t="shared" si="64"/>
        <v>0</v>
      </c>
      <c r="L164" s="138">
        <f t="shared" si="64"/>
        <v>0</v>
      </c>
      <c r="M164" s="118"/>
      <c r="N164" s="49"/>
      <c r="O164" s="109">
        <f t="shared" si="65"/>
        <v>0</v>
      </c>
      <c r="P164" s="109">
        <f t="shared" si="65"/>
        <v>0</v>
      </c>
      <c r="Q164" s="109">
        <f t="shared" si="61"/>
        <v>0</v>
      </c>
      <c r="R164" s="109">
        <f t="shared" si="62"/>
        <v>0</v>
      </c>
      <c r="S164" s="110">
        <f t="shared" si="63"/>
        <v>0</v>
      </c>
      <c r="T164" s="111"/>
      <c r="U164" s="244"/>
      <c r="V164" s="243"/>
      <c r="W164" s="243"/>
      <c r="X164" s="243"/>
      <c r="Y164" s="243"/>
      <c r="Z164" s="243"/>
      <c r="AA164" s="243"/>
      <c r="AB164" s="243"/>
      <c r="AC164" s="243"/>
      <c r="AD164" s="243"/>
      <c r="AE164" s="243"/>
      <c r="AF164" s="245"/>
      <c r="AG164" s="243"/>
      <c r="AH164" s="243"/>
      <c r="AI164" s="243"/>
      <c r="AJ164" s="243"/>
      <c r="AK164" s="243"/>
      <c r="AL164" s="243"/>
      <c r="AM164" s="243"/>
      <c r="AN164" s="243"/>
      <c r="AO164" s="243"/>
      <c r="AP164" s="243"/>
      <c r="AQ164" s="243"/>
      <c r="AR164" s="245"/>
    </row>
    <row r="165" spans="3:44" s="17" customFormat="1" hidden="1" x14ac:dyDescent="0.25">
      <c r="C165" s="35" t="str">
        <f t="shared" si="58"/>
        <v>Tehachapi Segments 4-11</v>
      </c>
      <c r="D165" s="36" t="s">
        <v>6</v>
      </c>
      <c r="E165" s="134">
        <f t="shared" si="64"/>
        <v>0</v>
      </c>
      <c r="F165" s="140">
        <f t="shared" si="64"/>
        <v>0</v>
      </c>
      <c r="G165" s="122">
        <f t="shared" si="64"/>
        <v>0</v>
      </c>
      <c r="H165" s="136">
        <f t="shared" si="64"/>
        <v>0</v>
      </c>
      <c r="I165" s="48">
        <f t="shared" si="64"/>
        <v>0</v>
      </c>
      <c r="J165" s="136">
        <f t="shared" si="64"/>
        <v>0</v>
      </c>
      <c r="K165" s="137">
        <f t="shared" si="64"/>
        <v>0</v>
      </c>
      <c r="L165" s="138">
        <f t="shared" si="64"/>
        <v>0</v>
      </c>
      <c r="M165" s="118"/>
      <c r="N165" s="49"/>
      <c r="O165" s="109">
        <f t="shared" si="65"/>
        <v>0</v>
      </c>
      <c r="P165" s="109">
        <f t="shared" si="65"/>
        <v>0</v>
      </c>
      <c r="Q165" s="109">
        <f t="shared" si="61"/>
        <v>0</v>
      </c>
      <c r="R165" s="109">
        <f t="shared" si="62"/>
        <v>0</v>
      </c>
      <c r="S165" s="110">
        <f t="shared" si="63"/>
        <v>0</v>
      </c>
      <c r="T165" s="111"/>
      <c r="U165" s="244"/>
      <c r="V165" s="243"/>
      <c r="W165" s="243"/>
      <c r="X165" s="243"/>
      <c r="Y165" s="243"/>
      <c r="Z165" s="243"/>
      <c r="AA165" s="243"/>
      <c r="AB165" s="243"/>
      <c r="AC165" s="243"/>
      <c r="AD165" s="243"/>
      <c r="AE165" s="243"/>
      <c r="AF165" s="245"/>
      <c r="AG165" s="243"/>
      <c r="AH165" s="243"/>
      <c r="AI165" s="243"/>
      <c r="AJ165" s="243"/>
      <c r="AK165" s="243"/>
      <c r="AL165" s="243"/>
      <c r="AM165" s="243"/>
      <c r="AN165" s="243"/>
      <c r="AO165" s="243"/>
      <c r="AP165" s="243"/>
      <c r="AQ165" s="243"/>
      <c r="AR165" s="245"/>
    </row>
    <row r="166" spans="3:44" s="17" customFormat="1" hidden="1" x14ac:dyDescent="0.25">
      <c r="C166" s="35" t="str">
        <f t="shared" si="58"/>
        <v>Tehachapi Segments 4-11</v>
      </c>
      <c r="D166" s="36" t="s">
        <v>6</v>
      </c>
      <c r="E166" s="134">
        <f t="shared" si="64"/>
        <v>0</v>
      </c>
      <c r="F166" s="140">
        <f t="shared" si="64"/>
        <v>0</v>
      </c>
      <c r="G166" s="122">
        <f t="shared" si="64"/>
        <v>0</v>
      </c>
      <c r="H166" s="136">
        <f t="shared" si="64"/>
        <v>0</v>
      </c>
      <c r="I166" s="48">
        <f t="shared" si="64"/>
        <v>0</v>
      </c>
      <c r="J166" s="136">
        <f t="shared" si="64"/>
        <v>0</v>
      </c>
      <c r="K166" s="137">
        <f t="shared" si="64"/>
        <v>0</v>
      </c>
      <c r="L166" s="138">
        <f t="shared" si="64"/>
        <v>0</v>
      </c>
      <c r="M166" s="118"/>
      <c r="N166" s="49"/>
      <c r="O166" s="109">
        <f t="shared" si="65"/>
        <v>0</v>
      </c>
      <c r="P166" s="109">
        <f t="shared" si="65"/>
        <v>0</v>
      </c>
      <c r="Q166" s="109">
        <f t="shared" si="61"/>
        <v>0</v>
      </c>
      <c r="R166" s="109">
        <f t="shared" si="62"/>
        <v>0</v>
      </c>
      <c r="S166" s="110">
        <f t="shared" si="63"/>
        <v>0</v>
      </c>
      <c r="T166" s="111"/>
      <c r="U166" s="244"/>
      <c r="V166" s="243"/>
      <c r="W166" s="243"/>
      <c r="X166" s="243"/>
      <c r="Y166" s="243"/>
      <c r="Z166" s="243"/>
      <c r="AA166" s="243"/>
      <c r="AB166" s="243"/>
      <c r="AC166" s="243"/>
      <c r="AD166" s="243"/>
      <c r="AE166" s="243"/>
      <c r="AF166" s="245"/>
      <c r="AG166" s="243"/>
      <c r="AH166" s="243"/>
      <c r="AI166" s="243"/>
      <c r="AJ166" s="243"/>
      <c r="AK166" s="243"/>
      <c r="AL166" s="243"/>
      <c r="AM166" s="243"/>
      <c r="AN166" s="243"/>
      <c r="AO166" s="243"/>
      <c r="AP166" s="243"/>
      <c r="AQ166" s="243"/>
      <c r="AR166" s="245"/>
    </row>
    <row r="167" spans="3:44" s="17" customFormat="1" hidden="1" x14ac:dyDescent="0.25">
      <c r="C167" s="35" t="str">
        <f t="shared" si="58"/>
        <v>Tehachapi Segments 4-11</v>
      </c>
      <c r="D167" s="36" t="s">
        <v>6</v>
      </c>
      <c r="E167" s="134">
        <f t="shared" si="64"/>
        <v>0</v>
      </c>
      <c r="F167" s="140">
        <f t="shared" si="64"/>
        <v>0</v>
      </c>
      <c r="G167" s="122">
        <f t="shared" si="64"/>
        <v>0</v>
      </c>
      <c r="H167" s="136">
        <f t="shared" si="64"/>
        <v>0</v>
      </c>
      <c r="I167" s="111">
        <f t="shared" si="64"/>
        <v>0</v>
      </c>
      <c r="J167" s="136">
        <f t="shared" si="64"/>
        <v>0</v>
      </c>
      <c r="K167" s="137">
        <f t="shared" si="64"/>
        <v>0</v>
      </c>
      <c r="L167" s="138">
        <f t="shared" si="64"/>
        <v>0</v>
      </c>
      <c r="M167" s="118"/>
      <c r="N167" s="49"/>
      <c r="O167" s="109">
        <f t="shared" si="65"/>
        <v>0</v>
      </c>
      <c r="P167" s="109">
        <f t="shared" si="65"/>
        <v>0</v>
      </c>
      <c r="Q167" s="109">
        <f t="shared" si="61"/>
        <v>0</v>
      </c>
      <c r="R167" s="109">
        <f t="shared" si="62"/>
        <v>0</v>
      </c>
      <c r="S167" s="110">
        <f t="shared" si="63"/>
        <v>0</v>
      </c>
      <c r="T167" s="111"/>
      <c r="U167" s="244"/>
      <c r="V167" s="243"/>
      <c r="W167" s="243"/>
      <c r="X167" s="243"/>
      <c r="Y167" s="243"/>
      <c r="Z167" s="243"/>
      <c r="AA167" s="243"/>
      <c r="AB167" s="243"/>
      <c r="AC167" s="243"/>
      <c r="AD167" s="243"/>
      <c r="AE167" s="243"/>
      <c r="AF167" s="245"/>
      <c r="AG167" s="243"/>
      <c r="AH167" s="243"/>
      <c r="AI167" s="243"/>
      <c r="AJ167" s="243"/>
      <c r="AK167" s="243"/>
      <c r="AL167" s="243"/>
      <c r="AM167" s="243"/>
      <c r="AN167" s="243"/>
      <c r="AO167" s="243"/>
      <c r="AP167" s="243"/>
      <c r="AQ167" s="243"/>
      <c r="AR167" s="245"/>
    </row>
    <row r="168" spans="3:44" s="17" customFormat="1" hidden="1" x14ac:dyDescent="0.25">
      <c r="C168" s="35" t="str">
        <f t="shared" si="58"/>
        <v>Tehachapi Segments 4-11</v>
      </c>
      <c r="D168" s="36" t="s">
        <v>6</v>
      </c>
      <c r="E168" s="134">
        <f t="shared" si="64"/>
        <v>0</v>
      </c>
      <c r="F168" s="140">
        <f t="shared" si="64"/>
        <v>0</v>
      </c>
      <c r="G168" s="122">
        <f t="shared" si="64"/>
        <v>0</v>
      </c>
      <c r="H168" s="136">
        <f t="shared" si="64"/>
        <v>0</v>
      </c>
      <c r="I168" s="111">
        <f t="shared" si="64"/>
        <v>0</v>
      </c>
      <c r="J168" s="136">
        <f t="shared" si="64"/>
        <v>0</v>
      </c>
      <c r="K168" s="137">
        <f t="shared" si="64"/>
        <v>0</v>
      </c>
      <c r="L168" s="138">
        <f t="shared" si="64"/>
        <v>0</v>
      </c>
      <c r="M168" s="118"/>
      <c r="N168" s="139"/>
      <c r="O168" s="109">
        <f t="shared" si="65"/>
        <v>0</v>
      </c>
      <c r="P168" s="109">
        <f t="shared" si="65"/>
        <v>0</v>
      </c>
      <c r="Q168" s="109">
        <f t="shared" si="61"/>
        <v>0</v>
      </c>
      <c r="R168" s="109">
        <f t="shared" si="62"/>
        <v>0</v>
      </c>
      <c r="S168" s="110">
        <f t="shared" si="63"/>
        <v>0</v>
      </c>
      <c r="T168" s="111"/>
      <c r="U168" s="244"/>
      <c r="V168" s="243"/>
      <c r="W168" s="243"/>
      <c r="X168" s="243"/>
      <c r="Y168" s="243"/>
      <c r="Z168" s="243"/>
      <c r="AA168" s="243"/>
      <c r="AB168" s="243"/>
      <c r="AC168" s="243"/>
      <c r="AD168" s="243"/>
      <c r="AE168" s="243"/>
      <c r="AF168" s="245"/>
      <c r="AG168" s="243"/>
      <c r="AH168" s="243"/>
      <c r="AI168" s="243"/>
      <c r="AJ168" s="243"/>
      <c r="AK168" s="243"/>
      <c r="AL168" s="243"/>
      <c r="AM168" s="243"/>
      <c r="AN168" s="243"/>
      <c r="AO168" s="243"/>
      <c r="AP168" s="243"/>
      <c r="AQ168" s="243"/>
      <c r="AR168" s="245"/>
    </row>
    <row r="169" spans="3:44" s="17" customFormat="1" hidden="1" x14ac:dyDescent="0.25">
      <c r="C169" s="35" t="str">
        <f t="shared" si="58"/>
        <v>Tehachapi Segments 4-11</v>
      </c>
      <c r="D169" s="36" t="s">
        <v>6</v>
      </c>
      <c r="E169" s="134">
        <f t="shared" si="64"/>
        <v>0</v>
      </c>
      <c r="F169" s="140">
        <f t="shared" si="64"/>
        <v>0</v>
      </c>
      <c r="G169" s="122">
        <f t="shared" si="64"/>
        <v>0</v>
      </c>
      <c r="H169" s="136">
        <f t="shared" si="64"/>
        <v>0</v>
      </c>
      <c r="I169" s="111">
        <f t="shared" si="64"/>
        <v>0</v>
      </c>
      <c r="J169" s="136">
        <f t="shared" si="64"/>
        <v>0</v>
      </c>
      <c r="K169" s="137">
        <f t="shared" si="64"/>
        <v>0</v>
      </c>
      <c r="L169" s="138">
        <f t="shared" si="64"/>
        <v>0</v>
      </c>
      <c r="M169" s="118"/>
      <c r="N169" s="49"/>
      <c r="O169" s="109">
        <f t="shared" si="65"/>
        <v>0</v>
      </c>
      <c r="P169" s="109">
        <f t="shared" si="65"/>
        <v>0</v>
      </c>
      <c r="Q169" s="109">
        <f t="shared" si="61"/>
        <v>0</v>
      </c>
      <c r="R169" s="109">
        <f t="shared" si="62"/>
        <v>0</v>
      </c>
      <c r="S169" s="110">
        <f t="shared" si="63"/>
        <v>0</v>
      </c>
      <c r="T169" s="111"/>
      <c r="U169" s="244"/>
      <c r="V169" s="243"/>
      <c r="W169" s="243"/>
      <c r="X169" s="243"/>
      <c r="Y169" s="243"/>
      <c r="Z169" s="243"/>
      <c r="AA169" s="243"/>
      <c r="AB169" s="243"/>
      <c r="AC169" s="243"/>
      <c r="AD169" s="243"/>
      <c r="AE169" s="243"/>
      <c r="AF169" s="245"/>
      <c r="AG169" s="243"/>
      <c r="AH169" s="243"/>
      <c r="AI169" s="243"/>
      <c r="AJ169" s="243"/>
      <c r="AK169" s="243"/>
      <c r="AL169" s="243"/>
      <c r="AM169" s="243"/>
      <c r="AN169" s="243"/>
      <c r="AO169" s="243"/>
      <c r="AP169" s="243"/>
      <c r="AQ169" s="243"/>
      <c r="AR169" s="245"/>
    </row>
    <row r="170" spans="3:44" s="17" customFormat="1" hidden="1" x14ac:dyDescent="0.25">
      <c r="C170" s="35" t="str">
        <f t="shared" si="58"/>
        <v>Tehachapi Segments 4-11</v>
      </c>
      <c r="D170" s="36" t="s">
        <v>6</v>
      </c>
      <c r="E170" s="134">
        <f t="shared" si="64"/>
        <v>0</v>
      </c>
      <c r="F170" s="140">
        <f t="shared" si="64"/>
        <v>0</v>
      </c>
      <c r="G170" s="122">
        <f t="shared" si="64"/>
        <v>0</v>
      </c>
      <c r="H170" s="136">
        <f t="shared" si="64"/>
        <v>0</v>
      </c>
      <c r="I170" s="111">
        <f t="shared" si="64"/>
        <v>0</v>
      </c>
      <c r="J170" s="136">
        <f t="shared" si="64"/>
        <v>0</v>
      </c>
      <c r="K170" s="137">
        <f t="shared" si="64"/>
        <v>0</v>
      </c>
      <c r="L170" s="138">
        <f t="shared" si="64"/>
        <v>0</v>
      </c>
      <c r="M170" s="118"/>
      <c r="N170" s="139"/>
      <c r="O170" s="109">
        <f t="shared" si="65"/>
        <v>0</v>
      </c>
      <c r="P170" s="109">
        <f t="shared" si="65"/>
        <v>0</v>
      </c>
      <c r="Q170" s="109">
        <f t="shared" si="61"/>
        <v>0</v>
      </c>
      <c r="R170" s="109">
        <f t="shared" si="62"/>
        <v>0</v>
      </c>
      <c r="S170" s="110">
        <f t="shared" si="63"/>
        <v>0</v>
      </c>
      <c r="T170" s="111"/>
      <c r="U170" s="244"/>
      <c r="V170" s="243"/>
      <c r="W170" s="243"/>
      <c r="X170" s="243"/>
      <c r="Y170" s="243"/>
      <c r="Z170" s="243"/>
      <c r="AA170" s="243"/>
      <c r="AB170" s="243"/>
      <c r="AC170" s="243"/>
      <c r="AD170" s="243"/>
      <c r="AE170" s="243"/>
      <c r="AF170" s="245"/>
      <c r="AG170" s="243"/>
      <c r="AH170" s="243"/>
      <c r="AI170" s="243"/>
      <c r="AJ170" s="243"/>
      <c r="AK170" s="243"/>
      <c r="AL170" s="243"/>
      <c r="AM170" s="243"/>
      <c r="AN170" s="243"/>
      <c r="AO170" s="243"/>
      <c r="AP170" s="243"/>
      <c r="AQ170" s="243"/>
      <c r="AR170" s="245"/>
    </row>
    <row r="171" spans="3:44" s="17" customFormat="1" hidden="1" x14ac:dyDescent="0.25">
      <c r="C171" s="35" t="str">
        <f t="shared" si="58"/>
        <v>Tehachapi Segments 4-11</v>
      </c>
      <c r="D171" s="36" t="s">
        <v>6</v>
      </c>
      <c r="E171" s="134">
        <f t="shared" si="64"/>
        <v>0</v>
      </c>
      <c r="F171" s="140">
        <f t="shared" si="64"/>
        <v>0</v>
      </c>
      <c r="G171" s="122">
        <f t="shared" si="64"/>
        <v>0</v>
      </c>
      <c r="H171" s="136">
        <f t="shared" si="64"/>
        <v>0</v>
      </c>
      <c r="I171" s="48">
        <f t="shared" si="64"/>
        <v>0</v>
      </c>
      <c r="J171" s="136">
        <f t="shared" si="64"/>
        <v>0</v>
      </c>
      <c r="K171" s="137">
        <f t="shared" si="64"/>
        <v>0</v>
      </c>
      <c r="L171" s="138">
        <f t="shared" si="64"/>
        <v>0</v>
      </c>
      <c r="M171" s="118"/>
      <c r="N171" s="49"/>
      <c r="O171" s="109">
        <f t="shared" si="65"/>
        <v>0</v>
      </c>
      <c r="P171" s="109">
        <f t="shared" si="65"/>
        <v>0</v>
      </c>
      <c r="Q171" s="109">
        <f t="shared" si="61"/>
        <v>0</v>
      </c>
      <c r="R171" s="109">
        <f t="shared" si="62"/>
        <v>0</v>
      </c>
      <c r="S171" s="110">
        <f t="shared" si="63"/>
        <v>0</v>
      </c>
      <c r="T171" s="111"/>
      <c r="U171" s="244"/>
      <c r="V171" s="243"/>
      <c r="W171" s="243"/>
      <c r="X171" s="243"/>
      <c r="Y171" s="243"/>
      <c r="Z171" s="243"/>
      <c r="AA171" s="243"/>
      <c r="AB171" s="243"/>
      <c r="AC171" s="243"/>
      <c r="AD171" s="243"/>
      <c r="AE171" s="243"/>
      <c r="AF171" s="245"/>
      <c r="AG171" s="243"/>
      <c r="AH171" s="243"/>
      <c r="AI171" s="243"/>
      <c r="AJ171" s="243"/>
      <c r="AK171" s="243"/>
      <c r="AL171" s="243"/>
      <c r="AM171" s="243"/>
      <c r="AN171" s="243"/>
      <c r="AO171" s="243"/>
      <c r="AP171" s="243"/>
      <c r="AQ171" s="243"/>
      <c r="AR171" s="245"/>
    </row>
    <row r="172" spans="3:44" s="17" customFormat="1" hidden="1" x14ac:dyDescent="0.25">
      <c r="C172" s="35" t="str">
        <f t="shared" si="58"/>
        <v>Tehachapi Segments 4-11</v>
      </c>
      <c r="D172" s="36" t="s">
        <v>6</v>
      </c>
      <c r="E172" s="134">
        <f t="shared" ref="E172:L180" si="66">E122</f>
        <v>0</v>
      </c>
      <c r="F172" s="140">
        <f t="shared" si="66"/>
        <v>0</v>
      </c>
      <c r="G172" s="122">
        <f t="shared" si="66"/>
        <v>0</v>
      </c>
      <c r="H172" s="136">
        <f t="shared" si="66"/>
        <v>0</v>
      </c>
      <c r="I172" s="111">
        <f t="shared" si="66"/>
        <v>0</v>
      </c>
      <c r="J172" s="136">
        <f t="shared" si="66"/>
        <v>0</v>
      </c>
      <c r="K172" s="137">
        <f t="shared" si="66"/>
        <v>0</v>
      </c>
      <c r="L172" s="138">
        <f t="shared" si="66"/>
        <v>0</v>
      </c>
      <c r="M172" s="118"/>
      <c r="N172" s="139"/>
      <c r="O172" s="109">
        <f t="shared" ref="O172:P180" si="67">O122</f>
        <v>0</v>
      </c>
      <c r="P172" s="109">
        <f t="shared" si="67"/>
        <v>0</v>
      </c>
      <c r="Q172" s="109">
        <f t="shared" si="61"/>
        <v>0</v>
      </c>
      <c r="R172" s="109">
        <f t="shared" si="62"/>
        <v>0</v>
      </c>
      <c r="S172" s="110">
        <f t="shared" si="63"/>
        <v>0</v>
      </c>
      <c r="T172" s="111"/>
      <c r="U172" s="244"/>
      <c r="V172" s="243"/>
      <c r="W172" s="243"/>
      <c r="X172" s="243"/>
      <c r="Y172" s="243"/>
      <c r="Z172" s="243"/>
      <c r="AA172" s="243"/>
      <c r="AB172" s="243"/>
      <c r="AC172" s="243"/>
      <c r="AD172" s="243"/>
      <c r="AE172" s="243"/>
      <c r="AF172" s="245"/>
      <c r="AG172" s="243"/>
      <c r="AH172" s="243"/>
      <c r="AI172" s="243"/>
      <c r="AJ172" s="243"/>
      <c r="AK172" s="243"/>
      <c r="AL172" s="243"/>
      <c r="AM172" s="243"/>
      <c r="AN172" s="243"/>
      <c r="AO172" s="243"/>
      <c r="AP172" s="243"/>
      <c r="AQ172" s="243"/>
      <c r="AR172" s="245"/>
    </row>
    <row r="173" spans="3:44" s="17" customFormat="1" hidden="1" x14ac:dyDescent="0.25">
      <c r="C173" s="35" t="str">
        <f t="shared" si="58"/>
        <v>Tehachapi Segments 4-11</v>
      </c>
      <c r="D173" s="36" t="s">
        <v>6</v>
      </c>
      <c r="E173" s="166">
        <f t="shared" si="66"/>
        <v>0</v>
      </c>
      <c r="F173" s="167">
        <f t="shared" si="66"/>
        <v>0</v>
      </c>
      <c r="G173" s="212">
        <f t="shared" si="66"/>
        <v>0</v>
      </c>
      <c r="H173" s="213">
        <f t="shared" si="66"/>
        <v>0</v>
      </c>
      <c r="I173" s="53">
        <f t="shared" si="66"/>
        <v>0</v>
      </c>
      <c r="J173" s="213">
        <f t="shared" si="66"/>
        <v>0</v>
      </c>
      <c r="K173" s="214">
        <f t="shared" si="66"/>
        <v>0</v>
      </c>
      <c r="L173" s="215">
        <f t="shared" si="66"/>
        <v>0</v>
      </c>
      <c r="M173" s="118"/>
      <c r="N173" s="52"/>
      <c r="O173" s="109">
        <f t="shared" si="67"/>
        <v>0</v>
      </c>
      <c r="P173" s="109">
        <f t="shared" si="67"/>
        <v>0</v>
      </c>
      <c r="Q173" s="109">
        <f t="shared" si="61"/>
        <v>0</v>
      </c>
      <c r="R173" s="109">
        <f t="shared" si="62"/>
        <v>0</v>
      </c>
      <c r="S173" s="110">
        <f t="shared" si="63"/>
        <v>0</v>
      </c>
      <c r="T173" s="111"/>
      <c r="U173" s="244"/>
      <c r="V173" s="243"/>
      <c r="W173" s="243"/>
      <c r="X173" s="243"/>
      <c r="Y173" s="243"/>
      <c r="Z173" s="243"/>
      <c r="AA173" s="243"/>
      <c r="AB173" s="243"/>
      <c r="AC173" s="243"/>
      <c r="AD173" s="243"/>
      <c r="AE173" s="243"/>
      <c r="AF173" s="245"/>
      <c r="AG173" s="243"/>
      <c r="AH173" s="243"/>
      <c r="AI173" s="243"/>
      <c r="AJ173" s="243"/>
      <c r="AK173" s="243"/>
      <c r="AL173" s="243"/>
      <c r="AM173" s="243"/>
      <c r="AN173" s="243"/>
      <c r="AO173" s="243"/>
      <c r="AP173" s="243"/>
      <c r="AQ173" s="243"/>
      <c r="AR173" s="245"/>
    </row>
    <row r="174" spans="3:44" s="17" customFormat="1" hidden="1" x14ac:dyDescent="0.25">
      <c r="C174" s="35" t="str">
        <f t="shared" si="58"/>
        <v>Tehachapi Segments 4-11</v>
      </c>
      <c r="D174" s="36" t="s">
        <v>6</v>
      </c>
      <c r="E174" s="166">
        <f t="shared" si="66"/>
        <v>0</v>
      </c>
      <c r="F174" s="167">
        <f t="shared" si="66"/>
        <v>0</v>
      </c>
      <c r="G174" s="212">
        <f t="shared" si="66"/>
        <v>0</v>
      </c>
      <c r="H174" s="213">
        <f t="shared" si="66"/>
        <v>0</v>
      </c>
      <c r="I174" s="53">
        <f t="shared" si="66"/>
        <v>0</v>
      </c>
      <c r="J174" s="213">
        <f t="shared" si="66"/>
        <v>0</v>
      </c>
      <c r="K174" s="214">
        <f t="shared" si="66"/>
        <v>0</v>
      </c>
      <c r="L174" s="215">
        <f t="shared" si="66"/>
        <v>0</v>
      </c>
      <c r="M174" s="118"/>
      <c r="N174" s="52"/>
      <c r="O174" s="109">
        <f t="shared" si="67"/>
        <v>0</v>
      </c>
      <c r="P174" s="109">
        <f t="shared" si="67"/>
        <v>0</v>
      </c>
      <c r="Q174" s="109">
        <f t="shared" si="61"/>
        <v>0</v>
      </c>
      <c r="R174" s="109">
        <f t="shared" si="62"/>
        <v>0</v>
      </c>
      <c r="S174" s="110">
        <f t="shared" si="63"/>
        <v>0</v>
      </c>
      <c r="T174" s="111"/>
      <c r="U174" s="244"/>
      <c r="V174" s="243"/>
      <c r="W174" s="243"/>
      <c r="X174" s="243"/>
      <c r="Y174" s="243"/>
      <c r="Z174" s="243"/>
      <c r="AA174" s="243"/>
      <c r="AB174" s="243"/>
      <c r="AC174" s="243"/>
      <c r="AD174" s="243"/>
      <c r="AE174" s="243"/>
      <c r="AF174" s="245"/>
      <c r="AG174" s="243"/>
      <c r="AH174" s="243"/>
      <c r="AI174" s="243"/>
      <c r="AJ174" s="243"/>
      <c r="AK174" s="243"/>
      <c r="AL174" s="243"/>
      <c r="AM174" s="243"/>
      <c r="AN174" s="243"/>
      <c r="AO174" s="243"/>
      <c r="AP174" s="243"/>
      <c r="AQ174" s="243"/>
      <c r="AR174" s="245"/>
    </row>
    <row r="175" spans="3:44" s="17" customFormat="1" hidden="1" x14ac:dyDescent="0.25">
      <c r="C175" s="35" t="str">
        <f t="shared" si="58"/>
        <v>Tehachapi Segments 4-11</v>
      </c>
      <c r="D175" s="36" t="s">
        <v>6</v>
      </c>
      <c r="E175" s="166">
        <f t="shared" si="66"/>
        <v>0</v>
      </c>
      <c r="F175" s="167">
        <f t="shared" si="66"/>
        <v>0</v>
      </c>
      <c r="G175" s="212">
        <f t="shared" si="66"/>
        <v>0</v>
      </c>
      <c r="H175" s="213">
        <f t="shared" si="66"/>
        <v>0</v>
      </c>
      <c r="I175" s="53">
        <f t="shared" si="66"/>
        <v>0</v>
      </c>
      <c r="J175" s="213">
        <f t="shared" si="66"/>
        <v>0</v>
      </c>
      <c r="K175" s="214">
        <f t="shared" si="66"/>
        <v>0</v>
      </c>
      <c r="L175" s="215">
        <f t="shared" si="66"/>
        <v>0</v>
      </c>
      <c r="M175" s="118"/>
      <c r="N175" s="52"/>
      <c r="O175" s="109">
        <f t="shared" si="67"/>
        <v>0</v>
      </c>
      <c r="P175" s="109">
        <f t="shared" si="67"/>
        <v>0</v>
      </c>
      <c r="Q175" s="109">
        <f t="shared" si="61"/>
        <v>0</v>
      </c>
      <c r="R175" s="109">
        <f t="shared" si="62"/>
        <v>0</v>
      </c>
      <c r="S175" s="110">
        <f t="shared" si="63"/>
        <v>0</v>
      </c>
      <c r="T175" s="111"/>
      <c r="U175" s="244"/>
      <c r="V175" s="243"/>
      <c r="W175" s="243"/>
      <c r="X175" s="243"/>
      <c r="Y175" s="243"/>
      <c r="Z175" s="243"/>
      <c r="AA175" s="243"/>
      <c r="AB175" s="243"/>
      <c r="AC175" s="243"/>
      <c r="AD175" s="243"/>
      <c r="AE175" s="243"/>
      <c r="AF175" s="245"/>
      <c r="AG175" s="243"/>
      <c r="AH175" s="243"/>
      <c r="AI175" s="243"/>
      <c r="AJ175" s="243"/>
      <c r="AK175" s="243"/>
      <c r="AL175" s="243"/>
      <c r="AM175" s="243"/>
      <c r="AN175" s="243"/>
      <c r="AO175" s="243"/>
      <c r="AP175" s="243"/>
      <c r="AQ175" s="243"/>
      <c r="AR175" s="245"/>
    </row>
    <row r="176" spans="3:44" s="17" customFormat="1" hidden="1" x14ac:dyDescent="0.25">
      <c r="C176" s="35" t="str">
        <f t="shared" si="58"/>
        <v>Tehachapi Segments 4-11</v>
      </c>
      <c r="D176" s="36" t="s">
        <v>6</v>
      </c>
      <c r="E176" s="134">
        <f t="shared" si="66"/>
        <v>0</v>
      </c>
      <c r="F176" s="140">
        <f t="shared" si="66"/>
        <v>0</v>
      </c>
      <c r="G176" s="122">
        <f t="shared" si="66"/>
        <v>0</v>
      </c>
      <c r="H176" s="136">
        <f t="shared" si="66"/>
        <v>0</v>
      </c>
      <c r="I176" s="111">
        <f t="shared" si="66"/>
        <v>0</v>
      </c>
      <c r="J176" s="136">
        <f t="shared" si="66"/>
        <v>0</v>
      </c>
      <c r="K176" s="137">
        <f t="shared" si="66"/>
        <v>0</v>
      </c>
      <c r="L176" s="138">
        <f t="shared" si="66"/>
        <v>0</v>
      </c>
      <c r="M176" s="118"/>
      <c r="N176" s="49"/>
      <c r="O176" s="109">
        <f t="shared" si="67"/>
        <v>0</v>
      </c>
      <c r="P176" s="109">
        <f t="shared" si="67"/>
        <v>0</v>
      </c>
      <c r="Q176" s="109">
        <f t="shared" si="61"/>
        <v>0</v>
      </c>
      <c r="R176" s="109">
        <f t="shared" si="62"/>
        <v>0</v>
      </c>
      <c r="S176" s="110">
        <f t="shared" si="63"/>
        <v>0</v>
      </c>
      <c r="T176" s="111"/>
      <c r="U176" s="244"/>
      <c r="V176" s="243"/>
      <c r="W176" s="243"/>
      <c r="X176" s="243"/>
      <c r="Y176" s="243"/>
      <c r="Z176" s="243"/>
      <c r="AA176" s="243"/>
      <c r="AB176" s="243"/>
      <c r="AC176" s="243"/>
      <c r="AD176" s="243"/>
      <c r="AE176" s="243"/>
      <c r="AF176" s="245"/>
      <c r="AG176" s="243"/>
      <c r="AH176" s="243"/>
      <c r="AI176" s="243"/>
      <c r="AJ176" s="243"/>
      <c r="AK176" s="243"/>
      <c r="AL176" s="243"/>
      <c r="AM176" s="243"/>
      <c r="AN176" s="243"/>
      <c r="AO176" s="243"/>
      <c r="AP176" s="243"/>
      <c r="AQ176" s="243"/>
      <c r="AR176" s="245"/>
    </row>
    <row r="177" spans="2:45" s="17" customFormat="1" hidden="1" x14ac:dyDescent="0.25">
      <c r="C177" s="35" t="str">
        <f t="shared" si="58"/>
        <v>Tehachapi Segments 4-11</v>
      </c>
      <c r="D177" s="36" t="s">
        <v>6</v>
      </c>
      <c r="E177" s="134">
        <f t="shared" si="66"/>
        <v>0</v>
      </c>
      <c r="F177" s="140">
        <f t="shared" si="66"/>
        <v>0</v>
      </c>
      <c r="G177" s="122">
        <f t="shared" si="66"/>
        <v>0</v>
      </c>
      <c r="H177" s="136">
        <f t="shared" si="66"/>
        <v>0</v>
      </c>
      <c r="I177" s="111">
        <f t="shared" si="66"/>
        <v>0</v>
      </c>
      <c r="J177" s="136">
        <f t="shared" si="66"/>
        <v>0</v>
      </c>
      <c r="K177" s="137">
        <f t="shared" si="66"/>
        <v>0</v>
      </c>
      <c r="L177" s="138">
        <f t="shared" si="66"/>
        <v>0</v>
      </c>
      <c r="M177" s="118"/>
      <c r="N177" s="139"/>
      <c r="O177" s="109">
        <f t="shared" si="67"/>
        <v>0</v>
      </c>
      <c r="P177" s="109">
        <f t="shared" si="67"/>
        <v>0</v>
      </c>
      <c r="Q177" s="109">
        <f t="shared" si="61"/>
        <v>0</v>
      </c>
      <c r="R177" s="109">
        <f t="shared" si="62"/>
        <v>0</v>
      </c>
      <c r="S177" s="110">
        <f t="shared" si="63"/>
        <v>0</v>
      </c>
      <c r="T177" s="111"/>
      <c r="U177" s="244"/>
      <c r="V177" s="243"/>
      <c r="W177" s="243"/>
      <c r="X177" s="243"/>
      <c r="Y177" s="243"/>
      <c r="Z177" s="243"/>
      <c r="AA177" s="243"/>
      <c r="AB177" s="243"/>
      <c r="AC177" s="243"/>
      <c r="AD177" s="243"/>
      <c r="AE177" s="243"/>
      <c r="AF177" s="245"/>
      <c r="AG177" s="243"/>
      <c r="AH177" s="243"/>
      <c r="AI177" s="243"/>
      <c r="AJ177" s="243"/>
      <c r="AK177" s="243"/>
      <c r="AL177" s="243"/>
      <c r="AM177" s="243"/>
      <c r="AN177" s="243"/>
      <c r="AO177" s="243"/>
      <c r="AP177" s="243"/>
      <c r="AQ177" s="243"/>
      <c r="AR177" s="245"/>
    </row>
    <row r="178" spans="2:45" s="17" customFormat="1" hidden="1" x14ac:dyDescent="0.25">
      <c r="C178" s="35" t="str">
        <f t="shared" si="58"/>
        <v>Tehachapi Segments 4-11</v>
      </c>
      <c r="D178" s="36" t="s">
        <v>6</v>
      </c>
      <c r="E178" s="134">
        <f t="shared" si="66"/>
        <v>0</v>
      </c>
      <c r="F178" s="140">
        <f t="shared" si="66"/>
        <v>0</v>
      </c>
      <c r="G178" s="122">
        <f t="shared" si="66"/>
        <v>0</v>
      </c>
      <c r="H178" s="136">
        <f t="shared" si="66"/>
        <v>0</v>
      </c>
      <c r="I178" s="111">
        <f t="shared" si="66"/>
        <v>0</v>
      </c>
      <c r="J178" s="136">
        <f t="shared" si="66"/>
        <v>0</v>
      </c>
      <c r="K178" s="137">
        <f t="shared" si="66"/>
        <v>0</v>
      </c>
      <c r="L178" s="138">
        <f t="shared" si="66"/>
        <v>0</v>
      </c>
      <c r="M178" s="118"/>
      <c r="N178" s="139"/>
      <c r="O178" s="109">
        <f t="shared" si="67"/>
        <v>0</v>
      </c>
      <c r="P178" s="109">
        <f t="shared" si="67"/>
        <v>0</v>
      </c>
      <c r="Q178" s="109">
        <f t="shared" si="61"/>
        <v>0</v>
      </c>
      <c r="R178" s="109">
        <f t="shared" si="62"/>
        <v>0</v>
      </c>
      <c r="S178" s="110">
        <f t="shared" si="63"/>
        <v>0</v>
      </c>
      <c r="T178" s="111"/>
      <c r="U178" s="244"/>
      <c r="V178" s="243"/>
      <c r="W178" s="243"/>
      <c r="X178" s="243"/>
      <c r="Y178" s="243"/>
      <c r="Z178" s="243"/>
      <c r="AA178" s="243"/>
      <c r="AB178" s="243"/>
      <c r="AC178" s="243"/>
      <c r="AD178" s="243"/>
      <c r="AE178" s="243"/>
      <c r="AF178" s="245"/>
      <c r="AG178" s="243"/>
      <c r="AH178" s="243"/>
      <c r="AI178" s="243"/>
      <c r="AJ178" s="243"/>
      <c r="AK178" s="243"/>
      <c r="AL178" s="243"/>
      <c r="AM178" s="243"/>
      <c r="AN178" s="243"/>
      <c r="AO178" s="243"/>
      <c r="AP178" s="243"/>
      <c r="AQ178" s="243"/>
      <c r="AR178" s="245"/>
    </row>
    <row r="179" spans="2:45" s="17" customFormat="1" hidden="1" x14ac:dyDescent="0.25">
      <c r="C179" s="35" t="str">
        <f t="shared" si="58"/>
        <v>Tehachapi Segments 4-11</v>
      </c>
      <c r="D179" s="36" t="s">
        <v>6</v>
      </c>
      <c r="E179" s="134">
        <f t="shared" si="66"/>
        <v>0</v>
      </c>
      <c r="F179" s="140">
        <f t="shared" si="66"/>
        <v>0</v>
      </c>
      <c r="G179" s="122">
        <f t="shared" si="66"/>
        <v>0</v>
      </c>
      <c r="H179" s="136">
        <f t="shared" si="66"/>
        <v>0</v>
      </c>
      <c r="I179" s="111">
        <f t="shared" si="66"/>
        <v>0</v>
      </c>
      <c r="J179" s="136">
        <f t="shared" si="66"/>
        <v>0</v>
      </c>
      <c r="K179" s="137">
        <f t="shared" si="66"/>
        <v>0</v>
      </c>
      <c r="L179" s="138">
        <f t="shared" si="66"/>
        <v>0</v>
      </c>
      <c r="M179" s="118"/>
      <c r="N179" s="139"/>
      <c r="O179" s="109">
        <f t="shared" si="67"/>
        <v>0</v>
      </c>
      <c r="P179" s="109">
        <f t="shared" si="67"/>
        <v>0</v>
      </c>
      <c r="Q179" s="109">
        <f t="shared" si="61"/>
        <v>0</v>
      </c>
      <c r="R179" s="109">
        <f t="shared" si="62"/>
        <v>0</v>
      </c>
      <c r="S179" s="110">
        <f t="shared" si="63"/>
        <v>0</v>
      </c>
      <c r="T179" s="111"/>
      <c r="U179" s="244"/>
      <c r="V179" s="243"/>
      <c r="W179" s="243"/>
      <c r="X179" s="243"/>
      <c r="Y179" s="243"/>
      <c r="Z179" s="243"/>
      <c r="AA179" s="243"/>
      <c r="AB179" s="243"/>
      <c r="AC179" s="243"/>
      <c r="AD179" s="243"/>
      <c r="AE179" s="243"/>
      <c r="AF179" s="245"/>
      <c r="AG179" s="243"/>
      <c r="AH179" s="243"/>
      <c r="AI179" s="243"/>
      <c r="AJ179" s="243"/>
      <c r="AK179" s="243"/>
      <c r="AL179" s="243"/>
      <c r="AM179" s="243"/>
      <c r="AN179" s="243"/>
      <c r="AO179" s="243"/>
      <c r="AP179" s="243"/>
      <c r="AQ179" s="243"/>
      <c r="AR179" s="245"/>
    </row>
    <row r="180" spans="2:45" s="17" customFormat="1" hidden="1" x14ac:dyDescent="0.25">
      <c r="C180" s="35" t="str">
        <f t="shared" si="58"/>
        <v>Tehachapi Segments 4-11</v>
      </c>
      <c r="D180" s="36" t="s">
        <v>6</v>
      </c>
      <c r="E180" s="134">
        <f t="shared" si="66"/>
        <v>0</v>
      </c>
      <c r="F180" s="140">
        <f t="shared" si="66"/>
        <v>0</v>
      </c>
      <c r="G180" s="122">
        <f t="shared" si="66"/>
        <v>0</v>
      </c>
      <c r="H180" s="136">
        <f t="shared" si="66"/>
        <v>0</v>
      </c>
      <c r="I180" s="111">
        <f t="shared" si="66"/>
        <v>0</v>
      </c>
      <c r="J180" s="136">
        <f t="shared" si="66"/>
        <v>0</v>
      </c>
      <c r="K180" s="137">
        <f t="shared" si="66"/>
        <v>0</v>
      </c>
      <c r="L180" s="138">
        <f t="shared" si="66"/>
        <v>0</v>
      </c>
      <c r="M180" s="118"/>
      <c r="N180" s="139"/>
      <c r="O180" s="109">
        <f t="shared" si="67"/>
        <v>0</v>
      </c>
      <c r="P180" s="109">
        <f t="shared" si="67"/>
        <v>0</v>
      </c>
      <c r="Q180" s="109">
        <f t="shared" si="61"/>
        <v>0</v>
      </c>
      <c r="R180" s="109">
        <f t="shared" si="62"/>
        <v>0</v>
      </c>
      <c r="S180" s="110">
        <f t="shared" si="63"/>
        <v>0</v>
      </c>
      <c r="T180" s="111"/>
      <c r="U180" s="244"/>
      <c r="V180" s="243"/>
      <c r="W180" s="243"/>
      <c r="X180" s="243"/>
      <c r="Y180" s="243"/>
      <c r="Z180" s="243"/>
      <c r="AA180" s="243"/>
      <c r="AB180" s="243"/>
      <c r="AC180" s="243"/>
      <c r="AD180" s="243"/>
      <c r="AE180" s="243"/>
      <c r="AF180" s="245"/>
      <c r="AG180" s="243"/>
      <c r="AH180" s="243"/>
      <c r="AI180" s="243"/>
      <c r="AJ180" s="243"/>
      <c r="AK180" s="243"/>
      <c r="AL180" s="243"/>
      <c r="AM180" s="243"/>
      <c r="AN180" s="243"/>
      <c r="AO180" s="243"/>
      <c r="AP180" s="243"/>
      <c r="AQ180" s="243"/>
      <c r="AR180" s="245"/>
    </row>
    <row r="181" spans="2:45" ht="15.75" thickBot="1" x14ac:dyDescent="0.3">
      <c r="E181" s="115" t="s">
        <v>221</v>
      </c>
      <c r="F181" s="116"/>
      <c r="G181" s="116"/>
      <c r="H181" s="116"/>
      <c r="I181" s="116"/>
      <c r="J181" s="116"/>
      <c r="K181" s="116"/>
      <c r="L181" s="117"/>
      <c r="M181" s="118"/>
      <c r="N181" s="119">
        <f t="shared" ref="N181:S181" si="68">SUM(N140:N180)</f>
        <v>14915.54751</v>
      </c>
      <c r="O181" s="120">
        <f t="shared" si="68"/>
        <v>24574.677899999995</v>
      </c>
      <c r="P181" s="120">
        <f t="shared" si="68"/>
        <v>0</v>
      </c>
      <c r="Q181" s="120">
        <f t="shared" si="68"/>
        <v>14915.54751</v>
      </c>
      <c r="R181" s="120">
        <f t="shared" si="68"/>
        <v>24574.677899999995</v>
      </c>
      <c r="S181" s="121">
        <f t="shared" si="68"/>
        <v>0</v>
      </c>
      <c r="T181" s="122"/>
      <c r="U181" s="123">
        <f t="shared" ref="U181:AR181" si="69">SUM(U140:U180)</f>
        <v>630.8365799999998</v>
      </c>
      <c r="V181" s="124">
        <f t="shared" si="69"/>
        <v>1340.3557500000002</v>
      </c>
      <c r="W181" s="124">
        <f t="shared" si="69"/>
        <v>1225.41554</v>
      </c>
      <c r="X181" s="124">
        <f t="shared" si="69"/>
        <v>596.90913999999998</v>
      </c>
      <c r="Y181" s="124">
        <f t="shared" si="69"/>
        <v>911.90913999999998</v>
      </c>
      <c r="Z181" s="124">
        <f t="shared" si="69"/>
        <v>7874.1530399999992</v>
      </c>
      <c r="AA181" s="124">
        <f t="shared" si="69"/>
        <v>2035.34014</v>
      </c>
      <c r="AB181" s="124">
        <f t="shared" si="69"/>
        <v>1470.34014</v>
      </c>
      <c r="AC181" s="124">
        <f t="shared" si="69"/>
        <v>1786.5432600000001</v>
      </c>
      <c r="AD181" s="124">
        <f t="shared" si="69"/>
        <v>1160.34014</v>
      </c>
      <c r="AE181" s="124">
        <f t="shared" si="69"/>
        <v>841.45197999999993</v>
      </c>
      <c r="AF181" s="125">
        <f t="shared" si="69"/>
        <v>4701.0830500000002</v>
      </c>
      <c r="AG181" s="124">
        <f t="shared" si="69"/>
        <v>0</v>
      </c>
      <c r="AH181" s="124">
        <f t="shared" si="69"/>
        <v>0</v>
      </c>
      <c r="AI181" s="124">
        <f t="shared" si="69"/>
        <v>0</v>
      </c>
      <c r="AJ181" s="124">
        <f t="shared" si="69"/>
        <v>0</v>
      </c>
      <c r="AK181" s="124">
        <f t="shared" si="69"/>
        <v>0</v>
      </c>
      <c r="AL181" s="124">
        <f t="shared" si="69"/>
        <v>0</v>
      </c>
      <c r="AM181" s="124">
        <f t="shared" si="69"/>
        <v>0</v>
      </c>
      <c r="AN181" s="124">
        <f t="shared" si="69"/>
        <v>0</v>
      </c>
      <c r="AO181" s="124">
        <f t="shared" si="69"/>
        <v>0</v>
      </c>
      <c r="AP181" s="124">
        <f t="shared" si="69"/>
        <v>0</v>
      </c>
      <c r="AQ181" s="124">
        <f t="shared" si="69"/>
        <v>0</v>
      </c>
      <c r="AR181" s="125">
        <f t="shared" si="69"/>
        <v>0</v>
      </c>
      <c r="AS181" s="18"/>
    </row>
    <row r="182" spans="2:45" s="18" customFormat="1" ht="15.75" thickTop="1" x14ac:dyDescent="0.25">
      <c r="C182" s="42"/>
      <c r="D182" s="43"/>
      <c r="E182" s="38"/>
      <c r="F182" s="37"/>
      <c r="G182" s="38"/>
      <c r="H182" s="14"/>
      <c r="I182" s="14"/>
      <c r="J182" s="13"/>
      <c r="K182" s="14"/>
      <c r="L182" s="14"/>
      <c r="M182" s="118"/>
      <c r="N182" s="13"/>
      <c r="O182" s="13"/>
      <c r="P182" s="13"/>
      <c r="Q182" s="13"/>
      <c r="R182" s="13"/>
      <c r="S182" s="15"/>
      <c r="T182" s="122"/>
      <c r="U182" s="50"/>
      <c r="V182" s="50"/>
      <c r="W182" s="50"/>
      <c r="X182" s="50"/>
      <c r="Y182" s="50"/>
      <c r="Z182" s="50"/>
      <c r="AA182" s="50"/>
      <c r="AB182" s="50"/>
      <c r="AC182" s="50"/>
      <c r="AD182" s="50"/>
      <c r="AE182" s="50"/>
      <c r="AF182" s="50"/>
      <c r="AG182" s="50"/>
      <c r="AH182" s="50"/>
      <c r="AI182" s="50"/>
      <c r="AJ182" s="50"/>
      <c r="AK182" s="50"/>
      <c r="AL182" s="50"/>
      <c r="AM182" s="50"/>
      <c r="AN182" s="50"/>
      <c r="AO182" s="50"/>
      <c r="AP182" s="50"/>
      <c r="AQ182" s="50"/>
      <c r="AR182" s="50"/>
      <c r="AS182" s="17"/>
    </row>
    <row r="183" spans="2:45" x14ac:dyDescent="0.25">
      <c r="E183" s="127"/>
      <c r="F183" s="128"/>
      <c r="G183" s="127"/>
      <c r="H183" s="191"/>
      <c r="I183" s="191"/>
      <c r="J183" s="191"/>
      <c r="K183" s="191"/>
      <c r="L183" s="191"/>
      <c r="M183" s="118"/>
      <c r="N183" s="30"/>
      <c r="O183" s="30"/>
      <c r="P183" s="30"/>
      <c r="Q183" s="30"/>
      <c r="R183" s="30"/>
      <c r="S183" s="30"/>
      <c r="T183" s="122"/>
      <c r="U183" s="129"/>
      <c r="V183" s="129"/>
      <c r="W183" s="129"/>
      <c r="X183" s="129"/>
      <c r="Y183" s="129"/>
      <c r="Z183" s="129"/>
      <c r="AA183" s="129"/>
      <c r="AB183" s="129"/>
      <c r="AC183" s="129"/>
      <c r="AD183" s="129"/>
      <c r="AE183" s="129"/>
      <c r="AF183" s="129"/>
      <c r="AG183" s="129"/>
      <c r="AH183" s="129"/>
      <c r="AI183" s="129"/>
      <c r="AJ183" s="129"/>
      <c r="AK183" s="129"/>
      <c r="AL183" s="129"/>
      <c r="AM183" s="129"/>
      <c r="AN183" s="129"/>
      <c r="AO183" s="129"/>
      <c r="AP183" s="129"/>
      <c r="AQ183" s="129"/>
      <c r="AR183" s="129"/>
      <c r="AS183" s="17"/>
    </row>
    <row r="184" spans="2:45" x14ac:dyDescent="0.25">
      <c r="E184" s="127"/>
      <c r="F184" s="128"/>
      <c r="G184" s="127"/>
      <c r="H184" s="191"/>
      <c r="I184" s="191"/>
      <c r="J184" s="191"/>
      <c r="K184" s="191"/>
      <c r="L184" s="191"/>
      <c r="M184" s="118"/>
      <c r="N184" s="30"/>
      <c r="O184" s="30"/>
      <c r="P184" s="30"/>
      <c r="Q184" s="30"/>
      <c r="R184" s="30"/>
      <c r="S184" s="30"/>
      <c r="T184" s="122"/>
      <c r="U184" s="129"/>
      <c r="V184" s="129"/>
      <c r="W184" s="129"/>
      <c r="X184" s="129"/>
      <c r="Y184" s="129"/>
      <c r="Z184" s="129"/>
      <c r="AA184" s="129"/>
      <c r="AB184" s="129"/>
      <c r="AC184" s="129"/>
      <c r="AD184" s="129"/>
      <c r="AE184" s="129"/>
      <c r="AF184" s="129"/>
      <c r="AG184" s="129"/>
      <c r="AH184" s="129"/>
      <c r="AI184" s="129"/>
      <c r="AJ184" s="129"/>
      <c r="AK184" s="129"/>
      <c r="AL184" s="129"/>
      <c r="AM184" s="129"/>
      <c r="AN184" s="129"/>
      <c r="AO184" s="129"/>
      <c r="AP184" s="129"/>
      <c r="AQ184" s="129"/>
      <c r="AR184" s="129"/>
      <c r="AS184" s="17"/>
    </row>
    <row r="185" spans="2:45" x14ac:dyDescent="0.25">
      <c r="E185" s="216" t="s">
        <v>282</v>
      </c>
      <c r="F185" s="216"/>
      <c r="G185" s="216"/>
      <c r="H185" s="216"/>
      <c r="I185" s="216"/>
      <c r="J185" s="216"/>
      <c r="K185" s="216"/>
      <c r="L185" s="222"/>
      <c r="M185" s="118"/>
      <c r="N185" s="30"/>
      <c r="T185" s="122"/>
      <c r="AS185" s="17"/>
    </row>
    <row r="186" spans="2:45" x14ac:dyDescent="0.25">
      <c r="M186" s="118"/>
      <c r="N186" s="30"/>
      <c r="T186" s="122"/>
      <c r="U186" s="129"/>
      <c r="V186" s="129"/>
      <c r="W186" s="129"/>
      <c r="X186" s="129"/>
      <c r="AS186" s="17"/>
    </row>
    <row r="187" spans="2:45" x14ac:dyDescent="0.25">
      <c r="E187" s="96" t="s">
        <v>204</v>
      </c>
      <c r="M187" s="118"/>
      <c r="T187" s="122"/>
      <c r="U187" s="129"/>
      <c r="V187" s="129"/>
      <c r="W187" s="129"/>
      <c r="X187" s="129"/>
      <c r="AS187" s="17"/>
    </row>
    <row r="188" spans="2:45" ht="15" customHeight="1" x14ac:dyDescent="0.25">
      <c r="E188" s="97" t="s">
        <v>205</v>
      </c>
      <c r="F188" s="97"/>
      <c r="G188" s="97"/>
      <c r="H188" s="97"/>
      <c r="I188" s="97"/>
      <c r="J188" s="97"/>
      <c r="K188" s="97"/>
      <c r="L188" s="97"/>
      <c r="M188" s="118"/>
      <c r="T188" s="122"/>
      <c r="U188" s="129"/>
      <c r="V188" s="129"/>
      <c r="W188" s="129"/>
      <c r="X188" s="129"/>
      <c r="AS188" s="17"/>
    </row>
    <row r="189" spans="2:45" ht="15.75" thickBot="1" x14ac:dyDescent="0.3">
      <c r="M189" s="118"/>
      <c r="T189" s="122"/>
      <c r="AS189" s="17"/>
    </row>
    <row r="190" spans="2:45" s="17" customFormat="1" ht="30.75" thickBot="1" x14ac:dyDescent="0.3">
      <c r="C190" s="35"/>
      <c r="D190" s="36"/>
      <c r="E190" s="153" t="s">
        <v>23</v>
      </c>
      <c r="F190" s="154" t="s">
        <v>24</v>
      </c>
      <c r="G190" s="155" t="s">
        <v>25</v>
      </c>
      <c r="H190" s="131" t="s">
        <v>26</v>
      </c>
      <c r="I190" s="156" t="s">
        <v>27</v>
      </c>
      <c r="J190" s="156" t="s">
        <v>28</v>
      </c>
      <c r="K190" s="156" t="s">
        <v>29</v>
      </c>
      <c r="L190" s="157" t="s">
        <v>30</v>
      </c>
      <c r="M190" s="118"/>
      <c r="N190" s="105" t="str">
        <f t="shared" ref="N190:S190" si="70">N$13</f>
        <v>2016 CWIP</v>
      </c>
      <c r="O190" s="102" t="str">
        <f t="shared" si="70"/>
        <v>2017 Total Expenditures</v>
      </c>
      <c r="P190" s="102" t="str">
        <f t="shared" si="70"/>
        <v>2018 Total Expenditures</v>
      </c>
      <c r="Q190" s="102" t="str">
        <f t="shared" si="70"/>
        <v>2016 ISO CWIP Less Collectible</v>
      </c>
      <c r="R190" s="102" t="str">
        <f t="shared" si="70"/>
        <v>2017 ISO Expenditures Less Collectible</v>
      </c>
      <c r="S190" s="103" t="str">
        <f t="shared" si="70"/>
        <v>2018 ISO Expenditures Less Collectible</v>
      </c>
      <c r="T190" s="122"/>
      <c r="U190" s="107">
        <f>$F$5</f>
        <v>42736</v>
      </c>
      <c r="V190" s="101">
        <f t="shared" ref="V190:AN190" si="71">DATE(YEAR(U190),MONTH(U190)+1,DAY(U190))</f>
        <v>42767</v>
      </c>
      <c r="W190" s="101">
        <f t="shared" si="71"/>
        <v>42795</v>
      </c>
      <c r="X190" s="101">
        <f t="shared" si="71"/>
        <v>42826</v>
      </c>
      <c r="Y190" s="101">
        <f t="shared" si="71"/>
        <v>42856</v>
      </c>
      <c r="Z190" s="101">
        <f t="shared" si="71"/>
        <v>42887</v>
      </c>
      <c r="AA190" s="101">
        <f t="shared" si="71"/>
        <v>42917</v>
      </c>
      <c r="AB190" s="101">
        <f t="shared" si="71"/>
        <v>42948</v>
      </c>
      <c r="AC190" s="101">
        <f t="shared" si="71"/>
        <v>42979</v>
      </c>
      <c r="AD190" s="101">
        <f t="shared" si="71"/>
        <v>43009</v>
      </c>
      <c r="AE190" s="101">
        <f t="shared" si="71"/>
        <v>43040</v>
      </c>
      <c r="AF190" s="108">
        <f t="shared" si="71"/>
        <v>43070</v>
      </c>
      <c r="AG190" s="101">
        <f>DATE(YEAR(AF190),MONTH(AF190)+1,DAY(AF190))</f>
        <v>43101</v>
      </c>
      <c r="AH190" s="101">
        <f t="shared" si="71"/>
        <v>43132</v>
      </c>
      <c r="AI190" s="101">
        <f t="shared" si="71"/>
        <v>43160</v>
      </c>
      <c r="AJ190" s="101">
        <f t="shared" si="71"/>
        <v>43191</v>
      </c>
      <c r="AK190" s="101">
        <f t="shared" si="71"/>
        <v>43221</v>
      </c>
      <c r="AL190" s="101">
        <f t="shared" si="71"/>
        <v>43252</v>
      </c>
      <c r="AM190" s="101">
        <f t="shared" si="71"/>
        <v>43282</v>
      </c>
      <c r="AN190" s="101">
        <f t="shared" si="71"/>
        <v>43313</v>
      </c>
      <c r="AO190" s="101">
        <f>DATE(YEAR(AN190),MONTH(AN190)+1,DAY(AN190))</f>
        <v>43344</v>
      </c>
      <c r="AP190" s="101">
        <f>DATE(YEAR(AO190),MONTH(AO190)+1,DAY(AO190))</f>
        <v>43374</v>
      </c>
      <c r="AQ190" s="101">
        <f>DATE(YEAR(AP190),MONTH(AP190)+1,DAY(AP190))</f>
        <v>43405</v>
      </c>
      <c r="AR190" s="108">
        <f>DATE(YEAR(AQ190),MONTH(AQ190)+1,DAY(AQ190))</f>
        <v>43435</v>
      </c>
    </row>
    <row r="191" spans="2:45" s="88" customFormat="1" x14ac:dyDescent="0.25">
      <c r="B191" s="211"/>
      <c r="C191" s="57" t="str">
        <f>+$E$185</f>
        <v>Red Bluff Substation</v>
      </c>
      <c r="D191" s="36" t="s">
        <v>214</v>
      </c>
      <c r="E191" s="258" t="s">
        <v>283</v>
      </c>
      <c r="F191" s="236" t="s">
        <v>284</v>
      </c>
      <c r="G191" s="235" t="s">
        <v>285</v>
      </c>
      <c r="H191" s="237" t="s">
        <v>33</v>
      </c>
      <c r="I191" s="238">
        <v>42370</v>
      </c>
      <c r="J191" s="240" t="s">
        <v>217</v>
      </c>
      <c r="K191" s="239">
        <v>0</v>
      </c>
      <c r="L191" s="242">
        <v>1</v>
      </c>
      <c r="M191" s="118"/>
      <c r="N191" s="233">
        <v>0</v>
      </c>
      <c r="O191" s="109">
        <f>SUM($U205:$AF205)</f>
        <v>5.2983500000000001</v>
      </c>
      <c r="P191" s="109">
        <f>SUM($AG205:$AR205)</f>
        <v>0</v>
      </c>
      <c r="Q191" s="152">
        <f>$N191*$L191*(1-$K191)</f>
        <v>0</v>
      </c>
      <c r="R191" s="109">
        <f t="shared" ref="R191:R195" si="72">$O191*$L191*(1-$K191)</f>
        <v>5.2983500000000001</v>
      </c>
      <c r="S191" s="110">
        <f t="shared" ref="S191:S195" si="73">$P191*$L191*(1-$K191)</f>
        <v>0</v>
      </c>
      <c r="T191" s="111"/>
      <c r="U191" s="145">
        <f>IF(OR(RIGHT($J191,3)="RGT",RIGHT($J191,3)="INC"),IF($I191=U$190,SUM($U205:U205)+$Q191,IF(U$190&gt;$I191,U205,0)),0)</f>
        <v>0</v>
      </c>
      <c r="V191" s="146">
        <f>IF(OR(RIGHT($J191,3)="RGT",RIGHT($J191,3)="INC"),IF($I191=V$190,SUM($U205:V205)+$Q191,IF(V$190&gt;$I191,V205,0)),0)</f>
        <v>3.2694399999999999</v>
      </c>
      <c r="W191" s="146">
        <f>IF(OR(RIGHT($J191,3)="RGT",RIGHT($J191,3)="INC"),IF($I191=W$190,SUM($U205:W205)+$Q191,IF(W$190&gt;$I191,W205,0)),0)</f>
        <v>2.0289100000000002</v>
      </c>
      <c r="X191" s="146">
        <f>IF(OR(RIGHT($J191,3)="RGT",RIGHT($J191,3)="INC"),IF($I191=X$190,SUM($U205:X205)+$Q191,IF(X$190&gt;$I191,X205,0)),0)</f>
        <v>0</v>
      </c>
      <c r="Y191" s="146">
        <f>IF(OR(RIGHT($J191,3)="RGT",RIGHT($J191,3)="INC"),IF($I191=Y$190,SUM($U205:Y205)+$Q191,IF(Y$190&gt;$I191,Y205,0)),0)</f>
        <v>0</v>
      </c>
      <c r="Z191" s="146">
        <f>IF(OR(RIGHT($J191,3)="RGT",RIGHT($J191,3)="INC"),IF($I191=Z$190,SUM($U205:Z205)+$Q191,IF(Z$190&gt;$I191,Z205,0)),0)</f>
        <v>0</v>
      </c>
      <c r="AA191" s="146">
        <f>IF(OR(RIGHT($J191,3)="RGT",RIGHT($J191,3)="INC"),IF($I191=AA$190,SUM($U205:AA205)+$Q191,IF(AA$190&gt;$I191,AA205,0)),0)</f>
        <v>0</v>
      </c>
      <c r="AB191" s="146">
        <f>IF(OR(RIGHT($J191,3)="RGT",RIGHT($J191,3)="INC"),IF($I191=AB$190,SUM($U205:AB205)+$Q191,IF(AB$190&gt;$I191,AB205,0)),0)</f>
        <v>0</v>
      </c>
      <c r="AC191" s="146">
        <f>IF(OR(RIGHT($J191,3)="RGT",RIGHT($J191,3)="INC"),IF($I191=AC$190,SUM($U205:AC205)+$Q191,IF(AC$190&gt;$I191,AC205,0)),0)</f>
        <v>0</v>
      </c>
      <c r="AD191" s="146">
        <f>IF(OR(RIGHT($J191,3)="RGT",RIGHT($J191,3)="INC"),IF($I191=AD$190,SUM($U205:AD205)+$Q191,IF(AD$190&gt;$I191,AD205,0)),0)</f>
        <v>0</v>
      </c>
      <c r="AE191" s="146">
        <f>IF(OR(RIGHT($J191,3)="RGT",RIGHT($J191,3)="INC"),IF($I191=AE$190,SUM($U205:AE205)+$Q191,IF(AE$190&gt;$I191,AE205,0)),0)</f>
        <v>0</v>
      </c>
      <c r="AF191" s="147">
        <f>IF(OR(RIGHT($J191,3)="RGT",RIGHT($J191,3)="INC"),IF($I191=AF$190,SUM($U205:AF205)+$Q191,IF(AF$190&gt;$I191,AF205,0)),0)</f>
        <v>0</v>
      </c>
      <c r="AG191" s="146">
        <f>IF(OR(RIGHT($J191,3)="RGT",RIGHT($J191,3)="INC"),IF($I191=AG$190,SUM($U205:AG205)+$Q191,IF(AG$190&gt;$I191,AG205,0)),0)</f>
        <v>0</v>
      </c>
      <c r="AH191" s="146">
        <f>IF(OR(RIGHT($J191,3)="RGT",RIGHT($J191,3)="INC"),IF($I191=AH$190,SUM($U205:AH205)+$Q191,IF(AH$190&gt;$I191,AH205,0)),0)</f>
        <v>0</v>
      </c>
      <c r="AI191" s="146">
        <f>IF(OR(RIGHT($J191,3)="RGT",RIGHT($J191,3)="INC"),IF($I191=AI$190,SUM($U205:AI205)+$Q191,IF(AI$190&gt;$I191,AI205,0)),0)</f>
        <v>0</v>
      </c>
      <c r="AJ191" s="146">
        <f>IF(OR(RIGHT($J191,3)="RGT",RIGHT($J191,3)="INC"),IF($I191=AJ$190,SUM($U205:AJ205)+$Q191,IF(AJ$190&gt;$I191,AJ205,0)),0)</f>
        <v>0</v>
      </c>
      <c r="AK191" s="146">
        <f>IF(OR(RIGHT($J191,3)="RGT",RIGHT($J191,3)="INC"),IF($I191=AK$190,SUM($U205:AK205)+$Q191,IF(AK$190&gt;$I191,AK205,0)),0)</f>
        <v>0</v>
      </c>
      <c r="AL191" s="146">
        <f>IF(OR(RIGHT($J191,3)="RGT",RIGHT($J191,3)="INC"),IF($I191=AL$190,SUM($U205:AL205)+$Q191,IF(AL$190&gt;$I191,AL205,0)),0)</f>
        <v>0</v>
      </c>
      <c r="AM191" s="146">
        <f>IF(OR(RIGHT($J191,3)="RGT",RIGHT($J191,3)="INC"),IF($I191=AM$190,SUM($U205:AM205)+$Q191,IF(AM$190&gt;$I191,AM205,0)),0)</f>
        <v>0</v>
      </c>
      <c r="AN191" s="146">
        <f>IF(OR(RIGHT($J191,3)="RGT",RIGHT($J191,3)="INC"),IF($I191=AN$190,SUM($U205:AN205)+$Q191,IF(AN$190&gt;$I191,AN205,0)),0)</f>
        <v>0</v>
      </c>
      <c r="AO191" s="146">
        <f>IF(OR(RIGHT($J191,3)="RGT",RIGHT($J191,3)="INC"),IF($I191=AO$190,SUM($U205:AO205)+$Q191,IF(AO$190&gt;$I191,AO205,0)),0)</f>
        <v>0</v>
      </c>
      <c r="AP191" s="146">
        <f>IF(OR(RIGHT($J191,3)="RGT",RIGHT($J191,3)="INC"),IF($I191=AP$190,SUM($U205:AP205)+$Q191,IF(AP$190&gt;$I191,AP205,0)),0)</f>
        <v>0</v>
      </c>
      <c r="AQ191" s="146">
        <f>IF(OR(RIGHT($J191,3)="RGT",RIGHT($J191,3)="INC"),IF($I191=AQ$190,SUM($U205:AQ205)+$Q191,IF(AQ$190&gt;$I191,AQ205,0)),0)</f>
        <v>0</v>
      </c>
      <c r="AR191" s="147">
        <f>IF(OR(RIGHT($J191,3)="RGT",RIGHT($J191,3)="INC"),IF($I191=AR$190,SUM($U205:AR205)+$Q191,IF(AR$190&gt;$I191,AR205,0)),0)</f>
        <v>0</v>
      </c>
      <c r="AS191" s="17"/>
    </row>
    <row r="192" spans="2:45" s="88" customFormat="1" x14ac:dyDescent="0.25">
      <c r="C192" s="57" t="str">
        <f t="shared" ref="C192:C195" si="74">+$E$185</f>
        <v>Red Bluff Substation</v>
      </c>
      <c r="D192" s="36" t="s">
        <v>214</v>
      </c>
      <c r="E192" s="259"/>
      <c r="F192" s="251"/>
      <c r="G192" s="252"/>
      <c r="H192" s="253"/>
      <c r="I192" s="254"/>
      <c r="J192" s="255"/>
      <c r="K192" s="256"/>
      <c r="L192" s="260"/>
      <c r="M192" s="118"/>
      <c r="N192" s="233"/>
      <c r="O192" s="109">
        <f>SUM($U206:$AF206)</f>
        <v>0</v>
      </c>
      <c r="P192" s="109">
        <f>SUM($AG206:$AR206)</f>
        <v>0</v>
      </c>
      <c r="Q192" s="152">
        <f t="shared" ref="Q192:Q195" si="75">$N192*$L192*(1-$K192)</f>
        <v>0</v>
      </c>
      <c r="R192" s="109">
        <f t="shared" si="72"/>
        <v>0</v>
      </c>
      <c r="S192" s="110">
        <f t="shared" si="73"/>
        <v>0</v>
      </c>
      <c r="T192" s="111"/>
      <c r="U192" s="145">
        <f>IF(OR(RIGHT($J192,3)="RGT",RIGHT($J192,3)="INC"),IF($I192=U$190,SUM($U206:U206)+$Q192,IF(U$190&gt;$I192,U206,0)),0)</f>
        <v>0</v>
      </c>
      <c r="V192" s="146">
        <f>IF(OR(RIGHT($J192,3)="RGT",RIGHT($J192,3)="INC"),IF($I192=V$190,SUM($U206:V206)+$Q192,IF(V$190&gt;$I192,V206,0)),0)</f>
        <v>0</v>
      </c>
      <c r="W192" s="146">
        <f>IF(OR(RIGHT($J192,3)="RGT",RIGHT($J192,3)="INC"),IF($I192=W$190,SUM($U206:W206)+$Q192,IF(W$190&gt;$I192,W206,0)),0)</f>
        <v>0</v>
      </c>
      <c r="X192" s="146">
        <f>IF(OR(RIGHT($J192,3)="RGT",RIGHT($J192,3)="INC"),IF($I192=X$190,SUM($U206:X206)+$Q192,IF(X$190&gt;$I192,X206,0)),0)</f>
        <v>0</v>
      </c>
      <c r="Y192" s="146">
        <f>IF(OR(RIGHT($J192,3)="RGT",RIGHT($J192,3)="INC"),IF($I192=Y$190,SUM($U206:Y206)+$Q192,IF(Y$190&gt;$I192,Y206,0)),0)</f>
        <v>0</v>
      </c>
      <c r="Z192" s="146">
        <f>IF(OR(RIGHT($J192,3)="RGT",RIGHT($J192,3)="INC"),IF($I192=Z$190,SUM($U206:Z206)+$Q192,IF(Z$190&gt;$I192,Z206,0)),0)</f>
        <v>0</v>
      </c>
      <c r="AA192" s="146">
        <f>IF(OR(RIGHT($J192,3)="RGT",RIGHT($J192,3)="INC"),IF($I192=AA$190,SUM($U206:AA206)+$Q192,IF(AA$190&gt;$I192,AA206,0)),0)</f>
        <v>0</v>
      </c>
      <c r="AB192" s="146">
        <f>IF(OR(RIGHT($J192,3)="RGT",RIGHT($J192,3)="INC"),IF($I192=AB$190,SUM($U206:AB206)+$Q192,IF(AB$190&gt;$I192,AB206,0)),0)</f>
        <v>0</v>
      </c>
      <c r="AC192" s="146">
        <f>IF(OR(RIGHT($J192,3)="RGT",RIGHT($J192,3)="INC"),IF($I192=AC$190,SUM($U206:AC206)+$Q192,IF(AC$190&gt;$I192,AC206,0)),0)</f>
        <v>0</v>
      </c>
      <c r="AD192" s="146">
        <f>IF(OR(RIGHT($J192,3)="RGT",RIGHT($J192,3)="INC"),IF($I192=AD$190,SUM($U206:AD206)+$Q192,IF(AD$190&gt;$I192,AD206,0)),0)</f>
        <v>0</v>
      </c>
      <c r="AE192" s="146">
        <f>IF(OR(RIGHT($J192,3)="RGT",RIGHT($J192,3)="INC"),IF($I192=AE$190,SUM($U206:AE206)+$Q192,IF(AE$190&gt;$I192,AE206,0)),0)</f>
        <v>0</v>
      </c>
      <c r="AF192" s="147">
        <f>IF(OR(RIGHT($J192,3)="RGT",RIGHT($J192,3)="INC"),IF($I192=AF$190,SUM($U206:AF206)+$Q192,IF(AF$190&gt;$I192,AF206,0)),0)</f>
        <v>0</v>
      </c>
      <c r="AG192" s="146">
        <f>IF(OR(RIGHT($J192,3)="RGT",RIGHT($J192,3)="INC"),IF($I192=AG$190,SUM($U206:AG206)+$Q192,IF(AG$190&gt;$I192,AG206,0)),0)</f>
        <v>0</v>
      </c>
      <c r="AH192" s="146">
        <f>IF(OR(RIGHT($J192,3)="RGT",RIGHT($J192,3)="INC"),IF($I192=AH$190,SUM($U206:AH206)+$Q192,IF(AH$190&gt;$I192,AH206,0)),0)</f>
        <v>0</v>
      </c>
      <c r="AI192" s="146">
        <f>IF(OR(RIGHT($J192,3)="RGT",RIGHT($J192,3)="INC"),IF($I192=AI$190,SUM($U206:AI206)+$Q192,IF(AI$190&gt;$I192,AI206,0)),0)</f>
        <v>0</v>
      </c>
      <c r="AJ192" s="146">
        <f>IF(OR(RIGHT($J192,3)="RGT",RIGHT($J192,3)="INC"),IF($I192=AJ$190,SUM($U206:AJ206)+$Q192,IF(AJ$190&gt;$I192,AJ206,0)),0)</f>
        <v>0</v>
      </c>
      <c r="AK192" s="146">
        <f>IF(OR(RIGHT($J192,3)="RGT",RIGHT($J192,3)="INC"),IF($I192=AK$190,SUM($U206:AK206)+$Q192,IF(AK$190&gt;$I192,AK206,0)),0)</f>
        <v>0</v>
      </c>
      <c r="AL192" s="146">
        <f>IF(OR(RIGHT($J192,3)="RGT",RIGHT($J192,3)="INC"),IF($I192=AL$190,SUM($U206:AL206)+$Q192,IF(AL$190&gt;$I192,AL206,0)),0)</f>
        <v>0</v>
      </c>
      <c r="AM192" s="146">
        <f>IF(OR(RIGHT($J192,3)="RGT",RIGHT($J192,3)="INC"),IF($I192=AM$190,SUM($U206:AM206)+$Q192,IF(AM$190&gt;$I192,AM206,0)),0)</f>
        <v>0</v>
      </c>
      <c r="AN192" s="146">
        <f>IF(OR(RIGHT($J192,3)="RGT",RIGHT($J192,3)="INC"),IF($I192=AN$190,SUM($U206:AN206)+$Q192,IF(AN$190&gt;$I192,AN206,0)),0)</f>
        <v>0</v>
      </c>
      <c r="AO192" s="146">
        <f>IF(OR(RIGHT($J192,3)="RGT",RIGHT($J192,3)="INC"),IF($I192=AO$190,SUM($U206:AO206)+$Q192,IF(AO$190&gt;$I192,AO206,0)),0)</f>
        <v>0</v>
      </c>
      <c r="AP192" s="146">
        <f>IF(OR(RIGHT($J192,3)="RGT",RIGHT($J192,3)="INC"),IF($I192=AP$190,SUM($U206:AP206)+$Q192,IF(AP$190&gt;$I192,AP206,0)),0)</f>
        <v>0</v>
      </c>
      <c r="AQ192" s="146">
        <f>IF(OR(RIGHT($J192,3)="RGT",RIGHT($J192,3)="INC"),IF($I192=AQ$190,SUM($U206:AQ206)+$Q192,IF(AQ$190&gt;$I192,AQ206,0)),0)</f>
        <v>0</v>
      </c>
      <c r="AR192" s="147">
        <f>IF(OR(RIGHT($J192,3)="RGT",RIGHT($J192,3)="INC"),IF($I192=AR$190,SUM($U206:AR206)+$Q192,IF(AR$190&gt;$I192,AR206,0)),0)</f>
        <v>0</v>
      </c>
      <c r="AS192" s="17"/>
    </row>
    <row r="193" spans="3:45" s="88" customFormat="1" x14ac:dyDescent="0.25">
      <c r="C193" s="57" t="str">
        <f t="shared" si="74"/>
        <v>Red Bluff Substation</v>
      </c>
      <c r="D193" s="36" t="s">
        <v>214</v>
      </c>
      <c r="E193" s="259"/>
      <c r="F193" s="251"/>
      <c r="G193" s="252"/>
      <c r="H193" s="253"/>
      <c r="I193" s="257"/>
      <c r="J193" s="255"/>
      <c r="K193" s="256"/>
      <c r="L193" s="260"/>
      <c r="M193" s="118"/>
      <c r="N193" s="233"/>
      <c r="O193" s="109">
        <f>SUM($U207:$AF207)</f>
        <v>0</v>
      </c>
      <c r="P193" s="109">
        <f>SUM($AG207:$AR207)</f>
        <v>0</v>
      </c>
      <c r="Q193" s="152">
        <f>$N193*$L193*(1-$K193)</f>
        <v>0</v>
      </c>
      <c r="R193" s="109">
        <f t="shared" si="72"/>
        <v>0</v>
      </c>
      <c r="S193" s="110">
        <f t="shared" si="73"/>
        <v>0</v>
      </c>
      <c r="T193" s="111"/>
      <c r="U193" s="145">
        <f>IF(OR(RIGHT($J193,3)="RGT",RIGHT($J193,3)="INC"),IF($I193=U$190,SUM($U207:U207)+$Q193,IF(U$190&gt;$I193,U207,0)),0)</f>
        <v>0</v>
      </c>
      <c r="V193" s="146">
        <f>IF(OR(RIGHT($J193,3)="RGT",RIGHT($J193,3)="INC"),IF($I193=V$190,SUM($U207:V207)+$Q193,IF(V$190&gt;$I193,V207,0)),0)</f>
        <v>0</v>
      </c>
      <c r="W193" s="146">
        <f>IF(OR(RIGHT($J193,3)="RGT",RIGHT($J193,3)="INC"),IF($I193=W$190,SUM($U207:W207)+$Q193,IF(W$190&gt;$I193,W207,0)),0)</f>
        <v>0</v>
      </c>
      <c r="X193" s="146">
        <f>IF(OR(RIGHT($J193,3)="RGT",RIGHT($J193,3)="INC"),IF($I193=X$190,SUM($U207:X207)+$Q193,IF(X$190&gt;$I193,X207,0)),0)</f>
        <v>0</v>
      </c>
      <c r="Y193" s="146">
        <f>IF(OR(RIGHT($J193,3)="RGT",RIGHT($J193,3)="INC"),IF($I193=Y$190,SUM($U207:Y207)+$Q193,IF(Y$190&gt;$I193,Y207,0)),0)</f>
        <v>0</v>
      </c>
      <c r="Z193" s="146">
        <f>IF(OR(RIGHT($J193,3)="RGT",RIGHT($J193,3)="INC"),IF($I193=Z$190,SUM($U207:Z207)+$Q193,IF(Z$190&gt;$I193,Z207,0)),0)</f>
        <v>0</v>
      </c>
      <c r="AA193" s="146">
        <f>IF(OR(RIGHT($J193,3)="RGT",RIGHT($J193,3)="INC"),IF($I193=AA$190,SUM($U207:AA207)+$Q193,IF(AA$190&gt;$I193,AA207,0)),0)</f>
        <v>0</v>
      </c>
      <c r="AB193" s="146">
        <f>IF(OR(RIGHT($J193,3)="RGT",RIGHT($J193,3)="INC"),IF($I193=AB$190,SUM($U207:AB207)+$Q193,IF(AB$190&gt;$I193,AB207,0)),0)</f>
        <v>0</v>
      </c>
      <c r="AC193" s="146">
        <f>IF(OR(RIGHT($J193,3)="RGT",RIGHT($J193,3)="INC"),IF($I193=AC$190,SUM($U207:AC207)+$Q193,IF(AC$190&gt;$I193,AC207,0)),0)</f>
        <v>0</v>
      </c>
      <c r="AD193" s="146">
        <f>IF(OR(RIGHT($J193,3)="RGT",RIGHT($J193,3)="INC"),IF($I193=AD$190,SUM($U207:AD207)+$Q193,IF(AD$190&gt;$I193,AD207,0)),0)</f>
        <v>0</v>
      </c>
      <c r="AE193" s="146">
        <f>IF(OR(RIGHT($J193,3)="RGT",RIGHT($J193,3)="INC"),IF($I193=AE$190,SUM($U207:AE207)+$Q193,IF(AE$190&gt;$I193,AE207,0)),0)</f>
        <v>0</v>
      </c>
      <c r="AF193" s="147">
        <f>IF(OR(RIGHT($J193,3)="RGT",RIGHT($J193,3)="INC"),IF($I193=AF$190,SUM($U207:AF207)+$Q193,IF(AF$190&gt;$I193,AF207,0)),0)</f>
        <v>0</v>
      </c>
      <c r="AG193" s="146">
        <f>IF(OR(RIGHT($J193,3)="RGT",RIGHT($J193,3)="INC"),IF($I193=AG$190,SUM($U207:AG207)+$Q193,IF(AG$190&gt;$I193,AG207,0)),0)</f>
        <v>0</v>
      </c>
      <c r="AH193" s="146">
        <f>IF(OR(RIGHT($J193,3)="RGT",RIGHT($J193,3)="INC"),IF($I193=AH$190,SUM($U207:AH207)+$Q193,IF(AH$190&gt;$I193,AH207,0)),0)</f>
        <v>0</v>
      </c>
      <c r="AI193" s="146">
        <f>IF(OR(RIGHT($J193,3)="RGT",RIGHT($J193,3)="INC"),IF($I193=AI$190,SUM($U207:AI207)+$Q193,IF(AI$190&gt;$I193,AI207,0)),0)</f>
        <v>0</v>
      </c>
      <c r="AJ193" s="146">
        <f>IF(OR(RIGHT($J193,3)="RGT",RIGHT($J193,3)="INC"),IF($I193=AJ$190,SUM($U207:AJ207)+$Q193,IF(AJ$190&gt;$I193,AJ207,0)),0)</f>
        <v>0</v>
      </c>
      <c r="AK193" s="146">
        <f>IF(OR(RIGHT($J193,3)="RGT",RIGHT($J193,3)="INC"),IF($I193=AK$190,SUM($U207:AK207)+$Q193,IF(AK$190&gt;$I193,AK207,0)),0)</f>
        <v>0</v>
      </c>
      <c r="AL193" s="146">
        <f>IF(OR(RIGHT($J193,3)="RGT",RIGHT($J193,3)="INC"),IF($I193=AL$190,SUM($U207:AL207)+$Q193,IF(AL$190&gt;$I193,AL207,0)),0)</f>
        <v>0</v>
      </c>
      <c r="AM193" s="146">
        <f>IF(OR(RIGHT($J193,3)="RGT",RIGHT($J193,3)="INC"),IF($I193=AM$190,SUM($U207:AM207)+$Q193,IF(AM$190&gt;$I193,AM207,0)),0)</f>
        <v>0</v>
      </c>
      <c r="AN193" s="146">
        <f>IF(OR(RIGHT($J193,3)="RGT",RIGHT($J193,3)="INC"),IF($I193=AN$190,SUM($U207:AN207)+$Q193,IF(AN$190&gt;$I193,AN207,0)),0)</f>
        <v>0</v>
      </c>
      <c r="AO193" s="146">
        <f>IF(OR(RIGHT($J193,3)="RGT",RIGHT($J193,3)="INC"),IF($I193=AO$190,SUM($U207:AO207)+$Q193,IF(AO$190&gt;$I193,AO207,0)),0)</f>
        <v>0</v>
      </c>
      <c r="AP193" s="146">
        <f>IF(OR(RIGHT($J193,3)="RGT",RIGHT($J193,3)="INC"),IF($I193=AP$190,SUM($U207:AP207)+$Q193,IF(AP$190&gt;$I193,AP207,0)),0)</f>
        <v>0</v>
      </c>
      <c r="AQ193" s="146">
        <f>IF(OR(RIGHT($J193,3)="RGT",RIGHT($J193,3)="INC"),IF($I193=AQ$190,SUM($U207:AQ207)+$Q193,IF(AQ$190&gt;$I193,AQ207,0)),0)</f>
        <v>0</v>
      </c>
      <c r="AR193" s="147">
        <f>IF(OR(RIGHT($J193,3)="RGT",RIGHT($J193,3)="INC"),IF($I193=AR$190,SUM($U207:AR207)+$Q193,IF(AR$190&gt;$I193,AR207,0)),0)</f>
        <v>0</v>
      </c>
      <c r="AS193" s="17"/>
    </row>
    <row r="194" spans="3:45" s="88" customFormat="1" x14ac:dyDescent="0.25">
      <c r="C194" s="57" t="str">
        <f t="shared" si="74"/>
        <v>Red Bluff Substation</v>
      </c>
      <c r="D194" s="36" t="s">
        <v>214</v>
      </c>
      <c r="E194" s="259"/>
      <c r="F194" s="251"/>
      <c r="G194" s="250"/>
      <c r="H194" s="253"/>
      <c r="I194" s="254"/>
      <c r="J194" s="255"/>
      <c r="K194" s="256"/>
      <c r="L194" s="260"/>
      <c r="M194" s="118"/>
      <c r="N194" s="261"/>
      <c r="O194" s="109">
        <f>SUM($U208:$AF208)</f>
        <v>0</v>
      </c>
      <c r="P194" s="109">
        <f>SUM($AG208:$AR208)</f>
        <v>0</v>
      </c>
      <c r="Q194" s="152">
        <f t="shared" si="75"/>
        <v>0</v>
      </c>
      <c r="R194" s="109">
        <f t="shared" si="72"/>
        <v>0</v>
      </c>
      <c r="S194" s="110">
        <f t="shared" si="73"/>
        <v>0</v>
      </c>
      <c r="T194" s="111"/>
      <c r="U194" s="145">
        <f>IF(OR(RIGHT($J194,3)="RGT",RIGHT($J194,3)="INC"),IF($I194=U$190,SUM($U208:U208)+$Q194,IF(U$190&gt;$I194,U208,0)),0)</f>
        <v>0</v>
      </c>
      <c r="V194" s="146">
        <f>IF(OR(RIGHT($J194,3)="RGT",RIGHT($J194,3)="INC"),IF($I194=V$190,SUM($U208:V208)+$Q194,IF(V$190&gt;$I194,V208,0)),0)</f>
        <v>0</v>
      </c>
      <c r="W194" s="146">
        <f>IF(OR(RIGHT($J194,3)="RGT",RIGHT($J194,3)="INC"),IF($I194=W$190,SUM($U208:W208)+$Q194,IF(W$190&gt;$I194,W208,0)),0)</f>
        <v>0</v>
      </c>
      <c r="X194" s="146">
        <f>IF(OR(RIGHT($J194,3)="RGT",RIGHT($J194,3)="INC"),IF($I194=X$190,SUM($U208:X208)+$Q194,IF(X$190&gt;$I194,X208,0)),0)</f>
        <v>0</v>
      </c>
      <c r="Y194" s="146">
        <f>IF(OR(RIGHT($J194,3)="RGT",RIGHT($J194,3)="INC"),IF($I194=Y$190,SUM($U208:Y208)+$Q194,IF(Y$190&gt;$I194,Y208,0)),0)</f>
        <v>0</v>
      </c>
      <c r="Z194" s="146">
        <f>IF(OR(RIGHT($J194,3)="RGT",RIGHT($J194,3)="INC"),IF($I194=Z$190,SUM($U208:Z208)+$Q194,IF(Z$190&gt;$I194,Z208,0)),0)</f>
        <v>0</v>
      </c>
      <c r="AA194" s="146">
        <f>IF(OR(RIGHT($J194,3)="RGT",RIGHT($J194,3)="INC"),IF($I194=AA$190,SUM($U208:AA208)+$Q194,IF(AA$190&gt;$I194,AA208,0)),0)</f>
        <v>0</v>
      </c>
      <c r="AB194" s="146">
        <f>IF(OR(RIGHT($J194,3)="RGT",RIGHT($J194,3)="INC"),IF($I194=AB$190,SUM($U208:AB208)+$Q194,IF(AB$190&gt;$I194,AB208,0)),0)</f>
        <v>0</v>
      </c>
      <c r="AC194" s="146">
        <f>IF(OR(RIGHT($J194,3)="RGT",RIGHT($J194,3)="INC"),IF($I194=AC$190,SUM($U208:AC208)+$Q194,IF(AC$190&gt;$I194,AC208,0)),0)</f>
        <v>0</v>
      </c>
      <c r="AD194" s="146">
        <f>IF(OR(RIGHT($J194,3)="RGT",RIGHT($J194,3)="INC"),IF($I194=AD$190,SUM($U208:AD208)+$Q194,IF(AD$190&gt;$I194,AD208,0)),0)</f>
        <v>0</v>
      </c>
      <c r="AE194" s="146">
        <f>IF(OR(RIGHT($J194,3)="RGT",RIGHT($J194,3)="INC"),IF($I194=AE$190,SUM($U208:AE208)+$Q194,IF(AE$190&gt;$I194,AE208,0)),0)</f>
        <v>0</v>
      </c>
      <c r="AF194" s="147">
        <f>IF(OR(RIGHT($J194,3)="RGT",RIGHT($J194,3)="INC"),IF($I194=AF$190,SUM($U208:AF208)+$Q194,IF(AF$190&gt;$I194,AF208,0)),0)</f>
        <v>0</v>
      </c>
      <c r="AG194" s="146">
        <f>IF(OR(RIGHT($J194,3)="RGT",RIGHT($J194,3)="INC"),IF($I194=AG$190,SUM($U208:AG208)+$Q194,IF(AG$190&gt;$I194,AG208,0)),0)</f>
        <v>0</v>
      </c>
      <c r="AH194" s="146">
        <f>IF(OR(RIGHT($J194,3)="RGT",RIGHT($J194,3)="INC"),IF($I194=AH$190,SUM($U208:AH208)+$Q194,IF(AH$190&gt;$I194,AH208,0)),0)</f>
        <v>0</v>
      </c>
      <c r="AI194" s="146">
        <f>IF(OR(RIGHT($J194,3)="RGT",RIGHT($J194,3)="INC"),IF($I194=AI$190,SUM($U208:AI208)+$Q194,IF(AI$190&gt;$I194,AI208,0)),0)</f>
        <v>0</v>
      </c>
      <c r="AJ194" s="146">
        <f>IF(OR(RIGHT($J194,3)="RGT",RIGHT($J194,3)="INC"),IF($I194=AJ$190,SUM($U208:AJ208)+$Q194,IF(AJ$190&gt;$I194,AJ208,0)),0)</f>
        <v>0</v>
      </c>
      <c r="AK194" s="146">
        <f>IF(OR(RIGHT($J194,3)="RGT",RIGHT($J194,3)="INC"),IF($I194=AK$190,SUM($U208:AK208)+$Q194,IF(AK$190&gt;$I194,AK208,0)),0)</f>
        <v>0</v>
      </c>
      <c r="AL194" s="146">
        <f>IF(OR(RIGHT($J194,3)="RGT",RIGHT($J194,3)="INC"),IF($I194=AL$190,SUM($U208:AL208)+$Q194,IF(AL$190&gt;$I194,AL208,0)),0)</f>
        <v>0</v>
      </c>
      <c r="AM194" s="146">
        <f>IF(OR(RIGHT($J194,3)="RGT",RIGHT($J194,3)="INC"),IF($I194=AM$190,SUM($U208:AM208)+$Q194,IF(AM$190&gt;$I194,AM208,0)),0)</f>
        <v>0</v>
      </c>
      <c r="AN194" s="146">
        <f>IF(OR(RIGHT($J194,3)="RGT",RIGHT($J194,3)="INC"),IF($I194=AN$190,SUM($U208:AN208)+$Q194,IF(AN$190&gt;$I194,AN208,0)),0)</f>
        <v>0</v>
      </c>
      <c r="AO194" s="146">
        <f>IF(OR(RIGHT($J194,3)="RGT",RIGHT($J194,3)="INC"),IF($I194=AO$190,SUM($U208:AO208)+$Q194,IF(AO$190&gt;$I194,AO208,0)),0)</f>
        <v>0</v>
      </c>
      <c r="AP194" s="146">
        <f>IF(OR(RIGHT($J194,3)="RGT",RIGHT($J194,3)="INC"),IF($I194=AP$190,SUM($U208:AP208)+$Q194,IF(AP$190&gt;$I194,AP208,0)),0)</f>
        <v>0</v>
      </c>
      <c r="AQ194" s="146">
        <f>IF(OR(RIGHT($J194,3)="RGT",RIGHT($J194,3)="INC"),IF($I194=AQ$190,SUM($U208:AQ208)+$Q194,IF(AQ$190&gt;$I194,AQ208,0)),0)</f>
        <v>0</v>
      </c>
      <c r="AR194" s="147">
        <f>IF(OR(RIGHT($J194,3)="RGT",RIGHT($J194,3)="INC"),IF($I194=AR$190,SUM($U208:AR208)+$Q194,IF(AR$190&gt;$I194,AR208,0)),0)</f>
        <v>0</v>
      </c>
      <c r="AS194" s="17"/>
    </row>
    <row r="195" spans="3:45" s="88" customFormat="1" x14ac:dyDescent="0.25">
      <c r="C195" s="57" t="str">
        <f t="shared" si="74"/>
        <v>Red Bluff Substation</v>
      </c>
      <c r="D195" s="36" t="s">
        <v>214</v>
      </c>
      <c r="E195" s="259"/>
      <c r="F195" s="251"/>
      <c r="G195" s="250"/>
      <c r="H195" s="253"/>
      <c r="I195" s="257"/>
      <c r="J195" s="255"/>
      <c r="K195" s="256"/>
      <c r="L195" s="260"/>
      <c r="M195" s="118"/>
      <c r="N195" s="261"/>
      <c r="O195" s="109">
        <f>SUM($U209:$AF209)</f>
        <v>0</v>
      </c>
      <c r="P195" s="109">
        <f>SUM($AG209:$AR209)</f>
        <v>0</v>
      </c>
      <c r="Q195" s="152">
        <f t="shared" si="75"/>
        <v>0</v>
      </c>
      <c r="R195" s="109">
        <f t="shared" si="72"/>
        <v>0</v>
      </c>
      <c r="S195" s="110">
        <f t="shared" si="73"/>
        <v>0</v>
      </c>
      <c r="T195" s="111"/>
      <c r="U195" s="145">
        <f>IF(OR(RIGHT($J195,3)="RGT",RIGHT($J195,3)="INC"),IF($I195=U$190,SUM($U209:U209)+$Q195,IF(U$190&gt;$I195,U209,0)),0)</f>
        <v>0</v>
      </c>
      <c r="V195" s="146">
        <f>IF(OR(RIGHT($J195,3)="RGT",RIGHT($J195,3)="INC"),IF($I195=V$190,SUM($U209:V209)+$Q195,IF(V$190&gt;$I195,V209,0)),0)</f>
        <v>0</v>
      </c>
      <c r="W195" s="146">
        <f>IF(OR(RIGHT($J195,3)="RGT",RIGHT($J195,3)="INC"),IF($I195=W$190,SUM($U209:W209)+$Q195,IF(W$190&gt;$I195,W209,0)),0)</f>
        <v>0</v>
      </c>
      <c r="X195" s="146">
        <f>IF(OR(RIGHT($J195,3)="RGT",RIGHT($J195,3)="INC"),IF($I195=X$190,SUM($U209:X209)+$Q195,IF(X$190&gt;$I195,X209,0)),0)</f>
        <v>0</v>
      </c>
      <c r="Y195" s="146">
        <f>IF(OR(RIGHT($J195,3)="RGT",RIGHT($J195,3)="INC"),IF($I195=Y$190,SUM($U209:Y209)+$Q195,IF(Y$190&gt;$I195,Y209,0)),0)</f>
        <v>0</v>
      </c>
      <c r="Z195" s="146">
        <f>IF(OR(RIGHT($J195,3)="RGT",RIGHT($J195,3)="INC"),IF($I195=Z$190,SUM($U209:Z209)+$Q195,IF(Z$190&gt;$I195,Z209,0)),0)</f>
        <v>0</v>
      </c>
      <c r="AA195" s="146">
        <f>IF(OR(RIGHT($J195,3)="RGT",RIGHT($J195,3)="INC"),IF($I195=AA$190,SUM($U209:AA209)+$Q195,IF(AA$190&gt;$I195,AA209,0)),0)</f>
        <v>0</v>
      </c>
      <c r="AB195" s="146">
        <f>IF(OR(RIGHT($J195,3)="RGT",RIGHT($J195,3)="INC"),IF($I195=AB$190,SUM($U209:AB209)+$Q195,IF(AB$190&gt;$I195,AB209,0)),0)</f>
        <v>0</v>
      </c>
      <c r="AC195" s="146">
        <f>IF(OR(RIGHT($J195,3)="RGT",RIGHT($J195,3)="INC"),IF($I195=AC$190,SUM($U209:AC209)+$Q195,IF(AC$190&gt;$I195,AC209,0)),0)</f>
        <v>0</v>
      </c>
      <c r="AD195" s="146">
        <f>IF(OR(RIGHT($J195,3)="RGT",RIGHT($J195,3)="INC"),IF($I195=AD$190,SUM($U209:AD209)+$Q195,IF(AD$190&gt;$I195,AD209,0)),0)</f>
        <v>0</v>
      </c>
      <c r="AE195" s="146">
        <f>IF(OR(RIGHT($J195,3)="RGT",RIGHT($J195,3)="INC"),IF($I195=AE$190,SUM($U209:AE209)+$Q195,IF(AE$190&gt;$I195,AE209,0)),0)</f>
        <v>0</v>
      </c>
      <c r="AF195" s="147">
        <f>IF(OR(RIGHT($J195,3)="RGT",RIGHT($J195,3)="INC"),IF($I195=AF$190,SUM($U209:AF209)+$Q195,IF(AF$190&gt;$I195,AF209,0)),0)</f>
        <v>0</v>
      </c>
      <c r="AG195" s="146">
        <f>IF(OR(RIGHT($J195,3)="RGT",RIGHT($J195,3)="INC"),IF($I195=AG$190,SUM($U209:AG209)+$Q195,IF(AG$190&gt;$I195,AG209,0)),0)</f>
        <v>0</v>
      </c>
      <c r="AH195" s="146">
        <f>IF(OR(RIGHT($J195,3)="RGT",RIGHT($J195,3)="INC"),IF($I195=AH$190,SUM($U209:AH209)+$Q195,IF(AH$190&gt;$I195,AH209,0)),0)</f>
        <v>0</v>
      </c>
      <c r="AI195" s="146">
        <f>IF(OR(RIGHT($J195,3)="RGT",RIGHT($J195,3)="INC"),IF($I195=AI$190,SUM($U209:AI209)+$Q195,IF(AI$190&gt;$I195,AI209,0)),0)</f>
        <v>0</v>
      </c>
      <c r="AJ195" s="146">
        <f>IF(OR(RIGHT($J195,3)="RGT",RIGHT($J195,3)="INC"),IF($I195=AJ$190,SUM($U209:AJ209)+$Q195,IF(AJ$190&gt;$I195,AJ209,0)),0)</f>
        <v>0</v>
      </c>
      <c r="AK195" s="146">
        <f>IF(OR(RIGHT($J195,3)="RGT",RIGHT($J195,3)="INC"),IF($I195=AK$190,SUM($U209:AK209)+$Q195,IF(AK$190&gt;$I195,AK209,0)),0)</f>
        <v>0</v>
      </c>
      <c r="AL195" s="146">
        <f>IF(OR(RIGHT($J195,3)="RGT",RIGHT($J195,3)="INC"),IF($I195=AL$190,SUM($U209:AL209)+$Q195,IF(AL$190&gt;$I195,AL209,0)),0)</f>
        <v>0</v>
      </c>
      <c r="AM195" s="146">
        <f>IF(OR(RIGHT($J195,3)="RGT",RIGHT($J195,3)="INC"),IF($I195=AM$190,SUM($U209:AM209)+$Q195,IF(AM$190&gt;$I195,AM209,0)),0)</f>
        <v>0</v>
      </c>
      <c r="AN195" s="146">
        <f>IF(OR(RIGHT($J195,3)="RGT",RIGHT($J195,3)="INC"),IF($I195=AN$190,SUM($U209:AN209)+$Q195,IF(AN$190&gt;$I195,AN209,0)),0)</f>
        <v>0</v>
      </c>
      <c r="AO195" s="146">
        <f>IF(OR(RIGHT($J195,3)="RGT",RIGHT($J195,3)="INC"),IF($I195=AO$190,SUM($U209:AO209)+$Q195,IF(AO$190&gt;$I195,AO209,0)),0)</f>
        <v>0</v>
      </c>
      <c r="AP195" s="146">
        <f>IF(OR(RIGHT($J195,3)="RGT",RIGHT($J195,3)="INC"),IF($I195=AP$190,SUM($U209:AP209)+$Q195,IF(AP$190&gt;$I195,AP209,0)),0)</f>
        <v>0</v>
      </c>
      <c r="AQ195" s="146">
        <f>IF(OR(RIGHT($J195,3)="RGT",RIGHT($J195,3)="INC"),IF($I195=AQ$190,SUM($U209:AQ209)+$Q195,IF(AQ$190&gt;$I195,AQ209,0)),0)</f>
        <v>0</v>
      </c>
      <c r="AR195" s="147">
        <f>IF(OR(RIGHT($J195,3)="RGT",RIGHT($J195,3)="INC"),IF($I195=AR$190,SUM($U209:AR209)+$Q195,IF(AR$190&gt;$I195,AR209,0)),0)</f>
        <v>0</v>
      </c>
      <c r="AS195" s="17"/>
    </row>
    <row r="196" spans="3:45" ht="15.75" thickBot="1" x14ac:dyDescent="0.3">
      <c r="D196" s="36" t="s">
        <v>2</v>
      </c>
      <c r="E196" s="115" t="s">
        <v>199</v>
      </c>
      <c r="F196" s="116"/>
      <c r="G196" s="116"/>
      <c r="H196" s="116"/>
      <c r="I196" s="116"/>
      <c r="J196" s="116"/>
      <c r="K196" s="116"/>
      <c r="L196" s="117"/>
      <c r="M196" s="118"/>
      <c r="N196" s="119">
        <f>SUM(N191:N195)</f>
        <v>0</v>
      </c>
      <c r="O196" s="120">
        <f t="shared" ref="O196:S196" si="76">SUM(O191:O195)</f>
        <v>5.2983500000000001</v>
      </c>
      <c r="P196" s="120">
        <f t="shared" si="76"/>
        <v>0</v>
      </c>
      <c r="Q196" s="120">
        <f t="shared" si="76"/>
        <v>0</v>
      </c>
      <c r="R196" s="120">
        <f t="shared" si="76"/>
        <v>5.2983500000000001</v>
      </c>
      <c r="S196" s="121">
        <f t="shared" si="76"/>
        <v>0</v>
      </c>
      <c r="T196" s="122"/>
      <c r="U196" s="123">
        <f t="shared" ref="U196:AR196" si="77">SUM(U191:U195)</f>
        <v>0</v>
      </c>
      <c r="V196" s="124">
        <f t="shared" si="77"/>
        <v>3.2694399999999999</v>
      </c>
      <c r="W196" s="124">
        <f t="shared" si="77"/>
        <v>2.0289100000000002</v>
      </c>
      <c r="X196" s="124">
        <f t="shared" si="77"/>
        <v>0</v>
      </c>
      <c r="Y196" s="124">
        <f t="shared" si="77"/>
        <v>0</v>
      </c>
      <c r="Z196" s="124">
        <f t="shared" si="77"/>
        <v>0</v>
      </c>
      <c r="AA196" s="124">
        <f t="shared" si="77"/>
        <v>0</v>
      </c>
      <c r="AB196" s="124">
        <f t="shared" si="77"/>
        <v>0</v>
      </c>
      <c r="AC196" s="124">
        <f t="shared" si="77"/>
        <v>0</v>
      </c>
      <c r="AD196" s="124">
        <f t="shared" si="77"/>
        <v>0</v>
      </c>
      <c r="AE196" s="124">
        <f t="shared" si="77"/>
        <v>0</v>
      </c>
      <c r="AF196" s="125">
        <f t="shared" si="77"/>
        <v>0</v>
      </c>
      <c r="AG196" s="124">
        <f t="shared" si="77"/>
        <v>0</v>
      </c>
      <c r="AH196" s="124">
        <f t="shared" si="77"/>
        <v>0</v>
      </c>
      <c r="AI196" s="124">
        <f t="shared" si="77"/>
        <v>0</v>
      </c>
      <c r="AJ196" s="124">
        <f t="shared" si="77"/>
        <v>0</v>
      </c>
      <c r="AK196" s="124">
        <f t="shared" si="77"/>
        <v>0</v>
      </c>
      <c r="AL196" s="124">
        <f t="shared" si="77"/>
        <v>0</v>
      </c>
      <c r="AM196" s="124">
        <f t="shared" si="77"/>
        <v>0</v>
      </c>
      <c r="AN196" s="124">
        <f t="shared" si="77"/>
        <v>0</v>
      </c>
      <c r="AO196" s="124">
        <f t="shared" si="77"/>
        <v>0</v>
      </c>
      <c r="AP196" s="124">
        <f t="shared" si="77"/>
        <v>0</v>
      </c>
      <c r="AQ196" s="124">
        <f t="shared" si="77"/>
        <v>0</v>
      </c>
      <c r="AR196" s="125">
        <f t="shared" si="77"/>
        <v>0</v>
      </c>
      <c r="AS196" s="17"/>
    </row>
    <row r="197" spans="3:45" s="15" customFormat="1" ht="15.75" thickTop="1" x14ac:dyDescent="0.25">
      <c r="C197" s="42"/>
      <c r="D197" s="43"/>
      <c r="E197" s="126"/>
      <c r="F197" s="44"/>
      <c r="G197" s="45"/>
      <c r="H197" s="12"/>
      <c r="I197" s="12"/>
      <c r="K197" s="12"/>
      <c r="L197" s="12"/>
      <c r="M197" s="118"/>
      <c r="T197" s="12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2"/>
      <c r="AS197" s="17"/>
    </row>
    <row r="198" spans="3:45" ht="15.75" thickBot="1" x14ac:dyDescent="0.3">
      <c r="E198" s="115" t="str">
        <f>"Total Incremental Plant Balance - "&amp;E185</f>
        <v>Total Incremental Plant Balance - Red Bluff Substation</v>
      </c>
      <c r="F198" s="116"/>
      <c r="G198" s="116"/>
      <c r="H198" s="116"/>
      <c r="I198" s="116"/>
      <c r="J198" s="116"/>
      <c r="K198" s="116"/>
      <c r="L198" s="117"/>
      <c r="M198" s="118"/>
      <c r="N198" s="119"/>
      <c r="O198" s="120"/>
      <c r="P198" s="120"/>
      <c r="Q198" s="120"/>
      <c r="R198" s="120"/>
      <c r="S198" s="121"/>
      <c r="T198" s="122"/>
      <c r="U198" s="123">
        <f>U196</f>
        <v>0</v>
      </c>
      <c r="V198" s="124">
        <f>U198+V196</f>
        <v>3.2694399999999999</v>
      </c>
      <c r="W198" s="124">
        <f t="shared" ref="W198:AR198" si="78">V198+W196</f>
        <v>5.2983500000000001</v>
      </c>
      <c r="X198" s="124">
        <f t="shared" si="78"/>
        <v>5.2983500000000001</v>
      </c>
      <c r="Y198" s="124">
        <f t="shared" si="78"/>
        <v>5.2983500000000001</v>
      </c>
      <c r="Z198" s="124">
        <f t="shared" si="78"/>
        <v>5.2983500000000001</v>
      </c>
      <c r="AA198" s="124">
        <f t="shared" si="78"/>
        <v>5.2983500000000001</v>
      </c>
      <c r="AB198" s="124">
        <f t="shared" si="78"/>
        <v>5.2983500000000001</v>
      </c>
      <c r="AC198" s="124">
        <f t="shared" si="78"/>
        <v>5.2983500000000001</v>
      </c>
      <c r="AD198" s="124">
        <f t="shared" si="78"/>
        <v>5.2983500000000001</v>
      </c>
      <c r="AE198" s="124">
        <f t="shared" si="78"/>
        <v>5.2983500000000001</v>
      </c>
      <c r="AF198" s="125">
        <f t="shared" si="78"/>
        <v>5.2983500000000001</v>
      </c>
      <c r="AG198" s="123">
        <f t="shared" si="78"/>
        <v>5.2983500000000001</v>
      </c>
      <c r="AH198" s="124">
        <f t="shared" si="78"/>
        <v>5.2983500000000001</v>
      </c>
      <c r="AI198" s="124">
        <f t="shared" si="78"/>
        <v>5.2983500000000001</v>
      </c>
      <c r="AJ198" s="124">
        <f t="shared" si="78"/>
        <v>5.2983500000000001</v>
      </c>
      <c r="AK198" s="124">
        <f t="shared" si="78"/>
        <v>5.2983500000000001</v>
      </c>
      <c r="AL198" s="124">
        <f t="shared" si="78"/>
        <v>5.2983500000000001</v>
      </c>
      <c r="AM198" s="124">
        <f t="shared" si="78"/>
        <v>5.2983500000000001</v>
      </c>
      <c r="AN198" s="124">
        <f t="shared" si="78"/>
        <v>5.2983500000000001</v>
      </c>
      <c r="AO198" s="124">
        <f t="shared" si="78"/>
        <v>5.2983500000000001</v>
      </c>
      <c r="AP198" s="124">
        <f t="shared" si="78"/>
        <v>5.2983500000000001</v>
      </c>
      <c r="AQ198" s="124">
        <f t="shared" si="78"/>
        <v>5.2983500000000001</v>
      </c>
      <c r="AR198" s="125">
        <f t="shared" si="78"/>
        <v>5.2983500000000001</v>
      </c>
      <c r="AS198" s="17"/>
    </row>
    <row r="199" spans="3:45" ht="15.75" thickTop="1" x14ac:dyDescent="0.25">
      <c r="E199" s="127"/>
      <c r="F199" s="128"/>
      <c r="G199" s="127"/>
      <c r="H199" s="191"/>
      <c r="I199" s="191"/>
      <c r="J199" s="191"/>
      <c r="K199" s="191"/>
      <c r="L199" s="191"/>
      <c r="M199" s="118"/>
      <c r="N199" s="30"/>
      <c r="O199" s="30"/>
      <c r="P199" s="30"/>
      <c r="Q199" s="30"/>
      <c r="R199" s="30"/>
      <c r="S199" s="30"/>
      <c r="T199" s="122"/>
      <c r="U199" s="129"/>
      <c r="V199" s="129"/>
      <c r="W199" s="129"/>
      <c r="X199" s="129"/>
      <c r="Y199" s="129"/>
      <c r="Z199" s="129"/>
      <c r="AA199" s="129"/>
      <c r="AB199" s="129"/>
      <c r="AC199" s="129"/>
      <c r="AD199" s="129"/>
      <c r="AE199" s="129"/>
      <c r="AF199" s="129"/>
      <c r="AG199" s="129"/>
      <c r="AH199" s="129"/>
      <c r="AI199" s="129"/>
      <c r="AJ199" s="129"/>
      <c r="AK199" s="129"/>
      <c r="AL199" s="129"/>
      <c r="AM199" s="129"/>
      <c r="AN199" s="129"/>
      <c r="AO199" s="129"/>
      <c r="AP199" s="129"/>
      <c r="AQ199" s="129"/>
      <c r="AR199" s="129"/>
      <c r="AS199" s="17"/>
    </row>
    <row r="200" spans="3:45" s="15" customFormat="1" x14ac:dyDescent="0.25">
      <c r="C200" s="42"/>
      <c r="D200" s="43"/>
      <c r="E200" s="126"/>
      <c r="F200" s="44"/>
      <c r="G200" s="45"/>
      <c r="H200" s="12"/>
      <c r="I200" s="12"/>
      <c r="K200" s="12"/>
      <c r="L200" s="12"/>
      <c r="M200" s="118"/>
      <c r="N200" s="19"/>
      <c r="O200" s="19"/>
      <c r="P200" s="19"/>
      <c r="Q200" s="19"/>
      <c r="R200" s="19"/>
      <c r="S200" s="19"/>
      <c r="T200" s="12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7"/>
    </row>
    <row r="201" spans="3:45" s="15" customFormat="1" x14ac:dyDescent="0.25">
      <c r="C201" s="42"/>
      <c r="D201" s="43"/>
      <c r="E201" s="96" t="s">
        <v>219</v>
      </c>
      <c r="F201" s="37"/>
      <c r="G201" s="38"/>
      <c r="H201" s="14"/>
      <c r="I201" s="14"/>
      <c r="J201" s="13"/>
      <c r="K201" s="14"/>
      <c r="L201" s="14"/>
      <c r="M201" s="118"/>
      <c r="N201" s="13"/>
      <c r="O201" s="13"/>
      <c r="P201" s="13"/>
      <c r="Q201" s="13"/>
      <c r="R201" s="13"/>
      <c r="S201" s="13"/>
      <c r="T201" s="122"/>
      <c r="U201" s="14"/>
      <c r="V201" s="14"/>
      <c r="W201" s="14"/>
      <c r="X201" s="14"/>
      <c r="Y201" s="14"/>
      <c r="Z201" s="14"/>
      <c r="AA201" s="14"/>
      <c r="AB201" s="14"/>
      <c r="AC201" s="14"/>
      <c r="AD201" s="14"/>
      <c r="AE201" s="14"/>
      <c r="AF201" s="14"/>
      <c r="AG201" s="14"/>
      <c r="AH201" s="14"/>
      <c r="AI201" s="14"/>
      <c r="AJ201" s="14"/>
      <c r="AK201" s="14"/>
      <c r="AL201" s="14"/>
      <c r="AM201" s="14"/>
      <c r="AN201" s="14"/>
      <c r="AO201" s="14"/>
      <c r="AP201" s="14"/>
      <c r="AQ201" s="14"/>
      <c r="AR201" s="14"/>
      <c r="AS201" s="17"/>
    </row>
    <row r="202" spans="3:45" s="15" customFormat="1" x14ac:dyDescent="0.25">
      <c r="C202" s="42"/>
      <c r="D202" s="43"/>
      <c r="E202" s="38" t="s">
        <v>220</v>
      </c>
      <c r="F202" s="37"/>
      <c r="G202" s="38"/>
      <c r="H202" s="14"/>
      <c r="I202" s="14"/>
      <c r="J202" s="13"/>
      <c r="K202" s="14"/>
      <c r="L202" s="14"/>
      <c r="M202" s="118"/>
      <c r="N202" s="13"/>
      <c r="O202" s="13"/>
      <c r="P202" s="13"/>
      <c r="Q202" s="13"/>
      <c r="R202" s="13"/>
      <c r="S202" s="13"/>
      <c r="T202" s="122"/>
      <c r="U202" s="14"/>
      <c r="V202" s="14"/>
      <c r="W202" s="14"/>
      <c r="X202" s="14"/>
      <c r="Y202" s="14"/>
      <c r="Z202" s="14"/>
      <c r="AA202" s="14"/>
      <c r="AB202" s="14"/>
      <c r="AC202" s="14"/>
      <c r="AD202" s="14"/>
      <c r="AE202" s="14"/>
      <c r="AF202" s="14"/>
      <c r="AG202" s="14"/>
      <c r="AH202" s="14"/>
      <c r="AI202" s="14"/>
      <c r="AJ202" s="14"/>
      <c r="AK202" s="14"/>
      <c r="AL202" s="14"/>
      <c r="AM202" s="14"/>
      <c r="AN202" s="14"/>
      <c r="AO202" s="14"/>
      <c r="AP202" s="14"/>
      <c r="AQ202" s="14"/>
      <c r="AR202" s="14"/>
      <c r="AS202" s="17"/>
    </row>
    <row r="203" spans="3:45" s="15" customFormat="1" ht="15.75" thickBot="1" x14ac:dyDescent="0.3">
      <c r="C203" s="42"/>
      <c r="D203" s="43"/>
      <c r="E203" s="38"/>
      <c r="F203" s="37"/>
      <c r="G203" s="38"/>
      <c r="H203" s="14"/>
      <c r="I203" s="14"/>
      <c r="J203" s="13"/>
      <c r="K203" s="14"/>
      <c r="L203" s="14"/>
      <c r="M203" s="118"/>
      <c r="N203" s="13"/>
      <c r="O203" s="13"/>
      <c r="P203" s="13"/>
      <c r="Q203" s="13"/>
      <c r="R203" s="13"/>
      <c r="S203" s="13"/>
      <c r="T203" s="122"/>
      <c r="U203" s="14"/>
      <c r="V203" s="14"/>
      <c r="W203" s="14"/>
      <c r="X203" s="14"/>
      <c r="Y203" s="14"/>
      <c r="Z203" s="14"/>
      <c r="AA203" s="14"/>
      <c r="AB203" s="14"/>
      <c r="AC203" s="14"/>
      <c r="AD203" s="14"/>
      <c r="AE203" s="14"/>
      <c r="AF203" s="14"/>
      <c r="AG203" s="14"/>
      <c r="AH203" s="14"/>
      <c r="AI203" s="14"/>
      <c r="AJ203" s="14"/>
      <c r="AK203" s="14"/>
      <c r="AL203" s="14"/>
      <c r="AM203" s="14"/>
      <c r="AN203" s="14"/>
      <c r="AO203" s="14"/>
      <c r="AP203" s="14"/>
      <c r="AQ203" s="14"/>
      <c r="AR203" s="14"/>
      <c r="AS203" s="17"/>
    </row>
    <row r="204" spans="3:45" s="17" customFormat="1" ht="30.75" thickBot="1" x14ac:dyDescent="0.3">
      <c r="C204" s="35"/>
      <c r="D204" s="36"/>
      <c r="E204" s="98" t="s">
        <v>23</v>
      </c>
      <c r="F204" s="99" t="s">
        <v>24</v>
      </c>
      <c r="G204" s="100" t="s">
        <v>25</v>
      </c>
      <c r="H204" s="101" t="s">
        <v>26</v>
      </c>
      <c r="I204" s="102" t="s">
        <v>27</v>
      </c>
      <c r="J204" s="102" t="s">
        <v>28</v>
      </c>
      <c r="K204" s="102" t="s">
        <v>29</v>
      </c>
      <c r="L204" s="103" t="s">
        <v>30</v>
      </c>
      <c r="M204" s="118"/>
      <c r="N204" s="105" t="str">
        <f t="shared" ref="N204:S204" si="79">N$13</f>
        <v>2016 CWIP</v>
      </c>
      <c r="O204" s="102" t="str">
        <f t="shared" si="79"/>
        <v>2017 Total Expenditures</v>
      </c>
      <c r="P204" s="102" t="str">
        <f t="shared" si="79"/>
        <v>2018 Total Expenditures</v>
      </c>
      <c r="Q204" s="102" t="str">
        <f t="shared" si="79"/>
        <v>2016 ISO CWIP Less Collectible</v>
      </c>
      <c r="R204" s="102" t="str">
        <f t="shared" si="79"/>
        <v>2017 ISO Expenditures Less Collectible</v>
      </c>
      <c r="S204" s="103" t="str">
        <f t="shared" si="79"/>
        <v>2018 ISO Expenditures Less Collectible</v>
      </c>
      <c r="T204" s="122"/>
      <c r="U204" s="107">
        <f>$F$5</f>
        <v>42736</v>
      </c>
      <c r="V204" s="101">
        <f t="shared" ref="V204:AN204" si="80">DATE(YEAR(U204),MONTH(U204)+1,DAY(U204))</f>
        <v>42767</v>
      </c>
      <c r="W204" s="101">
        <f t="shared" si="80"/>
        <v>42795</v>
      </c>
      <c r="X204" s="101">
        <f t="shared" si="80"/>
        <v>42826</v>
      </c>
      <c r="Y204" s="101">
        <f t="shared" si="80"/>
        <v>42856</v>
      </c>
      <c r="Z204" s="101">
        <f t="shared" si="80"/>
        <v>42887</v>
      </c>
      <c r="AA204" s="101">
        <f t="shared" si="80"/>
        <v>42917</v>
      </c>
      <c r="AB204" s="101">
        <f t="shared" si="80"/>
        <v>42948</v>
      </c>
      <c r="AC204" s="101">
        <f t="shared" si="80"/>
        <v>42979</v>
      </c>
      <c r="AD204" s="101">
        <f t="shared" si="80"/>
        <v>43009</v>
      </c>
      <c r="AE204" s="101">
        <f t="shared" si="80"/>
        <v>43040</v>
      </c>
      <c r="AF204" s="108">
        <f t="shared" si="80"/>
        <v>43070</v>
      </c>
      <c r="AG204" s="101">
        <f>DATE(YEAR(AF204),MONTH(AF204)+1,DAY(AF204))</f>
        <v>43101</v>
      </c>
      <c r="AH204" s="101">
        <f t="shared" si="80"/>
        <v>43132</v>
      </c>
      <c r="AI204" s="101">
        <f t="shared" si="80"/>
        <v>43160</v>
      </c>
      <c r="AJ204" s="101">
        <f t="shared" si="80"/>
        <v>43191</v>
      </c>
      <c r="AK204" s="101">
        <f t="shared" si="80"/>
        <v>43221</v>
      </c>
      <c r="AL204" s="101">
        <f t="shared" si="80"/>
        <v>43252</v>
      </c>
      <c r="AM204" s="101">
        <f t="shared" si="80"/>
        <v>43282</v>
      </c>
      <c r="AN204" s="101">
        <f t="shared" si="80"/>
        <v>43313</v>
      </c>
      <c r="AO204" s="101">
        <f>DATE(YEAR(AN204),MONTH(AN204)+1,DAY(AN204))</f>
        <v>43344</v>
      </c>
      <c r="AP204" s="101">
        <f>DATE(YEAR(AO204),MONTH(AO204)+1,DAY(AO204))</f>
        <v>43374</v>
      </c>
      <c r="AQ204" s="101">
        <f>DATE(YEAR(AP204),MONTH(AP204)+1,DAY(AP204))</f>
        <v>43405</v>
      </c>
      <c r="AR204" s="108">
        <f>DATE(YEAR(AQ204),MONTH(AQ204)+1,DAY(AQ204))</f>
        <v>43435</v>
      </c>
    </row>
    <row r="205" spans="3:45" s="17" customFormat="1" x14ac:dyDescent="0.25">
      <c r="C205" s="57" t="str">
        <f>+$E$185</f>
        <v>Red Bluff Substation</v>
      </c>
      <c r="D205" s="36" t="s">
        <v>6</v>
      </c>
      <c r="E205" s="134" t="str">
        <f t="shared" ref="E205:L209" si="81">E191</f>
        <v>CET-ET-TP-RN-692900</v>
      </c>
      <c r="F205" s="135" t="str">
        <f t="shared" si="81"/>
        <v>Remaining Red Bluff Substation Work (Minor Additions to Red Bluff)</v>
      </c>
      <c r="G205" s="122" t="str">
        <f t="shared" si="81"/>
        <v>6929</v>
      </c>
      <c r="H205" s="136" t="str">
        <f t="shared" si="81"/>
        <v>High</v>
      </c>
      <c r="I205" s="111">
        <f t="shared" si="81"/>
        <v>42370</v>
      </c>
      <c r="J205" s="136" t="str">
        <f t="shared" si="81"/>
        <v>TR-SUBINC</v>
      </c>
      <c r="K205" s="137">
        <f t="shared" si="81"/>
        <v>0</v>
      </c>
      <c r="L205" s="138">
        <f t="shared" si="81"/>
        <v>1</v>
      </c>
      <c r="M205" s="118"/>
      <c r="N205" s="139">
        <f>N191</f>
        <v>0</v>
      </c>
      <c r="O205" s="109">
        <f t="shared" ref="N205:P209" si="82">O191</f>
        <v>5.2983500000000001</v>
      </c>
      <c r="P205" s="109">
        <f t="shared" si="82"/>
        <v>0</v>
      </c>
      <c r="Q205" s="109">
        <f t="shared" ref="Q205:Q209" si="83">$N205*$L205*(1-$K205)</f>
        <v>0</v>
      </c>
      <c r="R205" s="109">
        <f t="shared" ref="R205:R209" si="84">$O205*$L205*(1-$K205)</f>
        <v>5.2983500000000001</v>
      </c>
      <c r="S205" s="110">
        <f t="shared" ref="S205:S209" si="85">$P205*$L205*(1-$K205)</f>
        <v>0</v>
      </c>
      <c r="T205" s="111"/>
      <c r="U205" s="244">
        <v>0</v>
      </c>
      <c r="V205" s="265">
        <v>3.2694399999999999</v>
      </c>
      <c r="W205" s="265">
        <v>2.0289100000000002</v>
      </c>
      <c r="X205" s="265">
        <v>0</v>
      </c>
      <c r="Y205" s="265">
        <v>0</v>
      </c>
      <c r="Z205" s="265">
        <v>0</v>
      </c>
      <c r="AA205" s="265">
        <v>0</v>
      </c>
      <c r="AB205" s="265">
        <v>0</v>
      </c>
      <c r="AC205" s="265">
        <v>0</v>
      </c>
      <c r="AD205" s="265">
        <v>0</v>
      </c>
      <c r="AE205" s="265">
        <v>0</v>
      </c>
      <c r="AF205" s="243">
        <v>0</v>
      </c>
      <c r="AG205" s="265"/>
      <c r="AH205" s="265"/>
      <c r="AI205" s="265"/>
      <c r="AJ205" s="265"/>
      <c r="AK205" s="265"/>
      <c r="AL205" s="265"/>
      <c r="AM205" s="265"/>
      <c r="AN205" s="265"/>
      <c r="AO205" s="265"/>
      <c r="AP205" s="265"/>
      <c r="AQ205" s="265"/>
      <c r="AR205" s="245"/>
    </row>
    <row r="206" spans="3:45" s="17" customFormat="1" hidden="1" x14ac:dyDescent="0.25">
      <c r="C206" s="57" t="str">
        <f t="shared" ref="C206:C209" si="86">+$E$185</f>
        <v>Red Bluff Substation</v>
      </c>
      <c r="D206" s="36" t="s">
        <v>6</v>
      </c>
      <c r="E206" s="134">
        <f t="shared" si="81"/>
        <v>0</v>
      </c>
      <c r="F206" s="140">
        <f t="shared" si="81"/>
        <v>0</v>
      </c>
      <c r="G206" s="122">
        <f t="shared" si="81"/>
        <v>0</v>
      </c>
      <c r="H206" s="136">
        <f t="shared" si="81"/>
        <v>0</v>
      </c>
      <c r="I206" s="111">
        <f t="shared" si="81"/>
        <v>0</v>
      </c>
      <c r="J206" s="136">
        <f t="shared" si="81"/>
        <v>0</v>
      </c>
      <c r="K206" s="137">
        <f t="shared" si="81"/>
        <v>0</v>
      </c>
      <c r="L206" s="138">
        <f t="shared" si="81"/>
        <v>0</v>
      </c>
      <c r="M206" s="118"/>
      <c r="N206" s="139">
        <f>N192</f>
        <v>0</v>
      </c>
      <c r="O206" s="109">
        <f t="shared" si="82"/>
        <v>0</v>
      </c>
      <c r="P206" s="109">
        <f t="shared" si="82"/>
        <v>0</v>
      </c>
      <c r="Q206" s="109">
        <f t="shared" si="83"/>
        <v>0</v>
      </c>
      <c r="R206" s="109">
        <f t="shared" si="84"/>
        <v>0</v>
      </c>
      <c r="S206" s="110">
        <f t="shared" si="85"/>
        <v>0</v>
      </c>
      <c r="T206" s="111"/>
      <c r="U206" s="262"/>
      <c r="V206" s="263"/>
      <c r="W206" s="263"/>
      <c r="X206" s="263"/>
      <c r="Y206" s="263"/>
      <c r="Z206" s="263"/>
      <c r="AA206" s="263"/>
      <c r="AB206" s="263"/>
      <c r="AC206" s="263"/>
      <c r="AD206" s="263"/>
      <c r="AE206" s="263"/>
      <c r="AF206" s="264"/>
      <c r="AG206" s="263"/>
      <c r="AH206" s="263"/>
      <c r="AI206" s="263"/>
      <c r="AJ206" s="263"/>
      <c r="AK206" s="263"/>
      <c r="AL206" s="263"/>
      <c r="AM206" s="263"/>
      <c r="AN206" s="263"/>
      <c r="AO206" s="263"/>
      <c r="AP206" s="263"/>
      <c r="AQ206" s="263"/>
      <c r="AR206" s="264"/>
    </row>
    <row r="207" spans="3:45" s="17" customFormat="1" hidden="1" x14ac:dyDescent="0.25">
      <c r="C207" s="57" t="str">
        <f t="shared" si="86"/>
        <v>Red Bluff Substation</v>
      </c>
      <c r="D207" s="36" t="s">
        <v>6</v>
      </c>
      <c r="E207" s="134">
        <f t="shared" si="81"/>
        <v>0</v>
      </c>
      <c r="F207" s="140">
        <f t="shared" si="81"/>
        <v>0</v>
      </c>
      <c r="G207" s="122">
        <f t="shared" si="81"/>
        <v>0</v>
      </c>
      <c r="H207" s="136">
        <f t="shared" si="81"/>
        <v>0</v>
      </c>
      <c r="I207" s="111">
        <f t="shared" si="81"/>
        <v>0</v>
      </c>
      <c r="J207" s="136">
        <f t="shared" si="81"/>
        <v>0</v>
      </c>
      <c r="K207" s="137">
        <f t="shared" si="81"/>
        <v>0</v>
      </c>
      <c r="L207" s="138">
        <f t="shared" si="81"/>
        <v>0</v>
      </c>
      <c r="M207" s="118"/>
      <c r="N207" s="139">
        <f>N193</f>
        <v>0</v>
      </c>
      <c r="O207" s="109">
        <f t="shared" si="82"/>
        <v>0</v>
      </c>
      <c r="P207" s="109">
        <f t="shared" si="82"/>
        <v>0</v>
      </c>
      <c r="Q207" s="109">
        <f t="shared" si="83"/>
        <v>0</v>
      </c>
      <c r="R207" s="109">
        <f t="shared" si="84"/>
        <v>0</v>
      </c>
      <c r="S207" s="110">
        <f t="shared" si="85"/>
        <v>0</v>
      </c>
      <c r="T207" s="111"/>
      <c r="U207" s="220"/>
      <c r="V207" s="266"/>
      <c r="W207" s="266"/>
      <c r="X207" s="266"/>
      <c r="Y207" s="266"/>
      <c r="Z207" s="266"/>
      <c r="AA207" s="266"/>
      <c r="AB207" s="266"/>
      <c r="AC207" s="266"/>
      <c r="AD207" s="266"/>
      <c r="AE207" s="266"/>
      <c r="AF207" s="221"/>
      <c r="AG207" s="266"/>
      <c r="AH207" s="266"/>
      <c r="AI207" s="266"/>
      <c r="AJ207" s="266"/>
      <c r="AK207" s="266"/>
      <c r="AL207" s="266"/>
      <c r="AM207" s="266"/>
      <c r="AN207" s="266"/>
      <c r="AO207" s="266"/>
      <c r="AP207" s="266"/>
      <c r="AQ207" s="266"/>
      <c r="AR207" s="221"/>
    </row>
    <row r="208" spans="3:45" s="17" customFormat="1" hidden="1" x14ac:dyDescent="0.25">
      <c r="C208" s="57" t="str">
        <f t="shared" si="86"/>
        <v>Red Bluff Substation</v>
      </c>
      <c r="D208" s="36" t="s">
        <v>6</v>
      </c>
      <c r="E208" s="134">
        <f t="shared" si="81"/>
        <v>0</v>
      </c>
      <c r="F208" s="140">
        <f t="shared" si="81"/>
        <v>0</v>
      </c>
      <c r="G208" s="122">
        <f t="shared" si="81"/>
        <v>0</v>
      </c>
      <c r="H208" s="136">
        <f t="shared" si="81"/>
        <v>0</v>
      </c>
      <c r="I208" s="111">
        <f t="shared" si="81"/>
        <v>0</v>
      </c>
      <c r="J208" s="136">
        <f t="shared" si="81"/>
        <v>0</v>
      </c>
      <c r="K208" s="137">
        <f t="shared" si="81"/>
        <v>0</v>
      </c>
      <c r="L208" s="138">
        <f t="shared" si="81"/>
        <v>0</v>
      </c>
      <c r="M208" s="118"/>
      <c r="N208" s="139">
        <f t="shared" si="82"/>
        <v>0</v>
      </c>
      <c r="O208" s="109">
        <f t="shared" si="82"/>
        <v>0</v>
      </c>
      <c r="P208" s="109">
        <f t="shared" si="82"/>
        <v>0</v>
      </c>
      <c r="Q208" s="109">
        <f t="shared" si="83"/>
        <v>0</v>
      </c>
      <c r="R208" s="109">
        <f t="shared" si="84"/>
        <v>0</v>
      </c>
      <c r="S208" s="110">
        <f t="shared" si="85"/>
        <v>0</v>
      </c>
      <c r="T208" s="111"/>
      <c r="U208" s="220"/>
      <c r="V208" s="266"/>
      <c r="W208" s="266"/>
      <c r="X208" s="266"/>
      <c r="Y208" s="266"/>
      <c r="Z208" s="266"/>
      <c r="AA208" s="266"/>
      <c r="AB208" s="266"/>
      <c r="AC208" s="266"/>
      <c r="AD208" s="266"/>
      <c r="AE208" s="266"/>
      <c r="AF208" s="221"/>
      <c r="AG208" s="266"/>
      <c r="AH208" s="266"/>
      <c r="AI208" s="266"/>
      <c r="AJ208" s="266"/>
      <c r="AK208" s="266"/>
      <c r="AL208" s="266"/>
      <c r="AM208" s="266"/>
      <c r="AN208" s="266"/>
      <c r="AO208" s="266"/>
      <c r="AP208" s="266"/>
      <c r="AQ208" s="266"/>
      <c r="AR208" s="221"/>
    </row>
    <row r="209" spans="3:45" s="17" customFormat="1" hidden="1" x14ac:dyDescent="0.25">
      <c r="C209" s="57" t="str">
        <f t="shared" si="86"/>
        <v>Red Bluff Substation</v>
      </c>
      <c r="D209" s="36" t="s">
        <v>6</v>
      </c>
      <c r="E209" s="134">
        <f t="shared" si="81"/>
        <v>0</v>
      </c>
      <c r="F209" s="140">
        <f t="shared" si="81"/>
        <v>0</v>
      </c>
      <c r="G209" s="122">
        <f t="shared" si="81"/>
        <v>0</v>
      </c>
      <c r="H209" s="136">
        <f t="shared" si="81"/>
        <v>0</v>
      </c>
      <c r="I209" s="111">
        <f t="shared" si="81"/>
        <v>0</v>
      </c>
      <c r="J209" s="136">
        <f t="shared" si="81"/>
        <v>0</v>
      </c>
      <c r="K209" s="137">
        <f t="shared" si="81"/>
        <v>0</v>
      </c>
      <c r="L209" s="138">
        <f t="shared" si="81"/>
        <v>0</v>
      </c>
      <c r="M209" s="118"/>
      <c r="N209" s="139">
        <f t="shared" si="82"/>
        <v>0</v>
      </c>
      <c r="O209" s="109">
        <f t="shared" si="82"/>
        <v>0</v>
      </c>
      <c r="P209" s="109">
        <f t="shared" si="82"/>
        <v>0</v>
      </c>
      <c r="Q209" s="109">
        <f t="shared" si="83"/>
        <v>0</v>
      </c>
      <c r="R209" s="109">
        <f t="shared" si="84"/>
        <v>0</v>
      </c>
      <c r="S209" s="110">
        <f t="shared" si="85"/>
        <v>0</v>
      </c>
      <c r="T209" s="111"/>
      <c r="U209" s="267"/>
      <c r="V209" s="268"/>
      <c r="W209" s="268"/>
      <c r="X209" s="268"/>
      <c r="Y209" s="268"/>
      <c r="Z209" s="268"/>
      <c r="AA209" s="268"/>
      <c r="AB209" s="268"/>
      <c r="AC209" s="268"/>
      <c r="AD209" s="268"/>
      <c r="AE209" s="268"/>
      <c r="AF209" s="269"/>
      <c r="AG209" s="268"/>
      <c r="AH209" s="268"/>
      <c r="AI209" s="268"/>
      <c r="AJ209" s="268"/>
      <c r="AK209" s="268"/>
      <c r="AL209" s="268"/>
      <c r="AM209" s="268"/>
      <c r="AN209" s="268"/>
      <c r="AO209" s="268"/>
      <c r="AP209" s="268"/>
      <c r="AQ209" s="268"/>
      <c r="AR209" s="269"/>
    </row>
    <row r="210" spans="3:45" ht="15.75" thickBot="1" x14ac:dyDescent="0.3">
      <c r="E210" s="115" t="s">
        <v>221</v>
      </c>
      <c r="F210" s="116"/>
      <c r="G210" s="116"/>
      <c r="H210" s="116"/>
      <c r="I210" s="116"/>
      <c r="J210" s="116"/>
      <c r="K210" s="116"/>
      <c r="L210" s="117"/>
      <c r="M210" s="118"/>
      <c r="N210" s="119">
        <f t="shared" ref="N210:S210" si="87">SUM(N205:N209)</f>
        <v>0</v>
      </c>
      <c r="O210" s="120">
        <f t="shared" si="87"/>
        <v>5.2983500000000001</v>
      </c>
      <c r="P210" s="120">
        <f t="shared" si="87"/>
        <v>0</v>
      </c>
      <c r="Q210" s="120">
        <f t="shared" si="87"/>
        <v>0</v>
      </c>
      <c r="R210" s="120">
        <f t="shared" si="87"/>
        <v>5.2983500000000001</v>
      </c>
      <c r="S210" s="121">
        <f t="shared" si="87"/>
        <v>0</v>
      </c>
      <c r="T210" s="122"/>
      <c r="U210" s="123">
        <f t="shared" ref="U210:AR210" si="88">SUM(U205:U209)</f>
        <v>0</v>
      </c>
      <c r="V210" s="124">
        <f t="shared" si="88"/>
        <v>3.2694399999999999</v>
      </c>
      <c r="W210" s="124">
        <f t="shared" si="88"/>
        <v>2.0289100000000002</v>
      </c>
      <c r="X210" s="124">
        <f t="shared" si="88"/>
        <v>0</v>
      </c>
      <c r="Y210" s="124">
        <f t="shared" si="88"/>
        <v>0</v>
      </c>
      <c r="Z210" s="124">
        <f t="shared" si="88"/>
        <v>0</v>
      </c>
      <c r="AA210" s="124">
        <f t="shared" si="88"/>
        <v>0</v>
      </c>
      <c r="AB210" s="124">
        <f t="shared" si="88"/>
        <v>0</v>
      </c>
      <c r="AC210" s="124">
        <f t="shared" si="88"/>
        <v>0</v>
      </c>
      <c r="AD210" s="124">
        <f t="shared" si="88"/>
        <v>0</v>
      </c>
      <c r="AE210" s="124">
        <f t="shared" si="88"/>
        <v>0</v>
      </c>
      <c r="AF210" s="125">
        <f t="shared" si="88"/>
        <v>0</v>
      </c>
      <c r="AG210" s="124">
        <f t="shared" si="88"/>
        <v>0</v>
      </c>
      <c r="AH210" s="124">
        <f t="shared" si="88"/>
        <v>0</v>
      </c>
      <c r="AI210" s="124">
        <f t="shared" si="88"/>
        <v>0</v>
      </c>
      <c r="AJ210" s="124">
        <f t="shared" si="88"/>
        <v>0</v>
      </c>
      <c r="AK210" s="124">
        <f t="shared" si="88"/>
        <v>0</v>
      </c>
      <c r="AL210" s="124">
        <f t="shared" si="88"/>
        <v>0</v>
      </c>
      <c r="AM210" s="124">
        <f t="shared" si="88"/>
        <v>0</v>
      </c>
      <c r="AN210" s="124">
        <f t="shared" si="88"/>
        <v>0</v>
      </c>
      <c r="AO210" s="124">
        <f t="shared" si="88"/>
        <v>0</v>
      </c>
      <c r="AP210" s="124">
        <f t="shared" si="88"/>
        <v>0</v>
      </c>
      <c r="AQ210" s="124">
        <f t="shared" si="88"/>
        <v>0</v>
      </c>
      <c r="AR210" s="125">
        <f t="shared" si="88"/>
        <v>0</v>
      </c>
      <c r="AS210" s="17"/>
    </row>
    <row r="211" spans="3:45" s="18" customFormat="1" ht="15.75" thickTop="1" x14ac:dyDescent="0.25">
      <c r="C211" s="42"/>
      <c r="D211" s="43"/>
      <c r="E211" s="38"/>
      <c r="F211" s="37"/>
      <c r="G211" s="38"/>
      <c r="H211" s="14"/>
      <c r="I211" s="14"/>
      <c r="J211" s="13"/>
      <c r="K211" s="14"/>
      <c r="L211" s="14"/>
      <c r="M211" s="118"/>
      <c r="N211" s="13"/>
      <c r="O211" s="13"/>
      <c r="P211" s="13"/>
      <c r="Q211" s="13"/>
      <c r="R211" s="13"/>
      <c r="S211" s="13"/>
      <c r="T211" s="122"/>
      <c r="U211" s="50"/>
      <c r="V211" s="50"/>
      <c r="W211" s="50"/>
      <c r="X211" s="50"/>
      <c r="Y211" s="50"/>
      <c r="Z211" s="50"/>
      <c r="AA211" s="50"/>
      <c r="AB211" s="50"/>
      <c r="AC211" s="50"/>
      <c r="AD211" s="50"/>
      <c r="AE211" s="50"/>
      <c r="AF211" s="50"/>
      <c r="AG211" s="50"/>
      <c r="AH211" s="50"/>
      <c r="AI211" s="50"/>
      <c r="AJ211" s="50"/>
      <c r="AK211" s="50"/>
      <c r="AL211" s="50"/>
      <c r="AM211" s="50"/>
      <c r="AN211" s="50"/>
      <c r="AO211" s="50"/>
      <c r="AP211" s="50"/>
      <c r="AQ211" s="50"/>
      <c r="AR211" s="50"/>
      <c r="AS211" s="17"/>
    </row>
    <row r="212" spans="3:45" x14ac:dyDescent="0.25">
      <c r="M212" s="118"/>
      <c r="T212" s="122"/>
      <c r="AS212" s="17"/>
    </row>
    <row r="213" spans="3:45" x14ac:dyDescent="0.25">
      <c r="M213" s="118"/>
      <c r="T213" s="122"/>
      <c r="U213" s="50"/>
      <c r="V213" s="50"/>
      <c r="W213" s="50"/>
      <c r="X213" s="50"/>
      <c r="Y213" s="50"/>
      <c r="Z213" s="50"/>
      <c r="AA213" s="50"/>
      <c r="AB213" s="50"/>
      <c r="AC213" s="50"/>
      <c r="AD213" s="50"/>
      <c r="AE213" s="50"/>
      <c r="AF213" s="50"/>
      <c r="AG213" s="50"/>
      <c r="AH213" s="50"/>
      <c r="AI213" s="50"/>
      <c r="AJ213" s="50"/>
      <c r="AK213" s="50"/>
      <c r="AL213" s="50"/>
      <c r="AM213" s="50"/>
      <c r="AN213" s="50"/>
      <c r="AO213" s="50"/>
      <c r="AP213" s="50"/>
      <c r="AQ213" s="50"/>
      <c r="AR213" s="50"/>
      <c r="AS213" s="17"/>
    </row>
    <row r="214" spans="3:45" x14ac:dyDescent="0.25">
      <c r="E214" s="216" t="s">
        <v>286</v>
      </c>
      <c r="F214" s="216"/>
      <c r="G214" s="216"/>
      <c r="H214" s="216"/>
      <c r="I214" s="216"/>
      <c r="J214" s="216"/>
      <c r="K214" s="216"/>
      <c r="L214" s="222"/>
      <c r="M214" s="118"/>
      <c r="T214" s="122"/>
      <c r="AS214" s="17"/>
    </row>
    <row r="215" spans="3:45" x14ac:dyDescent="0.25">
      <c r="M215" s="118"/>
      <c r="T215" s="122"/>
      <c r="AS215" s="17"/>
    </row>
    <row r="216" spans="3:45" x14ac:dyDescent="0.25">
      <c r="E216" s="96" t="s">
        <v>204</v>
      </c>
      <c r="M216" s="118"/>
      <c r="T216" s="122"/>
      <c r="AS216" s="17"/>
    </row>
    <row r="217" spans="3:45" ht="15" customHeight="1" x14ac:dyDescent="0.25">
      <c r="E217" s="97" t="s">
        <v>205</v>
      </c>
      <c r="F217" s="97"/>
      <c r="G217" s="97"/>
      <c r="H217" s="97"/>
      <c r="I217" s="97"/>
      <c r="J217" s="97"/>
      <c r="K217" s="97"/>
      <c r="L217" s="97"/>
      <c r="M217" s="118"/>
      <c r="T217" s="122"/>
      <c r="AS217" s="17"/>
    </row>
    <row r="218" spans="3:45" ht="15.75" thickBot="1" x14ac:dyDescent="0.3">
      <c r="M218" s="118"/>
      <c r="T218" s="122"/>
      <c r="AS218" s="17"/>
    </row>
    <row r="219" spans="3:45" s="17" customFormat="1" ht="30.75" thickBot="1" x14ac:dyDescent="0.3">
      <c r="C219" s="35"/>
      <c r="D219" s="36"/>
      <c r="E219" s="98" t="s">
        <v>23</v>
      </c>
      <c r="F219" s="99" t="s">
        <v>24</v>
      </c>
      <c r="G219" s="100" t="s">
        <v>25</v>
      </c>
      <c r="H219" s="101" t="s">
        <v>26</v>
      </c>
      <c r="I219" s="102" t="s">
        <v>27</v>
      </c>
      <c r="J219" s="102" t="s">
        <v>28</v>
      </c>
      <c r="K219" s="102" t="s">
        <v>29</v>
      </c>
      <c r="L219" s="103" t="s">
        <v>30</v>
      </c>
      <c r="M219" s="118"/>
      <c r="N219" s="105" t="str">
        <f t="shared" ref="N219:S219" si="89">N$13</f>
        <v>2016 CWIP</v>
      </c>
      <c r="O219" s="102" t="str">
        <f t="shared" si="89"/>
        <v>2017 Total Expenditures</v>
      </c>
      <c r="P219" s="102" t="str">
        <f t="shared" si="89"/>
        <v>2018 Total Expenditures</v>
      </c>
      <c r="Q219" s="102" t="str">
        <f t="shared" si="89"/>
        <v>2016 ISO CWIP Less Collectible</v>
      </c>
      <c r="R219" s="102" t="str">
        <f t="shared" si="89"/>
        <v>2017 ISO Expenditures Less Collectible</v>
      </c>
      <c r="S219" s="103" t="str">
        <f t="shared" si="89"/>
        <v>2018 ISO Expenditures Less Collectible</v>
      </c>
      <c r="T219" s="122"/>
      <c r="U219" s="107">
        <f>$F$5</f>
        <v>42736</v>
      </c>
      <c r="V219" s="101">
        <f t="shared" ref="V219:AN219" si="90">DATE(YEAR(U219),MONTH(U219)+1,DAY(U219))</f>
        <v>42767</v>
      </c>
      <c r="W219" s="101">
        <f t="shared" si="90"/>
        <v>42795</v>
      </c>
      <c r="X219" s="101">
        <f t="shared" si="90"/>
        <v>42826</v>
      </c>
      <c r="Y219" s="101">
        <f t="shared" si="90"/>
        <v>42856</v>
      </c>
      <c r="Z219" s="101">
        <f t="shared" si="90"/>
        <v>42887</v>
      </c>
      <c r="AA219" s="101">
        <f t="shared" si="90"/>
        <v>42917</v>
      </c>
      <c r="AB219" s="101">
        <f t="shared" si="90"/>
        <v>42948</v>
      </c>
      <c r="AC219" s="101">
        <f t="shared" si="90"/>
        <v>42979</v>
      </c>
      <c r="AD219" s="101">
        <f t="shared" si="90"/>
        <v>43009</v>
      </c>
      <c r="AE219" s="101">
        <f t="shared" si="90"/>
        <v>43040</v>
      </c>
      <c r="AF219" s="108">
        <f t="shared" si="90"/>
        <v>43070</v>
      </c>
      <c r="AG219" s="101">
        <f>DATE(YEAR(AF219),MONTH(AF219)+1,DAY(AF219))</f>
        <v>43101</v>
      </c>
      <c r="AH219" s="101">
        <f t="shared" si="90"/>
        <v>43132</v>
      </c>
      <c r="AI219" s="101">
        <f t="shared" si="90"/>
        <v>43160</v>
      </c>
      <c r="AJ219" s="101">
        <f t="shared" si="90"/>
        <v>43191</v>
      </c>
      <c r="AK219" s="101">
        <f t="shared" si="90"/>
        <v>43221</v>
      </c>
      <c r="AL219" s="101">
        <f t="shared" si="90"/>
        <v>43252</v>
      </c>
      <c r="AM219" s="101">
        <f t="shared" si="90"/>
        <v>43282</v>
      </c>
      <c r="AN219" s="101">
        <f t="shared" si="90"/>
        <v>43313</v>
      </c>
      <c r="AO219" s="101">
        <f>DATE(YEAR(AN219),MONTH(AN219)+1,DAY(AN219))</f>
        <v>43344</v>
      </c>
      <c r="AP219" s="101">
        <f>DATE(YEAR(AO219),MONTH(AO219)+1,DAY(AO219))</f>
        <v>43374</v>
      </c>
      <c r="AQ219" s="101">
        <f>DATE(YEAR(AP219),MONTH(AP219)+1,DAY(AP219))</f>
        <v>43405</v>
      </c>
      <c r="AR219" s="101">
        <f>DATE(YEAR(AQ219),MONTH(AQ219)+1,DAY(AQ219))</f>
        <v>43435</v>
      </c>
      <c r="AS219" s="133"/>
    </row>
    <row r="220" spans="3:45" s="17" customFormat="1" x14ac:dyDescent="0.25">
      <c r="C220" s="57" t="str">
        <f>+$E$214</f>
        <v>Eldorado - Ivanpah</v>
      </c>
      <c r="D220" s="36" t="s">
        <v>214</v>
      </c>
      <c r="E220" s="259"/>
      <c r="F220" s="270"/>
      <c r="G220" s="271"/>
      <c r="H220" s="272"/>
      <c r="I220" s="257"/>
      <c r="J220" s="273"/>
      <c r="K220" s="274"/>
      <c r="L220" s="275"/>
      <c r="M220" s="118"/>
      <c r="N220" s="276">
        <v>0</v>
      </c>
      <c r="O220" s="109">
        <f>SUM($U233:$AF233)</f>
        <v>0</v>
      </c>
      <c r="P220" s="109">
        <f>SUM($AG233:$AR233)</f>
        <v>0</v>
      </c>
      <c r="Q220" s="109">
        <f t="shared" ref="Q220:Q223" si="91">$N220*$L220*(1-$K220)</f>
        <v>0</v>
      </c>
      <c r="R220" s="109">
        <f t="shared" ref="R220:R223" si="92">$O220*$L220*(1-$K220)</f>
        <v>0</v>
      </c>
      <c r="S220" s="110">
        <f t="shared" ref="S220:S223" si="93">$P220*$L220*(1-$K220)</f>
        <v>0</v>
      </c>
      <c r="T220" s="111"/>
      <c r="U220" s="112">
        <f>IF(OR(RIGHT($J220,3)="RGT",RIGHT($J220,3)="INC"),IF($I220=U$219,SUM($U233:U233)+$Q220,IF(U$219&gt;$I220,U233,0)),0)</f>
        <v>0</v>
      </c>
      <c r="V220" s="113">
        <f>IF(OR(RIGHT($J220,3)="RGT",RIGHT($J220,3)="INC"),IF($I220=V$219,SUM($U233:V233)+$Q220,IF(V$219&gt;$I220,V233,0)),0)</f>
        <v>0</v>
      </c>
      <c r="W220" s="113">
        <f>IF(OR(RIGHT($J220,3)="RGT",RIGHT($J220,3)="INC"),IF($I220=W$219,SUM($U233:W233)+$Q220,IF(W$219&gt;$I220,W233,0)),0)</f>
        <v>0</v>
      </c>
      <c r="X220" s="113">
        <f>IF(OR(RIGHT($J220,3)="RGT",RIGHT($J220,3)="INC"),IF($I220=X$219,SUM($U233:X233)+$Q220,IF(X$219&gt;$I220,X233,0)),0)</f>
        <v>0</v>
      </c>
      <c r="Y220" s="113">
        <f>IF(OR(RIGHT($J220,3)="RGT",RIGHT($J220,3)="INC"),IF($I220=Y$219,SUM($U233:Y233)+$Q220,IF(Y$219&gt;$I220,Y233,0)),0)</f>
        <v>0</v>
      </c>
      <c r="Z220" s="113">
        <f>IF(OR(RIGHT($J220,3)="RGT",RIGHT($J220,3)="INC"),IF($I220=Z$219,SUM($U233:Z233)+$Q220,IF(Z$219&gt;$I220,Z233,0)),0)</f>
        <v>0</v>
      </c>
      <c r="AA220" s="113">
        <f>IF(OR(RIGHT($J220,3)="RGT",RIGHT($J220,3)="INC"),IF($I220=AA$219,SUM($U233:AA233)+$Q220,IF(AA$219&gt;$I220,AA233,0)),0)</f>
        <v>0</v>
      </c>
      <c r="AB220" s="113">
        <f>IF(OR(RIGHT($J220,3)="RGT",RIGHT($J220,3)="INC"),IF($I220=AB$219,SUM($U233:AB233)+$Q220,IF(AB$219&gt;$I220,AB233,0)),0)</f>
        <v>0</v>
      </c>
      <c r="AC220" s="113">
        <f>IF(OR(RIGHT($J220,3)="RGT",RIGHT($J220,3)="INC"),IF($I220=AC$219,SUM($U233:AC233)+$Q220,IF(AC$219&gt;$I220,AC233,0)),0)</f>
        <v>0</v>
      </c>
      <c r="AD220" s="113">
        <f>IF(OR(RIGHT($J220,3)="RGT",RIGHT($J220,3)="INC"),IF($I220=AD$219,SUM($U233:AD233)+$Q220,IF(AD$219&gt;$I220,AD233,0)),0)</f>
        <v>0</v>
      </c>
      <c r="AE220" s="113">
        <f>IF(OR(RIGHT($J220,3)="RGT",RIGHT($J220,3)="INC"),IF($I220=AE$219,SUM($U233:AE233)+$Q220,IF(AE$219&gt;$I220,AE233,0)),0)</f>
        <v>0</v>
      </c>
      <c r="AF220" s="114">
        <f>IF(OR(RIGHT($J220,3)="RGT",RIGHT($J220,3)="INC"),IF($I220=AF$219,SUM($U233:AF233)+$Q220,IF(AF$219&gt;$I220,AF233,0)),0)</f>
        <v>0</v>
      </c>
      <c r="AG220" s="113">
        <f>IF(OR(RIGHT($J220,3)="RGT",RIGHT($J220,3)="INC"),IF($I220=AG$219,SUM($U233:AG233)+$Q220,IF(AG$219&gt;$I220,AG233,0)),0)</f>
        <v>0</v>
      </c>
      <c r="AH220" s="113">
        <f>IF(OR(RIGHT($J220,3)="RGT",RIGHT($J220,3)="INC"),IF($I220=AH$219,SUM($U233:AH233)+$Q220,IF(AH$219&gt;$I220,AH233,0)),0)</f>
        <v>0</v>
      </c>
      <c r="AI220" s="113">
        <f>IF(OR(RIGHT($J220,3)="RGT",RIGHT($J220,3)="INC"),IF($I220=AI$219,SUM($U233:AI233)+$Q220,IF(AI$219&gt;$I220,AI233,0)),0)</f>
        <v>0</v>
      </c>
      <c r="AJ220" s="113">
        <f>IF(OR(RIGHT($J220,3)="RGT",RIGHT($J220,3)="INC"),IF($I220=AJ$219,SUM($U233:AJ233)+$Q220,IF(AJ$219&gt;$I220,AJ233,0)),0)</f>
        <v>0</v>
      </c>
      <c r="AK220" s="113">
        <f>IF(OR(RIGHT($J220,3)="RGT",RIGHT($J220,3)="INC"),IF($I220=AK$219,SUM($U233:AK233)+$Q220,IF(AK$219&gt;$I220,AK233,0)),0)</f>
        <v>0</v>
      </c>
      <c r="AL220" s="113">
        <f>IF(OR(RIGHT($J220,3)="RGT",RIGHT($J220,3)="INC"),IF($I220=AL$219,SUM($U233:AL233)+$Q220,IF(AL$219&gt;$I220,AL233,0)),0)</f>
        <v>0</v>
      </c>
      <c r="AM220" s="113">
        <f>IF(OR(RIGHT($J220,3)="RGT",RIGHT($J220,3)="INC"),IF($I220=AM$219,SUM($U233:AM233)+$Q220,IF(AM$219&gt;$I220,AM233,0)),0)</f>
        <v>0</v>
      </c>
      <c r="AN220" s="113">
        <f>IF(OR(RIGHT($J220,3)="RGT",RIGHT($J220,3)="INC"),IF($I220=AN$219,SUM($U233:AN233)+$Q220,IF(AN$219&gt;$I220,AN233,0)),0)</f>
        <v>0</v>
      </c>
      <c r="AO220" s="113">
        <f>IF(OR(RIGHT($J220,3)="RGT",RIGHT($J220,3)="INC"),IF($I220=AO$219,SUM($U233:AO233)+$Q220,IF(AO$219&gt;$I220,AO233,0)),0)</f>
        <v>0</v>
      </c>
      <c r="AP220" s="113">
        <f>IF(OR(RIGHT($J220,3)="RGT",RIGHT($J220,3)="INC"),IF($I220=AP$219,SUM($U233:AP233)+$Q220,IF(AP$219&gt;$I220,AP233,0)),0)</f>
        <v>0</v>
      </c>
      <c r="AQ220" s="113">
        <f>IF(OR(RIGHT($J220,3)="RGT",RIGHT($J220,3)="INC"),IF($I220=AQ$219,SUM($U233:AQ233)+$Q220,IF(AQ$219&gt;$I220,AQ233,0)),0)</f>
        <v>0</v>
      </c>
      <c r="AR220" s="151">
        <f>IF(OR(RIGHT($J220,3)="RGT",RIGHT($J220,3)="INC"),IF($I220=AR$219,SUM($U233:AR233)+$Q220,IF(AR$219&gt;$I220,AR233,0)),0)</f>
        <v>0</v>
      </c>
    </row>
    <row r="221" spans="3:45" s="17" customFormat="1" hidden="1" x14ac:dyDescent="0.25">
      <c r="C221" s="57" t="str">
        <f t="shared" ref="C221:C223" si="94">+$E$214</f>
        <v>Eldorado - Ivanpah</v>
      </c>
      <c r="D221" s="36" t="s">
        <v>214</v>
      </c>
      <c r="E221" s="259"/>
      <c r="F221" s="270"/>
      <c r="G221" s="271"/>
      <c r="H221" s="272"/>
      <c r="I221" s="257"/>
      <c r="J221" s="273"/>
      <c r="K221" s="274"/>
      <c r="L221" s="275"/>
      <c r="M221" s="118"/>
      <c r="N221" s="276"/>
      <c r="O221" s="109">
        <f>SUM($U234:$AF234)</f>
        <v>0</v>
      </c>
      <c r="P221" s="109">
        <f>SUM($AG234:$AR234)</f>
        <v>0</v>
      </c>
      <c r="Q221" s="109">
        <f t="shared" si="91"/>
        <v>0</v>
      </c>
      <c r="R221" s="109">
        <f t="shared" si="92"/>
        <v>0</v>
      </c>
      <c r="S221" s="110">
        <f t="shared" si="93"/>
        <v>0</v>
      </c>
      <c r="T221" s="111"/>
      <c r="U221" s="112">
        <f>IF(OR(RIGHT($J221,3)="RGT",RIGHT($J221,3)="INC"),IF($I221=U$219,SUM($U234:U234)+$Q221,IF(U$219&gt;$I221,U234,0)),0)</f>
        <v>0</v>
      </c>
      <c r="V221" s="113">
        <f>IF(OR(RIGHT($J221,3)="RGT",RIGHT($J221,3)="INC"),IF($I221=V$219,SUM($U234:V234)+$Q221,IF(V$219&gt;$I221,V234,0)),0)</f>
        <v>0</v>
      </c>
      <c r="W221" s="113">
        <f>IF(OR(RIGHT($J221,3)="RGT",RIGHT($J221,3)="INC"),IF($I221=W$219,SUM($U234:W234)+$Q221,IF(W$219&gt;$I221,W234,0)),0)</f>
        <v>0</v>
      </c>
      <c r="X221" s="113">
        <f>IF(OR(RIGHT($J221,3)="RGT",RIGHT($J221,3)="INC"),IF($I221=X$219,SUM($U234:X234)+$Q221,IF(X$219&gt;$I221,X234,0)),0)</f>
        <v>0</v>
      </c>
      <c r="Y221" s="113">
        <f>IF(OR(RIGHT($J221,3)="RGT",RIGHT($J221,3)="INC"),IF($I221=Y$219,SUM($U234:Y234)+$Q221,IF(Y$219&gt;$I221,Y234,0)),0)</f>
        <v>0</v>
      </c>
      <c r="Z221" s="113">
        <f>IF(OR(RIGHT($J221,3)="RGT",RIGHT($J221,3)="INC"),IF($I221=Z$219,SUM($U234:Z234)+$Q221,IF(Z$219&gt;$I221,Z234,0)),0)</f>
        <v>0</v>
      </c>
      <c r="AA221" s="113">
        <f>IF(OR(RIGHT($J221,3)="RGT",RIGHT($J221,3)="INC"),IF($I221=AA$219,SUM($U234:AA234)+$Q221,IF(AA$219&gt;$I221,AA234,0)),0)</f>
        <v>0</v>
      </c>
      <c r="AB221" s="113">
        <f>IF(OR(RIGHT($J221,3)="RGT",RIGHT($J221,3)="INC"),IF($I221=AB$219,SUM($U234:AB234)+$Q221,IF(AB$219&gt;$I221,AB234,0)),0)</f>
        <v>0</v>
      </c>
      <c r="AC221" s="113">
        <f>IF(OR(RIGHT($J221,3)="RGT",RIGHT($J221,3)="INC"),IF($I221=AC$219,SUM($U234:AC234)+$Q221,IF(AC$219&gt;$I221,AC234,0)),0)</f>
        <v>0</v>
      </c>
      <c r="AD221" s="113">
        <f>IF(OR(RIGHT($J221,3)="RGT",RIGHT($J221,3)="INC"),IF($I221=AD$219,SUM($U234:AD234)+$Q221,IF(AD$219&gt;$I221,AD234,0)),0)</f>
        <v>0</v>
      </c>
      <c r="AE221" s="113">
        <f>IF(OR(RIGHT($J221,3)="RGT",RIGHT($J221,3)="INC"),IF($I221=AE$219,SUM($U234:AE234)+$Q221,IF(AE$219&gt;$I221,AE234,0)),0)</f>
        <v>0</v>
      </c>
      <c r="AF221" s="114">
        <f>IF(OR(RIGHT($J221,3)="RGT",RIGHT($J221,3)="INC"),IF($I221=AF$219,SUM($U234:AF234)+$Q221,IF(AF$219&gt;$I221,AF234,0)),0)</f>
        <v>0</v>
      </c>
      <c r="AG221" s="113">
        <f>IF(OR(RIGHT($J221,3)="RGT",RIGHT($J221,3)="INC"),IF($I221=AG$219,SUM($U234:AG234)+$Q221,IF(AG$219&gt;$I221,AG234,0)),0)</f>
        <v>0</v>
      </c>
      <c r="AH221" s="113">
        <f>IF(OR(RIGHT($J221,3)="RGT",RIGHT($J221,3)="INC"),IF($I221=AH$219,SUM($U234:AH234)+$Q221,IF(AH$219&gt;$I221,AH234,0)),0)</f>
        <v>0</v>
      </c>
      <c r="AI221" s="113">
        <f>IF(OR(RIGHT($J221,3)="RGT",RIGHT($J221,3)="INC"),IF($I221=AI$219,SUM($U234:AI234)+$Q221,IF(AI$219&gt;$I221,AI234,0)),0)</f>
        <v>0</v>
      </c>
      <c r="AJ221" s="113">
        <f>IF(OR(RIGHT($J221,3)="RGT",RIGHT($J221,3)="INC"),IF($I221=AJ$219,SUM($U234:AJ234)+$Q221,IF(AJ$219&gt;$I221,AJ234,0)),0)</f>
        <v>0</v>
      </c>
      <c r="AK221" s="113">
        <f>IF(OR(RIGHT($J221,3)="RGT",RIGHT($J221,3)="INC"),IF($I221=AK$219,SUM($U234:AK234)+$Q221,IF(AK$219&gt;$I221,AK234,0)),0)</f>
        <v>0</v>
      </c>
      <c r="AL221" s="113">
        <f>IF(OR(RIGHT($J221,3)="RGT",RIGHT($J221,3)="INC"),IF($I221=AL$219,SUM($U234:AL234)+$Q221,IF(AL$219&gt;$I221,AL234,0)),0)</f>
        <v>0</v>
      </c>
      <c r="AM221" s="113">
        <f>IF(OR(RIGHT($J221,3)="RGT",RIGHT($J221,3)="INC"),IF($I221=AM$219,SUM($U234:AM234)+$Q221,IF(AM$219&gt;$I221,AM234,0)),0)</f>
        <v>0</v>
      </c>
      <c r="AN221" s="113">
        <f>IF(OR(RIGHT($J221,3)="RGT",RIGHT($J221,3)="INC"),IF($I221=AN$219,SUM($U234:AN234)+$Q221,IF(AN$219&gt;$I221,AN234,0)),0)</f>
        <v>0</v>
      </c>
      <c r="AO221" s="113">
        <f>IF(OR(RIGHT($J221,3)="RGT",RIGHT($J221,3)="INC"),IF($I221=AO$219,SUM($U234:AO234)+$Q221,IF(AO$219&gt;$I221,AO234,0)),0)</f>
        <v>0</v>
      </c>
      <c r="AP221" s="113">
        <f>IF(OR(RIGHT($J221,3)="RGT",RIGHT($J221,3)="INC"),IF($I221=AP$219,SUM($U234:AP234)+$Q221,IF(AP$219&gt;$I221,AP234,0)),0)</f>
        <v>0</v>
      </c>
      <c r="AQ221" s="113">
        <f>IF(OR(RIGHT($J221,3)="RGT",RIGHT($J221,3)="INC"),IF($I221=AQ$219,SUM($U234:AQ234)+$Q221,IF(AQ$219&gt;$I221,AQ234,0)),0)</f>
        <v>0</v>
      </c>
      <c r="AR221" s="114">
        <f>IF(OR(RIGHT($J221,3)="RGT",RIGHT($J221,3)="INC"),IF($I221=AR$219,SUM($U234:AR234)+$Q221,IF(AR$219&gt;$I221,AR234,0)),0)</f>
        <v>0</v>
      </c>
    </row>
    <row r="222" spans="3:45" s="17" customFormat="1" hidden="1" x14ac:dyDescent="0.25">
      <c r="C222" s="57" t="str">
        <f t="shared" si="94"/>
        <v>Eldorado - Ivanpah</v>
      </c>
      <c r="D222" s="36" t="s">
        <v>214</v>
      </c>
      <c r="E222" s="259"/>
      <c r="F222" s="270"/>
      <c r="G222" s="271"/>
      <c r="H222" s="272"/>
      <c r="I222" s="257"/>
      <c r="J222" s="273"/>
      <c r="K222" s="274"/>
      <c r="L222" s="275"/>
      <c r="M222" s="118"/>
      <c r="N222" s="276"/>
      <c r="O222" s="109">
        <f>SUM($U235:$AF235)</f>
        <v>0</v>
      </c>
      <c r="P222" s="109">
        <f>SUM($AG235:$AR235)</f>
        <v>0</v>
      </c>
      <c r="Q222" s="109">
        <f t="shared" si="91"/>
        <v>0</v>
      </c>
      <c r="R222" s="109">
        <f t="shared" si="92"/>
        <v>0</v>
      </c>
      <c r="S222" s="110">
        <f t="shared" si="93"/>
        <v>0</v>
      </c>
      <c r="T222" s="111"/>
      <c r="U222" s="112">
        <f>IF(OR(RIGHT($J222,3)="RGT",RIGHT($J222,3)="INC"),IF($I222=U$219,SUM($U235:U235)+$Q222,IF(U$219&gt;$I222,U235,0)),0)</f>
        <v>0</v>
      </c>
      <c r="V222" s="113">
        <f>IF(OR(RIGHT($J222,3)="RGT",RIGHT($J222,3)="INC"),IF($I222=V$219,SUM($U235:V235)+$Q222,IF(V$219&gt;$I222,V235,0)),0)</f>
        <v>0</v>
      </c>
      <c r="W222" s="113">
        <f>IF(OR(RIGHT($J222,3)="RGT",RIGHT($J222,3)="INC"),IF($I222=W$219,SUM($U235:W235)+$Q222,IF(W$219&gt;$I222,W235,0)),0)</f>
        <v>0</v>
      </c>
      <c r="X222" s="113">
        <f>IF(OR(RIGHT($J222,3)="RGT",RIGHT($J222,3)="INC"),IF($I222=X$219,SUM($U235:X235)+$Q222,IF(X$219&gt;$I222,X235,0)),0)</f>
        <v>0</v>
      </c>
      <c r="Y222" s="113">
        <f>IF(OR(RIGHT($J222,3)="RGT",RIGHT($J222,3)="INC"),IF($I222=Y$219,SUM($U235:Y235)+$Q222,IF(Y$219&gt;$I222,Y235,0)),0)</f>
        <v>0</v>
      </c>
      <c r="Z222" s="113">
        <f>IF(OR(RIGHT($J222,3)="RGT",RIGHT($J222,3)="INC"),IF($I222=Z$219,SUM($U235:Z235)+$Q222,IF(Z$219&gt;$I222,Z235,0)),0)</f>
        <v>0</v>
      </c>
      <c r="AA222" s="113">
        <f>IF(OR(RIGHT($J222,3)="RGT",RIGHT($J222,3)="INC"),IF($I222=AA$219,SUM($U235:AA235)+$Q222,IF(AA$219&gt;$I222,AA235,0)),0)</f>
        <v>0</v>
      </c>
      <c r="AB222" s="113">
        <f>IF(OR(RIGHT($J222,3)="RGT",RIGHT($J222,3)="INC"),IF($I222=AB$219,SUM($U235:AB235)+$Q222,IF(AB$219&gt;$I222,AB235,0)),0)</f>
        <v>0</v>
      </c>
      <c r="AC222" s="113">
        <f>IF(OR(RIGHT($J222,3)="RGT",RIGHT($J222,3)="INC"),IF($I222=AC$219,SUM($U235:AC235)+$Q222,IF(AC$219&gt;$I222,AC235,0)),0)</f>
        <v>0</v>
      </c>
      <c r="AD222" s="113">
        <f>IF(OR(RIGHT($J222,3)="RGT",RIGHT($J222,3)="INC"),IF($I222=AD$219,SUM($U235:AD235)+$Q222,IF(AD$219&gt;$I222,AD235,0)),0)</f>
        <v>0</v>
      </c>
      <c r="AE222" s="113">
        <f>IF(OR(RIGHT($J222,3)="RGT",RIGHT($J222,3)="INC"),IF($I222=AE$219,SUM($U235:AE235)+$Q222,IF(AE$219&gt;$I222,AE235,0)),0)</f>
        <v>0</v>
      </c>
      <c r="AF222" s="114">
        <f>IF(OR(RIGHT($J222,3)="RGT",RIGHT($J222,3)="INC"),IF($I222=AF$219,SUM($U235:AF235)+$Q222,IF(AF$219&gt;$I222,AF235,0)),0)</f>
        <v>0</v>
      </c>
      <c r="AG222" s="113">
        <f>IF(OR(RIGHT($J222,3)="RGT",RIGHT($J222,3)="INC"),IF($I222=AG$219,SUM($U235:AG235)+$Q222,IF(AG$219&gt;$I222,AG235,0)),0)</f>
        <v>0</v>
      </c>
      <c r="AH222" s="113">
        <f>IF(OR(RIGHT($J222,3)="RGT",RIGHT($J222,3)="INC"),IF($I222=AH$219,SUM($U235:AH235)+$Q222,IF(AH$219&gt;$I222,AH235,0)),0)</f>
        <v>0</v>
      </c>
      <c r="AI222" s="113">
        <f>IF(OR(RIGHT($J222,3)="RGT",RIGHT($J222,3)="INC"),IF($I222=AI$219,SUM($U235:AI235)+$Q222,IF(AI$219&gt;$I222,AI235,0)),0)</f>
        <v>0</v>
      </c>
      <c r="AJ222" s="113">
        <f>IF(OR(RIGHT($J222,3)="RGT",RIGHT($J222,3)="INC"),IF($I222=AJ$219,SUM($U235:AJ235)+$Q222,IF(AJ$219&gt;$I222,AJ235,0)),0)</f>
        <v>0</v>
      </c>
      <c r="AK222" s="113">
        <f>IF(OR(RIGHT($J222,3)="RGT",RIGHT($J222,3)="INC"),IF($I222=AK$219,SUM($U235:AK235)+$Q222,IF(AK$219&gt;$I222,AK235,0)),0)</f>
        <v>0</v>
      </c>
      <c r="AL222" s="113">
        <f>IF(OR(RIGHT($J222,3)="RGT",RIGHT($J222,3)="INC"),IF($I222=AL$219,SUM($U235:AL235)+$Q222,IF(AL$219&gt;$I222,AL235,0)),0)</f>
        <v>0</v>
      </c>
      <c r="AM222" s="113">
        <f>IF(OR(RIGHT($J222,3)="RGT",RIGHT($J222,3)="INC"),IF($I222=AM$219,SUM($U235:AM235)+$Q222,IF(AM$219&gt;$I222,AM235,0)),0)</f>
        <v>0</v>
      </c>
      <c r="AN222" s="113">
        <f>IF(OR(RIGHT($J222,3)="RGT",RIGHT($J222,3)="INC"),IF($I222=AN$219,SUM($U235:AN235)+$Q222,IF(AN$219&gt;$I222,AN235,0)),0)</f>
        <v>0</v>
      </c>
      <c r="AO222" s="113">
        <f>IF(OR(RIGHT($J222,3)="RGT",RIGHT($J222,3)="INC"),IF($I222=AO$219,SUM($U235:AO235)+$Q222,IF(AO$219&gt;$I222,AO235,0)),0)</f>
        <v>0</v>
      </c>
      <c r="AP222" s="113">
        <f>IF(OR(RIGHT($J222,3)="RGT",RIGHT($J222,3)="INC"),IF($I222=AP$219,SUM($U235:AP235)+$Q222,IF(AP$219&gt;$I222,AP235,0)),0)</f>
        <v>0</v>
      </c>
      <c r="AQ222" s="113">
        <f>IF(OR(RIGHT($J222,3)="RGT",RIGHT($J222,3)="INC"),IF($I222=AQ$219,SUM($U235:AQ235)+$Q222,IF(AQ$219&gt;$I222,AQ235,0)),0)</f>
        <v>0</v>
      </c>
      <c r="AR222" s="114">
        <f>IF(OR(RIGHT($J222,3)="RGT",RIGHT($J222,3)="INC"),IF($I222=AR$219,SUM($U235:AR235)+$Q222,IF(AR$219&gt;$I222,AR235,0)),0)</f>
        <v>0</v>
      </c>
    </row>
    <row r="223" spans="3:45" s="17" customFormat="1" hidden="1" x14ac:dyDescent="0.25">
      <c r="C223" s="57" t="str">
        <f t="shared" si="94"/>
        <v>Eldorado - Ivanpah</v>
      </c>
      <c r="D223" s="36" t="s">
        <v>214</v>
      </c>
      <c r="E223" s="259"/>
      <c r="F223" s="270"/>
      <c r="G223" s="271"/>
      <c r="H223" s="272"/>
      <c r="I223" s="257"/>
      <c r="J223" s="273"/>
      <c r="K223" s="274"/>
      <c r="L223" s="275"/>
      <c r="M223" s="118"/>
      <c r="N223" s="276"/>
      <c r="O223" s="109">
        <f>SUM($U236:$AF236)</f>
        <v>0</v>
      </c>
      <c r="P223" s="109">
        <f>SUM($AG236:$AR236)</f>
        <v>0</v>
      </c>
      <c r="Q223" s="109">
        <f t="shared" si="91"/>
        <v>0</v>
      </c>
      <c r="R223" s="109">
        <f t="shared" si="92"/>
        <v>0</v>
      </c>
      <c r="S223" s="110">
        <f t="shared" si="93"/>
        <v>0</v>
      </c>
      <c r="T223" s="111"/>
      <c r="U223" s="112">
        <f>IF(OR(RIGHT($J223,3)="RGT",RIGHT($J223,3)="INC"),IF($I223=U$219,SUM($U236:U236)+$Q223,IF(U$219&gt;$I223,U236,0)),0)</f>
        <v>0</v>
      </c>
      <c r="V223" s="113">
        <f>IF(OR(RIGHT($J223,3)="RGT",RIGHT($J223,3)="INC"),IF($I223=V$219,SUM($U236:V236)+$Q223,IF(V$219&gt;$I223,V236,0)),0)</f>
        <v>0</v>
      </c>
      <c r="W223" s="113">
        <f>IF(OR(RIGHT($J223,3)="RGT",RIGHT($J223,3)="INC"),IF($I223=W$219,SUM($U236:W236)+$Q223,IF(W$219&gt;$I223,W236,0)),0)</f>
        <v>0</v>
      </c>
      <c r="X223" s="113">
        <f>IF(OR(RIGHT($J223,3)="RGT",RIGHT($J223,3)="INC"),IF($I223=X$219,SUM($U236:X236)+$Q223,IF(X$219&gt;$I223,X236,0)),0)</f>
        <v>0</v>
      </c>
      <c r="Y223" s="113">
        <f>IF(OR(RIGHT($J223,3)="RGT",RIGHT($J223,3)="INC"),IF($I223=Y$219,SUM($U236:Y236)+$Q223,IF(Y$219&gt;$I223,Y236,0)),0)</f>
        <v>0</v>
      </c>
      <c r="Z223" s="113">
        <f>IF(OR(RIGHT($J223,3)="RGT",RIGHT($J223,3)="INC"),IF($I223=Z$219,SUM($U236:Z236)+$Q223,IF(Z$219&gt;$I223,Z236,0)),0)</f>
        <v>0</v>
      </c>
      <c r="AA223" s="113">
        <f>IF(OR(RIGHT($J223,3)="RGT",RIGHT($J223,3)="INC"),IF($I223=AA$219,SUM($U236:AA236)+$Q223,IF(AA$219&gt;$I223,AA236,0)),0)</f>
        <v>0</v>
      </c>
      <c r="AB223" s="113">
        <f>IF(OR(RIGHT($J223,3)="RGT",RIGHT($J223,3)="INC"),IF($I223=AB$219,SUM($U236:AB236)+$Q223,IF(AB$219&gt;$I223,AB236,0)),0)</f>
        <v>0</v>
      </c>
      <c r="AC223" s="113">
        <f>IF(OR(RIGHT($J223,3)="RGT",RIGHT($J223,3)="INC"),IF($I223=AC$219,SUM($U236:AC236)+$Q223,IF(AC$219&gt;$I223,AC236,0)),0)</f>
        <v>0</v>
      </c>
      <c r="AD223" s="113">
        <f>IF(OR(RIGHT($J223,3)="RGT",RIGHT($J223,3)="INC"),IF($I223=AD$219,SUM($U236:AD236)+$Q223,IF(AD$219&gt;$I223,AD236,0)),0)</f>
        <v>0</v>
      </c>
      <c r="AE223" s="113">
        <f>IF(OR(RIGHT($J223,3)="RGT",RIGHT($J223,3)="INC"),IF($I223=AE$219,SUM($U236:AE236)+$Q223,IF(AE$219&gt;$I223,AE236,0)),0)</f>
        <v>0</v>
      </c>
      <c r="AF223" s="114">
        <f>IF(OR(RIGHT($J223,3)="RGT",RIGHT($J223,3)="INC"),IF($I223=AF$219,SUM($U236:AF236)+$Q223,IF(AF$219&gt;$I223,AF236,0)),0)</f>
        <v>0</v>
      </c>
      <c r="AG223" s="113">
        <f>IF(OR(RIGHT($J223,3)="RGT",RIGHT($J223,3)="INC"),IF($I223=AG$219,SUM($U236:AG236)+$Q223,IF(AG$219&gt;$I223,AG236,0)),0)</f>
        <v>0</v>
      </c>
      <c r="AH223" s="113">
        <f>IF(OR(RIGHT($J223,3)="RGT",RIGHT($J223,3)="INC"),IF($I223=AH$219,SUM($U236:AH236)+$Q223,IF(AH$219&gt;$I223,AH236,0)),0)</f>
        <v>0</v>
      </c>
      <c r="AI223" s="113">
        <f>IF(OR(RIGHT($J223,3)="RGT",RIGHT($J223,3)="INC"),IF($I223=AI$219,SUM($U236:AI236)+$Q223,IF(AI$219&gt;$I223,AI236,0)),0)</f>
        <v>0</v>
      </c>
      <c r="AJ223" s="113">
        <f>IF(OR(RIGHT($J223,3)="RGT",RIGHT($J223,3)="INC"),IF($I223=AJ$219,SUM($U236:AJ236)+$Q223,IF(AJ$219&gt;$I223,AJ236,0)),0)</f>
        <v>0</v>
      </c>
      <c r="AK223" s="113">
        <f>IF(OR(RIGHT($J223,3)="RGT",RIGHT($J223,3)="INC"),IF($I223=AK$219,SUM($U236:AK236)+$Q223,IF(AK$219&gt;$I223,AK236,0)),0)</f>
        <v>0</v>
      </c>
      <c r="AL223" s="113">
        <f>IF(OR(RIGHT($J223,3)="RGT",RIGHT($J223,3)="INC"),IF($I223=AL$219,SUM($U236:AL236)+$Q223,IF(AL$219&gt;$I223,AL236,0)),0)</f>
        <v>0</v>
      </c>
      <c r="AM223" s="113">
        <f>IF(OR(RIGHT($J223,3)="RGT",RIGHT($J223,3)="INC"),IF($I223=AM$219,SUM($U236:AM236)+$Q223,IF(AM$219&gt;$I223,AM236,0)),0)</f>
        <v>0</v>
      </c>
      <c r="AN223" s="113">
        <f>IF(OR(RIGHT($J223,3)="RGT",RIGHT($J223,3)="INC"),IF($I223=AN$219,SUM($U236:AN236)+$Q223,IF(AN$219&gt;$I223,AN236,0)),0)</f>
        <v>0</v>
      </c>
      <c r="AO223" s="113">
        <f>IF(OR(RIGHT($J223,3)="RGT",RIGHT($J223,3)="INC"),IF($I223=AO$219,SUM($U236:AO236)+$Q223,IF(AO$219&gt;$I223,AO236,0)),0)</f>
        <v>0</v>
      </c>
      <c r="AP223" s="113">
        <f>IF(OR(RIGHT($J223,3)="RGT",RIGHT($J223,3)="INC"),IF($I223=AP$219,SUM($U236:AP236)+$Q223,IF(AP$219&gt;$I223,AP236,0)),0)</f>
        <v>0</v>
      </c>
      <c r="AQ223" s="113">
        <f>IF(OR(RIGHT($J223,3)="RGT",RIGHT($J223,3)="INC"),IF($I223=AQ$219,SUM($U236:AQ236)+$Q223,IF(AQ$219&gt;$I223,AQ236,0)),0)</f>
        <v>0</v>
      </c>
      <c r="AR223" s="114">
        <f>IF(OR(RIGHT($J223,3)="RGT",RIGHT($J223,3)="INC"),IF($I223=AR$219,SUM($U236:AR236)+$Q223,IF(AR$219&gt;$I223,AR236,0)),0)</f>
        <v>0</v>
      </c>
    </row>
    <row r="224" spans="3:45" ht="15.75" thickBot="1" x14ac:dyDescent="0.3">
      <c r="D224" s="36" t="s">
        <v>287</v>
      </c>
      <c r="E224" s="115" t="s">
        <v>199</v>
      </c>
      <c r="F224" s="116"/>
      <c r="G224" s="116"/>
      <c r="H224" s="116"/>
      <c r="I224" s="116"/>
      <c r="J224" s="116"/>
      <c r="K224" s="116"/>
      <c r="L224" s="117"/>
      <c r="M224" s="118"/>
      <c r="N224" s="119">
        <f t="shared" ref="N224:S224" si="95">SUM(N220:N223)</f>
        <v>0</v>
      </c>
      <c r="O224" s="120">
        <f t="shared" si="95"/>
        <v>0</v>
      </c>
      <c r="P224" s="120">
        <f t="shared" si="95"/>
        <v>0</v>
      </c>
      <c r="Q224" s="120">
        <f t="shared" si="95"/>
        <v>0</v>
      </c>
      <c r="R224" s="120">
        <f t="shared" si="95"/>
        <v>0</v>
      </c>
      <c r="S224" s="121">
        <f t="shared" si="95"/>
        <v>0</v>
      </c>
      <c r="T224" s="122"/>
      <c r="U224" s="123">
        <f t="shared" ref="U224:AR224" si="96">SUM(U220:U223)</f>
        <v>0</v>
      </c>
      <c r="V224" s="124">
        <f t="shared" si="96"/>
        <v>0</v>
      </c>
      <c r="W224" s="124">
        <f t="shared" si="96"/>
        <v>0</v>
      </c>
      <c r="X224" s="124">
        <f t="shared" si="96"/>
        <v>0</v>
      </c>
      <c r="Y224" s="124">
        <f t="shared" si="96"/>
        <v>0</v>
      </c>
      <c r="Z224" s="124">
        <f t="shared" si="96"/>
        <v>0</v>
      </c>
      <c r="AA224" s="124">
        <f t="shared" si="96"/>
        <v>0</v>
      </c>
      <c r="AB224" s="124">
        <f t="shared" si="96"/>
        <v>0</v>
      </c>
      <c r="AC224" s="124">
        <f t="shared" si="96"/>
        <v>0</v>
      </c>
      <c r="AD224" s="124">
        <f t="shared" si="96"/>
        <v>0</v>
      </c>
      <c r="AE224" s="124">
        <f t="shared" si="96"/>
        <v>0</v>
      </c>
      <c r="AF224" s="125">
        <f t="shared" si="96"/>
        <v>0</v>
      </c>
      <c r="AG224" s="124">
        <f t="shared" si="96"/>
        <v>0</v>
      </c>
      <c r="AH224" s="124">
        <f t="shared" si="96"/>
        <v>0</v>
      </c>
      <c r="AI224" s="124">
        <f t="shared" si="96"/>
        <v>0</v>
      </c>
      <c r="AJ224" s="124">
        <f t="shared" si="96"/>
        <v>0</v>
      </c>
      <c r="AK224" s="124">
        <f t="shared" si="96"/>
        <v>0</v>
      </c>
      <c r="AL224" s="124">
        <f t="shared" si="96"/>
        <v>0</v>
      </c>
      <c r="AM224" s="124">
        <f t="shared" si="96"/>
        <v>0</v>
      </c>
      <c r="AN224" s="124">
        <f t="shared" si="96"/>
        <v>0</v>
      </c>
      <c r="AO224" s="124">
        <f t="shared" si="96"/>
        <v>0</v>
      </c>
      <c r="AP224" s="124">
        <f t="shared" si="96"/>
        <v>0</v>
      </c>
      <c r="AQ224" s="124">
        <f t="shared" si="96"/>
        <v>0</v>
      </c>
      <c r="AR224" s="124">
        <f t="shared" si="96"/>
        <v>0</v>
      </c>
      <c r="AS224" s="133"/>
    </row>
    <row r="225" spans="3:45" s="15" customFormat="1" ht="15.75" thickTop="1" x14ac:dyDescent="0.25">
      <c r="C225" s="42"/>
      <c r="D225" s="43"/>
      <c r="E225" s="126"/>
      <c r="F225" s="44"/>
      <c r="G225" s="45"/>
      <c r="H225" s="12"/>
      <c r="I225" s="12"/>
      <c r="K225" s="12"/>
      <c r="L225" s="12"/>
      <c r="M225" s="118"/>
      <c r="T225" s="12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c r="AR225" s="12"/>
      <c r="AS225" s="17"/>
    </row>
    <row r="226" spans="3:45" ht="15.75" thickBot="1" x14ac:dyDescent="0.3">
      <c r="E226" s="115" t="str">
        <f>"Total Incremental Plant Balance - "&amp;E214</f>
        <v>Total Incremental Plant Balance - Eldorado - Ivanpah</v>
      </c>
      <c r="F226" s="116"/>
      <c r="G226" s="116"/>
      <c r="H226" s="116"/>
      <c r="I226" s="116"/>
      <c r="J226" s="116"/>
      <c r="K226" s="116"/>
      <c r="L226" s="117"/>
      <c r="M226" s="118"/>
      <c r="N226" s="119"/>
      <c r="O226" s="120"/>
      <c r="P226" s="120"/>
      <c r="Q226" s="120"/>
      <c r="R226" s="120"/>
      <c r="S226" s="121"/>
      <c r="T226" s="122"/>
      <c r="U226" s="123">
        <f>U224</f>
        <v>0</v>
      </c>
      <c r="V226" s="124">
        <f t="shared" ref="V226:AN226" si="97">V224+U226</f>
        <v>0</v>
      </c>
      <c r="W226" s="124">
        <f t="shared" si="97"/>
        <v>0</v>
      </c>
      <c r="X226" s="124">
        <f t="shared" si="97"/>
        <v>0</v>
      </c>
      <c r="Y226" s="124">
        <f t="shared" si="97"/>
        <v>0</v>
      </c>
      <c r="Z226" s="124">
        <f t="shared" si="97"/>
        <v>0</v>
      </c>
      <c r="AA226" s="124">
        <f t="shared" si="97"/>
        <v>0</v>
      </c>
      <c r="AB226" s="124">
        <f t="shared" si="97"/>
        <v>0</v>
      </c>
      <c r="AC226" s="124">
        <f t="shared" si="97"/>
        <v>0</v>
      </c>
      <c r="AD226" s="124">
        <f t="shared" si="97"/>
        <v>0</v>
      </c>
      <c r="AE226" s="124">
        <f t="shared" si="97"/>
        <v>0</v>
      </c>
      <c r="AF226" s="125">
        <f t="shared" si="97"/>
        <v>0</v>
      </c>
      <c r="AG226" s="124">
        <f>AG224+AF226</f>
        <v>0</v>
      </c>
      <c r="AH226" s="124">
        <f t="shared" si="97"/>
        <v>0</v>
      </c>
      <c r="AI226" s="124">
        <f t="shared" si="97"/>
        <v>0</v>
      </c>
      <c r="AJ226" s="124">
        <f t="shared" si="97"/>
        <v>0</v>
      </c>
      <c r="AK226" s="124">
        <f t="shared" si="97"/>
        <v>0</v>
      </c>
      <c r="AL226" s="124">
        <f t="shared" si="97"/>
        <v>0</v>
      </c>
      <c r="AM226" s="124">
        <f t="shared" si="97"/>
        <v>0</v>
      </c>
      <c r="AN226" s="124">
        <f t="shared" si="97"/>
        <v>0</v>
      </c>
      <c r="AO226" s="124">
        <f>AO224+AN226</f>
        <v>0</v>
      </c>
      <c r="AP226" s="124">
        <f>AP224+AO226</f>
        <v>0</v>
      </c>
      <c r="AQ226" s="124">
        <f>AQ224+AP226</f>
        <v>0</v>
      </c>
      <c r="AR226" s="125">
        <f>AR224+AQ226</f>
        <v>0</v>
      </c>
      <c r="AS226" s="17"/>
    </row>
    <row r="227" spans="3:45" ht="15.75" thickTop="1" x14ac:dyDescent="0.25">
      <c r="E227" s="127"/>
      <c r="F227" s="128"/>
      <c r="G227" s="127"/>
      <c r="H227" s="191"/>
      <c r="I227" s="191"/>
      <c r="J227" s="191"/>
      <c r="K227" s="191"/>
      <c r="L227" s="191"/>
      <c r="M227" s="118"/>
      <c r="N227" s="30"/>
      <c r="O227" s="30"/>
      <c r="P227" s="30"/>
      <c r="Q227" s="30"/>
      <c r="R227" s="30"/>
      <c r="S227" s="30"/>
      <c r="T227" s="122"/>
      <c r="U227" s="129"/>
      <c r="V227" s="129"/>
      <c r="W227" s="129"/>
      <c r="X227" s="129"/>
      <c r="Y227" s="129"/>
      <c r="Z227" s="129"/>
      <c r="AA227" s="129"/>
      <c r="AB227" s="129"/>
      <c r="AC227" s="129"/>
      <c r="AD227" s="129"/>
      <c r="AE227" s="129"/>
      <c r="AF227" s="129"/>
      <c r="AG227" s="129"/>
      <c r="AH227" s="129"/>
      <c r="AI227" s="129"/>
      <c r="AJ227" s="129"/>
      <c r="AK227" s="129"/>
      <c r="AL227" s="129"/>
      <c r="AM227" s="129"/>
      <c r="AN227" s="129"/>
      <c r="AO227" s="129"/>
      <c r="AP227" s="129"/>
      <c r="AQ227" s="129"/>
      <c r="AR227" s="129"/>
      <c r="AS227" s="17"/>
    </row>
    <row r="228" spans="3:45" s="15" customFormat="1" x14ac:dyDescent="0.25">
      <c r="C228" s="42"/>
      <c r="D228" s="43"/>
      <c r="E228" s="126"/>
      <c r="F228" s="44"/>
      <c r="G228" s="45"/>
      <c r="H228" s="12"/>
      <c r="I228" s="12"/>
      <c r="K228" s="12"/>
      <c r="L228" s="12"/>
      <c r="M228" s="118"/>
      <c r="N228" s="19"/>
      <c r="O228" s="19"/>
      <c r="P228" s="19"/>
      <c r="Q228" s="19"/>
      <c r="R228" s="19"/>
      <c r="S228" s="19"/>
      <c r="T228" s="12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7"/>
    </row>
    <row r="229" spans="3:45" s="15" customFormat="1" x14ac:dyDescent="0.25">
      <c r="C229" s="42"/>
      <c r="D229" s="43"/>
      <c r="E229" s="96" t="s">
        <v>219</v>
      </c>
      <c r="F229" s="37"/>
      <c r="G229" s="38"/>
      <c r="H229" s="14"/>
      <c r="I229" s="14"/>
      <c r="J229" s="13"/>
      <c r="K229" s="14"/>
      <c r="L229" s="14"/>
      <c r="M229" s="118"/>
      <c r="N229" s="13"/>
      <c r="O229" s="13"/>
      <c r="P229" s="13"/>
      <c r="Q229" s="13"/>
      <c r="R229" s="13"/>
      <c r="S229" s="13"/>
      <c r="T229" s="122"/>
      <c r="U229" s="14"/>
      <c r="V229" s="14"/>
      <c r="W229" s="14"/>
      <c r="X229" s="14"/>
      <c r="Y229" s="14"/>
      <c r="Z229" s="14"/>
      <c r="AA229" s="14"/>
      <c r="AB229" s="14"/>
      <c r="AC229" s="14"/>
      <c r="AD229" s="14"/>
      <c r="AE229" s="14"/>
      <c r="AF229" s="14"/>
      <c r="AG229" s="14"/>
      <c r="AH229" s="14"/>
      <c r="AI229" s="14"/>
      <c r="AJ229" s="14"/>
      <c r="AK229" s="14"/>
      <c r="AL229" s="14"/>
      <c r="AM229" s="14"/>
      <c r="AN229" s="14"/>
      <c r="AO229" s="14"/>
      <c r="AP229" s="14"/>
      <c r="AQ229" s="14"/>
      <c r="AR229" s="14"/>
      <c r="AS229" s="17"/>
    </row>
    <row r="230" spans="3:45" s="15" customFormat="1" x14ac:dyDescent="0.25">
      <c r="C230" s="42"/>
      <c r="D230" s="43"/>
      <c r="E230" s="38" t="s">
        <v>220</v>
      </c>
      <c r="F230" s="37"/>
      <c r="G230" s="38"/>
      <c r="H230" s="14"/>
      <c r="I230" s="14"/>
      <c r="J230" s="13"/>
      <c r="K230" s="14"/>
      <c r="L230" s="14"/>
      <c r="M230" s="118"/>
      <c r="N230" s="13"/>
      <c r="O230" s="13"/>
      <c r="P230" s="13"/>
      <c r="Q230" s="13"/>
      <c r="R230" s="13"/>
      <c r="S230" s="13"/>
      <c r="T230" s="122"/>
      <c r="U230" s="14"/>
      <c r="V230" s="14"/>
      <c r="W230" s="14"/>
      <c r="X230" s="14"/>
      <c r="Y230" s="14"/>
      <c r="Z230" s="14"/>
      <c r="AA230" s="14"/>
      <c r="AB230" s="14"/>
      <c r="AC230" s="14"/>
      <c r="AD230" s="14"/>
      <c r="AE230" s="14"/>
      <c r="AF230" s="14"/>
      <c r="AG230" s="14"/>
      <c r="AH230" s="14"/>
      <c r="AI230" s="14"/>
      <c r="AJ230" s="14"/>
      <c r="AK230" s="14"/>
      <c r="AL230" s="14"/>
      <c r="AM230" s="14"/>
      <c r="AN230" s="14"/>
      <c r="AO230" s="14"/>
      <c r="AP230" s="14"/>
      <c r="AQ230" s="14"/>
      <c r="AR230" s="14"/>
      <c r="AS230" s="17"/>
    </row>
    <row r="231" spans="3:45" s="15" customFormat="1" ht="15.75" thickBot="1" x14ac:dyDescent="0.3">
      <c r="C231" s="42"/>
      <c r="D231" s="43"/>
      <c r="E231" s="38"/>
      <c r="F231" s="37"/>
      <c r="G231" s="38"/>
      <c r="H231" s="14"/>
      <c r="I231" s="14"/>
      <c r="J231" s="13"/>
      <c r="K231" s="14"/>
      <c r="L231" s="14"/>
      <c r="M231" s="118"/>
      <c r="N231" s="13"/>
      <c r="O231" s="13"/>
      <c r="P231" s="13"/>
      <c r="Q231" s="13"/>
      <c r="R231" s="13"/>
      <c r="S231" s="13"/>
      <c r="T231" s="122"/>
      <c r="U231" s="14"/>
      <c r="V231" s="14"/>
      <c r="W231" s="14"/>
      <c r="X231" s="14"/>
      <c r="Y231" s="14"/>
      <c r="Z231" s="14"/>
      <c r="AA231" s="14"/>
      <c r="AB231" s="14"/>
      <c r="AC231" s="14"/>
      <c r="AD231" s="14"/>
      <c r="AE231" s="14"/>
      <c r="AF231" s="14"/>
      <c r="AG231" s="14"/>
      <c r="AH231" s="14"/>
      <c r="AI231" s="14"/>
      <c r="AJ231" s="14"/>
      <c r="AK231" s="14"/>
      <c r="AL231" s="14"/>
      <c r="AM231" s="14"/>
      <c r="AN231" s="14"/>
      <c r="AO231" s="14"/>
      <c r="AP231" s="14"/>
      <c r="AQ231" s="14"/>
      <c r="AR231" s="14"/>
      <c r="AS231" s="17"/>
    </row>
    <row r="232" spans="3:45" s="17" customFormat="1" ht="30.75" thickBot="1" x14ac:dyDescent="0.3">
      <c r="C232" s="35"/>
      <c r="D232" s="36"/>
      <c r="E232" s="98" t="s">
        <v>23</v>
      </c>
      <c r="F232" s="99" t="s">
        <v>24</v>
      </c>
      <c r="G232" s="100" t="s">
        <v>25</v>
      </c>
      <c r="H232" s="101" t="s">
        <v>26</v>
      </c>
      <c r="I232" s="102" t="s">
        <v>27</v>
      </c>
      <c r="J232" s="102" t="s">
        <v>28</v>
      </c>
      <c r="K232" s="102" t="s">
        <v>29</v>
      </c>
      <c r="L232" s="103" t="s">
        <v>30</v>
      </c>
      <c r="M232" s="118"/>
      <c r="N232" s="105" t="str">
        <f t="shared" ref="N232:S232" si="98">N$13</f>
        <v>2016 CWIP</v>
      </c>
      <c r="O232" s="102" t="str">
        <f t="shared" si="98"/>
        <v>2017 Total Expenditures</v>
      </c>
      <c r="P232" s="102" t="str">
        <f t="shared" si="98"/>
        <v>2018 Total Expenditures</v>
      </c>
      <c r="Q232" s="102" t="str">
        <f t="shared" si="98"/>
        <v>2016 ISO CWIP Less Collectible</v>
      </c>
      <c r="R232" s="102" t="str">
        <f t="shared" si="98"/>
        <v>2017 ISO Expenditures Less Collectible</v>
      </c>
      <c r="S232" s="103" t="str">
        <f t="shared" si="98"/>
        <v>2018 ISO Expenditures Less Collectible</v>
      </c>
      <c r="T232" s="122"/>
      <c r="U232" s="107">
        <f>$F$5</f>
        <v>42736</v>
      </c>
      <c r="V232" s="101">
        <f t="shared" ref="V232:AN232" si="99">DATE(YEAR(U232),MONTH(U232)+1,DAY(U232))</f>
        <v>42767</v>
      </c>
      <c r="W232" s="101">
        <f t="shared" si="99"/>
        <v>42795</v>
      </c>
      <c r="X232" s="101">
        <f t="shared" si="99"/>
        <v>42826</v>
      </c>
      <c r="Y232" s="101">
        <f t="shared" si="99"/>
        <v>42856</v>
      </c>
      <c r="Z232" s="101">
        <f t="shared" si="99"/>
        <v>42887</v>
      </c>
      <c r="AA232" s="101">
        <f t="shared" si="99"/>
        <v>42917</v>
      </c>
      <c r="AB232" s="101">
        <f t="shared" si="99"/>
        <v>42948</v>
      </c>
      <c r="AC232" s="101">
        <f t="shared" si="99"/>
        <v>42979</v>
      </c>
      <c r="AD232" s="101">
        <f t="shared" si="99"/>
        <v>43009</v>
      </c>
      <c r="AE232" s="101">
        <f t="shared" si="99"/>
        <v>43040</v>
      </c>
      <c r="AF232" s="108">
        <f t="shared" si="99"/>
        <v>43070</v>
      </c>
      <c r="AG232" s="107">
        <f>DATE(YEAR(AF232),MONTH(AF232)+1,DAY(AF232))</f>
        <v>43101</v>
      </c>
      <c r="AH232" s="101">
        <f t="shared" si="99"/>
        <v>43132</v>
      </c>
      <c r="AI232" s="101">
        <f t="shared" si="99"/>
        <v>43160</v>
      </c>
      <c r="AJ232" s="101">
        <f t="shared" si="99"/>
        <v>43191</v>
      </c>
      <c r="AK232" s="101">
        <f t="shared" si="99"/>
        <v>43221</v>
      </c>
      <c r="AL232" s="101">
        <f t="shared" si="99"/>
        <v>43252</v>
      </c>
      <c r="AM232" s="101">
        <f t="shared" si="99"/>
        <v>43282</v>
      </c>
      <c r="AN232" s="101">
        <f t="shared" si="99"/>
        <v>43313</v>
      </c>
      <c r="AO232" s="101">
        <f>DATE(YEAR(AN232),MONTH(AN232)+1,DAY(AN232))</f>
        <v>43344</v>
      </c>
      <c r="AP232" s="101">
        <f>DATE(YEAR(AO232),MONTH(AO232)+1,DAY(AO232))</f>
        <v>43374</v>
      </c>
      <c r="AQ232" s="101">
        <f>DATE(YEAR(AP232),MONTH(AP232)+1,DAY(AP232))</f>
        <v>43405</v>
      </c>
      <c r="AR232" s="108">
        <f>DATE(YEAR(AQ232),MONTH(AQ232)+1,DAY(AQ232))</f>
        <v>43435</v>
      </c>
      <c r="AS232" s="18"/>
    </row>
    <row r="233" spans="3:45" s="17" customFormat="1" x14ac:dyDescent="0.25">
      <c r="C233" s="57" t="str">
        <f>+$E$214</f>
        <v>Eldorado - Ivanpah</v>
      </c>
      <c r="D233" s="36" t="s">
        <v>6</v>
      </c>
      <c r="E233" s="134"/>
      <c r="F233" s="135"/>
      <c r="G233" s="122"/>
      <c r="H233" s="136"/>
      <c r="I233" s="111"/>
      <c r="J233" s="136"/>
      <c r="K233" s="137"/>
      <c r="L233" s="138"/>
      <c r="M233" s="118"/>
      <c r="N233" s="139">
        <f t="shared" ref="N233:P236" si="100">N220</f>
        <v>0</v>
      </c>
      <c r="O233" s="109">
        <f t="shared" si="100"/>
        <v>0</v>
      </c>
      <c r="P233" s="109">
        <f t="shared" si="100"/>
        <v>0</v>
      </c>
      <c r="Q233" s="109">
        <f t="shared" ref="Q233:Q236" si="101">$N233*$L233*(1-$K233)</f>
        <v>0</v>
      </c>
      <c r="R233" s="109">
        <f t="shared" ref="R233:R236" si="102">$O233*$L233*(1-$K233)</f>
        <v>0</v>
      </c>
      <c r="S233" s="110">
        <f t="shared" ref="S233:S236" si="103">$P233*$L233*(1-$K233)</f>
        <v>0</v>
      </c>
      <c r="T233" s="111"/>
      <c r="U233" s="244"/>
      <c r="V233" s="265"/>
      <c r="W233" s="265"/>
      <c r="X233" s="265"/>
      <c r="Y233" s="265"/>
      <c r="Z233" s="265"/>
      <c r="AA233" s="265"/>
      <c r="AB233" s="265"/>
      <c r="AC233" s="265"/>
      <c r="AD233" s="265"/>
      <c r="AE233" s="265"/>
      <c r="AF233" s="245"/>
      <c r="AG233" s="277"/>
      <c r="AH233" s="265"/>
      <c r="AI233" s="265"/>
      <c r="AJ233" s="265"/>
      <c r="AK233" s="265"/>
      <c r="AL233" s="265"/>
      <c r="AM233" s="265"/>
      <c r="AN233" s="265"/>
      <c r="AO233" s="265"/>
      <c r="AP233" s="265"/>
      <c r="AQ233" s="265"/>
      <c r="AR233" s="245"/>
    </row>
    <row r="234" spans="3:45" s="17" customFormat="1" hidden="1" x14ac:dyDescent="0.25">
      <c r="C234" s="57" t="str">
        <f t="shared" ref="C234:C236" si="104">+$E$214</f>
        <v>Eldorado - Ivanpah</v>
      </c>
      <c r="D234" s="36" t="s">
        <v>6</v>
      </c>
      <c r="E234" s="134"/>
      <c r="F234" s="140"/>
      <c r="G234" s="122"/>
      <c r="H234" s="136"/>
      <c r="I234" s="111"/>
      <c r="J234" s="136"/>
      <c r="K234" s="137"/>
      <c r="L234" s="138"/>
      <c r="M234" s="118"/>
      <c r="N234" s="139">
        <f t="shared" si="100"/>
        <v>0</v>
      </c>
      <c r="O234" s="109">
        <f t="shared" si="100"/>
        <v>0</v>
      </c>
      <c r="P234" s="109">
        <f t="shared" si="100"/>
        <v>0</v>
      </c>
      <c r="Q234" s="109">
        <f t="shared" si="101"/>
        <v>0</v>
      </c>
      <c r="R234" s="109">
        <f t="shared" si="102"/>
        <v>0</v>
      </c>
      <c r="S234" s="110">
        <f t="shared" si="103"/>
        <v>0</v>
      </c>
      <c r="T234" s="111"/>
      <c r="U234" s="244"/>
      <c r="V234" s="265"/>
      <c r="W234" s="265"/>
      <c r="X234" s="265"/>
      <c r="Y234" s="265"/>
      <c r="Z234" s="265"/>
      <c r="AA234" s="265"/>
      <c r="AB234" s="265"/>
      <c r="AC234" s="265"/>
      <c r="AD234" s="265"/>
      <c r="AE234" s="265"/>
      <c r="AF234" s="245"/>
      <c r="AG234" s="277"/>
      <c r="AH234" s="265"/>
      <c r="AI234" s="265"/>
      <c r="AJ234" s="265"/>
      <c r="AK234" s="265"/>
      <c r="AL234" s="265"/>
      <c r="AM234" s="265"/>
      <c r="AN234" s="265"/>
      <c r="AO234" s="265"/>
      <c r="AP234" s="265"/>
      <c r="AQ234" s="265"/>
      <c r="AR234" s="245"/>
    </row>
    <row r="235" spans="3:45" s="17" customFormat="1" hidden="1" x14ac:dyDescent="0.25">
      <c r="C235" s="57" t="str">
        <f t="shared" si="104"/>
        <v>Eldorado - Ivanpah</v>
      </c>
      <c r="D235" s="36" t="s">
        <v>6</v>
      </c>
      <c r="E235" s="134"/>
      <c r="F235" s="140"/>
      <c r="G235" s="122"/>
      <c r="H235" s="136"/>
      <c r="I235" s="111"/>
      <c r="J235" s="136"/>
      <c r="K235" s="137"/>
      <c r="L235" s="138"/>
      <c r="M235" s="118"/>
      <c r="N235" s="139">
        <f t="shared" si="100"/>
        <v>0</v>
      </c>
      <c r="O235" s="109">
        <f t="shared" si="100"/>
        <v>0</v>
      </c>
      <c r="P235" s="109">
        <f t="shared" si="100"/>
        <v>0</v>
      </c>
      <c r="Q235" s="109">
        <f t="shared" si="101"/>
        <v>0</v>
      </c>
      <c r="R235" s="109">
        <f t="shared" si="102"/>
        <v>0</v>
      </c>
      <c r="S235" s="110">
        <f t="shared" si="103"/>
        <v>0</v>
      </c>
      <c r="T235" s="111"/>
      <c r="U235" s="244"/>
      <c r="V235" s="265"/>
      <c r="W235" s="265"/>
      <c r="X235" s="265"/>
      <c r="Y235" s="265"/>
      <c r="Z235" s="265"/>
      <c r="AA235" s="265"/>
      <c r="AB235" s="265"/>
      <c r="AC235" s="265"/>
      <c r="AD235" s="265"/>
      <c r="AE235" s="265"/>
      <c r="AF235" s="245"/>
      <c r="AG235" s="277"/>
      <c r="AH235" s="265"/>
      <c r="AI235" s="265"/>
      <c r="AJ235" s="265"/>
      <c r="AK235" s="265"/>
      <c r="AL235" s="265"/>
      <c r="AM235" s="265"/>
      <c r="AN235" s="265"/>
      <c r="AO235" s="265"/>
      <c r="AP235" s="265"/>
      <c r="AQ235" s="265"/>
      <c r="AR235" s="245"/>
    </row>
    <row r="236" spans="3:45" s="17" customFormat="1" hidden="1" x14ac:dyDescent="0.25">
      <c r="C236" s="57" t="str">
        <f t="shared" si="104"/>
        <v>Eldorado - Ivanpah</v>
      </c>
      <c r="D236" s="36" t="s">
        <v>6</v>
      </c>
      <c r="E236" s="134"/>
      <c r="F236" s="140"/>
      <c r="G236" s="122"/>
      <c r="H236" s="136"/>
      <c r="I236" s="111"/>
      <c r="J236" s="136"/>
      <c r="K236" s="137"/>
      <c r="L236" s="138"/>
      <c r="M236" s="118"/>
      <c r="N236" s="139">
        <f t="shared" si="100"/>
        <v>0</v>
      </c>
      <c r="O236" s="109">
        <f t="shared" si="100"/>
        <v>0</v>
      </c>
      <c r="P236" s="109">
        <f t="shared" si="100"/>
        <v>0</v>
      </c>
      <c r="Q236" s="109">
        <f t="shared" si="101"/>
        <v>0</v>
      </c>
      <c r="R236" s="109">
        <f t="shared" si="102"/>
        <v>0</v>
      </c>
      <c r="S236" s="110">
        <f t="shared" si="103"/>
        <v>0</v>
      </c>
      <c r="T236" s="111"/>
      <c r="U236" s="244"/>
      <c r="V236" s="265"/>
      <c r="W236" s="265"/>
      <c r="X236" s="265"/>
      <c r="Y236" s="265"/>
      <c r="Z236" s="265"/>
      <c r="AA236" s="265"/>
      <c r="AB236" s="265"/>
      <c r="AC236" s="265"/>
      <c r="AD236" s="265"/>
      <c r="AE236" s="265"/>
      <c r="AF236" s="245"/>
      <c r="AG236" s="277"/>
      <c r="AH236" s="265"/>
      <c r="AI236" s="265"/>
      <c r="AJ236" s="265"/>
      <c r="AK236" s="265"/>
      <c r="AL236" s="265"/>
      <c r="AM236" s="265"/>
      <c r="AN236" s="265"/>
      <c r="AO236" s="265"/>
      <c r="AP236" s="265"/>
      <c r="AQ236" s="265"/>
      <c r="AR236" s="245"/>
    </row>
    <row r="237" spans="3:45" ht="15.75" thickBot="1" x14ac:dyDescent="0.3">
      <c r="E237" s="115" t="s">
        <v>221</v>
      </c>
      <c r="F237" s="116"/>
      <c r="G237" s="116"/>
      <c r="H237" s="116"/>
      <c r="I237" s="116"/>
      <c r="J237" s="116"/>
      <c r="K237" s="116"/>
      <c r="L237" s="117"/>
      <c r="M237" s="118"/>
      <c r="N237" s="119">
        <f t="shared" ref="N237:S237" si="105">SUM(N233:N236)</f>
        <v>0</v>
      </c>
      <c r="O237" s="120">
        <f t="shared" si="105"/>
        <v>0</v>
      </c>
      <c r="P237" s="120">
        <f t="shared" si="105"/>
        <v>0</v>
      </c>
      <c r="Q237" s="120">
        <f t="shared" si="105"/>
        <v>0</v>
      </c>
      <c r="R237" s="120">
        <f t="shared" si="105"/>
        <v>0</v>
      </c>
      <c r="S237" s="121">
        <f t="shared" si="105"/>
        <v>0</v>
      </c>
      <c r="T237" s="122"/>
      <c r="U237" s="123">
        <f t="shared" ref="U237:AR237" si="106">SUM(U233:U236)</f>
        <v>0</v>
      </c>
      <c r="V237" s="124">
        <f t="shared" si="106"/>
        <v>0</v>
      </c>
      <c r="W237" s="124">
        <f t="shared" si="106"/>
        <v>0</v>
      </c>
      <c r="X237" s="124">
        <f t="shared" si="106"/>
        <v>0</v>
      </c>
      <c r="Y237" s="124">
        <f t="shared" si="106"/>
        <v>0</v>
      </c>
      <c r="Z237" s="124">
        <f t="shared" si="106"/>
        <v>0</v>
      </c>
      <c r="AA237" s="124">
        <f t="shared" si="106"/>
        <v>0</v>
      </c>
      <c r="AB237" s="124">
        <f t="shared" si="106"/>
        <v>0</v>
      </c>
      <c r="AC237" s="124">
        <f t="shared" si="106"/>
        <v>0</v>
      </c>
      <c r="AD237" s="124">
        <f t="shared" si="106"/>
        <v>0</v>
      </c>
      <c r="AE237" s="124">
        <f t="shared" si="106"/>
        <v>0</v>
      </c>
      <c r="AF237" s="125">
        <f t="shared" si="106"/>
        <v>0</v>
      </c>
      <c r="AG237" s="123">
        <f t="shared" si="106"/>
        <v>0</v>
      </c>
      <c r="AH237" s="124">
        <f t="shared" si="106"/>
        <v>0</v>
      </c>
      <c r="AI237" s="124">
        <f t="shared" si="106"/>
        <v>0</v>
      </c>
      <c r="AJ237" s="124">
        <f t="shared" si="106"/>
        <v>0</v>
      </c>
      <c r="AK237" s="124">
        <f t="shared" si="106"/>
        <v>0</v>
      </c>
      <c r="AL237" s="124">
        <f t="shared" si="106"/>
        <v>0</v>
      </c>
      <c r="AM237" s="124">
        <f t="shared" si="106"/>
        <v>0</v>
      </c>
      <c r="AN237" s="124">
        <f t="shared" si="106"/>
        <v>0</v>
      </c>
      <c r="AO237" s="124">
        <f t="shared" si="106"/>
        <v>0</v>
      </c>
      <c r="AP237" s="124">
        <f t="shared" si="106"/>
        <v>0</v>
      </c>
      <c r="AQ237" s="124">
        <f t="shared" si="106"/>
        <v>0</v>
      </c>
      <c r="AR237" s="125">
        <f t="shared" si="106"/>
        <v>0</v>
      </c>
      <c r="AS237" s="17"/>
    </row>
    <row r="238" spans="3:45" s="18" customFormat="1" ht="15.75" thickTop="1" x14ac:dyDescent="0.25">
      <c r="C238" s="42"/>
      <c r="D238" s="43"/>
      <c r="E238" s="38"/>
      <c r="F238" s="37"/>
      <c r="G238" s="38"/>
      <c r="H238" s="14"/>
      <c r="I238" s="14"/>
      <c r="J238" s="13"/>
      <c r="K238" s="14"/>
      <c r="L238" s="14"/>
      <c r="M238" s="118"/>
      <c r="N238" s="13"/>
      <c r="O238" s="13"/>
      <c r="P238" s="13"/>
      <c r="Q238" s="13"/>
      <c r="R238" s="13"/>
      <c r="S238" s="13"/>
      <c r="T238" s="122"/>
      <c r="U238" s="14"/>
      <c r="V238" s="14"/>
      <c r="W238" s="14"/>
      <c r="X238" s="14"/>
      <c r="Y238" s="14"/>
      <c r="Z238" s="14"/>
      <c r="AA238" s="14"/>
      <c r="AB238" s="14"/>
      <c r="AC238" s="14"/>
      <c r="AD238" s="14"/>
      <c r="AE238" s="14"/>
      <c r="AF238" s="14"/>
      <c r="AG238" s="14"/>
      <c r="AH238" s="14"/>
      <c r="AI238" s="14"/>
      <c r="AJ238" s="14"/>
      <c r="AK238" s="14"/>
      <c r="AL238" s="14"/>
      <c r="AM238" s="14"/>
      <c r="AN238" s="14"/>
      <c r="AO238" s="14"/>
      <c r="AP238" s="14"/>
      <c r="AQ238" s="14"/>
      <c r="AR238" s="14"/>
      <c r="AS238" s="17"/>
    </row>
    <row r="239" spans="3:45" x14ac:dyDescent="0.25">
      <c r="M239" s="118"/>
      <c r="T239" s="122"/>
      <c r="U239" s="50"/>
      <c r="V239" s="50"/>
      <c r="W239" s="50"/>
      <c r="X239" s="50"/>
      <c r="Y239" s="50"/>
      <c r="Z239" s="50"/>
      <c r="AA239" s="50"/>
      <c r="AB239" s="50"/>
      <c r="AC239" s="50"/>
      <c r="AD239" s="50"/>
      <c r="AE239" s="50"/>
      <c r="AF239" s="50"/>
      <c r="AG239" s="50"/>
      <c r="AH239" s="50"/>
      <c r="AI239" s="50"/>
      <c r="AJ239" s="50"/>
      <c r="AK239" s="50"/>
      <c r="AL239" s="50"/>
      <c r="AM239" s="50"/>
      <c r="AN239" s="50"/>
      <c r="AO239" s="50"/>
      <c r="AP239" s="50"/>
      <c r="AQ239" s="50"/>
      <c r="AR239" s="50"/>
      <c r="AS239" s="17"/>
    </row>
    <row r="240" spans="3:45" x14ac:dyDescent="0.25">
      <c r="M240" s="118"/>
      <c r="T240" s="122"/>
      <c r="U240" s="50"/>
      <c r="V240" s="50"/>
      <c r="W240" s="50"/>
      <c r="X240" s="50"/>
      <c r="Y240" s="50"/>
      <c r="Z240" s="50"/>
      <c r="AA240" s="50"/>
      <c r="AB240" s="50"/>
      <c r="AC240" s="50"/>
      <c r="AD240" s="50"/>
      <c r="AE240" s="50"/>
      <c r="AF240" s="50"/>
      <c r="AG240" s="50"/>
      <c r="AH240" s="50"/>
      <c r="AI240" s="50"/>
      <c r="AJ240" s="50"/>
      <c r="AK240" s="50"/>
      <c r="AL240" s="50"/>
      <c r="AM240" s="50"/>
      <c r="AN240" s="50"/>
      <c r="AO240" s="50"/>
      <c r="AP240" s="50"/>
      <c r="AQ240" s="50"/>
      <c r="AR240" s="50"/>
      <c r="AS240" s="17"/>
    </row>
    <row r="241" spans="3:45" x14ac:dyDescent="0.25">
      <c r="E241" s="216" t="s">
        <v>288</v>
      </c>
      <c r="F241" s="216"/>
      <c r="G241" s="216"/>
      <c r="H241" s="216"/>
      <c r="I241" s="216"/>
      <c r="J241" s="216"/>
      <c r="K241" s="216"/>
      <c r="L241" s="222"/>
      <c r="M241" s="118"/>
      <c r="T241" s="122"/>
      <c r="AS241" s="17"/>
    </row>
    <row r="242" spans="3:45" x14ac:dyDescent="0.25">
      <c r="M242" s="118"/>
      <c r="T242" s="122"/>
      <c r="AS242" s="17"/>
    </row>
    <row r="243" spans="3:45" x14ac:dyDescent="0.25">
      <c r="E243" s="96" t="s">
        <v>204</v>
      </c>
      <c r="M243" s="118"/>
      <c r="T243" s="122"/>
      <c r="AS243" s="17"/>
    </row>
    <row r="244" spans="3:45" ht="15" customHeight="1" x14ac:dyDescent="0.25">
      <c r="E244" s="97" t="s">
        <v>205</v>
      </c>
      <c r="F244" s="97"/>
      <c r="G244" s="97"/>
      <c r="H244" s="97"/>
      <c r="I244" s="97"/>
      <c r="J244" s="97"/>
      <c r="K244" s="97"/>
      <c r="L244" s="97"/>
      <c r="M244" s="118"/>
      <c r="T244" s="122"/>
      <c r="AS244" s="17"/>
    </row>
    <row r="245" spans="3:45" ht="15.75" thickBot="1" x14ac:dyDescent="0.3">
      <c r="M245" s="118"/>
      <c r="T245" s="122"/>
      <c r="AS245" s="17"/>
    </row>
    <row r="246" spans="3:45" s="17" customFormat="1" ht="30.75" thickBot="1" x14ac:dyDescent="0.3">
      <c r="C246" s="35"/>
      <c r="D246" s="36"/>
      <c r="E246" s="98" t="s">
        <v>23</v>
      </c>
      <c r="F246" s="99" t="s">
        <v>24</v>
      </c>
      <c r="G246" s="100" t="s">
        <v>25</v>
      </c>
      <c r="H246" s="101" t="s">
        <v>26</v>
      </c>
      <c r="I246" s="102" t="s">
        <v>27</v>
      </c>
      <c r="J246" s="102" t="s">
        <v>28</v>
      </c>
      <c r="K246" s="102" t="s">
        <v>29</v>
      </c>
      <c r="L246" s="103" t="s">
        <v>30</v>
      </c>
      <c r="M246" s="118"/>
      <c r="N246" s="105" t="str">
        <f t="shared" ref="N246:S246" si="107">N$13</f>
        <v>2016 CWIP</v>
      </c>
      <c r="O246" s="102" t="str">
        <f t="shared" si="107"/>
        <v>2017 Total Expenditures</v>
      </c>
      <c r="P246" s="102" t="str">
        <f t="shared" si="107"/>
        <v>2018 Total Expenditures</v>
      </c>
      <c r="Q246" s="102" t="str">
        <f t="shared" si="107"/>
        <v>2016 ISO CWIP Less Collectible</v>
      </c>
      <c r="R246" s="102" t="str">
        <f t="shared" si="107"/>
        <v>2017 ISO Expenditures Less Collectible</v>
      </c>
      <c r="S246" s="103" t="str">
        <f t="shared" si="107"/>
        <v>2018 ISO Expenditures Less Collectible</v>
      </c>
      <c r="T246" s="122"/>
      <c r="U246" s="107">
        <f>$F$5</f>
        <v>42736</v>
      </c>
      <c r="V246" s="101">
        <f t="shared" ref="V246:AN246" si="108">DATE(YEAR(U246),MONTH(U246)+1,DAY(U246))</f>
        <v>42767</v>
      </c>
      <c r="W246" s="101">
        <f t="shared" si="108"/>
        <v>42795</v>
      </c>
      <c r="X246" s="101">
        <f t="shared" si="108"/>
        <v>42826</v>
      </c>
      <c r="Y246" s="101">
        <f t="shared" si="108"/>
        <v>42856</v>
      </c>
      <c r="Z246" s="101">
        <f t="shared" si="108"/>
        <v>42887</v>
      </c>
      <c r="AA246" s="101">
        <f t="shared" si="108"/>
        <v>42917</v>
      </c>
      <c r="AB246" s="101">
        <f t="shared" si="108"/>
        <v>42948</v>
      </c>
      <c r="AC246" s="101">
        <f t="shared" si="108"/>
        <v>42979</v>
      </c>
      <c r="AD246" s="101">
        <f t="shared" si="108"/>
        <v>43009</v>
      </c>
      <c r="AE246" s="101">
        <f t="shared" si="108"/>
        <v>43040</v>
      </c>
      <c r="AF246" s="108">
        <f t="shared" si="108"/>
        <v>43070</v>
      </c>
      <c r="AG246" s="101">
        <f>DATE(YEAR(AF246),MONTH(AF246)+1,DAY(AF246))</f>
        <v>43101</v>
      </c>
      <c r="AH246" s="101">
        <f t="shared" si="108"/>
        <v>43132</v>
      </c>
      <c r="AI246" s="101">
        <f t="shared" si="108"/>
        <v>43160</v>
      </c>
      <c r="AJ246" s="101">
        <f t="shared" si="108"/>
        <v>43191</v>
      </c>
      <c r="AK246" s="101">
        <f t="shared" si="108"/>
        <v>43221</v>
      </c>
      <c r="AL246" s="101">
        <f t="shared" si="108"/>
        <v>43252</v>
      </c>
      <c r="AM246" s="101">
        <f t="shared" si="108"/>
        <v>43282</v>
      </c>
      <c r="AN246" s="101">
        <f t="shared" si="108"/>
        <v>43313</v>
      </c>
      <c r="AO246" s="101">
        <f>DATE(YEAR(AN246),MONTH(AN246)+1,DAY(AN246))</f>
        <v>43344</v>
      </c>
      <c r="AP246" s="101">
        <f>DATE(YEAR(AO246),MONTH(AO246)+1,DAY(AO246))</f>
        <v>43374</v>
      </c>
      <c r="AQ246" s="101">
        <f>DATE(YEAR(AP246),MONTH(AP246)+1,DAY(AP246))</f>
        <v>43405</v>
      </c>
      <c r="AR246" s="108">
        <f>DATE(YEAR(AQ246),MONTH(AQ246)+1,DAY(AQ246))</f>
        <v>43435</v>
      </c>
    </row>
    <row r="247" spans="3:45" s="17" customFormat="1" x14ac:dyDescent="0.25">
      <c r="C247" s="35" t="str">
        <f>+$E$241</f>
        <v>Lugo-Pisgah</v>
      </c>
      <c r="D247" s="36" t="s">
        <v>214</v>
      </c>
      <c r="E247" s="259"/>
      <c r="F247" s="270"/>
      <c r="G247" s="271"/>
      <c r="H247" s="272"/>
      <c r="I247" s="257"/>
      <c r="J247" s="273"/>
      <c r="K247" s="274"/>
      <c r="L247" s="275"/>
      <c r="M247" s="118"/>
      <c r="N247" s="278"/>
      <c r="O247" s="109">
        <f>SUM($U257:$AF257)</f>
        <v>0</v>
      </c>
      <c r="P247" s="109">
        <f>SUM($AG257:$AR257)</f>
        <v>0</v>
      </c>
      <c r="Q247" s="109">
        <f>$N247*$L247*(1-$K247)</f>
        <v>0</v>
      </c>
      <c r="R247" s="109">
        <f>$O247*$L247*(1-$K247)</f>
        <v>0</v>
      </c>
      <c r="S247" s="110">
        <f>$P247*$L247*(1-$K247)</f>
        <v>0</v>
      </c>
      <c r="T247" s="122"/>
      <c r="U247" s="112">
        <f>IF(OR(RIGHT($J247,3)="RGT",RIGHT($J247,3)="INC"),IF($I247=U$246,SUM($U257:U257)+$Q247,IF(U$246&gt;$I247,U257,0)),0)</f>
        <v>0</v>
      </c>
      <c r="V247" s="113">
        <f>IF(OR(RIGHT($J247,3)="RGT",RIGHT($J247,3)="INC"),IF($I247=V$246,SUM($U257:V257)+$Q247,IF(V$246&gt;$I247,V257,0)),0)</f>
        <v>0</v>
      </c>
      <c r="W247" s="113">
        <f>IF(OR(RIGHT($J247,3)="RGT",RIGHT($J247,3)="INC"),IF($I247=W$246,SUM($U257:W257)+$Q247,IF(W$246&gt;$I247,W257,0)),0)</f>
        <v>0</v>
      </c>
      <c r="X247" s="113">
        <f>IF(OR(RIGHT($J247,3)="RGT",RIGHT($J247,3)="INC"),IF($I247=X$246,SUM($U257:X257)+$Q247,IF(X$246&gt;$I247,X257,0)),0)</f>
        <v>0</v>
      </c>
      <c r="Y247" s="113">
        <f>IF(OR(RIGHT($J247,3)="RGT",RIGHT($J247,3)="INC"),IF($I247=Y$246,SUM($U257:Y257)+$Q247,IF(Y$246&gt;$I247,Y257,0)),0)</f>
        <v>0</v>
      </c>
      <c r="Z247" s="113">
        <f>IF(OR(RIGHT($J247,3)="RGT",RIGHT($J247,3)="INC"),IF($I247=Z$246,SUM($U257:Z257)+$Q247,IF(Z$246&gt;$I247,Z257,0)),0)</f>
        <v>0</v>
      </c>
      <c r="AA247" s="113">
        <f>IF(OR(RIGHT($J247,3)="RGT",RIGHT($J247,3)="INC"),IF($I247=AA$246,SUM($U257:AA257)+$Q247,IF(AA$246&gt;$I247,AA257,0)),0)</f>
        <v>0</v>
      </c>
      <c r="AB247" s="113">
        <f>IF(OR(RIGHT($J247,3)="RGT",RIGHT($J247,3)="INC"),IF($I247=AB$246,SUM($U257:AB257)+$Q247,IF(AB$246&gt;$I247,AB257,0)),0)</f>
        <v>0</v>
      </c>
      <c r="AC247" s="113">
        <f>IF(OR(RIGHT($J247,3)="RGT",RIGHT($J247,3)="INC"),IF($I247=AC$246,SUM($U257:AC257)+$Q247,IF(AC$246&gt;$I247,AC257,0)),0)</f>
        <v>0</v>
      </c>
      <c r="AD247" s="113">
        <f>IF(OR(RIGHT($J247,3)="RGT",RIGHT($J247,3)="INC"),IF($I247=AD$246,SUM($U257:AD257)+$Q247,IF(AD$246&gt;$I247,AD257,0)),0)</f>
        <v>0</v>
      </c>
      <c r="AE247" s="113">
        <f>IF(OR(RIGHT($J247,3)="RGT",RIGHT($J247,3)="INC"),IF($I247=AE$246,SUM($U257:AE257)+$Q247,IF(AE$246&gt;$I247,AE257,0)),0)</f>
        <v>0</v>
      </c>
      <c r="AF247" s="114">
        <f>IF(OR(RIGHT($J247,3)="RGT",RIGHT($J247,3)="INC"),IF($I247=AF$246,SUM($U257:AF257)+$Q247,IF(AF$246&gt;$I247,AF257,0)),0)</f>
        <v>0</v>
      </c>
      <c r="AG247" s="113">
        <f>IF(OR(RIGHT($J247,3)="RGT",RIGHT($J247,3)="INC"),IF($I247=AG$246,SUM($U257:AG257)+$Q247,IF(AG$246&gt;$I247,AG257,0)),0)</f>
        <v>0</v>
      </c>
      <c r="AH247" s="113">
        <f>IF(OR(RIGHT($J247,3)="RGT",RIGHT($J247,3)="INC"),IF($I247=AH$246,SUM($U257:AH257)+$Q247,IF(AH$246&gt;$I247,AH257,0)),0)</f>
        <v>0</v>
      </c>
      <c r="AI247" s="113">
        <f>IF(OR(RIGHT($J247,3)="RGT",RIGHT($J247,3)="INC"),IF($I247=AI$246,SUM($U257:AI257)+$Q247,IF(AI$246&gt;$I247,AI257,0)),0)</f>
        <v>0</v>
      </c>
      <c r="AJ247" s="113">
        <f>IF(OR(RIGHT($J247,3)="RGT",RIGHT($J247,3)="INC"),IF($I247=AJ$246,SUM($U257:AJ257)+$Q247,IF(AJ$246&gt;$I247,AJ257,0)),0)</f>
        <v>0</v>
      </c>
      <c r="AK247" s="113">
        <f>IF(OR(RIGHT($J247,3)="RGT",RIGHT($J247,3)="INC"),IF($I247=AK$246,SUM($U257:AK257)+$Q247,IF(AK$246&gt;$I247,AK257,0)),0)</f>
        <v>0</v>
      </c>
      <c r="AL247" s="113">
        <f>IF(OR(RIGHT($J247,3)="RGT",RIGHT($J247,3)="INC"),IF($I247=AL$246,SUM($U257:AL257)+$Q247,IF(AL$246&gt;$I247,AL257,0)),0)</f>
        <v>0</v>
      </c>
      <c r="AM247" s="113">
        <f>IF(OR(RIGHT($J247,3)="RGT",RIGHT($J247,3)="INC"),IF($I247=AM$246,SUM($U257:AM257)+$Q247,IF(AM$246&gt;$I247,AM257,0)),0)</f>
        <v>0</v>
      </c>
      <c r="AN247" s="113">
        <f>IF(OR(RIGHT($J247,3)="RGT",RIGHT($J247,3)="INC"),IF($I247=AN$246,SUM($U257:AN257)+$Q247,IF(AN$246&gt;$I247,AN257,0)),0)</f>
        <v>0</v>
      </c>
      <c r="AO247" s="113">
        <f>IF(OR(RIGHT($J247,3)="RGT",RIGHT($J247,3)="INC"),IF($I247=AO$246,SUM($U257:AO257)+$Q247,IF(AO$246&gt;$I247,AO257,0)),0)</f>
        <v>0</v>
      </c>
      <c r="AP247" s="113">
        <f>IF(OR(RIGHT($J247,3)="RGT",RIGHT($J247,3)="INC"),IF($I247=AP$246,SUM($U257:AP257)+$Q247,IF(AP$246&gt;$I247,AP257,0)),0)</f>
        <v>0</v>
      </c>
      <c r="AQ247" s="113">
        <f>IF(OR(RIGHT($J247,3)="RGT",RIGHT($J247,3)="INC"),IF($I247=AQ$246,SUM($U257:AQ257)+$Q247,IF(AQ$246&gt;$I247,AQ257,0)),0)</f>
        <v>0</v>
      </c>
      <c r="AR247" s="114">
        <f>IF(OR(RIGHT($J247,3)="RGT",RIGHT($J247,3)="INC"),IF($I247=AR$246,SUM($U257:AR257)+$Q247,IF(AR$246&gt;$I247,AR257,0)),0)</f>
        <v>0</v>
      </c>
    </row>
    <row r="248" spans="3:45" ht="15.75" thickBot="1" x14ac:dyDescent="0.3">
      <c r="D248" s="36" t="s">
        <v>288</v>
      </c>
      <c r="E248" s="115" t="s">
        <v>199</v>
      </c>
      <c r="F248" s="116"/>
      <c r="G248" s="116"/>
      <c r="H248" s="116"/>
      <c r="I248" s="116"/>
      <c r="J248" s="116"/>
      <c r="K248" s="116"/>
      <c r="L248" s="117"/>
      <c r="M248" s="118"/>
      <c r="N248" s="119">
        <f t="shared" ref="N248:S248" si="109">SUM(N247:N247)</f>
        <v>0</v>
      </c>
      <c r="O248" s="120">
        <f t="shared" si="109"/>
        <v>0</v>
      </c>
      <c r="P248" s="120">
        <f t="shared" si="109"/>
        <v>0</v>
      </c>
      <c r="Q248" s="120">
        <f t="shared" si="109"/>
        <v>0</v>
      </c>
      <c r="R248" s="120">
        <f t="shared" si="109"/>
        <v>0</v>
      </c>
      <c r="S248" s="121">
        <f t="shared" si="109"/>
        <v>0</v>
      </c>
      <c r="T248" s="122"/>
      <c r="U248" s="123">
        <f t="shared" ref="U248:AR248" si="110">SUM(U247:U247)</f>
        <v>0</v>
      </c>
      <c r="V248" s="124">
        <f t="shared" si="110"/>
        <v>0</v>
      </c>
      <c r="W248" s="124">
        <f t="shared" si="110"/>
        <v>0</v>
      </c>
      <c r="X248" s="124">
        <f t="shared" si="110"/>
        <v>0</v>
      </c>
      <c r="Y248" s="124">
        <f t="shared" si="110"/>
        <v>0</v>
      </c>
      <c r="Z248" s="124">
        <f t="shared" si="110"/>
        <v>0</v>
      </c>
      <c r="AA248" s="124">
        <f t="shared" si="110"/>
        <v>0</v>
      </c>
      <c r="AB248" s="124">
        <f t="shared" si="110"/>
        <v>0</v>
      </c>
      <c r="AC248" s="124">
        <f t="shared" si="110"/>
        <v>0</v>
      </c>
      <c r="AD248" s="124">
        <f t="shared" si="110"/>
        <v>0</v>
      </c>
      <c r="AE248" s="124">
        <f t="shared" si="110"/>
        <v>0</v>
      </c>
      <c r="AF248" s="125">
        <f t="shared" si="110"/>
        <v>0</v>
      </c>
      <c r="AG248" s="124">
        <f t="shared" si="110"/>
        <v>0</v>
      </c>
      <c r="AH248" s="124">
        <f t="shared" si="110"/>
        <v>0</v>
      </c>
      <c r="AI248" s="124">
        <f t="shared" si="110"/>
        <v>0</v>
      </c>
      <c r="AJ248" s="124">
        <f t="shared" si="110"/>
        <v>0</v>
      </c>
      <c r="AK248" s="124">
        <f t="shared" si="110"/>
        <v>0</v>
      </c>
      <c r="AL248" s="124">
        <f t="shared" si="110"/>
        <v>0</v>
      </c>
      <c r="AM248" s="124">
        <f t="shared" si="110"/>
        <v>0</v>
      </c>
      <c r="AN248" s="124">
        <f t="shared" si="110"/>
        <v>0</v>
      </c>
      <c r="AO248" s="124">
        <f t="shared" si="110"/>
        <v>0</v>
      </c>
      <c r="AP248" s="124">
        <f t="shared" si="110"/>
        <v>0</v>
      </c>
      <c r="AQ248" s="124">
        <f t="shared" si="110"/>
        <v>0</v>
      </c>
      <c r="AR248" s="125">
        <f t="shared" si="110"/>
        <v>0</v>
      </c>
      <c r="AS248" s="17"/>
    </row>
    <row r="249" spans="3:45" s="15" customFormat="1" ht="15.75" thickTop="1" x14ac:dyDescent="0.25">
      <c r="C249" s="42"/>
      <c r="D249" s="43"/>
      <c r="E249" s="126"/>
      <c r="F249" s="44"/>
      <c r="G249" s="45"/>
      <c r="H249" s="12"/>
      <c r="I249" s="12"/>
      <c r="K249" s="12"/>
      <c r="L249" s="12"/>
      <c r="M249" s="118"/>
      <c r="T249" s="12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c r="AR249" s="12"/>
      <c r="AS249" s="17"/>
    </row>
    <row r="250" spans="3:45" ht="15.75" thickBot="1" x14ac:dyDescent="0.3">
      <c r="E250" s="115" t="str">
        <f>"Total Incremental Plant Balance - "&amp;E241</f>
        <v>Total Incremental Plant Balance - Lugo-Pisgah</v>
      </c>
      <c r="F250" s="116"/>
      <c r="G250" s="116"/>
      <c r="H250" s="116"/>
      <c r="I250" s="116"/>
      <c r="J250" s="116"/>
      <c r="K250" s="116"/>
      <c r="L250" s="117"/>
      <c r="M250" s="118"/>
      <c r="N250" s="119">
        <f>N248</f>
        <v>0</v>
      </c>
      <c r="O250" s="120">
        <f t="shared" ref="O250:S250" si="111">O248</f>
        <v>0</v>
      </c>
      <c r="P250" s="120">
        <f t="shared" si="111"/>
        <v>0</v>
      </c>
      <c r="Q250" s="120">
        <f t="shared" si="111"/>
        <v>0</v>
      </c>
      <c r="R250" s="120">
        <f t="shared" si="111"/>
        <v>0</v>
      </c>
      <c r="S250" s="121">
        <f t="shared" si="111"/>
        <v>0</v>
      </c>
      <c r="T250" s="122"/>
      <c r="U250" s="123">
        <f>U248</f>
        <v>0</v>
      </c>
      <c r="V250" s="124">
        <f t="shared" ref="V250:AN250" si="112">V248+U250</f>
        <v>0</v>
      </c>
      <c r="W250" s="124">
        <f t="shared" si="112"/>
        <v>0</v>
      </c>
      <c r="X250" s="124">
        <f t="shared" si="112"/>
        <v>0</v>
      </c>
      <c r="Y250" s="124">
        <f t="shared" si="112"/>
        <v>0</v>
      </c>
      <c r="Z250" s="124">
        <f t="shared" si="112"/>
        <v>0</v>
      </c>
      <c r="AA250" s="124">
        <f t="shared" si="112"/>
        <v>0</v>
      </c>
      <c r="AB250" s="124">
        <f t="shared" si="112"/>
        <v>0</v>
      </c>
      <c r="AC250" s="124">
        <f t="shared" si="112"/>
        <v>0</v>
      </c>
      <c r="AD250" s="124">
        <f t="shared" si="112"/>
        <v>0</v>
      </c>
      <c r="AE250" s="124">
        <f t="shared" si="112"/>
        <v>0</v>
      </c>
      <c r="AF250" s="125">
        <f t="shared" si="112"/>
        <v>0</v>
      </c>
      <c r="AG250" s="124">
        <f>AG248+AF250</f>
        <v>0</v>
      </c>
      <c r="AH250" s="124">
        <f t="shared" si="112"/>
        <v>0</v>
      </c>
      <c r="AI250" s="124">
        <f t="shared" si="112"/>
        <v>0</v>
      </c>
      <c r="AJ250" s="124">
        <f t="shared" si="112"/>
        <v>0</v>
      </c>
      <c r="AK250" s="124">
        <f t="shared" si="112"/>
        <v>0</v>
      </c>
      <c r="AL250" s="124">
        <f t="shared" si="112"/>
        <v>0</v>
      </c>
      <c r="AM250" s="124">
        <f t="shared" si="112"/>
        <v>0</v>
      </c>
      <c r="AN250" s="124">
        <f t="shared" si="112"/>
        <v>0</v>
      </c>
      <c r="AO250" s="124">
        <f>AO248+AN250</f>
        <v>0</v>
      </c>
      <c r="AP250" s="124">
        <f>AP248+AO250</f>
        <v>0</v>
      </c>
      <c r="AQ250" s="124">
        <f>AQ248+AP250</f>
        <v>0</v>
      </c>
      <c r="AR250" s="125">
        <f>AR248+AQ250</f>
        <v>0</v>
      </c>
      <c r="AS250" s="17"/>
    </row>
    <row r="251" spans="3:45" ht="15.75" thickTop="1" x14ac:dyDescent="0.25">
      <c r="E251" s="127"/>
      <c r="F251" s="128"/>
      <c r="G251" s="127"/>
      <c r="H251" s="191"/>
      <c r="I251" s="191"/>
      <c r="J251" s="191"/>
      <c r="K251" s="191"/>
      <c r="L251" s="191"/>
      <c r="M251" s="118"/>
      <c r="N251" s="30"/>
      <c r="O251" s="30"/>
      <c r="P251" s="30"/>
      <c r="Q251" s="30"/>
      <c r="R251" s="30"/>
      <c r="S251" s="30"/>
      <c r="T251" s="122"/>
      <c r="U251" s="129"/>
      <c r="V251" s="129"/>
      <c r="W251" s="129"/>
      <c r="X251" s="129"/>
      <c r="Y251" s="129"/>
      <c r="Z251" s="129"/>
      <c r="AA251" s="129"/>
      <c r="AB251" s="129"/>
      <c r="AC251" s="129"/>
      <c r="AD251" s="129"/>
      <c r="AE251" s="129"/>
      <c r="AF251" s="129"/>
      <c r="AG251" s="129"/>
      <c r="AH251" s="129"/>
      <c r="AI251" s="129"/>
      <c r="AJ251" s="129"/>
      <c r="AK251" s="129"/>
      <c r="AL251" s="129"/>
      <c r="AM251" s="129"/>
      <c r="AN251" s="129"/>
      <c r="AO251" s="129"/>
      <c r="AP251" s="129"/>
      <c r="AQ251" s="129"/>
      <c r="AR251" s="129"/>
      <c r="AS251" s="17"/>
    </row>
    <row r="252" spans="3:45" s="15" customFormat="1" x14ac:dyDescent="0.25">
      <c r="C252" s="42"/>
      <c r="D252" s="43"/>
      <c r="E252" s="126"/>
      <c r="F252" s="44"/>
      <c r="G252" s="45"/>
      <c r="H252" s="12"/>
      <c r="I252" s="12"/>
      <c r="K252" s="12"/>
      <c r="L252" s="12"/>
      <c r="M252" s="118"/>
      <c r="T252" s="12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c r="AR252" s="12"/>
      <c r="AS252" s="17"/>
    </row>
    <row r="253" spans="3:45" s="15" customFormat="1" x14ac:dyDescent="0.25">
      <c r="C253" s="42"/>
      <c r="D253" s="43"/>
      <c r="E253" s="96" t="s">
        <v>219</v>
      </c>
      <c r="F253" s="37"/>
      <c r="G253" s="38"/>
      <c r="H253" s="14"/>
      <c r="I253" s="14"/>
      <c r="J253" s="13"/>
      <c r="K253" s="14"/>
      <c r="L253" s="14"/>
      <c r="M253" s="118"/>
      <c r="N253" s="13"/>
      <c r="O253" s="13"/>
      <c r="P253" s="13"/>
      <c r="Q253" s="13"/>
      <c r="R253" s="13"/>
      <c r="S253" s="13"/>
      <c r="T253" s="122"/>
      <c r="U253" s="14"/>
      <c r="V253" s="14"/>
      <c r="W253" s="14"/>
      <c r="X253" s="14"/>
      <c r="Y253" s="14"/>
      <c r="Z253" s="14"/>
      <c r="AA253" s="14"/>
      <c r="AB253" s="14"/>
      <c r="AC253" s="14"/>
      <c r="AD253" s="14"/>
      <c r="AE253" s="14"/>
      <c r="AF253" s="14"/>
      <c r="AG253" s="14"/>
      <c r="AH253" s="14"/>
      <c r="AI253" s="14"/>
      <c r="AJ253" s="14"/>
      <c r="AK253" s="14"/>
      <c r="AL253" s="14"/>
      <c r="AM253" s="14"/>
      <c r="AN253" s="14"/>
      <c r="AO253" s="14"/>
      <c r="AP253" s="14"/>
      <c r="AQ253" s="14"/>
      <c r="AR253" s="14"/>
      <c r="AS253" s="17"/>
    </row>
    <row r="254" spans="3:45" s="15" customFormat="1" x14ac:dyDescent="0.25">
      <c r="C254" s="42"/>
      <c r="D254" s="43"/>
      <c r="E254" s="38" t="s">
        <v>220</v>
      </c>
      <c r="F254" s="37"/>
      <c r="G254" s="38"/>
      <c r="H254" s="14"/>
      <c r="I254" s="14"/>
      <c r="J254" s="13"/>
      <c r="K254" s="14"/>
      <c r="L254" s="14"/>
      <c r="M254" s="118"/>
      <c r="N254" s="13"/>
      <c r="O254" s="13"/>
      <c r="P254" s="13"/>
      <c r="Q254" s="13"/>
      <c r="R254" s="13"/>
      <c r="S254" s="13"/>
      <c r="T254" s="122"/>
      <c r="U254" s="14"/>
      <c r="V254" s="14"/>
      <c r="W254" s="14"/>
      <c r="X254" s="14"/>
      <c r="Y254" s="14"/>
      <c r="Z254" s="14"/>
      <c r="AA254" s="14"/>
      <c r="AB254" s="14"/>
      <c r="AC254" s="14"/>
      <c r="AD254" s="14"/>
      <c r="AE254" s="14"/>
      <c r="AF254" s="14"/>
      <c r="AG254" s="14"/>
      <c r="AH254" s="14"/>
      <c r="AI254" s="14"/>
      <c r="AJ254" s="14"/>
      <c r="AK254" s="14"/>
      <c r="AL254" s="14"/>
      <c r="AM254" s="14"/>
      <c r="AN254" s="14"/>
      <c r="AO254" s="14"/>
      <c r="AP254" s="14"/>
      <c r="AQ254" s="14"/>
      <c r="AR254" s="14"/>
      <c r="AS254" s="17"/>
    </row>
    <row r="255" spans="3:45" s="15" customFormat="1" ht="15.75" thickBot="1" x14ac:dyDescent="0.3">
      <c r="C255" s="42"/>
      <c r="D255" s="43"/>
      <c r="E255" s="38"/>
      <c r="F255" s="37"/>
      <c r="G255" s="38"/>
      <c r="H255" s="14"/>
      <c r="I255" s="14"/>
      <c r="J255" s="13"/>
      <c r="K255" s="14"/>
      <c r="L255" s="14"/>
      <c r="M255" s="118"/>
      <c r="N255" s="13"/>
      <c r="O255" s="13"/>
      <c r="P255" s="13"/>
      <c r="Q255" s="13"/>
      <c r="R255" s="13"/>
      <c r="S255" s="13"/>
      <c r="T255" s="122"/>
      <c r="U255" s="14"/>
      <c r="V255" s="14"/>
      <c r="W255" s="14"/>
      <c r="X255" s="14"/>
      <c r="Y255" s="14"/>
      <c r="Z255" s="14"/>
      <c r="AA255" s="14"/>
      <c r="AB255" s="14"/>
      <c r="AC255" s="14"/>
      <c r="AD255" s="14"/>
      <c r="AE255" s="14"/>
      <c r="AF255" s="14"/>
      <c r="AG255" s="14"/>
      <c r="AH255" s="14"/>
      <c r="AI255" s="14"/>
      <c r="AJ255" s="14"/>
      <c r="AK255" s="14"/>
      <c r="AL255" s="14"/>
      <c r="AM255" s="14"/>
      <c r="AN255" s="14"/>
      <c r="AO255" s="14"/>
      <c r="AP255" s="14"/>
      <c r="AQ255" s="14"/>
      <c r="AR255" s="14"/>
      <c r="AS255" s="17"/>
    </row>
    <row r="256" spans="3:45" s="17" customFormat="1" ht="30.75" thickBot="1" x14ac:dyDescent="0.3">
      <c r="C256" s="35"/>
      <c r="D256" s="36"/>
      <c r="E256" s="98" t="s">
        <v>23</v>
      </c>
      <c r="F256" s="99" t="s">
        <v>24</v>
      </c>
      <c r="G256" s="100" t="s">
        <v>25</v>
      </c>
      <c r="H256" s="101" t="s">
        <v>26</v>
      </c>
      <c r="I256" s="102" t="s">
        <v>27</v>
      </c>
      <c r="J256" s="102" t="s">
        <v>28</v>
      </c>
      <c r="K256" s="102" t="s">
        <v>29</v>
      </c>
      <c r="L256" s="103" t="s">
        <v>30</v>
      </c>
      <c r="M256" s="118"/>
      <c r="N256" s="105" t="str">
        <f t="shared" ref="N256:S256" si="113">N$13</f>
        <v>2016 CWIP</v>
      </c>
      <c r="O256" s="102" t="str">
        <f t="shared" si="113"/>
        <v>2017 Total Expenditures</v>
      </c>
      <c r="P256" s="102" t="str">
        <f t="shared" si="113"/>
        <v>2018 Total Expenditures</v>
      </c>
      <c r="Q256" s="102" t="str">
        <f t="shared" si="113"/>
        <v>2016 ISO CWIP Less Collectible</v>
      </c>
      <c r="R256" s="102" t="str">
        <f t="shared" si="113"/>
        <v>2017 ISO Expenditures Less Collectible</v>
      </c>
      <c r="S256" s="103" t="str">
        <f t="shared" si="113"/>
        <v>2018 ISO Expenditures Less Collectible</v>
      </c>
      <c r="T256" s="122"/>
      <c r="U256" s="107">
        <f>$F$5</f>
        <v>42736</v>
      </c>
      <c r="V256" s="101">
        <f t="shared" ref="V256:AN256" si="114">DATE(YEAR(U256),MONTH(U256)+1,DAY(U256))</f>
        <v>42767</v>
      </c>
      <c r="W256" s="101">
        <f t="shared" si="114"/>
        <v>42795</v>
      </c>
      <c r="X256" s="101">
        <f t="shared" si="114"/>
        <v>42826</v>
      </c>
      <c r="Y256" s="101">
        <f t="shared" si="114"/>
        <v>42856</v>
      </c>
      <c r="Z256" s="101">
        <f t="shared" si="114"/>
        <v>42887</v>
      </c>
      <c r="AA256" s="101">
        <f t="shared" si="114"/>
        <v>42917</v>
      </c>
      <c r="AB256" s="101">
        <f t="shared" si="114"/>
        <v>42948</v>
      </c>
      <c r="AC256" s="101">
        <f t="shared" si="114"/>
        <v>42979</v>
      </c>
      <c r="AD256" s="101">
        <f t="shared" si="114"/>
        <v>43009</v>
      </c>
      <c r="AE256" s="101">
        <f t="shared" si="114"/>
        <v>43040</v>
      </c>
      <c r="AF256" s="108">
        <f t="shared" si="114"/>
        <v>43070</v>
      </c>
      <c r="AG256" s="107">
        <f>DATE(YEAR(AF256),MONTH(AF256)+1,DAY(AF256))</f>
        <v>43101</v>
      </c>
      <c r="AH256" s="101">
        <f t="shared" si="114"/>
        <v>43132</v>
      </c>
      <c r="AI256" s="101">
        <f t="shared" si="114"/>
        <v>43160</v>
      </c>
      <c r="AJ256" s="101">
        <f t="shared" si="114"/>
        <v>43191</v>
      </c>
      <c r="AK256" s="101">
        <f t="shared" si="114"/>
        <v>43221</v>
      </c>
      <c r="AL256" s="101">
        <f t="shared" si="114"/>
        <v>43252</v>
      </c>
      <c r="AM256" s="101">
        <f t="shared" si="114"/>
        <v>43282</v>
      </c>
      <c r="AN256" s="101">
        <f t="shared" si="114"/>
        <v>43313</v>
      </c>
      <c r="AO256" s="101">
        <f>DATE(YEAR(AN256),MONTH(AN256)+1,DAY(AN256))</f>
        <v>43344</v>
      </c>
      <c r="AP256" s="101">
        <f>DATE(YEAR(AO256),MONTH(AO256)+1,DAY(AO256))</f>
        <v>43374</v>
      </c>
      <c r="AQ256" s="101">
        <f>DATE(YEAR(AP256),MONTH(AP256)+1,DAY(AP256))</f>
        <v>43405</v>
      </c>
      <c r="AR256" s="108">
        <f>DATE(YEAR(AQ256),MONTH(AQ256)+1,DAY(AQ256))</f>
        <v>43435</v>
      </c>
    </row>
    <row r="257" spans="2:45" s="17" customFormat="1" x14ac:dyDescent="0.25">
      <c r="C257" s="35" t="str">
        <f>+C247</f>
        <v>Lugo-Pisgah</v>
      </c>
      <c r="D257" s="36" t="s">
        <v>6</v>
      </c>
      <c r="E257" s="134"/>
      <c r="F257" s="135"/>
      <c r="G257" s="122"/>
      <c r="H257" s="136"/>
      <c r="I257" s="111"/>
      <c r="J257" s="136"/>
      <c r="K257" s="137"/>
      <c r="L257" s="138"/>
      <c r="M257" s="118"/>
      <c r="N257" s="139">
        <f>N247</f>
        <v>0</v>
      </c>
      <c r="O257" s="109">
        <f>O247</f>
        <v>0</v>
      </c>
      <c r="P257" s="109">
        <f>P247</f>
        <v>0</v>
      </c>
      <c r="Q257" s="109">
        <f>$N257*$L257*(1-$K257)</f>
        <v>0</v>
      </c>
      <c r="R257" s="109">
        <f>$O257*$L257*(1-$K257)</f>
        <v>0</v>
      </c>
      <c r="S257" s="110">
        <f>$P257*$L257*(1-$K257)</f>
        <v>0</v>
      </c>
      <c r="T257" s="122"/>
      <c r="U257" s="244"/>
      <c r="V257" s="265"/>
      <c r="W257" s="265"/>
      <c r="X257" s="265"/>
      <c r="Y257" s="265"/>
      <c r="Z257" s="265"/>
      <c r="AA257" s="265"/>
      <c r="AB257" s="265"/>
      <c r="AC257" s="265"/>
      <c r="AD257" s="265"/>
      <c r="AE257" s="265"/>
      <c r="AF257" s="245"/>
      <c r="AG257" s="277"/>
      <c r="AH257" s="265"/>
      <c r="AI257" s="265"/>
      <c r="AJ257" s="265"/>
      <c r="AK257" s="265"/>
      <c r="AL257" s="265"/>
      <c r="AM257" s="265"/>
      <c r="AN257" s="265"/>
      <c r="AO257" s="265"/>
      <c r="AP257" s="265"/>
      <c r="AQ257" s="265"/>
      <c r="AR257" s="245"/>
    </row>
    <row r="258" spans="2:45" ht="15.75" thickBot="1" x14ac:dyDescent="0.3">
      <c r="E258" s="115" t="s">
        <v>221</v>
      </c>
      <c r="F258" s="116"/>
      <c r="G258" s="116"/>
      <c r="H258" s="116"/>
      <c r="I258" s="116"/>
      <c r="J258" s="116"/>
      <c r="K258" s="116"/>
      <c r="L258" s="117"/>
      <c r="M258" s="118"/>
      <c r="N258" s="119">
        <f t="shared" ref="N258:S258" si="115">SUM(N257:N257)</f>
        <v>0</v>
      </c>
      <c r="O258" s="120">
        <f t="shared" si="115"/>
        <v>0</v>
      </c>
      <c r="P258" s="120">
        <f t="shared" si="115"/>
        <v>0</v>
      </c>
      <c r="Q258" s="120">
        <f t="shared" si="115"/>
        <v>0</v>
      </c>
      <c r="R258" s="120">
        <f t="shared" si="115"/>
        <v>0</v>
      </c>
      <c r="S258" s="121">
        <f t="shared" si="115"/>
        <v>0</v>
      </c>
      <c r="T258" s="122"/>
      <c r="U258" s="123">
        <f t="shared" ref="U258:AR258" si="116">SUM(U257:U257)</f>
        <v>0</v>
      </c>
      <c r="V258" s="124">
        <f t="shared" si="116"/>
        <v>0</v>
      </c>
      <c r="W258" s="124">
        <f t="shared" si="116"/>
        <v>0</v>
      </c>
      <c r="X258" s="124">
        <f t="shared" si="116"/>
        <v>0</v>
      </c>
      <c r="Y258" s="124">
        <f t="shared" si="116"/>
        <v>0</v>
      </c>
      <c r="Z258" s="124">
        <f t="shared" si="116"/>
        <v>0</v>
      </c>
      <c r="AA258" s="124">
        <f t="shared" si="116"/>
        <v>0</v>
      </c>
      <c r="AB258" s="124">
        <f t="shared" si="116"/>
        <v>0</v>
      </c>
      <c r="AC258" s="124">
        <f t="shared" si="116"/>
        <v>0</v>
      </c>
      <c r="AD258" s="124">
        <f t="shared" si="116"/>
        <v>0</v>
      </c>
      <c r="AE258" s="124">
        <f t="shared" si="116"/>
        <v>0</v>
      </c>
      <c r="AF258" s="125">
        <f t="shared" si="116"/>
        <v>0</v>
      </c>
      <c r="AG258" s="123">
        <f t="shared" si="116"/>
        <v>0</v>
      </c>
      <c r="AH258" s="124">
        <f t="shared" si="116"/>
        <v>0</v>
      </c>
      <c r="AI258" s="124">
        <f t="shared" si="116"/>
        <v>0</v>
      </c>
      <c r="AJ258" s="124">
        <f t="shared" si="116"/>
        <v>0</v>
      </c>
      <c r="AK258" s="124">
        <f t="shared" si="116"/>
        <v>0</v>
      </c>
      <c r="AL258" s="124">
        <f t="shared" si="116"/>
        <v>0</v>
      </c>
      <c r="AM258" s="124">
        <f t="shared" si="116"/>
        <v>0</v>
      </c>
      <c r="AN258" s="124">
        <f t="shared" si="116"/>
        <v>0</v>
      </c>
      <c r="AO258" s="124">
        <f t="shared" si="116"/>
        <v>0</v>
      </c>
      <c r="AP258" s="124">
        <f t="shared" si="116"/>
        <v>0</v>
      </c>
      <c r="AQ258" s="124">
        <f t="shared" si="116"/>
        <v>0</v>
      </c>
      <c r="AR258" s="125">
        <f t="shared" si="116"/>
        <v>0</v>
      </c>
      <c r="AS258" s="17"/>
    </row>
    <row r="259" spans="2:45" s="18" customFormat="1" ht="15.75" thickTop="1" x14ac:dyDescent="0.25">
      <c r="C259" s="42"/>
      <c r="D259" s="43"/>
      <c r="E259" s="38"/>
      <c r="F259" s="37"/>
      <c r="G259" s="38"/>
      <c r="H259" s="14"/>
      <c r="I259" s="14"/>
      <c r="J259" s="13"/>
      <c r="K259" s="14"/>
      <c r="L259" s="14"/>
      <c r="M259" s="118"/>
      <c r="N259" s="13"/>
      <c r="O259" s="13"/>
      <c r="P259" s="13"/>
      <c r="Q259" s="13"/>
      <c r="R259" s="13"/>
      <c r="S259" s="13"/>
      <c r="T259" s="122"/>
      <c r="U259" s="14"/>
      <c r="V259" s="14"/>
      <c r="W259" s="14"/>
      <c r="X259" s="14"/>
      <c r="Y259" s="14"/>
      <c r="Z259" s="14"/>
      <c r="AA259" s="14"/>
      <c r="AB259" s="14"/>
      <c r="AC259" s="14"/>
      <c r="AD259" s="14"/>
      <c r="AE259" s="14"/>
      <c r="AF259" s="14"/>
      <c r="AG259" s="14"/>
      <c r="AH259" s="14"/>
      <c r="AI259" s="14"/>
      <c r="AJ259" s="14"/>
      <c r="AK259" s="14"/>
      <c r="AL259" s="14"/>
      <c r="AM259" s="14"/>
      <c r="AN259" s="14"/>
      <c r="AO259" s="14"/>
      <c r="AP259" s="14"/>
      <c r="AQ259" s="14"/>
      <c r="AR259" s="14"/>
      <c r="AS259" s="17"/>
    </row>
    <row r="260" spans="2:45" x14ac:dyDescent="0.25">
      <c r="M260" s="118"/>
      <c r="T260" s="122"/>
      <c r="AS260" s="17"/>
    </row>
    <row r="261" spans="2:45" x14ac:dyDescent="0.25">
      <c r="M261" s="118"/>
      <c r="T261" s="122"/>
      <c r="AS261" s="17"/>
    </row>
    <row r="262" spans="2:45" x14ac:dyDescent="0.25">
      <c r="E262" s="222" t="s">
        <v>289</v>
      </c>
      <c r="F262" s="222"/>
      <c r="G262" s="222"/>
      <c r="H262" s="222"/>
      <c r="I262" s="222"/>
      <c r="J262" s="222"/>
      <c r="K262" s="222"/>
      <c r="L262" s="222"/>
      <c r="M262" s="118"/>
      <c r="T262" s="122"/>
      <c r="AS262" s="17"/>
    </row>
    <row r="263" spans="2:45" x14ac:dyDescent="0.25">
      <c r="M263" s="118"/>
      <c r="T263" s="122"/>
      <c r="AS263" s="17"/>
    </row>
    <row r="264" spans="2:45" x14ac:dyDescent="0.25">
      <c r="E264" s="96" t="s">
        <v>204</v>
      </c>
      <c r="M264" s="118"/>
      <c r="T264" s="122"/>
      <c r="AS264" s="17"/>
    </row>
    <row r="265" spans="2:45" ht="15" customHeight="1" x14ac:dyDescent="0.25">
      <c r="E265" s="97" t="s">
        <v>205</v>
      </c>
      <c r="F265" s="97"/>
      <c r="G265" s="97"/>
      <c r="H265" s="97"/>
      <c r="I265" s="97"/>
      <c r="J265" s="97"/>
      <c r="K265" s="97"/>
      <c r="L265" s="97"/>
      <c r="M265" s="118"/>
      <c r="T265" s="122"/>
      <c r="AS265" s="17"/>
    </row>
    <row r="266" spans="2:45" ht="15.75" thickBot="1" x14ac:dyDescent="0.3">
      <c r="M266" s="118"/>
      <c r="T266" s="122"/>
      <c r="AS266" s="17"/>
    </row>
    <row r="267" spans="2:45" ht="30.75" thickBot="1" x14ac:dyDescent="0.3">
      <c r="E267" s="98" t="s">
        <v>23</v>
      </c>
      <c r="F267" s="99" t="s">
        <v>24</v>
      </c>
      <c r="G267" s="100" t="s">
        <v>25</v>
      </c>
      <c r="H267" s="101" t="s">
        <v>26</v>
      </c>
      <c r="I267" s="102" t="s">
        <v>27</v>
      </c>
      <c r="J267" s="102" t="s">
        <v>28</v>
      </c>
      <c r="K267" s="102" t="s">
        <v>29</v>
      </c>
      <c r="L267" s="103" t="s">
        <v>30</v>
      </c>
      <c r="M267" s="118"/>
      <c r="N267" s="105" t="str">
        <f t="shared" ref="N267:S267" si="117">N$13</f>
        <v>2016 CWIP</v>
      </c>
      <c r="O267" s="102" t="str">
        <f t="shared" si="117"/>
        <v>2017 Total Expenditures</v>
      </c>
      <c r="P267" s="102" t="str">
        <f t="shared" si="117"/>
        <v>2018 Total Expenditures</v>
      </c>
      <c r="Q267" s="102" t="str">
        <f t="shared" si="117"/>
        <v>2016 ISO CWIP Less Collectible</v>
      </c>
      <c r="R267" s="102" t="str">
        <f t="shared" si="117"/>
        <v>2017 ISO Expenditures Less Collectible</v>
      </c>
      <c r="S267" s="103" t="str">
        <f t="shared" si="117"/>
        <v>2018 ISO Expenditures Less Collectible</v>
      </c>
      <c r="T267" s="122"/>
      <c r="U267" s="107">
        <f>$F$5</f>
        <v>42736</v>
      </c>
      <c r="V267" s="101">
        <f t="shared" ref="V267:AN267" si="118">DATE(YEAR(U267),MONTH(U267)+1,DAY(U267))</f>
        <v>42767</v>
      </c>
      <c r="W267" s="101">
        <f t="shared" si="118"/>
        <v>42795</v>
      </c>
      <c r="X267" s="101">
        <f t="shared" si="118"/>
        <v>42826</v>
      </c>
      <c r="Y267" s="101">
        <f t="shared" si="118"/>
        <v>42856</v>
      </c>
      <c r="Z267" s="101">
        <f t="shared" si="118"/>
        <v>42887</v>
      </c>
      <c r="AA267" s="101">
        <f t="shared" si="118"/>
        <v>42917</v>
      </c>
      <c r="AB267" s="101">
        <f t="shared" si="118"/>
        <v>42948</v>
      </c>
      <c r="AC267" s="101">
        <f t="shared" si="118"/>
        <v>42979</v>
      </c>
      <c r="AD267" s="101">
        <f t="shared" si="118"/>
        <v>43009</v>
      </c>
      <c r="AE267" s="101">
        <f t="shared" si="118"/>
        <v>43040</v>
      </c>
      <c r="AF267" s="108">
        <f t="shared" si="118"/>
        <v>43070</v>
      </c>
      <c r="AG267" s="101">
        <f>DATE(YEAR(AF267),MONTH(AF267)+1,DAY(AF267))</f>
        <v>43101</v>
      </c>
      <c r="AH267" s="101">
        <f t="shared" si="118"/>
        <v>43132</v>
      </c>
      <c r="AI267" s="101">
        <f t="shared" si="118"/>
        <v>43160</v>
      </c>
      <c r="AJ267" s="101">
        <f t="shared" si="118"/>
        <v>43191</v>
      </c>
      <c r="AK267" s="101">
        <f t="shared" si="118"/>
        <v>43221</v>
      </c>
      <c r="AL267" s="101">
        <f t="shared" si="118"/>
        <v>43252</v>
      </c>
      <c r="AM267" s="101">
        <f t="shared" si="118"/>
        <v>43282</v>
      </c>
      <c r="AN267" s="101">
        <f t="shared" si="118"/>
        <v>43313</v>
      </c>
      <c r="AO267" s="101">
        <f>DATE(YEAR(AN267),MONTH(AN267)+1,DAY(AN267))</f>
        <v>43344</v>
      </c>
      <c r="AP267" s="101">
        <f>DATE(YEAR(AO267),MONTH(AO267)+1,DAY(AO267))</f>
        <v>43374</v>
      </c>
      <c r="AQ267" s="101">
        <f>DATE(YEAR(AP267),MONTH(AP267)+1,DAY(AP267))</f>
        <v>43405</v>
      </c>
      <c r="AR267" s="108">
        <f>DATE(YEAR(AQ267),MONTH(AQ267)+1,DAY(AQ267))</f>
        <v>43435</v>
      </c>
      <c r="AS267" s="17"/>
    </row>
    <row r="268" spans="2:45" x14ac:dyDescent="0.25">
      <c r="B268" s="14"/>
      <c r="C268" s="35" t="str">
        <f>+$E$262</f>
        <v>Calcite Southern (formerly Jasper; part of South of Kramer)</v>
      </c>
      <c r="D268" s="36" t="s">
        <v>214</v>
      </c>
      <c r="E268" s="259" t="s">
        <v>290</v>
      </c>
      <c r="F268" s="270" t="s">
        <v>291</v>
      </c>
      <c r="G268" s="271" t="str">
        <f t="shared" ref="G268" si="119">+LEFT(RIGHT(E268,6),4)</f>
        <v>6902</v>
      </c>
      <c r="H268" s="272" t="s">
        <v>33</v>
      </c>
      <c r="I268" s="257">
        <v>44136</v>
      </c>
      <c r="J268" s="273" t="s">
        <v>217</v>
      </c>
      <c r="K268" s="274">
        <v>0</v>
      </c>
      <c r="L268" s="275">
        <v>1</v>
      </c>
      <c r="M268" s="118"/>
      <c r="N268" s="276">
        <v>4204.9270700000006</v>
      </c>
      <c r="O268" s="109">
        <f>SUM($U283:$AF283)</f>
        <v>550.24918000000002</v>
      </c>
      <c r="P268" s="109">
        <f>SUM($AG283:$AR283)</f>
        <v>2900</v>
      </c>
      <c r="Q268" s="109">
        <f t="shared" ref="Q268:Q273" si="120">$N268*$L268*(1-$K268)</f>
        <v>4204.9270700000006</v>
      </c>
      <c r="R268" s="109">
        <f t="shared" ref="R268:R273" si="121">$O268*$L268*(1-$K268)</f>
        <v>550.24918000000002</v>
      </c>
      <c r="S268" s="110">
        <f t="shared" ref="S268:S273" si="122">$P268*$L268*(1-$K268)</f>
        <v>2900</v>
      </c>
      <c r="T268" s="122"/>
      <c r="U268" s="112">
        <f>IF(OR(RIGHT($J268,3)="RGT",RIGHT($J268,3)="INC"),IF($I268=U$246,SUM($U283:U283)+$Q268,IF(U$246&gt;$I268,U283,0)),0)</f>
        <v>0</v>
      </c>
      <c r="V268" s="113">
        <f>IF(OR(RIGHT($J268,3)="RGT",RIGHT($J268,3)="INC"),IF($I268=V$246,SUM($U283:V283)+$Q268,IF(V$246&gt;$I268,V283,0)),0)</f>
        <v>0</v>
      </c>
      <c r="W268" s="113">
        <f>IF(OR(RIGHT($J268,3)="RGT",RIGHT($J268,3)="INC"),IF($I268=W$246,SUM($U283:W283)+$Q268,IF(W$246&gt;$I268,W283,0)),0)</f>
        <v>0</v>
      </c>
      <c r="X268" s="113">
        <f>IF(OR(RIGHT($J268,3)="RGT",RIGHT($J268,3)="INC"),IF($I268=X$246,SUM($U283:X283)+$Q268,IF(X$246&gt;$I268,X283,0)),0)</f>
        <v>0</v>
      </c>
      <c r="Y268" s="113">
        <f>IF(OR(RIGHT($J268,3)="RGT",RIGHT($J268,3)="INC"),IF($I268=Y$246,SUM($U283:Y283)+$Q268,IF(Y$246&gt;$I268,Y283,0)),0)</f>
        <v>0</v>
      </c>
      <c r="Z268" s="113">
        <f>IF(OR(RIGHT($J268,3)="RGT",RIGHT($J268,3)="INC"),IF($I268=Z$246,SUM($U283:Z283)+$Q268,IF(Z$246&gt;$I268,Z283,0)),0)</f>
        <v>0</v>
      </c>
      <c r="AA268" s="113">
        <f>IF(OR(RIGHT($J268,3)="RGT",RIGHT($J268,3)="INC"),IF($I268=AA$246,SUM($U283:AA283)+$Q268,IF(AA$246&gt;$I268,AA283,0)),0)</f>
        <v>0</v>
      </c>
      <c r="AB268" s="113">
        <f>IF(OR(RIGHT($J268,3)="RGT",RIGHT($J268,3)="INC"),IF($I268=AB$246,SUM($U283:AB283)+$Q268,IF(AB$246&gt;$I268,AB283,0)),0)</f>
        <v>0</v>
      </c>
      <c r="AC268" s="113">
        <f>IF(OR(RIGHT($J268,3)="RGT",RIGHT($J268,3)="INC"),IF($I268=AC$246,SUM($U283:AC283)+$Q268,IF(AC$246&gt;$I268,AC283,0)),0)</f>
        <v>0</v>
      </c>
      <c r="AD268" s="113">
        <f>IF(OR(RIGHT($J268,3)="RGT",RIGHT($J268,3)="INC"),IF($I268=AD$246,SUM($U283:AD283)+$Q268,IF(AD$246&gt;$I268,AD283,0)),0)</f>
        <v>0</v>
      </c>
      <c r="AE268" s="113">
        <f>IF(OR(RIGHT($J268,3)="RGT",RIGHT($J268,3)="INC"),IF($I268=AE$246,SUM($U283:AE283)+$Q268,IF(AE$246&gt;$I268,AE283,0)),0)</f>
        <v>0</v>
      </c>
      <c r="AF268" s="114">
        <f>IF(OR(RIGHT($J268,3)="RGT",RIGHT($J268,3)="INC"),IF($I268=AF$246,SUM($U283:AF283)+$Q268,IF(AF$246&gt;$I268,AF283,0)),0)</f>
        <v>0</v>
      </c>
      <c r="AG268" s="113">
        <f>IF(OR(RIGHT($J268,3)="RGT",RIGHT($J268,3)="INC"),IF($I268=AG$246,SUM($U283:AG283)+$Q268,IF(AG$246&gt;$I268,AG283,0)),0)</f>
        <v>0</v>
      </c>
      <c r="AH268" s="113">
        <f>IF(OR(RIGHT($J268,3)="RGT",RIGHT($J268,3)="INC"),IF($I268=AH$246,SUM($U283:AH283)+$Q268,IF(AH$246&gt;$I268,AH283,0)),0)</f>
        <v>0</v>
      </c>
      <c r="AI268" s="113">
        <f>IF(OR(RIGHT($J268,3)="RGT",RIGHT($J268,3)="INC"),IF($I268=AI$246,SUM($U283:AI283)+$Q268,IF(AI$246&gt;$I268,AI283,0)),0)</f>
        <v>0</v>
      </c>
      <c r="AJ268" s="113">
        <f>IF(OR(RIGHT($J268,3)="RGT",RIGHT($J268,3)="INC"),IF($I268=AJ$246,SUM($U283:AJ283)+$Q268,IF(AJ$246&gt;$I268,AJ283,0)),0)</f>
        <v>0</v>
      </c>
      <c r="AK268" s="113">
        <f>IF(OR(RIGHT($J268,3)="RGT",RIGHT($J268,3)="INC"),IF($I268=AK$246,SUM($U283:AK283)+$Q268,IF(AK$246&gt;$I268,AK283,0)),0)</f>
        <v>0</v>
      </c>
      <c r="AL268" s="113">
        <f>IF(OR(RIGHT($J268,3)="RGT",RIGHT($J268,3)="INC"),IF($I268=AL$246,SUM($U283:AL283)+$Q268,IF(AL$246&gt;$I268,AL283,0)),0)</f>
        <v>0</v>
      </c>
      <c r="AM268" s="113">
        <f>IF(OR(RIGHT($J268,3)="RGT",RIGHT($J268,3)="INC"),IF($I268=AM$246,SUM($U283:AM283)+$Q268,IF(AM$246&gt;$I268,AM283,0)),0)</f>
        <v>0</v>
      </c>
      <c r="AN268" s="113">
        <f>IF(OR(RIGHT($J268,3)="RGT",RIGHT($J268,3)="INC"),IF($I268=AN$246,SUM($U283:AN283)+$Q268,IF(AN$246&gt;$I268,AN283,0)),0)</f>
        <v>0</v>
      </c>
      <c r="AO268" s="113">
        <f>IF(OR(RIGHT($J268,3)="RGT",RIGHT($J268,3)="INC"),IF($I268=AO$246,SUM($U283:AO283)+$Q268,IF(AO$246&gt;$I268,AO283,0)),0)</f>
        <v>0</v>
      </c>
      <c r="AP268" s="113">
        <f>IF(OR(RIGHT($J268,3)="RGT",RIGHT($J268,3)="INC"),IF($I268=AP$246,SUM($U283:AP283)+$Q268,IF(AP$246&gt;$I268,AP283,0)),0)</f>
        <v>0</v>
      </c>
      <c r="AQ268" s="113">
        <f>IF(OR(RIGHT($J268,3)="RGT",RIGHT($J268,3)="INC"),IF($I268=AQ$246,SUM($U283:AQ283)+$Q268,IF(AQ$246&gt;$I268,AQ283,0)),0)</f>
        <v>0</v>
      </c>
      <c r="AR268" s="114">
        <f>IF(OR(RIGHT($J268,3)="RGT",RIGHT($J268,3)="INC"),IF($I268=AR$246,SUM($U283:AR283)+$Q268,IF(AR$246&gt;$I268,AR283,0)),0)</f>
        <v>0</v>
      </c>
      <c r="AS268" s="17"/>
    </row>
    <row r="269" spans="2:45" hidden="1" x14ac:dyDescent="0.25">
      <c r="C269" s="35" t="str">
        <f t="shared" ref="C269:C273" si="123">+$E$262</f>
        <v>Calcite Southern (formerly Jasper; part of South of Kramer)</v>
      </c>
      <c r="D269" s="36" t="s">
        <v>214</v>
      </c>
      <c r="E269" s="259"/>
      <c r="F269" s="270"/>
      <c r="G269" s="271"/>
      <c r="H269" s="273"/>
      <c r="I269" s="257"/>
      <c r="J269" s="273"/>
      <c r="K269" s="274"/>
      <c r="L269" s="275"/>
      <c r="M269" s="118"/>
      <c r="N269" s="278">
        <v>0</v>
      </c>
      <c r="O269" s="109">
        <f>SUM($U284:$AF284)</f>
        <v>0</v>
      </c>
      <c r="P269" s="109">
        <f>SUM($AG284:$AR284)</f>
        <v>0</v>
      </c>
      <c r="Q269" s="109">
        <f t="shared" si="120"/>
        <v>0</v>
      </c>
      <c r="R269" s="109">
        <f t="shared" si="121"/>
        <v>0</v>
      </c>
      <c r="S269" s="110">
        <f t="shared" si="122"/>
        <v>0</v>
      </c>
      <c r="T269" s="122"/>
      <c r="U269" s="112">
        <f>IF(OR(RIGHT($J269,3)="RGT",RIGHT($J269,3)="INC"),IF($I269=U$246,SUM($U284:U284)+$Q269,IF(U$246&gt;$I269,U284,0)),0)</f>
        <v>0</v>
      </c>
      <c r="V269" s="113">
        <f>IF(OR(RIGHT($J269,3)="RGT",RIGHT($J269,3)="INC"),IF($I269=V$246,SUM($U284:V284)+$Q269,IF(V$246&gt;$I269,V284,0)),0)</f>
        <v>0</v>
      </c>
      <c r="W269" s="113">
        <f>IF(OR(RIGHT($J269,3)="RGT",RIGHT($J269,3)="INC"),IF($I269=W$246,SUM($U284:W284)+$Q269,IF(W$246&gt;$I269,W284,0)),0)</f>
        <v>0</v>
      </c>
      <c r="X269" s="113">
        <f>IF(OR(RIGHT($J269,3)="RGT",RIGHT($J269,3)="INC"),IF($I269=X$246,SUM($U284:X284)+$Q269,IF(X$246&gt;$I269,X284,0)),0)</f>
        <v>0</v>
      </c>
      <c r="Y269" s="113">
        <f>IF(OR(RIGHT($J269,3)="RGT",RIGHT($J269,3)="INC"),IF($I269=Y$246,SUM($U284:Y284)+$Q269,IF(Y$246&gt;$I269,Y284,0)),0)</f>
        <v>0</v>
      </c>
      <c r="Z269" s="113">
        <f>IF(OR(RIGHT($J269,3)="RGT",RIGHT($J269,3)="INC"),IF($I269=Z$246,SUM($U284:Z284)+$Q269,IF(Z$246&gt;$I269,Z284,0)),0)</f>
        <v>0</v>
      </c>
      <c r="AA269" s="113">
        <f>IF(OR(RIGHT($J269,3)="RGT",RIGHT($J269,3)="INC"),IF($I269=AA$246,SUM($U284:AA284)+$Q269,IF(AA$246&gt;$I269,AA284,0)),0)</f>
        <v>0</v>
      </c>
      <c r="AB269" s="113">
        <f>IF(OR(RIGHT($J269,3)="RGT",RIGHT($J269,3)="INC"),IF($I269=AB$246,SUM($U284:AB284)+$Q269,IF(AB$246&gt;$I269,AB284,0)),0)</f>
        <v>0</v>
      </c>
      <c r="AC269" s="113">
        <f>IF(OR(RIGHT($J269,3)="RGT",RIGHT($J269,3)="INC"),IF($I269=AC$246,SUM($U284:AC284)+$Q269,IF(AC$246&gt;$I269,AC284,0)),0)</f>
        <v>0</v>
      </c>
      <c r="AD269" s="113">
        <f>IF(OR(RIGHT($J269,3)="RGT",RIGHT($J269,3)="INC"),IF($I269=AD$246,SUM($U284:AD284)+$Q269,IF(AD$246&gt;$I269,AD284,0)),0)</f>
        <v>0</v>
      </c>
      <c r="AE269" s="113">
        <f>IF(OR(RIGHT($J269,3)="RGT",RIGHT($J269,3)="INC"),IF($I269=AE$246,SUM($U284:AE284)+$Q269,IF(AE$246&gt;$I269,AE284,0)),0)</f>
        <v>0</v>
      </c>
      <c r="AF269" s="114">
        <f>IF(OR(RIGHT($J269,3)="RGT",RIGHT($J269,3)="INC"),IF($I269=AF$246,SUM($U284:AF284)+$Q269,IF(AF$246&gt;$I269,AF284,0)),0)</f>
        <v>0</v>
      </c>
      <c r="AG269" s="113">
        <f>IF(OR(RIGHT($J269,3)="RGT",RIGHT($J269,3)="INC"),IF($I269=AG$246,SUM($U284:AG284)+$Q269,IF(AG$246&gt;$I269,AG284,0)),0)</f>
        <v>0</v>
      </c>
      <c r="AH269" s="113">
        <f>IF(OR(RIGHT($J269,3)="RGT",RIGHT($J269,3)="INC"),IF($I269=AH$246,SUM($U284:AH284)+$Q269,IF(AH$246&gt;$I269,AH284,0)),0)</f>
        <v>0</v>
      </c>
      <c r="AI269" s="113">
        <f>IF(OR(RIGHT($J269,3)="RGT",RIGHT($J269,3)="INC"),IF($I269=AI$246,SUM($U284:AI284)+$Q269,IF(AI$246&gt;$I269,AI284,0)),0)</f>
        <v>0</v>
      </c>
      <c r="AJ269" s="113">
        <f>IF(OR(RIGHT($J269,3)="RGT",RIGHT($J269,3)="INC"),IF($I269=AJ$246,SUM($U284:AJ284)+$Q269,IF(AJ$246&gt;$I269,AJ284,0)),0)</f>
        <v>0</v>
      </c>
      <c r="AK269" s="113">
        <f>IF(OR(RIGHT($J269,3)="RGT",RIGHT($J269,3)="INC"),IF($I269=AK$246,SUM($U284:AK284)+$Q269,IF(AK$246&gt;$I269,AK284,0)),0)</f>
        <v>0</v>
      </c>
      <c r="AL269" s="113">
        <f>IF(OR(RIGHT($J269,3)="RGT",RIGHT($J269,3)="INC"),IF($I269=AL$246,SUM($U284:AL284)+$Q269,IF(AL$246&gt;$I269,AL284,0)),0)</f>
        <v>0</v>
      </c>
      <c r="AM269" s="113">
        <f>IF(OR(RIGHT($J269,3)="RGT",RIGHT($J269,3)="INC"),IF($I269=AM$246,SUM($U284:AM284)+$Q269,IF(AM$246&gt;$I269,AM284,0)),0)</f>
        <v>0</v>
      </c>
      <c r="AN269" s="113">
        <f>IF(OR(RIGHT($J269,3)="RGT",RIGHT($J269,3)="INC"),IF($I269=AN$246,SUM($U284:AN284)+$Q269,IF(AN$246&gt;$I269,AN284,0)),0)</f>
        <v>0</v>
      </c>
      <c r="AO269" s="113">
        <f>IF(OR(RIGHT($J269,3)="RGT",RIGHT($J269,3)="INC"),IF($I269=AO$246,SUM($U284:AO284)+$Q269,IF(AO$246&gt;$I269,AO284,0)),0)</f>
        <v>0</v>
      </c>
      <c r="AP269" s="113">
        <f>IF(OR(RIGHT($J269,3)="RGT",RIGHT($J269,3)="INC"),IF($I269=AP$246,SUM($U284:AP284)+$Q269,IF(AP$246&gt;$I269,AP284,0)),0)</f>
        <v>0</v>
      </c>
      <c r="AQ269" s="113">
        <f>IF(OR(RIGHT($J269,3)="RGT",RIGHT($J269,3)="INC"),IF($I269=AQ$246,SUM($U284:AQ284)+$Q269,IF(AQ$246&gt;$I269,AQ284,0)),0)</f>
        <v>0</v>
      </c>
      <c r="AR269" s="114">
        <f>IF(OR(RIGHT($J269,3)="RGT",RIGHT($J269,3)="INC"),IF($I269=AR$246,SUM($U284:AR284)+$Q269,IF(AR$246&gt;$I269,AR284,0)),0)</f>
        <v>0</v>
      </c>
      <c r="AS269" s="17"/>
    </row>
    <row r="270" spans="2:45" hidden="1" x14ac:dyDescent="0.25">
      <c r="C270" s="35" t="str">
        <f t="shared" si="123"/>
        <v>Calcite Southern (formerly Jasper; part of South of Kramer)</v>
      </c>
      <c r="D270" s="36" t="s">
        <v>214</v>
      </c>
      <c r="E270" s="259"/>
      <c r="F270" s="270"/>
      <c r="G270" s="271"/>
      <c r="H270" s="273"/>
      <c r="I270" s="257"/>
      <c r="J270" s="273"/>
      <c r="K270" s="274"/>
      <c r="L270" s="275"/>
      <c r="M270" s="118"/>
      <c r="N270" s="278"/>
      <c r="O270" s="109">
        <f>SUM($U285:$AF285)</f>
        <v>0</v>
      </c>
      <c r="P270" s="109">
        <f>SUM($AG285:$AR285)</f>
        <v>0</v>
      </c>
      <c r="Q270" s="109">
        <f t="shared" si="120"/>
        <v>0</v>
      </c>
      <c r="R270" s="109">
        <f t="shared" si="121"/>
        <v>0</v>
      </c>
      <c r="S270" s="110">
        <f t="shared" si="122"/>
        <v>0</v>
      </c>
      <c r="T270" s="122"/>
      <c r="U270" s="112">
        <f>IF(OR(RIGHT($J270,3)="RGT",RIGHT($J270,3)="INC"),IF($I270=U$246,SUM($U285:U285)+$Q270,IF(U$246&gt;$I270,U285,0)),0)</f>
        <v>0</v>
      </c>
      <c r="V270" s="113">
        <f>IF(OR(RIGHT($J270,3)="RGT",RIGHT($J270,3)="INC"),IF($I270=V$246,SUM($U285:V285)+$Q270,IF(V$246&gt;$I270,V285,0)),0)</f>
        <v>0</v>
      </c>
      <c r="W270" s="113">
        <f>IF(OR(RIGHT($J270,3)="RGT",RIGHT($J270,3)="INC"),IF($I270=W$246,SUM($U285:W285)+$Q270,IF(W$246&gt;$I270,W285,0)),0)</f>
        <v>0</v>
      </c>
      <c r="X270" s="113">
        <f>IF(OR(RIGHT($J270,3)="RGT",RIGHT($J270,3)="INC"),IF($I270=X$246,SUM($U285:X285)+$Q270,IF(X$246&gt;$I270,X285,0)),0)</f>
        <v>0</v>
      </c>
      <c r="Y270" s="113">
        <f>IF(OR(RIGHT($J270,3)="RGT",RIGHT($J270,3)="INC"),IF($I270=Y$246,SUM($U285:Y285)+$Q270,IF(Y$246&gt;$I270,Y285,0)),0)</f>
        <v>0</v>
      </c>
      <c r="Z270" s="113">
        <f>IF(OR(RIGHT($J270,3)="RGT",RIGHT($J270,3)="INC"),IF($I270=Z$246,SUM($U285:Z285)+$Q270,IF(Z$246&gt;$I270,Z285,0)),0)</f>
        <v>0</v>
      </c>
      <c r="AA270" s="113">
        <f>IF(OR(RIGHT($J270,3)="RGT",RIGHT($J270,3)="INC"),IF($I270=AA$246,SUM($U285:AA285)+$Q270,IF(AA$246&gt;$I270,AA285,0)),0)</f>
        <v>0</v>
      </c>
      <c r="AB270" s="113">
        <f>IF(OR(RIGHT($J270,3)="RGT",RIGHT($J270,3)="INC"),IF($I270=AB$246,SUM($U285:AB285)+$Q270,IF(AB$246&gt;$I270,AB285,0)),0)</f>
        <v>0</v>
      </c>
      <c r="AC270" s="113">
        <f>IF(OR(RIGHT($J270,3)="RGT",RIGHT($J270,3)="INC"),IF($I270=AC$246,SUM($U285:AC285)+$Q270,IF(AC$246&gt;$I270,AC285,0)),0)</f>
        <v>0</v>
      </c>
      <c r="AD270" s="113">
        <f>IF(OR(RIGHT($J270,3)="RGT",RIGHT($J270,3)="INC"),IF($I270=AD$246,SUM($U285:AD285)+$Q270,IF(AD$246&gt;$I270,AD285,0)),0)</f>
        <v>0</v>
      </c>
      <c r="AE270" s="113">
        <f>IF(OR(RIGHT($J270,3)="RGT",RIGHT($J270,3)="INC"),IF($I270=AE$246,SUM($U285:AE285)+$Q270,IF(AE$246&gt;$I270,AE285,0)),0)</f>
        <v>0</v>
      </c>
      <c r="AF270" s="114">
        <f>IF(OR(RIGHT($J270,3)="RGT",RIGHT($J270,3)="INC"),IF($I270=AF$246,SUM($U285:AF285)+$Q270,IF(AF$246&gt;$I270,AF285,0)),0)</f>
        <v>0</v>
      </c>
      <c r="AG270" s="113">
        <f>IF(OR(RIGHT($J270,3)="RGT",RIGHT($J270,3)="INC"),IF($I270=AG$246,SUM($U285:AG285)+$Q270,IF(AG$246&gt;$I270,AG285,0)),0)</f>
        <v>0</v>
      </c>
      <c r="AH270" s="113">
        <f>IF(OR(RIGHT($J270,3)="RGT",RIGHT($J270,3)="INC"),IF($I270=AH$246,SUM($U285:AH285)+$Q270,IF(AH$246&gt;$I270,AH285,0)),0)</f>
        <v>0</v>
      </c>
      <c r="AI270" s="113">
        <f>IF(OR(RIGHT($J270,3)="RGT",RIGHT($J270,3)="INC"),IF($I270=AI$246,SUM($U285:AI285)+$Q270,IF(AI$246&gt;$I270,AI285,0)),0)</f>
        <v>0</v>
      </c>
      <c r="AJ270" s="113">
        <f>IF(OR(RIGHT($J270,3)="RGT",RIGHT($J270,3)="INC"),IF($I270=AJ$246,SUM($U285:AJ285)+$Q270,IF(AJ$246&gt;$I270,AJ285,0)),0)</f>
        <v>0</v>
      </c>
      <c r="AK270" s="113">
        <f>IF(OR(RIGHT($J270,3)="RGT",RIGHT($J270,3)="INC"),IF($I270=AK$246,SUM($U285:AK285)+$Q270,IF(AK$246&gt;$I270,AK285,0)),0)</f>
        <v>0</v>
      </c>
      <c r="AL270" s="113">
        <f>IF(OR(RIGHT($J270,3)="RGT",RIGHT($J270,3)="INC"),IF($I270=AL$246,SUM($U285:AL285)+$Q270,IF(AL$246&gt;$I270,AL285,0)),0)</f>
        <v>0</v>
      </c>
      <c r="AM270" s="113">
        <f>IF(OR(RIGHT($J270,3)="RGT",RIGHT($J270,3)="INC"),IF($I270=AM$246,SUM($U285:AM285)+$Q270,IF(AM$246&gt;$I270,AM285,0)),0)</f>
        <v>0</v>
      </c>
      <c r="AN270" s="113">
        <f>IF(OR(RIGHT($J270,3)="RGT",RIGHT($J270,3)="INC"),IF($I270=AN$246,SUM($U285:AN285)+$Q270,IF(AN$246&gt;$I270,AN285,0)),0)</f>
        <v>0</v>
      </c>
      <c r="AO270" s="113">
        <f>IF(OR(RIGHT($J270,3)="RGT",RIGHT($J270,3)="INC"),IF($I270=AO$246,SUM($U285:AO285)+$Q270,IF(AO$246&gt;$I270,AO285,0)),0)</f>
        <v>0</v>
      </c>
      <c r="AP270" s="113">
        <f>IF(OR(RIGHT($J270,3)="RGT",RIGHT($J270,3)="INC"),IF($I270=AP$246,SUM($U285:AP285)+$Q270,IF(AP$246&gt;$I270,AP285,0)),0)</f>
        <v>0</v>
      </c>
      <c r="AQ270" s="113">
        <f>IF(OR(RIGHT($J270,3)="RGT",RIGHT($J270,3)="INC"),IF($I270=AQ$246,SUM($U285:AQ285)+$Q270,IF(AQ$246&gt;$I270,AQ285,0)),0)</f>
        <v>0</v>
      </c>
      <c r="AR270" s="114">
        <f>IF(OR(RIGHT($J270,3)="RGT",RIGHT($J270,3)="INC"),IF($I270=AR$246,SUM($U285:AR285)+$Q270,IF(AR$246&gt;$I270,AR285,0)),0)</f>
        <v>0</v>
      </c>
      <c r="AS270" s="17"/>
    </row>
    <row r="271" spans="2:45" hidden="1" x14ac:dyDescent="0.25">
      <c r="C271" s="35" t="str">
        <f t="shared" si="123"/>
        <v>Calcite Southern (formerly Jasper; part of South of Kramer)</v>
      </c>
      <c r="D271" s="36" t="s">
        <v>214</v>
      </c>
      <c r="E271" s="259"/>
      <c r="F271" s="270"/>
      <c r="G271" s="271"/>
      <c r="H271" s="273"/>
      <c r="I271" s="257"/>
      <c r="J271" s="273"/>
      <c r="K271" s="274"/>
      <c r="L271" s="275"/>
      <c r="M271" s="118"/>
      <c r="N271" s="278"/>
      <c r="O271" s="109">
        <f>SUM($U286:$AF286)</f>
        <v>0</v>
      </c>
      <c r="P271" s="109">
        <f>SUM($AG286:$AR286)</f>
        <v>0</v>
      </c>
      <c r="Q271" s="109">
        <f t="shared" si="120"/>
        <v>0</v>
      </c>
      <c r="R271" s="109">
        <f t="shared" si="121"/>
        <v>0</v>
      </c>
      <c r="S271" s="110">
        <f t="shared" si="122"/>
        <v>0</v>
      </c>
      <c r="T271" s="122"/>
      <c r="U271" s="112">
        <f>IF(OR(RIGHT($J271,3)="RGT",RIGHT($J271,3)="INC"),IF($I271=U$246,SUM($U286:U286)+$Q271,IF(U$246&gt;$I271,U286,0)),0)</f>
        <v>0</v>
      </c>
      <c r="V271" s="113">
        <f>IF(OR(RIGHT($J271,3)="RGT",RIGHT($J271,3)="INC"),IF($I271=V$246,SUM($U286:V286)+$Q271,IF(V$246&gt;$I271,V286,0)),0)</f>
        <v>0</v>
      </c>
      <c r="W271" s="113">
        <f>IF(OR(RIGHT($J271,3)="RGT",RIGHT($J271,3)="INC"),IF($I271=W$246,SUM($U286:W286)+$Q271,IF(W$246&gt;$I271,W286,0)),0)</f>
        <v>0</v>
      </c>
      <c r="X271" s="113">
        <f>IF(OR(RIGHT($J271,3)="RGT",RIGHT($J271,3)="INC"),IF($I271=X$246,SUM($U286:X286)+$Q271,IF(X$246&gt;$I271,X286,0)),0)</f>
        <v>0</v>
      </c>
      <c r="Y271" s="113">
        <f>IF(OR(RIGHT($J271,3)="RGT",RIGHT($J271,3)="INC"),IF($I271=Y$246,SUM($U286:Y286)+$Q271,IF(Y$246&gt;$I271,Y286,0)),0)</f>
        <v>0</v>
      </c>
      <c r="Z271" s="113">
        <f>IF(OR(RIGHT($J271,3)="RGT",RIGHT($J271,3)="INC"),IF($I271=Z$246,SUM($U286:Z286)+$Q271,IF(Z$246&gt;$I271,Z286,0)),0)</f>
        <v>0</v>
      </c>
      <c r="AA271" s="113">
        <f>IF(OR(RIGHT($J271,3)="RGT",RIGHT($J271,3)="INC"),IF($I271=AA$246,SUM($U286:AA286)+$Q271,IF(AA$246&gt;$I271,AA286,0)),0)</f>
        <v>0</v>
      </c>
      <c r="AB271" s="113">
        <f>IF(OR(RIGHT($J271,3)="RGT",RIGHT($J271,3)="INC"),IF($I271=AB$246,SUM($U286:AB286)+$Q271,IF(AB$246&gt;$I271,AB286,0)),0)</f>
        <v>0</v>
      </c>
      <c r="AC271" s="113">
        <f>IF(OR(RIGHT($J271,3)="RGT",RIGHT($J271,3)="INC"),IF($I271=AC$246,SUM($U286:AC286)+$Q271,IF(AC$246&gt;$I271,AC286,0)),0)</f>
        <v>0</v>
      </c>
      <c r="AD271" s="113">
        <f>IF(OR(RIGHT($J271,3)="RGT",RIGHT($J271,3)="INC"),IF($I271=AD$246,SUM($U286:AD286)+$Q271,IF(AD$246&gt;$I271,AD286,0)),0)</f>
        <v>0</v>
      </c>
      <c r="AE271" s="113">
        <f>IF(OR(RIGHT($J271,3)="RGT",RIGHT($J271,3)="INC"),IF($I271=AE$246,SUM($U286:AE286)+$Q271,IF(AE$246&gt;$I271,AE286,0)),0)</f>
        <v>0</v>
      </c>
      <c r="AF271" s="114">
        <f>IF(OR(RIGHT($J271,3)="RGT",RIGHT($J271,3)="INC"),IF($I271=AF$246,SUM($U286:AF286)+$Q271,IF(AF$246&gt;$I271,AF286,0)),0)</f>
        <v>0</v>
      </c>
      <c r="AG271" s="113">
        <f>IF(OR(RIGHT($J271,3)="RGT",RIGHT($J271,3)="INC"),IF($I271=AG$246,SUM($U286:AG286)+$Q271,IF(AG$246&gt;$I271,AG286,0)),0)</f>
        <v>0</v>
      </c>
      <c r="AH271" s="113">
        <f>IF(OR(RIGHT($J271,3)="RGT",RIGHT($J271,3)="INC"),IF($I271=AH$246,SUM($U286:AH286)+$Q271,IF(AH$246&gt;$I271,AH286,0)),0)</f>
        <v>0</v>
      </c>
      <c r="AI271" s="113">
        <f>IF(OR(RIGHT($J271,3)="RGT",RIGHT($J271,3)="INC"),IF($I271=AI$246,SUM($U286:AI286)+$Q271,IF(AI$246&gt;$I271,AI286,0)),0)</f>
        <v>0</v>
      </c>
      <c r="AJ271" s="113">
        <f>IF(OR(RIGHT($J271,3)="RGT",RIGHT($J271,3)="INC"),IF($I271=AJ$246,SUM($U286:AJ286)+$Q271,IF(AJ$246&gt;$I271,AJ286,0)),0)</f>
        <v>0</v>
      </c>
      <c r="AK271" s="113">
        <f>IF(OR(RIGHT($J271,3)="RGT",RIGHT($J271,3)="INC"),IF($I271=AK$246,SUM($U286:AK286)+$Q271,IF(AK$246&gt;$I271,AK286,0)),0)</f>
        <v>0</v>
      </c>
      <c r="AL271" s="113">
        <f>IF(OR(RIGHT($J271,3)="RGT",RIGHT($J271,3)="INC"),IF($I271=AL$246,SUM($U286:AL286)+$Q271,IF(AL$246&gt;$I271,AL286,0)),0)</f>
        <v>0</v>
      </c>
      <c r="AM271" s="113">
        <f>IF(OR(RIGHT($J271,3)="RGT",RIGHT($J271,3)="INC"),IF($I271=AM$246,SUM($U286:AM286)+$Q271,IF(AM$246&gt;$I271,AM286,0)),0)</f>
        <v>0</v>
      </c>
      <c r="AN271" s="113">
        <f>IF(OR(RIGHT($J271,3)="RGT",RIGHT($J271,3)="INC"),IF($I271=AN$246,SUM($U286:AN286)+$Q271,IF(AN$246&gt;$I271,AN286,0)),0)</f>
        <v>0</v>
      </c>
      <c r="AO271" s="113">
        <f>IF(OR(RIGHT($J271,3)="RGT",RIGHT($J271,3)="INC"),IF($I271=AO$246,SUM($U286:AO286)+$Q271,IF(AO$246&gt;$I271,AO286,0)),0)</f>
        <v>0</v>
      </c>
      <c r="AP271" s="113">
        <f>IF(OR(RIGHT($J271,3)="RGT",RIGHT($J271,3)="INC"),IF($I271=AP$246,SUM($U286:AP286)+$Q271,IF(AP$246&gt;$I271,AP286,0)),0)</f>
        <v>0</v>
      </c>
      <c r="AQ271" s="113">
        <f>IF(OR(RIGHT($J271,3)="RGT",RIGHT($J271,3)="INC"),IF($I271=AQ$246,SUM($U286:AQ286)+$Q271,IF(AQ$246&gt;$I271,AQ286,0)),0)</f>
        <v>0</v>
      </c>
      <c r="AR271" s="114">
        <f>IF(OR(RIGHT($J271,3)="RGT",RIGHT($J271,3)="INC"),IF($I271=AR$246,SUM($U286:AR286)+$Q271,IF(AR$246&gt;$I271,AR286,0)),0)</f>
        <v>0</v>
      </c>
      <c r="AS271" s="17"/>
    </row>
    <row r="272" spans="2:45" hidden="1" x14ac:dyDescent="0.25">
      <c r="C272" s="35" t="str">
        <f t="shared" si="123"/>
        <v>Calcite Southern (formerly Jasper; part of South of Kramer)</v>
      </c>
      <c r="D272" s="36" t="s">
        <v>214</v>
      </c>
      <c r="E272" s="259"/>
      <c r="F272" s="270"/>
      <c r="G272" s="271"/>
      <c r="H272" s="273"/>
      <c r="I272" s="257"/>
      <c r="J272" s="273"/>
      <c r="K272" s="274"/>
      <c r="L272" s="275"/>
      <c r="M272" s="118"/>
      <c r="N272" s="278"/>
      <c r="O272" s="109">
        <f t="shared" ref="O272:O273" si="124">SUM($U287:$AF287)</f>
        <v>0</v>
      </c>
      <c r="P272" s="109">
        <f t="shared" ref="P272:P273" si="125">SUM($AG287:$AR287)</f>
        <v>0</v>
      </c>
      <c r="Q272" s="109">
        <f t="shared" si="120"/>
        <v>0</v>
      </c>
      <c r="R272" s="109">
        <f t="shared" si="121"/>
        <v>0</v>
      </c>
      <c r="S272" s="110">
        <f t="shared" si="122"/>
        <v>0</v>
      </c>
      <c r="T272" s="122"/>
      <c r="U272" s="112">
        <f>IF(OR(RIGHT($J272,3)="RGT",RIGHT($J272,3)="INC"),IF($I272=U$246,SUM($U287:U287)+$Q272,IF(U$246&gt;$I272,U287,0)),0)</f>
        <v>0</v>
      </c>
      <c r="V272" s="113">
        <f>IF(OR(RIGHT($J272,3)="RGT",RIGHT($J272,3)="INC"),IF($I272=V$246,SUM($U287:V287)+$Q272,IF(V$246&gt;$I272,V287,0)),0)</f>
        <v>0</v>
      </c>
      <c r="W272" s="113">
        <f>IF(OR(RIGHT($J272,3)="RGT",RIGHT($J272,3)="INC"),IF($I272=W$246,SUM($U287:W287)+$Q272,IF(W$246&gt;$I272,W287,0)),0)</f>
        <v>0</v>
      </c>
      <c r="X272" s="113">
        <f>IF(OR(RIGHT($J272,3)="RGT",RIGHT($J272,3)="INC"),IF($I272=X$246,SUM($U287:X287)+$Q272,IF(X$246&gt;$I272,X287,0)),0)</f>
        <v>0</v>
      </c>
      <c r="Y272" s="113">
        <f>IF(OR(RIGHT($J272,3)="RGT",RIGHT($J272,3)="INC"),IF($I272=Y$246,SUM($U287:Y287)+$Q272,IF(Y$246&gt;$I272,Y287,0)),0)</f>
        <v>0</v>
      </c>
      <c r="Z272" s="113">
        <f>IF(OR(RIGHT($J272,3)="RGT",RIGHT($J272,3)="INC"),IF($I272=Z$246,SUM($U287:Z287)+$Q272,IF(Z$246&gt;$I272,Z287,0)),0)</f>
        <v>0</v>
      </c>
      <c r="AA272" s="113">
        <f>IF(OR(RIGHT($J272,3)="RGT",RIGHT($J272,3)="INC"),IF($I272=AA$246,SUM($U287:AA287)+$Q272,IF(AA$246&gt;$I272,AA287,0)),0)</f>
        <v>0</v>
      </c>
      <c r="AB272" s="113">
        <f>IF(OR(RIGHT($J272,3)="RGT",RIGHT($J272,3)="INC"),IF($I272=AB$246,SUM($U287:AB287)+$Q272,IF(AB$246&gt;$I272,AB287,0)),0)</f>
        <v>0</v>
      </c>
      <c r="AC272" s="113">
        <f>IF(OR(RIGHT($J272,3)="RGT",RIGHT($J272,3)="INC"),IF($I272=AC$246,SUM($U287:AC287)+$Q272,IF(AC$246&gt;$I272,AC287,0)),0)</f>
        <v>0</v>
      </c>
      <c r="AD272" s="113">
        <f>IF(OR(RIGHT($J272,3)="RGT",RIGHT($J272,3)="INC"),IF($I272=AD$246,SUM($U287:AD287)+$Q272,IF(AD$246&gt;$I272,AD287,0)),0)</f>
        <v>0</v>
      </c>
      <c r="AE272" s="113">
        <f>IF(OR(RIGHT($J272,3)="RGT",RIGHT($J272,3)="INC"),IF($I272=AE$246,SUM($U287:AE287)+$Q272,IF(AE$246&gt;$I272,AE287,0)),0)</f>
        <v>0</v>
      </c>
      <c r="AF272" s="114">
        <f>IF(OR(RIGHT($J272,3)="RGT",RIGHT($J272,3)="INC"),IF($I272=AF$246,SUM($U287:AF287)+$Q272,IF(AF$246&gt;$I272,AF287,0)),0)</f>
        <v>0</v>
      </c>
      <c r="AG272" s="113">
        <f>IF(OR(RIGHT($J272,3)="RGT",RIGHT($J272,3)="INC"),IF($I272=AG$246,SUM($U287:AG287)+$Q272,IF(AG$246&gt;$I272,AG287,0)),0)</f>
        <v>0</v>
      </c>
      <c r="AH272" s="113">
        <f>IF(OR(RIGHT($J272,3)="RGT",RIGHT($J272,3)="INC"),IF($I272=AH$246,SUM($U287:AH287)+$Q272,IF(AH$246&gt;$I272,AH287,0)),0)</f>
        <v>0</v>
      </c>
      <c r="AI272" s="113">
        <f>IF(OR(RIGHT($J272,3)="RGT",RIGHT($J272,3)="INC"),IF($I272=AI$246,SUM($U287:AI287)+$Q272,IF(AI$246&gt;$I272,AI287,0)),0)</f>
        <v>0</v>
      </c>
      <c r="AJ272" s="113">
        <f>IF(OR(RIGHT($J272,3)="RGT",RIGHT($J272,3)="INC"),IF($I272=AJ$246,SUM($U287:AJ287)+$Q272,IF(AJ$246&gt;$I272,AJ287,0)),0)</f>
        <v>0</v>
      </c>
      <c r="AK272" s="113">
        <f>IF(OR(RIGHT($J272,3)="RGT",RIGHT($J272,3)="INC"),IF($I272=AK$246,SUM($U287:AK287)+$Q272,IF(AK$246&gt;$I272,AK287,0)),0)</f>
        <v>0</v>
      </c>
      <c r="AL272" s="113">
        <f>IF(OR(RIGHT($J272,3)="RGT",RIGHT($J272,3)="INC"),IF($I272=AL$246,SUM($U287:AL287)+$Q272,IF(AL$246&gt;$I272,AL287,0)),0)</f>
        <v>0</v>
      </c>
      <c r="AM272" s="113">
        <f>IF(OR(RIGHT($J272,3)="RGT",RIGHT($J272,3)="INC"),IF($I272=AM$246,SUM($U287:AM287)+$Q272,IF(AM$246&gt;$I272,AM287,0)),0)</f>
        <v>0</v>
      </c>
      <c r="AN272" s="113">
        <f>IF(OR(RIGHT($J272,3)="RGT",RIGHT($J272,3)="INC"),IF($I272=AN$246,SUM($U287:AN287)+$Q272,IF(AN$246&gt;$I272,AN287,0)),0)</f>
        <v>0</v>
      </c>
      <c r="AO272" s="113">
        <f>IF(OR(RIGHT($J272,3)="RGT",RIGHT($J272,3)="INC"),IF($I272=AO$246,SUM($U287:AO287)+$Q272,IF(AO$246&gt;$I272,AO287,0)),0)</f>
        <v>0</v>
      </c>
      <c r="AP272" s="113">
        <f>IF(OR(RIGHT($J272,3)="RGT",RIGHT($J272,3)="INC"),IF($I272=AP$246,SUM($U287:AP287)+$Q272,IF(AP$246&gt;$I272,AP287,0)),0)</f>
        <v>0</v>
      </c>
      <c r="AQ272" s="113">
        <f>IF(OR(RIGHT($J272,3)="RGT",RIGHT($J272,3)="INC"),IF($I272=AQ$246,SUM($U287:AQ287)+$Q272,IF(AQ$246&gt;$I272,AQ287,0)),0)</f>
        <v>0</v>
      </c>
      <c r="AR272" s="114">
        <f>IF(OR(RIGHT($J272,3)="RGT",RIGHT($J272,3)="INC"),IF($I272=AR$246,SUM($U287:AR287)+$Q272,IF(AR$246&gt;$I272,AR287,0)),0)</f>
        <v>0</v>
      </c>
      <c r="AS272" s="17"/>
    </row>
    <row r="273" spans="3:45" hidden="1" x14ac:dyDescent="0.25">
      <c r="C273" s="35" t="str">
        <f t="shared" si="123"/>
        <v>Calcite Southern (formerly Jasper; part of South of Kramer)</v>
      </c>
      <c r="D273" s="36" t="s">
        <v>214</v>
      </c>
      <c r="E273" s="259"/>
      <c r="F273" s="270"/>
      <c r="G273" s="271"/>
      <c r="H273" s="273"/>
      <c r="I273" s="257"/>
      <c r="J273" s="273"/>
      <c r="K273" s="274"/>
      <c r="L273" s="275"/>
      <c r="M273" s="118"/>
      <c r="N273" s="278"/>
      <c r="O273" s="109">
        <f t="shared" si="124"/>
        <v>0</v>
      </c>
      <c r="P273" s="109">
        <f t="shared" si="125"/>
        <v>0</v>
      </c>
      <c r="Q273" s="109">
        <f t="shared" si="120"/>
        <v>0</v>
      </c>
      <c r="R273" s="109">
        <f t="shared" si="121"/>
        <v>0</v>
      </c>
      <c r="S273" s="110">
        <f t="shared" si="122"/>
        <v>0</v>
      </c>
      <c r="T273" s="122"/>
      <c r="U273" s="112"/>
      <c r="V273" s="113"/>
      <c r="W273" s="113"/>
      <c r="X273" s="113"/>
      <c r="Y273" s="113"/>
      <c r="Z273" s="113"/>
      <c r="AA273" s="113"/>
      <c r="AB273" s="113"/>
      <c r="AC273" s="113"/>
      <c r="AD273" s="113"/>
      <c r="AE273" s="113"/>
      <c r="AF273" s="114"/>
      <c r="AG273" s="113"/>
      <c r="AH273" s="113"/>
      <c r="AI273" s="113"/>
      <c r="AJ273" s="113"/>
      <c r="AK273" s="113"/>
      <c r="AL273" s="113"/>
      <c r="AM273" s="113"/>
      <c r="AN273" s="113"/>
      <c r="AO273" s="113"/>
      <c r="AP273" s="113"/>
      <c r="AQ273" s="113"/>
      <c r="AR273" s="114"/>
      <c r="AS273" s="17"/>
    </row>
    <row r="274" spans="3:45" ht="15.75" thickBot="1" x14ac:dyDescent="0.3">
      <c r="D274" s="36" t="s">
        <v>7</v>
      </c>
      <c r="E274" s="115" t="s">
        <v>199</v>
      </c>
      <c r="F274" s="116"/>
      <c r="G274" s="116"/>
      <c r="H274" s="116"/>
      <c r="I274" s="116"/>
      <c r="J274" s="116"/>
      <c r="K274" s="116"/>
      <c r="L274" s="117"/>
      <c r="M274" s="118"/>
      <c r="N274" s="119">
        <f>SUM(N268:N273)</f>
        <v>4204.9270700000006</v>
      </c>
      <c r="O274" s="120">
        <f t="shared" ref="O274:S274" si="126">SUM(O268:O273)</f>
        <v>550.24918000000002</v>
      </c>
      <c r="P274" s="120">
        <f t="shared" si="126"/>
        <v>2900</v>
      </c>
      <c r="Q274" s="120">
        <f t="shared" si="126"/>
        <v>4204.9270700000006</v>
      </c>
      <c r="R274" s="120">
        <f t="shared" si="126"/>
        <v>550.24918000000002</v>
      </c>
      <c r="S274" s="121">
        <f t="shared" si="126"/>
        <v>2900</v>
      </c>
      <c r="T274" s="122"/>
      <c r="U274" s="123">
        <f>SUM(U268:U273)</f>
        <v>0</v>
      </c>
      <c r="V274" s="124">
        <f t="shared" ref="V274:AR274" si="127">SUM(V268:V273)</f>
        <v>0</v>
      </c>
      <c r="W274" s="124">
        <f t="shared" si="127"/>
        <v>0</v>
      </c>
      <c r="X274" s="124">
        <f t="shared" si="127"/>
        <v>0</v>
      </c>
      <c r="Y274" s="124">
        <f t="shared" si="127"/>
        <v>0</v>
      </c>
      <c r="Z274" s="124">
        <f t="shared" si="127"/>
        <v>0</v>
      </c>
      <c r="AA274" s="124">
        <f t="shared" si="127"/>
        <v>0</v>
      </c>
      <c r="AB274" s="124">
        <f t="shared" si="127"/>
        <v>0</v>
      </c>
      <c r="AC274" s="124">
        <f t="shared" si="127"/>
        <v>0</v>
      </c>
      <c r="AD274" s="124">
        <f t="shared" si="127"/>
        <v>0</v>
      </c>
      <c r="AE274" s="124">
        <f t="shared" si="127"/>
        <v>0</v>
      </c>
      <c r="AF274" s="125">
        <f t="shared" si="127"/>
        <v>0</v>
      </c>
      <c r="AG274" s="124">
        <f t="shared" si="127"/>
        <v>0</v>
      </c>
      <c r="AH274" s="124">
        <f t="shared" si="127"/>
        <v>0</v>
      </c>
      <c r="AI274" s="124">
        <f t="shared" si="127"/>
        <v>0</v>
      </c>
      <c r="AJ274" s="124">
        <f t="shared" si="127"/>
        <v>0</v>
      </c>
      <c r="AK274" s="124">
        <f t="shared" si="127"/>
        <v>0</v>
      </c>
      <c r="AL274" s="124">
        <f t="shared" si="127"/>
        <v>0</v>
      </c>
      <c r="AM274" s="124">
        <f t="shared" si="127"/>
        <v>0</v>
      </c>
      <c r="AN274" s="124">
        <f t="shared" si="127"/>
        <v>0</v>
      </c>
      <c r="AO274" s="124">
        <f t="shared" si="127"/>
        <v>0</v>
      </c>
      <c r="AP274" s="124">
        <f t="shared" si="127"/>
        <v>0</v>
      </c>
      <c r="AQ274" s="124">
        <f t="shared" si="127"/>
        <v>0</v>
      </c>
      <c r="AR274" s="125">
        <f t="shared" si="127"/>
        <v>0</v>
      </c>
      <c r="AS274" s="17"/>
    </row>
    <row r="275" spans="3:45" ht="15.75" thickTop="1" x14ac:dyDescent="0.25">
      <c r="E275" s="126"/>
      <c r="F275" s="44"/>
      <c r="G275" s="45"/>
      <c r="H275" s="12"/>
      <c r="I275" s="12"/>
      <c r="J275" s="15"/>
      <c r="K275" s="12"/>
      <c r="L275" s="12"/>
      <c r="M275" s="118"/>
      <c r="N275" s="15"/>
      <c r="O275" s="15"/>
      <c r="P275" s="15"/>
      <c r="Q275" s="15"/>
      <c r="R275" s="15"/>
      <c r="S275" s="15"/>
      <c r="T275" s="12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c r="AR275" s="12"/>
      <c r="AS275" s="17"/>
    </row>
    <row r="276" spans="3:45" ht="15.75" thickBot="1" x14ac:dyDescent="0.3">
      <c r="E276" s="115" t="str">
        <f>"Total Incremental Plant Balance - "&amp;E262</f>
        <v>Total Incremental Plant Balance - Calcite Southern (formerly Jasper; part of South of Kramer)</v>
      </c>
      <c r="F276" s="116"/>
      <c r="G276" s="116"/>
      <c r="H276" s="116"/>
      <c r="I276" s="116"/>
      <c r="J276" s="116"/>
      <c r="K276" s="116"/>
      <c r="L276" s="117"/>
      <c r="M276" s="118"/>
      <c r="N276" s="119"/>
      <c r="O276" s="120"/>
      <c r="P276" s="120"/>
      <c r="Q276" s="120"/>
      <c r="R276" s="120"/>
      <c r="S276" s="121"/>
      <c r="T276" s="122"/>
      <c r="U276" s="123">
        <f>U274</f>
        <v>0</v>
      </c>
      <c r="V276" s="124">
        <f t="shared" ref="V276:AN276" si="128">V274+U276</f>
        <v>0</v>
      </c>
      <c r="W276" s="124">
        <f t="shared" si="128"/>
        <v>0</v>
      </c>
      <c r="X276" s="124">
        <f t="shared" si="128"/>
        <v>0</v>
      </c>
      <c r="Y276" s="124">
        <f t="shared" si="128"/>
        <v>0</v>
      </c>
      <c r="Z276" s="124">
        <f t="shared" si="128"/>
        <v>0</v>
      </c>
      <c r="AA276" s="124">
        <f t="shared" si="128"/>
        <v>0</v>
      </c>
      <c r="AB276" s="124">
        <f t="shared" si="128"/>
        <v>0</v>
      </c>
      <c r="AC276" s="124">
        <f t="shared" si="128"/>
        <v>0</v>
      </c>
      <c r="AD276" s="124">
        <f t="shared" si="128"/>
        <v>0</v>
      </c>
      <c r="AE276" s="124">
        <f t="shared" si="128"/>
        <v>0</v>
      </c>
      <c r="AF276" s="125">
        <f t="shared" si="128"/>
        <v>0</v>
      </c>
      <c r="AG276" s="124">
        <f>AG274+AF276</f>
        <v>0</v>
      </c>
      <c r="AH276" s="124">
        <f t="shared" si="128"/>
        <v>0</v>
      </c>
      <c r="AI276" s="124">
        <f t="shared" si="128"/>
        <v>0</v>
      </c>
      <c r="AJ276" s="124">
        <f t="shared" si="128"/>
        <v>0</v>
      </c>
      <c r="AK276" s="124">
        <f t="shared" si="128"/>
        <v>0</v>
      </c>
      <c r="AL276" s="124">
        <f t="shared" si="128"/>
        <v>0</v>
      </c>
      <c r="AM276" s="124">
        <f t="shared" si="128"/>
        <v>0</v>
      </c>
      <c r="AN276" s="124">
        <f t="shared" si="128"/>
        <v>0</v>
      </c>
      <c r="AO276" s="124">
        <f>AO274+AN276</f>
        <v>0</v>
      </c>
      <c r="AP276" s="124">
        <f>AP274+AO276</f>
        <v>0</v>
      </c>
      <c r="AQ276" s="124">
        <f>AQ274+AP276</f>
        <v>0</v>
      </c>
      <c r="AR276" s="124">
        <f>AR274+AQ276</f>
        <v>0</v>
      </c>
      <c r="AS276" s="133"/>
    </row>
    <row r="277" spans="3:45" ht="15.75" thickTop="1" x14ac:dyDescent="0.25">
      <c r="E277" s="127"/>
      <c r="F277" s="128"/>
      <c r="G277" s="127"/>
      <c r="H277" s="191"/>
      <c r="I277" s="191"/>
      <c r="J277" s="191"/>
      <c r="K277" s="191"/>
      <c r="L277" s="191"/>
      <c r="M277" s="118"/>
      <c r="N277" s="30"/>
      <c r="O277" s="30"/>
      <c r="P277" s="30"/>
      <c r="Q277" s="30"/>
      <c r="R277" s="30"/>
      <c r="S277" s="30"/>
      <c r="T277" s="122"/>
      <c r="U277" s="129"/>
      <c r="V277" s="129"/>
      <c r="W277" s="129"/>
      <c r="X277" s="129"/>
      <c r="Y277" s="129"/>
      <c r="Z277" s="129"/>
      <c r="AA277" s="129"/>
      <c r="AB277" s="129"/>
      <c r="AC277" s="129"/>
      <c r="AD277" s="129"/>
      <c r="AE277" s="129"/>
      <c r="AF277" s="129"/>
      <c r="AG277" s="129"/>
      <c r="AH277" s="129"/>
      <c r="AI277" s="129"/>
      <c r="AJ277" s="129"/>
      <c r="AK277" s="129"/>
      <c r="AL277" s="129"/>
      <c r="AM277" s="129"/>
      <c r="AN277" s="129"/>
      <c r="AO277" s="129"/>
      <c r="AP277" s="129"/>
      <c r="AQ277" s="129"/>
      <c r="AR277" s="129"/>
      <c r="AS277" s="17"/>
    </row>
    <row r="278" spans="3:45" x14ac:dyDescent="0.25">
      <c r="E278" s="126"/>
      <c r="F278" s="44"/>
      <c r="G278" s="45"/>
      <c r="H278" s="12"/>
      <c r="I278" s="12"/>
      <c r="J278" s="15"/>
      <c r="K278" s="12"/>
      <c r="L278" s="12"/>
      <c r="M278" s="118"/>
      <c r="N278" s="15"/>
      <c r="O278" s="15"/>
      <c r="P278" s="15"/>
      <c r="Q278" s="15"/>
      <c r="R278" s="15"/>
      <c r="S278" s="15"/>
      <c r="T278" s="12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c r="AR278" s="12"/>
      <c r="AS278" s="17"/>
    </row>
    <row r="279" spans="3:45" x14ac:dyDescent="0.25">
      <c r="E279" s="96" t="s">
        <v>219</v>
      </c>
      <c r="M279" s="118"/>
      <c r="N279" s="21"/>
      <c r="O279" s="21"/>
      <c r="P279" s="21"/>
      <c r="Q279" s="21"/>
      <c r="R279" s="21"/>
      <c r="S279" s="21"/>
      <c r="T279" s="122"/>
      <c r="AS279" s="17"/>
    </row>
    <row r="280" spans="3:45" x14ac:dyDescent="0.25">
      <c r="E280" s="38" t="s">
        <v>220</v>
      </c>
      <c r="M280" s="118"/>
      <c r="T280" s="122"/>
      <c r="AS280" s="17"/>
    </row>
    <row r="281" spans="3:45" ht="15.75" thickBot="1" x14ac:dyDescent="0.3">
      <c r="M281" s="118"/>
      <c r="T281" s="122"/>
      <c r="AS281" s="17"/>
    </row>
    <row r="282" spans="3:45" ht="30.75" thickBot="1" x14ac:dyDescent="0.3">
      <c r="E282" s="98" t="s">
        <v>23</v>
      </c>
      <c r="F282" s="99" t="s">
        <v>24</v>
      </c>
      <c r="G282" s="100" t="s">
        <v>25</v>
      </c>
      <c r="H282" s="101" t="s">
        <v>26</v>
      </c>
      <c r="I282" s="102" t="s">
        <v>27</v>
      </c>
      <c r="J282" s="102" t="s">
        <v>28</v>
      </c>
      <c r="K282" s="102" t="s">
        <v>29</v>
      </c>
      <c r="L282" s="103" t="s">
        <v>30</v>
      </c>
      <c r="M282" s="118"/>
      <c r="N282" s="105" t="str">
        <f t="shared" ref="N282:S282" si="129">N$13</f>
        <v>2016 CWIP</v>
      </c>
      <c r="O282" s="102" t="str">
        <f t="shared" si="129"/>
        <v>2017 Total Expenditures</v>
      </c>
      <c r="P282" s="102" t="str">
        <f t="shared" si="129"/>
        <v>2018 Total Expenditures</v>
      </c>
      <c r="Q282" s="102" t="str">
        <f t="shared" si="129"/>
        <v>2016 ISO CWIP Less Collectible</v>
      </c>
      <c r="R282" s="102" t="str">
        <f t="shared" si="129"/>
        <v>2017 ISO Expenditures Less Collectible</v>
      </c>
      <c r="S282" s="103" t="str">
        <f t="shared" si="129"/>
        <v>2018 ISO Expenditures Less Collectible</v>
      </c>
      <c r="T282" s="122"/>
      <c r="U282" s="107">
        <f>$F$5</f>
        <v>42736</v>
      </c>
      <c r="V282" s="101">
        <f t="shared" ref="V282:AN282" si="130">DATE(YEAR(U282),MONTH(U282)+1,DAY(U282))</f>
        <v>42767</v>
      </c>
      <c r="W282" s="101">
        <f t="shared" si="130"/>
        <v>42795</v>
      </c>
      <c r="X282" s="101">
        <f t="shared" si="130"/>
        <v>42826</v>
      </c>
      <c r="Y282" s="101">
        <f t="shared" si="130"/>
        <v>42856</v>
      </c>
      <c r="Z282" s="101">
        <f t="shared" si="130"/>
        <v>42887</v>
      </c>
      <c r="AA282" s="101">
        <f t="shared" si="130"/>
        <v>42917</v>
      </c>
      <c r="AB282" s="101">
        <f t="shared" si="130"/>
        <v>42948</v>
      </c>
      <c r="AC282" s="101">
        <f t="shared" si="130"/>
        <v>42979</v>
      </c>
      <c r="AD282" s="101">
        <f t="shared" si="130"/>
        <v>43009</v>
      </c>
      <c r="AE282" s="101">
        <f t="shared" si="130"/>
        <v>43040</v>
      </c>
      <c r="AF282" s="108">
        <f t="shared" si="130"/>
        <v>43070</v>
      </c>
      <c r="AG282" s="107">
        <f>DATE(YEAR(AF282),MONTH(AF282)+1,DAY(AF282))</f>
        <v>43101</v>
      </c>
      <c r="AH282" s="101">
        <f t="shared" si="130"/>
        <v>43132</v>
      </c>
      <c r="AI282" s="101">
        <f t="shared" si="130"/>
        <v>43160</v>
      </c>
      <c r="AJ282" s="101">
        <f t="shared" si="130"/>
        <v>43191</v>
      </c>
      <c r="AK282" s="101">
        <f t="shared" si="130"/>
        <v>43221</v>
      </c>
      <c r="AL282" s="101">
        <f t="shared" si="130"/>
        <v>43252</v>
      </c>
      <c r="AM282" s="101">
        <f t="shared" si="130"/>
        <v>43282</v>
      </c>
      <c r="AN282" s="101">
        <f t="shared" si="130"/>
        <v>43313</v>
      </c>
      <c r="AO282" s="101">
        <f>DATE(YEAR(AN282),MONTH(AN282)+1,DAY(AN282))</f>
        <v>43344</v>
      </c>
      <c r="AP282" s="101">
        <f>DATE(YEAR(AO282),MONTH(AO282)+1,DAY(AO282))</f>
        <v>43374</v>
      </c>
      <c r="AQ282" s="101">
        <f>DATE(YEAR(AP282),MONTH(AP282)+1,DAY(AP282))</f>
        <v>43405</v>
      </c>
      <c r="AR282" s="108">
        <f>DATE(YEAR(AQ282),MONTH(AQ282)+1,DAY(AQ282))</f>
        <v>43435</v>
      </c>
      <c r="AS282" s="17"/>
    </row>
    <row r="283" spans="3:45" x14ac:dyDescent="0.25">
      <c r="C283" s="35" t="str">
        <f>+$E$262</f>
        <v>Calcite Southern (formerly Jasper; part of South of Kramer)</v>
      </c>
      <c r="D283" s="36" t="s">
        <v>6</v>
      </c>
      <c r="E283" s="134" t="str">
        <f t="shared" ref="E283:L288" si="131">E268</f>
        <v>CET-ET-TP-RN-690200</v>
      </c>
      <c r="F283" s="135" t="str">
        <f t="shared" si="131"/>
        <v>Jasper: LGIA Engineer and construct a new interconnection facility</v>
      </c>
      <c r="G283" s="122" t="str">
        <f t="shared" si="131"/>
        <v>6902</v>
      </c>
      <c r="H283" s="136" t="str">
        <f t="shared" si="131"/>
        <v>High</v>
      </c>
      <c r="I283" s="111">
        <f t="shared" si="131"/>
        <v>44136</v>
      </c>
      <c r="J283" s="136" t="str">
        <f t="shared" si="131"/>
        <v>TR-SUBINC</v>
      </c>
      <c r="K283" s="137">
        <f t="shared" si="131"/>
        <v>0</v>
      </c>
      <c r="L283" s="138">
        <f t="shared" si="131"/>
        <v>1</v>
      </c>
      <c r="M283" s="118"/>
      <c r="N283" s="139">
        <f t="shared" ref="N283:P288" si="132">N268</f>
        <v>4204.9270700000006</v>
      </c>
      <c r="O283" s="109">
        <f t="shared" si="132"/>
        <v>550.24918000000002</v>
      </c>
      <c r="P283" s="109">
        <f t="shared" si="132"/>
        <v>2900</v>
      </c>
      <c r="Q283" s="109">
        <f t="shared" ref="Q283:Q288" si="133">$N283*$L283*(1-$K283)</f>
        <v>4204.9270700000006</v>
      </c>
      <c r="R283" s="109">
        <f t="shared" ref="R283:R288" si="134">$O283*$L283*(1-$K283)</f>
        <v>550.24918000000002</v>
      </c>
      <c r="S283" s="110">
        <f t="shared" ref="S283:S288" si="135">$P283*$L283*(1-$K283)</f>
        <v>2900</v>
      </c>
      <c r="T283" s="122"/>
      <c r="U283" s="244">
        <v>23.973659999999999</v>
      </c>
      <c r="V283" s="265">
        <v>42.882280000000002</v>
      </c>
      <c r="W283" s="265">
        <v>91.24924</v>
      </c>
      <c r="X283" s="265">
        <v>50</v>
      </c>
      <c r="Y283" s="265">
        <v>50</v>
      </c>
      <c r="Z283" s="265">
        <v>50</v>
      </c>
      <c r="AA283" s="265">
        <v>43.143999999999998</v>
      </c>
      <c r="AB283" s="265">
        <v>50</v>
      </c>
      <c r="AC283" s="265">
        <v>50</v>
      </c>
      <c r="AD283" s="265">
        <v>40</v>
      </c>
      <c r="AE283" s="265">
        <v>35</v>
      </c>
      <c r="AF283" s="245">
        <v>24</v>
      </c>
      <c r="AG283" s="277">
        <v>75</v>
      </c>
      <c r="AH283" s="265">
        <v>75</v>
      </c>
      <c r="AI283" s="265">
        <v>125</v>
      </c>
      <c r="AJ283" s="265">
        <v>125</v>
      </c>
      <c r="AK283" s="265">
        <v>200</v>
      </c>
      <c r="AL283" s="265">
        <v>250</v>
      </c>
      <c r="AM283" s="265">
        <v>375</v>
      </c>
      <c r="AN283" s="265">
        <v>375</v>
      </c>
      <c r="AO283" s="265">
        <v>375</v>
      </c>
      <c r="AP283" s="265">
        <v>375</v>
      </c>
      <c r="AQ283" s="265">
        <v>300</v>
      </c>
      <c r="AR283" s="245">
        <v>250</v>
      </c>
      <c r="AS283" s="17"/>
    </row>
    <row r="284" spans="3:45" hidden="1" x14ac:dyDescent="0.25">
      <c r="C284" s="35" t="str">
        <f t="shared" ref="C284:C288" si="136">+$E$262</f>
        <v>Calcite Southern (formerly Jasper; part of South of Kramer)</v>
      </c>
      <c r="D284" s="36" t="s">
        <v>6</v>
      </c>
      <c r="E284" s="134">
        <f t="shared" si="131"/>
        <v>0</v>
      </c>
      <c r="F284" s="140">
        <f t="shared" si="131"/>
        <v>0</v>
      </c>
      <c r="G284" s="122">
        <f t="shared" si="131"/>
        <v>0</v>
      </c>
      <c r="H284" s="136">
        <f t="shared" si="131"/>
        <v>0</v>
      </c>
      <c r="I284" s="111">
        <f t="shared" si="131"/>
        <v>0</v>
      </c>
      <c r="J284" s="136">
        <f t="shared" si="131"/>
        <v>0</v>
      </c>
      <c r="K284" s="137">
        <f t="shared" si="131"/>
        <v>0</v>
      </c>
      <c r="L284" s="138">
        <f t="shared" si="131"/>
        <v>0</v>
      </c>
      <c r="M284" s="118"/>
      <c r="N284" s="139">
        <f t="shared" si="132"/>
        <v>0</v>
      </c>
      <c r="O284" s="109">
        <f t="shared" si="132"/>
        <v>0</v>
      </c>
      <c r="P284" s="109">
        <f t="shared" si="132"/>
        <v>0</v>
      </c>
      <c r="Q284" s="109">
        <f t="shared" si="133"/>
        <v>0</v>
      </c>
      <c r="R284" s="109">
        <f t="shared" si="134"/>
        <v>0</v>
      </c>
      <c r="S284" s="110">
        <f t="shared" si="135"/>
        <v>0</v>
      </c>
      <c r="T284" s="122"/>
      <c r="U284" s="244"/>
      <c r="V284" s="265"/>
      <c r="W284" s="265"/>
      <c r="X284" s="265"/>
      <c r="Y284" s="265"/>
      <c r="Z284" s="265"/>
      <c r="AA284" s="265"/>
      <c r="AB284" s="265"/>
      <c r="AC284" s="265"/>
      <c r="AD284" s="265"/>
      <c r="AE284" s="265"/>
      <c r="AF284" s="245"/>
      <c r="AG284" s="277"/>
      <c r="AH284" s="265"/>
      <c r="AI284" s="265"/>
      <c r="AJ284" s="265"/>
      <c r="AK284" s="265"/>
      <c r="AL284" s="265"/>
      <c r="AM284" s="265"/>
      <c r="AN284" s="265"/>
      <c r="AO284" s="265"/>
      <c r="AP284" s="265"/>
      <c r="AQ284" s="265"/>
      <c r="AR284" s="245"/>
      <c r="AS284" s="17"/>
    </row>
    <row r="285" spans="3:45" hidden="1" x14ac:dyDescent="0.25">
      <c r="C285" s="35" t="str">
        <f t="shared" si="136"/>
        <v>Calcite Southern (formerly Jasper; part of South of Kramer)</v>
      </c>
      <c r="D285" s="36" t="s">
        <v>6</v>
      </c>
      <c r="E285" s="134">
        <f t="shared" si="131"/>
        <v>0</v>
      </c>
      <c r="F285" s="140">
        <f t="shared" si="131"/>
        <v>0</v>
      </c>
      <c r="G285" s="122">
        <f t="shared" si="131"/>
        <v>0</v>
      </c>
      <c r="H285" s="136">
        <f t="shared" si="131"/>
        <v>0</v>
      </c>
      <c r="I285" s="111">
        <f t="shared" si="131"/>
        <v>0</v>
      </c>
      <c r="J285" s="136">
        <f t="shared" si="131"/>
        <v>0</v>
      </c>
      <c r="K285" s="137">
        <f t="shared" si="131"/>
        <v>0</v>
      </c>
      <c r="L285" s="138">
        <f t="shared" si="131"/>
        <v>0</v>
      </c>
      <c r="M285" s="118"/>
      <c r="N285" s="139">
        <f t="shared" si="132"/>
        <v>0</v>
      </c>
      <c r="O285" s="109">
        <f t="shared" si="132"/>
        <v>0</v>
      </c>
      <c r="P285" s="109">
        <f t="shared" si="132"/>
        <v>0</v>
      </c>
      <c r="Q285" s="109">
        <f t="shared" si="133"/>
        <v>0</v>
      </c>
      <c r="R285" s="109">
        <f t="shared" si="134"/>
        <v>0</v>
      </c>
      <c r="S285" s="110">
        <f t="shared" si="135"/>
        <v>0</v>
      </c>
      <c r="T285" s="122"/>
      <c r="U285" s="244"/>
      <c r="V285" s="265"/>
      <c r="W285" s="265"/>
      <c r="X285" s="265"/>
      <c r="Y285" s="265"/>
      <c r="Z285" s="265"/>
      <c r="AA285" s="265"/>
      <c r="AB285" s="265"/>
      <c r="AC285" s="265"/>
      <c r="AD285" s="265"/>
      <c r="AE285" s="265"/>
      <c r="AF285" s="245"/>
      <c r="AG285" s="277"/>
      <c r="AH285" s="265"/>
      <c r="AI285" s="265"/>
      <c r="AJ285" s="265"/>
      <c r="AK285" s="265"/>
      <c r="AL285" s="265"/>
      <c r="AM285" s="265"/>
      <c r="AN285" s="265"/>
      <c r="AO285" s="265"/>
      <c r="AP285" s="265"/>
      <c r="AQ285" s="265"/>
      <c r="AR285" s="245"/>
      <c r="AS285" s="17"/>
    </row>
    <row r="286" spans="3:45" hidden="1" x14ac:dyDescent="0.25">
      <c r="C286" s="35" t="str">
        <f t="shared" si="136"/>
        <v>Calcite Southern (formerly Jasper; part of South of Kramer)</v>
      </c>
      <c r="D286" s="36" t="s">
        <v>6</v>
      </c>
      <c r="E286" s="134">
        <f t="shared" si="131"/>
        <v>0</v>
      </c>
      <c r="F286" s="140">
        <f t="shared" si="131"/>
        <v>0</v>
      </c>
      <c r="G286" s="122">
        <f t="shared" si="131"/>
        <v>0</v>
      </c>
      <c r="H286" s="136">
        <f t="shared" si="131"/>
        <v>0</v>
      </c>
      <c r="I286" s="111">
        <f t="shared" si="131"/>
        <v>0</v>
      </c>
      <c r="J286" s="136">
        <f t="shared" si="131"/>
        <v>0</v>
      </c>
      <c r="K286" s="137">
        <f t="shared" si="131"/>
        <v>0</v>
      </c>
      <c r="L286" s="138">
        <f t="shared" si="131"/>
        <v>0</v>
      </c>
      <c r="M286" s="118"/>
      <c r="N286" s="139">
        <f t="shared" si="132"/>
        <v>0</v>
      </c>
      <c r="O286" s="109">
        <f t="shared" si="132"/>
        <v>0</v>
      </c>
      <c r="P286" s="109">
        <f t="shared" si="132"/>
        <v>0</v>
      </c>
      <c r="Q286" s="109">
        <f t="shared" si="133"/>
        <v>0</v>
      </c>
      <c r="R286" s="109">
        <f t="shared" si="134"/>
        <v>0</v>
      </c>
      <c r="S286" s="110">
        <f t="shared" si="135"/>
        <v>0</v>
      </c>
      <c r="T286" s="122"/>
      <c r="U286" s="244"/>
      <c r="V286" s="265"/>
      <c r="W286" s="265"/>
      <c r="X286" s="265"/>
      <c r="Y286" s="265"/>
      <c r="Z286" s="265"/>
      <c r="AA286" s="265"/>
      <c r="AB286" s="265"/>
      <c r="AC286" s="265"/>
      <c r="AD286" s="265"/>
      <c r="AE286" s="265"/>
      <c r="AF286" s="245"/>
      <c r="AG286" s="277"/>
      <c r="AH286" s="265"/>
      <c r="AI286" s="265"/>
      <c r="AJ286" s="265"/>
      <c r="AK286" s="265"/>
      <c r="AL286" s="265"/>
      <c r="AM286" s="265"/>
      <c r="AN286" s="265"/>
      <c r="AO286" s="265"/>
      <c r="AP286" s="265"/>
      <c r="AQ286" s="265"/>
      <c r="AR286" s="245"/>
      <c r="AS286" s="17"/>
    </row>
    <row r="287" spans="3:45" hidden="1" x14ac:dyDescent="0.25">
      <c r="C287" s="35" t="str">
        <f t="shared" si="136"/>
        <v>Calcite Southern (formerly Jasper; part of South of Kramer)</v>
      </c>
      <c r="D287" s="36" t="s">
        <v>6</v>
      </c>
      <c r="E287" s="134">
        <f t="shared" si="131"/>
        <v>0</v>
      </c>
      <c r="F287" s="140">
        <f t="shared" si="131"/>
        <v>0</v>
      </c>
      <c r="G287" s="122">
        <f t="shared" si="131"/>
        <v>0</v>
      </c>
      <c r="H287" s="136">
        <f t="shared" si="131"/>
        <v>0</v>
      </c>
      <c r="I287" s="48">
        <f t="shared" si="131"/>
        <v>0</v>
      </c>
      <c r="J287" s="136">
        <f t="shared" si="131"/>
        <v>0</v>
      </c>
      <c r="K287" s="137">
        <f t="shared" si="131"/>
        <v>0</v>
      </c>
      <c r="L287" s="138">
        <f t="shared" si="131"/>
        <v>0</v>
      </c>
      <c r="M287" s="118"/>
      <c r="N287" s="49">
        <f t="shared" si="132"/>
        <v>0</v>
      </c>
      <c r="O287" s="109">
        <f t="shared" si="132"/>
        <v>0</v>
      </c>
      <c r="P287" s="109">
        <f t="shared" si="132"/>
        <v>0</v>
      </c>
      <c r="Q287" s="109">
        <f t="shared" si="133"/>
        <v>0</v>
      </c>
      <c r="R287" s="109">
        <f t="shared" si="134"/>
        <v>0</v>
      </c>
      <c r="S287" s="110">
        <f t="shared" si="135"/>
        <v>0</v>
      </c>
      <c r="T287" s="134"/>
      <c r="U287" s="277"/>
      <c r="V287" s="265"/>
      <c r="W287" s="265"/>
      <c r="X287" s="265"/>
      <c r="Y287" s="265"/>
      <c r="Z287" s="265"/>
      <c r="AA287" s="265"/>
      <c r="AB287" s="265"/>
      <c r="AC287" s="265"/>
      <c r="AD287" s="265"/>
      <c r="AE287" s="265"/>
      <c r="AF287" s="245"/>
      <c r="AG287" s="277"/>
      <c r="AH287" s="265"/>
      <c r="AI287" s="265"/>
      <c r="AJ287" s="265"/>
      <c r="AK287" s="265"/>
      <c r="AL287" s="265"/>
      <c r="AM287" s="265"/>
      <c r="AN287" s="265"/>
      <c r="AO287" s="265"/>
      <c r="AP287" s="265"/>
      <c r="AQ287" s="265"/>
      <c r="AR287" s="245"/>
      <c r="AS287" s="17"/>
    </row>
    <row r="288" spans="3:45" hidden="1" x14ac:dyDescent="0.25">
      <c r="C288" s="35" t="str">
        <f t="shared" si="136"/>
        <v>Calcite Southern (formerly Jasper; part of South of Kramer)</v>
      </c>
      <c r="D288" s="36" t="s">
        <v>6</v>
      </c>
      <c r="E288" s="166">
        <f t="shared" si="131"/>
        <v>0</v>
      </c>
      <c r="F288" s="167">
        <f t="shared" si="131"/>
        <v>0</v>
      </c>
      <c r="G288" s="122">
        <f t="shared" si="131"/>
        <v>0</v>
      </c>
      <c r="H288" s="136">
        <f t="shared" si="131"/>
        <v>0</v>
      </c>
      <c r="I288" s="53">
        <f t="shared" si="131"/>
        <v>0</v>
      </c>
      <c r="J288" s="136">
        <f t="shared" si="131"/>
        <v>0</v>
      </c>
      <c r="K288" s="137">
        <f t="shared" si="131"/>
        <v>0</v>
      </c>
      <c r="L288" s="138">
        <f t="shared" si="131"/>
        <v>0</v>
      </c>
      <c r="M288" s="118"/>
      <c r="N288" s="52">
        <f>N273</f>
        <v>0</v>
      </c>
      <c r="O288" s="109">
        <f t="shared" si="132"/>
        <v>0</v>
      </c>
      <c r="P288" s="109">
        <f t="shared" si="132"/>
        <v>0</v>
      </c>
      <c r="Q288" s="109">
        <f t="shared" si="133"/>
        <v>0</v>
      </c>
      <c r="R288" s="109">
        <f t="shared" si="134"/>
        <v>0</v>
      </c>
      <c r="S288" s="110">
        <f t="shared" si="135"/>
        <v>0</v>
      </c>
      <c r="T288" s="134"/>
      <c r="U288" s="277"/>
      <c r="V288" s="265"/>
      <c r="W288" s="265"/>
      <c r="X288" s="265"/>
      <c r="Y288" s="265"/>
      <c r="Z288" s="265"/>
      <c r="AA288" s="265"/>
      <c r="AB288" s="265"/>
      <c r="AC288" s="265"/>
      <c r="AD288" s="265"/>
      <c r="AE288" s="265"/>
      <c r="AF288" s="245"/>
      <c r="AG288" s="277"/>
      <c r="AH288" s="265"/>
      <c r="AI288" s="265"/>
      <c r="AJ288" s="265"/>
      <c r="AK288" s="265"/>
      <c r="AL288" s="265"/>
      <c r="AM288" s="265"/>
      <c r="AN288" s="265"/>
      <c r="AO288" s="265"/>
      <c r="AP288" s="265"/>
      <c r="AQ288" s="265"/>
      <c r="AR288" s="245"/>
      <c r="AS288" s="17"/>
    </row>
    <row r="289" spans="2:45" ht="15.75" thickBot="1" x14ac:dyDescent="0.3">
      <c r="E289" s="115" t="s">
        <v>221</v>
      </c>
      <c r="F289" s="116"/>
      <c r="G289" s="116"/>
      <c r="H289" s="116"/>
      <c r="I289" s="116"/>
      <c r="J289" s="116"/>
      <c r="K289" s="116"/>
      <c r="L289" s="117"/>
      <c r="M289" s="118"/>
      <c r="N289" s="119">
        <f>SUM(N283:N288)</f>
        <v>4204.9270700000006</v>
      </c>
      <c r="O289" s="120">
        <f t="shared" ref="O289:S289" si="137">SUM(O283:O288)</f>
        <v>550.24918000000002</v>
      </c>
      <c r="P289" s="120">
        <f t="shared" si="137"/>
        <v>2900</v>
      </c>
      <c r="Q289" s="120">
        <f t="shared" si="137"/>
        <v>4204.9270700000006</v>
      </c>
      <c r="R289" s="120">
        <f t="shared" si="137"/>
        <v>550.24918000000002</v>
      </c>
      <c r="S289" s="121">
        <f t="shared" si="137"/>
        <v>2900</v>
      </c>
      <c r="T289" s="122"/>
      <c r="U289" s="123">
        <f>SUM(U283:U288)</f>
        <v>23.973659999999999</v>
      </c>
      <c r="V289" s="124">
        <f t="shared" ref="V289:AR289" si="138">SUM(V283:V288)</f>
        <v>42.882280000000002</v>
      </c>
      <c r="W289" s="124">
        <f t="shared" si="138"/>
        <v>91.24924</v>
      </c>
      <c r="X289" s="124">
        <f t="shared" si="138"/>
        <v>50</v>
      </c>
      <c r="Y289" s="124">
        <f t="shared" si="138"/>
        <v>50</v>
      </c>
      <c r="Z289" s="124">
        <f t="shared" si="138"/>
        <v>50</v>
      </c>
      <c r="AA289" s="124">
        <f t="shared" si="138"/>
        <v>43.143999999999998</v>
      </c>
      <c r="AB289" s="124">
        <f t="shared" si="138"/>
        <v>50</v>
      </c>
      <c r="AC289" s="124">
        <f t="shared" si="138"/>
        <v>50</v>
      </c>
      <c r="AD289" s="124">
        <f t="shared" si="138"/>
        <v>40</v>
      </c>
      <c r="AE289" s="124">
        <f t="shared" si="138"/>
        <v>35</v>
      </c>
      <c r="AF289" s="125">
        <f t="shared" si="138"/>
        <v>24</v>
      </c>
      <c r="AG289" s="123">
        <f t="shared" si="138"/>
        <v>75</v>
      </c>
      <c r="AH289" s="124">
        <f t="shared" si="138"/>
        <v>75</v>
      </c>
      <c r="AI289" s="124">
        <f t="shared" si="138"/>
        <v>125</v>
      </c>
      <c r="AJ289" s="124">
        <f t="shared" si="138"/>
        <v>125</v>
      </c>
      <c r="AK289" s="124">
        <f t="shared" si="138"/>
        <v>200</v>
      </c>
      <c r="AL289" s="124">
        <f t="shared" si="138"/>
        <v>250</v>
      </c>
      <c r="AM289" s="124">
        <f t="shared" si="138"/>
        <v>375</v>
      </c>
      <c r="AN289" s="124">
        <f t="shared" si="138"/>
        <v>375</v>
      </c>
      <c r="AO289" s="124">
        <f t="shared" si="138"/>
        <v>375</v>
      </c>
      <c r="AP289" s="124">
        <f t="shared" si="138"/>
        <v>375</v>
      </c>
      <c r="AQ289" s="124">
        <f t="shared" si="138"/>
        <v>300</v>
      </c>
      <c r="AR289" s="125">
        <f t="shared" si="138"/>
        <v>250</v>
      </c>
      <c r="AS289" s="18"/>
    </row>
    <row r="290" spans="2:45" ht="15.75" thickTop="1" x14ac:dyDescent="0.25">
      <c r="M290" s="118"/>
      <c r="T290" s="122"/>
      <c r="U290" s="50"/>
      <c r="V290" s="50"/>
      <c r="W290" s="50"/>
      <c r="X290" s="50"/>
      <c r="Y290" s="50"/>
      <c r="Z290" s="50"/>
      <c r="AA290" s="50"/>
      <c r="AB290" s="50"/>
      <c r="AC290" s="50"/>
      <c r="AD290" s="50"/>
      <c r="AE290" s="50"/>
      <c r="AF290" s="50"/>
      <c r="AG290" s="50"/>
      <c r="AH290" s="50"/>
      <c r="AI290" s="50"/>
      <c r="AJ290" s="50"/>
      <c r="AK290" s="50"/>
      <c r="AL290" s="50"/>
      <c r="AM290" s="50"/>
      <c r="AN290" s="50"/>
      <c r="AO290" s="50"/>
      <c r="AP290" s="50"/>
      <c r="AQ290" s="50"/>
      <c r="AR290" s="50"/>
      <c r="AS290" s="17"/>
    </row>
    <row r="291" spans="2:45" x14ac:dyDescent="0.25">
      <c r="M291" s="118"/>
      <c r="T291" s="122"/>
      <c r="AS291" s="17"/>
    </row>
    <row r="292" spans="2:45" x14ac:dyDescent="0.25">
      <c r="M292" s="118"/>
      <c r="T292" s="122"/>
      <c r="U292" s="50"/>
      <c r="V292" s="50"/>
      <c r="W292" s="50"/>
      <c r="X292" s="50"/>
      <c r="Y292" s="50"/>
      <c r="Z292" s="50"/>
      <c r="AA292" s="50"/>
      <c r="AB292" s="50"/>
      <c r="AC292" s="50"/>
      <c r="AD292" s="50"/>
      <c r="AE292" s="50"/>
      <c r="AF292" s="50"/>
      <c r="AG292" s="50"/>
      <c r="AH292" s="50"/>
      <c r="AI292" s="50"/>
      <c r="AJ292" s="50"/>
      <c r="AK292" s="50"/>
      <c r="AL292" s="50"/>
      <c r="AM292" s="50"/>
      <c r="AN292" s="50"/>
      <c r="AO292" s="50"/>
      <c r="AP292" s="50"/>
      <c r="AQ292" s="50"/>
      <c r="AR292" s="50"/>
      <c r="AS292" s="17"/>
    </row>
    <row r="293" spans="2:45" x14ac:dyDescent="0.25">
      <c r="E293" s="216" t="s">
        <v>8</v>
      </c>
      <c r="F293" s="216"/>
      <c r="G293" s="216"/>
      <c r="H293" s="216"/>
      <c r="I293" s="216"/>
      <c r="J293" s="216"/>
      <c r="K293" s="216"/>
      <c r="L293" s="222"/>
      <c r="M293" s="118"/>
      <c r="T293" s="122"/>
      <c r="AS293" s="17"/>
    </row>
    <row r="294" spans="2:45" x14ac:dyDescent="0.25">
      <c r="M294" s="118"/>
      <c r="T294" s="122"/>
      <c r="AS294" s="17"/>
    </row>
    <row r="295" spans="2:45" x14ac:dyDescent="0.25">
      <c r="E295" s="96" t="s">
        <v>204</v>
      </c>
      <c r="M295" s="118"/>
      <c r="T295" s="122"/>
      <c r="AS295" s="17"/>
    </row>
    <row r="296" spans="2:45" s="17" customFormat="1" ht="15" customHeight="1" x14ac:dyDescent="0.25">
      <c r="C296" s="35"/>
      <c r="D296" s="36"/>
      <c r="E296" s="97" t="s">
        <v>292</v>
      </c>
      <c r="F296" s="97"/>
      <c r="G296" s="97"/>
      <c r="H296" s="97"/>
      <c r="I296" s="97"/>
      <c r="J296" s="97"/>
      <c r="K296" s="97"/>
      <c r="L296" s="97"/>
      <c r="M296" s="118"/>
      <c r="T296" s="122"/>
      <c r="U296" s="54"/>
      <c r="V296" s="54"/>
      <c r="W296" s="54"/>
      <c r="X296" s="54"/>
      <c r="Y296" s="54"/>
      <c r="Z296" s="54"/>
      <c r="AA296" s="54"/>
      <c r="AB296" s="54"/>
      <c r="AC296" s="54"/>
      <c r="AD296" s="54"/>
      <c r="AE296" s="54"/>
      <c r="AF296" s="54"/>
      <c r="AG296" s="54"/>
      <c r="AH296" s="54"/>
      <c r="AI296" s="54"/>
      <c r="AJ296" s="54"/>
      <c r="AK296" s="54"/>
      <c r="AL296" s="54"/>
      <c r="AM296" s="54"/>
      <c r="AN296" s="54"/>
      <c r="AO296" s="54"/>
      <c r="AP296" s="54"/>
      <c r="AQ296" s="54"/>
      <c r="AR296" s="54"/>
    </row>
    <row r="297" spans="2:45" ht="15.75" thickBot="1" x14ac:dyDescent="0.3">
      <c r="M297" s="118"/>
      <c r="T297" s="122"/>
      <c r="AS297" s="17"/>
    </row>
    <row r="298" spans="2:45" ht="30.75" thickBot="1" x14ac:dyDescent="0.3">
      <c r="E298" s="98" t="s">
        <v>23</v>
      </c>
      <c r="F298" s="99" t="s">
        <v>24</v>
      </c>
      <c r="G298" s="100" t="s">
        <v>25</v>
      </c>
      <c r="H298" s="101" t="s">
        <v>26</v>
      </c>
      <c r="I298" s="102" t="s">
        <v>27</v>
      </c>
      <c r="J298" s="102" t="s">
        <v>28</v>
      </c>
      <c r="K298" s="102" t="s">
        <v>29</v>
      </c>
      <c r="L298" s="103" t="s">
        <v>30</v>
      </c>
      <c r="M298" s="118"/>
      <c r="N298" s="105" t="str">
        <f t="shared" ref="N298:S298" si="139">N$13</f>
        <v>2016 CWIP</v>
      </c>
      <c r="O298" s="102" t="str">
        <f t="shared" si="139"/>
        <v>2017 Total Expenditures</v>
      </c>
      <c r="P298" s="102" t="str">
        <f t="shared" si="139"/>
        <v>2018 Total Expenditures</v>
      </c>
      <c r="Q298" s="102" t="str">
        <f t="shared" si="139"/>
        <v>2016 ISO CWIP Less Collectible</v>
      </c>
      <c r="R298" s="102" t="str">
        <f t="shared" si="139"/>
        <v>2017 ISO Expenditures Less Collectible</v>
      </c>
      <c r="S298" s="103" t="str">
        <f t="shared" si="139"/>
        <v>2018 ISO Expenditures Less Collectible</v>
      </c>
      <c r="T298" s="122"/>
      <c r="U298" s="107">
        <f>$F$5</f>
        <v>42736</v>
      </c>
      <c r="V298" s="101">
        <f t="shared" ref="V298:AN298" si="140">DATE(YEAR(U298),MONTH(U298)+1,DAY(U298))</f>
        <v>42767</v>
      </c>
      <c r="W298" s="101">
        <f t="shared" si="140"/>
        <v>42795</v>
      </c>
      <c r="X298" s="101">
        <f t="shared" si="140"/>
        <v>42826</v>
      </c>
      <c r="Y298" s="101">
        <f t="shared" si="140"/>
        <v>42856</v>
      </c>
      <c r="Z298" s="101">
        <f t="shared" si="140"/>
        <v>42887</v>
      </c>
      <c r="AA298" s="101">
        <f t="shared" si="140"/>
        <v>42917</v>
      </c>
      <c r="AB298" s="101">
        <f t="shared" si="140"/>
        <v>42948</v>
      </c>
      <c r="AC298" s="101">
        <f t="shared" si="140"/>
        <v>42979</v>
      </c>
      <c r="AD298" s="101">
        <f t="shared" si="140"/>
        <v>43009</v>
      </c>
      <c r="AE298" s="101">
        <f t="shared" si="140"/>
        <v>43040</v>
      </c>
      <c r="AF298" s="108">
        <f t="shared" si="140"/>
        <v>43070</v>
      </c>
      <c r="AG298" s="101">
        <f>DATE(YEAR(AF298),MONTH(AF298)+1,DAY(AF298))</f>
        <v>43101</v>
      </c>
      <c r="AH298" s="101">
        <f t="shared" si="140"/>
        <v>43132</v>
      </c>
      <c r="AI298" s="101">
        <f t="shared" si="140"/>
        <v>43160</v>
      </c>
      <c r="AJ298" s="101">
        <f t="shared" si="140"/>
        <v>43191</v>
      </c>
      <c r="AK298" s="101">
        <f t="shared" si="140"/>
        <v>43221</v>
      </c>
      <c r="AL298" s="101">
        <f t="shared" si="140"/>
        <v>43252</v>
      </c>
      <c r="AM298" s="101">
        <f t="shared" si="140"/>
        <v>43282</v>
      </c>
      <c r="AN298" s="101">
        <f t="shared" si="140"/>
        <v>43313</v>
      </c>
      <c r="AO298" s="101">
        <f>DATE(YEAR(AN298),MONTH(AN298)+1,DAY(AN298))</f>
        <v>43344</v>
      </c>
      <c r="AP298" s="101">
        <f>DATE(YEAR(AO298),MONTH(AO298)+1,DAY(AO298))</f>
        <v>43374</v>
      </c>
      <c r="AQ298" s="101">
        <f>DATE(YEAR(AP298),MONTH(AP298)+1,DAY(AP298))</f>
        <v>43405</v>
      </c>
      <c r="AR298" s="108">
        <f>DATE(YEAR(AQ298),MONTH(AQ298)+1,DAY(AQ298))</f>
        <v>43435</v>
      </c>
      <c r="AS298" s="17"/>
    </row>
    <row r="299" spans="2:45" x14ac:dyDescent="0.25">
      <c r="B299" s="14"/>
      <c r="C299" s="35" t="str">
        <f>+$E$293</f>
        <v>West of Devers</v>
      </c>
      <c r="D299" s="36" t="s">
        <v>214</v>
      </c>
      <c r="E299" s="259" t="s">
        <v>293</v>
      </c>
      <c r="F299" s="270" t="s">
        <v>294</v>
      </c>
      <c r="G299" s="271" t="str">
        <f t="shared" ref="G299" si="141">+LEFT(RIGHT(E299,6),4)</f>
        <v>6420</v>
      </c>
      <c r="H299" s="272" t="s">
        <v>33</v>
      </c>
      <c r="I299" s="257">
        <v>44409</v>
      </c>
      <c r="J299" s="273" t="s">
        <v>225</v>
      </c>
      <c r="K299" s="274">
        <v>0</v>
      </c>
      <c r="L299" s="275">
        <v>1</v>
      </c>
      <c r="M299" s="118"/>
      <c r="N299" s="276">
        <v>63970.451209999999</v>
      </c>
      <c r="O299" s="109">
        <f>SUM($U316:$AF316)</f>
        <v>366.72244000000001</v>
      </c>
      <c r="P299" s="109">
        <f>SUM($AG316:$AR316)</f>
        <v>55</v>
      </c>
      <c r="Q299" s="109">
        <f>$N299*$L299*(1-$K299)</f>
        <v>63970.451209999999</v>
      </c>
      <c r="R299" s="109">
        <f>$O299*$L299*(1-$K299)</f>
        <v>366.72244000000001</v>
      </c>
      <c r="S299" s="110">
        <f>$P299*$L299*(1-$K299)</f>
        <v>55</v>
      </c>
      <c r="T299" s="111"/>
      <c r="U299" s="112">
        <f>IF(OR(RIGHT($J299,3)="RGT",RIGHT($J299,3)="INC"),IF($I299=U$246,SUM($U316:U316)+$Q299,IF(U$246&gt;$I299,U316,0)),0)</f>
        <v>0</v>
      </c>
      <c r="V299" s="113">
        <f>IF(OR(RIGHT($J299,3)="RGT",RIGHT($J299,3)="INC"),IF($I299=V$246,SUM($U316:V316)+$Q299,IF(V$246&gt;$I299,V316,0)),0)</f>
        <v>0</v>
      </c>
      <c r="W299" s="113">
        <f>IF(OR(RIGHT($J299,3)="RGT",RIGHT($J299,3)="INC"),IF($I299=W$246,SUM($U316:W316)+$Q299,IF(W$246&gt;$I299,W316,0)),0)</f>
        <v>0</v>
      </c>
      <c r="X299" s="113">
        <f>IF(OR(RIGHT($J299,3)="RGT",RIGHT($J299,3)="INC"),IF($I299=X$246,SUM($U316:X316)+$Q299,IF(X$246&gt;$I299,X316,0)),0)</f>
        <v>0</v>
      </c>
      <c r="Y299" s="113">
        <f>IF(OR(RIGHT($J299,3)="RGT",RIGHT($J299,3)="INC"),IF($I299=Y$246,SUM($U316:Y316)+$Q299,IF(Y$246&gt;$I299,Y316,0)),0)</f>
        <v>0</v>
      </c>
      <c r="Z299" s="113">
        <f>IF(OR(RIGHT($J299,3)="RGT",RIGHT($J299,3)="INC"),IF($I299=Z$246,SUM($U316:Z316)+$Q299,IF(Z$246&gt;$I299,Z316,0)),0)</f>
        <v>0</v>
      </c>
      <c r="AA299" s="113">
        <f>IF(OR(RIGHT($J299,3)="RGT",RIGHT($J299,3)="INC"),IF($I299=AA$246,SUM($U316:AA316)+$Q299,IF(AA$246&gt;$I299,AA316,0)),0)</f>
        <v>0</v>
      </c>
      <c r="AB299" s="113">
        <f>IF(OR(RIGHT($J299,3)="RGT",RIGHT($J299,3)="INC"),IF($I299=AB$246,SUM($U316:AB316)+$Q299,IF(AB$246&gt;$I299,AB316,0)),0)</f>
        <v>0</v>
      </c>
      <c r="AC299" s="113">
        <f>IF(OR(RIGHT($J299,3)="RGT",RIGHT($J299,3)="INC"),IF($I299=AC$246,SUM($U316:AC316)+$Q299,IF(AC$246&gt;$I299,AC316,0)),0)</f>
        <v>0</v>
      </c>
      <c r="AD299" s="113">
        <f>IF(OR(RIGHT($J299,3)="RGT",RIGHT($J299,3)="INC"),IF($I299=AD$246,SUM($U316:AD316)+$Q299,IF(AD$246&gt;$I299,AD316,0)),0)</f>
        <v>0</v>
      </c>
      <c r="AE299" s="113">
        <f>IF(OR(RIGHT($J299,3)="RGT",RIGHT($J299,3)="INC"),IF($I299=AE$246,SUM($U316:AE316)+$Q299,IF(AE$246&gt;$I299,AE316,0)),0)</f>
        <v>0</v>
      </c>
      <c r="AF299" s="114">
        <f>IF(OR(RIGHT($J299,3)="RGT",RIGHT($J299,3)="INC"),IF($I299=AF$246,SUM($U316:AF316)+$Q299,IF(AF$246&gt;$I299,AF316,0)),0)</f>
        <v>0</v>
      </c>
      <c r="AG299" s="113">
        <f>IF(OR(RIGHT($J299,3)="RGT",RIGHT($J299,3)="INC"),IF($I299=AG$246,SUM($U316:AG316)+$Q299,IF(AG$246&gt;$I299,AG316,0)),0)</f>
        <v>0</v>
      </c>
      <c r="AH299" s="113">
        <f>IF(OR(RIGHT($J299,3)="RGT",RIGHT($J299,3)="INC"),IF($I299=AH$246,SUM($U316:AH316)+$Q299,IF(AH$246&gt;$I299,AH316,0)),0)</f>
        <v>0</v>
      </c>
      <c r="AI299" s="113">
        <f>IF(OR(RIGHT($J299,3)="RGT",RIGHT($J299,3)="INC"),IF($I299=AI$246,SUM($U316:AI316)+$Q299,IF(AI$246&gt;$I299,AI316,0)),0)</f>
        <v>0</v>
      </c>
      <c r="AJ299" s="113">
        <f>IF(OR(RIGHT($J299,3)="RGT",RIGHT($J299,3)="INC"),IF($I299=AJ$246,SUM($U316:AJ316)+$Q299,IF(AJ$246&gt;$I299,AJ316,0)),0)</f>
        <v>0</v>
      </c>
      <c r="AK299" s="113">
        <f>IF(OR(RIGHT($J299,3)="RGT",RIGHT($J299,3)="INC"),IF($I299=AK$246,SUM($U316:AK316)+$Q299,IF(AK$246&gt;$I299,AK316,0)),0)</f>
        <v>0</v>
      </c>
      <c r="AL299" s="113">
        <f>IF(OR(RIGHT($J299,3)="RGT",RIGHT($J299,3)="INC"),IF($I299=AL$246,SUM($U316:AL316)+$Q299,IF(AL$246&gt;$I299,AL316,0)),0)</f>
        <v>0</v>
      </c>
      <c r="AM299" s="113">
        <f>IF(OR(RIGHT($J299,3)="RGT",RIGHT($J299,3)="INC"),IF($I299=AM$246,SUM($U316:AM316)+$Q299,IF(AM$246&gt;$I299,AM316,0)),0)</f>
        <v>0</v>
      </c>
      <c r="AN299" s="113">
        <f>IF(OR(RIGHT($J299,3)="RGT",RIGHT($J299,3)="INC"),IF($I299=AN$246,SUM($U316:AN316)+$Q299,IF(AN$246&gt;$I299,AN316,0)),0)</f>
        <v>0</v>
      </c>
      <c r="AO299" s="113">
        <f>IF(OR(RIGHT($J299,3)="RGT",RIGHT($J299,3)="INC"),IF($I299=AO$246,SUM($U316:AO316)+$Q299,IF(AO$246&gt;$I299,AO316,0)),0)</f>
        <v>0</v>
      </c>
      <c r="AP299" s="113">
        <f>IF(OR(RIGHT($J299,3)="RGT",RIGHT($J299,3)="INC"),IF($I299=AP$246,SUM($U316:AP316)+$Q299,IF(AP$246&gt;$I299,AP316,0)),0)</f>
        <v>0</v>
      </c>
      <c r="AQ299" s="113">
        <f>IF(OR(RIGHT($J299,3)="RGT",RIGHT($J299,3)="INC"),IF($I299=AQ$246,SUM($U316:AQ316)+$Q299,IF(AQ$246&gt;$I299,AQ316,0)),0)</f>
        <v>0</v>
      </c>
      <c r="AR299" s="114">
        <f>IF(OR(RIGHT($J299,3)="RGT",RIGHT($J299,3)="INC"),IF($I299=AR$246,SUM($U316:AR316)+$Q299,IF(AR$246&gt;$I299,AR316,0)),0)</f>
        <v>0</v>
      </c>
      <c r="AS299" s="17"/>
    </row>
    <row r="300" spans="2:45" x14ac:dyDescent="0.25">
      <c r="B300" s="14"/>
      <c r="C300" s="35" t="str">
        <f>+$E$293</f>
        <v>West of Devers</v>
      </c>
      <c r="D300" s="36" t="s">
        <v>214</v>
      </c>
      <c r="E300" s="259" t="s">
        <v>295</v>
      </c>
      <c r="F300" s="270" t="s">
        <v>296</v>
      </c>
      <c r="G300" s="271" t="s">
        <v>297</v>
      </c>
      <c r="H300" s="272" t="s">
        <v>33</v>
      </c>
      <c r="I300" s="257">
        <v>44409</v>
      </c>
      <c r="J300" s="273" t="s">
        <v>217</v>
      </c>
      <c r="K300" s="274">
        <v>0</v>
      </c>
      <c r="L300" s="275">
        <v>1</v>
      </c>
      <c r="M300" s="118"/>
      <c r="N300" s="276">
        <v>121.03084</v>
      </c>
      <c r="O300" s="109">
        <f>SUM($U317:$AF317)</f>
        <v>949.65643</v>
      </c>
      <c r="P300" s="109">
        <f>SUM($AG317:$AR317)</f>
        <v>500</v>
      </c>
      <c r="Q300" s="109">
        <f>$N300*$L300*(1-$K300)</f>
        <v>121.03084</v>
      </c>
      <c r="R300" s="109">
        <f>$O300*$L300*(1-$K300)</f>
        <v>949.65643</v>
      </c>
      <c r="S300" s="110">
        <f>$P300*$L300*(1-$K300)</f>
        <v>500</v>
      </c>
      <c r="T300" s="111"/>
      <c r="U300" s="112">
        <f>IF(OR(RIGHT($J300,3)="RGT",RIGHT($J300,3)="INC"),IF($I300=U$246,SUM($U317:U317)+$Q300,IF(U$246&gt;$I300,U317,0)),0)</f>
        <v>0</v>
      </c>
      <c r="V300" s="113">
        <f>IF(OR(RIGHT($J300,3)="RGT",RIGHT($J300,3)="INC"),IF($I300=V$246,SUM($U317:V317)+$Q300,IF(V$246&gt;$I300,V317,0)),0)</f>
        <v>0</v>
      </c>
      <c r="W300" s="113">
        <f>IF(OR(RIGHT($J300,3)="RGT",RIGHT($J300,3)="INC"),IF($I300=W$246,SUM($U317:W317)+$Q300,IF(W$246&gt;$I300,W317,0)),0)</f>
        <v>0</v>
      </c>
      <c r="X300" s="113">
        <f>IF(OR(RIGHT($J300,3)="RGT",RIGHT($J300,3)="INC"),IF($I300=X$246,SUM($U317:X317)+$Q300,IF(X$246&gt;$I300,X317,0)),0)</f>
        <v>0</v>
      </c>
      <c r="Y300" s="113">
        <f>IF(OR(RIGHT($J300,3)="RGT",RIGHT($J300,3)="INC"),IF($I300=Y$246,SUM($U317:Y317)+$Q300,IF(Y$246&gt;$I300,Y317,0)),0)</f>
        <v>0</v>
      </c>
      <c r="Z300" s="113">
        <f>IF(OR(RIGHT($J300,3)="RGT",RIGHT($J300,3)="INC"),IF($I300=Z$246,SUM($U317:Z317)+$Q300,IF(Z$246&gt;$I300,Z317,0)),0)</f>
        <v>0</v>
      </c>
      <c r="AA300" s="113">
        <f>IF(OR(RIGHT($J300,3)="RGT",RIGHT($J300,3)="INC"),IF($I300=AA$246,SUM($U317:AA317)+$Q300,IF(AA$246&gt;$I300,AA317,0)),0)</f>
        <v>0</v>
      </c>
      <c r="AB300" s="113">
        <f>IF(OR(RIGHT($J300,3)="RGT",RIGHT($J300,3)="INC"),IF($I300=AB$246,SUM($U317:AB317)+$Q300,IF(AB$246&gt;$I300,AB317,0)),0)</f>
        <v>0</v>
      </c>
      <c r="AC300" s="113">
        <f>IF(OR(RIGHT($J300,3)="RGT",RIGHT($J300,3)="INC"),IF($I300=AC$246,SUM($U317:AC317)+$Q300,IF(AC$246&gt;$I300,AC317,0)),0)</f>
        <v>0</v>
      </c>
      <c r="AD300" s="113">
        <f>IF(OR(RIGHT($J300,3)="RGT",RIGHT($J300,3)="INC"),IF($I300=AD$246,SUM($U317:AD317)+$Q300,IF(AD$246&gt;$I300,AD317,0)),0)</f>
        <v>0</v>
      </c>
      <c r="AE300" s="113">
        <f>IF(OR(RIGHT($J300,3)="RGT",RIGHT($J300,3)="INC"),IF($I300=AE$246,SUM($U317:AE317)+$Q300,IF(AE$246&gt;$I300,AE317,0)),0)</f>
        <v>0</v>
      </c>
      <c r="AF300" s="114">
        <f>IF(OR(RIGHT($J300,3)="RGT",RIGHT($J300,3)="INC"),IF($I300=AF$246,SUM($U317:AF317)+$Q300,IF(AF$246&gt;$I300,AF317,0)),0)</f>
        <v>0</v>
      </c>
      <c r="AG300" s="113">
        <f>IF(OR(RIGHT($J300,3)="RGT",RIGHT($J300,3)="INC"),IF($I300=AG$246,SUM($U317:AG317)+$Q300,IF(AG$246&gt;$I300,AG317,0)),0)</f>
        <v>0</v>
      </c>
      <c r="AH300" s="113">
        <f>IF(OR(RIGHT($J300,3)="RGT",RIGHT($J300,3)="INC"),IF($I300=AH$246,SUM($U317:AH317)+$Q300,IF(AH$246&gt;$I300,AH317,0)),0)</f>
        <v>0</v>
      </c>
      <c r="AI300" s="113">
        <f>IF(OR(RIGHT($J300,3)="RGT",RIGHT($J300,3)="INC"),IF($I300=AI$246,SUM($U317:AI317)+$Q300,IF(AI$246&gt;$I300,AI317,0)),0)</f>
        <v>0</v>
      </c>
      <c r="AJ300" s="113">
        <f>IF(OR(RIGHT($J300,3)="RGT",RIGHT($J300,3)="INC"),IF($I300=AJ$246,SUM($U317:AJ317)+$Q300,IF(AJ$246&gt;$I300,AJ317,0)),0)</f>
        <v>0</v>
      </c>
      <c r="AK300" s="113">
        <f>IF(OR(RIGHT($J300,3)="RGT",RIGHT($J300,3)="INC"),IF($I300=AK$246,SUM($U317:AK317)+$Q300,IF(AK$246&gt;$I300,AK317,0)),0)</f>
        <v>0</v>
      </c>
      <c r="AL300" s="113">
        <f>IF(OR(RIGHT($J300,3)="RGT",RIGHT($J300,3)="INC"),IF($I300=AL$246,SUM($U317:AL317)+$Q300,IF(AL$246&gt;$I300,AL317,0)),0)</f>
        <v>0</v>
      </c>
      <c r="AM300" s="113">
        <f>IF(OR(RIGHT($J300,3)="RGT",RIGHT($J300,3)="INC"),IF($I300=AM$246,SUM($U317:AM317)+$Q300,IF(AM$246&gt;$I300,AM317,0)),0)</f>
        <v>0</v>
      </c>
      <c r="AN300" s="113">
        <f>IF(OR(RIGHT($J300,3)="RGT",RIGHT($J300,3)="INC"),IF($I300=AN$246,SUM($U317:AN317)+$Q300,IF(AN$246&gt;$I300,AN317,0)),0)</f>
        <v>0</v>
      </c>
      <c r="AO300" s="113">
        <f>IF(OR(RIGHT($J300,3)="RGT",RIGHT($J300,3)="INC"),IF($I300=AO$246,SUM($U317:AO317)+$Q300,IF(AO$246&gt;$I300,AO317,0)),0)</f>
        <v>0</v>
      </c>
      <c r="AP300" s="113">
        <f>IF(OR(RIGHT($J300,3)="RGT",RIGHT($J300,3)="INC"),IF($I300=AP$246,SUM($U317:AP317)+$Q300,IF(AP$246&gt;$I300,AP317,0)),0)</f>
        <v>0</v>
      </c>
      <c r="AQ300" s="113">
        <f>IF(OR(RIGHT($J300,3)="RGT",RIGHT($J300,3)="INC"),IF($I300=AQ$246,SUM($U317:AQ317)+$Q300,IF(AQ$246&gt;$I300,AQ317,0)),0)</f>
        <v>0</v>
      </c>
      <c r="AR300" s="114">
        <f>IF(OR(RIGHT($J300,3)="RGT",RIGHT($J300,3)="INC"),IF($I300=AR$246,SUM($U317:AR317)+$Q300,IF(AR$246&gt;$I300,AR317,0)),0)</f>
        <v>0</v>
      </c>
      <c r="AS300" s="17"/>
    </row>
    <row r="301" spans="2:45" x14ac:dyDescent="0.25">
      <c r="B301" s="14"/>
      <c r="C301" s="35" t="str">
        <f t="shared" ref="C301:C305" si="142">+$E$293</f>
        <v>West of Devers</v>
      </c>
      <c r="D301" s="36" t="s">
        <v>214</v>
      </c>
      <c r="E301" s="259" t="s">
        <v>298</v>
      </c>
      <c r="F301" s="270" t="s">
        <v>299</v>
      </c>
      <c r="G301" s="271" t="s">
        <v>297</v>
      </c>
      <c r="H301" s="273" t="s">
        <v>33</v>
      </c>
      <c r="I301" s="257">
        <v>44409</v>
      </c>
      <c r="J301" s="273" t="s">
        <v>217</v>
      </c>
      <c r="K301" s="274">
        <v>0</v>
      </c>
      <c r="L301" s="275">
        <v>1</v>
      </c>
      <c r="M301" s="118"/>
      <c r="N301" s="276">
        <v>59.51972</v>
      </c>
      <c r="O301" s="109">
        <f t="shared" ref="O301:O306" si="143">SUM($U318:$AF318)</f>
        <v>1410.0452300000002</v>
      </c>
      <c r="P301" s="109">
        <f t="shared" ref="P301:P306" si="144">SUM($AG318:$AR318)</f>
        <v>500</v>
      </c>
      <c r="Q301" s="109">
        <f t="shared" ref="Q301:Q306" si="145">$N301*$L301*(1-$K301)</f>
        <v>59.51972</v>
      </c>
      <c r="R301" s="109">
        <f t="shared" ref="R301:R306" si="146">$O301*$L301*(1-$K301)</f>
        <v>1410.0452300000002</v>
      </c>
      <c r="S301" s="110">
        <f t="shared" ref="S301:S306" si="147">$P301*$L301*(1-$K301)</f>
        <v>500</v>
      </c>
      <c r="T301" s="111"/>
      <c r="U301" s="112">
        <f>IF(OR(RIGHT($J301,3)="RGT",RIGHT($J301,3)="INC"),IF($I301=U$246,SUM($U318:U318)+$Q301,IF(U$246&gt;$I301,U318,0)),0)</f>
        <v>0</v>
      </c>
      <c r="V301" s="113">
        <f>IF(OR(RIGHT($J301,3)="RGT",RIGHT($J301,3)="INC"),IF($I301=V$246,SUM($U318:V318)+$Q301,IF(V$246&gt;$I301,V318,0)),0)</f>
        <v>0</v>
      </c>
      <c r="W301" s="113">
        <f>IF(OR(RIGHT($J301,3)="RGT",RIGHT($J301,3)="INC"),IF($I301=W$246,SUM($U318:W318)+$Q301,IF(W$246&gt;$I301,W318,0)),0)</f>
        <v>0</v>
      </c>
      <c r="X301" s="113">
        <f>IF(OR(RIGHT($J301,3)="RGT",RIGHT($J301,3)="INC"),IF($I301=X$246,SUM($U318:X318)+$Q301,IF(X$246&gt;$I301,X318,0)),0)</f>
        <v>0</v>
      </c>
      <c r="Y301" s="113">
        <f>IF(OR(RIGHT($J301,3)="RGT",RIGHT($J301,3)="INC"),IF($I301=Y$246,SUM($U318:Y318)+$Q301,IF(Y$246&gt;$I301,Y318,0)),0)</f>
        <v>0</v>
      </c>
      <c r="Z301" s="113">
        <f>IF(OR(RIGHT($J301,3)="RGT",RIGHT($J301,3)="INC"),IF($I301=Z$246,SUM($U318:Z318)+$Q301,IF(Z$246&gt;$I301,Z318,0)),0)</f>
        <v>0</v>
      </c>
      <c r="AA301" s="113">
        <f>IF(OR(RIGHT($J301,3)="RGT",RIGHT($J301,3)="INC"),IF($I301=AA$246,SUM($U318:AA318)+$Q301,IF(AA$246&gt;$I301,AA318,0)),0)</f>
        <v>0</v>
      </c>
      <c r="AB301" s="113">
        <f>IF(OR(RIGHT($J301,3)="RGT",RIGHT($J301,3)="INC"),IF($I301=AB$246,SUM($U318:AB318)+$Q301,IF(AB$246&gt;$I301,AB318,0)),0)</f>
        <v>0</v>
      </c>
      <c r="AC301" s="113">
        <f>IF(OR(RIGHT($J301,3)="RGT",RIGHT($J301,3)="INC"),IF($I301=AC$246,SUM($U318:AC318)+$Q301,IF(AC$246&gt;$I301,AC318,0)),0)</f>
        <v>0</v>
      </c>
      <c r="AD301" s="113">
        <f>IF(OR(RIGHT($J301,3)="RGT",RIGHT($J301,3)="INC"),IF($I301=AD$246,SUM($U318:AD318)+$Q301,IF(AD$246&gt;$I301,AD318,0)),0)</f>
        <v>0</v>
      </c>
      <c r="AE301" s="113">
        <f>IF(OR(RIGHT($J301,3)="RGT",RIGHT($J301,3)="INC"),IF($I301=AE$246,SUM($U318:AE318)+$Q301,IF(AE$246&gt;$I301,AE318,0)),0)</f>
        <v>0</v>
      </c>
      <c r="AF301" s="114">
        <f>IF(OR(RIGHT($J301,3)="RGT",RIGHT($J301,3)="INC"),IF($I301=AF$246,SUM($U318:AF318)+$Q301,IF(AF$246&gt;$I301,AF318,0)),0)</f>
        <v>0</v>
      </c>
      <c r="AG301" s="113">
        <f>IF(OR(RIGHT($J301,3)="RGT",RIGHT($J301,3)="INC"),IF($I301=AG$246,SUM($U318:AG318)+$Q301,IF(AG$246&gt;$I301,AG318,0)),0)</f>
        <v>0</v>
      </c>
      <c r="AH301" s="113">
        <f>IF(OR(RIGHT($J301,3)="RGT",RIGHT($J301,3)="INC"),IF($I301=AH$246,SUM($U318:AH318)+$Q301,IF(AH$246&gt;$I301,AH318,0)),0)</f>
        <v>0</v>
      </c>
      <c r="AI301" s="113">
        <f>IF(OR(RIGHT($J301,3)="RGT",RIGHT($J301,3)="INC"),IF($I301=AI$246,SUM($U318:AI318)+$Q301,IF(AI$246&gt;$I301,AI318,0)),0)</f>
        <v>0</v>
      </c>
      <c r="AJ301" s="113">
        <f>IF(OR(RIGHT($J301,3)="RGT",RIGHT($J301,3)="INC"),IF($I301=AJ$246,SUM($U318:AJ318)+$Q301,IF(AJ$246&gt;$I301,AJ318,0)),0)</f>
        <v>0</v>
      </c>
      <c r="AK301" s="113">
        <f>IF(OR(RIGHT($J301,3)="RGT",RIGHT($J301,3)="INC"),IF($I301=AK$246,SUM($U318:AK318)+$Q301,IF(AK$246&gt;$I301,AK318,0)),0)</f>
        <v>0</v>
      </c>
      <c r="AL301" s="113">
        <f>IF(OR(RIGHT($J301,3)="RGT",RIGHT($J301,3)="INC"),IF($I301=AL$246,SUM($U318:AL318)+$Q301,IF(AL$246&gt;$I301,AL318,0)),0)</f>
        <v>0</v>
      </c>
      <c r="AM301" s="113">
        <f>IF(OR(RIGHT($J301,3)="RGT",RIGHT($J301,3)="INC"),IF($I301=AM$246,SUM($U318:AM318)+$Q301,IF(AM$246&gt;$I301,AM318,0)),0)</f>
        <v>0</v>
      </c>
      <c r="AN301" s="113">
        <f>IF(OR(RIGHT($J301,3)="RGT",RIGHT($J301,3)="INC"),IF($I301=AN$246,SUM($U318:AN318)+$Q301,IF(AN$246&gt;$I301,AN318,0)),0)</f>
        <v>0</v>
      </c>
      <c r="AO301" s="113">
        <f>IF(OR(RIGHT($J301,3)="RGT",RIGHT($J301,3)="INC"),IF($I301=AO$246,SUM($U318:AO318)+$Q301,IF(AO$246&gt;$I301,AO318,0)),0)</f>
        <v>0</v>
      </c>
      <c r="AP301" s="113">
        <f>IF(OR(RIGHT($J301,3)="RGT",RIGHT($J301,3)="INC"),IF($I301=AP$246,SUM($U318:AP318)+$Q301,IF(AP$246&gt;$I301,AP318,0)),0)</f>
        <v>0</v>
      </c>
      <c r="AQ301" s="113">
        <f>IF(OR(RIGHT($J301,3)="RGT",RIGHT($J301,3)="INC"),IF($I301=AQ$246,SUM($U318:AQ318)+$Q301,IF(AQ$246&gt;$I301,AQ318,0)),0)</f>
        <v>0</v>
      </c>
      <c r="AR301" s="114">
        <f>IF(OR(RIGHT($J301,3)="RGT",RIGHT($J301,3)="INC"),IF($I301=AR$246,SUM($U318:AR318)+$Q301,IF(AR$246&gt;$I301,AR318,0)),0)</f>
        <v>0</v>
      </c>
      <c r="AS301" s="17"/>
    </row>
    <row r="302" spans="2:45" x14ac:dyDescent="0.25">
      <c r="B302" s="14"/>
      <c r="C302" s="35" t="str">
        <f t="shared" si="142"/>
        <v>West of Devers</v>
      </c>
      <c r="D302" s="36" t="s">
        <v>214</v>
      </c>
      <c r="E302" s="259" t="s">
        <v>300</v>
      </c>
      <c r="F302" s="270" t="s">
        <v>301</v>
      </c>
      <c r="G302" s="271" t="s">
        <v>297</v>
      </c>
      <c r="H302" s="272" t="s">
        <v>33</v>
      </c>
      <c r="I302" s="257">
        <v>44409</v>
      </c>
      <c r="J302" s="273" t="s">
        <v>217</v>
      </c>
      <c r="K302" s="274">
        <v>0</v>
      </c>
      <c r="L302" s="275">
        <v>1</v>
      </c>
      <c r="M302" s="118"/>
      <c r="N302" s="276">
        <v>52.064869999999999</v>
      </c>
      <c r="O302" s="109">
        <f t="shared" si="143"/>
        <v>479.81769000000003</v>
      </c>
      <c r="P302" s="109">
        <f t="shared" si="144"/>
        <v>267</v>
      </c>
      <c r="Q302" s="109">
        <f t="shared" si="145"/>
        <v>52.064869999999999</v>
      </c>
      <c r="R302" s="109">
        <f t="shared" si="146"/>
        <v>479.81769000000003</v>
      </c>
      <c r="S302" s="110">
        <f t="shared" si="147"/>
        <v>267</v>
      </c>
      <c r="T302" s="111"/>
      <c r="U302" s="112">
        <f>IF(OR(RIGHT($J302,3)="RGT",RIGHT($J302,3)="INC"),IF($I302=U$246,SUM($U319:U319)+$Q302,IF(U$246&gt;$I302,U319,0)),0)</f>
        <v>0</v>
      </c>
      <c r="V302" s="113">
        <f>IF(OR(RIGHT($J302,3)="RGT",RIGHT($J302,3)="INC"),IF($I302=V$246,SUM($U319:V319)+$Q302,IF(V$246&gt;$I302,V319,0)),0)</f>
        <v>0</v>
      </c>
      <c r="W302" s="113">
        <f>IF(OR(RIGHT($J302,3)="RGT",RIGHT($J302,3)="INC"),IF($I302=W$246,SUM($U319:W319)+$Q302,IF(W$246&gt;$I302,W319,0)),0)</f>
        <v>0</v>
      </c>
      <c r="X302" s="113">
        <f>IF(OR(RIGHT($J302,3)="RGT",RIGHT($J302,3)="INC"),IF($I302=X$246,SUM($U319:X319)+$Q302,IF(X$246&gt;$I302,X319,0)),0)</f>
        <v>0</v>
      </c>
      <c r="Y302" s="113">
        <f>IF(OR(RIGHT($J302,3)="RGT",RIGHT($J302,3)="INC"),IF($I302=Y$246,SUM($U319:Y319)+$Q302,IF(Y$246&gt;$I302,Y319,0)),0)</f>
        <v>0</v>
      </c>
      <c r="Z302" s="113">
        <f>IF(OR(RIGHT($J302,3)="RGT",RIGHT($J302,3)="INC"),IF($I302=Z$246,SUM($U319:Z319)+$Q302,IF(Z$246&gt;$I302,Z319,0)),0)</f>
        <v>0</v>
      </c>
      <c r="AA302" s="113">
        <f>IF(OR(RIGHT($J302,3)="RGT",RIGHT($J302,3)="INC"),IF($I302=AA$246,SUM($U319:AA319)+$Q302,IF(AA$246&gt;$I302,AA319,0)),0)</f>
        <v>0</v>
      </c>
      <c r="AB302" s="113">
        <f>IF(OR(RIGHT($J302,3)="RGT",RIGHT($J302,3)="INC"),IF($I302=AB$246,SUM($U319:AB319)+$Q302,IF(AB$246&gt;$I302,AB319,0)),0)</f>
        <v>0</v>
      </c>
      <c r="AC302" s="113">
        <f>IF(OR(RIGHT($J302,3)="RGT",RIGHT($J302,3)="INC"),IF($I302=AC$246,SUM($U319:AC319)+$Q302,IF(AC$246&gt;$I302,AC319,0)),0)</f>
        <v>0</v>
      </c>
      <c r="AD302" s="113">
        <f>IF(OR(RIGHT($J302,3)="RGT",RIGHT($J302,3)="INC"),IF($I302=AD$246,SUM($U319:AD319)+$Q302,IF(AD$246&gt;$I302,AD319,0)),0)</f>
        <v>0</v>
      </c>
      <c r="AE302" s="113">
        <f>IF(OR(RIGHT($J302,3)="RGT",RIGHT($J302,3)="INC"),IF($I302=AE$246,SUM($U319:AE319)+$Q302,IF(AE$246&gt;$I302,AE319,0)),0)</f>
        <v>0</v>
      </c>
      <c r="AF302" s="114">
        <f>IF(OR(RIGHT($J302,3)="RGT",RIGHT($J302,3)="INC"),IF($I302=AF$246,SUM($U319:AF319)+$Q302,IF(AF$246&gt;$I302,AF319,0)),0)</f>
        <v>0</v>
      </c>
      <c r="AG302" s="113">
        <f>IF(OR(RIGHT($J302,3)="RGT",RIGHT($J302,3)="INC"),IF($I302=AG$246,SUM($U319:AG319)+$Q302,IF(AG$246&gt;$I302,AG319,0)),0)</f>
        <v>0</v>
      </c>
      <c r="AH302" s="113">
        <f>IF(OR(RIGHT($J302,3)="RGT",RIGHT($J302,3)="INC"),IF($I302=AH$246,SUM($U319:AH319)+$Q302,IF(AH$246&gt;$I302,AH319,0)),0)</f>
        <v>0</v>
      </c>
      <c r="AI302" s="113">
        <f>IF(OR(RIGHT($J302,3)="RGT",RIGHT($J302,3)="INC"),IF($I302=AI$246,SUM($U319:AI319)+$Q302,IF(AI$246&gt;$I302,AI319,0)),0)</f>
        <v>0</v>
      </c>
      <c r="AJ302" s="113">
        <f>IF(OR(RIGHT($J302,3)="RGT",RIGHT($J302,3)="INC"),IF($I302=AJ$246,SUM($U319:AJ319)+$Q302,IF(AJ$246&gt;$I302,AJ319,0)),0)</f>
        <v>0</v>
      </c>
      <c r="AK302" s="113">
        <f>IF(OR(RIGHT($J302,3)="RGT",RIGHT($J302,3)="INC"),IF($I302=AK$246,SUM($U319:AK319)+$Q302,IF(AK$246&gt;$I302,AK319,0)),0)</f>
        <v>0</v>
      </c>
      <c r="AL302" s="113">
        <f>IF(OR(RIGHT($J302,3)="RGT",RIGHT($J302,3)="INC"),IF($I302=AL$246,SUM($U319:AL319)+$Q302,IF(AL$246&gt;$I302,AL319,0)),0)</f>
        <v>0</v>
      </c>
      <c r="AM302" s="113">
        <f>IF(OR(RIGHT($J302,3)="RGT",RIGHT($J302,3)="INC"),IF($I302=AM$246,SUM($U319:AM319)+$Q302,IF(AM$246&gt;$I302,AM319,0)),0)</f>
        <v>0</v>
      </c>
      <c r="AN302" s="113">
        <f>IF(OR(RIGHT($J302,3)="RGT",RIGHT($J302,3)="INC"),IF($I302=AN$246,SUM($U319:AN319)+$Q302,IF(AN$246&gt;$I302,AN319,0)),0)</f>
        <v>0</v>
      </c>
      <c r="AO302" s="113">
        <f>IF(OR(RIGHT($J302,3)="RGT",RIGHT($J302,3)="INC"),IF($I302=AO$246,SUM($U319:AO319)+$Q302,IF(AO$246&gt;$I302,AO319,0)),0)</f>
        <v>0</v>
      </c>
      <c r="AP302" s="113">
        <f>IF(OR(RIGHT($J302,3)="RGT",RIGHT($J302,3)="INC"),IF($I302=AP$246,SUM($U319:AP319)+$Q302,IF(AP$246&gt;$I302,AP319,0)),0)</f>
        <v>0</v>
      </c>
      <c r="AQ302" s="113">
        <f>IF(OR(RIGHT($J302,3)="RGT",RIGHT($J302,3)="INC"),IF($I302=AQ$246,SUM($U319:AQ319)+$Q302,IF(AQ$246&gt;$I302,AQ319,0)),0)</f>
        <v>0</v>
      </c>
      <c r="AR302" s="114">
        <f>IF(OR(RIGHT($J302,3)="RGT",RIGHT($J302,3)="INC"),IF($I302=AR$246,SUM($U319:AR319)+$Q302,IF(AR$246&gt;$I302,AR319,0)),0)</f>
        <v>0</v>
      </c>
      <c r="AS302" s="17"/>
    </row>
    <row r="303" spans="2:45" x14ac:dyDescent="0.25">
      <c r="B303" s="14"/>
      <c r="C303" s="35" t="str">
        <f t="shared" si="142"/>
        <v>West of Devers</v>
      </c>
      <c r="D303" s="36" t="s">
        <v>214</v>
      </c>
      <c r="E303" s="259" t="s">
        <v>302</v>
      </c>
      <c r="F303" s="270" t="s">
        <v>303</v>
      </c>
      <c r="G303" s="271" t="s">
        <v>297</v>
      </c>
      <c r="H303" s="273" t="s">
        <v>33</v>
      </c>
      <c r="I303" s="257">
        <v>44409</v>
      </c>
      <c r="J303" s="273" t="s">
        <v>217</v>
      </c>
      <c r="K303" s="274">
        <v>0</v>
      </c>
      <c r="L303" s="275">
        <v>1</v>
      </c>
      <c r="M303" s="118"/>
      <c r="N303" s="276">
        <v>78.968879999999999</v>
      </c>
      <c r="O303" s="109">
        <f t="shared" si="143"/>
        <v>899.55185000000006</v>
      </c>
      <c r="P303" s="109">
        <f t="shared" si="144"/>
        <v>1100</v>
      </c>
      <c r="Q303" s="109">
        <f t="shared" si="145"/>
        <v>78.968879999999999</v>
      </c>
      <c r="R303" s="109">
        <f t="shared" si="146"/>
        <v>899.55185000000006</v>
      </c>
      <c r="S303" s="110">
        <f t="shared" si="147"/>
        <v>1100</v>
      </c>
      <c r="T303" s="111"/>
      <c r="U303" s="112">
        <f>IF(OR(RIGHT($J303,3)="RGT",RIGHT($J303,3)="INC"),IF($I303=U$246,SUM($U320:U320)+$Q303,IF(U$246&gt;$I303,U320,0)),0)</f>
        <v>0</v>
      </c>
      <c r="V303" s="113">
        <f>IF(OR(RIGHT($J303,3)="RGT",RIGHT($J303,3)="INC"),IF($I303=V$246,SUM($U320:V320)+$Q303,IF(V$246&gt;$I303,V320,0)),0)</f>
        <v>0</v>
      </c>
      <c r="W303" s="113">
        <f>IF(OR(RIGHT($J303,3)="RGT",RIGHT($J303,3)="INC"),IF($I303=W$246,SUM($U320:W320)+$Q303,IF(W$246&gt;$I303,W320,0)),0)</f>
        <v>0</v>
      </c>
      <c r="X303" s="113">
        <f>IF(OR(RIGHT($J303,3)="RGT",RIGHT($J303,3)="INC"),IF($I303=X$246,SUM($U320:X320)+$Q303,IF(X$246&gt;$I303,X320,0)),0)</f>
        <v>0</v>
      </c>
      <c r="Y303" s="113">
        <f>IF(OR(RIGHT($J303,3)="RGT",RIGHT($J303,3)="INC"),IF($I303=Y$246,SUM($U320:Y320)+$Q303,IF(Y$246&gt;$I303,Y320,0)),0)</f>
        <v>0</v>
      </c>
      <c r="Z303" s="113">
        <f>IF(OR(RIGHT($J303,3)="RGT",RIGHT($J303,3)="INC"),IF($I303=Z$246,SUM($U320:Z320)+$Q303,IF(Z$246&gt;$I303,Z320,0)),0)</f>
        <v>0</v>
      </c>
      <c r="AA303" s="113">
        <f>IF(OR(RIGHT($J303,3)="RGT",RIGHT($J303,3)="INC"),IF($I303=AA$246,SUM($U320:AA320)+$Q303,IF(AA$246&gt;$I303,AA320,0)),0)</f>
        <v>0</v>
      </c>
      <c r="AB303" s="113">
        <f>IF(OR(RIGHT($J303,3)="RGT",RIGHT($J303,3)="INC"),IF($I303=AB$246,SUM($U320:AB320)+$Q303,IF(AB$246&gt;$I303,AB320,0)),0)</f>
        <v>0</v>
      </c>
      <c r="AC303" s="113">
        <f>IF(OR(RIGHT($J303,3)="RGT",RIGHT($J303,3)="INC"),IF($I303=AC$246,SUM($U320:AC320)+$Q303,IF(AC$246&gt;$I303,AC320,0)),0)</f>
        <v>0</v>
      </c>
      <c r="AD303" s="113">
        <f>IF(OR(RIGHT($J303,3)="RGT",RIGHT($J303,3)="INC"),IF($I303=AD$246,SUM($U320:AD320)+$Q303,IF(AD$246&gt;$I303,AD320,0)),0)</f>
        <v>0</v>
      </c>
      <c r="AE303" s="113">
        <f>IF(OR(RIGHT($J303,3)="RGT",RIGHT($J303,3)="INC"),IF($I303=AE$246,SUM($U320:AE320)+$Q303,IF(AE$246&gt;$I303,AE320,0)),0)</f>
        <v>0</v>
      </c>
      <c r="AF303" s="114">
        <f>IF(OR(RIGHT($J303,3)="RGT",RIGHT($J303,3)="INC"),IF($I303=AF$246,SUM($U320:AF320)+$Q303,IF(AF$246&gt;$I303,AF320,0)),0)</f>
        <v>0</v>
      </c>
      <c r="AG303" s="113">
        <f>IF(OR(RIGHT($J303,3)="RGT",RIGHT($J303,3)="INC"),IF($I303=AG$246,SUM($U320:AG320)+$Q303,IF(AG$246&gt;$I303,AG320,0)),0)</f>
        <v>0</v>
      </c>
      <c r="AH303" s="113">
        <f>IF(OR(RIGHT($J303,3)="RGT",RIGHT($J303,3)="INC"),IF($I303=AH$246,SUM($U320:AH320)+$Q303,IF(AH$246&gt;$I303,AH320,0)),0)</f>
        <v>0</v>
      </c>
      <c r="AI303" s="113">
        <f>IF(OR(RIGHT($J303,3)="RGT",RIGHT($J303,3)="INC"),IF($I303=AI$246,SUM($U320:AI320)+$Q303,IF(AI$246&gt;$I303,AI320,0)),0)</f>
        <v>0</v>
      </c>
      <c r="AJ303" s="113">
        <f>IF(OR(RIGHT($J303,3)="RGT",RIGHT($J303,3)="INC"),IF($I303=AJ$246,SUM($U320:AJ320)+$Q303,IF(AJ$246&gt;$I303,AJ320,0)),0)</f>
        <v>0</v>
      </c>
      <c r="AK303" s="113">
        <f>IF(OR(RIGHT($J303,3)="RGT",RIGHT($J303,3)="INC"),IF($I303=AK$246,SUM($U320:AK320)+$Q303,IF(AK$246&gt;$I303,AK320,0)),0)</f>
        <v>0</v>
      </c>
      <c r="AL303" s="113">
        <f>IF(OR(RIGHT($J303,3)="RGT",RIGHT($J303,3)="INC"),IF($I303=AL$246,SUM($U320:AL320)+$Q303,IF(AL$246&gt;$I303,AL320,0)),0)</f>
        <v>0</v>
      </c>
      <c r="AM303" s="113">
        <f>IF(OR(RIGHT($J303,3)="RGT",RIGHT($J303,3)="INC"),IF($I303=AM$246,SUM($U320:AM320)+$Q303,IF(AM$246&gt;$I303,AM320,0)),0)</f>
        <v>0</v>
      </c>
      <c r="AN303" s="113">
        <f>IF(OR(RIGHT($J303,3)="RGT",RIGHT($J303,3)="INC"),IF($I303=AN$246,SUM($U320:AN320)+$Q303,IF(AN$246&gt;$I303,AN320,0)),0)</f>
        <v>0</v>
      </c>
      <c r="AO303" s="113">
        <f>IF(OR(RIGHT($J303,3)="RGT",RIGHT($J303,3)="INC"),IF($I303=AO$246,SUM($U320:AO320)+$Q303,IF(AO$246&gt;$I303,AO320,0)),0)</f>
        <v>0</v>
      </c>
      <c r="AP303" s="113">
        <f>IF(OR(RIGHT($J303,3)="RGT",RIGHT($J303,3)="INC"),IF($I303=AP$246,SUM($U320:AP320)+$Q303,IF(AP$246&gt;$I303,AP320,0)),0)</f>
        <v>0</v>
      </c>
      <c r="AQ303" s="113">
        <f>IF(OR(RIGHT($J303,3)="RGT",RIGHT($J303,3)="INC"),IF($I303=AQ$246,SUM($U320:AQ320)+$Q303,IF(AQ$246&gt;$I303,AQ320,0)),0)</f>
        <v>0</v>
      </c>
      <c r="AR303" s="114">
        <f>IF(OR(RIGHT($J303,3)="RGT",RIGHT($J303,3)="INC"),IF($I303=AR$246,SUM($U320:AR320)+$Q303,IF(AR$246&gt;$I303,AR320,0)),0)</f>
        <v>0</v>
      </c>
      <c r="AS303" s="17"/>
    </row>
    <row r="304" spans="2:45" x14ac:dyDescent="0.25">
      <c r="B304" s="14"/>
      <c r="C304" s="35" t="str">
        <f t="shared" si="142"/>
        <v>West of Devers</v>
      </c>
      <c r="D304" s="36" t="s">
        <v>214</v>
      </c>
      <c r="E304" s="259" t="s">
        <v>304</v>
      </c>
      <c r="F304" s="270" t="s">
        <v>305</v>
      </c>
      <c r="G304" s="271" t="s">
        <v>297</v>
      </c>
      <c r="H304" s="272" t="s">
        <v>33</v>
      </c>
      <c r="I304" s="257">
        <v>44409</v>
      </c>
      <c r="J304" s="273" t="s">
        <v>225</v>
      </c>
      <c r="K304" s="274">
        <v>0</v>
      </c>
      <c r="L304" s="275">
        <v>1</v>
      </c>
      <c r="M304" s="118"/>
      <c r="N304" s="276">
        <v>4633.3487999999998</v>
      </c>
      <c r="O304" s="109">
        <f t="shared" si="143"/>
        <v>24399.345109999998</v>
      </c>
      <c r="P304" s="109">
        <f t="shared" si="144"/>
        <v>230350</v>
      </c>
      <c r="Q304" s="109">
        <f t="shared" si="145"/>
        <v>4633.3487999999998</v>
      </c>
      <c r="R304" s="109">
        <f t="shared" si="146"/>
        <v>24399.345109999998</v>
      </c>
      <c r="S304" s="110">
        <f t="shared" si="147"/>
        <v>230350</v>
      </c>
      <c r="T304" s="111"/>
      <c r="U304" s="112">
        <f>IF(OR(RIGHT($J304,3)="RGT",RIGHT($J304,3)="INC"),IF($I304=U$246,SUM($U321:U321)+$Q304,IF(U$246&gt;$I304,U321,0)),0)</f>
        <v>0</v>
      </c>
      <c r="V304" s="113">
        <f>IF(OR(RIGHT($J304,3)="RGT",RIGHT($J304,3)="INC"),IF($I304=V$246,SUM($U321:V321)+$Q304,IF(V$246&gt;$I304,V321,0)),0)</f>
        <v>0</v>
      </c>
      <c r="W304" s="113">
        <f>IF(OR(RIGHT($J304,3)="RGT",RIGHT($J304,3)="INC"),IF($I304=W$246,SUM($U321:W321)+$Q304,IF(W$246&gt;$I304,W321,0)),0)</f>
        <v>0</v>
      </c>
      <c r="X304" s="113">
        <f>IF(OR(RIGHT($J304,3)="RGT",RIGHT($J304,3)="INC"),IF($I304=X$246,SUM($U321:X321)+$Q304,IF(X$246&gt;$I304,X321,0)),0)</f>
        <v>0</v>
      </c>
      <c r="Y304" s="113">
        <f>IF(OR(RIGHT($J304,3)="RGT",RIGHT($J304,3)="INC"),IF($I304=Y$246,SUM($U321:Y321)+$Q304,IF(Y$246&gt;$I304,Y321,0)),0)</f>
        <v>0</v>
      </c>
      <c r="Z304" s="113">
        <f>IF(OR(RIGHT($J304,3)="RGT",RIGHT($J304,3)="INC"),IF($I304=Z$246,SUM($U321:Z321)+$Q304,IF(Z$246&gt;$I304,Z321,0)),0)</f>
        <v>0</v>
      </c>
      <c r="AA304" s="113">
        <f>IF(OR(RIGHT($J304,3)="RGT",RIGHT($J304,3)="INC"),IF($I304=AA$246,SUM($U321:AA321)+$Q304,IF(AA$246&gt;$I304,AA321,0)),0)</f>
        <v>0</v>
      </c>
      <c r="AB304" s="113">
        <f>IF(OR(RIGHT($J304,3)="RGT",RIGHT($J304,3)="INC"),IF($I304=AB$246,SUM($U321:AB321)+$Q304,IF(AB$246&gt;$I304,AB321,0)),0)</f>
        <v>0</v>
      </c>
      <c r="AC304" s="113">
        <f>IF(OR(RIGHT($J304,3)="RGT",RIGHT($J304,3)="INC"),IF($I304=AC$246,SUM($U321:AC321)+$Q304,IF(AC$246&gt;$I304,AC321,0)),0)</f>
        <v>0</v>
      </c>
      <c r="AD304" s="113">
        <f>IF(OR(RIGHT($J304,3)="RGT",RIGHT($J304,3)="INC"),IF($I304=AD$246,SUM($U321:AD321)+$Q304,IF(AD$246&gt;$I304,AD321,0)),0)</f>
        <v>0</v>
      </c>
      <c r="AE304" s="113">
        <f>IF(OR(RIGHT($J304,3)="RGT",RIGHT($J304,3)="INC"),IF($I304=AE$246,SUM($U321:AE321)+$Q304,IF(AE$246&gt;$I304,AE321,0)),0)</f>
        <v>0</v>
      </c>
      <c r="AF304" s="114">
        <f>IF(OR(RIGHT($J304,3)="RGT",RIGHT($J304,3)="INC"),IF($I304=AF$246,SUM($U321:AF321)+$Q304,IF(AF$246&gt;$I304,AF321,0)),0)</f>
        <v>0</v>
      </c>
      <c r="AG304" s="113">
        <f>IF(OR(RIGHT($J304,3)="RGT",RIGHT($J304,3)="INC"),IF($I304=AG$246,SUM($U321:AG321)+$Q304,IF(AG$246&gt;$I304,AG321,0)),0)</f>
        <v>0</v>
      </c>
      <c r="AH304" s="113">
        <f>IF(OR(RIGHT($J304,3)="RGT",RIGHT($J304,3)="INC"),IF($I304=AH$246,SUM($U321:AH321)+$Q304,IF(AH$246&gt;$I304,AH321,0)),0)</f>
        <v>0</v>
      </c>
      <c r="AI304" s="113">
        <f>IF(OR(RIGHT($J304,3)="RGT",RIGHT($J304,3)="INC"),IF($I304=AI$246,SUM($U321:AI321)+$Q304,IF(AI$246&gt;$I304,AI321,0)),0)</f>
        <v>0</v>
      </c>
      <c r="AJ304" s="113">
        <f>IF(OR(RIGHT($J304,3)="RGT",RIGHT($J304,3)="INC"),IF($I304=AJ$246,SUM($U321:AJ321)+$Q304,IF(AJ$246&gt;$I304,AJ321,0)),0)</f>
        <v>0</v>
      </c>
      <c r="AK304" s="113">
        <f>IF(OR(RIGHT($J304,3)="RGT",RIGHT($J304,3)="INC"),IF($I304=AK$246,SUM($U321:AK321)+$Q304,IF(AK$246&gt;$I304,AK321,0)),0)</f>
        <v>0</v>
      </c>
      <c r="AL304" s="113">
        <f>IF(OR(RIGHT($J304,3)="RGT",RIGHT($J304,3)="INC"),IF($I304=AL$246,SUM($U321:AL321)+$Q304,IF(AL$246&gt;$I304,AL321,0)),0)</f>
        <v>0</v>
      </c>
      <c r="AM304" s="113">
        <f>IF(OR(RIGHT($J304,3)="RGT",RIGHT($J304,3)="INC"),IF($I304=AM$246,SUM($U321:AM321)+$Q304,IF(AM$246&gt;$I304,AM321,0)),0)</f>
        <v>0</v>
      </c>
      <c r="AN304" s="113">
        <f>IF(OR(RIGHT($J304,3)="RGT",RIGHT($J304,3)="INC"),IF($I304=AN$246,SUM($U321:AN321)+$Q304,IF(AN$246&gt;$I304,AN321,0)),0)</f>
        <v>0</v>
      </c>
      <c r="AO304" s="113">
        <f>IF(OR(RIGHT($J304,3)="RGT",RIGHT($J304,3)="INC"),IF($I304=AO$246,SUM($U321:AO321)+$Q304,IF(AO$246&gt;$I304,AO321,0)),0)</f>
        <v>0</v>
      </c>
      <c r="AP304" s="113">
        <f>IF(OR(RIGHT($J304,3)="RGT",RIGHT($J304,3)="INC"),IF($I304=AP$246,SUM($U321:AP321)+$Q304,IF(AP$246&gt;$I304,AP321,0)),0)</f>
        <v>0</v>
      </c>
      <c r="AQ304" s="113">
        <f>IF(OR(RIGHT($J304,3)="RGT",RIGHT($J304,3)="INC"),IF($I304=AQ$246,SUM($U321:AQ321)+$Q304,IF(AQ$246&gt;$I304,AQ321,0)),0)</f>
        <v>0</v>
      </c>
      <c r="AR304" s="114">
        <f>IF(OR(RIGHT($J304,3)="RGT",RIGHT($J304,3)="INC"),IF($I304=AR$246,SUM($U321:AR321)+$Q304,IF(AR$246&gt;$I304,AR321,0)),0)</f>
        <v>0</v>
      </c>
      <c r="AS304" s="17"/>
    </row>
    <row r="305" spans="2:45" x14ac:dyDescent="0.25">
      <c r="B305" s="14"/>
      <c r="C305" s="35" t="str">
        <f t="shared" si="142"/>
        <v>West of Devers</v>
      </c>
      <c r="D305" s="36" t="s">
        <v>214</v>
      </c>
      <c r="E305" s="259" t="s">
        <v>306</v>
      </c>
      <c r="F305" s="270" t="s">
        <v>307</v>
      </c>
      <c r="G305" s="271" t="s">
        <v>297</v>
      </c>
      <c r="H305" s="273" t="s">
        <v>33</v>
      </c>
      <c r="I305" s="257">
        <v>44409</v>
      </c>
      <c r="J305" s="273" t="s">
        <v>217</v>
      </c>
      <c r="K305" s="274">
        <v>0</v>
      </c>
      <c r="L305" s="275">
        <v>1</v>
      </c>
      <c r="M305" s="118"/>
      <c r="N305" s="276">
        <v>112.69589000000001</v>
      </c>
      <c r="O305" s="109">
        <f t="shared" si="143"/>
        <v>1032.2772500000001</v>
      </c>
      <c r="P305" s="109">
        <f t="shared" si="144"/>
        <v>698</v>
      </c>
      <c r="Q305" s="109">
        <f t="shared" si="145"/>
        <v>112.69589000000001</v>
      </c>
      <c r="R305" s="109">
        <f t="shared" si="146"/>
        <v>1032.2772500000001</v>
      </c>
      <c r="S305" s="110">
        <f t="shared" si="147"/>
        <v>698</v>
      </c>
      <c r="T305" s="111"/>
      <c r="U305" s="112">
        <f>IF(OR(RIGHT($J305,3)="RGT",RIGHT($J305,3)="INC"),IF($I305=U$246,SUM($U322:U322)+$Q305,IF(U$246&gt;$I305,U322,0)),0)</f>
        <v>0</v>
      </c>
      <c r="V305" s="113">
        <f>IF(OR(RIGHT($J305,3)="RGT",RIGHT($J305,3)="INC"),IF($I305=V$246,SUM($U322:V322)+$Q305,IF(V$246&gt;$I305,V322,0)),0)</f>
        <v>0</v>
      </c>
      <c r="W305" s="113">
        <f>IF(OR(RIGHT($J305,3)="RGT",RIGHT($J305,3)="INC"),IF($I305=W$246,SUM($U322:W322)+$Q305,IF(W$246&gt;$I305,W322,0)),0)</f>
        <v>0</v>
      </c>
      <c r="X305" s="113">
        <f>IF(OR(RIGHT($J305,3)="RGT",RIGHT($J305,3)="INC"),IF($I305=X$246,SUM($U322:X322)+$Q305,IF(X$246&gt;$I305,X322,0)),0)</f>
        <v>0</v>
      </c>
      <c r="Y305" s="113">
        <f>IF(OR(RIGHT($J305,3)="RGT",RIGHT($J305,3)="INC"),IF($I305=Y$246,SUM($U322:Y322)+$Q305,IF(Y$246&gt;$I305,Y322,0)),0)</f>
        <v>0</v>
      </c>
      <c r="Z305" s="113">
        <f>IF(OR(RIGHT($J305,3)="RGT",RIGHT($J305,3)="INC"),IF($I305=Z$246,SUM($U322:Z322)+$Q305,IF(Z$246&gt;$I305,Z322,0)),0)</f>
        <v>0</v>
      </c>
      <c r="AA305" s="113">
        <f>IF(OR(RIGHT($J305,3)="RGT",RIGHT($J305,3)="INC"),IF($I305=AA$246,SUM($U322:AA322)+$Q305,IF(AA$246&gt;$I305,AA322,0)),0)</f>
        <v>0</v>
      </c>
      <c r="AB305" s="113">
        <f>IF(OR(RIGHT($J305,3)="RGT",RIGHT($J305,3)="INC"),IF($I305=AB$246,SUM($U322:AB322)+$Q305,IF(AB$246&gt;$I305,AB322,0)),0)</f>
        <v>0</v>
      </c>
      <c r="AC305" s="113">
        <f>IF(OR(RIGHT($J305,3)="RGT",RIGHT($J305,3)="INC"),IF($I305=AC$246,SUM($U322:AC322)+$Q305,IF(AC$246&gt;$I305,AC322,0)),0)</f>
        <v>0</v>
      </c>
      <c r="AD305" s="113">
        <f>IF(OR(RIGHT($J305,3)="RGT",RIGHT($J305,3)="INC"),IF($I305=AD$246,SUM($U322:AD322)+$Q305,IF(AD$246&gt;$I305,AD322,0)),0)</f>
        <v>0</v>
      </c>
      <c r="AE305" s="113">
        <f>IF(OR(RIGHT($J305,3)="RGT",RIGHT($J305,3)="INC"),IF($I305=AE$246,SUM($U322:AE322)+$Q305,IF(AE$246&gt;$I305,AE322,0)),0)</f>
        <v>0</v>
      </c>
      <c r="AF305" s="114">
        <f>IF(OR(RIGHT($J305,3)="RGT",RIGHT($J305,3)="INC"),IF($I305=AF$246,SUM($U322:AF322)+$Q305,IF(AF$246&gt;$I305,AF322,0)),0)</f>
        <v>0</v>
      </c>
      <c r="AG305" s="113">
        <f>IF(OR(RIGHT($J305,3)="RGT",RIGHT($J305,3)="INC"),IF($I305=AG$246,SUM($U322:AG322)+$Q305,IF(AG$246&gt;$I305,AG322,0)),0)</f>
        <v>0</v>
      </c>
      <c r="AH305" s="113">
        <f>IF(OR(RIGHT($J305,3)="RGT",RIGHT($J305,3)="INC"),IF($I305=AH$246,SUM($U322:AH322)+$Q305,IF(AH$246&gt;$I305,AH322,0)),0)</f>
        <v>0</v>
      </c>
      <c r="AI305" s="113">
        <f>IF(OR(RIGHT($J305,3)="RGT",RIGHT($J305,3)="INC"),IF($I305=AI$246,SUM($U322:AI322)+$Q305,IF(AI$246&gt;$I305,AI322,0)),0)</f>
        <v>0</v>
      </c>
      <c r="AJ305" s="113">
        <f>IF(OR(RIGHT($J305,3)="RGT",RIGHT($J305,3)="INC"),IF($I305=AJ$246,SUM($U322:AJ322)+$Q305,IF(AJ$246&gt;$I305,AJ322,0)),0)</f>
        <v>0</v>
      </c>
      <c r="AK305" s="113">
        <f>IF(OR(RIGHT($J305,3)="RGT",RIGHT($J305,3)="INC"),IF($I305=AK$246,SUM($U322:AK322)+$Q305,IF(AK$246&gt;$I305,AK322,0)),0)</f>
        <v>0</v>
      </c>
      <c r="AL305" s="113">
        <f>IF(OR(RIGHT($J305,3)="RGT",RIGHT($J305,3)="INC"),IF($I305=AL$246,SUM($U322:AL322)+$Q305,IF(AL$246&gt;$I305,AL322,0)),0)</f>
        <v>0</v>
      </c>
      <c r="AM305" s="113">
        <f>IF(OR(RIGHT($J305,3)="RGT",RIGHT($J305,3)="INC"),IF($I305=AM$246,SUM($U322:AM322)+$Q305,IF(AM$246&gt;$I305,AM322,0)),0)</f>
        <v>0</v>
      </c>
      <c r="AN305" s="113">
        <f>IF(OR(RIGHT($J305,3)="RGT",RIGHT($J305,3)="INC"),IF($I305=AN$246,SUM($U322:AN322)+$Q305,IF(AN$246&gt;$I305,AN322,0)),0)</f>
        <v>0</v>
      </c>
      <c r="AO305" s="113">
        <f>IF(OR(RIGHT($J305,3)="RGT",RIGHT($J305,3)="INC"),IF($I305=AO$246,SUM($U322:AO322)+$Q305,IF(AO$246&gt;$I305,AO322,0)),0)</f>
        <v>0</v>
      </c>
      <c r="AP305" s="113">
        <f>IF(OR(RIGHT($J305,3)="RGT",RIGHT($J305,3)="INC"),IF($I305=AP$246,SUM($U322:AP322)+$Q305,IF(AP$246&gt;$I305,AP322,0)),0)</f>
        <v>0</v>
      </c>
      <c r="AQ305" s="113">
        <f>IF(OR(RIGHT($J305,3)="RGT",RIGHT($J305,3)="INC"),IF($I305=AQ$246,SUM($U322:AQ322)+$Q305,IF(AQ$246&gt;$I305,AQ322,0)),0)</f>
        <v>0</v>
      </c>
      <c r="AR305" s="114">
        <f>IF(OR(RIGHT($J305,3)="RGT",RIGHT($J305,3)="INC"),IF($I305=AR$246,SUM($U322:AR322)+$Q305,IF(AR$246&gt;$I305,AR322,0)),0)</f>
        <v>0</v>
      </c>
      <c r="AS305" s="17"/>
    </row>
    <row r="306" spans="2:45" x14ac:dyDescent="0.25">
      <c r="B306" s="14"/>
      <c r="C306" s="35" t="str">
        <f>+$E$293</f>
        <v>West of Devers</v>
      </c>
      <c r="D306" s="36" t="s">
        <v>214</v>
      </c>
      <c r="E306" s="259" t="s">
        <v>308</v>
      </c>
      <c r="F306" s="270" t="s">
        <v>309</v>
      </c>
      <c r="G306" s="271" t="s">
        <v>297</v>
      </c>
      <c r="H306" s="272" t="s">
        <v>33</v>
      </c>
      <c r="I306" s="257">
        <v>44409</v>
      </c>
      <c r="J306" s="273" t="s">
        <v>235</v>
      </c>
      <c r="K306" s="274">
        <v>0</v>
      </c>
      <c r="L306" s="275">
        <v>1</v>
      </c>
      <c r="M306" s="118"/>
      <c r="N306" s="276">
        <v>657.16445999999996</v>
      </c>
      <c r="O306" s="109">
        <f t="shared" si="143"/>
        <v>8223.1716500000002</v>
      </c>
      <c r="P306" s="109">
        <f t="shared" si="144"/>
        <v>6344</v>
      </c>
      <c r="Q306" s="109">
        <f t="shared" si="145"/>
        <v>657.16445999999996</v>
      </c>
      <c r="R306" s="109">
        <f t="shared" si="146"/>
        <v>8223.1716500000002</v>
      </c>
      <c r="S306" s="110">
        <f t="shared" si="147"/>
        <v>6344</v>
      </c>
      <c r="T306" s="111"/>
      <c r="U306" s="112">
        <f>IF(OR(RIGHT($J306,3)="RGT",RIGHT($J306,3)="INC"),IF($I306=U$246,SUM($U323:U323)+$Q306,IF(U$246&gt;$I306,U323,0)),0)</f>
        <v>0</v>
      </c>
      <c r="V306" s="113">
        <f>IF(OR(RIGHT($J306,3)="RGT",RIGHT($J306,3)="INC"),IF($I306=V$246,SUM($U323:V323)+$Q306,IF(V$246&gt;$I306,V323,0)),0)</f>
        <v>0</v>
      </c>
      <c r="W306" s="113">
        <f>IF(OR(RIGHT($J306,3)="RGT",RIGHT($J306,3)="INC"),IF($I306=W$246,SUM($U323:W323)+$Q306,IF(W$246&gt;$I306,W323,0)),0)</f>
        <v>0</v>
      </c>
      <c r="X306" s="113">
        <f>IF(OR(RIGHT($J306,3)="RGT",RIGHT($J306,3)="INC"),IF($I306=X$246,SUM($U323:X323)+$Q306,IF(X$246&gt;$I306,X323,0)),0)</f>
        <v>0</v>
      </c>
      <c r="Y306" s="113">
        <f>IF(OR(RIGHT($J306,3)="RGT",RIGHT($J306,3)="INC"),IF($I306=Y$246,SUM($U323:Y323)+$Q306,IF(Y$246&gt;$I306,Y323,0)),0)</f>
        <v>0</v>
      </c>
      <c r="Z306" s="113">
        <f>IF(OR(RIGHT($J306,3)="RGT",RIGHT($J306,3)="INC"),IF($I306=Z$246,SUM($U323:Z323)+$Q306,IF(Z$246&gt;$I306,Z323,0)),0)</f>
        <v>0</v>
      </c>
      <c r="AA306" s="113">
        <f>IF(OR(RIGHT($J306,3)="RGT",RIGHT($J306,3)="INC"),IF($I306=AA$246,SUM($U323:AA323)+$Q306,IF(AA$246&gt;$I306,AA323,0)),0)</f>
        <v>0</v>
      </c>
      <c r="AB306" s="113">
        <f>IF(OR(RIGHT($J306,3)="RGT",RIGHT($J306,3)="INC"),IF($I306=AB$246,SUM($U323:AB323)+$Q306,IF(AB$246&gt;$I306,AB323,0)),0)</f>
        <v>0</v>
      </c>
      <c r="AC306" s="113">
        <f>IF(OR(RIGHT($J306,3)="RGT",RIGHT($J306,3)="INC"),IF($I306=AC$246,SUM($U323:AC323)+$Q306,IF(AC$246&gt;$I306,AC323,0)),0)</f>
        <v>0</v>
      </c>
      <c r="AD306" s="113">
        <f>IF(OR(RIGHT($J306,3)="RGT",RIGHT($J306,3)="INC"),IF($I306=AD$246,SUM($U323:AD323)+$Q306,IF(AD$246&gt;$I306,AD323,0)),0)</f>
        <v>0</v>
      </c>
      <c r="AE306" s="113">
        <f>IF(OR(RIGHT($J306,3)="RGT",RIGHT($J306,3)="INC"),IF($I306=AE$246,SUM($U323:AE323)+$Q306,IF(AE$246&gt;$I306,AE323,0)),0)</f>
        <v>0</v>
      </c>
      <c r="AF306" s="114">
        <f>IF(OR(RIGHT($J306,3)="RGT",RIGHT($J306,3)="INC"),IF($I306=AF$246,SUM($U323:AF323)+$Q306,IF(AF$246&gt;$I306,AF323,0)),0)</f>
        <v>0</v>
      </c>
      <c r="AG306" s="113">
        <f>IF(OR(RIGHT($J306,3)="RGT",RIGHT($J306,3)="INC"),IF($I306=AG$246,SUM($U323:AG323)+$Q306,IF(AG$246&gt;$I306,AG323,0)),0)</f>
        <v>0</v>
      </c>
      <c r="AH306" s="113">
        <f>IF(OR(RIGHT($J306,3)="RGT",RIGHT($J306,3)="INC"),IF($I306=AH$246,SUM($U323:AH323)+$Q306,IF(AH$246&gt;$I306,AH323,0)),0)</f>
        <v>0</v>
      </c>
      <c r="AI306" s="113">
        <f>IF(OR(RIGHT($J306,3)="RGT",RIGHT($J306,3)="INC"),IF($I306=AI$246,SUM($U323:AI323)+$Q306,IF(AI$246&gt;$I306,AI323,0)),0)</f>
        <v>0</v>
      </c>
      <c r="AJ306" s="113">
        <f>IF(OR(RIGHT($J306,3)="RGT",RIGHT($J306,3)="INC"),IF($I306=AJ$246,SUM($U323:AJ323)+$Q306,IF(AJ$246&gt;$I306,AJ323,0)),0)</f>
        <v>0</v>
      </c>
      <c r="AK306" s="113">
        <f>IF(OR(RIGHT($J306,3)="RGT",RIGHT($J306,3)="INC"),IF($I306=AK$246,SUM($U323:AK323)+$Q306,IF(AK$246&gt;$I306,AK323,0)),0)</f>
        <v>0</v>
      </c>
      <c r="AL306" s="113">
        <f>IF(OR(RIGHT($J306,3)="RGT",RIGHT($J306,3)="INC"),IF($I306=AL$246,SUM($U323:AL323)+$Q306,IF(AL$246&gt;$I306,AL323,0)),0)</f>
        <v>0</v>
      </c>
      <c r="AM306" s="113">
        <f>IF(OR(RIGHT($J306,3)="RGT",RIGHT($J306,3)="INC"),IF($I306=AM$246,SUM($U323:AM323)+$Q306,IF(AM$246&gt;$I306,AM323,0)),0)</f>
        <v>0</v>
      </c>
      <c r="AN306" s="113">
        <f>IF(OR(RIGHT($J306,3)="RGT",RIGHT($J306,3)="INC"),IF($I306=AN$246,SUM($U323:AN323)+$Q306,IF(AN$246&gt;$I306,AN323,0)),0)</f>
        <v>0</v>
      </c>
      <c r="AO306" s="113">
        <f>IF(OR(RIGHT($J306,3)="RGT",RIGHT($J306,3)="INC"),IF($I306=AO$246,SUM($U323:AO323)+$Q306,IF(AO$246&gt;$I306,AO323,0)),0)</f>
        <v>0</v>
      </c>
      <c r="AP306" s="113">
        <f>IF(OR(RIGHT($J306,3)="RGT",RIGHT($J306,3)="INC"),IF($I306=AP$246,SUM($U323:AP323)+$Q306,IF(AP$246&gt;$I306,AP323,0)),0)</f>
        <v>0</v>
      </c>
      <c r="AQ306" s="113">
        <f>IF(OR(RIGHT($J306,3)="RGT",RIGHT($J306,3)="INC"),IF($I306=AQ$246,SUM($U323:AQ323)+$Q306,IF(AQ$246&gt;$I306,AQ323,0)),0)</f>
        <v>0</v>
      </c>
      <c r="AR306" s="114">
        <f>IF(OR(RIGHT($J306,3)="RGT",RIGHT($J306,3)="INC"),IF($I306=AR$246,SUM($U323:AR323)+$Q306,IF(AR$246&gt;$I306,AR323,0)),0)</f>
        <v>0</v>
      </c>
      <c r="AS306" s="17"/>
    </row>
    <row r="307" spans="2:45" ht="15.75" thickBot="1" x14ac:dyDescent="0.3">
      <c r="D307" s="36" t="s">
        <v>8</v>
      </c>
      <c r="E307" s="115" t="s">
        <v>199</v>
      </c>
      <c r="F307" s="116"/>
      <c r="G307" s="116"/>
      <c r="H307" s="116"/>
      <c r="I307" s="116"/>
      <c r="J307" s="116"/>
      <c r="K307" s="116"/>
      <c r="L307" s="117"/>
      <c r="M307" s="118"/>
      <c r="N307" s="119">
        <f t="shared" ref="N307:S307" si="148">SUM(N299:N306)</f>
        <v>69685.24467</v>
      </c>
      <c r="O307" s="120">
        <f t="shared" si="148"/>
        <v>37760.587650000001</v>
      </c>
      <c r="P307" s="120">
        <f t="shared" si="148"/>
        <v>239814</v>
      </c>
      <c r="Q307" s="120">
        <f t="shared" si="148"/>
        <v>69685.24467</v>
      </c>
      <c r="R307" s="120">
        <f t="shared" si="148"/>
        <v>37760.587650000001</v>
      </c>
      <c r="S307" s="121">
        <f t="shared" si="148"/>
        <v>239814</v>
      </c>
      <c r="T307" s="122"/>
      <c r="U307" s="123">
        <f t="shared" ref="U307:AR307" si="149">SUM(U299:U306)</f>
        <v>0</v>
      </c>
      <c r="V307" s="124">
        <f t="shared" si="149"/>
        <v>0</v>
      </c>
      <c r="W307" s="124">
        <f t="shared" si="149"/>
        <v>0</v>
      </c>
      <c r="X307" s="124">
        <f t="shared" si="149"/>
        <v>0</v>
      </c>
      <c r="Y307" s="124">
        <f t="shared" si="149"/>
        <v>0</v>
      </c>
      <c r="Z307" s="124">
        <f t="shared" si="149"/>
        <v>0</v>
      </c>
      <c r="AA307" s="124">
        <f t="shared" si="149"/>
        <v>0</v>
      </c>
      <c r="AB307" s="124">
        <f t="shared" si="149"/>
        <v>0</v>
      </c>
      <c r="AC307" s="124">
        <f t="shared" si="149"/>
        <v>0</v>
      </c>
      <c r="AD307" s="124">
        <f t="shared" si="149"/>
        <v>0</v>
      </c>
      <c r="AE307" s="124">
        <f t="shared" si="149"/>
        <v>0</v>
      </c>
      <c r="AF307" s="125">
        <f t="shared" si="149"/>
        <v>0</v>
      </c>
      <c r="AG307" s="124">
        <f t="shared" si="149"/>
        <v>0</v>
      </c>
      <c r="AH307" s="124">
        <f t="shared" si="149"/>
        <v>0</v>
      </c>
      <c r="AI307" s="124">
        <f t="shared" si="149"/>
        <v>0</v>
      </c>
      <c r="AJ307" s="124">
        <f t="shared" si="149"/>
        <v>0</v>
      </c>
      <c r="AK307" s="124">
        <f t="shared" si="149"/>
        <v>0</v>
      </c>
      <c r="AL307" s="124">
        <f t="shared" si="149"/>
        <v>0</v>
      </c>
      <c r="AM307" s="124">
        <f t="shared" si="149"/>
        <v>0</v>
      </c>
      <c r="AN307" s="124">
        <f t="shared" si="149"/>
        <v>0</v>
      </c>
      <c r="AO307" s="124">
        <f t="shared" si="149"/>
        <v>0</v>
      </c>
      <c r="AP307" s="124">
        <f t="shared" si="149"/>
        <v>0</v>
      </c>
      <c r="AQ307" s="124">
        <f t="shared" si="149"/>
        <v>0</v>
      </c>
      <c r="AR307" s="125">
        <f t="shared" si="149"/>
        <v>0</v>
      </c>
      <c r="AS307" s="17"/>
    </row>
    <row r="308" spans="2:45" ht="15.75" thickTop="1" x14ac:dyDescent="0.25">
      <c r="E308" s="126"/>
      <c r="F308" s="44"/>
      <c r="G308" s="45"/>
      <c r="H308" s="12"/>
      <c r="I308" s="12"/>
      <c r="J308" s="15"/>
      <c r="K308" s="12"/>
      <c r="L308" s="12"/>
      <c r="M308" s="118"/>
      <c r="N308" s="15"/>
      <c r="O308" s="15"/>
      <c r="P308" s="15"/>
      <c r="Q308" s="15"/>
      <c r="R308" s="15"/>
      <c r="S308" s="15"/>
      <c r="T308" s="12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c r="AR308" s="12"/>
      <c r="AS308" s="17"/>
    </row>
    <row r="309" spans="2:45" ht="15.75" thickBot="1" x14ac:dyDescent="0.3">
      <c r="E309" s="115" t="str">
        <f>"Total Incremental Plant Balance - "&amp;E293</f>
        <v>Total Incremental Plant Balance - West of Devers</v>
      </c>
      <c r="F309" s="116"/>
      <c r="G309" s="116"/>
      <c r="H309" s="116"/>
      <c r="I309" s="116"/>
      <c r="J309" s="116"/>
      <c r="K309" s="116"/>
      <c r="L309" s="117"/>
      <c r="M309" s="118"/>
      <c r="N309" s="119"/>
      <c r="O309" s="120"/>
      <c r="P309" s="120"/>
      <c r="Q309" s="120"/>
      <c r="R309" s="120"/>
      <c r="S309" s="121"/>
      <c r="T309" s="122"/>
      <c r="U309" s="123">
        <f>U307</f>
        <v>0</v>
      </c>
      <c r="V309" s="124">
        <f t="shared" ref="V309:AN309" si="150">V307+U309</f>
        <v>0</v>
      </c>
      <c r="W309" s="124">
        <f t="shared" si="150"/>
        <v>0</v>
      </c>
      <c r="X309" s="124">
        <f t="shared" si="150"/>
        <v>0</v>
      </c>
      <c r="Y309" s="124">
        <f t="shared" si="150"/>
        <v>0</v>
      </c>
      <c r="Z309" s="124">
        <f t="shared" si="150"/>
        <v>0</v>
      </c>
      <c r="AA309" s="124">
        <f t="shared" si="150"/>
        <v>0</v>
      </c>
      <c r="AB309" s="124">
        <f t="shared" si="150"/>
        <v>0</v>
      </c>
      <c r="AC309" s="124">
        <f t="shared" si="150"/>
        <v>0</v>
      </c>
      <c r="AD309" s="124">
        <f t="shared" si="150"/>
        <v>0</v>
      </c>
      <c r="AE309" s="124">
        <f t="shared" si="150"/>
        <v>0</v>
      </c>
      <c r="AF309" s="125">
        <f t="shared" si="150"/>
        <v>0</v>
      </c>
      <c r="AG309" s="124">
        <f>AG307+AF309</f>
        <v>0</v>
      </c>
      <c r="AH309" s="124">
        <f t="shared" si="150"/>
        <v>0</v>
      </c>
      <c r="AI309" s="124">
        <f t="shared" si="150"/>
        <v>0</v>
      </c>
      <c r="AJ309" s="124">
        <f t="shared" si="150"/>
        <v>0</v>
      </c>
      <c r="AK309" s="124">
        <f t="shared" si="150"/>
        <v>0</v>
      </c>
      <c r="AL309" s="124">
        <f t="shared" si="150"/>
        <v>0</v>
      </c>
      <c r="AM309" s="124">
        <f t="shared" si="150"/>
        <v>0</v>
      </c>
      <c r="AN309" s="124">
        <f t="shared" si="150"/>
        <v>0</v>
      </c>
      <c r="AO309" s="124">
        <f>AO307+AN309</f>
        <v>0</v>
      </c>
      <c r="AP309" s="124">
        <f>AP307+AO309</f>
        <v>0</v>
      </c>
      <c r="AQ309" s="124">
        <f>AQ307+AP309</f>
        <v>0</v>
      </c>
      <c r="AR309" s="124">
        <f>AR307+AQ309</f>
        <v>0</v>
      </c>
      <c r="AS309" s="133"/>
    </row>
    <row r="310" spans="2:45" ht="15.75" thickTop="1" x14ac:dyDescent="0.25">
      <c r="E310" s="127"/>
      <c r="F310" s="128"/>
      <c r="G310" s="127"/>
      <c r="H310" s="191"/>
      <c r="I310" s="191"/>
      <c r="J310" s="191"/>
      <c r="K310" s="191"/>
      <c r="L310" s="191"/>
      <c r="M310" s="118"/>
      <c r="N310" s="30"/>
      <c r="O310" s="30"/>
      <c r="P310" s="30"/>
      <c r="Q310" s="30"/>
      <c r="R310" s="30"/>
      <c r="S310" s="30"/>
      <c r="T310" s="122"/>
      <c r="U310" s="129"/>
      <c r="V310" s="129"/>
      <c r="W310" s="129"/>
      <c r="X310" s="129"/>
      <c r="Y310" s="129"/>
      <c r="Z310" s="129"/>
      <c r="AA310" s="129"/>
      <c r="AB310" s="129"/>
      <c r="AC310" s="129"/>
      <c r="AD310" s="129"/>
      <c r="AE310" s="129"/>
      <c r="AF310" s="129"/>
      <c r="AG310" s="129"/>
      <c r="AH310" s="129"/>
      <c r="AI310" s="129"/>
      <c r="AJ310" s="129"/>
      <c r="AK310" s="129"/>
      <c r="AL310" s="129"/>
      <c r="AM310" s="129"/>
      <c r="AN310" s="129"/>
      <c r="AO310" s="129"/>
      <c r="AP310" s="129"/>
      <c r="AQ310" s="129"/>
      <c r="AR310" s="129"/>
      <c r="AS310" s="17"/>
    </row>
    <row r="311" spans="2:45" x14ac:dyDescent="0.25">
      <c r="E311" s="126"/>
      <c r="F311" s="44"/>
      <c r="G311" s="45"/>
      <c r="H311" s="12"/>
      <c r="I311" s="12"/>
      <c r="J311" s="15"/>
      <c r="K311" s="12"/>
      <c r="L311" s="12"/>
      <c r="M311" s="118"/>
      <c r="N311" s="15"/>
      <c r="O311" s="15"/>
      <c r="P311" s="15"/>
      <c r="Q311" s="15"/>
      <c r="R311" s="15"/>
      <c r="S311" s="15"/>
      <c r="T311" s="12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c r="AR311" s="12"/>
      <c r="AS311" s="17"/>
    </row>
    <row r="312" spans="2:45" x14ac:dyDescent="0.25">
      <c r="E312" s="96" t="s">
        <v>219</v>
      </c>
      <c r="M312" s="118"/>
      <c r="N312" s="21"/>
      <c r="O312" s="21"/>
      <c r="P312" s="21"/>
      <c r="Q312" s="21"/>
      <c r="R312" s="21"/>
      <c r="S312" s="21"/>
      <c r="T312" s="122"/>
      <c r="AS312" s="17"/>
    </row>
    <row r="313" spans="2:45" x14ac:dyDescent="0.25">
      <c r="E313" s="38" t="s">
        <v>220</v>
      </c>
      <c r="M313" s="118"/>
      <c r="T313" s="122"/>
      <c r="AS313" s="17"/>
    </row>
    <row r="314" spans="2:45" ht="15.75" thickBot="1" x14ac:dyDescent="0.3">
      <c r="M314" s="118"/>
      <c r="T314" s="122"/>
      <c r="AS314" s="17"/>
    </row>
    <row r="315" spans="2:45" ht="30.75" thickBot="1" x14ac:dyDescent="0.3">
      <c r="E315" s="98" t="s">
        <v>23</v>
      </c>
      <c r="F315" s="99" t="s">
        <v>24</v>
      </c>
      <c r="G315" s="100" t="s">
        <v>25</v>
      </c>
      <c r="H315" s="101" t="s">
        <v>26</v>
      </c>
      <c r="I315" s="102" t="s">
        <v>27</v>
      </c>
      <c r="J315" s="102" t="s">
        <v>28</v>
      </c>
      <c r="K315" s="102" t="s">
        <v>29</v>
      </c>
      <c r="L315" s="103" t="s">
        <v>30</v>
      </c>
      <c r="M315" s="118"/>
      <c r="N315" s="105" t="str">
        <f t="shared" ref="N315:S315" si="151">N$13</f>
        <v>2016 CWIP</v>
      </c>
      <c r="O315" s="102" t="str">
        <f t="shared" si="151"/>
        <v>2017 Total Expenditures</v>
      </c>
      <c r="P315" s="102" t="str">
        <f t="shared" si="151"/>
        <v>2018 Total Expenditures</v>
      </c>
      <c r="Q315" s="102" t="str">
        <f t="shared" si="151"/>
        <v>2016 ISO CWIP Less Collectible</v>
      </c>
      <c r="R315" s="102" t="str">
        <f t="shared" si="151"/>
        <v>2017 ISO Expenditures Less Collectible</v>
      </c>
      <c r="S315" s="103" t="str">
        <f t="shared" si="151"/>
        <v>2018 ISO Expenditures Less Collectible</v>
      </c>
      <c r="T315" s="122"/>
      <c r="U315" s="107">
        <f>$F$5</f>
        <v>42736</v>
      </c>
      <c r="V315" s="101">
        <f t="shared" ref="V315:AN315" si="152">DATE(YEAR(U315),MONTH(U315)+1,DAY(U315))</f>
        <v>42767</v>
      </c>
      <c r="W315" s="101">
        <f t="shared" si="152"/>
        <v>42795</v>
      </c>
      <c r="X315" s="101">
        <f t="shared" si="152"/>
        <v>42826</v>
      </c>
      <c r="Y315" s="101">
        <f t="shared" si="152"/>
        <v>42856</v>
      </c>
      <c r="Z315" s="101">
        <f t="shared" si="152"/>
        <v>42887</v>
      </c>
      <c r="AA315" s="101">
        <f t="shared" si="152"/>
        <v>42917</v>
      </c>
      <c r="AB315" s="101">
        <f t="shared" si="152"/>
        <v>42948</v>
      </c>
      <c r="AC315" s="101">
        <f t="shared" si="152"/>
        <v>42979</v>
      </c>
      <c r="AD315" s="101">
        <f t="shared" si="152"/>
        <v>43009</v>
      </c>
      <c r="AE315" s="101">
        <f t="shared" si="152"/>
        <v>43040</v>
      </c>
      <c r="AF315" s="108">
        <f t="shared" si="152"/>
        <v>43070</v>
      </c>
      <c r="AG315" s="107">
        <f>DATE(YEAR(AF315),MONTH(AF315)+1,DAY(AF315))</f>
        <v>43101</v>
      </c>
      <c r="AH315" s="101">
        <f t="shared" si="152"/>
        <v>43132</v>
      </c>
      <c r="AI315" s="101">
        <f t="shared" si="152"/>
        <v>43160</v>
      </c>
      <c r="AJ315" s="101">
        <f t="shared" si="152"/>
        <v>43191</v>
      </c>
      <c r="AK315" s="101">
        <f t="shared" si="152"/>
        <v>43221</v>
      </c>
      <c r="AL315" s="101">
        <f t="shared" si="152"/>
        <v>43252</v>
      </c>
      <c r="AM315" s="101">
        <f t="shared" si="152"/>
        <v>43282</v>
      </c>
      <c r="AN315" s="101">
        <f t="shared" si="152"/>
        <v>43313</v>
      </c>
      <c r="AO315" s="101">
        <f>DATE(YEAR(AN315),MONTH(AN315)+1,DAY(AN315))</f>
        <v>43344</v>
      </c>
      <c r="AP315" s="101">
        <f>DATE(YEAR(AO315),MONTH(AO315)+1,DAY(AO315))</f>
        <v>43374</v>
      </c>
      <c r="AQ315" s="101">
        <f>DATE(YEAR(AP315),MONTH(AP315)+1,DAY(AP315))</f>
        <v>43405</v>
      </c>
      <c r="AR315" s="108">
        <f>DATE(YEAR(AQ315),MONTH(AQ315)+1,DAY(AQ315))</f>
        <v>43435</v>
      </c>
      <c r="AS315" s="18"/>
    </row>
    <row r="316" spans="2:45" x14ac:dyDescent="0.25">
      <c r="C316" s="35" t="str">
        <f>+$E$293</f>
        <v>West of Devers</v>
      </c>
      <c r="D316" s="36" t="s">
        <v>6</v>
      </c>
      <c r="E316" s="55" t="str">
        <f t="shared" ref="E316:L323" si="153">E299</f>
        <v>CET-ET-TP-RN-642001</v>
      </c>
      <c r="F316" s="56" t="str">
        <f t="shared" si="153"/>
        <v>Pre-Engineering (Morongo Transmission Relocation Project)</v>
      </c>
      <c r="G316" s="122" t="str">
        <f t="shared" si="153"/>
        <v>6420</v>
      </c>
      <c r="H316" s="136" t="str">
        <f t="shared" si="153"/>
        <v>High</v>
      </c>
      <c r="I316" s="111">
        <f t="shared" si="153"/>
        <v>44409</v>
      </c>
      <c r="J316" s="136" t="str">
        <f t="shared" si="153"/>
        <v>TR-LINEINC</v>
      </c>
      <c r="K316" s="137">
        <f t="shared" si="153"/>
        <v>0</v>
      </c>
      <c r="L316" s="138">
        <f t="shared" si="153"/>
        <v>1</v>
      </c>
      <c r="M316" s="118"/>
      <c r="N316" s="139">
        <f t="shared" ref="N316:P323" si="154">N299</f>
        <v>63970.451209999999</v>
      </c>
      <c r="O316" s="109">
        <f t="shared" si="154"/>
        <v>366.72244000000001</v>
      </c>
      <c r="P316" s="109">
        <f t="shared" si="154"/>
        <v>55</v>
      </c>
      <c r="Q316" s="109">
        <f>$N316*$L316*(1-$K316)</f>
        <v>63970.451209999999</v>
      </c>
      <c r="R316" s="109">
        <f>$O316*$L316*(1-$K316)</f>
        <v>366.72244000000001</v>
      </c>
      <c r="S316" s="110">
        <f>$P316*$L316*(1-$K316)</f>
        <v>55</v>
      </c>
      <c r="T316" s="111"/>
      <c r="U316" s="244">
        <v>309.25405000000001</v>
      </c>
      <c r="V316" s="265">
        <v>5.5507700000000009</v>
      </c>
      <c r="W316" s="265">
        <v>7.68262</v>
      </c>
      <c r="X316" s="265">
        <v>12.234999999999999</v>
      </c>
      <c r="Y316" s="265">
        <v>16</v>
      </c>
      <c r="Z316" s="265">
        <v>16</v>
      </c>
      <c r="AA316" s="265">
        <v>0</v>
      </c>
      <c r="AB316" s="265">
        <v>0</v>
      </c>
      <c r="AC316" s="265">
        <v>0</v>
      </c>
      <c r="AD316" s="265">
        <v>0</v>
      </c>
      <c r="AE316" s="265">
        <v>0</v>
      </c>
      <c r="AF316" s="245">
        <v>0</v>
      </c>
      <c r="AG316" s="277">
        <v>11</v>
      </c>
      <c r="AH316" s="265">
        <v>11</v>
      </c>
      <c r="AI316" s="265">
        <v>11</v>
      </c>
      <c r="AJ316" s="265">
        <v>11</v>
      </c>
      <c r="AK316" s="265">
        <v>11</v>
      </c>
      <c r="AL316" s="265">
        <v>0</v>
      </c>
      <c r="AM316" s="265">
        <v>0</v>
      </c>
      <c r="AN316" s="265">
        <v>0</v>
      </c>
      <c r="AO316" s="265">
        <v>0</v>
      </c>
      <c r="AP316" s="265">
        <v>0</v>
      </c>
      <c r="AQ316" s="265">
        <v>0</v>
      </c>
      <c r="AR316" s="245">
        <v>0</v>
      </c>
      <c r="AS316" s="17"/>
    </row>
    <row r="317" spans="2:45" x14ac:dyDescent="0.25">
      <c r="C317" s="35" t="str">
        <f>+$E$293</f>
        <v>West of Devers</v>
      </c>
      <c r="D317" s="36" t="s">
        <v>6</v>
      </c>
      <c r="E317" s="134" t="str">
        <f t="shared" si="153"/>
        <v>CET-ET-TP-RN-642012</v>
      </c>
      <c r="F317" s="140" t="str">
        <f t="shared" si="153"/>
        <v>Devers Sub: Install 220kV CBs &amp; DSs</v>
      </c>
      <c r="G317" s="122" t="str">
        <f t="shared" si="153"/>
        <v>6420</v>
      </c>
      <c r="H317" s="136" t="str">
        <f t="shared" si="153"/>
        <v>High</v>
      </c>
      <c r="I317" s="111">
        <f t="shared" si="153"/>
        <v>44409</v>
      </c>
      <c r="J317" s="136" t="str">
        <f t="shared" si="153"/>
        <v>TR-SUBINC</v>
      </c>
      <c r="K317" s="137">
        <f t="shared" si="153"/>
        <v>0</v>
      </c>
      <c r="L317" s="138">
        <f t="shared" si="153"/>
        <v>1</v>
      </c>
      <c r="M317" s="118"/>
      <c r="N317" s="139">
        <f t="shared" si="154"/>
        <v>121.03084</v>
      </c>
      <c r="O317" s="109">
        <f t="shared" si="154"/>
        <v>949.65643</v>
      </c>
      <c r="P317" s="109">
        <f t="shared" si="154"/>
        <v>500</v>
      </c>
      <c r="Q317" s="109">
        <f>$N317*$L317*(1-$K317)</f>
        <v>121.03084</v>
      </c>
      <c r="R317" s="109">
        <f>$O317*$L317*(1-$K317)</f>
        <v>949.65643</v>
      </c>
      <c r="S317" s="110">
        <f>$P317*$L317*(1-$K317)</f>
        <v>500</v>
      </c>
      <c r="T317" s="111"/>
      <c r="U317" s="244">
        <v>15.33836</v>
      </c>
      <c r="V317" s="265">
        <v>36.219260000000006</v>
      </c>
      <c r="W317" s="265">
        <v>4.5498100000000008</v>
      </c>
      <c r="X317" s="265">
        <v>65.549000000000007</v>
      </c>
      <c r="Y317" s="265">
        <v>0</v>
      </c>
      <c r="Z317" s="265">
        <v>0</v>
      </c>
      <c r="AA317" s="265">
        <v>0</v>
      </c>
      <c r="AB317" s="265">
        <v>0</v>
      </c>
      <c r="AC317" s="265">
        <v>250</v>
      </c>
      <c r="AD317" s="265">
        <v>250</v>
      </c>
      <c r="AE317" s="265">
        <v>250</v>
      </c>
      <c r="AF317" s="245">
        <v>78</v>
      </c>
      <c r="AG317" s="277">
        <v>10</v>
      </c>
      <c r="AH317" s="265">
        <v>10</v>
      </c>
      <c r="AI317" s="265">
        <v>10</v>
      </c>
      <c r="AJ317" s="265">
        <v>10</v>
      </c>
      <c r="AK317" s="265">
        <v>50</v>
      </c>
      <c r="AL317" s="265">
        <v>50</v>
      </c>
      <c r="AM317" s="265">
        <v>50</v>
      </c>
      <c r="AN317" s="265">
        <v>50</v>
      </c>
      <c r="AO317" s="265">
        <v>80</v>
      </c>
      <c r="AP317" s="265">
        <v>80</v>
      </c>
      <c r="AQ317" s="265">
        <v>50</v>
      </c>
      <c r="AR317" s="245">
        <v>50</v>
      </c>
      <c r="AS317" s="17"/>
    </row>
    <row r="318" spans="2:45" x14ac:dyDescent="0.25">
      <c r="C318" s="35" t="str">
        <f t="shared" ref="C318:C322" si="155">+$E$293</f>
        <v>West of Devers</v>
      </c>
      <c r="D318" s="36" t="s">
        <v>6</v>
      </c>
      <c r="E318" s="134" t="str">
        <f t="shared" si="153"/>
        <v>CET-ET-TP-RN-642013</v>
      </c>
      <c r="F318" s="140" t="str">
        <f t="shared" si="153"/>
        <v>El Casco Sub: Install 220kV Terminal Equipment</v>
      </c>
      <c r="G318" s="122" t="str">
        <f t="shared" si="153"/>
        <v>6420</v>
      </c>
      <c r="H318" s="136" t="str">
        <f t="shared" si="153"/>
        <v>High</v>
      </c>
      <c r="I318" s="111">
        <f t="shared" si="153"/>
        <v>44409</v>
      </c>
      <c r="J318" s="136" t="str">
        <f t="shared" si="153"/>
        <v>TR-SUBINC</v>
      </c>
      <c r="K318" s="137">
        <f t="shared" si="153"/>
        <v>0</v>
      </c>
      <c r="L318" s="138">
        <f t="shared" si="153"/>
        <v>1</v>
      </c>
      <c r="M318" s="118"/>
      <c r="N318" s="139">
        <f t="shared" si="154"/>
        <v>59.51972</v>
      </c>
      <c r="O318" s="109">
        <f t="shared" si="154"/>
        <v>1410.0452300000002</v>
      </c>
      <c r="P318" s="109">
        <f t="shared" si="154"/>
        <v>500</v>
      </c>
      <c r="Q318" s="109">
        <f t="shared" ref="Q318:Q323" si="156">$N318*$L318*(1-$K318)</f>
        <v>59.51972</v>
      </c>
      <c r="R318" s="109">
        <f t="shared" ref="R318:R323" si="157">$O318*$L318*(1-$K318)</f>
        <v>1410.0452300000002</v>
      </c>
      <c r="S318" s="110">
        <f t="shared" ref="S318:S323" si="158">$P318*$L318*(1-$K318)</f>
        <v>500</v>
      </c>
      <c r="T318" s="111"/>
      <c r="U318" s="244">
        <v>2.1780900000000001</v>
      </c>
      <c r="V318" s="265">
        <v>12.891579999999999</v>
      </c>
      <c r="W318" s="265">
        <v>2.00156</v>
      </c>
      <c r="X318" s="265">
        <v>512.97400000000005</v>
      </c>
      <c r="Y318" s="265">
        <v>0</v>
      </c>
      <c r="Z318" s="265">
        <v>0</v>
      </c>
      <c r="AA318" s="265">
        <v>0</v>
      </c>
      <c r="AB318" s="265">
        <v>0</v>
      </c>
      <c r="AC318" s="265">
        <v>250</v>
      </c>
      <c r="AD318" s="265">
        <v>250</v>
      </c>
      <c r="AE318" s="265">
        <v>250</v>
      </c>
      <c r="AF318" s="245">
        <v>130</v>
      </c>
      <c r="AG318" s="277">
        <v>30</v>
      </c>
      <c r="AH318" s="265">
        <v>30</v>
      </c>
      <c r="AI318" s="265">
        <v>50</v>
      </c>
      <c r="AJ318" s="265">
        <v>50</v>
      </c>
      <c r="AK318" s="265">
        <v>50</v>
      </c>
      <c r="AL318" s="265">
        <v>50</v>
      </c>
      <c r="AM318" s="265">
        <v>50</v>
      </c>
      <c r="AN318" s="265">
        <v>50</v>
      </c>
      <c r="AO318" s="265">
        <v>50</v>
      </c>
      <c r="AP318" s="265">
        <v>50</v>
      </c>
      <c r="AQ318" s="265">
        <v>25</v>
      </c>
      <c r="AR318" s="245">
        <v>15</v>
      </c>
      <c r="AS318" s="17"/>
    </row>
    <row r="319" spans="2:45" x14ac:dyDescent="0.25">
      <c r="C319" s="35" t="str">
        <f t="shared" si="155"/>
        <v>West of Devers</v>
      </c>
      <c r="D319" s="36" t="s">
        <v>6</v>
      </c>
      <c r="E319" s="134" t="str">
        <f t="shared" si="153"/>
        <v>CET-ET-TP-RN-642014</v>
      </c>
      <c r="F319" s="140" t="str">
        <f t="shared" si="153"/>
        <v>Etiwanda Sub: Install 220kV Relay Equipment</v>
      </c>
      <c r="G319" s="122" t="str">
        <f t="shared" si="153"/>
        <v>6420</v>
      </c>
      <c r="H319" s="136" t="str">
        <f t="shared" si="153"/>
        <v>High</v>
      </c>
      <c r="I319" s="111">
        <f t="shared" si="153"/>
        <v>44409</v>
      </c>
      <c r="J319" s="136" t="str">
        <f t="shared" si="153"/>
        <v>TR-SUBINC</v>
      </c>
      <c r="K319" s="137">
        <f t="shared" si="153"/>
        <v>0</v>
      </c>
      <c r="L319" s="138">
        <f t="shared" si="153"/>
        <v>1</v>
      </c>
      <c r="M319" s="118"/>
      <c r="N319" s="139">
        <f t="shared" si="154"/>
        <v>52.064869999999999</v>
      </c>
      <c r="O319" s="109">
        <f t="shared" si="154"/>
        <v>479.81769000000003</v>
      </c>
      <c r="P319" s="109">
        <f t="shared" si="154"/>
        <v>267</v>
      </c>
      <c r="Q319" s="109">
        <f t="shared" si="156"/>
        <v>52.064869999999999</v>
      </c>
      <c r="R319" s="109">
        <f t="shared" si="157"/>
        <v>479.81769000000003</v>
      </c>
      <c r="S319" s="110">
        <f t="shared" si="158"/>
        <v>267</v>
      </c>
      <c r="T319" s="111"/>
      <c r="U319" s="244">
        <v>13.84005</v>
      </c>
      <c r="V319" s="265">
        <v>9.3066800000000001</v>
      </c>
      <c r="W319" s="265">
        <v>24.368959999999998</v>
      </c>
      <c r="X319" s="265">
        <v>0.06</v>
      </c>
      <c r="Y319" s="265">
        <v>10</v>
      </c>
      <c r="Z319" s="265">
        <v>10</v>
      </c>
      <c r="AA319" s="265">
        <v>10</v>
      </c>
      <c r="AB319" s="265">
        <v>10</v>
      </c>
      <c r="AC319" s="265">
        <v>10</v>
      </c>
      <c r="AD319" s="265">
        <v>10</v>
      </c>
      <c r="AE319" s="265">
        <v>30</v>
      </c>
      <c r="AF319" s="245">
        <v>342.24200000000002</v>
      </c>
      <c r="AG319" s="277">
        <v>10</v>
      </c>
      <c r="AH319" s="265">
        <v>10</v>
      </c>
      <c r="AI319" s="265">
        <v>10</v>
      </c>
      <c r="AJ319" s="265">
        <v>10</v>
      </c>
      <c r="AK319" s="265">
        <v>10</v>
      </c>
      <c r="AL319" s="265">
        <v>10</v>
      </c>
      <c r="AM319" s="265">
        <v>40</v>
      </c>
      <c r="AN319" s="265">
        <v>40</v>
      </c>
      <c r="AO319" s="265">
        <v>40</v>
      </c>
      <c r="AP319" s="265">
        <v>47</v>
      </c>
      <c r="AQ319" s="265">
        <v>20</v>
      </c>
      <c r="AR319" s="245">
        <v>20</v>
      </c>
      <c r="AS319" s="17"/>
    </row>
    <row r="320" spans="2:45" x14ac:dyDescent="0.25">
      <c r="C320" s="35" t="str">
        <f t="shared" si="155"/>
        <v>West of Devers</v>
      </c>
      <c r="D320" s="36" t="s">
        <v>6</v>
      </c>
      <c r="E320" s="134" t="str">
        <f t="shared" si="153"/>
        <v>CET-ET-TP-RN-642015</v>
      </c>
      <c r="F320" s="140" t="str">
        <f t="shared" si="153"/>
        <v>San Bernardino : Install Disconnects</v>
      </c>
      <c r="G320" s="122" t="str">
        <f t="shared" si="153"/>
        <v>6420</v>
      </c>
      <c r="H320" s="136" t="str">
        <f t="shared" si="153"/>
        <v>High</v>
      </c>
      <c r="I320" s="111">
        <f t="shared" si="153"/>
        <v>44409</v>
      </c>
      <c r="J320" s="136" t="str">
        <f t="shared" si="153"/>
        <v>TR-SUBINC</v>
      </c>
      <c r="K320" s="137">
        <f t="shared" si="153"/>
        <v>0</v>
      </c>
      <c r="L320" s="138">
        <f t="shared" si="153"/>
        <v>1</v>
      </c>
      <c r="M320" s="118"/>
      <c r="N320" s="139">
        <f t="shared" si="154"/>
        <v>78.968879999999999</v>
      </c>
      <c r="O320" s="109">
        <f t="shared" si="154"/>
        <v>899.55185000000006</v>
      </c>
      <c r="P320" s="109">
        <f t="shared" si="154"/>
        <v>1100</v>
      </c>
      <c r="Q320" s="109">
        <f t="shared" si="156"/>
        <v>78.968879999999999</v>
      </c>
      <c r="R320" s="109">
        <f t="shared" si="157"/>
        <v>899.55185000000006</v>
      </c>
      <c r="S320" s="110">
        <f t="shared" si="158"/>
        <v>1100</v>
      </c>
      <c r="T320" s="111"/>
      <c r="U320" s="244">
        <v>25.314490000000003</v>
      </c>
      <c r="V320" s="265">
        <v>15.16907</v>
      </c>
      <c r="W320" s="265">
        <v>92.091289999999987</v>
      </c>
      <c r="X320" s="265">
        <v>21.977</v>
      </c>
      <c r="Y320" s="265">
        <v>0</v>
      </c>
      <c r="Z320" s="265">
        <v>0</v>
      </c>
      <c r="AA320" s="265">
        <v>0</v>
      </c>
      <c r="AB320" s="265">
        <v>200</v>
      </c>
      <c r="AC320" s="265">
        <v>200</v>
      </c>
      <c r="AD320" s="265">
        <v>200</v>
      </c>
      <c r="AE320" s="265">
        <v>100</v>
      </c>
      <c r="AF320" s="245">
        <v>45</v>
      </c>
      <c r="AG320" s="277">
        <v>100</v>
      </c>
      <c r="AH320" s="265">
        <v>100</v>
      </c>
      <c r="AI320" s="265">
        <v>100</v>
      </c>
      <c r="AJ320" s="265">
        <v>100</v>
      </c>
      <c r="AK320" s="265">
        <v>100</v>
      </c>
      <c r="AL320" s="265">
        <v>100</v>
      </c>
      <c r="AM320" s="265">
        <v>100</v>
      </c>
      <c r="AN320" s="265">
        <v>100</v>
      </c>
      <c r="AO320" s="265">
        <v>100</v>
      </c>
      <c r="AP320" s="265">
        <v>100</v>
      </c>
      <c r="AQ320" s="265">
        <v>50</v>
      </c>
      <c r="AR320" s="245">
        <v>50</v>
      </c>
      <c r="AS320" s="17"/>
    </row>
    <row r="321" spans="3:45" x14ac:dyDescent="0.25">
      <c r="C321" s="35" t="str">
        <f t="shared" si="155"/>
        <v>West of Devers</v>
      </c>
      <c r="D321" s="36" t="s">
        <v>6</v>
      </c>
      <c r="E321" s="134" t="str">
        <f t="shared" si="153"/>
        <v>CET-ET-TP-RN-642017</v>
      </c>
      <c r="F321" s="140" t="str">
        <f t="shared" si="153"/>
        <v>Rebuild Devers-El Casco &amp; El Casco-San Bernardino 220kV</v>
      </c>
      <c r="G321" s="122" t="str">
        <f t="shared" si="153"/>
        <v>6420</v>
      </c>
      <c r="H321" s="136" t="str">
        <f t="shared" si="153"/>
        <v>High</v>
      </c>
      <c r="I321" s="111">
        <f t="shared" si="153"/>
        <v>44409</v>
      </c>
      <c r="J321" s="136" t="str">
        <f t="shared" si="153"/>
        <v>TR-LINEINC</v>
      </c>
      <c r="K321" s="137">
        <f t="shared" si="153"/>
        <v>0</v>
      </c>
      <c r="L321" s="138">
        <f t="shared" si="153"/>
        <v>1</v>
      </c>
      <c r="M321" s="118"/>
      <c r="N321" s="139">
        <f t="shared" si="154"/>
        <v>4633.3487999999998</v>
      </c>
      <c r="O321" s="109">
        <f t="shared" si="154"/>
        <v>24399.345109999998</v>
      </c>
      <c r="P321" s="109">
        <f t="shared" si="154"/>
        <v>230350</v>
      </c>
      <c r="Q321" s="109">
        <f t="shared" si="156"/>
        <v>4633.3487999999998</v>
      </c>
      <c r="R321" s="109">
        <f t="shared" si="157"/>
        <v>24399.345109999998</v>
      </c>
      <c r="S321" s="110">
        <f t="shared" si="158"/>
        <v>230350</v>
      </c>
      <c r="T321" s="111"/>
      <c r="U321" s="244">
        <v>6.3161499999999995</v>
      </c>
      <c r="V321" s="265">
        <v>532.58154999999999</v>
      </c>
      <c r="W321" s="265">
        <v>1119.8484099999998</v>
      </c>
      <c r="X321" s="265">
        <v>342.54700000000003</v>
      </c>
      <c r="Y321" s="265">
        <v>1072.0059999999999</v>
      </c>
      <c r="Z321" s="265">
        <v>1133.2550000000001</v>
      </c>
      <c r="AA321" s="265">
        <v>1362.0139999999999</v>
      </c>
      <c r="AB321" s="265">
        <v>1844.682</v>
      </c>
      <c r="AC321" s="265">
        <v>2489.4659999999999</v>
      </c>
      <c r="AD321" s="265">
        <v>3613.2620000000002</v>
      </c>
      <c r="AE321" s="265">
        <v>3236.76</v>
      </c>
      <c r="AF321" s="245">
        <v>7646.607</v>
      </c>
      <c r="AG321" s="277">
        <v>8000</v>
      </c>
      <c r="AH321" s="265">
        <v>8000</v>
      </c>
      <c r="AI321" s="265">
        <v>20000</v>
      </c>
      <c r="AJ321" s="265">
        <v>20000</v>
      </c>
      <c r="AK321" s="265">
        <v>20000</v>
      </c>
      <c r="AL321" s="265">
        <v>20000</v>
      </c>
      <c r="AM321" s="265">
        <v>20000</v>
      </c>
      <c r="AN321" s="265">
        <v>20000</v>
      </c>
      <c r="AO321" s="265">
        <v>22000</v>
      </c>
      <c r="AP321" s="265">
        <v>28175</v>
      </c>
      <c r="AQ321" s="265">
        <v>22000</v>
      </c>
      <c r="AR321" s="245">
        <v>22175</v>
      </c>
      <c r="AS321" s="17"/>
    </row>
    <row r="322" spans="3:45" x14ac:dyDescent="0.25">
      <c r="C322" s="35" t="str">
        <f t="shared" si="155"/>
        <v>West of Devers</v>
      </c>
      <c r="D322" s="36" t="s">
        <v>6</v>
      </c>
      <c r="E322" s="134" t="str">
        <f t="shared" si="153"/>
        <v>CET-ET-TP-RN-642016</v>
      </c>
      <c r="F322" s="140" t="str">
        <f t="shared" si="153"/>
        <v>Vista Sub: Install Disconnects</v>
      </c>
      <c r="G322" s="122" t="str">
        <f t="shared" si="153"/>
        <v>6420</v>
      </c>
      <c r="H322" s="136" t="str">
        <f t="shared" si="153"/>
        <v>High</v>
      </c>
      <c r="I322" s="111">
        <f t="shared" si="153"/>
        <v>44409</v>
      </c>
      <c r="J322" s="136" t="str">
        <f t="shared" si="153"/>
        <v>TR-SUBINC</v>
      </c>
      <c r="K322" s="137">
        <f t="shared" si="153"/>
        <v>0</v>
      </c>
      <c r="L322" s="138">
        <f t="shared" si="153"/>
        <v>1</v>
      </c>
      <c r="M322" s="118"/>
      <c r="N322" s="139">
        <f t="shared" si="154"/>
        <v>112.69589000000001</v>
      </c>
      <c r="O322" s="109">
        <f t="shared" si="154"/>
        <v>1032.2772500000001</v>
      </c>
      <c r="P322" s="109">
        <f t="shared" si="154"/>
        <v>698</v>
      </c>
      <c r="Q322" s="109">
        <f t="shared" si="156"/>
        <v>112.69589000000001</v>
      </c>
      <c r="R322" s="109">
        <f t="shared" si="157"/>
        <v>1032.2772500000001</v>
      </c>
      <c r="S322" s="110">
        <f t="shared" si="158"/>
        <v>698</v>
      </c>
      <c r="T322" s="111"/>
      <c r="U322" s="244">
        <v>6.8552700000000009</v>
      </c>
      <c r="V322" s="265">
        <v>40.045940000000002</v>
      </c>
      <c r="W322" s="265">
        <v>977.29704000000004</v>
      </c>
      <c r="X322" s="265">
        <v>8.0790000000000006</v>
      </c>
      <c r="Y322" s="265">
        <v>0</v>
      </c>
      <c r="Z322" s="265">
        <v>0</v>
      </c>
      <c r="AA322" s="265">
        <v>0</v>
      </c>
      <c r="AB322" s="265">
        <v>0</v>
      </c>
      <c r="AC322" s="265">
        <v>0</v>
      </c>
      <c r="AD322" s="265">
        <v>0</v>
      </c>
      <c r="AE322" s="265">
        <v>0</v>
      </c>
      <c r="AF322" s="245">
        <v>0</v>
      </c>
      <c r="AG322" s="277">
        <v>10</v>
      </c>
      <c r="AH322" s="265">
        <v>10</v>
      </c>
      <c r="AI322" s="265">
        <v>10</v>
      </c>
      <c r="AJ322" s="265">
        <v>10</v>
      </c>
      <c r="AK322" s="265">
        <v>50</v>
      </c>
      <c r="AL322" s="265">
        <v>50</v>
      </c>
      <c r="AM322" s="265">
        <v>100</v>
      </c>
      <c r="AN322" s="265">
        <v>100</v>
      </c>
      <c r="AO322" s="265">
        <v>100</v>
      </c>
      <c r="AP322" s="265">
        <v>100</v>
      </c>
      <c r="AQ322" s="265">
        <v>79</v>
      </c>
      <c r="AR322" s="245">
        <v>79</v>
      </c>
      <c r="AS322" s="17"/>
    </row>
    <row r="323" spans="3:45" x14ac:dyDescent="0.25">
      <c r="C323" s="35" t="str">
        <f>+$E$293</f>
        <v>West of Devers</v>
      </c>
      <c r="D323" s="36" t="s">
        <v>6</v>
      </c>
      <c r="E323" s="134" t="str">
        <f t="shared" si="153"/>
        <v>CET-RP-TP-RN-642000</v>
      </c>
      <c r="F323" s="140" t="str">
        <f t="shared" si="153"/>
        <v>Acquire Easements for West of Devers</v>
      </c>
      <c r="G323" s="122" t="str">
        <f t="shared" si="153"/>
        <v>6420</v>
      </c>
      <c r="H323" s="136" t="str">
        <f t="shared" si="153"/>
        <v>High</v>
      </c>
      <c r="I323" s="111">
        <f t="shared" si="153"/>
        <v>44409</v>
      </c>
      <c r="J323" s="136" t="str">
        <f t="shared" si="153"/>
        <v>TR-LANDRGTINC</v>
      </c>
      <c r="K323" s="137">
        <f t="shared" si="153"/>
        <v>0</v>
      </c>
      <c r="L323" s="138">
        <f t="shared" si="153"/>
        <v>1</v>
      </c>
      <c r="M323" s="118"/>
      <c r="N323" s="139">
        <f t="shared" si="154"/>
        <v>657.16445999999996</v>
      </c>
      <c r="O323" s="109">
        <f t="shared" si="154"/>
        <v>8223.1716500000002</v>
      </c>
      <c r="P323" s="109">
        <f t="shared" si="154"/>
        <v>6344</v>
      </c>
      <c r="Q323" s="109">
        <f t="shared" si="156"/>
        <v>657.16445999999996</v>
      </c>
      <c r="R323" s="109">
        <f t="shared" si="157"/>
        <v>8223.1716500000002</v>
      </c>
      <c r="S323" s="110">
        <f t="shared" si="158"/>
        <v>6344</v>
      </c>
      <c r="T323" s="111"/>
      <c r="U323" s="244">
        <v>48.886410000000005</v>
      </c>
      <c r="V323" s="265">
        <v>95.825270000000003</v>
      </c>
      <c r="W323" s="265">
        <v>261.66097000000002</v>
      </c>
      <c r="X323" s="265">
        <v>30.187999999999999</v>
      </c>
      <c r="Y323" s="265">
        <v>295.29700000000003</v>
      </c>
      <c r="Z323" s="265">
        <v>195.297</v>
      </c>
      <c r="AA323" s="265">
        <v>2195.297</v>
      </c>
      <c r="AB323" s="265">
        <v>2195.297</v>
      </c>
      <c r="AC323" s="265">
        <v>1938.297</v>
      </c>
      <c r="AD323" s="265">
        <v>695.29700000000003</v>
      </c>
      <c r="AE323" s="265">
        <v>196.82900000000001</v>
      </c>
      <c r="AF323" s="245">
        <v>75</v>
      </c>
      <c r="AG323" s="277">
        <v>300</v>
      </c>
      <c r="AH323" s="265">
        <v>500</v>
      </c>
      <c r="AI323" s="265">
        <v>800</v>
      </c>
      <c r="AJ323" s="265">
        <v>800</v>
      </c>
      <c r="AK323" s="265">
        <v>800</v>
      </c>
      <c r="AL323" s="265">
        <v>800</v>
      </c>
      <c r="AM323" s="265">
        <v>800</v>
      </c>
      <c r="AN323" s="265">
        <v>853</v>
      </c>
      <c r="AO323" s="265">
        <v>691</v>
      </c>
      <c r="AP323" s="265">
        <v>0</v>
      </c>
      <c r="AQ323" s="265">
        <v>0</v>
      </c>
      <c r="AR323" s="245">
        <v>0</v>
      </c>
      <c r="AS323" s="17"/>
    </row>
    <row r="324" spans="3:45" ht="15.75" thickBot="1" x14ac:dyDescent="0.3">
      <c r="E324" s="115" t="s">
        <v>221</v>
      </c>
      <c r="F324" s="116"/>
      <c r="G324" s="116"/>
      <c r="H324" s="116"/>
      <c r="I324" s="116"/>
      <c r="J324" s="116"/>
      <c r="K324" s="116"/>
      <c r="L324" s="117"/>
      <c r="M324" s="118"/>
      <c r="N324" s="119">
        <f t="shared" ref="N324:S324" si="159">SUM(N316:N323)</f>
        <v>69685.24467</v>
      </c>
      <c r="O324" s="120">
        <f t="shared" si="159"/>
        <v>37760.587650000001</v>
      </c>
      <c r="P324" s="120">
        <f t="shared" si="159"/>
        <v>239814</v>
      </c>
      <c r="Q324" s="120">
        <f t="shared" si="159"/>
        <v>69685.24467</v>
      </c>
      <c r="R324" s="120">
        <f t="shared" si="159"/>
        <v>37760.587650000001</v>
      </c>
      <c r="S324" s="121">
        <f t="shared" si="159"/>
        <v>239814</v>
      </c>
      <c r="T324" s="122"/>
      <c r="U324" s="123">
        <f t="shared" ref="U324:AR324" si="160">SUM(U316:U323)</f>
        <v>427.98287000000005</v>
      </c>
      <c r="V324" s="124">
        <f t="shared" si="160"/>
        <v>747.59012000000007</v>
      </c>
      <c r="W324" s="124">
        <f t="shared" si="160"/>
        <v>2489.5006599999997</v>
      </c>
      <c r="X324" s="124">
        <f t="shared" si="160"/>
        <v>993.60899999999992</v>
      </c>
      <c r="Y324" s="124">
        <f t="shared" si="160"/>
        <v>1393.3029999999999</v>
      </c>
      <c r="Z324" s="124">
        <f t="shared" si="160"/>
        <v>1354.5520000000001</v>
      </c>
      <c r="AA324" s="124">
        <f t="shared" si="160"/>
        <v>3567.3109999999997</v>
      </c>
      <c r="AB324" s="124">
        <f t="shared" si="160"/>
        <v>4249.9789999999994</v>
      </c>
      <c r="AC324" s="124">
        <f t="shared" si="160"/>
        <v>5137.7629999999999</v>
      </c>
      <c r="AD324" s="124">
        <f t="shared" si="160"/>
        <v>5018.5590000000011</v>
      </c>
      <c r="AE324" s="124">
        <f t="shared" si="160"/>
        <v>4063.5890000000004</v>
      </c>
      <c r="AF324" s="125">
        <f t="shared" si="160"/>
        <v>8316.8490000000002</v>
      </c>
      <c r="AG324" s="123">
        <f t="shared" si="160"/>
        <v>8471</v>
      </c>
      <c r="AH324" s="124">
        <f t="shared" si="160"/>
        <v>8671</v>
      </c>
      <c r="AI324" s="124">
        <f t="shared" si="160"/>
        <v>20991</v>
      </c>
      <c r="AJ324" s="124">
        <f t="shared" si="160"/>
        <v>20991</v>
      </c>
      <c r="AK324" s="124">
        <f t="shared" si="160"/>
        <v>21071</v>
      </c>
      <c r="AL324" s="124">
        <f t="shared" si="160"/>
        <v>21060</v>
      </c>
      <c r="AM324" s="124">
        <f t="shared" si="160"/>
        <v>21140</v>
      </c>
      <c r="AN324" s="124">
        <f t="shared" si="160"/>
        <v>21193</v>
      </c>
      <c r="AO324" s="124">
        <f t="shared" si="160"/>
        <v>23061</v>
      </c>
      <c r="AP324" s="124">
        <f t="shared" si="160"/>
        <v>28552</v>
      </c>
      <c r="AQ324" s="124">
        <f t="shared" si="160"/>
        <v>22224</v>
      </c>
      <c r="AR324" s="125">
        <f t="shared" si="160"/>
        <v>22389</v>
      </c>
      <c r="AS324" s="18"/>
    </row>
    <row r="325" spans="3:45" ht="15.75" thickTop="1" x14ac:dyDescent="0.25">
      <c r="M325" s="118"/>
      <c r="T325" s="122"/>
      <c r="U325" s="50"/>
      <c r="V325" s="50"/>
      <c r="W325" s="50"/>
      <c r="X325" s="50"/>
      <c r="Y325" s="50"/>
      <c r="Z325" s="50"/>
      <c r="AA325" s="50"/>
      <c r="AB325" s="50"/>
      <c r="AC325" s="50"/>
      <c r="AD325" s="50"/>
      <c r="AE325" s="50"/>
      <c r="AF325" s="50"/>
      <c r="AG325" s="50"/>
      <c r="AH325" s="50"/>
      <c r="AI325" s="50"/>
      <c r="AJ325" s="50"/>
      <c r="AK325" s="50"/>
      <c r="AL325" s="50"/>
      <c r="AM325" s="50"/>
      <c r="AN325" s="50"/>
      <c r="AO325" s="50"/>
      <c r="AP325" s="50"/>
      <c r="AQ325" s="50"/>
      <c r="AR325" s="50"/>
      <c r="AS325" s="17"/>
    </row>
    <row r="326" spans="3:45" x14ac:dyDescent="0.25">
      <c r="M326" s="118"/>
      <c r="T326" s="122"/>
      <c r="U326" s="50"/>
      <c r="V326" s="50"/>
      <c r="W326" s="50"/>
      <c r="X326" s="50"/>
      <c r="Y326" s="50"/>
      <c r="Z326" s="50"/>
      <c r="AA326" s="50"/>
      <c r="AB326" s="50"/>
      <c r="AC326" s="50"/>
      <c r="AD326" s="50"/>
      <c r="AE326" s="50"/>
      <c r="AF326" s="50"/>
      <c r="AG326" s="50"/>
      <c r="AH326" s="50"/>
      <c r="AI326" s="50"/>
      <c r="AJ326" s="50"/>
      <c r="AK326" s="50"/>
      <c r="AL326" s="50"/>
      <c r="AM326" s="50"/>
      <c r="AN326" s="50"/>
      <c r="AO326" s="50"/>
      <c r="AP326" s="50"/>
      <c r="AQ326" s="50"/>
      <c r="AR326" s="50"/>
      <c r="AS326" s="17"/>
    </row>
    <row r="327" spans="3:45" x14ac:dyDescent="0.25">
      <c r="M327" s="118"/>
      <c r="T327" s="122"/>
      <c r="AS327" s="17"/>
    </row>
    <row r="328" spans="3:45" x14ac:dyDescent="0.25">
      <c r="E328" s="216" t="s">
        <v>310</v>
      </c>
      <c r="F328" s="216"/>
      <c r="G328" s="216"/>
      <c r="H328" s="216"/>
      <c r="I328" s="216"/>
      <c r="J328" s="216"/>
      <c r="K328" s="216"/>
      <c r="L328" s="222"/>
      <c r="M328" s="118"/>
      <c r="T328" s="122"/>
      <c r="AS328" s="17"/>
    </row>
    <row r="329" spans="3:45" x14ac:dyDescent="0.25">
      <c r="M329" s="118"/>
      <c r="T329" s="122"/>
      <c r="AS329" s="17"/>
    </row>
    <row r="330" spans="3:45" x14ac:dyDescent="0.25">
      <c r="E330" s="96" t="s">
        <v>204</v>
      </c>
      <c r="M330" s="118"/>
      <c r="T330" s="122"/>
      <c r="AS330" s="17"/>
    </row>
    <row r="331" spans="3:45" ht="15" customHeight="1" x14ac:dyDescent="0.25">
      <c r="E331" s="97" t="s">
        <v>292</v>
      </c>
      <c r="F331" s="97"/>
      <c r="G331" s="97"/>
      <c r="H331" s="97"/>
      <c r="I331" s="97"/>
      <c r="J331" s="97"/>
      <c r="K331" s="97"/>
      <c r="L331" s="97"/>
      <c r="M331" s="118"/>
      <c r="T331" s="122"/>
      <c r="AS331" s="17"/>
    </row>
    <row r="332" spans="3:45" ht="15.75" thickBot="1" x14ac:dyDescent="0.3">
      <c r="M332" s="118"/>
      <c r="T332" s="122"/>
      <c r="AS332" s="17"/>
    </row>
    <row r="333" spans="3:45" ht="30.75" thickBot="1" x14ac:dyDescent="0.3">
      <c r="E333" s="153" t="s">
        <v>23</v>
      </c>
      <c r="F333" s="154" t="s">
        <v>24</v>
      </c>
      <c r="G333" s="155" t="s">
        <v>25</v>
      </c>
      <c r="H333" s="131" t="s">
        <v>26</v>
      </c>
      <c r="I333" s="156" t="s">
        <v>27</v>
      </c>
      <c r="J333" s="156" t="s">
        <v>28</v>
      </c>
      <c r="K333" s="156" t="s">
        <v>29</v>
      </c>
      <c r="L333" s="157" t="s">
        <v>30</v>
      </c>
      <c r="M333" s="118"/>
      <c r="N333" s="105" t="str">
        <f t="shared" ref="N333:S333" si="161">N$13</f>
        <v>2016 CWIP</v>
      </c>
      <c r="O333" s="102" t="str">
        <f t="shared" si="161"/>
        <v>2017 Total Expenditures</v>
      </c>
      <c r="P333" s="102" t="str">
        <f t="shared" si="161"/>
        <v>2018 Total Expenditures</v>
      </c>
      <c r="Q333" s="102" t="str">
        <f t="shared" si="161"/>
        <v>2016 ISO CWIP Less Collectible</v>
      </c>
      <c r="R333" s="102" t="str">
        <f t="shared" si="161"/>
        <v>2017 ISO Expenditures Less Collectible</v>
      </c>
      <c r="S333" s="103" t="str">
        <f t="shared" si="161"/>
        <v>2018 ISO Expenditures Less Collectible</v>
      </c>
      <c r="T333" s="122"/>
      <c r="U333" s="107">
        <f>$F$5</f>
        <v>42736</v>
      </c>
      <c r="V333" s="101">
        <f t="shared" ref="V333:AN333" si="162">DATE(YEAR(U333),MONTH(U333)+1,DAY(U333))</f>
        <v>42767</v>
      </c>
      <c r="W333" s="101">
        <f t="shared" si="162"/>
        <v>42795</v>
      </c>
      <c r="X333" s="101">
        <f t="shared" si="162"/>
        <v>42826</v>
      </c>
      <c r="Y333" s="101">
        <f t="shared" si="162"/>
        <v>42856</v>
      </c>
      <c r="Z333" s="101">
        <f t="shared" si="162"/>
        <v>42887</v>
      </c>
      <c r="AA333" s="101">
        <f t="shared" si="162"/>
        <v>42917</v>
      </c>
      <c r="AB333" s="101">
        <f t="shared" si="162"/>
        <v>42948</v>
      </c>
      <c r="AC333" s="101">
        <f t="shared" si="162"/>
        <v>42979</v>
      </c>
      <c r="AD333" s="101">
        <f t="shared" si="162"/>
        <v>43009</v>
      </c>
      <c r="AE333" s="101">
        <f t="shared" si="162"/>
        <v>43040</v>
      </c>
      <c r="AF333" s="108">
        <f t="shared" si="162"/>
        <v>43070</v>
      </c>
      <c r="AG333" s="107">
        <f>DATE(YEAR(AF333),MONTH(AF333)+1,DAY(AF333))</f>
        <v>43101</v>
      </c>
      <c r="AH333" s="101">
        <f t="shared" si="162"/>
        <v>43132</v>
      </c>
      <c r="AI333" s="101">
        <f t="shared" si="162"/>
        <v>43160</v>
      </c>
      <c r="AJ333" s="101">
        <f t="shared" si="162"/>
        <v>43191</v>
      </c>
      <c r="AK333" s="101">
        <f t="shared" si="162"/>
        <v>43221</v>
      </c>
      <c r="AL333" s="101">
        <f t="shared" si="162"/>
        <v>43252</v>
      </c>
      <c r="AM333" s="101">
        <f t="shared" si="162"/>
        <v>43282</v>
      </c>
      <c r="AN333" s="101">
        <f t="shared" si="162"/>
        <v>43313</v>
      </c>
      <c r="AO333" s="101">
        <f>DATE(YEAR(AN333),MONTH(AN333)+1,DAY(AN333))</f>
        <v>43344</v>
      </c>
      <c r="AP333" s="101">
        <f>DATE(YEAR(AO333),MONTH(AO333)+1,DAY(AO333))</f>
        <v>43374</v>
      </c>
      <c r="AQ333" s="101">
        <f>DATE(YEAR(AP333),MONTH(AP333)+1,DAY(AP333))</f>
        <v>43405</v>
      </c>
      <c r="AR333" s="108">
        <f>DATE(YEAR(AQ333),MONTH(AQ333)+1,DAY(AQ333))</f>
        <v>43435</v>
      </c>
      <c r="AS333" s="18"/>
    </row>
    <row r="334" spans="3:45" s="58" customFormat="1" x14ac:dyDescent="0.25">
      <c r="C334" s="57" t="str">
        <f>+$E$328</f>
        <v>Colorado River Substation</v>
      </c>
      <c r="D334" s="36" t="s">
        <v>214</v>
      </c>
      <c r="E334" s="259" t="s">
        <v>311</v>
      </c>
      <c r="F334" s="251" t="s">
        <v>312</v>
      </c>
      <c r="G334" s="252" t="str">
        <f t="shared" ref="G334" si="163">+LEFT(RIGHT(E334,6),4)</f>
        <v>7076</v>
      </c>
      <c r="H334" s="253" t="s">
        <v>33</v>
      </c>
      <c r="I334" s="254">
        <v>41456</v>
      </c>
      <c r="J334" s="255" t="s">
        <v>217</v>
      </c>
      <c r="K334" s="256">
        <v>0</v>
      </c>
      <c r="L334" s="260">
        <v>1</v>
      </c>
      <c r="M334" s="118"/>
      <c r="N334" s="278">
        <v>0</v>
      </c>
      <c r="O334" s="144">
        <f>SUM($U347:$AF347)</f>
        <v>-377.51078000000001</v>
      </c>
      <c r="P334" s="144">
        <f>SUM($AG347:$AR347)</f>
        <v>0</v>
      </c>
      <c r="Q334" s="144">
        <f>$N334*$L334*(1-$K334)</f>
        <v>0</v>
      </c>
      <c r="R334" s="109">
        <f>$O334*$L334*(1-$K334)</f>
        <v>-377.51078000000001</v>
      </c>
      <c r="S334" s="110">
        <f>$P334*$L334*(1-$K334)</f>
        <v>0</v>
      </c>
      <c r="T334" s="111"/>
      <c r="U334" s="145">
        <f>IF(OR(RIGHT($J334,3)="RGT",RIGHT($J334,3)="INC"),IF($I334=U$246,SUM($U347:U347)+$Q334,IF(U$246&gt;$I334,U347,0)),0)</f>
        <v>-377.42465000000004</v>
      </c>
      <c r="V334" s="146">
        <f>IF(OR(RIGHT($J334,3)="RGT",RIGHT($J334,3)="INC"),IF($I334=V$246,SUM($U347:V347)+$Q334,IF(V$246&gt;$I334,V347,0)),0)</f>
        <v>-1.4E-3</v>
      </c>
      <c r="W334" s="146">
        <f>IF(OR(RIGHT($J334,3)="RGT",RIGHT($J334,3)="INC"),IF($I334=W$246,SUM($U347:W347)+$Q334,IF(W$246&gt;$I334,W347,0)),0)</f>
        <v>-8.473E-2</v>
      </c>
      <c r="X334" s="146">
        <f>IF(OR(RIGHT($J334,3)="RGT",RIGHT($J334,3)="INC"),IF($I334=X$246,SUM($U347:X347)+$Q334,IF(X$246&gt;$I334,X347,0)),0)</f>
        <v>0</v>
      </c>
      <c r="Y334" s="146">
        <f>IF(OR(RIGHT($J334,3)="RGT",RIGHT($J334,3)="INC"),IF($I334=Y$246,SUM($U347:Y347)+$Q334,IF(Y$246&gt;$I334,Y347,0)),0)</f>
        <v>0</v>
      </c>
      <c r="Z334" s="146">
        <f>IF(OR(RIGHT($J334,3)="RGT",RIGHT($J334,3)="INC"),IF($I334=Z$246,SUM($U347:Z347)+$Q334,IF(Z$246&gt;$I334,Z347,0)),0)</f>
        <v>0</v>
      </c>
      <c r="AA334" s="146">
        <f>IF(OR(RIGHT($J334,3)="RGT",RIGHT($J334,3)="INC"),IF($I334=AA$246,SUM($U347:AA347)+$Q334,IF(AA$246&gt;$I334,AA347,0)),0)</f>
        <v>0</v>
      </c>
      <c r="AB334" s="146">
        <f>IF(OR(RIGHT($J334,3)="RGT",RIGHT($J334,3)="INC"),IF($I334=AB$246,SUM($U347:AB347)+$Q334,IF(AB$246&gt;$I334,AB347,0)),0)</f>
        <v>0</v>
      </c>
      <c r="AC334" s="146">
        <f>IF(OR(RIGHT($J334,3)="RGT",RIGHT($J334,3)="INC"),IF($I334=AC$246,SUM($U347:AC347)+$Q334,IF(AC$246&gt;$I334,AC347,0)),0)</f>
        <v>0</v>
      </c>
      <c r="AD334" s="146">
        <f>IF(OR(RIGHT($J334,3)="RGT",RIGHT($J334,3)="INC"),IF($I334=AD$246,SUM($U347:AD347)+$Q334,IF(AD$246&gt;$I334,AD347,0)),0)</f>
        <v>0</v>
      </c>
      <c r="AE334" s="146">
        <f>IF(OR(RIGHT($J334,3)="RGT",RIGHT($J334,3)="INC"),IF($I334=AE$246,SUM($U347:AE347)+$Q334,IF(AE$246&gt;$I334,AE347,0)),0)</f>
        <v>0</v>
      </c>
      <c r="AF334" s="147">
        <f>IF(OR(RIGHT($J334,3)="RGT",RIGHT($J334,3)="INC"),IF($I334=AF$246,SUM($U347:AF347)+$Q334,IF(AF$246&gt;$I334,AF347,0)),0)</f>
        <v>0</v>
      </c>
      <c r="AG334" s="145">
        <f>IF(OR(RIGHT($J334,3)="RGT",RIGHT($J334,3)="INC"),IF($I334=AG$246,SUM($U347:AG347)+$Q334,IF(AG$246&gt;$I334,AG347,0)),0)</f>
        <v>0</v>
      </c>
      <c r="AH334" s="146">
        <f>IF(OR(RIGHT($J334,3)="RGT",RIGHT($J334,3)="INC"),IF($I334=AH$246,SUM($U347:AH347)+$Q334,IF(AH$246&gt;$I334,AH347,0)),0)</f>
        <v>0</v>
      </c>
      <c r="AI334" s="146">
        <f>IF(OR(RIGHT($J334,3)="RGT",RIGHT($J334,3)="INC"),IF($I334=AI$246,SUM($U347:AI347)+$Q334,IF(AI$246&gt;$I334,AI347,0)),0)</f>
        <v>0</v>
      </c>
      <c r="AJ334" s="146">
        <f>IF(OR(RIGHT($J334,3)="RGT",RIGHT($J334,3)="INC"),IF($I334=AJ$246,SUM($U347:AJ347)+$Q334,IF(AJ$246&gt;$I334,AJ347,0)),0)</f>
        <v>0</v>
      </c>
      <c r="AK334" s="146">
        <f>IF(OR(RIGHT($J334,3)="RGT",RIGHT($J334,3)="INC"),IF($I334=AK$246,SUM($U347:AK347)+$Q334,IF(AK$246&gt;$I334,AK347,0)),0)</f>
        <v>0</v>
      </c>
      <c r="AL334" s="146">
        <f>IF(OR(RIGHT($J334,3)="RGT",RIGHT($J334,3)="INC"),IF($I334=AL$246,SUM($U347:AL347)+$Q334,IF(AL$246&gt;$I334,AL347,0)),0)</f>
        <v>0</v>
      </c>
      <c r="AM334" s="146">
        <f>IF(OR(RIGHT($J334,3)="RGT",RIGHT($J334,3)="INC"),IF($I334=AM$246,SUM($U347:AM347)+$Q334,IF(AM$246&gt;$I334,AM347,0)),0)</f>
        <v>0</v>
      </c>
      <c r="AN334" s="146">
        <f>IF(OR(RIGHT($J334,3)="RGT",RIGHT($J334,3)="INC"),IF($I334=AN$246,SUM($U347:AN347)+$Q334,IF(AN$246&gt;$I334,AN347,0)),0)</f>
        <v>0</v>
      </c>
      <c r="AO334" s="146">
        <f>IF(OR(RIGHT($J334,3)="RGT",RIGHT($J334,3)="INC"),IF($I334=AO$246,SUM($U347:AO347)+$Q334,IF(AO$246&gt;$I334,AO347,0)),0)</f>
        <v>0</v>
      </c>
      <c r="AP334" s="146">
        <f>IF(OR(RIGHT($J334,3)="RGT",RIGHT($J334,3)="INC"),IF($I334=AP$246,SUM($U347:AP347)+$Q334,IF(AP$246&gt;$I334,AP347,0)),0)</f>
        <v>0</v>
      </c>
      <c r="AQ334" s="146">
        <f>IF(OR(RIGHT($J334,3)="RGT",RIGHT($J334,3)="INC"),IF($I334=AQ$246,SUM($U347:AQ347)+$Q334,IF(AQ$246&gt;$I334,AQ347,0)),0)</f>
        <v>0</v>
      </c>
      <c r="AR334" s="151">
        <f>IF(OR(RIGHT($J334,3)="RGT",RIGHT($J334,3)="INC"),IF($I334=AR$246,SUM($U347:AR347)+$Q334,IF(AR$246&gt;$I334,AR347,0)),0)</f>
        <v>0</v>
      </c>
      <c r="AS334" s="17"/>
    </row>
    <row r="335" spans="3:45" s="58" customFormat="1" x14ac:dyDescent="0.25">
      <c r="C335" s="57" t="str">
        <f t="shared" ref="C335:C336" si="164">+$E$328</f>
        <v>Colorado River Substation</v>
      </c>
      <c r="D335" s="36" t="s">
        <v>214</v>
      </c>
      <c r="E335" s="259" t="s">
        <v>313</v>
      </c>
      <c r="F335" s="251" t="s">
        <v>314</v>
      </c>
      <c r="G335" s="252" t="s">
        <v>315</v>
      </c>
      <c r="H335" s="253" t="s">
        <v>33</v>
      </c>
      <c r="I335" s="254">
        <v>42125</v>
      </c>
      <c r="J335" s="255" t="s">
        <v>217</v>
      </c>
      <c r="K335" s="256">
        <v>0</v>
      </c>
      <c r="L335" s="260">
        <v>1</v>
      </c>
      <c r="M335" s="118"/>
      <c r="N335" s="278">
        <v>0</v>
      </c>
      <c r="O335" s="144">
        <f t="shared" ref="O335:O337" si="165">SUM($U348:$AF348)</f>
        <v>399.97874000000002</v>
      </c>
      <c r="P335" s="144">
        <f t="shared" ref="P335:P337" si="166">SUM($AG348:$AR348)</f>
        <v>0</v>
      </c>
      <c r="Q335" s="144">
        <f t="shared" ref="Q335:Q337" si="167">$N335*$L335*(1-$K335)</f>
        <v>0</v>
      </c>
      <c r="R335" s="109">
        <f t="shared" ref="R335:R337" si="168">$O335*$L335*(1-$K335)</f>
        <v>399.97874000000002</v>
      </c>
      <c r="S335" s="110">
        <f t="shared" ref="S335:S337" si="169">$P335*$L335*(1-$K335)</f>
        <v>0</v>
      </c>
      <c r="T335" s="111"/>
      <c r="U335" s="145">
        <f>IF(OR(RIGHT($J335,3)="RGT",RIGHT($J335,3)="INC"),IF($I335=U$246,SUM($U348:U348)+$Q335,IF(U$246&gt;$I335,U348,0)),0)</f>
        <v>42.343199999999996</v>
      </c>
      <c r="V335" s="146">
        <f>IF(OR(RIGHT($J335,3)="RGT",RIGHT($J335,3)="INC"),IF($I335=V$246,SUM($U348:V348)+$Q335,IF(V$246&gt;$I335,V348,0)),0)</f>
        <v>111.07155999999999</v>
      </c>
      <c r="W335" s="146">
        <f>IF(OR(RIGHT($J335,3)="RGT",RIGHT($J335,3)="INC"),IF($I335=W$246,SUM($U348:W348)+$Q335,IF(W$246&gt;$I335,W348,0)),0)</f>
        <v>98.563980000000001</v>
      </c>
      <c r="X335" s="146">
        <f>IF(OR(RIGHT($J335,3)="RGT",RIGHT($J335,3)="INC"),IF($I335=X$246,SUM($U348:X348)+$Q335,IF(X$246&gt;$I335,X348,0)),0)</f>
        <v>15</v>
      </c>
      <c r="Y335" s="146">
        <f>IF(OR(RIGHT($J335,3)="RGT",RIGHT($J335,3)="INC"),IF($I335=Y$246,SUM($U348:Y348)+$Q335,IF(Y$246&gt;$I335,Y348,0)),0)</f>
        <v>50</v>
      </c>
      <c r="Z335" s="146">
        <f>IF(OR(RIGHT($J335,3)="RGT",RIGHT($J335,3)="INC"),IF($I335=Z$246,SUM($U348:Z348)+$Q335,IF(Z$246&gt;$I335,Z348,0)),0)</f>
        <v>50</v>
      </c>
      <c r="AA335" s="146">
        <f>IF(OR(RIGHT($J335,3)="RGT",RIGHT($J335,3)="INC"),IF($I335=AA$246,SUM($U348:AA348)+$Q335,IF(AA$246&gt;$I335,AA348,0)),0)</f>
        <v>33</v>
      </c>
      <c r="AB335" s="146">
        <f>IF(OR(RIGHT($J335,3)="RGT",RIGHT($J335,3)="INC"),IF($I335=AB$246,SUM($U348:AB348)+$Q335,IF(AB$246&gt;$I335,AB348,0)),0)</f>
        <v>0</v>
      </c>
      <c r="AC335" s="146">
        <f>IF(OR(RIGHT($J335,3)="RGT",RIGHT($J335,3)="INC"),IF($I335=AC$246,SUM($U348:AC348)+$Q335,IF(AC$246&gt;$I335,AC348,0)),0)</f>
        <v>0</v>
      </c>
      <c r="AD335" s="146">
        <f>IF(OR(RIGHT($J335,3)="RGT",RIGHT($J335,3)="INC"),IF($I335=AD$246,SUM($U348:AD348)+$Q335,IF(AD$246&gt;$I335,AD348,0)),0)</f>
        <v>0</v>
      </c>
      <c r="AE335" s="146">
        <f>IF(OR(RIGHT($J335,3)="RGT",RIGHT($J335,3)="INC"),IF($I335=AE$246,SUM($U348:AE348)+$Q335,IF(AE$246&gt;$I335,AE348,0)),0)</f>
        <v>0</v>
      </c>
      <c r="AF335" s="147">
        <f>IF(OR(RIGHT($J335,3)="RGT",RIGHT($J335,3)="INC"),IF($I335=AF$246,SUM($U348:AF348)+$Q335,IF(AF$246&gt;$I335,AF348,0)),0)</f>
        <v>0</v>
      </c>
      <c r="AG335" s="145">
        <f>IF(OR(RIGHT($J335,3)="RGT",RIGHT($J335,3)="INC"),IF($I335=AG$246,SUM($U348:AG348)+$Q335,IF(AG$246&gt;$I335,AG348,0)),0)</f>
        <v>0</v>
      </c>
      <c r="AH335" s="146">
        <f>IF(OR(RIGHT($J335,3)="RGT",RIGHT($J335,3)="INC"),IF($I335=AH$246,SUM($U348:AH348)+$Q335,IF(AH$246&gt;$I335,AH348,0)),0)</f>
        <v>0</v>
      </c>
      <c r="AI335" s="146">
        <f>IF(OR(RIGHT($J335,3)="RGT",RIGHT($J335,3)="INC"),IF($I335=AI$246,SUM($U348:AI348)+$Q335,IF(AI$246&gt;$I335,AI348,0)),0)</f>
        <v>0</v>
      </c>
      <c r="AJ335" s="146">
        <f>IF(OR(RIGHT($J335,3)="RGT",RIGHT($J335,3)="INC"),IF($I335=AJ$246,SUM($U348:AJ348)+$Q335,IF(AJ$246&gt;$I335,AJ348,0)),0)</f>
        <v>0</v>
      </c>
      <c r="AK335" s="146">
        <f>IF(OR(RIGHT($J335,3)="RGT",RIGHT($J335,3)="INC"),IF($I335=AK$246,SUM($U348:AK348)+$Q335,IF(AK$246&gt;$I335,AK348,0)),0)</f>
        <v>0</v>
      </c>
      <c r="AL335" s="146">
        <f>IF(OR(RIGHT($J335,3)="RGT",RIGHT($J335,3)="INC"),IF($I335=AL$246,SUM($U348:AL348)+$Q335,IF(AL$246&gt;$I335,AL348,0)),0)</f>
        <v>0</v>
      </c>
      <c r="AM335" s="146">
        <f>IF(OR(RIGHT($J335,3)="RGT",RIGHT($J335,3)="INC"),IF($I335=AM$246,SUM($U348:AM348)+$Q335,IF(AM$246&gt;$I335,AM348,0)),0)</f>
        <v>0</v>
      </c>
      <c r="AN335" s="146">
        <f>IF(OR(RIGHT($J335,3)="RGT",RIGHT($J335,3)="INC"),IF($I335=AN$246,SUM($U348:AN348)+$Q335,IF(AN$246&gt;$I335,AN348,0)),0)</f>
        <v>0</v>
      </c>
      <c r="AO335" s="146">
        <f>IF(OR(RIGHT($J335,3)="RGT",RIGHT($J335,3)="INC"),IF($I335=AO$246,SUM($U348:AO348)+$Q335,IF(AO$246&gt;$I335,AO348,0)),0)</f>
        <v>0</v>
      </c>
      <c r="AP335" s="146">
        <f>IF(OR(RIGHT($J335,3)="RGT",RIGHT($J335,3)="INC"),IF($I335=AP$246,SUM($U348:AP348)+$Q335,IF(AP$246&gt;$I335,AP348,0)),0)</f>
        <v>0</v>
      </c>
      <c r="AQ335" s="146">
        <f>IF(OR(RIGHT($J335,3)="RGT",RIGHT($J335,3)="INC"),IF($I335=AQ$246,SUM($U348:AQ348)+$Q335,IF(AQ$246&gt;$I335,AQ348,0)),0)</f>
        <v>0</v>
      </c>
      <c r="AR335" s="114">
        <f>IF(OR(RIGHT($J335,3)="RGT",RIGHT($J335,3)="INC"),IF($I335=AR$246,SUM($U348:AR348)+$Q335,IF(AR$246&gt;$I335,AR348,0)),0)</f>
        <v>0</v>
      </c>
      <c r="AS335" s="17"/>
    </row>
    <row r="336" spans="3:45" s="58" customFormat="1" x14ac:dyDescent="0.25">
      <c r="C336" s="57" t="str">
        <f t="shared" si="164"/>
        <v>Colorado River Substation</v>
      </c>
      <c r="D336" s="36" t="s">
        <v>214</v>
      </c>
      <c r="E336" s="259"/>
      <c r="F336" s="251"/>
      <c r="G336" s="252"/>
      <c r="H336" s="253"/>
      <c r="I336" s="254"/>
      <c r="J336" s="255"/>
      <c r="K336" s="256"/>
      <c r="L336" s="260"/>
      <c r="M336" s="118"/>
      <c r="N336" s="278"/>
      <c r="O336" s="144">
        <f t="shared" si="165"/>
        <v>0</v>
      </c>
      <c r="P336" s="144">
        <f t="shared" si="166"/>
        <v>0</v>
      </c>
      <c r="Q336" s="144">
        <f t="shared" si="167"/>
        <v>0</v>
      </c>
      <c r="R336" s="109">
        <f t="shared" si="168"/>
        <v>0</v>
      </c>
      <c r="S336" s="110">
        <f t="shared" si="169"/>
        <v>0</v>
      </c>
      <c r="T336" s="111"/>
      <c r="U336" s="145">
        <f>IF(OR(RIGHT($J336,3)="RGT",RIGHT($J336,3)="INC"),IF($I336=U$246,SUM($U349:U349)+$Q336,IF(U$246&gt;$I336,U349,0)),0)</f>
        <v>0</v>
      </c>
      <c r="V336" s="146">
        <f>IF(OR(RIGHT($J336,3)="RGT",RIGHT($J336,3)="INC"),IF($I336=V$246,SUM($U349:V349)+$Q336,IF(V$246&gt;$I336,V349,0)),0)</f>
        <v>0</v>
      </c>
      <c r="W336" s="146">
        <f>IF(OR(RIGHT($J336,3)="RGT",RIGHT($J336,3)="INC"),IF($I336=W$246,SUM($U349:W349)+$Q336,IF(W$246&gt;$I336,W349,0)),0)</f>
        <v>0</v>
      </c>
      <c r="X336" s="146">
        <f>IF(OR(RIGHT($J336,3)="RGT",RIGHT($J336,3)="INC"),IF($I336=X$246,SUM($U349:X349)+$Q336,IF(X$246&gt;$I336,X349,0)),0)</f>
        <v>0</v>
      </c>
      <c r="Y336" s="146">
        <f>IF(OR(RIGHT($J336,3)="RGT",RIGHT($J336,3)="INC"),IF($I336=Y$246,SUM($U349:Y349)+$Q336,IF(Y$246&gt;$I336,Y349,0)),0)</f>
        <v>0</v>
      </c>
      <c r="Z336" s="146">
        <f>IF(OR(RIGHT($J336,3)="RGT",RIGHT($J336,3)="INC"),IF($I336=Z$246,SUM($U349:Z349)+$Q336,IF(Z$246&gt;$I336,Z349,0)),0)</f>
        <v>0</v>
      </c>
      <c r="AA336" s="146">
        <f>IF(OR(RIGHT($J336,3)="RGT",RIGHT($J336,3)="INC"),IF($I336=AA$246,SUM($U349:AA349)+$Q336,IF(AA$246&gt;$I336,AA349,0)),0)</f>
        <v>0</v>
      </c>
      <c r="AB336" s="146">
        <f>IF(OR(RIGHT($J336,3)="RGT",RIGHT($J336,3)="INC"),IF($I336=AB$246,SUM($U349:AB349)+$Q336,IF(AB$246&gt;$I336,AB349,0)),0)</f>
        <v>0</v>
      </c>
      <c r="AC336" s="146">
        <f>IF(OR(RIGHT($J336,3)="RGT",RIGHT($J336,3)="INC"),IF($I336=AC$246,SUM($U349:AC349)+$Q336,IF(AC$246&gt;$I336,AC349,0)),0)</f>
        <v>0</v>
      </c>
      <c r="AD336" s="146">
        <f>IF(OR(RIGHT($J336,3)="RGT",RIGHT($J336,3)="INC"),IF($I336=AD$246,SUM($U349:AD349)+$Q336,IF(AD$246&gt;$I336,AD349,0)),0)</f>
        <v>0</v>
      </c>
      <c r="AE336" s="146">
        <f>IF(OR(RIGHT($J336,3)="RGT",RIGHT($J336,3)="INC"),IF($I336=AE$246,SUM($U349:AE349)+$Q336,IF(AE$246&gt;$I336,AE349,0)),0)</f>
        <v>0</v>
      </c>
      <c r="AF336" s="147">
        <f>IF(OR(RIGHT($J336,3)="RGT",RIGHT($J336,3)="INC"),IF($I336=AF$246,SUM($U349:AF349)+$Q336,IF(AF$246&gt;$I336,AF349,0)),0)</f>
        <v>0</v>
      </c>
      <c r="AG336" s="145">
        <f>IF(OR(RIGHT($J336,3)="RGT",RIGHT($J336,3)="INC"),IF($I336=AG$246,SUM($U349:AG349)+$Q336,IF(AG$246&gt;$I336,AG349,0)),0)</f>
        <v>0</v>
      </c>
      <c r="AH336" s="146">
        <f>IF(OR(RIGHT($J336,3)="RGT",RIGHT($J336,3)="INC"),IF($I336=AH$246,SUM($U349:AH349)+$Q336,IF(AH$246&gt;$I336,AH349,0)),0)</f>
        <v>0</v>
      </c>
      <c r="AI336" s="146">
        <f>IF(OR(RIGHT($J336,3)="RGT",RIGHT($J336,3)="INC"),IF($I336=AI$246,SUM($U349:AI349)+$Q336,IF(AI$246&gt;$I336,AI349,0)),0)</f>
        <v>0</v>
      </c>
      <c r="AJ336" s="146">
        <f>IF(OR(RIGHT($J336,3)="RGT",RIGHT($J336,3)="INC"),IF($I336=AJ$246,SUM($U349:AJ349)+$Q336,IF(AJ$246&gt;$I336,AJ349,0)),0)</f>
        <v>0</v>
      </c>
      <c r="AK336" s="146">
        <f>IF(OR(RIGHT($J336,3)="RGT",RIGHT($J336,3)="INC"),IF($I336=AK$246,SUM($U349:AK349)+$Q336,IF(AK$246&gt;$I336,AK349,0)),0)</f>
        <v>0</v>
      </c>
      <c r="AL336" s="146">
        <f>IF(OR(RIGHT($J336,3)="RGT",RIGHT($J336,3)="INC"),IF($I336=AL$246,SUM($U349:AL349)+$Q336,IF(AL$246&gt;$I336,AL349,0)),0)</f>
        <v>0</v>
      </c>
      <c r="AM336" s="146">
        <f>IF(OR(RIGHT($J336,3)="RGT",RIGHT($J336,3)="INC"),IF($I336=AM$246,SUM($U349:AM349)+$Q336,IF(AM$246&gt;$I336,AM349,0)),0)</f>
        <v>0</v>
      </c>
      <c r="AN336" s="146">
        <f>IF(OR(RIGHT($J336,3)="RGT",RIGHT($J336,3)="INC"),IF($I336=AN$246,SUM($U349:AN349)+$Q336,IF(AN$246&gt;$I336,AN349,0)),0)</f>
        <v>0</v>
      </c>
      <c r="AO336" s="146">
        <f>IF(OR(RIGHT($J336,3)="RGT",RIGHT($J336,3)="INC"),IF($I336=AO$246,SUM($U349:AO349)+$Q336,IF(AO$246&gt;$I336,AO349,0)),0)</f>
        <v>0</v>
      </c>
      <c r="AP336" s="146">
        <f>IF(OR(RIGHT($J336,3)="RGT",RIGHT($J336,3)="INC"),IF($I336=AP$246,SUM($U349:AP349)+$Q336,IF(AP$246&gt;$I336,AP349,0)),0)</f>
        <v>0</v>
      </c>
      <c r="AQ336" s="146">
        <f>IF(OR(RIGHT($J336,3)="RGT",RIGHT($J336,3)="INC"),IF($I336=AQ$246,SUM($U349:AQ349)+$Q336,IF(AQ$246&gt;$I336,AQ349,0)),0)</f>
        <v>0</v>
      </c>
      <c r="AR336" s="114">
        <f>IF(OR(RIGHT($J336,3)="RGT",RIGHT($J336,3)="INC"),IF($I336=AR$246,SUM($U349:AR349)+$Q336,IF(AR$246&gt;$I336,AR349,0)),0)</f>
        <v>0</v>
      </c>
      <c r="AS336" s="17"/>
    </row>
    <row r="337" spans="3:45" s="58" customFormat="1" x14ac:dyDescent="0.25">
      <c r="C337" s="57" t="str">
        <f>+$E$328</f>
        <v>Colorado River Substation</v>
      </c>
      <c r="D337" s="36" t="s">
        <v>214</v>
      </c>
      <c r="E337" s="259"/>
      <c r="F337" s="251"/>
      <c r="G337" s="252"/>
      <c r="H337" s="253"/>
      <c r="I337" s="254"/>
      <c r="J337" s="255"/>
      <c r="K337" s="256"/>
      <c r="L337" s="260"/>
      <c r="M337" s="118"/>
      <c r="N337" s="278"/>
      <c r="O337" s="144">
        <f t="shared" si="165"/>
        <v>0</v>
      </c>
      <c r="P337" s="144">
        <f t="shared" si="166"/>
        <v>0</v>
      </c>
      <c r="Q337" s="144">
        <f t="shared" si="167"/>
        <v>0</v>
      </c>
      <c r="R337" s="109">
        <f t="shared" si="168"/>
        <v>0</v>
      </c>
      <c r="S337" s="110">
        <f t="shared" si="169"/>
        <v>0</v>
      </c>
      <c r="T337" s="111"/>
      <c r="U337" s="145">
        <f>IF(OR(RIGHT($J337,3)="RGT",RIGHT($J337,3)="INC"),IF($I337=U$246,SUM($U350:U350)+$Q337,IF(U$246&gt;$I337,U350,0)),0)</f>
        <v>0</v>
      </c>
      <c r="V337" s="146">
        <f>IF(OR(RIGHT($J337,3)="RGT",RIGHT($J337,3)="INC"),IF($I337=V$246,SUM($U350:V350)+$Q337,IF(V$246&gt;$I337,V350,0)),0)</f>
        <v>0</v>
      </c>
      <c r="W337" s="146">
        <f>IF(OR(RIGHT($J337,3)="RGT",RIGHT($J337,3)="INC"),IF($I337=W$246,SUM($U350:W350)+$Q337,IF(W$246&gt;$I337,W350,0)),0)</f>
        <v>0</v>
      </c>
      <c r="X337" s="146">
        <f>IF(OR(RIGHT($J337,3)="RGT",RIGHT($J337,3)="INC"),IF($I337=X$246,SUM($U350:X350)+$Q337,IF(X$246&gt;$I337,X350,0)),0)</f>
        <v>0</v>
      </c>
      <c r="Y337" s="146">
        <f>IF(OR(RIGHT($J337,3)="RGT",RIGHT($J337,3)="INC"),IF($I337=Y$246,SUM($U350:Y350)+$Q337,IF(Y$246&gt;$I337,Y350,0)),0)</f>
        <v>0</v>
      </c>
      <c r="Z337" s="146">
        <f>IF(OR(RIGHT($J337,3)="RGT",RIGHT($J337,3)="INC"),IF($I337=Z$246,SUM($U350:Z350)+$Q337,IF(Z$246&gt;$I337,Z350,0)),0)</f>
        <v>0</v>
      </c>
      <c r="AA337" s="146">
        <f>IF(OR(RIGHT($J337,3)="RGT",RIGHT($J337,3)="INC"),IF($I337=AA$246,SUM($U350:AA350)+$Q337,IF(AA$246&gt;$I337,AA350,0)),0)</f>
        <v>0</v>
      </c>
      <c r="AB337" s="146">
        <f>IF(OR(RIGHT($J337,3)="RGT",RIGHT($J337,3)="INC"),IF($I337=AB$246,SUM($U350:AB350)+$Q337,IF(AB$246&gt;$I337,AB350,0)),0)</f>
        <v>0</v>
      </c>
      <c r="AC337" s="146">
        <f>IF(OR(RIGHT($J337,3)="RGT",RIGHT($J337,3)="INC"),IF($I337=AC$246,SUM($U350:AC350)+$Q337,IF(AC$246&gt;$I337,AC350,0)),0)</f>
        <v>0</v>
      </c>
      <c r="AD337" s="146">
        <f>IF(OR(RIGHT($J337,3)="RGT",RIGHT($J337,3)="INC"),IF($I337=AD$246,SUM($U350:AD350)+$Q337,IF(AD$246&gt;$I337,AD350,0)),0)</f>
        <v>0</v>
      </c>
      <c r="AE337" s="146">
        <f>IF(OR(RIGHT($J337,3)="RGT",RIGHT($J337,3)="INC"),IF($I337=AE$246,SUM($U350:AE350)+$Q337,IF(AE$246&gt;$I337,AE350,0)),0)</f>
        <v>0</v>
      </c>
      <c r="AF337" s="147">
        <f>IF(OR(RIGHT($J337,3)="RGT",RIGHT($J337,3)="INC"),IF($I337=AF$246,SUM($U350:AF350)+$Q337,IF(AF$246&gt;$I337,AF350,0)),0)</f>
        <v>0</v>
      </c>
      <c r="AG337" s="145">
        <f>IF(OR(RIGHT($J337,3)="RGT",RIGHT($J337,3)="INC"),IF($I337=AG$246,SUM($U350:AG350)+$Q337,IF(AG$246&gt;$I337,AG350,0)),0)</f>
        <v>0</v>
      </c>
      <c r="AH337" s="146">
        <f>IF(OR(RIGHT($J337,3)="RGT",RIGHT($J337,3)="INC"),IF($I337=AH$246,SUM($U350:AH350)+$Q337,IF(AH$246&gt;$I337,AH350,0)),0)</f>
        <v>0</v>
      </c>
      <c r="AI337" s="146">
        <f>IF(OR(RIGHT($J337,3)="RGT",RIGHT($J337,3)="INC"),IF($I337=AI$246,SUM($U350:AI350)+$Q337,IF(AI$246&gt;$I337,AI350,0)),0)</f>
        <v>0</v>
      </c>
      <c r="AJ337" s="146">
        <f>IF(OR(RIGHT($J337,3)="RGT",RIGHT($J337,3)="INC"),IF($I337=AJ$246,SUM($U350:AJ350)+$Q337,IF(AJ$246&gt;$I337,AJ350,0)),0)</f>
        <v>0</v>
      </c>
      <c r="AK337" s="146">
        <f>IF(OR(RIGHT($J337,3)="RGT",RIGHT($J337,3)="INC"),IF($I337=AK$246,SUM($U350:AK350)+$Q337,IF(AK$246&gt;$I337,AK350,0)),0)</f>
        <v>0</v>
      </c>
      <c r="AL337" s="146">
        <f>IF(OR(RIGHT($J337,3)="RGT",RIGHT($J337,3)="INC"),IF($I337=AL$246,SUM($U350:AL350)+$Q337,IF(AL$246&gt;$I337,AL350,0)),0)</f>
        <v>0</v>
      </c>
      <c r="AM337" s="146">
        <f>IF(OR(RIGHT($J337,3)="RGT",RIGHT($J337,3)="INC"),IF($I337=AM$246,SUM($U350:AM350)+$Q337,IF(AM$246&gt;$I337,AM350,0)),0)</f>
        <v>0</v>
      </c>
      <c r="AN337" s="146">
        <f>IF(OR(RIGHT($J337,3)="RGT",RIGHT($J337,3)="INC"),IF($I337=AN$246,SUM($U350:AN350)+$Q337,IF(AN$246&gt;$I337,AN350,0)),0)</f>
        <v>0</v>
      </c>
      <c r="AO337" s="146">
        <f>IF(OR(RIGHT($J337,3)="RGT",RIGHT($J337,3)="INC"),IF($I337=AO$246,SUM($U350:AO350)+$Q337,IF(AO$246&gt;$I337,AO350,0)),0)</f>
        <v>0</v>
      </c>
      <c r="AP337" s="146">
        <f>IF(OR(RIGHT($J337,3)="RGT",RIGHT($J337,3)="INC"),IF($I337=AP$246,SUM($U350:AP350)+$Q337,IF(AP$246&gt;$I337,AP350,0)),0)</f>
        <v>0</v>
      </c>
      <c r="AQ337" s="146">
        <f>IF(OR(RIGHT($J337,3)="RGT",RIGHT($J337,3)="INC"),IF($I337=AQ$246,SUM($U350:AQ350)+$Q337,IF(AQ$246&gt;$I337,AQ350,0)),0)</f>
        <v>0</v>
      </c>
      <c r="AR337" s="114">
        <f>IF(OR(RIGHT($J337,3)="RGT",RIGHT($J337,3)="INC"),IF($I337=AR$246,SUM($U350:AR350)+$Q337,IF(AR$246&gt;$I337,AR350,0)),0)</f>
        <v>0</v>
      </c>
      <c r="AS337" s="17"/>
    </row>
    <row r="338" spans="3:45" ht="15.75" thickBot="1" x14ac:dyDescent="0.3">
      <c r="D338" s="36" t="s">
        <v>1</v>
      </c>
      <c r="E338" s="115" t="s">
        <v>199</v>
      </c>
      <c r="F338" s="116"/>
      <c r="G338" s="116"/>
      <c r="H338" s="116"/>
      <c r="I338" s="116"/>
      <c r="J338" s="116"/>
      <c r="K338" s="116"/>
      <c r="L338" s="117"/>
      <c r="M338" s="118"/>
      <c r="N338" s="119">
        <f t="shared" ref="N338:S338" si="170">SUM(N334:N337)</f>
        <v>0</v>
      </c>
      <c r="O338" s="120">
        <f t="shared" si="170"/>
        <v>22.467960000000005</v>
      </c>
      <c r="P338" s="120">
        <f t="shared" si="170"/>
        <v>0</v>
      </c>
      <c r="Q338" s="120">
        <f t="shared" si="170"/>
        <v>0</v>
      </c>
      <c r="R338" s="120">
        <f t="shared" si="170"/>
        <v>22.467960000000005</v>
      </c>
      <c r="S338" s="121">
        <f t="shared" si="170"/>
        <v>0</v>
      </c>
      <c r="T338" s="122"/>
      <c r="U338" s="123">
        <f t="shared" ref="U338:AR338" si="171">SUM(U334:U337)</f>
        <v>-335.08145000000002</v>
      </c>
      <c r="V338" s="124">
        <f t="shared" si="171"/>
        <v>111.07015999999999</v>
      </c>
      <c r="W338" s="124">
        <f t="shared" si="171"/>
        <v>98.479250000000008</v>
      </c>
      <c r="X338" s="124">
        <f t="shared" si="171"/>
        <v>15</v>
      </c>
      <c r="Y338" s="124">
        <f t="shared" si="171"/>
        <v>50</v>
      </c>
      <c r="Z338" s="124">
        <f t="shared" si="171"/>
        <v>50</v>
      </c>
      <c r="AA338" s="124">
        <f t="shared" si="171"/>
        <v>33</v>
      </c>
      <c r="AB338" s="124">
        <f t="shared" si="171"/>
        <v>0</v>
      </c>
      <c r="AC338" s="124">
        <f t="shared" si="171"/>
        <v>0</v>
      </c>
      <c r="AD338" s="124">
        <f t="shared" si="171"/>
        <v>0</v>
      </c>
      <c r="AE338" s="124">
        <f t="shared" si="171"/>
        <v>0</v>
      </c>
      <c r="AF338" s="125">
        <f t="shared" si="171"/>
        <v>0</v>
      </c>
      <c r="AG338" s="123">
        <f t="shared" si="171"/>
        <v>0</v>
      </c>
      <c r="AH338" s="124">
        <f t="shared" si="171"/>
        <v>0</v>
      </c>
      <c r="AI338" s="124">
        <f t="shared" si="171"/>
        <v>0</v>
      </c>
      <c r="AJ338" s="124">
        <f t="shared" si="171"/>
        <v>0</v>
      </c>
      <c r="AK338" s="124">
        <f t="shared" si="171"/>
        <v>0</v>
      </c>
      <c r="AL338" s="124">
        <f t="shared" si="171"/>
        <v>0</v>
      </c>
      <c r="AM338" s="124">
        <f t="shared" si="171"/>
        <v>0</v>
      </c>
      <c r="AN338" s="124">
        <f t="shared" si="171"/>
        <v>0</v>
      </c>
      <c r="AO338" s="124">
        <f t="shared" si="171"/>
        <v>0</v>
      </c>
      <c r="AP338" s="124">
        <f t="shared" si="171"/>
        <v>0</v>
      </c>
      <c r="AQ338" s="124">
        <f t="shared" si="171"/>
        <v>0</v>
      </c>
      <c r="AR338" s="125">
        <f t="shared" si="171"/>
        <v>0</v>
      </c>
      <c r="AS338" s="17"/>
    </row>
    <row r="339" spans="3:45" ht="15.75" thickTop="1" x14ac:dyDescent="0.25">
      <c r="E339" s="126"/>
      <c r="F339" s="44"/>
      <c r="G339" s="45"/>
      <c r="H339" s="12"/>
      <c r="I339" s="12"/>
      <c r="J339" s="15"/>
      <c r="K339" s="12"/>
      <c r="L339" s="12"/>
      <c r="M339" s="118"/>
      <c r="N339" s="15"/>
      <c r="O339" s="15"/>
      <c r="P339" s="15"/>
      <c r="Q339" s="15"/>
      <c r="R339" s="15"/>
      <c r="S339" s="15"/>
      <c r="T339" s="12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c r="AR339" s="12"/>
      <c r="AS339" s="17"/>
    </row>
    <row r="340" spans="3:45" ht="15.75" thickBot="1" x14ac:dyDescent="0.3">
      <c r="E340" s="115" t="str">
        <f>"Total Incremental Plant Balance - "&amp;E328</f>
        <v>Total Incremental Plant Balance - Colorado River Substation</v>
      </c>
      <c r="F340" s="116"/>
      <c r="G340" s="116"/>
      <c r="H340" s="116"/>
      <c r="I340" s="116"/>
      <c r="J340" s="116"/>
      <c r="K340" s="116"/>
      <c r="L340" s="117"/>
      <c r="M340" s="118"/>
      <c r="N340" s="119"/>
      <c r="O340" s="120"/>
      <c r="P340" s="120"/>
      <c r="Q340" s="120"/>
      <c r="R340" s="120"/>
      <c r="S340" s="121"/>
      <c r="T340" s="122"/>
      <c r="U340" s="123">
        <f>U338</f>
        <v>-335.08145000000002</v>
      </c>
      <c r="V340" s="124">
        <f>U340+V338</f>
        <v>-224.01129000000003</v>
      </c>
      <c r="W340" s="124">
        <f t="shared" ref="W340:AR340" si="172">V340+W338</f>
        <v>-125.53204000000002</v>
      </c>
      <c r="X340" s="124">
        <f t="shared" si="172"/>
        <v>-110.53204000000002</v>
      </c>
      <c r="Y340" s="124">
        <f t="shared" si="172"/>
        <v>-60.532040000000023</v>
      </c>
      <c r="Z340" s="124">
        <f t="shared" si="172"/>
        <v>-10.532040000000023</v>
      </c>
      <c r="AA340" s="124">
        <f t="shared" si="172"/>
        <v>22.467959999999977</v>
      </c>
      <c r="AB340" s="124">
        <f t="shared" si="172"/>
        <v>22.467959999999977</v>
      </c>
      <c r="AC340" s="124">
        <f t="shared" si="172"/>
        <v>22.467959999999977</v>
      </c>
      <c r="AD340" s="124">
        <f t="shared" si="172"/>
        <v>22.467959999999977</v>
      </c>
      <c r="AE340" s="124">
        <f t="shared" si="172"/>
        <v>22.467959999999977</v>
      </c>
      <c r="AF340" s="125">
        <f t="shared" si="172"/>
        <v>22.467959999999977</v>
      </c>
      <c r="AG340" s="123">
        <f t="shared" si="172"/>
        <v>22.467959999999977</v>
      </c>
      <c r="AH340" s="124">
        <f t="shared" si="172"/>
        <v>22.467959999999977</v>
      </c>
      <c r="AI340" s="124">
        <f t="shared" si="172"/>
        <v>22.467959999999977</v>
      </c>
      <c r="AJ340" s="124">
        <f t="shared" si="172"/>
        <v>22.467959999999977</v>
      </c>
      <c r="AK340" s="124">
        <f t="shared" si="172"/>
        <v>22.467959999999977</v>
      </c>
      <c r="AL340" s="124">
        <f t="shared" si="172"/>
        <v>22.467959999999977</v>
      </c>
      <c r="AM340" s="124">
        <f t="shared" si="172"/>
        <v>22.467959999999977</v>
      </c>
      <c r="AN340" s="124">
        <f t="shared" si="172"/>
        <v>22.467959999999977</v>
      </c>
      <c r="AO340" s="124">
        <f t="shared" si="172"/>
        <v>22.467959999999977</v>
      </c>
      <c r="AP340" s="124">
        <f t="shared" si="172"/>
        <v>22.467959999999977</v>
      </c>
      <c r="AQ340" s="124">
        <f t="shared" si="172"/>
        <v>22.467959999999977</v>
      </c>
      <c r="AR340" s="125">
        <f t="shared" si="172"/>
        <v>22.467959999999977</v>
      </c>
      <c r="AS340" s="18"/>
    </row>
    <row r="341" spans="3:45" ht="15.75" thickTop="1" x14ac:dyDescent="0.25">
      <c r="E341" s="127"/>
      <c r="F341" s="128"/>
      <c r="G341" s="127"/>
      <c r="H341" s="191"/>
      <c r="I341" s="191"/>
      <c r="J341" s="191"/>
      <c r="K341" s="191"/>
      <c r="L341" s="191"/>
      <c r="M341" s="118"/>
      <c r="N341" s="30"/>
      <c r="O341" s="30"/>
      <c r="P341" s="30"/>
      <c r="Q341" s="30"/>
      <c r="R341" s="30"/>
      <c r="S341" s="30"/>
      <c r="T341" s="122"/>
      <c r="U341" s="129"/>
      <c r="V341" s="129"/>
      <c r="W341" s="129"/>
      <c r="X341" s="129"/>
      <c r="Y341" s="129"/>
      <c r="Z341" s="129"/>
      <c r="AA341" s="129"/>
      <c r="AB341" s="129"/>
      <c r="AC341" s="129"/>
      <c r="AD341" s="129"/>
      <c r="AE341" s="129"/>
      <c r="AF341" s="129"/>
      <c r="AG341" s="129"/>
      <c r="AH341" s="129"/>
      <c r="AI341" s="129"/>
      <c r="AJ341" s="129"/>
      <c r="AK341" s="129"/>
      <c r="AL341" s="129"/>
      <c r="AM341" s="129"/>
      <c r="AN341" s="129"/>
      <c r="AO341" s="129"/>
      <c r="AP341" s="129"/>
      <c r="AQ341" s="129"/>
      <c r="AR341" s="129"/>
      <c r="AS341" s="17"/>
    </row>
    <row r="342" spans="3:45" x14ac:dyDescent="0.25">
      <c r="E342" s="126"/>
      <c r="F342" s="44"/>
      <c r="G342" s="45"/>
      <c r="H342" s="12"/>
      <c r="I342" s="12"/>
      <c r="J342" s="15"/>
      <c r="K342" s="12"/>
      <c r="L342" s="12"/>
      <c r="M342" s="118"/>
      <c r="N342" s="19"/>
      <c r="O342" s="19"/>
      <c r="P342" s="19"/>
      <c r="Q342" s="19"/>
      <c r="R342" s="19"/>
      <c r="S342" s="19"/>
      <c r="T342" s="12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c r="AR342" s="12"/>
      <c r="AS342" s="17"/>
    </row>
    <row r="343" spans="3:45" x14ac:dyDescent="0.25">
      <c r="E343" s="96" t="s">
        <v>219</v>
      </c>
      <c r="M343" s="118"/>
      <c r="T343" s="122"/>
      <c r="AS343" s="17"/>
    </row>
    <row r="344" spans="3:45" x14ac:dyDescent="0.25">
      <c r="E344" s="38" t="s">
        <v>220</v>
      </c>
      <c r="M344" s="118"/>
      <c r="T344" s="122"/>
      <c r="AS344" s="17"/>
    </row>
    <row r="345" spans="3:45" ht="15.75" thickBot="1" x14ac:dyDescent="0.3">
      <c r="M345" s="118"/>
      <c r="T345" s="122"/>
      <c r="AS345" s="17"/>
    </row>
    <row r="346" spans="3:45" ht="30.75" thickBot="1" x14ac:dyDescent="0.3">
      <c r="E346" s="153" t="s">
        <v>23</v>
      </c>
      <c r="F346" s="154" t="s">
        <v>24</v>
      </c>
      <c r="G346" s="155" t="s">
        <v>25</v>
      </c>
      <c r="H346" s="131" t="s">
        <v>26</v>
      </c>
      <c r="I346" s="156" t="s">
        <v>27</v>
      </c>
      <c r="J346" s="156" t="s">
        <v>28</v>
      </c>
      <c r="K346" s="156" t="s">
        <v>29</v>
      </c>
      <c r="L346" s="157" t="s">
        <v>30</v>
      </c>
      <c r="M346" s="118"/>
      <c r="N346" s="105" t="str">
        <f t="shared" ref="N346:S346" si="173">N$13</f>
        <v>2016 CWIP</v>
      </c>
      <c r="O346" s="102" t="str">
        <f t="shared" si="173"/>
        <v>2017 Total Expenditures</v>
      </c>
      <c r="P346" s="102" t="str">
        <f t="shared" si="173"/>
        <v>2018 Total Expenditures</v>
      </c>
      <c r="Q346" s="102" t="str">
        <f t="shared" si="173"/>
        <v>2016 ISO CWIP Less Collectible</v>
      </c>
      <c r="R346" s="102" t="str">
        <f t="shared" si="173"/>
        <v>2017 ISO Expenditures Less Collectible</v>
      </c>
      <c r="S346" s="103" t="str">
        <f t="shared" si="173"/>
        <v>2018 ISO Expenditures Less Collectible</v>
      </c>
      <c r="T346" s="122"/>
      <c r="U346" s="107">
        <f>$F$5</f>
        <v>42736</v>
      </c>
      <c r="V346" s="101">
        <f t="shared" ref="V346:AN346" si="174">DATE(YEAR(U346),MONTH(U346)+1,DAY(U346))</f>
        <v>42767</v>
      </c>
      <c r="W346" s="101">
        <f t="shared" si="174"/>
        <v>42795</v>
      </c>
      <c r="X346" s="101">
        <f t="shared" si="174"/>
        <v>42826</v>
      </c>
      <c r="Y346" s="101">
        <f t="shared" si="174"/>
        <v>42856</v>
      </c>
      <c r="Z346" s="101">
        <f t="shared" si="174"/>
        <v>42887</v>
      </c>
      <c r="AA346" s="101">
        <f t="shared" si="174"/>
        <v>42917</v>
      </c>
      <c r="AB346" s="101">
        <f t="shared" si="174"/>
        <v>42948</v>
      </c>
      <c r="AC346" s="101">
        <f t="shared" si="174"/>
        <v>42979</v>
      </c>
      <c r="AD346" s="101">
        <f t="shared" si="174"/>
        <v>43009</v>
      </c>
      <c r="AE346" s="101">
        <f t="shared" si="174"/>
        <v>43040</v>
      </c>
      <c r="AF346" s="108">
        <f t="shared" si="174"/>
        <v>43070</v>
      </c>
      <c r="AG346" s="107">
        <f>DATE(YEAR(AF346),MONTH(AF346)+1,DAY(AF346))</f>
        <v>43101</v>
      </c>
      <c r="AH346" s="101">
        <f t="shared" si="174"/>
        <v>43132</v>
      </c>
      <c r="AI346" s="101">
        <f t="shared" si="174"/>
        <v>43160</v>
      </c>
      <c r="AJ346" s="101">
        <f t="shared" si="174"/>
        <v>43191</v>
      </c>
      <c r="AK346" s="101">
        <f t="shared" si="174"/>
        <v>43221</v>
      </c>
      <c r="AL346" s="101">
        <f t="shared" si="174"/>
        <v>43252</v>
      </c>
      <c r="AM346" s="101">
        <f t="shared" si="174"/>
        <v>43282</v>
      </c>
      <c r="AN346" s="101">
        <f t="shared" si="174"/>
        <v>43313</v>
      </c>
      <c r="AO346" s="101">
        <f>DATE(YEAR(AN346),MONTH(AN346)+1,DAY(AN346))</f>
        <v>43344</v>
      </c>
      <c r="AP346" s="101">
        <f>DATE(YEAR(AO346),MONTH(AO346)+1,DAY(AO346))</f>
        <v>43374</v>
      </c>
      <c r="AQ346" s="101">
        <f>DATE(YEAR(AP346),MONTH(AP346)+1,DAY(AP346))</f>
        <v>43405</v>
      </c>
      <c r="AR346" s="108">
        <f>DATE(YEAR(AQ346),MONTH(AQ346)+1,DAY(AQ346))</f>
        <v>43435</v>
      </c>
      <c r="AS346" s="17"/>
    </row>
    <row r="347" spans="3:45" x14ac:dyDescent="0.25">
      <c r="C347" s="57" t="str">
        <f>+$E$328</f>
        <v>Colorado River Substation</v>
      </c>
      <c r="D347" s="36" t="s">
        <v>6</v>
      </c>
      <c r="E347" s="158" t="str">
        <f t="shared" ref="E347:L348" si="175">E334</f>
        <v>CET-ET-TP-RL-707600</v>
      </c>
      <c r="F347" s="135" t="str">
        <f t="shared" si="175"/>
        <v>Colorado River Substation: Install Equipment to support Large Generation Interconnections.</v>
      </c>
      <c r="G347" s="159" t="str">
        <f t="shared" si="175"/>
        <v>7076</v>
      </c>
      <c r="H347" s="160" t="str">
        <f t="shared" si="175"/>
        <v>High</v>
      </c>
      <c r="I347" s="161">
        <f t="shared" si="175"/>
        <v>41456</v>
      </c>
      <c r="J347" s="160" t="str">
        <f t="shared" si="175"/>
        <v>TR-SUBINC</v>
      </c>
      <c r="K347" s="162">
        <f t="shared" si="175"/>
        <v>0</v>
      </c>
      <c r="L347" s="163">
        <f t="shared" si="175"/>
        <v>1</v>
      </c>
      <c r="M347" s="118"/>
      <c r="N347" s="139">
        <f>N334</f>
        <v>0</v>
      </c>
      <c r="O347" s="109">
        <f>O334</f>
        <v>-377.51078000000001</v>
      </c>
      <c r="P347" s="109">
        <f>P334</f>
        <v>0</v>
      </c>
      <c r="Q347" s="109">
        <f>$N347*$L347*(1-$K347)</f>
        <v>0</v>
      </c>
      <c r="R347" s="109">
        <f>$O347*$L347*(1-$K347)</f>
        <v>-377.51078000000001</v>
      </c>
      <c r="S347" s="110">
        <f>$P347*$L347*(1-$K347)</f>
        <v>0</v>
      </c>
      <c r="T347" s="111"/>
      <c r="U347" s="244">
        <v>-377.42465000000004</v>
      </c>
      <c r="V347" s="265">
        <v>-1.4E-3</v>
      </c>
      <c r="W347" s="265">
        <v>-8.473E-2</v>
      </c>
      <c r="X347" s="265">
        <v>0</v>
      </c>
      <c r="Y347" s="265">
        <v>0</v>
      </c>
      <c r="Z347" s="265">
        <v>0</v>
      </c>
      <c r="AA347" s="265">
        <v>0</v>
      </c>
      <c r="AB347" s="265">
        <v>0</v>
      </c>
      <c r="AC347" s="265">
        <v>0</v>
      </c>
      <c r="AD347" s="265">
        <v>0</v>
      </c>
      <c r="AE347" s="265">
        <v>0</v>
      </c>
      <c r="AF347" s="245">
        <v>0</v>
      </c>
      <c r="AG347" s="277"/>
      <c r="AH347" s="265"/>
      <c r="AI347" s="265"/>
      <c r="AJ347" s="265"/>
      <c r="AK347" s="265"/>
      <c r="AL347" s="265"/>
      <c r="AM347" s="265"/>
      <c r="AN347" s="265"/>
      <c r="AO347" s="265"/>
      <c r="AP347" s="265"/>
      <c r="AQ347" s="265"/>
      <c r="AR347" s="245"/>
      <c r="AS347" s="17"/>
    </row>
    <row r="348" spans="3:45" x14ac:dyDescent="0.25">
      <c r="C348" s="57" t="str">
        <f t="shared" ref="C348:C349" si="176">+$E$328</f>
        <v>Colorado River Substation</v>
      </c>
      <c r="D348" s="36" t="s">
        <v>6</v>
      </c>
      <c r="E348" s="134" t="str">
        <f>E335</f>
        <v>CET-ET-TP-RN-706102</v>
      </c>
      <c r="F348" s="140" t="str">
        <f t="shared" si="175"/>
        <v>Devers: Relays for D-RB 500kV N-2 SPS</v>
      </c>
      <c r="G348" s="122" t="str">
        <f t="shared" si="175"/>
        <v>7061</v>
      </c>
      <c r="H348" s="136" t="str">
        <f t="shared" si="175"/>
        <v>High</v>
      </c>
      <c r="I348" s="111">
        <f t="shared" si="175"/>
        <v>42125</v>
      </c>
      <c r="J348" s="136" t="str">
        <f t="shared" si="175"/>
        <v>TR-SUBINC</v>
      </c>
      <c r="K348" s="137">
        <f t="shared" si="175"/>
        <v>0</v>
      </c>
      <c r="L348" s="138">
        <f t="shared" si="175"/>
        <v>1</v>
      </c>
      <c r="M348" s="118"/>
      <c r="N348" s="139">
        <f t="shared" ref="N348:P350" si="177">N335</f>
        <v>0</v>
      </c>
      <c r="O348" s="109">
        <f t="shared" si="177"/>
        <v>399.97874000000002</v>
      </c>
      <c r="P348" s="109">
        <f t="shared" si="177"/>
        <v>0</v>
      </c>
      <c r="Q348" s="109">
        <f t="shared" ref="Q348:Q350" si="178">$N348*$L348*(1-$K348)</f>
        <v>0</v>
      </c>
      <c r="R348" s="109">
        <f t="shared" ref="R348:R350" si="179">$O348*$L348*(1-$K348)</f>
        <v>399.97874000000002</v>
      </c>
      <c r="S348" s="110">
        <f t="shared" ref="S348:S350" si="180">$P348*$L348*(1-$K348)</f>
        <v>0</v>
      </c>
      <c r="T348" s="111"/>
      <c r="U348" s="244">
        <v>42.343199999999996</v>
      </c>
      <c r="V348" s="265">
        <v>111.07155999999999</v>
      </c>
      <c r="W348" s="265">
        <v>98.563980000000001</v>
      </c>
      <c r="X348" s="265">
        <v>15</v>
      </c>
      <c r="Y348" s="265">
        <v>50</v>
      </c>
      <c r="Z348" s="265">
        <v>50</v>
      </c>
      <c r="AA348" s="265">
        <v>33</v>
      </c>
      <c r="AB348" s="265">
        <v>0</v>
      </c>
      <c r="AC348" s="265">
        <v>0</v>
      </c>
      <c r="AD348" s="265">
        <v>0</v>
      </c>
      <c r="AE348" s="265">
        <v>0</v>
      </c>
      <c r="AF348" s="245">
        <v>0</v>
      </c>
      <c r="AG348" s="277"/>
      <c r="AH348" s="265"/>
      <c r="AI348" s="265"/>
      <c r="AJ348" s="265"/>
      <c r="AK348" s="265"/>
      <c r="AL348" s="265"/>
      <c r="AM348" s="265"/>
      <c r="AN348" s="265"/>
      <c r="AO348" s="265"/>
      <c r="AP348" s="265"/>
      <c r="AQ348" s="265"/>
      <c r="AR348" s="245"/>
      <c r="AS348" s="17"/>
    </row>
    <row r="349" spans="3:45" hidden="1" x14ac:dyDescent="0.25">
      <c r="C349" s="57" t="str">
        <f t="shared" si="176"/>
        <v>Colorado River Substation</v>
      </c>
      <c r="D349" s="36" t="s">
        <v>6</v>
      </c>
      <c r="E349" s="134"/>
      <c r="F349" s="140"/>
      <c r="G349" s="122"/>
      <c r="H349" s="136"/>
      <c r="I349" s="111"/>
      <c r="J349" s="136"/>
      <c r="K349" s="137"/>
      <c r="L349" s="138"/>
      <c r="M349" s="118"/>
      <c r="N349" s="139">
        <f t="shared" si="177"/>
        <v>0</v>
      </c>
      <c r="O349" s="109">
        <f t="shared" si="177"/>
        <v>0</v>
      </c>
      <c r="P349" s="109">
        <f t="shared" si="177"/>
        <v>0</v>
      </c>
      <c r="Q349" s="109">
        <f t="shared" si="178"/>
        <v>0</v>
      </c>
      <c r="R349" s="109">
        <f t="shared" si="179"/>
        <v>0</v>
      </c>
      <c r="S349" s="110">
        <f t="shared" si="180"/>
        <v>0</v>
      </c>
      <c r="T349" s="111"/>
      <c r="U349" s="244"/>
      <c r="V349" s="265"/>
      <c r="W349" s="265"/>
      <c r="X349" s="265"/>
      <c r="Y349" s="265"/>
      <c r="Z349" s="265"/>
      <c r="AA349" s="265"/>
      <c r="AB349" s="265"/>
      <c r="AC349" s="265"/>
      <c r="AD349" s="265"/>
      <c r="AE349" s="265"/>
      <c r="AF349" s="245"/>
      <c r="AG349" s="277"/>
      <c r="AH349" s="265"/>
      <c r="AI349" s="265"/>
      <c r="AJ349" s="265"/>
      <c r="AK349" s="265"/>
      <c r="AL349" s="265"/>
      <c r="AM349" s="265"/>
      <c r="AN349" s="265"/>
      <c r="AO349" s="265"/>
      <c r="AP349" s="265"/>
      <c r="AQ349" s="265"/>
      <c r="AR349" s="245"/>
      <c r="AS349" s="17"/>
    </row>
    <row r="350" spans="3:45" hidden="1" x14ac:dyDescent="0.25">
      <c r="C350" s="57" t="str">
        <f>+$E$328</f>
        <v>Colorado River Substation</v>
      </c>
      <c r="D350" s="36" t="s">
        <v>6</v>
      </c>
      <c r="E350" s="134"/>
      <c r="F350" s="140"/>
      <c r="G350" s="122"/>
      <c r="H350" s="136"/>
      <c r="I350" s="111"/>
      <c r="J350" s="136"/>
      <c r="K350" s="137"/>
      <c r="L350" s="138"/>
      <c r="M350" s="118"/>
      <c r="N350" s="139">
        <f t="shared" si="177"/>
        <v>0</v>
      </c>
      <c r="O350" s="109">
        <f t="shared" si="177"/>
        <v>0</v>
      </c>
      <c r="P350" s="109">
        <f t="shared" si="177"/>
        <v>0</v>
      </c>
      <c r="Q350" s="109">
        <f t="shared" si="178"/>
        <v>0</v>
      </c>
      <c r="R350" s="109">
        <f t="shared" si="179"/>
        <v>0</v>
      </c>
      <c r="S350" s="110">
        <f t="shared" si="180"/>
        <v>0</v>
      </c>
      <c r="T350" s="111"/>
      <c r="U350" s="244"/>
      <c r="V350" s="265"/>
      <c r="W350" s="265"/>
      <c r="X350" s="265"/>
      <c r="Y350" s="265"/>
      <c r="Z350" s="265"/>
      <c r="AA350" s="265"/>
      <c r="AB350" s="265"/>
      <c r="AC350" s="265"/>
      <c r="AD350" s="265"/>
      <c r="AE350" s="265"/>
      <c r="AF350" s="245"/>
      <c r="AG350" s="277"/>
      <c r="AH350" s="265"/>
      <c r="AI350" s="265"/>
      <c r="AJ350" s="265"/>
      <c r="AK350" s="265"/>
      <c r="AL350" s="265"/>
      <c r="AM350" s="265"/>
      <c r="AN350" s="265"/>
      <c r="AO350" s="265"/>
      <c r="AP350" s="265"/>
      <c r="AQ350" s="265"/>
      <c r="AR350" s="245"/>
      <c r="AS350" s="17"/>
    </row>
    <row r="351" spans="3:45" ht="15.75" thickBot="1" x14ac:dyDescent="0.3">
      <c r="E351" s="115" t="s">
        <v>221</v>
      </c>
      <c r="F351" s="116"/>
      <c r="G351" s="116"/>
      <c r="H351" s="116"/>
      <c r="I351" s="116"/>
      <c r="J351" s="116"/>
      <c r="K351" s="116"/>
      <c r="L351" s="117"/>
      <c r="M351" s="118"/>
      <c r="N351" s="119">
        <f t="shared" ref="N351:S351" si="181">SUM(N347:N350)</f>
        <v>0</v>
      </c>
      <c r="O351" s="120">
        <f>SUM(O347:O350)</f>
        <v>22.467960000000005</v>
      </c>
      <c r="P351" s="120">
        <f t="shared" si="181"/>
        <v>0</v>
      </c>
      <c r="Q351" s="120">
        <f t="shared" si="181"/>
        <v>0</v>
      </c>
      <c r="R351" s="120">
        <f t="shared" si="181"/>
        <v>22.467960000000005</v>
      </c>
      <c r="S351" s="121">
        <f t="shared" si="181"/>
        <v>0</v>
      </c>
      <c r="T351" s="122"/>
      <c r="U351" s="123">
        <f t="shared" ref="U351:AR351" si="182">SUM(U347:U350)</f>
        <v>-335.08145000000002</v>
      </c>
      <c r="V351" s="124">
        <f t="shared" si="182"/>
        <v>111.07015999999999</v>
      </c>
      <c r="W351" s="124">
        <f t="shared" si="182"/>
        <v>98.479250000000008</v>
      </c>
      <c r="X351" s="124">
        <f t="shared" si="182"/>
        <v>15</v>
      </c>
      <c r="Y351" s="124">
        <f t="shared" si="182"/>
        <v>50</v>
      </c>
      <c r="Z351" s="124">
        <f t="shared" si="182"/>
        <v>50</v>
      </c>
      <c r="AA351" s="124">
        <f t="shared" si="182"/>
        <v>33</v>
      </c>
      <c r="AB351" s="124">
        <f t="shared" si="182"/>
        <v>0</v>
      </c>
      <c r="AC351" s="124">
        <f t="shared" si="182"/>
        <v>0</v>
      </c>
      <c r="AD351" s="124">
        <f t="shared" si="182"/>
        <v>0</v>
      </c>
      <c r="AE351" s="124">
        <f t="shared" si="182"/>
        <v>0</v>
      </c>
      <c r="AF351" s="125">
        <f t="shared" si="182"/>
        <v>0</v>
      </c>
      <c r="AG351" s="123">
        <f t="shared" si="182"/>
        <v>0</v>
      </c>
      <c r="AH351" s="124">
        <f t="shared" si="182"/>
        <v>0</v>
      </c>
      <c r="AI351" s="124">
        <f t="shared" si="182"/>
        <v>0</v>
      </c>
      <c r="AJ351" s="124">
        <f t="shared" si="182"/>
        <v>0</v>
      </c>
      <c r="AK351" s="124">
        <f t="shared" si="182"/>
        <v>0</v>
      </c>
      <c r="AL351" s="124">
        <f t="shared" si="182"/>
        <v>0</v>
      </c>
      <c r="AM351" s="124">
        <f t="shared" si="182"/>
        <v>0</v>
      </c>
      <c r="AN351" s="124">
        <f t="shared" si="182"/>
        <v>0</v>
      </c>
      <c r="AO351" s="124">
        <f t="shared" si="182"/>
        <v>0</v>
      </c>
      <c r="AP351" s="124">
        <f t="shared" si="182"/>
        <v>0</v>
      </c>
      <c r="AQ351" s="124">
        <f t="shared" si="182"/>
        <v>0</v>
      </c>
      <c r="AR351" s="125">
        <f t="shared" si="182"/>
        <v>0</v>
      </c>
      <c r="AS351" s="17"/>
    </row>
    <row r="352" spans="3:45" ht="15.75" thickTop="1" x14ac:dyDescent="0.25">
      <c r="M352" s="118"/>
      <c r="T352" s="122"/>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c r="AR352" s="50"/>
      <c r="AS352" s="17"/>
    </row>
    <row r="353" spans="2:45" x14ac:dyDescent="0.25">
      <c r="M353" s="118"/>
      <c r="T353" s="122"/>
      <c r="AS353" s="17"/>
    </row>
    <row r="354" spans="2:45" x14ac:dyDescent="0.25">
      <c r="M354" s="118"/>
      <c r="T354" s="122"/>
      <c r="U354" s="50"/>
      <c r="V354" s="50"/>
      <c r="W354" s="50"/>
      <c r="X354" s="50"/>
      <c r="Y354" s="50"/>
      <c r="Z354" s="50"/>
      <c r="AA354" s="50"/>
      <c r="AB354" s="50"/>
      <c r="AC354" s="50"/>
      <c r="AD354" s="50"/>
      <c r="AE354" s="50"/>
      <c r="AF354" s="50"/>
      <c r="AG354" s="50"/>
      <c r="AH354" s="50"/>
      <c r="AI354" s="50"/>
      <c r="AJ354" s="50"/>
      <c r="AK354" s="50"/>
      <c r="AL354" s="50"/>
      <c r="AM354" s="50"/>
      <c r="AN354" s="50"/>
      <c r="AO354" s="50"/>
      <c r="AP354" s="50"/>
      <c r="AQ354" s="50"/>
      <c r="AR354" s="50"/>
      <c r="AS354" s="17"/>
    </row>
    <row r="355" spans="2:45" x14ac:dyDescent="0.25">
      <c r="E355" s="216" t="s">
        <v>316</v>
      </c>
      <c r="F355" s="216"/>
      <c r="G355" s="216"/>
      <c r="H355" s="216"/>
      <c r="I355" s="216"/>
      <c r="J355" s="216"/>
      <c r="K355" s="216"/>
      <c r="L355" s="222"/>
      <c r="M355" s="118"/>
      <c r="T355" s="122"/>
      <c r="AS355" s="17"/>
    </row>
    <row r="356" spans="2:45" x14ac:dyDescent="0.25">
      <c r="M356" s="118"/>
      <c r="T356" s="122"/>
      <c r="AS356" s="17"/>
    </row>
    <row r="357" spans="2:45" x14ac:dyDescent="0.25">
      <c r="E357" s="96" t="s">
        <v>204</v>
      </c>
      <c r="M357" s="118"/>
      <c r="T357" s="122"/>
      <c r="AS357" s="17"/>
    </row>
    <row r="358" spans="2:45" ht="15" customHeight="1" x14ac:dyDescent="0.25">
      <c r="E358" s="97" t="s">
        <v>292</v>
      </c>
      <c r="F358" s="97"/>
      <c r="G358" s="97"/>
      <c r="H358" s="97"/>
      <c r="I358" s="97"/>
      <c r="J358" s="97"/>
      <c r="K358" s="97"/>
      <c r="L358" s="97"/>
      <c r="M358" s="118"/>
      <c r="T358" s="122"/>
      <c r="AS358" s="17"/>
    </row>
    <row r="359" spans="2:45" ht="15.75" thickBot="1" x14ac:dyDescent="0.3">
      <c r="M359" s="118"/>
      <c r="T359" s="122"/>
      <c r="AS359" s="17"/>
    </row>
    <row r="360" spans="2:45" ht="30.75" thickBot="1" x14ac:dyDescent="0.3">
      <c r="E360" s="153" t="s">
        <v>23</v>
      </c>
      <c r="F360" s="154" t="s">
        <v>24</v>
      </c>
      <c r="G360" s="155" t="s">
        <v>25</v>
      </c>
      <c r="H360" s="131" t="s">
        <v>26</v>
      </c>
      <c r="I360" s="156" t="s">
        <v>27</v>
      </c>
      <c r="J360" s="156" t="s">
        <v>28</v>
      </c>
      <c r="K360" s="156" t="s">
        <v>29</v>
      </c>
      <c r="L360" s="157" t="s">
        <v>30</v>
      </c>
      <c r="M360" s="118"/>
      <c r="N360" s="105" t="str">
        <f t="shared" ref="N360:S360" si="183">N$13</f>
        <v>2016 CWIP</v>
      </c>
      <c r="O360" s="102" t="str">
        <f t="shared" si="183"/>
        <v>2017 Total Expenditures</v>
      </c>
      <c r="P360" s="102" t="str">
        <f t="shared" si="183"/>
        <v>2018 Total Expenditures</v>
      </c>
      <c r="Q360" s="102" t="str">
        <f t="shared" si="183"/>
        <v>2016 ISO CWIP Less Collectible</v>
      </c>
      <c r="R360" s="102" t="str">
        <f t="shared" si="183"/>
        <v>2017 ISO Expenditures Less Collectible</v>
      </c>
      <c r="S360" s="103" t="str">
        <f t="shared" si="183"/>
        <v>2018 ISO Expenditures Less Collectible</v>
      </c>
      <c r="T360" s="122"/>
      <c r="U360" s="107">
        <f>$F$5</f>
        <v>42736</v>
      </c>
      <c r="V360" s="101">
        <f t="shared" ref="V360:AN360" si="184">DATE(YEAR(U360),MONTH(U360)+1,DAY(U360))</f>
        <v>42767</v>
      </c>
      <c r="W360" s="101">
        <f t="shared" si="184"/>
        <v>42795</v>
      </c>
      <c r="X360" s="101">
        <f t="shared" si="184"/>
        <v>42826</v>
      </c>
      <c r="Y360" s="101">
        <f t="shared" si="184"/>
        <v>42856</v>
      </c>
      <c r="Z360" s="101">
        <f t="shared" si="184"/>
        <v>42887</v>
      </c>
      <c r="AA360" s="101">
        <f t="shared" si="184"/>
        <v>42917</v>
      </c>
      <c r="AB360" s="101">
        <f t="shared" si="184"/>
        <v>42948</v>
      </c>
      <c r="AC360" s="101">
        <f t="shared" si="184"/>
        <v>42979</v>
      </c>
      <c r="AD360" s="101">
        <f t="shared" si="184"/>
        <v>43009</v>
      </c>
      <c r="AE360" s="101">
        <f t="shared" si="184"/>
        <v>43040</v>
      </c>
      <c r="AF360" s="108">
        <f t="shared" si="184"/>
        <v>43070</v>
      </c>
      <c r="AG360" s="101">
        <f>DATE(YEAR(AF360),MONTH(AF360)+1,DAY(AF360))</f>
        <v>43101</v>
      </c>
      <c r="AH360" s="101">
        <f t="shared" si="184"/>
        <v>43132</v>
      </c>
      <c r="AI360" s="101">
        <f t="shared" si="184"/>
        <v>43160</v>
      </c>
      <c r="AJ360" s="101">
        <f t="shared" si="184"/>
        <v>43191</v>
      </c>
      <c r="AK360" s="101">
        <f t="shared" si="184"/>
        <v>43221</v>
      </c>
      <c r="AL360" s="101">
        <f t="shared" si="184"/>
        <v>43252</v>
      </c>
      <c r="AM360" s="101">
        <f t="shared" si="184"/>
        <v>43282</v>
      </c>
      <c r="AN360" s="101">
        <f t="shared" si="184"/>
        <v>43313</v>
      </c>
      <c r="AO360" s="101">
        <f>DATE(YEAR(AN360),MONTH(AN360)+1,DAY(AN360))</f>
        <v>43344</v>
      </c>
      <c r="AP360" s="101">
        <f>DATE(YEAR(AO360),MONTH(AO360)+1,DAY(AO360))</f>
        <v>43374</v>
      </c>
      <c r="AQ360" s="101">
        <f>DATE(YEAR(AP360),MONTH(AP360)+1,DAY(AP360))</f>
        <v>43405</v>
      </c>
      <c r="AR360" s="108">
        <f>DATE(YEAR(AQ360),MONTH(AQ360)+1,DAY(AQ360))</f>
        <v>43435</v>
      </c>
      <c r="AS360" s="17"/>
    </row>
    <row r="361" spans="2:45" x14ac:dyDescent="0.25">
      <c r="B361" s="14"/>
      <c r="C361" s="35" t="str">
        <f>+$E$355</f>
        <v>Whirlwind Substation Expansion Project</v>
      </c>
      <c r="D361" s="36" t="s">
        <v>214</v>
      </c>
      <c r="E361" s="259" t="s">
        <v>317</v>
      </c>
      <c r="F361" s="270" t="s">
        <v>318</v>
      </c>
      <c r="G361" s="271" t="s">
        <v>319</v>
      </c>
      <c r="H361" s="272" t="s">
        <v>33</v>
      </c>
      <c r="I361" s="257">
        <v>42887</v>
      </c>
      <c r="J361" s="273" t="s">
        <v>217</v>
      </c>
      <c r="K361" s="274">
        <v>0</v>
      </c>
      <c r="L361" s="275">
        <v>1</v>
      </c>
      <c r="M361" s="118"/>
      <c r="N361" s="276">
        <v>607.07455000000004</v>
      </c>
      <c r="O361" s="109">
        <f>SUM($U374:$AF374)</f>
        <v>129.24693000000002</v>
      </c>
      <c r="P361" s="109">
        <f>SUM($AG374:$AR374)</f>
        <v>0</v>
      </c>
      <c r="Q361" s="109">
        <f>$N361*$L361*(1-$K361)</f>
        <v>607.07455000000004</v>
      </c>
      <c r="R361" s="109">
        <f>$O361*$L361*(1-$K361)</f>
        <v>129.24693000000002</v>
      </c>
      <c r="S361" s="110">
        <f>$P361*$L361*(1-$K361)</f>
        <v>0</v>
      </c>
      <c r="T361" s="111"/>
      <c r="U361" s="112">
        <f>IF(OR(RIGHT($J361,3)="RGT",RIGHT($J361,3)="INC"),IF($I361=U$190,SUM($U374:U374)+$Q361,IF(U$190&gt;$I361,U374,0)),0)</f>
        <v>0</v>
      </c>
      <c r="V361" s="113">
        <f>IF(OR(RIGHT($J361,3)="RGT",RIGHT($J361,3)="INC"),IF($I361=V$190,SUM($U374:V374)+$Q361,IF(V$190&gt;$I361,V374,0)),0)</f>
        <v>0</v>
      </c>
      <c r="W361" s="113">
        <f>IF(OR(RIGHT($J361,3)="RGT",RIGHT($J361,3)="INC"),IF($I361=W$190,SUM($U374:W374)+$Q361,IF(W$190&gt;$I361,W374,0)),0)</f>
        <v>0</v>
      </c>
      <c r="X361" s="113">
        <f>IF(OR(RIGHT($J361,3)="RGT",RIGHT($J361,3)="INC"),IF($I361=X$190,SUM($U374:X374)+$Q361,IF(X$190&gt;$I361,X374,0)),0)</f>
        <v>0</v>
      </c>
      <c r="Y361" s="113">
        <f>IF(OR(RIGHT($J361,3)="RGT",RIGHT($J361,3)="INC"),IF($I361=Y$190,SUM($U374:Y374)+$Q361,IF(Y$190&gt;$I361,Y374,0)),0)</f>
        <v>0</v>
      </c>
      <c r="Z361" s="113">
        <f>IF(OR(RIGHT($J361,3)="RGT",RIGHT($J361,3)="INC"),IF($I361=Z$190,SUM($U374:Z374)+$Q361,IF(Z$190&gt;$I361,Z374,0)),0)</f>
        <v>664.72790000000009</v>
      </c>
      <c r="AA361" s="113">
        <f>IF(OR(RIGHT($J361,3)="RGT",RIGHT($J361,3)="INC"),IF($I361=AA$190,SUM($U374:AA374)+$Q361,IF(AA$190&gt;$I361,AA374,0)),0)</f>
        <v>11.932263333333333</v>
      </c>
      <c r="AB361" s="113">
        <f>IF(OR(RIGHT($J361,3)="RGT",RIGHT($J361,3)="INC"),IF($I361=AB$190,SUM($U374:AB374)+$Q361,IF(AB$190&gt;$I361,AB374,0)),0)</f>
        <v>11.932263333333333</v>
      </c>
      <c r="AC361" s="113">
        <f>IF(OR(RIGHT($J361,3)="RGT",RIGHT($J361,3)="INC"),IF($I361=AC$190,SUM($U374:AC374)+$Q361,IF(AC$190&gt;$I361,AC374,0)),0)</f>
        <v>11.932263333333333</v>
      </c>
      <c r="AD361" s="113">
        <f>IF(OR(RIGHT($J361,3)="RGT",RIGHT($J361,3)="INC"),IF($I361=AD$190,SUM($U374:AD374)+$Q361,IF(AD$190&gt;$I361,AD374,0)),0)</f>
        <v>11.932263333333333</v>
      </c>
      <c r="AE361" s="113">
        <f>IF(OR(RIGHT($J361,3)="RGT",RIGHT($J361,3)="INC"),IF($I361=AE$190,SUM($U374:AE374)+$Q361,IF(AE$190&gt;$I361,AE374,0)),0)</f>
        <v>11.932263333333333</v>
      </c>
      <c r="AF361" s="114">
        <f>IF(OR(RIGHT($J361,3)="RGT",RIGHT($J361,3)="INC"),IF($I361=AF$190,SUM($U374:AF374)+$Q361,IF(AF$190&gt;$I361,AF374,0)),0)</f>
        <v>11.932263333333333</v>
      </c>
      <c r="AG361" s="113">
        <f>IF(OR(RIGHT($J361,3)="RGT",RIGHT($J361,3)="INC"),IF($I361=AG$190,SUM($U374:AG374)+$Q361,IF(AG$190&gt;$I361,AG374,0)),0)</f>
        <v>0</v>
      </c>
      <c r="AH361" s="113">
        <f>IF(OR(RIGHT($J361,3)="RGT",RIGHT($J361,3)="INC"),IF($I361=AH$190,SUM($U374:AH374)+$Q361,IF(AH$190&gt;$I361,AH374,0)),0)</f>
        <v>0</v>
      </c>
      <c r="AI361" s="113">
        <f>IF(OR(RIGHT($J361,3)="RGT",RIGHT($J361,3)="INC"),IF($I361=AI$190,SUM($U374:AI374)+$Q361,IF(AI$190&gt;$I361,AI374,0)),0)</f>
        <v>0</v>
      </c>
      <c r="AJ361" s="113">
        <f>IF(OR(RIGHT($J361,3)="RGT",RIGHT($J361,3)="INC"),IF($I361=AJ$190,SUM($U374:AJ374)+$Q361,IF(AJ$190&gt;$I361,AJ374,0)),0)</f>
        <v>0</v>
      </c>
      <c r="AK361" s="113">
        <f>IF(OR(RIGHT($J361,3)="RGT",RIGHT($J361,3)="INC"),IF($I361=AK$190,SUM($U374:AK374)+$Q361,IF(AK$190&gt;$I361,AK374,0)),0)</f>
        <v>0</v>
      </c>
      <c r="AL361" s="113">
        <f>IF(OR(RIGHT($J361,3)="RGT",RIGHT($J361,3)="INC"),IF($I361=AL$190,SUM($U374:AL374)+$Q361,IF(AL$190&gt;$I361,AL374,0)),0)</f>
        <v>0</v>
      </c>
      <c r="AM361" s="113">
        <f>IF(OR(RIGHT($J361,3)="RGT",RIGHT($J361,3)="INC"),IF($I361=AM$190,SUM($U374:AM374)+$Q361,IF(AM$190&gt;$I361,AM374,0)),0)</f>
        <v>0</v>
      </c>
      <c r="AN361" s="113">
        <f>IF(OR(RIGHT($J361,3)="RGT",RIGHT($J361,3)="INC"),IF($I361=AN$190,SUM($U374:AN374)+$Q361,IF(AN$190&gt;$I361,AN374,0)),0)</f>
        <v>0</v>
      </c>
      <c r="AO361" s="113">
        <f>IF(OR(RIGHT($J361,3)="RGT",RIGHT($J361,3)="INC"),IF($I361=AO$190,SUM($U374:AO374)+$Q361,IF(AO$190&gt;$I361,AO374,0)),0)</f>
        <v>0</v>
      </c>
      <c r="AP361" s="113">
        <f>IF(OR(RIGHT($J361,3)="RGT",RIGHT($J361,3)="INC"),IF($I361=AP$190,SUM($U374:AP374)+$Q361,IF(AP$190&gt;$I361,AP374,0)),0)</f>
        <v>0</v>
      </c>
      <c r="AQ361" s="113">
        <f>IF(OR(RIGHT($J361,3)="RGT",RIGHT($J361,3)="INC"),IF($I361=AQ$190,SUM($U374:AQ374)+$Q361,IF(AQ$190&gt;$I361,AQ374,0)),0)</f>
        <v>0</v>
      </c>
      <c r="AR361" s="114">
        <f>IF(OR(RIGHT($J361,3)="RGT",RIGHT($J361,3)="INC"),IF($I361=AR$190,SUM($U374:AR374)+$Q361,IF(AR$190&gt;$I361,AR374,0)),0)</f>
        <v>0</v>
      </c>
      <c r="AS361" s="17"/>
    </row>
    <row r="362" spans="2:45" x14ac:dyDescent="0.25">
      <c r="B362" s="14"/>
      <c r="C362" s="35" t="str">
        <f t="shared" ref="C362:C364" si="185">+$E$355</f>
        <v>Whirlwind Substation Expansion Project</v>
      </c>
      <c r="D362" s="36" t="s">
        <v>214</v>
      </c>
      <c r="E362" s="259" t="s">
        <v>320</v>
      </c>
      <c r="F362" s="270" t="s">
        <v>321</v>
      </c>
      <c r="G362" s="271" t="s">
        <v>322</v>
      </c>
      <c r="H362" s="272" t="s">
        <v>33</v>
      </c>
      <c r="I362" s="257">
        <v>42826</v>
      </c>
      <c r="J362" s="273" t="s">
        <v>217</v>
      </c>
      <c r="K362" s="274">
        <v>0</v>
      </c>
      <c r="L362" s="275">
        <v>1</v>
      </c>
      <c r="M362" s="118"/>
      <c r="N362" s="276">
        <v>26336.912499999999</v>
      </c>
      <c r="O362" s="109">
        <f>SUM($U375:$AF375)</f>
        <v>6000.2179099999994</v>
      </c>
      <c r="P362" s="109">
        <f>SUM($AG375:$AR375)</f>
        <v>0</v>
      </c>
      <c r="Q362" s="109">
        <f>$N362*$L362*(1-$K362)</f>
        <v>26336.912499999999</v>
      </c>
      <c r="R362" s="109">
        <f>$O362*$L362*(1-$K362)</f>
        <v>6000.2179099999994</v>
      </c>
      <c r="S362" s="110">
        <f>$P362*$L362*(1-$K362)</f>
        <v>0</v>
      </c>
      <c r="T362" s="111"/>
      <c r="U362" s="112">
        <f>IF(OR(RIGHT($J362,3)="RGT",RIGHT($J362,3)="INC"),IF($I362=U$190,SUM($U375:U375)+$Q362,IF(U$190&gt;$I362,U375,0)),0)</f>
        <v>0</v>
      </c>
      <c r="V362" s="113">
        <f>IF(OR(RIGHT($J362,3)="RGT",RIGHT($J362,3)="INC"),IF($I362=V$190,SUM($U375:V375)+$Q362,IF(V$190&gt;$I362,V375,0)),0)</f>
        <v>0</v>
      </c>
      <c r="W362" s="113">
        <f>IF(OR(RIGHT($J362,3)="RGT",RIGHT($J362,3)="INC"),IF($I362=W$190,SUM($U375:W375)+$Q362,IF(W$190&gt;$I362,W375,0)),0)</f>
        <v>0</v>
      </c>
      <c r="X362" s="113">
        <f>IF(OR(RIGHT($J362,3)="RGT",RIGHT($J362,3)="INC"),IF($I362=X$190,SUM($U375:X375)+$Q362,IF(X$190&gt;$I362,X375,0)),0)</f>
        <v>31960.130409999998</v>
      </c>
      <c r="Y362" s="113">
        <f>IF(OR(RIGHT($J362,3)="RGT",RIGHT($J362,3)="INC"),IF($I362=Y$190,SUM($U375:Y375)+$Q362,IF(Y$190&gt;$I362,Y375,0)),0)</f>
        <v>150</v>
      </c>
      <c r="Z362" s="113">
        <f>IF(OR(RIGHT($J362,3)="RGT",RIGHT($J362,3)="INC"),IF($I362=Z$190,SUM($U375:Z375)+$Q362,IF(Z$190&gt;$I362,Z375,0)),0)</f>
        <v>150</v>
      </c>
      <c r="AA362" s="113">
        <f>IF(OR(RIGHT($J362,3)="RGT",RIGHT($J362,3)="INC"),IF($I362=AA$190,SUM($U375:AA375)+$Q362,IF(AA$190&gt;$I362,AA375,0)),0)</f>
        <v>75</v>
      </c>
      <c r="AB362" s="113">
        <f>IF(OR(RIGHT($J362,3)="RGT",RIGHT($J362,3)="INC"),IF($I362=AB$190,SUM($U375:AB375)+$Q362,IF(AB$190&gt;$I362,AB375,0)),0)</f>
        <v>2</v>
      </c>
      <c r="AC362" s="113">
        <f>IF(OR(RIGHT($J362,3)="RGT",RIGHT($J362,3)="INC"),IF($I362=AC$190,SUM($U375:AC375)+$Q362,IF(AC$190&gt;$I362,AC375,0)),0)</f>
        <v>0</v>
      </c>
      <c r="AD362" s="113">
        <f>IF(OR(RIGHT($J362,3)="RGT",RIGHT($J362,3)="INC"),IF($I362=AD$190,SUM($U375:AD375)+$Q362,IF(AD$190&gt;$I362,AD375,0)),0)</f>
        <v>0</v>
      </c>
      <c r="AE362" s="113">
        <f>IF(OR(RIGHT($J362,3)="RGT",RIGHT($J362,3)="INC"),IF($I362=AE$190,SUM($U375:AE375)+$Q362,IF(AE$190&gt;$I362,AE375,0)),0)</f>
        <v>0</v>
      </c>
      <c r="AF362" s="114">
        <f>IF(OR(RIGHT($J362,3)="RGT",RIGHT($J362,3)="INC"),IF($I362=AF$190,SUM($U375:AF375)+$Q362,IF(AF$190&gt;$I362,AF375,0)),0)</f>
        <v>0</v>
      </c>
      <c r="AG362" s="113">
        <f>IF(OR(RIGHT($J362,3)="RGT",RIGHT($J362,3)="INC"),IF($I362=AG$190,SUM($U375:AG375)+$Q362,IF(AG$190&gt;$I362,AG375,0)),0)</f>
        <v>0</v>
      </c>
      <c r="AH362" s="113">
        <f>IF(OR(RIGHT($J362,3)="RGT",RIGHT($J362,3)="INC"),IF($I362=AH$190,SUM($U375:AH375)+$Q362,IF(AH$190&gt;$I362,AH375,0)),0)</f>
        <v>0</v>
      </c>
      <c r="AI362" s="113">
        <f>IF(OR(RIGHT($J362,3)="RGT",RIGHT($J362,3)="INC"),IF($I362=AI$190,SUM($U375:AI375)+$Q362,IF(AI$190&gt;$I362,AI375,0)),0)</f>
        <v>0</v>
      </c>
      <c r="AJ362" s="113">
        <f>IF(OR(RIGHT($J362,3)="RGT",RIGHT($J362,3)="INC"),IF($I362=AJ$190,SUM($U375:AJ375)+$Q362,IF(AJ$190&gt;$I362,AJ375,0)),0)</f>
        <v>0</v>
      </c>
      <c r="AK362" s="113">
        <f>IF(OR(RIGHT($J362,3)="RGT",RIGHT($J362,3)="INC"),IF($I362=AK$190,SUM($U375:AK375)+$Q362,IF(AK$190&gt;$I362,AK375,0)),0)</f>
        <v>0</v>
      </c>
      <c r="AL362" s="113">
        <f>IF(OR(RIGHT($J362,3)="RGT",RIGHT($J362,3)="INC"),IF($I362=AL$190,SUM($U375:AL375)+$Q362,IF(AL$190&gt;$I362,AL375,0)),0)</f>
        <v>0</v>
      </c>
      <c r="AM362" s="113">
        <f>IF(OR(RIGHT($J362,3)="RGT",RIGHT($J362,3)="INC"),IF($I362=AM$190,SUM($U375:AM375)+$Q362,IF(AM$190&gt;$I362,AM375,0)),0)</f>
        <v>0</v>
      </c>
      <c r="AN362" s="113">
        <f>IF(OR(RIGHT($J362,3)="RGT",RIGHT($J362,3)="INC"),IF($I362=AN$190,SUM($U375:AN375)+$Q362,IF(AN$190&gt;$I362,AN375,0)),0)</f>
        <v>0</v>
      </c>
      <c r="AO362" s="113">
        <f>IF(OR(RIGHT($J362,3)="RGT",RIGHT($J362,3)="INC"),IF($I362=AO$190,SUM($U375:AO375)+$Q362,IF(AO$190&gt;$I362,AO375,0)),0)</f>
        <v>0</v>
      </c>
      <c r="AP362" s="113">
        <f>IF(OR(RIGHT($J362,3)="RGT",RIGHT($J362,3)="INC"),IF($I362=AP$190,SUM($U375:AP375)+$Q362,IF(AP$190&gt;$I362,AP375,0)),0)</f>
        <v>0</v>
      </c>
      <c r="AQ362" s="113">
        <f>IF(OR(RIGHT($J362,3)="RGT",RIGHT($J362,3)="INC"),IF($I362=AQ$190,SUM($U375:AQ375)+$Q362,IF(AQ$190&gt;$I362,AQ375,0)),0)</f>
        <v>0</v>
      </c>
      <c r="AR362" s="114">
        <f>IF(OR(RIGHT($J362,3)="RGT",RIGHT($J362,3)="INC"),IF($I362=AR$190,SUM($U375:AR375)+$Q362,IF(AR$190&gt;$I362,AR375,0)),0)</f>
        <v>0</v>
      </c>
      <c r="AS362" s="17"/>
    </row>
    <row r="363" spans="2:45" x14ac:dyDescent="0.25">
      <c r="C363" s="35" t="str">
        <f t="shared" si="185"/>
        <v>Whirlwind Substation Expansion Project</v>
      </c>
      <c r="D363" s="36" t="s">
        <v>214</v>
      </c>
      <c r="E363" s="259"/>
      <c r="F363" s="270"/>
      <c r="G363" s="271"/>
      <c r="H363" s="272"/>
      <c r="I363" s="257"/>
      <c r="J363" s="273"/>
      <c r="K363" s="274"/>
      <c r="L363" s="275"/>
      <c r="M363" s="118"/>
      <c r="N363" s="279"/>
      <c r="O363" s="109">
        <f>SUM($U376:$AF376)</f>
        <v>0</v>
      </c>
      <c r="P363" s="109">
        <f>SUM($AG376:$AR376)</f>
        <v>0</v>
      </c>
      <c r="Q363" s="109">
        <f>$N363*$L363*(1-$K363)</f>
        <v>0</v>
      </c>
      <c r="R363" s="109">
        <f>$O363*$L363*(1-$K363)</f>
        <v>0</v>
      </c>
      <c r="S363" s="110">
        <f>$P363*$L363*(1-$K363)</f>
        <v>0</v>
      </c>
      <c r="T363" s="111"/>
      <c r="U363" s="112">
        <f>IF(OR(RIGHT($J363,3)="RGT",RIGHT($J363,3)="INC"),IF($I363=U$190,SUM($U376:U376)+$Q363,IF(U$190&gt;$I363,U376,0)),0)</f>
        <v>0</v>
      </c>
      <c r="V363" s="113">
        <f>IF(OR(RIGHT($J363,3)="RGT",RIGHT($J363,3)="INC"),IF($I363=V$190,SUM($U376:V376)+$Q363,IF(V$190&gt;$I363,V376,0)),0)</f>
        <v>0</v>
      </c>
      <c r="W363" s="113">
        <f>IF(OR(RIGHT($J363,3)="RGT",RIGHT($J363,3)="INC"),IF($I363=W$190,SUM($U376:W376)+$Q363,IF(W$190&gt;$I363,W376,0)),0)</f>
        <v>0</v>
      </c>
      <c r="X363" s="113">
        <f>IF(OR(RIGHT($J363,3)="RGT",RIGHT($J363,3)="INC"),IF($I363=X$190,SUM($U376:X376)+$Q363,IF(X$190&gt;$I363,X376,0)),0)</f>
        <v>0</v>
      </c>
      <c r="Y363" s="113">
        <f>IF(OR(RIGHT($J363,3)="RGT",RIGHT($J363,3)="INC"),IF($I363=Y$190,SUM($U376:Y376)+$Q363,IF(Y$190&gt;$I363,Y376,0)),0)</f>
        <v>0</v>
      </c>
      <c r="Z363" s="113">
        <f>IF(OR(RIGHT($J363,3)="RGT",RIGHT($J363,3)="INC"),IF($I363=Z$190,SUM($U376:Z376)+$Q363,IF(Z$190&gt;$I363,Z376,0)),0)</f>
        <v>0</v>
      </c>
      <c r="AA363" s="113">
        <f>IF(OR(RIGHT($J363,3)="RGT",RIGHT($J363,3)="INC"),IF($I363=AA$190,SUM($U376:AA376)+$Q363,IF(AA$190&gt;$I363,AA376,0)),0)</f>
        <v>0</v>
      </c>
      <c r="AB363" s="113">
        <f>IF(OR(RIGHT($J363,3)="RGT",RIGHT($J363,3)="INC"),IF($I363=AB$190,SUM($U376:AB376)+$Q363,IF(AB$190&gt;$I363,AB376,0)),0)</f>
        <v>0</v>
      </c>
      <c r="AC363" s="113">
        <f>IF(OR(RIGHT($J363,3)="RGT",RIGHT($J363,3)="INC"),IF($I363=AC$190,SUM($U376:AC376)+$Q363,IF(AC$190&gt;$I363,AC376,0)),0)</f>
        <v>0</v>
      </c>
      <c r="AD363" s="113">
        <f>IF(OR(RIGHT($J363,3)="RGT",RIGHT($J363,3)="INC"),IF($I363=AD$190,SUM($U376:AD376)+$Q363,IF(AD$190&gt;$I363,AD376,0)),0)</f>
        <v>0</v>
      </c>
      <c r="AE363" s="113">
        <f>IF(OR(RIGHT($J363,3)="RGT",RIGHT($J363,3)="INC"),IF($I363=AE$190,SUM($U376:AE376)+$Q363,IF(AE$190&gt;$I363,AE376,0)),0)</f>
        <v>0</v>
      </c>
      <c r="AF363" s="114">
        <f>IF(OR(RIGHT($J363,3)="RGT",RIGHT($J363,3)="INC"),IF($I363=AF$190,SUM($U376:AF376)+$Q363,IF(AF$190&gt;$I363,AF376,0)),0)</f>
        <v>0</v>
      </c>
      <c r="AG363" s="113">
        <f>IF(OR(RIGHT($J363,3)="RGT",RIGHT($J363,3)="INC"),IF($I363=AG$190,SUM($U376:AG376)+$Q363,IF(AG$190&gt;$I363,AG376,0)),0)</f>
        <v>0</v>
      </c>
      <c r="AH363" s="113">
        <f>IF(OR(RIGHT($J363,3)="RGT",RIGHT($J363,3)="INC"),IF($I363=AH$190,SUM($U376:AH376)+$Q363,IF(AH$190&gt;$I363,AH376,0)),0)</f>
        <v>0</v>
      </c>
      <c r="AI363" s="113">
        <f>IF(OR(RIGHT($J363,3)="RGT",RIGHT($J363,3)="INC"),IF($I363=AI$190,SUM($U376:AI376)+$Q363,IF(AI$190&gt;$I363,AI376,0)),0)</f>
        <v>0</v>
      </c>
      <c r="AJ363" s="113">
        <f>IF(OR(RIGHT($J363,3)="RGT",RIGHT($J363,3)="INC"),IF($I363=AJ$190,SUM($U376:AJ376)+$Q363,IF(AJ$190&gt;$I363,AJ376,0)),0)</f>
        <v>0</v>
      </c>
      <c r="AK363" s="113">
        <f>IF(OR(RIGHT($J363,3)="RGT",RIGHT($J363,3)="INC"),IF($I363=AK$190,SUM($U376:AK376)+$Q363,IF(AK$190&gt;$I363,AK376,0)),0)</f>
        <v>0</v>
      </c>
      <c r="AL363" s="113">
        <f>IF(OR(RIGHT($J363,3)="RGT",RIGHT($J363,3)="INC"),IF($I363=AL$190,SUM($U376:AL376)+$Q363,IF(AL$190&gt;$I363,AL376,0)),0)</f>
        <v>0</v>
      </c>
      <c r="AM363" s="113">
        <f>IF(OR(RIGHT($J363,3)="RGT",RIGHT($J363,3)="INC"),IF($I363=AM$190,SUM($U376:AM376)+$Q363,IF(AM$190&gt;$I363,AM376,0)),0)</f>
        <v>0</v>
      </c>
      <c r="AN363" s="113">
        <f>IF(OR(RIGHT($J363,3)="RGT",RIGHT($J363,3)="INC"),IF($I363=AN$190,SUM($U376:AN376)+$Q363,IF(AN$190&gt;$I363,AN376,0)),0)</f>
        <v>0</v>
      </c>
      <c r="AO363" s="113">
        <f>IF(OR(RIGHT($J363,3)="RGT",RIGHT($J363,3)="INC"),IF($I363=AO$190,SUM($U376:AO376)+$Q363,IF(AO$190&gt;$I363,AO376,0)),0)</f>
        <v>0</v>
      </c>
      <c r="AP363" s="113">
        <f>IF(OR(RIGHT($J363,3)="RGT",RIGHT($J363,3)="INC"),IF($I363=AP$190,SUM($U376:AP376)+$Q363,IF(AP$190&gt;$I363,AP376,0)),0)</f>
        <v>0</v>
      </c>
      <c r="AQ363" s="113">
        <f>IF(OR(RIGHT($J363,3)="RGT",RIGHT($J363,3)="INC"),IF($I363=AQ$190,SUM($U376:AQ376)+$Q363,IF(AQ$190&gt;$I363,AQ376,0)),0)</f>
        <v>0</v>
      </c>
      <c r="AR363" s="114">
        <f>IF(OR(RIGHT($J363,3)="RGT",RIGHT($J363,3)="INC"),IF($I363=AR$190,SUM($U376:AR376)+$Q363,IF(AR$190&gt;$I363,AR376,0)),0)</f>
        <v>0</v>
      </c>
      <c r="AS363" s="17"/>
    </row>
    <row r="364" spans="2:45" x14ac:dyDescent="0.25">
      <c r="C364" s="35" t="str">
        <f t="shared" si="185"/>
        <v>Whirlwind Substation Expansion Project</v>
      </c>
      <c r="D364" s="36" t="s">
        <v>214</v>
      </c>
      <c r="E364" s="259"/>
      <c r="F364" s="270"/>
      <c r="G364" s="271"/>
      <c r="H364" s="272"/>
      <c r="I364" s="257"/>
      <c r="J364" s="273"/>
      <c r="K364" s="274"/>
      <c r="L364" s="275"/>
      <c r="M364" s="118"/>
      <c r="N364" s="276"/>
      <c r="O364" s="109">
        <f>SUM($U377:$AF377)</f>
        <v>0</v>
      </c>
      <c r="P364" s="109">
        <f>SUM($AG377:$AR377)</f>
        <v>0</v>
      </c>
      <c r="Q364" s="109">
        <f>$N364*$L364*(1-$K364)</f>
        <v>0</v>
      </c>
      <c r="R364" s="109">
        <f>$O364*$L364*(1-$K364)</f>
        <v>0</v>
      </c>
      <c r="S364" s="110">
        <f>$P364*$L364*(1-$K364)</f>
        <v>0</v>
      </c>
      <c r="T364" s="111"/>
      <c r="U364" s="112">
        <f>IF(OR(RIGHT($J364,3)="RGT",RIGHT($J364,3)="INC"),IF($I364=U$190,SUM($U377:U377)+$Q364,IF(U$190&gt;$I364,U377,0)),0)</f>
        <v>0</v>
      </c>
      <c r="V364" s="113">
        <f>IF(OR(RIGHT($J364,3)="RGT",RIGHT($J364,3)="INC"),IF($I364=V$190,SUM($U377:V377)+$Q364,IF(V$190&gt;$I364,V377,0)),0)</f>
        <v>0</v>
      </c>
      <c r="W364" s="113">
        <f>IF(OR(RIGHT($J364,3)="RGT",RIGHT($J364,3)="INC"),IF($I364=W$190,SUM($U377:W377)+$Q364,IF(W$190&gt;$I364,W377,0)),0)</f>
        <v>0</v>
      </c>
      <c r="X364" s="113">
        <f>IF(OR(RIGHT($J364,3)="RGT",RIGHT($J364,3)="INC"),IF($I364=X$190,SUM($U377:X377)+$Q364,IF(X$190&gt;$I364,X377,0)),0)</f>
        <v>0</v>
      </c>
      <c r="Y364" s="113">
        <f>IF(OR(RIGHT($J364,3)="RGT",RIGHT($J364,3)="INC"),IF($I364=Y$190,SUM($U377:Y377)+$Q364,IF(Y$190&gt;$I364,Y377,0)),0)</f>
        <v>0</v>
      </c>
      <c r="Z364" s="113">
        <f>IF(OR(RIGHT($J364,3)="RGT",RIGHT($J364,3)="INC"),IF($I364=Z$190,SUM($U377:Z377)+$Q364,IF(Z$190&gt;$I364,Z377,0)),0)</f>
        <v>0</v>
      </c>
      <c r="AA364" s="113">
        <f>IF(OR(RIGHT($J364,3)="RGT",RIGHT($J364,3)="INC"),IF($I364=AA$190,SUM($U377:AA377)+$Q364,IF(AA$190&gt;$I364,AA377,0)),0)</f>
        <v>0</v>
      </c>
      <c r="AB364" s="113">
        <f>IF(OR(RIGHT($J364,3)="RGT",RIGHT($J364,3)="INC"),IF($I364=AB$190,SUM($U377:AB377)+$Q364,IF(AB$190&gt;$I364,AB377,0)),0)</f>
        <v>0</v>
      </c>
      <c r="AC364" s="113">
        <f>IF(OR(RIGHT($J364,3)="RGT",RIGHT($J364,3)="INC"),IF($I364=AC$190,SUM($U377:AC377)+$Q364,IF(AC$190&gt;$I364,AC377,0)),0)</f>
        <v>0</v>
      </c>
      <c r="AD364" s="113">
        <f>IF(OR(RIGHT($J364,3)="RGT",RIGHT($J364,3)="INC"),IF($I364=AD$190,SUM($U377:AD377)+$Q364,IF(AD$190&gt;$I364,AD377,0)),0)</f>
        <v>0</v>
      </c>
      <c r="AE364" s="113">
        <f>IF(OR(RIGHT($J364,3)="RGT",RIGHT($J364,3)="INC"),IF($I364=AE$190,SUM($U377:AE377)+$Q364,IF(AE$190&gt;$I364,AE377,0)),0)</f>
        <v>0</v>
      </c>
      <c r="AF364" s="114">
        <f>IF(OR(RIGHT($J364,3)="RGT",RIGHT($J364,3)="INC"),IF($I364=AF$190,SUM($U377:AF377)+$Q364,IF(AF$190&gt;$I364,AF377,0)),0)</f>
        <v>0</v>
      </c>
      <c r="AG364" s="113">
        <f>IF(OR(RIGHT($J364,3)="RGT",RIGHT($J364,3)="INC"),IF($I364=AG$190,SUM($U377:AG377)+$Q364,IF(AG$190&gt;$I364,AG377,0)),0)</f>
        <v>0</v>
      </c>
      <c r="AH364" s="113">
        <f>IF(OR(RIGHT($J364,3)="RGT",RIGHT($J364,3)="INC"),IF($I364=AH$190,SUM($U377:AH377)+$Q364,IF(AH$190&gt;$I364,AH377,0)),0)</f>
        <v>0</v>
      </c>
      <c r="AI364" s="113">
        <f>IF(OR(RIGHT($J364,3)="RGT",RIGHT($J364,3)="INC"),IF($I364=AI$190,SUM($U377:AI377)+$Q364,IF(AI$190&gt;$I364,AI377,0)),0)</f>
        <v>0</v>
      </c>
      <c r="AJ364" s="113">
        <f>IF(OR(RIGHT($J364,3)="RGT",RIGHT($J364,3)="INC"),IF($I364=AJ$190,SUM($U377:AJ377)+$Q364,IF(AJ$190&gt;$I364,AJ377,0)),0)</f>
        <v>0</v>
      </c>
      <c r="AK364" s="113">
        <f>IF(OR(RIGHT($J364,3)="RGT",RIGHT($J364,3)="INC"),IF($I364=AK$190,SUM($U377:AK377)+$Q364,IF(AK$190&gt;$I364,AK377,0)),0)</f>
        <v>0</v>
      </c>
      <c r="AL364" s="113">
        <f>IF(OR(RIGHT($J364,3)="RGT",RIGHT($J364,3)="INC"),IF($I364=AL$190,SUM($U377:AL377)+$Q364,IF(AL$190&gt;$I364,AL377,0)),0)</f>
        <v>0</v>
      </c>
      <c r="AM364" s="113">
        <f>IF(OR(RIGHT($J364,3)="RGT",RIGHT($J364,3)="INC"),IF($I364=AM$190,SUM($U377:AM377)+$Q364,IF(AM$190&gt;$I364,AM377,0)),0)</f>
        <v>0</v>
      </c>
      <c r="AN364" s="113">
        <f>IF(OR(RIGHT($J364,3)="RGT",RIGHT($J364,3)="INC"),IF($I364=AN$190,SUM($U377:AN377)+$Q364,IF(AN$190&gt;$I364,AN377,0)),0)</f>
        <v>0</v>
      </c>
      <c r="AO364" s="113">
        <f>IF(OR(RIGHT($J364,3)="RGT",RIGHT($J364,3)="INC"),IF($I364=AO$190,SUM($U377:AO377)+$Q364,IF(AO$190&gt;$I364,AO377,0)),0)</f>
        <v>0</v>
      </c>
      <c r="AP364" s="113">
        <f>IF(OR(RIGHT($J364,3)="RGT",RIGHT($J364,3)="INC"),IF($I364=AP$190,SUM($U377:AP377)+$Q364,IF(AP$190&gt;$I364,AP377,0)),0)</f>
        <v>0</v>
      </c>
      <c r="AQ364" s="113">
        <f>IF(OR(RIGHT($J364,3)="RGT",RIGHT($J364,3)="INC"),IF($I364=AQ$190,SUM($U377:AQ377)+$Q364,IF(AQ$190&gt;$I364,AQ377,0)),0)</f>
        <v>0</v>
      </c>
      <c r="AR364" s="114">
        <f>IF(OR(RIGHT($J364,3)="RGT",RIGHT($J364,3)="INC"),IF($I364=AR$190,SUM($U377:AR377)+$Q364,IF(AR$190&gt;$I364,AR377,0)),0)</f>
        <v>0</v>
      </c>
      <c r="AS364" s="17"/>
    </row>
    <row r="365" spans="2:45" ht="15.75" thickBot="1" x14ac:dyDescent="0.3">
      <c r="D365" s="36" t="s">
        <v>3</v>
      </c>
      <c r="E365" s="115" t="s">
        <v>199</v>
      </c>
      <c r="F365" s="116"/>
      <c r="G365" s="116"/>
      <c r="H365" s="116"/>
      <c r="I365" s="116"/>
      <c r="J365" s="116"/>
      <c r="K365" s="116"/>
      <c r="L365" s="117"/>
      <c r="M365" s="118"/>
      <c r="N365" s="119">
        <f t="shared" ref="N365:S365" si="186">SUM(N361:N364)</f>
        <v>26943.98705</v>
      </c>
      <c r="O365" s="120">
        <f t="shared" si="186"/>
        <v>6129.4648399999996</v>
      </c>
      <c r="P365" s="120">
        <f t="shared" si="186"/>
        <v>0</v>
      </c>
      <c r="Q365" s="120">
        <f t="shared" si="186"/>
        <v>26943.98705</v>
      </c>
      <c r="R365" s="120">
        <f t="shared" si="186"/>
        <v>6129.4648399999996</v>
      </c>
      <c r="S365" s="121">
        <f t="shared" si="186"/>
        <v>0</v>
      </c>
      <c r="T365" s="122"/>
      <c r="U365" s="123">
        <f t="shared" ref="U365:AR365" si="187">SUM(U361:U364)</f>
        <v>0</v>
      </c>
      <c r="V365" s="124">
        <f t="shared" si="187"/>
        <v>0</v>
      </c>
      <c r="W365" s="124">
        <f t="shared" si="187"/>
        <v>0</v>
      </c>
      <c r="X365" s="124">
        <f t="shared" si="187"/>
        <v>31960.130409999998</v>
      </c>
      <c r="Y365" s="124">
        <f t="shared" si="187"/>
        <v>150</v>
      </c>
      <c r="Z365" s="124">
        <f t="shared" si="187"/>
        <v>814.72790000000009</v>
      </c>
      <c r="AA365" s="124">
        <f t="shared" si="187"/>
        <v>86.932263333333339</v>
      </c>
      <c r="AB365" s="124">
        <f t="shared" si="187"/>
        <v>13.932263333333333</v>
      </c>
      <c r="AC365" s="124">
        <f t="shared" si="187"/>
        <v>11.932263333333333</v>
      </c>
      <c r="AD365" s="124">
        <f t="shared" si="187"/>
        <v>11.932263333333333</v>
      </c>
      <c r="AE365" s="124">
        <f t="shared" si="187"/>
        <v>11.932263333333333</v>
      </c>
      <c r="AF365" s="125">
        <f t="shared" si="187"/>
        <v>11.932263333333333</v>
      </c>
      <c r="AG365" s="124">
        <f t="shared" si="187"/>
        <v>0</v>
      </c>
      <c r="AH365" s="124">
        <f t="shared" si="187"/>
        <v>0</v>
      </c>
      <c r="AI365" s="124">
        <f t="shared" si="187"/>
        <v>0</v>
      </c>
      <c r="AJ365" s="124">
        <f t="shared" si="187"/>
        <v>0</v>
      </c>
      <c r="AK365" s="124">
        <f t="shared" si="187"/>
        <v>0</v>
      </c>
      <c r="AL365" s="124">
        <f t="shared" si="187"/>
        <v>0</v>
      </c>
      <c r="AM365" s="124">
        <f t="shared" si="187"/>
        <v>0</v>
      </c>
      <c r="AN365" s="124">
        <f t="shared" si="187"/>
        <v>0</v>
      </c>
      <c r="AO365" s="124">
        <f t="shared" si="187"/>
        <v>0</v>
      </c>
      <c r="AP365" s="124">
        <f t="shared" si="187"/>
        <v>0</v>
      </c>
      <c r="AQ365" s="124">
        <f t="shared" si="187"/>
        <v>0</v>
      </c>
      <c r="AR365" s="125">
        <f t="shared" si="187"/>
        <v>0</v>
      </c>
      <c r="AS365" s="17"/>
    </row>
    <row r="366" spans="2:45" ht="15.75" thickTop="1" x14ac:dyDescent="0.25">
      <c r="E366" s="126"/>
      <c r="F366" s="44"/>
      <c r="G366" s="45"/>
      <c r="H366" s="12"/>
      <c r="I366" s="12"/>
      <c r="J366" s="15"/>
      <c r="K366" s="12"/>
      <c r="L366" s="12"/>
      <c r="M366" s="118"/>
      <c r="N366" s="15"/>
      <c r="O366" s="15"/>
      <c r="P366" s="15"/>
      <c r="Q366" s="15"/>
      <c r="R366" s="15"/>
      <c r="S366" s="15"/>
      <c r="T366" s="12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c r="AR366" s="12"/>
      <c r="AS366" s="17"/>
    </row>
    <row r="367" spans="2:45" ht="15.75" thickBot="1" x14ac:dyDescent="0.3">
      <c r="E367" s="115" t="str">
        <f>"Total Incremental Plant Balance - "&amp;E355</f>
        <v>Total Incremental Plant Balance - Whirlwind Substation Expansion Project</v>
      </c>
      <c r="F367" s="116"/>
      <c r="G367" s="116"/>
      <c r="H367" s="116"/>
      <c r="I367" s="116"/>
      <c r="J367" s="116"/>
      <c r="K367" s="116"/>
      <c r="L367" s="117"/>
      <c r="M367" s="118"/>
      <c r="N367" s="119"/>
      <c r="O367" s="120"/>
      <c r="P367" s="120"/>
      <c r="Q367" s="120"/>
      <c r="R367" s="120"/>
      <c r="S367" s="121"/>
      <c r="T367" s="122"/>
      <c r="U367" s="123">
        <f>U365</f>
        <v>0</v>
      </c>
      <c r="V367" s="124">
        <f>U367+V365</f>
        <v>0</v>
      </c>
      <c r="W367" s="124">
        <f t="shared" ref="W367:AR367" si="188">V367+W365</f>
        <v>0</v>
      </c>
      <c r="X367" s="124">
        <f t="shared" si="188"/>
        <v>31960.130409999998</v>
      </c>
      <c r="Y367" s="124">
        <f t="shared" si="188"/>
        <v>32110.130409999998</v>
      </c>
      <c r="Z367" s="124">
        <f t="shared" si="188"/>
        <v>32924.858309999996</v>
      </c>
      <c r="AA367" s="124">
        <f t="shared" si="188"/>
        <v>33011.790573333332</v>
      </c>
      <c r="AB367" s="124">
        <f t="shared" si="188"/>
        <v>33025.722836666668</v>
      </c>
      <c r="AC367" s="124">
        <f t="shared" si="188"/>
        <v>33037.655100000004</v>
      </c>
      <c r="AD367" s="124">
        <f t="shared" si="188"/>
        <v>33049.587363333339</v>
      </c>
      <c r="AE367" s="124">
        <f t="shared" si="188"/>
        <v>33061.519626666675</v>
      </c>
      <c r="AF367" s="124">
        <f t="shared" si="188"/>
        <v>33073.451890000011</v>
      </c>
      <c r="AG367" s="123">
        <f t="shared" si="188"/>
        <v>33073.451890000011</v>
      </c>
      <c r="AH367" s="124">
        <f t="shared" si="188"/>
        <v>33073.451890000011</v>
      </c>
      <c r="AI367" s="124">
        <f t="shared" si="188"/>
        <v>33073.451890000011</v>
      </c>
      <c r="AJ367" s="124">
        <f t="shared" si="188"/>
        <v>33073.451890000011</v>
      </c>
      <c r="AK367" s="124">
        <f t="shared" si="188"/>
        <v>33073.451890000011</v>
      </c>
      <c r="AL367" s="124">
        <f t="shared" si="188"/>
        <v>33073.451890000011</v>
      </c>
      <c r="AM367" s="124">
        <f t="shared" si="188"/>
        <v>33073.451890000011</v>
      </c>
      <c r="AN367" s="124">
        <f t="shared" si="188"/>
        <v>33073.451890000011</v>
      </c>
      <c r="AO367" s="124">
        <f t="shared" si="188"/>
        <v>33073.451890000011</v>
      </c>
      <c r="AP367" s="124">
        <f t="shared" si="188"/>
        <v>33073.451890000011</v>
      </c>
      <c r="AQ367" s="124">
        <f t="shared" si="188"/>
        <v>33073.451890000011</v>
      </c>
      <c r="AR367" s="125">
        <f t="shared" si="188"/>
        <v>33073.451890000011</v>
      </c>
    </row>
    <row r="368" spans="2:45" ht="15.75" thickTop="1" x14ac:dyDescent="0.25">
      <c r="E368" s="127"/>
      <c r="F368" s="128"/>
      <c r="G368" s="127"/>
      <c r="H368" s="191"/>
      <c r="I368" s="191"/>
      <c r="J368" s="191"/>
      <c r="K368" s="191"/>
      <c r="L368" s="191"/>
      <c r="M368" s="118"/>
      <c r="N368" s="30"/>
      <c r="O368" s="30"/>
      <c r="P368" s="30"/>
      <c r="Q368" s="30"/>
      <c r="R368" s="30"/>
      <c r="S368" s="30"/>
      <c r="T368" s="122"/>
      <c r="U368" s="129"/>
      <c r="V368" s="129"/>
      <c r="W368" s="129"/>
      <c r="X368" s="129"/>
      <c r="Y368" s="129"/>
      <c r="Z368" s="129"/>
      <c r="AA368" s="129"/>
      <c r="AB368" s="129"/>
      <c r="AC368" s="129"/>
      <c r="AD368" s="129"/>
      <c r="AE368" s="129"/>
      <c r="AF368" s="129"/>
      <c r="AG368" s="129"/>
      <c r="AH368" s="129"/>
      <c r="AI368" s="129"/>
      <c r="AJ368" s="129"/>
      <c r="AK368" s="129"/>
      <c r="AL368" s="129"/>
      <c r="AM368" s="129"/>
      <c r="AN368" s="129"/>
      <c r="AO368" s="129"/>
      <c r="AP368" s="129"/>
      <c r="AQ368" s="129"/>
      <c r="AR368" s="129"/>
      <c r="AS368" s="17"/>
    </row>
    <row r="369" spans="3:45" x14ac:dyDescent="0.25">
      <c r="E369" s="126"/>
      <c r="F369" s="44"/>
      <c r="G369" s="45"/>
      <c r="H369" s="12"/>
      <c r="I369" s="12"/>
      <c r="J369" s="15"/>
      <c r="K369" s="12"/>
      <c r="L369" s="12"/>
      <c r="M369" s="118"/>
      <c r="N369" s="15"/>
      <c r="O369" s="15"/>
      <c r="P369" s="15"/>
      <c r="Q369" s="15"/>
      <c r="R369" s="15"/>
      <c r="S369" s="15"/>
      <c r="T369" s="12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c r="AR369" s="12"/>
      <c r="AS369" s="17"/>
    </row>
    <row r="370" spans="3:45" x14ac:dyDescent="0.25">
      <c r="E370" s="96" t="s">
        <v>219</v>
      </c>
      <c r="M370" s="118"/>
      <c r="N370" s="21"/>
      <c r="O370" s="21"/>
      <c r="P370" s="21"/>
      <c r="Q370" s="21"/>
      <c r="R370" s="21"/>
      <c r="S370" s="21"/>
      <c r="T370" s="122"/>
      <c r="AS370" s="17"/>
    </row>
    <row r="371" spans="3:45" x14ac:dyDescent="0.25">
      <c r="E371" s="38" t="s">
        <v>220</v>
      </c>
      <c r="M371" s="118"/>
      <c r="T371" s="122"/>
      <c r="AS371" s="17"/>
    </row>
    <row r="372" spans="3:45" ht="15.75" thickBot="1" x14ac:dyDescent="0.3">
      <c r="M372" s="118"/>
      <c r="T372" s="122"/>
      <c r="AS372" s="17"/>
    </row>
    <row r="373" spans="3:45" ht="30.75" thickBot="1" x14ac:dyDescent="0.3">
      <c r="E373" s="98" t="s">
        <v>23</v>
      </c>
      <c r="F373" s="99" t="s">
        <v>24</v>
      </c>
      <c r="G373" s="100" t="s">
        <v>25</v>
      </c>
      <c r="H373" s="101" t="s">
        <v>26</v>
      </c>
      <c r="I373" s="102" t="s">
        <v>27</v>
      </c>
      <c r="J373" s="102" t="s">
        <v>28</v>
      </c>
      <c r="K373" s="102" t="s">
        <v>29</v>
      </c>
      <c r="L373" s="103" t="s">
        <v>30</v>
      </c>
      <c r="M373" s="118"/>
      <c r="N373" s="105" t="str">
        <f t="shared" ref="N373:S373" si="189">N$13</f>
        <v>2016 CWIP</v>
      </c>
      <c r="O373" s="102" t="str">
        <f t="shared" si="189"/>
        <v>2017 Total Expenditures</v>
      </c>
      <c r="P373" s="102" t="str">
        <f t="shared" si="189"/>
        <v>2018 Total Expenditures</v>
      </c>
      <c r="Q373" s="102" t="str">
        <f t="shared" si="189"/>
        <v>2016 ISO CWIP Less Collectible</v>
      </c>
      <c r="R373" s="102" t="str">
        <f t="shared" si="189"/>
        <v>2017 ISO Expenditures Less Collectible</v>
      </c>
      <c r="S373" s="103" t="str">
        <f t="shared" si="189"/>
        <v>2018 ISO Expenditures Less Collectible</v>
      </c>
      <c r="T373" s="122"/>
      <c r="U373" s="107">
        <f>$F$5</f>
        <v>42736</v>
      </c>
      <c r="V373" s="101">
        <f t="shared" ref="V373:AN373" si="190">DATE(YEAR(U373),MONTH(U373)+1,DAY(U373))</f>
        <v>42767</v>
      </c>
      <c r="W373" s="101">
        <f t="shared" si="190"/>
        <v>42795</v>
      </c>
      <c r="X373" s="101">
        <f t="shared" si="190"/>
        <v>42826</v>
      </c>
      <c r="Y373" s="101">
        <f t="shared" si="190"/>
        <v>42856</v>
      </c>
      <c r="Z373" s="101">
        <f t="shared" si="190"/>
        <v>42887</v>
      </c>
      <c r="AA373" s="101">
        <f t="shared" si="190"/>
        <v>42917</v>
      </c>
      <c r="AB373" s="101">
        <f t="shared" si="190"/>
        <v>42948</v>
      </c>
      <c r="AC373" s="101">
        <f t="shared" si="190"/>
        <v>42979</v>
      </c>
      <c r="AD373" s="101">
        <f t="shared" si="190"/>
        <v>43009</v>
      </c>
      <c r="AE373" s="101">
        <f t="shared" si="190"/>
        <v>43040</v>
      </c>
      <c r="AF373" s="108">
        <f t="shared" si="190"/>
        <v>43070</v>
      </c>
      <c r="AG373" s="107">
        <f>DATE(YEAR(AF373),MONTH(AF373)+1,DAY(AF373))</f>
        <v>43101</v>
      </c>
      <c r="AH373" s="101">
        <f t="shared" si="190"/>
        <v>43132</v>
      </c>
      <c r="AI373" s="101">
        <f t="shared" si="190"/>
        <v>43160</v>
      </c>
      <c r="AJ373" s="101">
        <f t="shared" si="190"/>
        <v>43191</v>
      </c>
      <c r="AK373" s="101">
        <f t="shared" si="190"/>
        <v>43221</v>
      </c>
      <c r="AL373" s="101">
        <f t="shared" si="190"/>
        <v>43252</v>
      </c>
      <c r="AM373" s="101">
        <f t="shared" si="190"/>
        <v>43282</v>
      </c>
      <c r="AN373" s="101">
        <f t="shared" si="190"/>
        <v>43313</v>
      </c>
      <c r="AO373" s="101">
        <f>DATE(YEAR(AN373),MONTH(AN373)+1,DAY(AN373))</f>
        <v>43344</v>
      </c>
      <c r="AP373" s="101">
        <f>DATE(YEAR(AO373),MONTH(AO373)+1,DAY(AO373))</f>
        <v>43374</v>
      </c>
      <c r="AQ373" s="101">
        <f>DATE(YEAR(AP373),MONTH(AP373)+1,DAY(AP373))</f>
        <v>43405</v>
      </c>
      <c r="AR373" s="108">
        <f>DATE(YEAR(AQ373),MONTH(AQ373)+1,DAY(AQ373))</f>
        <v>43435</v>
      </c>
      <c r="AS373" s="17"/>
    </row>
    <row r="374" spans="3:45" x14ac:dyDescent="0.25">
      <c r="C374" s="35" t="str">
        <f>+$E$355</f>
        <v>Whirlwind Substation Expansion Project</v>
      </c>
      <c r="D374" s="36" t="s">
        <v>6</v>
      </c>
      <c r="E374" s="134" t="str">
        <f t="shared" ref="E374:L375" si="191">E361</f>
        <v>CET-ET-TP-RL-769500</v>
      </c>
      <c r="F374" s="135" t="str">
        <f t="shared" si="191"/>
        <v>Install N60 relays to add generation to Whirlwind AA Bank SPS</v>
      </c>
      <c r="G374" s="122" t="str">
        <f t="shared" si="191"/>
        <v>7695</v>
      </c>
      <c r="H374" s="136" t="str">
        <f t="shared" si="191"/>
        <v>High</v>
      </c>
      <c r="I374" s="111">
        <f t="shared" si="191"/>
        <v>42887</v>
      </c>
      <c r="J374" s="136" t="str">
        <f t="shared" si="191"/>
        <v>TR-SUBINC</v>
      </c>
      <c r="K374" s="137">
        <f t="shared" si="191"/>
        <v>0</v>
      </c>
      <c r="L374" s="138">
        <f t="shared" si="191"/>
        <v>1</v>
      </c>
      <c r="M374" s="118"/>
      <c r="N374" s="139">
        <f t="shared" ref="N374:P377" si="192">N361</f>
        <v>607.07455000000004</v>
      </c>
      <c r="O374" s="109">
        <f t="shared" si="192"/>
        <v>129.24693000000002</v>
      </c>
      <c r="P374" s="109">
        <f t="shared" si="192"/>
        <v>0</v>
      </c>
      <c r="Q374" s="109">
        <f>$N374*$L374*(1-$K374)</f>
        <v>607.07455000000004</v>
      </c>
      <c r="R374" s="109">
        <f>$O374*$L374*(1-$K374)</f>
        <v>129.24693000000002</v>
      </c>
      <c r="S374" s="110">
        <f>$P374*$L374*(1-$K374)</f>
        <v>0</v>
      </c>
      <c r="T374" s="111"/>
      <c r="U374" s="244">
        <v>3.4415900000000001</v>
      </c>
      <c r="V374" s="265">
        <v>7.5815400000000004</v>
      </c>
      <c r="W374" s="265">
        <v>10.83343</v>
      </c>
      <c r="X374" s="265">
        <v>11.932263333333333</v>
      </c>
      <c r="Y374" s="265">
        <v>11.932263333333333</v>
      </c>
      <c r="Z374" s="265">
        <v>11.932263333333333</v>
      </c>
      <c r="AA374" s="265">
        <v>11.932263333333333</v>
      </c>
      <c r="AB374" s="265">
        <v>11.932263333333333</v>
      </c>
      <c r="AC374" s="265">
        <v>11.932263333333333</v>
      </c>
      <c r="AD374" s="265">
        <v>11.932263333333333</v>
      </c>
      <c r="AE374" s="265">
        <v>11.932263333333333</v>
      </c>
      <c r="AF374" s="245">
        <v>11.932263333333333</v>
      </c>
      <c r="AG374" s="277"/>
      <c r="AH374" s="265"/>
      <c r="AI374" s="265"/>
      <c r="AJ374" s="265"/>
      <c r="AK374" s="265"/>
      <c r="AL374" s="265"/>
      <c r="AM374" s="265"/>
      <c r="AN374" s="265"/>
      <c r="AO374" s="265"/>
      <c r="AP374" s="265"/>
      <c r="AQ374" s="265"/>
      <c r="AR374" s="245"/>
      <c r="AS374" s="17"/>
    </row>
    <row r="375" spans="3:45" x14ac:dyDescent="0.25">
      <c r="C375" s="35" t="str">
        <f t="shared" ref="C375:C377" si="193">+$E$355</f>
        <v>Whirlwind Substation Expansion Project</v>
      </c>
      <c r="D375" s="36" t="s">
        <v>6</v>
      </c>
      <c r="E375" s="134" t="str">
        <f t="shared" si="191"/>
        <v>CET-ET-TP-RN-765000</v>
      </c>
      <c r="F375" s="140" t="str">
        <f t="shared" si="191"/>
        <v>Whirlwind 3rd AA bank and SPS</v>
      </c>
      <c r="G375" s="122" t="str">
        <f t="shared" si="191"/>
        <v>7650</v>
      </c>
      <c r="H375" s="136" t="str">
        <f t="shared" si="191"/>
        <v>High</v>
      </c>
      <c r="I375" s="111">
        <f t="shared" si="191"/>
        <v>42826</v>
      </c>
      <c r="J375" s="136" t="str">
        <f t="shared" si="191"/>
        <v>TR-SUBINC</v>
      </c>
      <c r="K375" s="137">
        <f t="shared" si="191"/>
        <v>0</v>
      </c>
      <c r="L375" s="138">
        <f t="shared" si="191"/>
        <v>1</v>
      </c>
      <c r="M375" s="118"/>
      <c r="N375" s="139">
        <f t="shared" si="192"/>
        <v>26336.912499999999</v>
      </c>
      <c r="O375" s="109">
        <f t="shared" si="192"/>
        <v>6000.2179099999994</v>
      </c>
      <c r="P375" s="109">
        <f t="shared" si="192"/>
        <v>0</v>
      </c>
      <c r="Q375" s="109">
        <f>$N375*$L375*(1-$K375)</f>
        <v>26336.912499999999</v>
      </c>
      <c r="R375" s="109">
        <f>$O375*$L375*(1-$K375)</f>
        <v>6000.2179099999994</v>
      </c>
      <c r="S375" s="110">
        <f>$P375*$L375*(1-$K375)</f>
        <v>0</v>
      </c>
      <c r="T375" s="111"/>
      <c r="U375" s="244">
        <v>650.72209999999995</v>
      </c>
      <c r="V375" s="265">
        <v>871.74976000000004</v>
      </c>
      <c r="W375" s="265">
        <v>3450.7460499999997</v>
      </c>
      <c r="X375" s="265">
        <v>650</v>
      </c>
      <c r="Y375" s="265">
        <v>150</v>
      </c>
      <c r="Z375" s="265">
        <v>150</v>
      </c>
      <c r="AA375" s="265">
        <v>75</v>
      </c>
      <c r="AB375" s="265">
        <v>2</v>
      </c>
      <c r="AC375" s="265">
        <v>0</v>
      </c>
      <c r="AD375" s="265">
        <v>0</v>
      </c>
      <c r="AE375" s="265">
        <v>0</v>
      </c>
      <c r="AF375" s="245">
        <v>0</v>
      </c>
      <c r="AG375" s="277"/>
      <c r="AH375" s="265"/>
      <c r="AI375" s="265"/>
      <c r="AJ375" s="265"/>
      <c r="AK375" s="265"/>
      <c r="AL375" s="265"/>
      <c r="AM375" s="265"/>
      <c r="AN375" s="265"/>
      <c r="AO375" s="265"/>
      <c r="AP375" s="265"/>
      <c r="AQ375" s="265"/>
      <c r="AR375" s="245"/>
      <c r="AS375" s="17"/>
    </row>
    <row r="376" spans="3:45" hidden="1" x14ac:dyDescent="0.25">
      <c r="C376" s="35" t="str">
        <f t="shared" si="193"/>
        <v>Whirlwind Substation Expansion Project</v>
      </c>
      <c r="D376" s="36" t="s">
        <v>6</v>
      </c>
      <c r="E376" s="134"/>
      <c r="F376" s="140"/>
      <c r="G376" s="122"/>
      <c r="H376" s="136"/>
      <c r="I376" s="111"/>
      <c r="J376" s="136"/>
      <c r="K376" s="137"/>
      <c r="L376" s="138"/>
      <c r="M376" s="118"/>
      <c r="N376" s="139">
        <f t="shared" si="192"/>
        <v>0</v>
      </c>
      <c r="O376" s="109">
        <f t="shared" si="192"/>
        <v>0</v>
      </c>
      <c r="P376" s="109">
        <f t="shared" si="192"/>
        <v>0</v>
      </c>
      <c r="Q376" s="109">
        <f>$N376*$L376*(1-$K376)</f>
        <v>0</v>
      </c>
      <c r="R376" s="109">
        <f>$O376*$L376*(1-$K376)</f>
        <v>0</v>
      </c>
      <c r="S376" s="110">
        <f>$P376*$L376*(1-$K376)</f>
        <v>0</v>
      </c>
      <c r="T376" s="111"/>
      <c r="U376" s="262"/>
      <c r="V376" s="263"/>
      <c r="W376" s="263"/>
      <c r="X376" s="263"/>
      <c r="Y376" s="263"/>
      <c r="Z376" s="263"/>
      <c r="AA376" s="263"/>
      <c r="AB376" s="263"/>
      <c r="AC376" s="263"/>
      <c r="AD376" s="263"/>
      <c r="AE376" s="263"/>
      <c r="AF376" s="264"/>
      <c r="AG376" s="280"/>
      <c r="AH376" s="263"/>
      <c r="AI376" s="263"/>
      <c r="AJ376" s="263"/>
      <c r="AK376" s="263"/>
      <c r="AL376" s="263"/>
      <c r="AM376" s="263"/>
      <c r="AN376" s="263"/>
      <c r="AO376" s="263"/>
      <c r="AP376" s="263"/>
      <c r="AQ376" s="263"/>
      <c r="AR376" s="264"/>
      <c r="AS376" s="17"/>
    </row>
    <row r="377" spans="3:45" hidden="1" x14ac:dyDescent="0.25">
      <c r="C377" s="35" t="str">
        <f t="shared" si="193"/>
        <v>Whirlwind Substation Expansion Project</v>
      </c>
      <c r="D377" s="36" t="s">
        <v>6</v>
      </c>
      <c r="E377" s="134"/>
      <c r="F377" s="140"/>
      <c r="G377" s="122"/>
      <c r="H377" s="136"/>
      <c r="I377" s="111"/>
      <c r="J377" s="136"/>
      <c r="K377" s="137"/>
      <c r="L377" s="138"/>
      <c r="M377" s="118"/>
      <c r="N377" s="139">
        <f t="shared" si="192"/>
        <v>0</v>
      </c>
      <c r="O377" s="109">
        <f t="shared" si="192"/>
        <v>0</v>
      </c>
      <c r="P377" s="109">
        <f t="shared" si="192"/>
        <v>0</v>
      </c>
      <c r="Q377" s="109">
        <f>$N377*$L377*(1-$K377)</f>
        <v>0</v>
      </c>
      <c r="R377" s="109">
        <f>$O377*$L377*(1-$K377)</f>
        <v>0</v>
      </c>
      <c r="S377" s="110">
        <f>$P377*$L377*(1-$K377)</f>
        <v>0</v>
      </c>
      <c r="T377" s="111"/>
      <c r="U377" s="267"/>
      <c r="V377" s="268"/>
      <c r="W377" s="268"/>
      <c r="X377" s="268"/>
      <c r="Y377" s="268"/>
      <c r="Z377" s="268"/>
      <c r="AA377" s="268"/>
      <c r="AB377" s="268"/>
      <c r="AC377" s="268"/>
      <c r="AD377" s="268"/>
      <c r="AE377" s="268"/>
      <c r="AF377" s="269"/>
      <c r="AG377" s="281"/>
      <c r="AH377" s="268"/>
      <c r="AI377" s="268"/>
      <c r="AJ377" s="268"/>
      <c r="AK377" s="268"/>
      <c r="AL377" s="268"/>
      <c r="AM377" s="268"/>
      <c r="AN377" s="268"/>
      <c r="AO377" s="268"/>
      <c r="AP377" s="268"/>
      <c r="AQ377" s="268"/>
      <c r="AR377" s="269"/>
      <c r="AS377" s="17"/>
    </row>
    <row r="378" spans="3:45" ht="15.75" thickBot="1" x14ac:dyDescent="0.3">
      <c r="E378" s="115" t="s">
        <v>221</v>
      </c>
      <c r="F378" s="116"/>
      <c r="G378" s="116"/>
      <c r="H378" s="116"/>
      <c r="I378" s="116"/>
      <c r="J378" s="116"/>
      <c r="K378" s="116"/>
      <c r="L378" s="117"/>
      <c r="M378" s="104"/>
      <c r="N378" s="119">
        <f t="shared" ref="N378:S378" si="194">SUM(N374:N377)</f>
        <v>26943.98705</v>
      </c>
      <c r="O378" s="120">
        <f t="shared" si="194"/>
        <v>6129.4648399999996</v>
      </c>
      <c r="P378" s="120">
        <f t="shared" si="194"/>
        <v>0</v>
      </c>
      <c r="Q378" s="120">
        <f t="shared" si="194"/>
        <v>26943.98705</v>
      </c>
      <c r="R378" s="120">
        <f t="shared" si="194"/>
        <v>6129.4648399999996</v>
      </c>
      <c r="S378" s="121">
        <f t="shared" si="194"/>
        <v>0</v>
      </c>
      <c r="T378" s="122"/>
      <c r="U378" s="123">
        <f t="shared" ref="U378:AR378" si="195">SUM(U374:U377)</f>
        <v>654.16368999999997</v>
      </c>
      <c r="V378" s="124">
        <f t="shared" si="195"/>
        <v>879.33130000000006</v>
      </c>
      <c r="W378" s="124">
        <f t="shared" si="195"/>
        <v>3461.5794799999999</v>
      </c>
      <c r="X378" s="124">
        <f t="shared" si="195"/>
        <v>661.93226333333337</v>
      </c>
      <c r="Y378" s="124">
        <f t="shared" si="195"/>
        <v>161.93226333333334</v>
      </c>
      <c r="Z378" s="124">
        <f t="shared" si="195"/>
        <v>161.93226333333334</v>
      </c>
      <c r="AA378" s="124">
        <f t="shared" si="195"/>
        <v>86.932263333333339</v>
      </c>
      <c r="AB378" s="124">
        <f t="shared" si="195"/>
        <v>13.932263333333333</v>
      </c>
      <c r="AC378" s="124">
        <f t="shared" si="195"/>
        <v>11.932263333333333</v>
      </c>
      <c r="AD378" s="124">
        <f t="shared" si="195"/>
        <v>11.932263333333333</v>
      </c>
      <c r="AE378" s="124">
        <f t="shared" si="195"/>
        <v>11.932263333333333</v>
      </c>
      <c r="AF378" s="125">
        <f t="shared" si="195"/>
        <v>11.932263333333333</v>
      </c>
      <c r="AG378" s="123">
        <f t="shared" si="195"/>
        <v>0</v>
      </c>
      <c r="AH378" s="124">
        <f t="shared" si="195"/>
        <v>0</v>
      </c>
      <c r="AI378" s="124">
        <f t="shared" si="195"/>
        <v>0</v>
      </c>
      <c r="AJ378" s="124">
        <f t="shared" si="195"/>
        <v>0</v>
      </c>
      <c r="AK378" s="124">
        <f t="shared" si="195"/>
        <v>0</v>
      </c>
      <c r="AL378" s="124">
        <f t="shared" si="195"/>
        <v>0</v>
      </c>
      <c r="AM378" s="124">
        <f t="shared" si="195"/>
        <v>0</v>
      </c>
      <c r="AN378" s="124">
        <f t="shared" si="195"/>
        <v>0</v>
      </c>
      <c r="AO378" s="124">
        <f t="shared" si="195"/>
        <v>0</v>
      </c>
      <c r="AP378" s="124">
        <f t="shared" si="195"/>
        <v>0</v>
      </c>
      <c r="AQ378" s="124">
        <f t="shared" si="195"/>
        <v>0</v>
      </c>
      <c r="AR378" s="125">
        <f t="shared" si="195"/>
        <v>0</v>
      </c>
      <c r="AS378" s="17"/>
    </row>
    <row r="379" spans="3:45" ht="15.75" thickTop="1" x14ac:dyDescent="0.25">
      <c r="C379" s="13"/>
      <c r="D379" s="13"/>
      <c r="M379" s="111"/>
      <c r="U379" s="50"/>
      <c r="V379" s="50"/>
      <c r="W379" s="50"/>
      <c r="X379" s="50"/>
      <c r="Y379" s="50"/>
      <c r="Z379" s="50"/>
      <c r="AA379" s="50"/>
      <c r="AB379" s="50"/>
      <c r="AC379" s="50"/>
      <c r="AD379" s="50"/>
      <c r="AE379" s="50"/>
      <c r="AF379" s="50"/>
      <c r="AG379" s="50"/>
      <c r="AH379" s="50"/>
      <c r="AI379" s="50"/>
      <c r="AJ379" s="50"/>
      <c r="AK379" s="50"/>
      <c r="AL379" s="50"/>
      <c r="AM379" s="50"/>
      <c r="AN379" s="50"/>
      <c r="AO379" s="50"/>
      <c r="AP379" s="50"/>
      <c r="AQ379" s="50"/>
      <c r="AR379" s="50"/>
      <c r="AS379" s="17"/>
    </row>
    <row r="380" spans="3:45" x14ac:dyDescent="0.25">
      <c r="C380" s="13"/>
      <c r="D380" s="13"/>
      <c r="AS380" s="17"/>
    </row>
    <row r="381" spans="3:45" s="59" customFormat="1" x14ac:dyDescent="0.25">
      <c r="F381" s="60"/>
      <c r="H381" s="47"/>
      <c r="I381" s="47"/>
      <c r="K381" s="47"/>
      <c r="L381" s="47"/>
      <c r="T381" s="61"/>
      <c r="AS381" s="164"/>
    </row>
    <row r="382" spans="3:45" x14ac:dyDescent="0.25">
      <c r="C382" s="13"/>
      <c r="D382" s="13"/>
      <c r="N382" s="30"/>
      <c r="O382" s="30"/>
      <c r="P382" s="30"/>
      <c r="U382" s="129"/>
      <c r="V382" s="129"/>
      <c r="W382" s="129"/>
      <c r="X382" s="129"/>
      <c r="AS382" s="17"/>
    </row>
    <row r="383" spans="3:45" x14ac:dyDescent="0.25">
      <c r="C383" s="13"/>
      <c r="D383" s="13"/>
      <c r="I383" s="62"/>
      <c r="J383" s="34"/>
      <c r="K383" s="13"/>
      <c r="N383" s="30"/>
      <c r="U383" s="129"/>
      <c r="V383" s="129"/>
      <c r="W383" s="129"/>
      <c r="X383" s="129"/>
      <c r="AS383" s="17"/>
    </row>
    <row r="384" spans="3:45" x14ac:dyDescent="0.25">
      <c r="C384" s="13"/>
      <c r="D384" s="13"/>
      <c r="I384" s="62"/>
      <c r="J384" s="34"/>
      <c r="N384" s="63"/>
      <c r="Q384" s="64"/>
      <c r="U384" s="129"/>
      <c r="V384" s="129"/>
      <c r="W384" s="129"/>
      <c r="X384" s="129"/>
      <c r="AS384" s="17"/>
    </row>
    <row r="385" spans="3:45" x14ac:dyDescent="0.25">
      <c r="C385" s="13"/>
      <c r="D385" s="13"/>
      <c r="I385" s="62"/>
      <c r="J385" s="34"/>
      <c r="N385" s="64"/>
      <c r="O385" s="64"/>
      <c r="P385" s="64"/>
      <c r="Q385" s="64"/>
      <c r="R385" s="64"/>
      <c r="S385" s="64"/>
      <c r="U385" s="64"/>
      <c r="V385" s="64"/>
      <c r="W385" s="64"/>
      <c r="X385" s="64"/>
      <c r="Y385" s="64"/>
      <c r="Z385" s="64"/>
      <c r="AA385" s="64"/>
      <c r="AB385" s="64"/>
      <c r="AC385" s="64"/>
      <c r="AD385" s="64"/>
      <c r="AE385" s="64"/>
      <c r="AF385" s="64"/>
      <c r="AG385" s="64"/>
      <c r="AH385" s="64"/>
      <c r="AI385" s="64"/>
      <c r="AJ385" s="64"/>
      <c r="AK385" s="64"/>
      <c r="AL385" s="64"/>
      <c r="AM385" s="64"/>
      <c r="AN385" s="64"/>
      <c r="AO385" s="64"/>
      <c r="AP385" s="64"/>
      <c r="AQ385" s="64"/>
      <c r="AR385" s="64"/>
      <c r="AS385" s="17"/>
    </row>
    <row r="386" spans="3:45" x14ac:dyDescent="0.25">
      <c r="C386" s="13"/>
      <c r="D386" s="13"/>
      <c r="I386" s="62"/>
      <c r="J386" s="34"/>
      <c r="N386" s="64"/>
      <c r="U386" s="65"/>
      <c r="V386" s="65"/>
      <c r="W386" s="65"/>
      <c r="AS386" s="17"/>
    </row>
    <row r="387" spans="3:45" x14ac:dyDescent="0.25">
      <c r="I387" s="62"/>
      <c r="J387" s="34"/>
      <c r="U387" s="50"/>
      <c r="V387" s="50"/>
      <c r="W387" s="50"/>
      <c r="X387" s="50"/>
      <c r="Y387" s="50"/>
      <c r="Z387" s="50"/>
      <c r="AA387" s="50"/>
      <c r="AB387" s="50"/>
      <c r="AC387" s="50"/>
      <c r="AD387" s="50"/>
      <c r="AE387" s="50"/>
      <c r="AF387" s="50"/>
      <c r="AG387" s="50"/>
      <c r="AH387" s="50"/>
      <c r="AI387" s="50"/>
      <c r="AJ387" s="50"/>
      <c r="AK387" s="50"/>
      <c r="AL387" s="50"/>
      <c r="AM387" s="50"/>
      <c r="AN387" s="50"/>
      <c r="AO387" s="50"/>
      <c r="AP387" s="50"/>
      <c r="AQ387" s="50"/>
      <c r="AR387" s="50"/>
    </row>
    <row r="388" spans="3:45" x14ac:dyDescent="0.25">
      <c r="I388" s="62"/>
      <c r="J388" s="34"/>
    </row>
    <row r="389" spans="3:45" x14ac:dyDescent="0.25">
      <c r="I389" s="62"/>
      <c r="J389" s="34"/>
    </row>
    <row r="390" spans="3:45" x14ac:dyDescent="0.25">
      <c r="I390" s="62"/>
      <c r="J390" s="34"/>
    </row>
    <row r="391" spans="3:45" x14ac:dyDescent="0.25">
      <c r="I391" s="62"/>
      <c r="J391" s="34"/>
    </row>
    <row r="392" spans="3:45" x14ac:dyDescent="0.25">
      <c r="I392" s="62"/>
      <c r="J392" s="34"/>
    </row>
    <row r="393" spans="3:45" x14ac:dyDescent="0.25">
      <c r="I393" s="62"/>
      <c r="J393" s="34"/>
    </row>
    <row r="394" spans="3:45" x14ac:dyDescent="0.25">
      <c r="I394" s="62"/>
      <c r="J394" s="34"/>
    </row>
    <row r="395" spans="3:45" x14ac:dyDescent="0.25">
      <c r="I395" s="62"/>
      <c r="J395" s="34"/>
    </row>
    <row r="396" spans="3:45" x14ac:dyDescent="0.25">
      <c r="I396" s="62"/>
      <c r="J396" s="34"/>
    </row>
    <row r="397" spans="3:45" x14ac:dyDescent="0.25">
      <c r="I397" s="62"/>
      <c r="J397" s="34"/>
    </row>
    <row r="398" spans="3:45" x14ac:dyDescent="0.25">
      <c r="I398" s="62"/>
      <c r="J398" s="34"/>
    </row>
    <row r="399" spans="3:45" x14ac:dyDescent="0.25">
      <c r="I399" s="62"/>
      <c r="J399" s="34"/>
    </row>
    <row r="400" spans="3:45" x14ac:dyDescent="0.25">
      <c r="I400" s="62"/>
      <c r="J400" s="34"/>
    </row>
    <row r="401" spans="3:20" x14ac:dyDescent="0.25">
      <c r="I401" s="62"/>
      <c r="J401" s="34"/>
    </row>
    <row r="402" spans="3:20" x14ac:dyDescent="0.25">
      <c r="I402" s="62"/>
      <c r="J402" s="34"/>
    </row>
    <row r="403" spans="3:20" s="14" customFormat="1" x14ac:dyDescent="0.25">
      <c r="C403" s="35"/>
      <c r="D403" s="36"/>
      <c r="E403" s="38"/>
      <c r="F403" s="37"/>
      <c r="G403" s="38"/>
      <c r="I403" s="62"/>
      <c r="J403" s="34"/>
      <c r="M403" s="39"/>
      <c r="N403" s="13"/>
      <c r="O403" s="13"/>
      <c r="P403" s="13"/>
      <c r="Q403" s="13"/>
      <c r="R403" s="13"/>
      <c r="S403" s="13"/>
      <c r="T403" s="38"/>
    </row>
    <row r="404" spans="3:20" s="14" customFormat="1" x14ac:dyDescent="0.25">
      <c r="C404" s="35"/>
      <c r="D404" s="36"/>
      <c r="E404" s="38"/>
      <c r="F404" s="37"/>
      <c r="G404" s="38"/>
      <c r="I404" s="62"/>
      <c r="J404" s="34"/>
      <c r="M404" s="39"/>
      <c r="N404" s="13"/>
      <c r="O404" s="13"/>
      <c r="P404" s="13"/>
      <c r="Q404" s="13"/>
      <c r="R404" s="13"/>
      <c r="S404" s="13"/>
      <c r="T404" s="38"/>
    </row>
    <row r="405" spans="3:20" s="14" customFormat="1" x14ac:dyDescent="0.25">
      <c r="C405" s="35"/>
      <c r="D405" s="36"/>
      <c r="E405" s="38"/>
      <c r="F405" s="37"/>
      <c r="G405" s="38"/>
      <c r="I405" s="62"/>
      <c r="J405" s="34"/>
      <c r="M405" s="39"/>
      <c r="N405" s="13"/>
      <c r="O405" s="13"/>
      <c r="P405" s="13"/>
      <c r="Q405" s="13"/>
      <c r="R405" s="13"/>
      <c r="S405" s="13"/>
      <c r="T405" s="38"/>
    </row>
    <row r="406" spans="3:20" s="14" customFormat="1" x14ac:dyDescent="0.25">
      <c r="C406" s="35"/>
      <c r="D406" s="36"/>
      <c r="E406" s="38"/>
      <c r="F406" s="37"/>
      <c r="G406" s="38"/>
      <c r="I406" s="62"/>
      <c r="J406" s="34"/>
      <c r="M406" s="39"/>
      <c r="N406" s="13"/>
      <c r="O406" s="13"/>
      <c r="P406" s="13"/>
      <c r="Q406" s="13"/>
      <c r="R406" s="13"/>
      <c r="S406" s="13"/>
      <c r="T406" s="38"/>
    </row>
  </sheetData>
  <autoFilter ref="C13:AS406"/>
  <printOptions horizontalCentered="1"/>
  <pageMargins left="0.25" right="0.25" top="0.75" bottom="0.75" header="0.3" footer="0.3"/>
  <pageSetup scale="36" fitToHeight="0" pageOrder="overThenDown" orientation="landscape" r:id="rId1"/>
  <headerFooter>
    <oddHeader xml:space="preserve">&amp;RExhibit SCE-22
TO2018
WP-Schedule 10 and 16
Page &amp;P of &amp;N </oddHeader>
  </headerFooter>
  <rowBreaks count="2" manualBreakCount="2">
    <brk id="83" min="4" max="43" man="1"/>
    <brk id="212" min="4" max="43" man="1"/>
  </rowBreaks>
  <colBreaks count="3" manualBreakCount="3">
    <brk id="20" max="377" man="1"/>
    <brk id="32" max="1048575" man="1"/>
    <brk id="4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92"/>
  <sheetViews>
    <sheetView showGridLines="0" view="pageBreakPreview" zoomScale="85" zoomScaleNormal="90" zoomScaleSheetLayoutView="85" zoomScalePageLayoutView="50" workbookViewId="0">
      <selection activeCell="L17" sqref="L17"/>
    </sheetView>
  </sheetViews>
  <sheetFormatPr defaultColWidth="9.140625" defaultRowHeight="15" customHeight="1" x14ac:dyDescent="0.25"/>
  <cols>
    <col min="1" max="1" width="9.140625" style="5"/>
    <col min="2" max="12" width="14.42578125" style="5" customWidth="1"/>
    <col min="13" max="13" width="15.85546875" style="5" customWidth="1"/>
    <col min="14" max="16" width="14.42578125" style="5" customWidth="1"/>
    <col min="17" max="17" width="14.42578125" style="5" hidden="1" customWidth="1"/>
    <col min="18" max="18" width="6.140625" style="5" customWidth="1"/>
    <col min="19" max="65" width="8.85546875" style="5" customWidth="1"/>
    <col min="66" max="16384" width="9.140625" style="5"/>
  </cols>
  <sheetData>
    <row r="1" spans="2:17" x14ac:dyDescent="0.25">
      <c r="B1" s="66"/>
      <c r="C1" s="66"/>
      <c r="D1" s="66"/>
      <c r="E1" s="66"/>
      <c r="F1" s="66"/>
      <c r="G1" s="66"/>
      <c r="H1" s="66"/>
      <c r="I1" s="66"/>
      <c r="J1" s="66"/>
      <c r="K1" s="66"/>
      <c r="L1" s="66"/>
      <c r="M1" s="66"/>
      <c r="N1" s="66"/>
      <c r="O1" s="66"/>
      <c r="P1" s="66"/>
      <c r="Q1" s="66"/>
    </row>
    <row r="2" spans="2:17" x14ac:dyDescent="0.25">
      <c r="B2" s="315" t="s">
        <v>336</v>
      </c>
      <c r="C2" s="66"/>
      <c r="D2" s="66"/>
      <c r="E2" s="66"/>
      <c r="F2" s="66"/>
      <c r="G2" s="66"/>
      <c r="H2" s="66"/>
      <c r="I2" s="66"/>
      <c r="J2" s="66"/>
      <c r="K2" s="66"/>
      <c r="L2" s="66"/>
      <c r="M2" s="66"/>
      <c r="N2" s="66"/>
      <c r="O2" s="66"/>
      <c r="P2" s="66"/>
      <c r="Q2" s="66"/>
    </row>
    <row r="3" spans="2:17" ht="15.75" thickBot="1" x14ac:dyDescent="0.3">
      <c r="B3" s="314" t="s">
        <v>339</v>
      </c>
      <c r="C3" s="91"/>
      <c r="D3" s="91"/>
      <c r="E3" s="91"/>
      <c r="F3" s="91"/>
      <c r="G3" s="66"/>
      <c r="H3" s="66"/>
      <c r="I3" s="66"/>
      <c r="J3" s="66"/>
      <c r="K3" s="66"/>
      <c r="L3" s="66"/>
      <c r="M3" s="66"/>
      <c r="N3" s="66"/>
      <c r="O3" s="66"/>
      <c r="P3" s="66"/>
      <c r="Q3" s="66"/>
    </row>
    <row r="4" spans="2:17" x14ac:dyDescent="0.25">
      <c r="B4" s="66"/>
      <c r="C4" s="66"/>
      <c r="D4" s="66"/>
      <c r="E4" s="66"/>
      <c r="F4" s="66"/>
      <c r="G4" s="66"/>
      <c r="H4" s="66"/>
      <c r="I4" s="66"/>
      <c r="J4" s="66"/>
      <c r="K4" s="66"/>
      <c r="L4" s="66"/>
      <c r="M4" s="66"/>
      <c r="N4" s="66"/>
      <c r="O4" s="66"/>
      <c r="P4" s="66"/>
      <c r="Q4" s="66"/>
    </row>
    <row r="5" spans="2:17" x14ac:dyDescent="0.25">
      <c r="B5" s="66"/>
      <c r="C5" s="67"/>
      <c r="D5" s="66"/>
      <c r="E5" s="68"/>
      <c r="F5" s="66"/>
      <c r="G5" s="66"/>
      <c r="H5" s="66"/>
      <c r="I5" s="66"/>
      <c r="J5" s="66"/>
      <c r="K5" s="66"/>
      <c r="L5" s="66"/>
      <c r="M5" s="66"/>
      <c r="N5" s="66"/>
      <c r="O5" s="66"/>
      <c r="P5" s="66"/>
      <c r="Q5" s="66"/>
    </row>
    <row r="6" spans="2:17" x14ac:dyDescent="0.25">
      <c r="B6" s="67"/>
      <c r="C6" s="67"/>
      <c r="D6" s="66"/>
      <c r="E6" s="92" t="s">
        <v>323</v>
      </c>
      <c r="F6" s="93"/>
      <c r="G6" s="93"/>
      <c r="H6" s="93"/>
      <c r="I6" s="93"/>
      <c r="J6" s="93"/>
      <c r="K6" s="93"/>
      <c r="L6" s="93"/>
      <c r="M6" s="93"/>
      <c r="N6" s="93"/>
      <c r="O6" s="93"/>
      <c r="P6" s="93"/>
      <c r="Q6" s="93"/>
    </row>
    <row r="7" spans="2:17" ht="42.75" customHeight="1" x14ac:dyDescent="0.25">
      <c r="B7" s="69"/>
      <c r="C7" s="89" t="s">
        <v>0</v>
      </c>
      <c r="D7" s="89"/>
      <c r="E7" s="309" t="s">
        <v>324</v>
      </c>
      <c r="F7" s="310" t="s">
        <v>203</v>
      </c>
      <c r="G7" s="310" t="s">
        <v>325</v>
      </c>
      <c r="H7" s="310" t="s">
        <v>222</v>
      </c>
      <c r="I7" s="310" t="s">
        <v>230</v>
      </c>
      <c r="J7" s="310" t="s">
        <v>282</v>
      </c>
      <c r="K7" s="310" t="s">
        <v>286</v>
      </c>
      <c r="L7" s="310" t="s">
        <v>288</v>
      </c>
      <c r="M7" s="310" t="s">
        <v>289</v>
      </c>
      <c r="N7" s="310" t="s">
        <v>8</v>
      </c>
      <c r="O7" s="310" t="s">
        <v>310</v>
      </c>
      <c r="P7" s="310" t="s">
        <v>316</v>
      </c>
      <c r="Q7" s="310" t="s">
        <v>326</v>
      </c>
    </row>
    <row r="8" spans="2:17" x14ac:dyDescent="0.25">
      <c r="B8" s="66" t="s">
        <v>327</v>
      </c>
      <c r="C8" s="206">
        <v>42705</v>
      </c>
      <c r="D8" s="70" t="s">
        <v>6</v>
      </c>
      <c r="E8" s="311">
        <f>SUM(F8:Q8)</f>
        <v>0</v>
      </c>
      <c r="F8" s="207">
        <f>SUMPRODUCT(('Inc CWIP &amp; Plant'!$C$14:$C$377=F$7)*
('Inc CWIP &amp; Plant'!$U$13:$AR$13=$C8)*
('Inc CWIP &amp; Plant'!$D$14:$D$377=$D8)*
('Inc CWIP &amp; Plant'!$U$14:$AR$377))</f>
        <v>0</v>
      </c>
      <c r="G8" s="207">
        <f>SUMPRODUCT(('Inc CWIP &amp; Plant'!$C$14:$C$377=G$7)*
('Inc CWIP &amp; Plant'!$U$13:$AR$13=$C8)*
('Inc CWIP &amp; Plant'!$D$14:$D$377=$D8)*
('Inc CWIP &amp; Plant'!$U$14:$AR$377))</f>
        <v>0</v>
      </c>
      <c r="H8" s="207">
        <f>SUMPRODUCT(('Inc CWIP &amp; Plant'!$C$14:$C$377=H$7)*
('Inc CWIP &amp; Plant'!$U$13:$AR$13=$C8)*
('Inc CWIP &amp; Plant'!$D$14:$D$377=$D8)*
('Inc CWIP &amp; Plant'!$U$14:$AR$377))</f>
        <v>0</v>
      </c>
      <c r="I8" s="207">
        <f>SUMPRODUCT(('Inc CWIP &amp; Plant'!$C$14:$C$377=I$7)*
('Inc CWIP &amp; Plant'!$U$13:$AR$13=$C8)*
('Inc CWIP &amp; Plant'!$D$14:$D$377=$D8)*
('Inc CWIP &amp; Plant'!$U$14:$AR$377))</f>
        <v>0</v>
      </c>
      <c r="J8" s="207">
        <f>SUMPRODUCT(('Inc CWIP &amp; Plant'!$C$14:$C$377=J$7)*
('Inc CWIP &amp; Plant'!$U$13:$AR$13=$C8)*
('Inc CWIP &amp; Plant'!$D$14:$D$377=$D8)*
('Inc CWIP &amp; Plant'!$U$14:$AR$377))</f>
        <v>0</v>
      </c>
      <c r="K8" s="207">
        <f>SUMPRODUCT(('Inc CWIP &amp; Plant'!$C$14:$C$377=K$7)*
('Inc CWIP &amp; Plant'!$U$13:$AR$13=$C8)*
('Inc CWIP &amp; Plant'!$D$14:$D$377=$D8)*
('Inc CWIP &amp; Plant'!$U$14:$AR$377))</f>
        <v>0</v>
      </c>
      <c r="L8" s="207">
        <f>SUMPRODUCT(('Inc CWIP &amp; Plant'!$C$14:$C$377=L$7)*
('Inc CWIP &amp; Plant'!$U$13:$AR$13=$C8)*
('Inc CWIP &amp; Plant'!$D$14:$D$377=$D8)*
('Inc CWIP &amp; Plant'!$U$14:$AR$377))</f>
        <v>0</v>
      </c>
      <c r="M8" s="207">
        <f>SUMPRODUCT(('Inc CWIP &amp; Plant'!$C$14:$C$377=M$7)*
('Inc CWIP &amp; Plant'!$U$13:$AR$13=$C8)*
('Inc CWIP &amp; Plant'!$D$14:$D$377=$D8)*
('Inc CWIP &amp; Plant'!$U$14:$AR$377))</f>
        <v>0</v>
      </c>
      <c r="N8" s="207">
        <f>SUMPRODUCT(('Inc CWIP &amp; Plant'!$C$14:$C$377=N$7)*
('Inc CWIP &amp; Plant'!$U$13:$AR$13=$C8)*
('Inc CWIP &amp; Plant'!$D$14:$D$377=$D8)*
('Inc CWIP &amp; Plant'!$U$14:$AR$377))</f>
        <v>0</v>
      </c>
      <c r="O8" s="207">
        <f>SUMPRODUCT(('Inc CWIP &amp; Plant'!$C$14:$C$377=O$7)*
('Inc CWIP &amp; Plant'!$U$13:$AR$13=$C8)*
('Inc CWIP &amp; Plant'!$D$14:$D$377=$D8)*
('Inc CWIP &amp; Plant'!$U$14:$AR$377))</f>
        <v>0</v>
      </c>
      <c r="P8" s="207">
        <f>SUMPRODUCT(('Inc CWIP &amp; Plant'!$C$14:$C$377=P$7)*
('Inc CWIP &amp; Plant'!$U$13:$AR$13=$C8)*
('Inc CWIP &amp; Plant'!$D$14:$D$377=$D8)*
('Inc CWIP &amp; Plant'!$U$14:$AR$377))</f>
        <v>0</v>
      </c>
      <c r="Q8" s="208">
        <f>SUMPRODUCT(('Inc CWIP &amp; Plant'!$C$14:$C$377=Q$7)*
('Inc CWIP &amp; Plant'!$U$13:$AR$13=$C8)*
('Inc CWIP &amp; Plant'!$D$14:$D$377=$D8)*
('Inc CWIP &amp; Plant'!$U$14:$AR$377))</f>
        <v>0</v>
      </c>
    </row>
    <row r="9" spans="2:17" ht="15" customHeight="1" x14ac:dyDescent="0.25">
      <c r="B9" s="66" t="s">
        <v>4</v>
      </c>
      <c r="C9" s="70">
        <f>EOMONTH(C8,0)+1</f>
        <v>42736</v>
      </c>
      <c r="D9" s="70" t="s">
        <v>6</v>
      </c>
      <c r="E9" s="312">
        <f>SUM(F9:Q9)</f>
        <v>1394.3735899999999</v>
      </c>
      <c r="F9" s="209">
        <f>SUMPRODUCT(('Inc CWIP &amp; Plant'!$C$14:$C$377=F$7)*
('Inc CWIP &amp; Plant'!$U$13:$AR$13=$C9)*
('Inc CWIP &amp; Plant'!$D$14:$D$377=$D9)*
('Inc CWIP &amp; Plant'!$U$14:$AR$377))</f>
        <v>0</v>
      </c>
      <c r="G9" s="209">
        <f>SUMPRODUCT(('Inc CWIP &amp; Plant'!$C$14:$C$377=G$7)*
('Inc CWIP &amp; Plant'!$U$13:$AR$13=$C9)*
('Inc CWIP &amp; Plant'!$D$14:$D$377=$D9)*
('Inc CWIP &amp; Plant'!$U$14:$AR$377))</f>
        <v>0</v>
      </c>
      <c r="H9" s="209">
        <f>SUMPRODUCT(('Inc CWIP &amp; Plant'!$C$14:$C$377=H$7)*
('Inc CWIP &amp; Plant'!$U$13:$AR$13=$C9)*
('Inc CWIP &amp; Plant'!$D$14:$D$377=$D9)*
('Inc CWIP &amp; Plant'!$U$14:$AR$377))</f>
        <v>-7.50176</v>
      </c>
      <c r="I9" s="209">
        <f>SUMPRODUCT(('Inc CWIP &amp; Plant'!$C$14:$C$377=I$7)*
('Inc CWIP &amp; Plant'!$U$13:$AR$13=$C9)*
('Inc CWIP &amp; Plant'!$D$14:$D$377=$D9)*
('Inc CWIP &amp; Plant'!$U$14:$AR$377))</f>
        <v>630.8365799999998</v>
      </c>
      <c r="J9" s="209">
        <f>SUMPRODUCT(('Inc CWIP &amp; Plant'!$C$14:$C$377=J$7)*
('Inc CWIP &amp; Plant'!$U$13:$AR$13=$C9)*
('Inc CWIP &amp; Plant'!$D$14:$D$377=$D9)*
('Inc CWIP &amp; Plant'!$U$14:$AR$377))</f>
        <v>0</v>
      </c>
      <c r="K9" s="209">
        <f>SUMPRODUCT(('Inc CWIP &amp; Plant'!$C$14:$C$377=K$7)*
('Inc CWIP &amp; Plant'!$U$13:$AR$13=$C9)*
('Inc CWIP &amp; Plant'!$D$14:$D$377=$D9)*
('Inc CWIP &amp; Plant'!$U$14:$AR$377))</f>
        <v>0</v>
      </c>
      <c r="L9" s="209">
        <f>SUMPRODUCT(('Inc CWIP &amp; Plant'!$C$14:$C$377=L$7)*
('Inc CWIP &amp; Plant'!$U$13:$AR$13=$C9)*
('Inc CWIP &amp; Plant'!$D$14:$D$377=$D9)*
('Inc CWIP &amp; Plant'!$U$14:$AR$377))</f>
        <v>0</v>
      </c>
      <c r="M9" s="209">
        <f>SUMPRODUCT(('Inc CWIP &amp; Plant'!$C$14:$C$377=M$7)*
('Inc CWIP &amp; Plant'!$U$13:$AR$13=$C9)*
('Inc CWIP &amp; Plant'!$D$14:$D$377=$D9)*
('Inc CWIP &amp; Plant'!$U$14:$AR$377))</f>
        <v>23.973659999999999</v>
      </c>
      <c r="N9" s="209">
        <f>SUMPRODUCT(('Inc CWIP &amp; Plant'!$C$14:$C$377=N$7)*
('Inc CWIP &amp; Plant'!$U$13:$AR$13=$C9)*
('Inc CWIP &amp; Plant'!$D$14:$D$377=$D9)*
('Inc CWIP &amp; Plant'!$U$14:$AR$377))</f>
        <v>427.98287000000005</v>
      </c>
      <c r="O9" s="209">
        <f>SUMPRODUCT(('Inc CWIP &amp; Plant'!$C$14:$C$377=O$7)*
('Inc CWIP &amp; Plant'!$U$13:$AR$13=$C9)*
('Inc CWIP &amp; Plant'!$D$14:$D$377=$D9)*
('Inc CWIP &amp; Plant'!$U$14:$AR$377))</f>
        <v>-335.08145000000002</v>
      </c>
      <c r="P9" s="209">
        <f>SUMPRODUCT(('Inc CWIP &amp; Plant'!$C$14:$C$377=P$7)*
('Inc CWIP &amp; Plant'!$U$13:$AR$13=$C9)*
('Inc CWIP &amp; Plant'!$D$14:$D$377=$D9)*
('Inc CWIP &amp; Plant'!$U$14:$AR$377))</f>
        <v>654.16368999999997</v>
      </c>
      <c r="Q9" s="210">
        <f>SUMPRODUCT(('Inc CWIP &amp; Plant'!$C$14:$C$377=Q$7)*
('Inc CWIP &amp; Plant'!$U$13:$AR$13=$C9)*
('Inc CWIP &amp; Plant'!$D$14:$D$377=$D9)*
('Inc CWIP &amp; Plant'!$U$14:$AR$377))</f>
        <v>0</v>
      </c>
    </row>
    <row r="10" spans="2:17" ht="15" customHeight="1" x14ac:dyDescent="0.25">
      <c r="B10" s="66"/>
      <c r="C10" s="70">
        <f t="shared" ref="C10:C32" si="0">EOMONTH(C9,0)+1</f>
        <v>42767</v>
      </c>
      <c r="D10" s="70" t="s">
        <v>6</v>
      </c>
      <c r="E10" s="312">
        <f t="shared" ref="E10:E31" si="1">SUM(F10:Q10)</f>
        <v>3048.1558300000006</v>
      </c>
      <c r="F10" s="209">
        <f>SUMPRODUCT(('Inc CWIP &amp; Plant'!$C$14:$C$377=F$7)*
('Inc CWIP &amp; Plant'!$U$13:$AR$13=$C10)*
('Inc CWIP &amp; Plant'!$D$14:$D$377=$D10)*
('Inc CWIP &amp; Plant'!$U$14:$AR$377))</f>
        <v>-80.269720000000007</v>
      </c>
      <c r="G10" s="209">
        <f>SUMPRODUCT(('Inc CWIP &amp; Plant'!$C$14:$C$377=G$7)*
('Inc CWIP &amp; Plant'!$U$13:$AR$13=$C10)*
('Inc CWIP &amp; Plant'!$D$14:$D$377=$D10)*
('Inc CWIP &amp; Plant'!$U$14:$AR$377))</f>
        <v>0</v>
      </c>
      <c r="H10" s="209">
        <f>SUMPRODUCT(('Inc CWIP &amp; Plant'!$C$14:$C$377=H$7)*
('Inc CWIP &amp; Plant'!$U$13:$AR$13=$C10)*
('Inc CWIP &amp; Plant'!$D$14:$D$377=$D10)*
('Inc CWIP &amp; Plant'!$U$14:$AR$377))</f>
        <v>3.9264999999999999</v>
      </c>
      <c r="I10" s="209">
        <f>SUMPRODUCT(('Inc CWIP &amp; Plant'!$C$14:$C$377=I$7)*
('Inc CWIP &amp; Plant'!$U$13:$AR$13=$C10)*
('Inc CWIP &amp; Plant'!$D$14:$D$377=$D10)*
('Inc CWIP &amp; Plant'!$U$14:$AR$377))</f>
        <v>1340.3557500000002</v>
      </c>
      <c r="J10" s="209">
        <f>SUMPRODUCT(('Inc CWIP &amp; Plant'!$C$14:$C$377=J$7)*
('Inc CWIP &amp; Plant'!$U$13:$AR$13=$C10)*
('Inc CWIP &amp; Plant'!$D$14:$D$377=$D10)*
('Inc CWIP &amp; Plant'!$U$14:$AR$377))</f>
        <v>3.2694399999999999</v>
      </c>
      <c r="K10" s="209">
        <f>SUMPRODUCT(('Inc CWIP &amp; Plant'!$C$14:$C$377=K$7)*
('Inc CWIP &amp; Plant'!$U$13:$AR$13=$C10)*
('Inc CWIP &amp; Plant'!$D$14:$D$377=$D10)*
('Inc CWIP &amp; Plant'!$U$14:$AR$377))</f>
        <v>0</v>
      </c>
      <c r="L10" s="209">
        <f>SUMPRODUCT(('Inc CWIP &amp; Plant'!$C$14:$C$377=L$7)*
('Inc CWIP &amp; Plant'!$U$13:$AR$13=$C10)*
('Inc CWIP &amp; Plant'!$D$14:$D$377=$D10)*
('Inc CWIP &amp; Plant'!$U$14:$AR$377))</f>
        <v>0</v>
      </c>
      <c r="M10" s="209">
        <f>SUMPRODUCT(('Inc CWIP &amp; Plant'!$C$14:$C$377=M$7)*
('Inc CWIP &amp; Plant'!$U$13:$AR$13=$C10)*
('Inc CWIP &amp; Plant'!$D$14:$D$377=$D10)*
('Inc CWIP &amp; Plant'!$U$14:$AR$377))</f>
        <v>42.882280000000002</v>
      </c>
      <c r="N10" s="209">
        <f>SUMPRODUCT(('Inc CWIP &amp; Plant'!$C$14:$C$377=N$7)*
('Inc CWIP &amp; Plant'!$U$13:$AR$13=$C10)*
('Inc CWIP &amp; Plant'!$D$14:$D$377=$D10)*
('Inc CWIP &amp; Plant'!$U$14:$AR$377))</f>
        <v>747.59012000000007</v>
      </c>
      <c r="O10" s="209">
        <f>SUMPRODUCT(('Inc CWIP &amp; Plant'!$C$14:$C$377=O$7)*
('Inc CWIP &amp; Plant'!$U$13:$AR$13=$C10)*
('Inc CWIP &amp; Plant'!$D$14:$D$377=$D10)*
('Inc CWIP &amp; Plant'!$U$14:$AR$377))</f>
        <v>111.07015999999999</v>
      </c>
      <c r="P10" s="209">
        <f>SUMPRODUCT(('Inc CWIP &amp; Plant'!$C$14:$C$377=P$7)*
('Inc CWIP &amp; Plant'!$U$13:$AR$13=$C10)*
('Inc CWIP &amp; Plant'!$D$14:$D$377=$D10)*
('Inc CWIP &amp; Plant'!$U$14:$AR$377))</f>
        <v>879.33130000000006</v>
      </c>
      <c r="Q10" s="210">
        <f>SUMPRODUCT(('Inc CWIP &amp; Plant'!$C$14:$C$377=Q$7)*
('Inc CWIP &amp; Plant'!$U$13:$AR$13=$C10)*
('Inc CWIP &amp; Plant'!$D$14:$D$377=$D10)*
('Inc CWIP &amp; Plant'!$U$14:$AR$377))</f>
        <v>0</v>
      </c>
    </row>
    <row r="11" spans="2:17" ht="15" customHeight="1" x14ac:dyDescent="0.25">
      <c r="B11" s="66"/>
      <c r="C11" s="70">
        <f t="shared" si="0"/>
        <v>42795</v>
      </c>
      <c r="D11" s="70" t="s">
        <v>6</v>
      </c>
      <c r="E11" s="312">
        <f t="shared" si="1"/>
        <v>7375.9540699999998</v>
      </c>
      <c r="F11" s="209">
        <f>SUMPRODUCT(('Inc CWIP &amp; Plant'!$C$14:$C$377=F$7)*
('Inc CWIP &amp; Plant'!$U$13:$AR$13=$C11)*
('Inc CWIP &amp; Plant'!$D$14:$D$377=$D11)*
('Inc CWIP &amp; Plant'!$U$14:$AR$377))</f>
        <v>-1.8020000000000001E-2</v>
      </c>
      <c r="G11" s="209">
        <f>SUMPRODUCT(('Inc CWIP &amp; Plant'!$C$14:$C$377=G$7)*
('Inc CWIP &amp; Plant'!$U$13:$AR$13=$C11)*
('Inc CWIP &amp; Plant'!$D$14:$D$377=$D11)*
('Inc CWIP &amp; Plant'!$U$14:$AR$377))</f>
        <v>0</v>
      </c>
      <c r="H11" s="209">
        <f>SUMPRODUCT(('Inc CWIP &amp; Plant'!$C$14:$C$377=H$7)*
('Inc CWIP &amp; Plant'!$U$13:$AR$13=$C11)*
('Inc CWIP &amp; Plant'!$D$14:$D$377=$D11)*
('Inc CWIP &amp; Plant'!$U$14:$AR$377))</f>
        <v>7.7190099999999999</v>
      </c>
      <c r="I11" s="209">
        <f>SUMPRODUCT(('Inc CWIP &amp; Plant'!$C$14:$C$377=I$7)*
('Inc CWIP &amp; Plant'!$U$13:$AR$13=$C11)*
('Inc CWIP &amp; Plant'!$D$14:$D$377=$D11)*
('Inc CWIP &amp; Plant'!$U$14:$AR$377))</f>
        <v>1225.41554</v>
      </c>
      <c r="J11" s="209">
        <f>SUMPRODUCT(('Inc CWIP &amp; Plant'!$C$14:$C$377=J$7)*
('Inc CWIP &amp; Plant'!$U$13:$AR$13=$C11)*
('Inc CWIP &amp; Plant'!$D$14:$D$377=$D11)*
('Inc CWIP &amp; Plant'!$U$14:$AR$377))</f>
        <v>2.0289100000000002</v>
      </c>
      <c r="K11" s="209">
        <f>SUMPRODUCT(('Inc CWIP &amp; Plant'!$C$14:$C$377=K$7)*
('Inc CWIP &amp; Plant'!$U$13:$AR$13=$C11)*
('Inc CWIP &amp; Plant'!$D$14:$D$377=$D11)*
('Inc CWIP &amp; Plant'!$U$14:$AR$377))</f>
        <v>0</v>
      </c>
      <c r="L11" s="209">
        <f>SUMPRODUCT(('Inc CWIP &amp; Plant'!$C$14:$C$377=L$7)*
('Inc CWIP &amp; Plant'!$U$13:$AR$13=$C11)*
('Inc CWIP &amp; Plant'!$D$14:$D$377=$D11)*
('Inc CWIP &amp; Plant'!$U$14:$AR$377))</f>
        <v>0</v>
      </c>
      <c r="M11" s="209">
        <f>SUMPRODUCT(('Inc CWIP &amp; Plant'!$C$14:$C$377=M$7)*
('Inc CWIP &amp; Plant'!$U$13:$AR$13=$C11)*
('Inc CWIP &amp; Plant'!$D$14:$D$377=$D11)*
('Inc CWIP &amp; Plant'!$U$14:$AR$377))</f>
        <v>91.24924</v>
      </c>
      <c r="N11" s="209">
        <f>SUMPRODUCT(('Inc CWIP &amp; Plant'!$C$14:$C$377=N$7)*
('Inc CWIP &amp; Plant'!$U$13:$AR$13=$C11)*
('Inc CWIP &amp; Plant'!$D$14:$D$377=$D11)*
('Inc CWIP &amp; Plant'!$U$14:$AR$377))</f>
        <v>2489.5006599999997</v>
      </c>
      <c r="O11" s="209">
        <f>SUMPRODUCT(('Inc CWIP &amp; Plant'!$C$14:$C$377=O$7)*
('Inc CWIP &amp; Plant'!$U$13:$AR$13=$C11)*
('Inc CWIP &amp; Plant'!$D$14:$D$377=$D11)*
('Inc CWIP &amp; Plant'!$U$14:$AR$377))</f>
        <v>98.479250000000008</v>
      </c>
      <c r="P11" s="209">
        <f>SUMPRODUCT(('Inc CWIP &amp; Plant'!$C$14:$C$377=P$7)*
('Inc CWIP &amp; Plant'!$U$13:$AR$13=$C11)*
('Inc CWIP &amp; Plant'!$D$14:$D$377=$D11)*
('Inc CWIP &amp; Plant'!$U$14:$AR$377))</f>
        <v>3461.5794799999999</v>
      </c>
      <c r="Q11" s="210">
        <f>SUMPRODUCT(('Inc CWIP &amp; Plant'!$C$14:$C$377=Q$7)*
('Inc CWIP &amp; Plant'!$U$13:$AR$13=$C11)*
('Inc CWIP &amp; Plant'!$D$14:$D$377=$D11)*
('Inc CWIP &amp; Plant'!$U$14:$AR$377))</f>
        <v>0</v>
      </c>
    </row>
    <row r="12" spans="2:17" ht="15" customHeight="1" x14ac:dyDescent="0.25">
      <c r="B12" s="66"/>
      <c r="C12" s="70">
        <f t="shared" si="0"/>
        <v>42826</v>
      </c>
      <c r="D12" s="70" t="s">
        <v>6</v>
      </c>
      <c r="E12" s="312">
        <f t="shared" si="1"/>
        <v>2317.4504033333333</v>
      </c>
      <c r="F12" s="209">
        <f>SUMPRODUCT(('Inc CWIP &amp; Plant'!$C$14:$C$377=F$7)*
('Inc CWIP &amp; Plant'!$U$13:$AR$13=$C12)*
('Inc CWIP &amp; Plant'!$D$14:$D$377=$D12)*
('Inc CWIP &amp; Plant'!$U$14:$AR$377))</f>
        <v>0</v>
      </c>
      <c r="G12" s="209">
        <f>SUMPRODUCT(('Inc CWIP &amp; Plant'!$C$14:$C$377=G$7)*
('Inc CWIP &amp; Plant'!$U$13:$AR$13=$C12)*
('Inc CWIP &amp; Plant'!$D$14:$D$377=$D12)*
('Inc CWIP &amp; Plant'!$U$14:$AR$377))</f>
        <v>0</v>
      </c>
      <c r="H12" s="209">
        <f>SUMPRODUCT(('Inc CWIP &amp; Plant'!$C$14:$C$377=H$7)*
('Inc CWIP &amp; Plant'!$U$13:$AR$13=$C12)*
('Inc CWIP &amp; Plant'!$D$14:$D$377=$D12)*
('Inc CWIP &amp; Plant'!$U$14:$AR$377))</f>
        <v>0</v>
      </c>
      <c r="I12" s="209">
        <f>SUMPRODUCT(('Inc CWIP &amp; Plant'!$C$14:$C$377=I$7)*
('Inc CWIP &amp; Plant'!$U$13:$AR$13=$C12)*
('Inc CWIP &amp; Plant'!$D$14:$D$377=$D12)*
('Inc CWIP &amp; Plant'!$U$14:$AR$377))</f>
        <v>596.90913999999998</v>
      </c>
      <c r="J12" s="209">
        <f>SUMPRODUCT(('Inc CWIP &amp; Plant'!$C$14:$C$377=J$7)*
('Inc CWIP &amp; Plant'!$U$13:$AR$13=$C12)*
('Inc CWIP &amp; Plant'!$D$14:$D$377=$D12)*
('Inc CWIP &amp; Plant'!$U$14:$AR$377))</f>
        <v>0</v>
      </c>
      <c r="K12" s="209">
        <f>SUMPRODUCT(('Inc CWIP &amp; Plant'!$C$14:$C$377=K$7)*
('Inc CWIP &amp; Plant'!$U$13:$AR$13=$C12)*
('Inc CWIP &amp; Plant'!$D$14:$D$377=$D12)*
('Inc CWIP &amp; Plant'!$U$14:$AR$377))</f>
        <v>0</v>
      </c>
      <c r="L12" s="209">
        <f>SUMPRODUCT(('Inc CWIP &amp; Plant'!$C$14:$C$377=L$7)*
('Inc CWIP &amp; Plant'!$U$13:$AR$13=$C12)*
('Inc CWIP &amp; Plant'!$D$14:$D$377=$D12)*
('Inc CWIP &amp; Plant'!$U$14:$AR$377))</f>
        <v>0</v>
      </c>
      <c r="M12" s="209">
        <f>SUMPRODUCT(('Inc CWIP &amp; Plant'!$C$14:$C$377=M$7)*
('Inc CWIP &amp; Plant'!$U$13:$AR$13=$C12)*
('Inc CWIP &amp; Plant'!$D$14:$D$377=$D12)*
('Inc CWIP &amp; Plant'!$U$14:$AR$377))</f>
        <v>50</v>
      </c>
      <c r="N12" s="209">
        <f>SUMPRODUCT(('Inc CWIP &amp; Plant'!$C$14:$C$377=N$7)*
('Inc CWIP &amp; Plant'!$U$13:$AR$13=$C12)*
('Inc CWIP &amp; Plant'!$D$14:$D$377=$D12)*
('Inc CWIP &amp; Plant'!$U$14:$AR$377))</f>
        <v>993.60899999999992</v>
      </c>
      <c r="O12" s="209">
        <f>SUMPRODUCT(('Inc CWIP &amp; Plant'!$C$14:$C$377=O$7)*
('Inc CWIP &amp; Plant'!$U$13:$AR$13=$C12)*
('Inc CWIP &amp; Plant'!$D$14:$D$377=$D12)*
('Inc CWIP &amp; Plant'!$U$14:$AR$377))</f>
        <v>15</v>
      </c>
      <c r="P12" s="209">
        <f>SUMPRODUCT(('Inc CWIP &amp; Plant'!$C$14:$C$377=P$7)*
('Inc CWIP &amp; Plant'!$U$13:$AR$13=$C12)*
('Inc CWIP &amp; Plant'!$D$14:$D$377=$D12)*
('Inc CWIP &amp; Plant'!$U$14:$AR$377))</f>
        <v>661.93226333333337</v>
      </c>
      <c r="Q12" s="210">
        <f>SUMPRODUCT(('Inc CWIP &amp; Plant'!$C$14:$C$377=Q$7)*
('Inc CWIP &amp; Plant'!$U$13:$AR$13=$C12)*
('Inc CWIP &amp; Plant'!$D$14:$D$377=$D12)*
('Inc CWIP &amp; Plant'!$U$14:$AR$377))</f>
        <v>0</v>
      </c>
    </row>
    <row r="13" spans="2:17" ht="15" customHeight="1" x14ac:dyDescent="0.25">
      <c r="B13" s="66"/>
      <c r="C13" s="70">
        <f t="shared" si="0"/>
        <v>42856</v>
      </c>
      <c r="D13" s="70" t="s">
        <v>6</v>
      </c>
      <c r="E13" s="312">
        <f t="shared" si="1"/>
        <v>2567.1444033333328</v>
      </c>
      <c r="F13" s="209">
        <f>SUMPRODUCT(('Inc CWIP &amp; Plant'!$C$14:$C$377=F$7)*
('Inc CWIP &amp; Plant'!$U$13:$AR$13=$C13)*
('Inc CWIP &amp; Plant'!$D$14:$D$377=$D13)*
('Inc CWIP &amp; Plant'!$U$14:$AR$377))</f>
        <v>0</v>
      </c>
      <c r="G13" s="209">
        <f>SUMPRODUCT(('Inc CWIP &amp; Plant'!$C$14:$C$377=G$7)*
('Inc CWIP &amp; Plant'!$U$13:$AR$13=$C13)*
('Inc CWIP &amp; Plant'!$D$14:$D$377=$D13)*
('Inc CWIP &amp; Plant'!$U$14:$AR$377))</f>
        <v>0</v>
      </c>
      <c r="H13" s="209">
        <f>SUMPRODUCT(('Inc CWIP &amp; Plant'!$C$14:$C$377=H$7)*
('Inc CWIP &amp; Plant'!$U$13:$AR$13=$C13)*
('Inc CWIP &amp; Plant'!$D$14:$D$377=$D13)*
('Inc CWIP &amp; Plant'!$U$14:$AR$377))</f>
        <v>0</v>
      </c>
      <c r="I13" s="209">
        <f>SUMPRODUCT(('Inc CWIP &amp; Plant'!$C$14:$C$377=I$7)*
('Inc CWIP &amp; Plant'!$U$13:$AR$13=$C13)*
('Inc CWIP &amp; Plant'!$D$14:$D$377=$D13)*
('Inc CWIP &amp; Plant'!$U$14:$AR$377))</f>
        <v>911.90913999999998</v>
      </c>
      <c r="J13" s="209">
        <f>SUMPRODUCT(('Inc CWIP &amp; Plant'!$C$14:$C$377=J$7)*
('Inc CWIP &amp; Plant'!$U$13:$AR$13=$C13)*
('Inc CWIP &amp; Plant'!$D$14:$D$377=$D13)*
('Inc CWIP &amp; Plant'!$U$14:$AR$377))</f>
        <v>0</v>
      </c>
      <c r="K13" s="209">
        <f>SUMPRODUCT(('Inc CWIP &amp; Plant'!$C$14:$C$377=K$7)*
('Inc CWIP &amp; Plant'!$U$13:$AR$13=$C13)*
('Inc CWIP &amp; Plant'!$D$14:$D$377=$D13)*
('Inc CWIP &amp; Plant'!$U$14:$AR$377))</f>
        <v>0</v>
      </c>
      <c r="L13" s="209">
        <f>SUMPRODUCT(('Inc CWIP &amp; Plant'!$C$14:$C$377=L$7)*
('Inc CWIP &amp; Plant'!$U$13:$AR$13=$C13)*
('Inc CWIP &amp; Plant'!$D$14:$D$377=$D13)*
('Inc CWIP &amp; Plant'!$U$14:$AR$377))</f>
        <v>0</v>
      </c>
      <c r="M13" s="209">
        <f>SUMPRODUCT(('Inc CWIP &amp; Plant'!$C$14:$C$377=M$7)*
('Inc CWIP &amp; Plant'!$U$13:$AR$13=$C13)*
('Inc CWIP &amp; Plant'!$D$14:$D$377=$D13)*
('Inc CWIP &amp; Plant'!$U$14:$AR$377))</f>
        <v>50</v>
      </c>
      <c r="N13" s="209">
        <f>SUMPRODUCT(('Inc CWIP &amp; Plant'!$C$14:$C$377=N$7)*
('Inc CWIP &amp; Plant'!$U$13:$AR$13=$C13)*
('Inc CWIP &amp; Plant'!$D$14:$D$377=$D13)*
('Inc CWIP &amp; Plant'!$U$14:$AR$377))</f>
        <v>1393.3029999999999</v>
      </c>
      <c r="O13" s="209">
        <f>SUMPRODUCT(('Inc CWIP &amp; Plant'!$C$14:$C$377=O$7)*
('Inc CWIP &amp; Plant'!$U$13:$AR$13=$C13)*
('Inc CWIP &amp; Plant'!$D$14:$D$377=$D13)*
('Inc CWIP &amp; Plant'!$U$14:$AR$377))</f>
        <v>50</v>
      </c>
      <c r="P13" s="209">
        <f>SUMPRODUCT(('Inc CWIP &amp; Plant'!$C$14:$C$377=P$7)*
('Inc CWIP &amp; Plant'!$U$13:$AR$13=$C13)*
('Inc CWIP &amp; Plant'!$D$14:$D$377=$D13)*
('Inc CWIP &amp; Plant'!$U$14:$AR$377))</f>
        <v>161.93226333333334</v>
      </c>
      <c r="Q13" s="210">
        <f>SUMPRODUCT(('Inc CWIP &amp; Plant'!$C$14:$C$377=Q$7)*
('Inc CWIP &amp; Plant'!$U$13:$AR$13=$C13)*
('Inc CWIP &amp; Plant'!$D$14:$D$377=$D13)*
('Inc CWIP &amp; Plant'!$U$14:$AR$377))</f>
        <v>0</v>
      </c>
    </row>
    <row r="14" spans="2:17" ht="15" customHeight="1" x14ac:dyDescent="0.25">
      <c r="B14" s="66"/>
      <c r="C14" s="70">
        <f t="shared" si="0"/>
        <v>42887</v>
      </c>
      <c r="D14" s="70" t="s">
        <v>6</v>
      </c>
      <c r="E14" s="312">
        <f t="shared" si="1"/>
        <v>9490.637303333333</v>
      </c>
      <c r="F14" s="209">
        <f>SUMPRODUCT(('Inc CWIP &amp; Plant'!$C$14:$C$377=F$7)*
('Inc CWIP &amp; Plant'!$U$13:$AR$13=$C14)*
('Inc CWIP &amp; Plant'!$D$14:$D$377=$D14)*
('Inc CWIP &amp; Plant'!$U$14:$AR$377))</f>
        <v>0</v>
      </c>
      <c r="G14" s="209">
        <f>SUMPRODUCT(('Inc CWIP &amp; Plant'!$C$14:$C$377=G$7)*
('Inc CWIP &amp; Plant'!$U$13:$AR$13=$C14)*
('Inc CWIP &amp; Plant'!$D$14:$D$377=$D14)*
('Inc CWIP &amp; Plant'!$U$14:$AR$377))</f>
        <v>0</v>
      </c>
      <c r="H14" s="209">
        <f>SUMPRODUCT(('Inc CWIP &amp; Plant'!$C$14:$C$377=H$7)*
('Inc CWIP &amp; Plant'!$U$13:$AR$13=$C14)*
('Inc CWIP &amp; Plant'!$D$14:$D$377=$D14)*
('Inc CWIP &amp; Plant'!$U$14:$AR$377))</f>
        <v>0</v>
      </c>
      <c r="I14" s="209">
        <f>SUMPRODUCT(('Inc CWIP &amp; Plant'!$C$14:$C$377=I$7)*
('Inc CWIP &amp; Plant'!$U$13:$AR$13=$C14)*
('Inc CWIP &amp; Plant'!$D$14:$D$377=$D14)*
('Inc CWIP &amp; Plant'!$U$14:$AR$377))</f>
        <v>7874.1530399999992</v>
      </c>
      <c r="J14" s="209">
        <f>SUMPRODUCT(('Inc CWIP &amp; Plant'!$C$14:$C$377=J$7)*
('Inc CWIP &amp; Plant'!$U$13:$AR$13=$C14)*
('Inc CWIP &amp; Plant'!$D$14:$D$377=$D14)*
('Inc CWIP &amp; Plant'!$U$14:$AR$377))</f>
        <v>0</v>
      </c>
      <c r="K14" s="209">
        <f>SUMPRODUCT(('Inc CWIP &amp; Plant'!$C$14:$C$377=K$7)*
('Inc CWIP &amp; Plant'!$U$13:$AR$13=$C14)*
('Inc CWIP &amp; Plant'!$D$14:$D$377=$D14)*
('Inc CWIP &amp; Plant'!$U$14:$AR$377))</f>
        <v>0</v>
      </c>
      <c r="L14" s="209">
        <f>SUMPRODUCT(('Inc CWIP &amp; Plant'!$C$14:$C$377=L$7)*
('Inc CWIP &amp; Plant'!$U$13:$AR$13=$C14)*
('Inc CWIP &amp; Plant'!$D$14:$D$377=$D14)*
('Inc CWIP &amp; Plant'!$U$14:$AR$377))</f>
        <v>0</v>
      </c>
      <c r="M14" s="209">
        <f>SUMPRODUCT(('Inc CWIP &amp; Plant'!$C$14:$C$377=M$7)*
('Inc CWIP &amp; Plant'!$U$13:$AR$13=$C14)*
('Inc CWIP &amp; Plant'!$D$14:$D$377=$D14)*
('Inc CWIP &amp; Plant'!$U$14:$AR$377))</f>
        <v>50</v>
      </c>
      <c r="N14" s="209">
        <f>SUMPRODUCT(('Inc CWIP &amp; Plant'!$C$14:$C$377=N$7)*
('Inc CWIP &amp; Plant'!$U$13:$AR$13=$C14)*
('Inc CWIP &amp; Plant'!$D$14:$D$377=$D14)*
('Inc CWIP &amp; Plant'!$U$14:$AR$377))</f>
        <v>1354.5520000000001</v>
      </c>
      <c r="O14" s="209">
        <f>SUMPRODUCT(('Inc CWIP &amp; Plant'!$C$14:$C$377=O$7)*
('Inc CWIP &amp; Plant'!$U$13:$AR$13=$C14)*
('Inc CWIP &amp; Plant'!$D$14:$D$377=$D14)*
('Inc CWIP &amp; Plant'!$U$14:$AR$377))</f>
        <v>50</v>
      </c>
      <c r="P14" s="209">
        <f>SUMPRODUCT(('Inc CWIP &amp; Plant'!$C$14:$C$377=P$7)*
('Inc CWIP &amp; Plant'!$U$13:$AR$13=$C14)*
('Inc CWIP &amp; Plant'!$D$14:$D$377=$D14)*
('Inc CWIP &amp; Plant'!$U$14:$AR$377))</f>
        <v>161.93226333333334</v>
      </c>
      <c r="Q14" s="210">
        <f>SUMPRODUCT(('Inc CWIP &amp; Plant'!$C$14:$C$377=Q$7)*
('Inc CWIP &amp; Plant'!$U$13:$AR$13=$C14)*
('Inc CWIP &amp; Plant'!$D$14:$D$377=$D14)*
('Inc CWIP &amp; Plant'!$U$14:$AR$377))</f>
        <v>0</v>
      </c>
    </row>
    <row r="15" spans="2:17" ht="15" customHeight="1" x14ac:dyDescent="0.25">
      <c r="B15" s="66"/>
      <c r="C15" s="70">
        <f t="shared" si="0"/>
        <v>42917</v>
      </c>
      <c r="D15" s="70" t="s">
        <v>6</v>
      </c>
      <c r="E15" s="312">
        <f t="shared" si="1"/>
        <v>5765.7274033333333</v>
      </c>
      <c r="F15" s="209">
        <f>SUMPRODUCT(('Inc CWIP &amp; Plant'!$C$14:$C$377=F$7)*
('Inc CWIP &amp; Plant'!$U$13:$AR$13=$C15)*
('Inc CWIP &amp; Plant'!$D$14:$D$377=$D15)*
('Inc CWIP &amp; Plant'!$U$14:$AR$377))</f>
        <v>0</v>
      </c>
      <c r="G15" s="209">
        <f>SUMPRODUCT(('Inc CWIP &amp; Plant'!$C$14:$C$377=G$7)*
('Inc CWIP &amp; Plant'!$U$13:$AR$13=$C15)*
('Inc CWIP &amp; Plant'!$D$14:$D$377=$D15)*
('Inc CWIP &amp; Plant'!$U$14:$AR$377))</f>
        <v>0</v>
      </c>
      <c r="H15" s="209">
        <f>SUMPRODUCT(('Inc CWIP &amp; Plant'!$C$14:$C$377=H$7)*
('Inc CWIP &amp; Plant'!$U$13:$AR$13=$C15)*
('Inc CWIP &amp; Plant'!$D$14:$D$377=$D15)*
('Inc CWIP &amp; Plant'!$U$14:$AR$377))</f>
        <v>0</v>
      </c>
      <c r="I15" s="209">
        <f>SUMPRODUCT(('Inc CWIP &amp; Plant'!$C$14:$C$377=I$7)*
('Inc CWIP &amp; Plant'!$U$13:$AR$13=$C15)*
('Inc CWIP &amp; Plant'!$D$14:$D$377=$D15)*
('Inc CWIP &amp; Plant'!$U$14:$AR$377))</f>
        <v>2035.34014</v>
      </c>
      <c r="J15" s="209">
        <f>SUMPRODUCT(('Inc CWIP &amp; Plant'!$C$14:$C$377=J$7)*
('Inc CWIP &amp; Plant'!$U$13:$AR$13=$C15)*
('Inc CWIP &amp; Plant'!$D$14:$D$377=$D15)*
('Inc CWIP &amp; Plant'!$U$14:$AR$377))</f>
        <v>0</v>
      </c>
      <c r="K15" s="209">
        <f>SUMPRODUCT(('Inc CWIP &amp; Plant'!$C$14:$C$377=K$7)*
('Inc CWIP &amp; Plant'!$U$13:$AR$13=$C15)*
('Inc CWIP &amp; Plant'!$D$14:$D$377=$D15)*
('Inc CWIP &amp; Plant'!$U$14:$AR$377))</f>
        <v>0</v>
      </c>
      <c r="L15" s="209">
        <f>SUMPRODUCT(('Inc CWIP &amp; Plant'!$C$14:$C$377=L$7)*
('Inc CWIP &amp; Plant'!$U$13:$AR$13=$C15)*
('Inc CWIP &amp; Plant'!$D$14:$D$377=$D15)*
('Inc CWIP &amp; Plant'!$U$14:$AR$377))</f>
        <v>0</v>
      </c>
      <c r="M15" s="209">
        <f>SUMPRODUCT(('Inc CWIP &amp; Plant'!$C$14:$C$377=M$7)*
('Inc CWIP &amp; Plant'!$U$13:$AR$13=$C15)*
('Inc CWIP &amp; Plant'!$D$14:$D$377=$D15)*
('Inc CWIP &amp; Plant'!$U$14:$AR$377))</f>
        <v>43.143999999999998</v>
      </c>
      <c r="N15" s="209">
        <f>SUMPRODUCT(('Inc CWIP &amp; Plant'!$C$14:$C$377=N$7)*
('Inc CWIP &amp; Plant'!$U$13:$AR$13=$C15)*
('Inc CWIP &amp; Plant'!$D$14:$D$377=$D15)*
('Inc CWIP &amp; Plant'!$U$14:$AR$377))</f>
        <v>3567.3109999999997</v>
      </c>
      <c r="O15" s="209">
        <f>SUMPRODUCT(('Inc CWIP &amp; Plant'!$C$14:$C$377=O$7)*
('Inc CWIP &amp; Plant'!$U$13:$AR$13=$C15)*
('Inc CWIP &amp; Plant'!$D$14:$D$377=$D15)*
('Inc CWIP &amp; Plant'!$U$14:$AR$377))</f>
        <v>33</v>
      </c>
      <c r="P15" s="209">
        <f>SUMPRODUCT(('Inc CWIP &amp; Plant'!$C$14:$C$377=P$7)*
('Inc CWIP &amp; Plant'!$U$13:$AR$13=$C15)*
('Inc CWIP &amp; Plant'!$D$14:$D$377=$D15)*
('Inc CWIP &amp; Plant'!$U$14:$AR$377))</f>
        <v>86.932263333333339</v>
      </c>
      <c r="Q15" s="210">
        <f>SUMPRODUCT(('Inc CWIP &amp; Plant'!$C$14:$C$377=Q$7)*
('Inc CWIP &amp; Plant'!$U$13:$AR$13=$C15)*
('Inc CWIP &amp; Plant'!$D$14:$D$377=$D15)*
('Inc CWIP &amp; Plant'!$U$14:$AR$377))</f>
        <v>0</v>
      </c>
    </row>
    <row r="16" spans="2:17" ht="15" customHeight="1" x14ac:dyDescent="0.25">
      <c r="B16" s="66"/>
      <c r="C16" s="70">
        <f t="shared" si="0"/>
        <v>42948</v>
      </c>
      <c r="D16" s="70" t="s">
        <v>6</v>
      </c>
      <c r="E16" s="312">
        <f t="shared" si="1"/>
        <v>5784.2514033333327</v>
      </c>
      <c r="F16" s="209">
        <f>SUMPRODUCT(('Inc CWIP &amp; Plant'!$C$14:$C$377=F$7)*
('Inc CWIP &amp; Plant'!$U$13:$AR$13=$C16)*
('Inc CWIP &amp; Plant'!$D$14:$D$377=$D16)*
('Inc CWIP &amp; Plant'!$U$14:$AR$377))</f>
        <v>0</v>
      </c>
      <c r="G16" s="209">
        <f>SUMPRODUCT(('Inc CWIP &amp; Plant'!$C$14:$C$377=G$7)*
('Inc CWIP &amp; Plant'!$U$13:$AR$13=$C16)*
('Inc CWIP &amp; Plant'!$D$14:$D$377=$D16)*
('Inc CWIP &amp; Plant'!$U$14:$AR$377))</f>
        <v>0</v>
      </c>
      <c r="H16" s="209">
        <f>SUMPRODUCT(('Inc CWIP &amp; Plant'!$C$14:$C$377=H$7)*
('Inc CWIP &amp; Plant'!$U$13:$AR$13=$C16)*
('Inc CWIP &amp; Plant'!$D$14:$D$377=$D16)*
('Inc CWIP &amp; Plant'!$U$14:$AR$377))</f>
        <v>0</v>
      </c>
      <c r="I16" s="209">
        <f>SUMPRODUCT(('Inc CWIP &amp; Plant'!$C$14:$C$377=I$7)*
('Inc CWIP &amp; Plant'!$U$13:$AR$13=$C16)*
('Inc CWIP &amp; Plant'!$D$14:$D$377=$D16)*
('Inc CWIP &amp; Plant'!$U$14:$AR$377))</f>
        <v>1470.34014</v>
      </c>
      <c r="J16" s="209">
        <f>SUMPRODUCT(('Inc CWIP &amp; Plant'!$C$14:$C$377=J$7)*
('Inc CWIP &amp; Plant'!$U$13:$AR$13=$C16)*
('Inc CWIP &amp; Plant'!$D$14:$D$377=$D16)*
('Inc CWIP &amp; Plant'!$U$14:$AR$377))</f>
        <v>0</v>
      </c>
      <c r="K16" s="209">
        <f>SUMPRODUCT(('Inc CWIP &amp; Plant'!$C$14:$C$377=K$7)*
('Inc CWIP &amp; Plant'!$U$13:$AR$13=$C16)*
('Inc CWIP &amp; Plant'!$D$14:$D$377=$D16)*
('Inc CWIP &amp; Plant'!$U$14:$AR$377))</f>
        <v>0</v>
      </c>
      <c r="L16" s="209">
        <f>SUMPRODUCT(('Inc CWIP &amp; Plant'!$C$14:$C$377=L$7)*
('Inc CWIP &amp; Plant'!$U$13:$AR$13=$C16)*
('Inc CWIP &amp; Plant'!$D$14:$D$377=$D16)*
('Inc CWIP &amp; Plant'!$U$14:$AR$377))</f>
        <v>0</v>
      </c>
      <c r="M16" s="209">
        <f>SUMPRODUCT(('Inc CWIP &amp; Plant'!$C$14:$C$377=M$7)*
('Inc CWIP &amp; Plant'!$U$13:$AR$13=$C16)*
('Inc CWIP &amp; Plant'!$D$14:$D$377=$D16)*
('Inc CWIP &amp; Plant'!$U$14:$AR$377))</f>
        <v>50</v>
      </c>
      <c r="N16" s="209">
        <f>SUMPRODUCT(('Inc CWIP &amp; Plant'!$C$14:$C$377=N$7)*
('Inc CWIP &amp; Plant'!$U$13:$AR$13=$C16)*
('Inc CWIP &amp; Plant'!$D$14:$D$377=$D16)*
('Inc CWIP &amp; Plant'!$U$14:$AR$377))</f>
        <v>4249.9789999999994</v>
      </c>
      <c r="O16" s="209">
        <f>SUMPRODUCT(('Inc CWIP &amp; Plant'!$C$14:$C$377=O$7)*
('Inc CWIP &amp; Plant'!$U$13:$AR$13=$C16)*
('Inc CWIP &amp; Plant'!$D$14:$D$377=$D16)*
('Inc CWIP &amp; Plant'!$U$14:$AR$377))</f>
        <v>0</v>
      </c>
      <c r="P16" s="209">
        <f>SUMPRODUCT(('Inc CWIP &amp; Plant'!$C$14:$C$377=P$7)*
('Inc CWIP &amp; Plant'!$U$13:$AR$13=$C16)*
('Inc CWIP &amp; Plant'!$D$14:$D$377=$D16)*
('Inc CWIP &amp; Plant'!$U$14:$AR$377))</f>
        <v>13.932263333333333</v>
      </c>
      <c r="Q16" s="210">
        <f>SUMPRODUCT(('Inc CWIP &amp; Plant'!$C$14:$C$377=Q$7)*
('Inc CWIP &amp; Plant'!$U$13:$AR$13=$C16)*
('Inc CWIP &amp; Plant'!$D$14:$D$377=$D16)*
('Inc CWIP &amp; Plant'!$U$14:$AR$377))</f>
        <v>0</v>
      </c>
    </row>
    <row r="17" spans="2:17" ht="15" customHeight="1" x14ac:dyDescent="0.25">
      <c r="B17" s="66"/>
      <c r="C17" s="70">
        <f t="shared" si="0"/>
        <v>42979</v>
      </c>
      <c r="D17" s="70" t="s">
        <v>6</v>
      </c>
      <c r="E17" s="312">
        <f t="shared" si="1"/>
        <v>6986.2385233333334</v>
      </c>
      <c r="F17" s="209">
        <f>SUMPRODUCT(('Inc CWIP &amp; Plant'!$C$14:$C$377=F$7)*
('Inc CWIP &amp; Plant'!$U$13:$AR$13=$C17)*
('Inc CWIP &amp; Plant'!$D$14:$D$377=$D17)*
('Inc CWIP &amp; Plant'!$U$14:$AR$377))</f>
        <v>0</v>
      </c>
      <c r="G17" s="209">
        <f>SUMPRODUCT(('Inc CWIP &amp; Plant'!$C$14:$C$377=G$7)*
('Inc CWIP &amp; Plant'!$U$13:$AR$13=$C17)*
('Inc CWIP &amp; Plant'!$D$14:$D$377=$D17)*
('Inc CWIP &amp; Plant'!$U$14:$AR$377))</f>
        <v>0</v>
      </c>
      <c r="H17" s="209">
        <f>SUMPRODUCT(('Inc CWIP &amp; Plant'!$C$14:$C$377=H$7)*
('Inc CWIP &amp; Plant'!$U$13:$AR$13=$C17)*
('Inc CWIP &amp; Plant'!$D$14:$D$377=$D17)*
('Inc CWIP &amp; Plant'!$U$14:$AR$377))</f>
        <v>0</v>
      </c>
      <c r="I17" s="209">
        <f>SUMPRODUCT(('Inc CWIP &amp; Plant'!$C$14:$C$377=I$7)*
('Inc CWIP &amp; Plant'!$U$13:$AR$13=$C17)*
('Inc CWIP &amp; Plant'!$D$14:$D$377=$D17)*
('Inc CWIP &amp; Plant'!$U$14:$AR$377))</f>
        <v>1786.5432600000001</v>
      </c>
      <c r="J17" s="209">
        <f>SUMPRODUCT(('Inc CWIP &amp; Plant'!$C$14:$C$377=J$7)*
('Inc CWIP &amp; Plant'!$U$13:$AR$13=$C17)*
('Inc CWIP &amp; Plant'!$D$14:$D$377=$D17)*
('Inc CWIP &amp; Plant'!$U$14:$AR$377))</f>
        <v>0</v>
      </c>
      <c r="K17" s="209">
        <f>SUMPRODUCT(('Inc CWIP &amp; Plant'!$C$14:$C$377=K$7)*
('Inc CWIP &amp; Plant'!$U$13:$AR$13=$C17)*
('Inc CWIP &amp; Plant'!$D$14:$D$377=$D17)*
('Inc CWIP &amp; Plant'!$U$14:$AR$377))</f>
        <v>0</v>
      </c>
      <c r="L17" s="209">
        <f>SUMPRODUCT(('Inc CWIP &amp; Plant'!$C$14:$C$377=L$7)*
('Inc CWIP &amp; Plant'!$U$13:$AR$13=$C17)*
('Inc CWIP &amp; Plant'!$D$14:$D$377=$D17)*
('Inc CWIP &amp; Plant'!$U$14:$AR$377))</f>
        <v>0</v>
      </c>
      <c r="M17" s="209">
        <f>SUMPRODUCT(('Inc CWIP &amp; Plant'!$C$14:$C$377=M$7)*
('Inc CWIP &amp; Plant'!$U$13:$AR$13=$C17)*
('Inc CWIP &amp; Plant'!$D$14:$D$377=$D17)*
('Inc CWIP &amp; Plant'!$U$14:$AR$377))</f>
        <v>50</v>
      </c>
      <c r="N17" s="209">
        <f>SUMPRODUCT(('Inc CWIP &amp; Plant'!$C$14:$C$377=N$7)*
('Inc CWIP &amp; Plant'!$U$13:$AR$13=$C17)*
('Inc CWIP &amp; Plant'!$D$14:$D$377=$D17)*
('Inc CWIP &amp; Plant'!$U$14:$AR$377))</f>
        <v>5137.7629999999999</v>
      </c>
      <c r="O17" s="209">
        <f>SUMPRODUCT(('Inc CWIP &amp; Plant'!$C$14:$C$377=O$7)*
('Inc CWIP &amp; Plant'!$U$13:$AR$13=$C17)*
('Inc CWIP &amp; Plant'!$D$14:$D$377=$D17)*
('Inc CWIP &amp; Plant'!$U$14:$AR$377))</f>
        <v>0</v>
      </c>
      <c r="P17" s="209">
        <f>SUMPRODUCT(('Inc CWIP &amp; Plant'!$C$14:$C$377=P$7)*
('Inc CWIP &amp; Plant'!$U$13:$AR$13=$C17)*
('Inc CWIP &amp; Plant'!$D$14:$D$377=$D17)*
('Inc CWIP &amp; Plant'!$U$14:$AR$377))</f>
        <v>11.932263333333333</v>
      </c>
      <c r="Q17" s="210">
        <f>SUMPRODUCT(('Inc CWIP &amp; Plant'!$C$14:$C$377=Q$7)*
('Inc CWIP &amp; Plant'!$U$13:$AR$13=$C17)*
('Inc CWIP &amp; Plant'!$D$14:$D$377=$D17)*
('Inc CWIP &amp; Plant'!$U$14:$AR$377))</f>
        <v>0</v>
      </c>
    </row>
    <row r="18" spans="2:17" ht="15" customHeight="1" x14ac:dyDescent="0.25">
      <c r="B18" s="66"/>
      <c r="C18" s="70">
        <f t="shared" si="0"/>
        <v>43009</v>
      </c>
      <c r="D18" s="70" t="s">
        <v>6</v>
      </c>
      <c r="E18" s="312">
        <f t="shared" si="1"/>
        <v>6230.8314033333345</v>
      </c>
      <c r="F18" s="209">
        <f>SUMPRODUCT(('Inc CWIP &amp; Plant'!$C$14:$C$377=F$7)*
('Inc CWIP &amp; Plant'!$U$13:$AR$13=$C18)*
('Inc CWIP &amp; Plant'!$D$14:$D$377=$D18)*
('Inc CWIP &amp; Plant'!$U$14:$AR$377))</f>
        <v>0</v>
      </c>
      <c r="G18" s="209">
        <f>SUMPRODUCT(('Inc CWIP &amp; Plant'!$C$14:$C$377=G$7)*
('Inc CWIP &amp; Plant'!$U$13:$AR$13=$C18)*
('Inc CWIP &amp; Plant'!$D$14:$D$377=$D18)*
('Inc CWIP &amp; Plant'!$U$14:$AR$377))</f>
        <v>0</v>
      </c>
      <c r="H18" s="209">
        <f>SUMPRODUCT(('Inc CWIP &amp; Plant'!$C$14:$C$377=H$7)*
('Inc CWIP &amp; Plant'!$U$13:$AR$13=$C18)*
('Inc CWIP &amp; Plant'!$D$14:$D$377=$D18)*
('Inc CWIP &amp; Plant'!$U$14:$AR$377))</f>
        <v>0</v>
      </c>
      <c r="I18" s="209">
        <f>SUMPRODUCT(('Inc CWIP &amp; Plant'!$C$14:$C$377=I$7)*
('Inc CWIP &amp; Plant'!$U$13:$AR$13=$C18)*
('Inc CWIP &amp; Plant'!$D$14:$D$377=$D18)*
('Inc CWIP &amp; Plant'!$U$14:$AR$377))</f>
        <v>1160.34014</v>
      </c>
      <c r="J18" s="209">
        <f>SUMPRODUCT(('Inc CWIP &amp; Plant'!$C$14:$C$377=J$7)*
('Inc CWIP &amp; Plant'!$U$13:$AR$13=$C18)*
('Inc CWIP &amp; Plant'!$D$14:$D$377=$D18)*
('Inc CWIP &amp; Plant'!$U$14:$AR$377))</f>
        <v>0</v>
      </c>
      <c r="K18" s="209">
        <f>SUMPRODUCT(('Inc CWIP &amp; Plant'!$C$14:$C$377=K$7)*
('Inc CWIP &amp; Plant'!$U$13:$AR$13=$C18)*
('Inc CWIP &amp; Plant'!$D$14:$D$377=$D18)*
('Inc CWIP &amp; Plant'!$U$14:$AR$377))</f>
        <v>0</v>
      </c>
      <c r="L18" s="209">
        <f>SUMPRODUCT(('Inc CWIP &amp; Plant'!$C$14:$C$377=L$7)*
('Inc CWIP &amp; Plant'!$U$13:$AR$13=$C18)*
('Inc CWIP &amp; Plant'!$D$14:$D$377=$D18)*
('Inc CWIP &amp; Plant'!$U$14:$AR$377))</f>
        <v>0</v>
      </c>
      <c r="M18" s="209">
        <f>SUMPRODUCT(('Inc CWIP &amp; Plant'!$C$14:$C$377=M$7)*
('Inc CWIP &amp; Plant'!$U$13:$AR$13=$C18)*
('Inc CWIP &amp; Plant'!$D$14:$D$377=$D18)*
('Inc CWIP &amp; Plant'!$U$14:$AR$377))</f>
        <v>40</v>
      </c>
      <c r="N18" s="209">
        <f>SUMPRODUCT(('Inc CWIP &amp; Plant'!$C$14:$C$377=N$7)*
('Inc CWIP &amp; Plant'!$U$13:$AR$13=$C18)*
('Inc CWIP &amp; Plant'!$D$14:$D$377=$D18)*
('Inc CWIP &amp; Plant'!$U$14:$AR$377))</f>
        <v>5018.5590000000011</v>
      </c>
      <c r="O18" s="209">
        <f>SUMPRODUCT(('Inc CWIP &amp; Plant'!$C$14:$C$377=O$7)*
('Inc CWIP &amp; Plant'!$U$13:$AR$13=$C18)*
('Inc CWIP &amp; Plant'!$D$14:$D$377=$D18)*
('Inc CWIP &amp; Plant'!$U$14:$AR$377))</f>
        <v>0</v>
      </c>
      <c r="P18" s="209">
        <f>SUMPRODUCT(('Inc CWIP &amp; Plant'!$C$14:$C$377=P$7)*
('Inc CWIP &amp; Plant'!$U$13:$AR$13=$C18)*
('Inc CWIP &amp; Plant'!$D$14:$D$377=$D18)*
('Inc CWIP &amp; Plant'!$U$14:$AR$377))</f>
        <v>11.932263333333333</v>
      </c>
      <c r="Q18" s="210">
        <f>SUMPRODUCT(('Inc CWIP &amp; Plant'!$C$14:$C$377=Q$7)*
('Inc CWIP &amp; Plant'!$U$13:$AR$13=$C18)*
('Inc CWIP &amp; Plant'!$D$14:$D$377=$D18)*
('Inc CWIP &amp; Plant'!$U$14:$AR$377))</f>
        <v>0</v>
      </c>
    </row>
    <row r="19" spans="2:17" ht="15" customHeight="1" x14ac:dyDescent="0.25">
      <c r="B19" s="66"/>
      <c r="C19" s="70">
        <f t="shared" si="0"/>
        <v>43040</v>
      </c>
      <c r="D19" s="70" t="s">
        <v>6</v>
      </c>
      <c r="E19" s="312">
        <f t="shared" si="1"/>
        <v>4951.9732433333338</v>
      </c>
      <c r="F19" s="209">
        <f>SUMPRODUCT(('Inc CWIP &amp; Plant'!$C$14:$C$377=F$7)*
('Inc CWIP &amp; Plant'!$U$13:$AR$13=$C19)*
('Inc CWIP &amp; Plant'!$D$14:$D$377=$D19)*
('Inc CWIP &amp; Plant'!$U$14:$AR$377))</f>
        <v>0</v>
      </c>
      <c r="G19" s="209">
        <f>SUMPRODUCT(('Inc CWIP &amp; Plant'!$C$14:$C$377=G$7)*
('Inc CWIP &amp; Plant'!$U$13:$AR$13=$C19)*
('Inc CWIP &amp; Plant'!$D$14:$D$377=$D19)*
('Inc CWIP &amp; Plant'!$U$14:$AR$377))</f>
        <v>0</v>
      </c>
      <c r="H19" s="209">
        <f>SUMPRODUCT(('Inc CWIP &amp; Plant'!$C$14:$C$377=H$7)*
('Inc CWIP &amp; Plant'!$U$13:$AR$13=$C19)*
('Inc CWIP &amp; Plant'!$D$14:$D$377=$D19)*
('Inc CWIP &amp; Plant'!$U$14:$AR$377))</f>
        <v>0</v>
      </c>
      <c r="I19" s="209">
        <f>SUMPRODUCT(('Inc CWIP &amp; Plant'!$C$14:$C$377=I$7)*
('Inc CWIP &amp; Plant'!$U$13:$AR$13=$C19)*
('Inc CWIP &amp; Plant'!$D$14:$D$377=$D19)*
('Inc CWIP &amp; Plant'!$U$14:$AR$377))</f>
        <v>841.45197999999993</v>
      </c>
      <c r="J19" s="209">
        <f>SUMPRODUCT(('Inc CWIP &amp; Plant'!$C$14:$C$377=J$7)*
('Inc CWIP &amp; Plant'!$U$13:$AR$13=$C19)*
('Inc CWIP &amp; Plant'!$D$14:$D$377=$D19)*
('Inc CWIP &amp; Plant'!$U$14:$AR$377))</f>
        <v>0</v>
      </c>
      <c r="K19" s="209">
        <f>SUMPRODUCT(('Inc CWIP &amp; Plant'!$C$14:$C$377=K$7)*
('Inc CWIP &amp; Plant'!$U$13:$AR$13=$C19)*
('Inc CWIP &amp; Plant'!$D$14:$D$377=$D19)*
('Inc CWIP &amp; Plant'!$U$14:$AR$377))</f>
        <v>0</v>
      </c>
      <c r="L19" s="209">
        <f>SUMPRODUCT(('Inc CWIP &amp; Plant'!$C$14:$C$377=L$7)*
('Inc CWIP &amp; Plant'!$U$13:$AR$13=$C19)*
('Inc CWIP &amp; Plant'!$D$14:$D$377=$D19)*
('Inc CWIP &amp; Plant'!$U$14:$AR$377))</f>
        <v>0</v>
      </c>
      <c r="M19" s="209">
        <f>SUMPRODUCT(('Inc CWIP &amp; Plant'!$C$14:$C$377=M$7)*
('Inc CWIP &amp; Plant'!$U$13:$AR$13=$C19)*
('Inc CWIP &amp; Plant'!$D$14:$D$377=$D19)*
('Inc CWIP &amp; Plant'!$U$14:$AR$377))</f>
        <v>35</v>
      </c>
      <c r="N19" s="209">
        <f>SUMPRODUCT(('Inc CWIP &amp; Plant'!$C$14:$C$377=N$7)*
('Inc CWIP &amp; Plant'!$U$13:$AR$13=$C19)*
('Inc CWIP &amp; Plant'!$D$14:$D$377=$D19)*
('Inc CWIP &amp; Plant'!$U$14:$AR$377))</f>
        <v>4063.5890000000004</v>
      </c>
      <c r="O19" s="209">
        <f>SUMPRODUCT(('Inc CWIP &amp; Plant'!$C$14:$C$377=O$7)*
('Inc CWIP &amp; Plant'!$U$13:$AR$13=$C19)*
('Inc CWIP &amp; Plant'!$D$14:$D$377=$D19)*
('Inc CWIP &amp; Plant'!$U$14:$AR$377))</f>
        <v>0</v>
      </c>
      <c r="P19" s="209">
        <f>SUMPRODUCT(('Inc CWIP &amp; Plant'!$C$14:$C$377=P$7)*
('Inc CWIP &amp; Plant'!$U$13:$AR$13=$C19)*
('Inc CWIP &amp; Plant'!$D$14:$D$377=$D19)*
('Inc CWIP &amp; Plant'!$U$14:$AR$377))</f>
        <v>11.932263333333333</v>
      </c>
      <c r="Q19" s="210">
        <f>SUMPRODUCT(('Inc CWIP &amp; Plant'!$C$14:$C$377=Q$7)*
('Inc CWIP &amp; Plant'!$U$13:$AR$13=$C19)*
('Inc CWIP &amp; Plant'!$D$14:$D$377=$D19)*
('Inc CWIP &amp; Plant'!$U$14:$AR$377))</f>
        <v>0</v>
      </c>
    </row>
    <row r="20" spans="2:17" ht="15" customHeight="1" x14ac:dyDescent="0.25">
      <c r="B20" s="66"/>
      <c r="C20" s="70">
        <f t="shared" si="0"/>
        <v>43070</v>
      </c>
      <c r="D20" s="70" t="s">
        <v>6</v>
      </c>
      <c r="E20" s="312">
        <f t="shared" si="1"/>
        <v>13053.864313333333</v>
      </c>
      <c r="F20" s="209">
        <f>SUMPRODUCT(('Inc CWIP &amp; Plant'!$C$14:$C$377=F$7)*
('Inc CWIP &amp; Plant'!$U$13:$AR$13=$C20)*
('Inc CWIP &amp; Plant'!$D$14:$D$377=$D20)*
('Inc CWIP &amp; Plant'!$U$14:$AR$377))</f>
        <v>0</v>
      </c>
      <c r="G20" s="209">
        <f>SUMPRODUCT(('Inc CWIP &amp; Plant'!$C$14:$C$377=G$7)*
('Inc CWIP &amp; Plant'!$U$13:$AR$13=$C20)*
('Inc CWIP &amp; Plant'!$D$14:$D$377=$D20)*
('Inc CWIP &amp; Plant'!$U$14:$AR$377))</f>
        <v>0</v>
      </c>
      <c r="H20" s="209">
        <f>SUMPRODUCT(('Inc CWIP &amp; Plant'!$C$14:$C$377=H$7)*
('Inc CWIP &amp; Plant'!$U$13:$AR$13=$C20)*
('Inc CWIP &amp; Plant'!$D$14:$D$377=$D20)*
('Inc CWIP &amp; Plant'!$U$14:$AR$377))</f>
        <v>0</v>
      </c>
      <c r="I20" s="209">
        <f>SUMPRODUCT(('Inc CWIP &amp; Plant'!$C$14:$C$377=I$7)*
('Inc CWIP &amp; Plant'!$U$13:$AR$13=$C20)*
('Inc CWIP &amp; Plant'!$D$14:$D$377=$D20)*
('Inc CWIP &amp; Plant'!$U$14:$AR$377))</f>
        <v>4701.0830500000002</v>
      </c>
      <c r="J20" s="209">
        <f>SUMPRODUCT(('Inc CWIP &amp; Plant'!$C$14:$C$377=J$7)*
('Inc CWIP &amp; Plant'!$U$13:$AR$13=$C20)*
('Inc CWIP &amp; Plant'!$D$14:$D$377=$D20)*
('Inc CWIP &amp; Plant'!$U$14:$AR$377))</f>
        <v>0</v>
      </c>
      <c r="K20" s="209">
        <f>SUMPRODUCT(('Inc CWIP &amp; Plant'!$C$14:$C$377=K$7)*
('Inc CWIP &amp; Plant'!$U$13:$AR$13=$C20)*
('Inc CWIP &amp; Plant'!$D$14:$D$377=$D20)*
('Inc CWIP &amp; Plant'!$U$14:$AR$377))</f>
        <v>0</v>
      </c>
      <c r="L20" s="209">
        <f>SUMPRODUCT(('Inc CWIP &amp; Plant'!$C$14:$C$377=L$7)*
('Inc CWIP &amp; Plant'!$U$13:$AR$13=$C20)*
('Inc CWIP &amp; Plant'!$D$14:$D$377=$D20)*
('Inc CWIP &amp; Plant'!$U$14:$AR$377))</f>
        <v>0</v>
      </c>
      <c r="M20" s="209">
        <f>SUMPRODUCT(('Inc CWIP &amp; Plant'!$C$14:$C$377=M$7)*
('Inc CWIP &amp; Plant'!$U$13:$AR$13=$C20)*
('Inc CWIP &amp; Plant'!$D$14:$D$377=$D20)*
('Inc CWIP &amp; Plant'!$U$14:$AR$377))</f>
        <v>24</v>
      </c>
      <c r="N20" s="209">
        <f>SUMPRODUCT(('Inc CWIP &amp; Plant'!$C$14:$C$377=N$7)*
('Inc CWIP &amp; Plant'!$U$13:$AR$13=$C20)*
('Inc CWIP &amp; Plant'!$D$14:$D$377=$D20)*
('Inc CWIP &amp; Plant'!$U$14:$AR$377))</f>
        <v>8316.8490000000002</v>
      </c>
      <c r="O20" s="209">
        <f>SUMPRODUCT(('Inc CWIP &amp; Plant'!$C$14:$C$377=O$7)*
('Inc CWIP &amp; Plant'!$U$13:$AR$13=$C20)*
('Inc CWIP &amp; Plant'!$D$14:$D$377=$D20)*
('Inc CWIP &amp; Plant'!$U$14:$AR$377))</f>
        <v>0</v>
      </c>
      <c r="P20" s="209">
        <f>SUMPRODUCT(('Inc CWIP &amp; Plant'!$C$14:$C$377=P$7)*
('Inc CWIP &amp; Plant'!$U$13:$AR$13=$C20)*
('Inc CWIP &amp; Plant'!$D$14:$D$377=$D20)*
('Inc CWIP &amp; Plant'!$U$14:$AR$377))</f>
        <v>11.932263333333333</v>
      </c>
      <c r="Q20" s="210">
        <f>SUMPRODUCT(('Inc CWIP &amp; Plant'!$C$14:$C$377=Q$7)*
('Inc CWIP &amp; Plant'!$U$13:$AR$13=$C20)*
('Inc CWIP &amp; Plant'!$D$14:$D$377=$D20)*
('Inc CWIP &amp; Plant'!$U$14:$AR$377))</f>
        <v>0</v>
      </c>
    </row>
    <row r="21" spans="2:17" ht="15" customHeight="1" x14ac:dyDescent="0.25">
      <c r="B21" s="66"/>
      <c r="C21" s="70">
        <f t="shared" si="0"/>
        <v>43101</v>
      </c>
      <c r="D21" s="70" t="s">
        <v>6</v>
      </c>
      <c r="E21" s="312">
        <f t="shared" si="1"/>
        <v>8546</v>
      </c>
      <c r="F21" s="209">
        <f>SUMPRODUCT(('Inc CWIP &amp; Plant'!$C$14:$C$377=F$7)*
('Inc CWIP &amp; Plant'!$U$13:$AR$13=$C21)*
('Inc CWIP &amp; Plant'!$D$14:$D$377=$D21)*
('Inc CWIP &amp; Plant'!$U$14:$AR$377))</f>
        <v>0</v>
      </c>
      <c r="G21" s="209">
        <f>SUMPRODUCT(('Inc CWIP &amp; Plant'!$C$14:$C$377=G$7)*
('Inc CWIP &amp; Plant'!$U$13:$AR$13=$C21)*
('Inc CWIP &amp; Plant'!$D$14:$D$377=$D21)*
('Inc CWIP &amp; Plant'!$U$14:$AR$377))</f>
        <v>0</v>
      </c>
      <c r="H21" s="209">
        <f>SUMPRODUCT(('Inc CWIP &amp; Plant'!$C$14:$C$377=H$7)*
('Inc CWIP &amp; Plant'!$U$13:$AR$13=$C21)*
('Inc CWIP &amp; Plant'!$D$14:$D$377=$D21)*
('Inc CWIP &amp; Plant'!$U$14:$AR$377))</f>
        <v>0</v>
      </c>
      <c r="I21" s="209">
        <f>SUMPRODUCT(('Inc CWIP &amp; Plant'!$C$14:$C$377=I$7)*
('Inc CWIP &amp; Plant'!$U$13:$AR$13=$C21)*
('Inc CWIP &amp; Plant'!$D$14:$D$377=$D21)*
('Inc CWIP &amp; Plant'!$U$14:$AR$377))</f>
        <v>0</v>
      </c>
      <c r="J21" s="209">
        <f>SUMPRODUCT(('Inc CWIP &amp; Plant'!$C$14:$C$377=J$7)*
('Inc CWIP &amp; Plant'!$U$13:$AR$13=$C21)*
('Inc CWIP &amp; Plant'!$D$14:$D$377=$D21)*
('Inc CWIP &amp; Plant'!$U$14:$AR$377))</f>
        <v>0</v>
      </c>
      <c r="K21" s="209">
        <f>SUMPRODUCT(('Inc CWIP &amp; Plant'!$C$14:$C$377=K$7)*
('Inc CWIP &amp; Plant'!$U$13:$AR$13=$C21)*
('Inc CWIP &amp; Plant'!$D$14:$D$377=$D21)*
('Inc CWIP &amp; Plant'!$U$14:$AR$377))</f>
        <v>0</v>
      </c>
      <c r="L21" s="209">
        <f>SUMPRODUCT(('Inc CWIP &amp; Plant'!$C$14:$C$377=L$7)*
('Inc CWIP &amp; Plant'!$U$13:$AR$13=$C21)*
('Inc CWIP &amp; Plant'!$D$14:$D$377=$D21)*
('Inc CWIP &amp; Plant'!$U$14:$AR$377))</f>
        <v>0</v>
      </c>
      <c r="M21" s="209">
        <f>SUMPRODUCT(('Inc CWIP &amp; Plant'!$C$14:$C$377=M$7)*
('Inc CWIP &amp; Plant'!$U$13:$AR$13=$C21)*
('Inc CWIP &amp; Plant'!$D$14:$D$377=$D21)*
('Inc CWIP &amp; Plant'!$U$14:$AR$377))</f>
        <v>75</v>
      </c>
      <c r="N21" s="209">
        <f>SUMPRODUCT(('Inc CWIP &amp; Plant'!$C$14:$C$377=N$7)*
('Inc CWIP &amp; Plant'!$U$13:$AR$13=$C21)*
('Inc CWIP &amp; Plant'!$D$14:$D$377=$D21)*
('Inc CWIP &amp; Plant'!$U$14:$AR$377))</f>
        <v>8471</v>
      </c>
      <c r="O21" s="209">
        <f>SUMPRODUCT(('Inc CWIP &amp; Plant'!$C$14:$C$377=O$7)*
('Inc CWIP &amp; Plant'!$U$13:$AR$13=$C21)*
('Inc CWIP &amp; Plant'!$D$14:$D$377=$D21)*
('Inc CWIP &amp; Plant'!$U$14:$AR$377))</f>
        <v>0</v>
      </c>
      <c r="P21" s="209">
        <f>SUMPRODUCT(('Inc CWIP &amp; Plant'!$C$14:$C$377=P$7)*
('Inc CWIP &amp; Plant'!$U$13:$AR$13=$C21)*
('Inc CWIP &amp; Plant'!$D$14:$D$377=$D21)*
('Inc CWIP &amp; Plant'!$U$14:$AR$377))</f>
        <v>0</v>
      </c>
      <c r="Q21" s="210">
        <f>SUMPRODUCT(('Inc CWIP &amp; Plant'!$C$14:$C$377=Q$7)*
('Inc CWIP &amp; Plant'!$U$13:$AR$13=$C21)*
('Inc CWIP &amp; Plant'!$D$14:$D$377=$D21)*
('Inc CWIP &amp; Plant'!$U$14:$AR$377))</f>
        <v>0</v>
      </c>
    </row>
    <row r="22" spans="2:17" ht="15" customHeight="1" x14ac:dyDescent="0.25">
      <c r="B22" s="66"/>
      <c r="C22" s="70">
        <f t="shared" si="0"/>
        <v>43132</v>
      </c>
      <c r="D22" s="70" t="s">
        <v>6</v>
      </c>
      <c r="E22" s="312">
        <f t="shared" si="1"/>
        <v>8746</v>
      </c>
      <c r="F22" s="209">
        <f>SUMPRODUCT(('Inc CWIP &amp; Plant'!$C$14:$C$377=F$7)*
('Inc CWIP &amp; Plant'!$U$13:$AR$13=$C22)*
('Inc CWIP &amp; Plant'!$D$14:$D$377=$D22)*
('Inc CWIP &amp; Plant'!$U$14:$AR$377))</f>
        <v>0</v>
      </c>
      <c r="G22" s="209">
        <f>SUMPRODUCT(('Inc CWIP &amp; Plant'!$C$14:$C$377=G$7)*
('Inc CWIP &amp; Plant'!$U$13:$AR$13=$C22)*
('Inc CWIP &amp; Plant'!$D$14:$D$377=$D22)*
('Inc CWIP &amp; Plant'!$U$14:$AR$377))</f>
        <v>0</v>
      </c>
      <c r="H22" s="209">
        <f>SUMPRODUCT(('Inc CWIP &amp; Plant'!$C$14:$C$377=H$7)*
('Inc CWIP &amp; Plant'!$U$13:$AR$13=$C22)*
('Inc CWIP &amp; Plant'!$D$14:$D$377=$D22)*
('Inc CWIP &amp; Plant'!$U$14:$AR$377))</f>
        <v>0</v>
      </c>
      <c r="I22" s="209">
        <f>SUMPRODUCT(('Inc CWIP &amp; Plant'!$C$14:$C$377=I$7)*
('Inc CWIP &amp; Plant'!$U$13:$AR$13=$C22)*
('Inc CWIP &amp; Plant'!$D$14:$D$377=$D22)*
('Inc CWIP &amp; Plant'!$U$14:$AR$377))</f>
        <v>0</v>
      </c>
      <c r="J22" s="209">
        <f>SUMPRODUCT(('Inc CWIP &amp; Plant'!$C$14:$C$377=J$7)*
('Inc CWIP &amp; Plant'!$U$13:$AR$13=$C22)*
('Inc CWIP &amp; Plant'!$D$14:$D$377=$D22)*
('Inc CWIP &amp; Plant'!$U$14:$AR$377))</f>
        <v>0</v>
      </c>
      <c r="K22" s="209">
        <f>SUMPRODUCT(('Inc CWIP &amp; Plant'!$C$14:$C$377=K$7)*
('Inc CWIP &amp; Plant'!$U$13:$AR$13=$C22)*
('Inc CWIP &amp; Plant'!$D$14:$D$377=$D22)*
('Inc CWIP &amp; Plant'!$U$14:$AR$377))</f>
        <v>0</v>
      </c>
      <c r="L22" s="209">
        <f>SUMPRODUCT(('Inc CWIP &amp; Plant'!$C$14:$C$377=L$7)*
('Inc CWIP &amp; Plant'!$U$13:$AR$13=$C22)*
('Inc CWIP &amp; Plant'!$D$14:$D$377=$D22)*
('Inc CWIP &amp; Plant'!$U$14:$AR$377))</f>
        <v>0</v>
      </c>
      <c r="M22" s="209">
        <f>SUMPRODUCT(('Inc CWIP &amp; Plant'!$C$14:$C$377=M$7)*
('Inc CWIP &amp; Plant'!$U$13:$AR$13=$C22)*
('Inc CWIP &amp; Plant'!$D$14:$D$377=$D22)*
('Inc CWIP &amp; Plant'!$U$14:$AR$377))</f>
        <v>75</v>
      </c>
      <c r="N22" s="209">
        <f>SUMPRODUCT(('Inc CWIP &amp; Plant'!$C$14:$C$377=N$7)*
('Inc CWIP &amp; Plant'!$U$13:$AR$13=$C22)*
('Inc CWIP &amp; Plant'!$D$14:$D$377=$D22)*
('Inc CWIP &amp; Plant'!$U$14:$AR$377))</f>
        <v>8671</v>
      </c>
      <c r="O22" s="209">
        <f>SUMPRODUCT(('Inc CWIP &amp; Plant'!$C$14:$C$377=O$7)*
('Inc CWIP &amp; Plant'!$U$13:$AR$13=$C22)*
('Inc CWIP &amp; Plant'!$D$14:$D$377=$D22)*
('Inc CWIP &amp; Plant'!$U$14:$AR$377))</f>
        <v>0</v>
      </c>
      <c r="P22" s="209">
        <f>SUMPRODUCT(('Inc CWIP &amp; Plant'!$C$14:$C$377=P$7)*
('Inc CWIP &amp; Plant'!$U$13:$AR$13=$C22)*
('Inc CWIP &amp; Plant'!$D$14:$D$377=$D22)*
('Inc CWIP &amp; Plant'!$U$14:$AR$377))</f>
        <v>0</v>
      </c>
      <c r="Q22" s="210">
        <f>SUMPRODUCT(('Inc CWIP &amp; Plant'!$C$14:$C$377=Q$7)*
('Inc CWIP &amp; Plant'!$U$13:$AR$13=$C22)*
('Inc CWIP &amp; Plant'!$D$14:$D$377=$D22)*
('Inc CWIP &amp; Plant'!$U$14:$AR$377))</f>
        <v>0</v>
      </c>
    </row>
    <row r="23" spans="2:17" ht="15" customHeight="1" x14ac:dyDescent="0.25">
      <c r="B23" s="66"/>
      <c r="C23" s="70">
        <f t="shared" si="0"/>
        <v>43160</v>
      </c>
      <c r="D23" s="70" t="s">
        <v>6</v>
      </c>
      <c r="E23" s="312">
        <f t="shared" si="1"/>
        <v>21116</v>
      </c>
      <c r="F23" s="209">
        <f>SUMPRODUCT(('Inc CWIP &amp; Plant'!$C$14:$C$377=F$7)*
('Inc CWIP &amp; Plant'!$U$13:$AR$13=$C23)*
('Inc CWIP &amp; Plant'!$D$14:$D$377=$D23)*
('Inc CWIP &amp; Plant'!$U$14:$AR$377))</f>
        <v>0</v>
      </c>
      <c r="G23" s="209">
        <f>SUMPRODUCT(('Inc CWIP &amp; Plant'!$C$14:$C$377=G$7)*
('Inc CWIP &amp; Plant'!$U$13:$AR$13=$C23)*
('Inc CWIP &amp; Plant'!$D$14:$D$377=$D23)*
('Inc CWIP &amp; Plant'!$U$14:$AR$377))</f>
        <v>0</v>
      </c>
      <c r="H23" s="209">
        <f>SUMPRODUCT(('Inc CWIP &amp; Plant'!$C$14:$C$377=H$7)*
('Inc CWIP &amp; Plant'!$U$13:$AR$13=$C23)*
('Inc CWIP &amp; Plant'!$D$14:$D$377=$D23)*
('Inc CWIP &amp; Plant'!$U$14:$AR$377))</f>
        <v>0</v>
      </c>
      <c r="I23" s="209">
        <f>SUMPRODUCT(('Inc CWIP &amp; Plant'!$C$14:$C$377=I$7)*
('Inc CWIP &amp; Plant'!$U$13:$AR$13=$C23)*
('Inc CWIP &amp; Plant'!$D$14:$D$377=$D23)*
('Inc CWIP &amp; Plant'!$U$14:$AR$377))</f>
        <v>0</v>
      </c>
      <c r="J23" s="209">
        <f>SUMPRODUCT(('Inc CWIP &amp; Plant'!$C$14:$C$377=J$7)*
('Inc CWIP &amp; Plant'!$U$13:$AR$13=$C23)*
('Inc CWIP &amp; Plant'!$D$14:$D$377=$D23)*
('Inc CWIP &amp; Plant'!$U$14:$AR$377))</f>
        <v>0</v>
      </c>
      <c r="K23" s="209">
        <f>SUMPRODUCT(('Inc CWIP &amp; Plant'!$C$14:$C$377=K$7)*
('Inc CWIP &amp; Plant'!$U$13:$AR$13=$C23)*
('Inc CWIP &amp; Plant'!$D$14:$D$377=$D23)*
('Inc CWIP &amp; Plant'!$U$14:$AR$377))</f>
        <v>0</v>
      </c>
      <c r="L23" s="209">
        <f>SUMPRODUCT(('Inc CWIP &amp; Plant'!$C$14:$C$377=L$7)*
('Inc CWIP &amp; Plant'!$U$13:$AR$13=$C23)*
('Inc CWIP &amp; Plant'!$D$14:$D$377=$D23)*
('Inc CWIP &amp; Plant'!$U$14:$AR$377))</f>
        <v>0</v>
      </c>
      <c r="M23" s="209">
        <f>SUMPRODUCT(('Inc CWIP &amp; Plant'!$C$14:$C$377=M$7)*
('Inc CWIP &amp; Plant'!$U$13:$AR$13=$C23)*
('Inc CWIP &amp; Plant'!$D$14:$D$377=$D23)*
('Inc CWIP &amp; Plant'!$U$14:$AR$377))</f>
        <v>125</v>
      </c>
      <c r="N23" s="209">
        <f>SUMPRODUCT(('Inc CWIP &amp; Plant'!$C$14:$C$377=N$7)*
('Inc CWIP &amp; Plant'!$U$13:$AR$13=$C23)*
('Inc CWIP &amp; Plant'!$D$14:$D$377=$D23)*
('Inc CWIP &amp; Plant'!$U$14:$AR$377))</f>
        <v>20991</v>
      </c>
      <c r="O23" s="209">
        <f>SUMPRODUCT(('Inc CWIP &amp; Plant'!$C$14:$C$377=O$7)*
('Inc CWIP &amp; Plant'!$U$13:$AR$13=$C23)*
('Inc CWIP &amp; Plant'!$D$14:$D$377=$D23)*
('Inc CWIP &amp; Plant'!$U$14:$AR$377))</f>
        <v>0</v>
      </c>
      <c r="P23" s="209">
        <f>SUMPRODUCT(('Inc CWIP &amp; Plant'!$C$14:$C$377=P$7)*
('Inc CWIP &amp; Plant'!$U$13:$AR$13=$C23)*
('Inc CWIP &amp; Plant'!$D$14:$D$377=$D23)*
('Inc CWIP &amp; Plant'!$U$14:$AR$377))</f>
        <v>0</v>
      </c>
      <c r="Q23" s="210">
        <f>SUMPRODUCT(('Inc CWIP &amp; Plant'!$C$14:$C$377=Q$7)*
('Inc CWIP &amp; Plant'!$U$13:$AR$13=$C23)*
('Inc CWIP &amp; Plant'!$D$14:$D$377=$D23)*
('Inc CWIP &amp; Plant'!$U$14:$AR$377))</f>
        <v>0</v>
      </c>
    </row>
    <row r="24" spans="2:17" ht="15" customHeight="1" x14ac:dyDescent="0.25">
      <c r="B24" s="66"/>
      <c r="C24" s="70">
        <f t="shared" si="0"/>
        <v>43191</v>
      </c>
      <c r="D24" s="70" t="s">
        <v>6</v>
      </c>
      <c r="E24" s="312">
        <f t="shared" si="1"/>
        <v>21116</v>
      </c>
      <c r="F24" s="209">
        <f>SUMPRODUCT(('Inc CWIP &amp; Plant'!$C$14:$C$377=F$7)*
('Inc CWIP &amp; Plant'!$U$13:$AR$13=$C24)*
('Inc CWIP &amp; Plant'!$D$14:$D$377=$D24)*
('Inc CWIP &amp; Plant'!$U$14:$AR$377))</f>
        <v>0</v>
      </c>
      <c r="G24" s="209">
        <f>SUMPRODUCT(('Inc CWIP &amp; Plant'!$C$14:$C$377=G$7)*
('Inc CWIP &amp; Plant'!$U$13:$AR$13=$C24)*
('Inc CWIP &amp; Plant'!$D$14:$D$377=$D24)*
('Inc CWIP &amp; Plant'!$U$14:$AR$377))</f>
        <v>0</v>
      </c>
      <c r="H24" s="209">
        <f>SUMPRODUCT(('Inc CWIP &amp; Plant'!$C$14:$C$377=H$7)*
('Inc CWIP &amp; Plant'!$U$13:$AR$13=$C24)*
('Inc CWIP &amp; Plant'!$D$14:$D$377=$D24)*
('Inc CWIP &amp; Plant'!$U$14:$AR$377))</f>
        <v>0</v>
      </c>
      <c r="I24" s="209">
        <f>SUMPRODUCT(('Inc CWIP &amp; Plant'!$C$14:$C$377=I$7)*
('Inc CWIP &amp; Plant'!$U$13:$AR$13=$C24)*
('Inc CWIP &amp; Plant'!$D$14:$D$377=$D24)*
('Inc CWIP &amp; Plant'!$U$14:$AR$377))</f>
        <v>0</v>
      </c>
      <c r="J24" s="209">
        <f>SUMPRODUCT(('Inc CWIP &amp; Plant'!$C$14:$C$377=J$7)*
('Inc CWIP &amp; Plant'!$U$13:$AR$13=$C24)*
('Inc CWIP &amp; Plant'!$D$14:$D$377=$D24)*
('Inc CWIP &amp; Plant'!$U$14:$AR$377))</f>
        <v>0</v>
      </c>
      <c r="K24" s="209">
        <f>SUMPRODUCT(('Inc CWIP &amp; Plant'!$C$14:$C$377=K$7)*
('Inc CWIP &amp; Plant'!$U$13:$AR$13=$C24)*
('Inc CWIP &amp; Plant'!$D$14:$D$377=$D24)*
('Inc CWIP &amp; Plant'!$U$14:$AR$377))</f>
        <v>0</v>
      </c>
      <c r="L24" s="209">
        <f>SUMPRODUCT(('Inc CWIP &amp; Plant'!$C$14:$C$377=L$7)*
('Inc CWIP &amp; Plant'!$U$13:$AR$13=$C24)*
('Inc CWIP &amp; Plant'!$D$14:$D$377=$D24)*
('Inc CWIP &amp; Plant'!$U$14:$AR$377))</f>
        <v>0</v>
      </c>
      <c r="M24" s="209">
        <f>SUMPRODUCT(('Inc CWIP &amp; Plant'!$C$14:$C$377=M$7)*
('Inc CWIP &amp; Plant'!$U$13:$AR$13=$C24)*
('Inc CWIP &amp; Plant'!$D$14:$D$377=$D24)*
('Inc CWIP &amp; Plant'!$U$14:$AR$377))</f>
        <v>125</v>
      </c>
      <c r="N24" s="209">
        <f>SUMPRODUCT(('Inc CWIP &amp; Plant'!$C$14:$C$377=N$7)*
('Inc CWIP &amp; Plant'!$U$13:$AR$13=$C24)*
('Inc CWIP &amp; Plant'!$D$14:$D$377=$D24)*
('Inc CWIP &amp; Plant'!$U$14:$AR$377))</f>
        <v>20991</v>
      </c>
      <c r="O24" s="209">
        <f>SUMPRODUCT(('Inc CWIP &amp; Plant'!$C$14:$C$377=O$7)*
('Inc CWIP &amp; Plant'!$U$13:$AR$13=$C24)*
('Inc CWIP &amp; Plant'!$D$14:$D$377=$D24)*
('Inc CWIP &amp; Plant'!$U$14:$AR$377))</f>
        <v>0</v>
      </c>
      <c r="P24" s="209">
        <f>SUMPRODUCT(('Inc CWIP &amp; Plant'!$C$14:$C$377=P$7)*
('Inc CWIP &amp; Plant'!$U$13:$AR$13=$C24)*
('Inc CWIP &amp; Plant'!$D$14:$D$377=$D24)*
('Inc CWIP &amp; Plant'!$U$14:$AR$377))</f>
        <v>0</v>
      </c>
      <c r="Q24" s="210">
        <f>SUMPRODUCT(('Inc CWIP &amp; Plant'!$C$14:$C$377=Q$7)*
('Inc CWIP &amp; Plant'!$U$13:$AR$13=$C24)*
('Inc CWIP &amp; Plant'!$D$14:$D$377=$D24)*
('Inc CWIP &amp; Plant'!$U$14:$AR$377))</f>
        <v>0</v>
      </c>
    </row>
    <row r="25" spans="2:17" ht="15" customHeight="1" x14ac:dyDescent="0.25">
      <c r="B25" s="66"/>
      <c r="C25" s="70">
        <f t="shared" si="0"/>
        <v>43221</v>
      </c>
      <c r="D25" s="70" t="s">
        <v>6</v>
      </c>
      <c r="E25" s="312">
        <f t="shared" si="1"/>
        <v>21271</v>
      </c>
      <c r="F25" s="209">
        <f>SUMPRODUCT(('Inc CWIP &amp; Plant'!$C$14:$C$377=F$7)*
('Inc CWIP &amp; Plant'!$U$13:$AR$13=$C25)*
('Inc CWIP &amp; Plant'!$D$14:$D$377=$D25)*
('Inc CWIP &amp; Plant'!$U$14:$AR$377))</f>
        <v>0</v>
      </c>
      <c r="G25" s="209">
        <f>SUMPRODUCT(('Inc CWIP &amp; Plant'!$C$14:$C$377=G$7)*
('Inc CWIP &amp; Plant'!$U$13:$AR$13=$C25)*
('Inc CWIP &amp; Plant'!$D$14:$D$377=$D25)*
('Inc CWIP &amp; Plant'!$U$14:$AR$377))</f>
        <v>0</v>
      </c>
      <c r="H25" s="209">
        <f>SUMPRODUCT(('Inc CWIP &amp; Plant'!$C$14:$C$377=H$7)*
('Inc CWIP &amp; Plant'!$U$13:$AR$13=$C25)*
('Inc CWIP &amp; Plant'!$D$14:$D$377=$D25)*
('Inc CWIP &amp; Plant'!$U$14:$AR$377))</f>
        <v>0</v>
      </c>
      <c r="I25" s="209">
        <f>SUMPRODUCT(('Inc CWIP &amp; Plant'!$C$14:$C$377=I$7)*
('Inc CWIP &amp; Plant'!$U$13:$AR$13=$C25)*
('Inc CWIP &amp; Plant'!$D$14:$D$377=$D25)*
('Inc CWIP &amp; Plant'!$U$14:$AR$377))</f>
        <v>0</v>
      </c>
      <c r="J25" s="209">
        <f>SUMPRODUCT(('Inc CWIP &amp; Plant'!$C$14:$C$377=J$7)*
('Inc CWIP &amp; Plant'!$U$13:$AR$13=$C25)*
('Inc CWIP &amp; Plant'!$D$14:$D$377=$D25)*
('Inc CWIP &amp; Plant'!$U$14:$AR$377))</f>
        <v>0</v>
      </c>
      <c r="K25" s="209">
        <f>SUMPRODUCT(('Inc CWIP &amp; Plant'!$C$14:$C$377=K$7)*
('Inc CWIP &amp; Plant'!$U$13:$AR$13=$C25)*
('Inc CWIP &amp; Plant'!$D$14:$D$377=$D25)*
('Inc CWIP &amp; Plant'!$U$14:$AR$377))</f>
        <v>0</v>
      </c>
      <c r="L25" s="209">
        <f>SUMPRODUCT(('Inc CWIP &amp; Plant'!$C$14:$C$377=L$7)*
('Inc CWIP &amp; Plant'!$U$13:$AR$13=$C25)*
('Inc CWIP &amp; Plant'!$D$14:$D$377=$D25)*
('Inc CWIP &amp; Plant'!$U$14:$AR$377))</f>
        <v>0</v>
      </c>
      <c r="M25" s="209">
        <f>SUMPRODUCT(('Inc CWIP &amp; Plant'!$C$14:$C$377=M$7)*
('Inc CWIP &amp; Plant'!$U$13:$AR$13=$C25)*
('Inc CWIP &amp; Plant'!$D$14:$D$377=$D25)*
('Inc CWIP &amp; Plant'!$U$14:$AR$377))</f>
        <v>200</v>
      </c>
      <c r="N25" s="209">
        <f>SUMPRODUCT(('Inc CWIP &amp; Plant'!$C$14:$C$377=N$7)*
('Inc CWIP &amp; Plant'!$U$13:$AR$13=$C25)*
('Inc CWIP &amp; Plant'!$D$14:$D$377=$D25)*
('Inc CWIP &amp; Plant'!$U$14:$AR$377))</f>
        <v>21071</v>
      </c>
      <c r="O25" s="209">
        <f>SUMPRODUCT(('Inc CWIP &amp; Plant'!$C$14:$C$377=O$7)*
('Inc CWIP &amp; Plant'!$U$13:$AR$13=$C25)*
('Inc CWIP &amp; Plant'!$D$14:$D$377=$D25)*
('Inc CWIP &amp; Plant'!$U$14:$AR$377))</f>
        <v>0</v>
      </c>
      <c r="P25" s="209">
        <f>SUMPRODUCT(('Inc CWIP &amp; Plant'!$C$14:$C$377=P$7)*
('Inc CWIP &amp; Plant'!$U$13:$AR$13=$C25)*
('Inc CWIP &amp; Plant'!$D$14:$D$377=$D25)*
('Inc CWIP &amp; Plant'!$U$14:$AR$377))</f>
        <v>0</v>
      </c>
      <c r="Q25" s="210">
        <f>SUMPRODUCT(('Inc CWIP &amp; Plant'!$C$14:$C$377=Q$7)*
('Inc CWIP &amp; Plant'!$U$13:$AR$13=$C25)*
('Inc CWIP &amp; Plant'!$D$14:$D$377=$D25)*
('Inc CWIP &amp; Plant'!$U$14:$AR$377))</f>
        <v>0</v>
      </c>
    </row>
    <row r="26" spans="2:17" ht="15" customHeight="1" x14ac:dyDescent="0.25">
      <c r="B26" s="66"/>
      <c r="C26" s="70">
        <f t="shared" si="0"/>
        <v>43252</v>
      </c>
      <c r="D26" s="70" t="s">
        <v>6</v>
      </c>
      <c r="E26" s="312">
        <f t="shared" si="1"/>
        <v>21310</v>
      </c>
      <c r="F26" s="209">
        <f>SUMPRODUCT(('Inc CWIP &amp; Plant'!$C$14:$C$377=F$7)*
('Inc CWIP &amp; Plant'!$U$13:$AR$13=$C26)*
('Inc CWIP &amp; Plant'!$D$14:$D$377=$D26)*
('Inc CWIP &amp; Plant'!$U$14:$AR$377))</f>
        <v>0</v>
      </c>
      <c r="G26" s="209">
        <f>SUMPRODUCT(('Inc CWIP &amp; Plant'!$C$14:$C$377=G$7)*
('Inc CWIP &amp; Plant'!$U$13:$AR$13=$C26)*
('Inc CWIP &amp; Plant'!$D$14:$D$377=$D26)*
('Inc CWIP &amp; Plant'!$U$14:$AR$377))</f>
        <v>0</v>
      </c>
      <c r="H26" s="209">
        <f>SUMPRODUCT(('Inc CWIP &amp; Plant'!$C$14:$C$377=H$7)*
('Inc CWIP &amp; Plant'!$U$13:$AR$13=$C26)*
('Inc CWIP &amp; Plant'!$D$14:$D$377=$D26)*
('Inc CWIP &amp; Plant'!$U$14:$AR$377))</f>
        <v>0</v>
      </c>
      <c r="I26" s="209">
        <f>SUMPRODUCT(('Inc CWIP &amp; Plant'!$C$14:$C$377=I$7)*
('Inc CWIP &amp; Plant'!$U$13:$AR$13=$C26)*
('Inc CWIP &amp; Plant'!$D$14:$D$377=$D26)*
('Inc CWIP &amp; Plant'!$U$14:$AR$377))</f>
        <v>0</v>
      </c>
      <c r="J26" s="209">
        <f>SUMPRODUCT(('Inc CWIP &amp; Plant'!$C$14:$C$377=J$7)*
('Inc CWIP &amp; Plant'!$U$13:$AR$13=$C26)*
('Inc CWIP &amp; Plant'!$D$14:$D$377=$D26)*
('Inc CWIP &amp; Plant'!$U$14:$AR$377))</f>
        <v>0</v>
      </c>
      <c r="K26" s="209">
        <f>SUMPRODUCT(('Inc CWIP &amp; Plant'!$C$14:$C$377=K$7)*
('Inc CWIP &amp; Plant'!$U$13:$AR$13=$C26)*
('Inc CWIP &amp; Plant'!$D$14:$D$377=$D26)*
('Inc CWIP &amp; Plant'!$U$14:$AR$377))</f>
        <v>0</v>
      </c>
      <c r="L26" s="209">
        <f>SUMPRODUCT(('Inc CWIP &amp; Plant'!$C$14:$C$377=L$7)*
('Inc CWIP &amp; Plant'!$U$13:$AR$13=$C26)*
('Inc CWIP &amp; Plant'!$D$14:$D$377=$D26)*
('Inc CWIP &amp; Plant'!$U$14:$AR$377))</f>
        <v>0</v>
      </c>
      <c r="M26" s="209">
        <f>SUMPRODUCT(('Inc CWIP &amp; Plant'!$C$14:$C$377=M$7)*
('Inc CWIP &amp; Plant'!$U$13:$AR$13=$C26)*
('Inc CWIP &amp; Plant'!$D$14:$D$377=$D26)*
('Inc CWIP &amp; Plant'!$U$14:$AR$377))</f>
        <v>250</v>
      </c>
      <c r="N26" s="209">
        <f>SUMPRODUCT(('Inc CWIP &amp; Plant'!$C$14:$C$377=N$7)*
('Inc CWIP &amp; Plant'!$U$13:$AR$13=$C26)*
('Inc CWIP &amp; Plant'!$D$14:$D$377=$D26)*
('Inc CWIP &amp; Plant'!$U$14:$AR$377))</f>
        <v>21060</v>
      </c>
      <c r="O26" s="209">
        <f>SUMPRODUCT(('Inc CWIP &amp; Plant'!$C$14:$C$377=O$7)*
('Inc CWIP &amp; Plant'!$U$13:$AR$13=$C26)*
('Inc CWIP &amp; Plant'!$D$14:$D$377=$D26)*
('Inc CWIP &amp; Plant'!$U$14:$AR$377))</f>
        <v>0</v>
      </c>
      <c r="P26" s="209">
        <f>SUMPRODUCT(('Inc CWIP &amp; Plant'!$C$14:$C$377=P$7)*
('Inc CWIP &amp; Plant'!$U$13:$AR$13=$C26)*
('Inc CWIP &amp; Plant'!$D$14:$D$377=$D26)*
('Inc CWIP &amp; Plant'!$U$14:$AR$377))</f>
        <v>0</v>
      </c>
      <c r="Q26" s="210">
        <f>SUMPRODUCT(('Inc CWIP &amp; Plant'!$C$14:$C$377=Q$7)*
('Inc CWIP &amp; Plant'!$U$13:$AR$13=$C26)*
('Inc CWIP &amp; Plant'!$D$14:$D$377=$D26)*
('Inc CWIP &amp; Plant'!$U$14:$AR$377))</f>
        <v>0</v>
      </c>
    </row>
    <row r="27" spans="2:17" ht="15" customHeight="1" x14ac:dyDescent="0.25">
      <c r="B27" s="66"/>
      <c r="C27" s="70">
        <f t="shared" si="0"/>
        <v>43282</v>
      </c>
      <c r="D27" s="70" t="s">
        <v>6</v>
      </c>
      <c r="E27" s="312">
        <f t="shared" si="1"/>
        <v>21515</v>
      </c>
      <c r="F27" s="209">
        <f>SUMPRODUCT(('Inc CWIP &amp; Plant'!$C$14:$C$377=F$7)*
('Inc CWIP &amp; Plant'!$U$13:$AR$13=$C27)*
('Inc CWIP &amp; Plant'!$D$14:$D$377=$D27)*
('Inc CWIP &amp; Plant'!$U$14:$AR$377))</f>
        <v>0</v>
      </c>
      <c r="G27" s="209">
        <f>SUMPRODUCT(('Inc CWIP &amp; Plant'!$C$14:$C$377=G$7)*
('Inc CWIP &amp; Plant'!$U$13:$AR$13=$C27)*
('Inc CWIP &amp; Plant'!$D$14:$D$377=$D27)*
('Inc CWIP &amp; Plant'!$U$14:$AR$377))</f>
        <v>0</v>
      </c>
      <c r="H27" s="209">
        <f>SUMPRODUCT(('Inc CWIP &amp; Plant'!$C$14:$C$377=H$7)*
('Inc CWIP &amp; Plant'!$U$13:$AR$13=$C27)*
('Inc CWIP &amp; Plant'!$D$14:$D$377=$D27)*
('Inc CWIP &amp; Plant'!$U$14:$AR$377))</f>
        <v>0</v>
      </c>
      <c r="I27" s="209">
        <f>SUMPRODUCT(('Inc CWIP &amp; Plant'!$C$14:$C$377=I$7)*
('Inc CWIP &amp; Plant'!$U$13:$AR$13=$C27)*
('Inc CWIP &amp; Plant'!$D$14:$D$377=$D27)*
('Inc CWIP &amp; Plant'!$U$14:$AR$377))</f>
        <v>0</v>
      </c>
      <c r="J27" s="209">
        <f>SUMPRODUCT(('Inc CWIP &amp; Plant'!$C$14:$C$377=J$7)*
('Inc CWIP &amp; Plant'!$U$13:$AR$13=$C27)*
('Inc CWIP &amp; Plant'!$D$14:$D$377=$D27)*
('Inc CWIP &amp; Plant'!$U$14:$AR$377))</f>
        <v>0</v>
      </c>
      <c r="K27" s="209">
        <f>SUMPRODUCT(('Inc CWIP &amp; Plant'!$C$14:$C$377=K$7)*
('Inc CWIP &amp; Plant'!$U$13:$AR$13=$C27)*
('Inc CWIP &amp; Plant'!$D$14:$D$377=$D27)*
('Inc CWIP &amp; Plant'!$U$14:$AR$377))</f>
        <v>0</v>
      </c>
      <c r="L27" s="209">
        <f>SUMPRODUCT(('Inc CWIP &amp; Plant'!$C$14:$C$377=L$7)*
('Inc CWIP &amp; Plant'!$U$13:$AR$13=$C27)*
('Inc CWIP &amp; Plant'!$D$14:$D$377=$D27)*
('Inc CWIP &amp; Plant'!$U$14:$AR$377))</f>
        <v>0</v>
      </c>
      <c r="M27" s="209">
        <f>SUMPRODUCT(('Inc CWIP &amp; Plant'!$C$14:$C$377=M$7)*
('Inc CWIP &amp; Plant'!$U$13:$AR$13=$C27)*
('Inc CWIP &amp; Plant'!$D$14:$D$377=$D27)*
('Inc CWIP &amp; Plant'!$U$14:$AR$377))</f>
        <v>375</v>
      </c>
      <c r="N27" s="209">
        <f>SUMPRODUCT(('Inc CWIP &amp; Plant'!$C$14:$C$377=N$7)*
('Inc CWIP &amp; Plant'!$U$13:$AR$13=$C27)*
('Inc CWIP &amp; Plant'!$D$14:$D$377=$D27)*
('Inc CWIP &amp; Plant'!$U$14:$AR$377))</f>
        <v>21140</v>
      </c>
      <c r="O27" s="209">
        <f>SUMPRODUCT(('Inc CWIP &amp; Plant'!$C$14:$C$377=O$7)*
('Inc CWIP &amp; Plant'!$U$13:$AR$13=$C27)*
('Inc CWIP &amp; Plant'!$D$14:$D$377=$D27)*
('Inc CWIP &amp; Plant'!$U$14:$AR$377))</f>
        <v>0</v>
      </c>
      <c r="P27" s="209">
        <f>SUMPRODUCT(('Inc CWIP &amp; Plant'!$C$14:$C$377=P$7)*
('Inc CWIP &amp; Plant'!$U$13:$AR$13=$C27)*
('Inc CWIP &amp; Plant'!$D$14:$D$377=$D27)*
('Inc CWIP &amp; Plant'!$U$14:$AR$377))</f>
        <v>0</v>
      </c>
      <c r="Q27" s="210">
        <f>SUMPRODUCT(('Inc CWIP &amp; Plant'!$C$14:$C$377=Q$7)*
('Inc CWIP &amp; Plant'!$U$13:$AR$13=$C27)*
('Inc CWIP &amp; Plant'!$D$14:$D$377=$D27)*
('Inc CWIP &amp; Plant'!$U$14:$AR$377))</f>
        <v>0</v>
      </c>
    </row>
    <row r="28" spans="2:17" ht="15" customHeight="1" x14ac:dyDescent="0.25">
      <c r="B28" s="66"/>
      <c r="C28" s="70">
        <f t="shared" si="0"/>
        <v>43313</v>
      </c>
      <c r="D28" s="70" t="s">
        <v>6</v>
      </c>
      <c r="E28" s="312">
        <f t="shared" si="1"/>
        <v>21568</v>
      </c>
      <c r="F28" s="209">
        <f>SUMPRODUCT(('Inc CWIP &amp; Plant'!$C$14:$C$377=F$7)*
('Inc CWIP &amp; Plant'!$U$13:$AR$13=$C28)*
('Inc CWIP &amp; Plant'!$D$14:$D$377=$D28)*
('Inc CWIP &amp; Plant'!$U$14:$AR$377))</f>
        <v>0</v>
      </c>
      <c r="G28" s="209">
        <f>SUMPRODUCT(('Inc CWIP &amp; Plant'!$C$14:$C$377=G$7)*
('Inc CWIP &amp; Plant'!$U$13:$AR$13=$C28)*
('Inc CWIP &amp; Plant'!$D$14:$D$377=$D28)*
('Inc CWIP &amp; Plant'!$U$14:$AR$377))</f>
        <v>0</v>
      </c>
      <c r="H28" s="209">
        <f>SUMPRODUCT(('Inc CWIP &amp; Plant'!$C$14:$C$377=H$7)*
('Inc CWIP &amp; Plant'!$U$13:$AR$13=$C28)*
('Inc CWIP &amp; Plant'!$D$14:$D$377=$D28)*
('Inc CWIP &amp; Plant'!$U$14:$AR$377))</f>
        <v>0</v>
      </c>
      <c r="I28" s="209">
        <f>SUMPRODUCT(('Inc CWIP &amp; Plant'!$C$14:$C$377=I$7)*
('Inc CWIP &amp; Plant'!$U$13:$AR$13=$C28)*
('Inc CWIP &amp; Plant'!$D$14:$D$377=$D28)*
('Inc CWIP &amp; Plant'!$U$14:$AR$377))</f>
        <v>0</v>
      </c>
      <c r="J28" s="209">
        <f>SUMPRODUCT(('Inc CWIP &amp; Plant'!$C$14:$C$377=J$7)*
('Inc CWIP &amp; Plant'!$U$13:$AR$13=$C28)*
('Inc CWIP &amp; Plant'!$D$14:$D$377=$D28)*
('Inc CWIP &amp; Plant'!$U$14:$AR$377))</f>
        <v>0</v>
      </c>
      <c r="K28" s="209">
        <f>SUMPRODUCT(('Inc CWIP &amp; Plant'!$C$14:$C$377=K$7)*
('Inc CWIP &amp; Plant'!$U$13:$AR$13=$C28)*
('Inc CWIP &amp; Plant'!$D$14:$D$377=$D28)*
('Inc CWIP &amp; Plant'!$U$14:$AR$377))</f>
        <v>0</v>
      </c>
      <c r="L28" s="209">
        <f>SUMPRODUCT(('Inc CWIP &amp; Plant'!$C$14:$C$377=L$7)*
('Inc CWIP &amp; Plant'!$U$13:$AR$13=$C28)*
('Inc CWIP &amp; Plant'!$D$14:$D$377=$D28)*
('Inc CWIP &amp; Plant'!$U$14:$AR$377))</f>
        <v>0</v>
      </c>
      <c r="M28" s="209">
        <f>SUMPRODUCT(('Inc CWIP &amp; Plant'!$C$14:$C$377=M$7)*
('Inc CWIP &amp; Plant'!$U$13:$AR$13=$C28)*
('Inc CWIP &amp; Plant'!$D$14:$D$377=$D28)*
('Inc CWIP &amp; Plant'!$U$14:$AR$377))</f>
        <v>375</v>
      </c>
      <c r="N28" s="209">
        <f>SUMPRODUCT(('Inc CWIP &amp; Plant'!$C$14:$C$377=N$7)*
('Inc CWIP &amp; Plant'!$U$13:$AR$13=$C28)*
('Inc CWIP &amp; Plant'!$D$14:$D$377=$D28)*
('Inc CWIP &amp; Plant'!$U$14:$AR$377))</f>
        <v>21193</v>
      </c>
      <c r="O28" s="209">
        <f>SUMPRODUCT(('Inc CWIP &amp; Plant'!$C$14:$C$377=O$7)*
('Inc CWIP &amp; Plant'!$U$13:$AR$13=$C28)*
('Inc CWIP &amp; Plant'!$D$14:$D$377=$D28)*
('Inc CWIP &amp; Plant'!$U$14:$AR$377))</f>
        <v>0</v>
      </c>
      <c r="P28" s="209">
        <f>SUMPRODUCT(('Inc CWIP &amp; Plant'!$C$14:$C$377=P$7)*
('Inc CWIP &amp; Plant'!$U$13:$AR$13=$C28)*
('Inc CWIP &amp; Plant'!$D$14:$D$377=$D28)*
('Inc CWIP &amp; Plant'!$U$14:$AR$377))</f>
        <v>0</v>
      </c>
      <c r="Q28" s="210">
        <f>SUMPRODUCT(('Inc CWIP &amp; Plant'!$C$14:$C$377=Q$7)*
('Inc CWIP &amp; Plant'!$U$13:$AR$13=$C28)*
('Inc CWIP &amp; Plant'!$D$14:$D$377=$D28)*
('Inc CWIP &amp; Plant'!$U$14:$AR$377))</f>
        <v>0</v>
      </c>
    </row>
    <row r="29" spans="2:17" ht="15" customHeight="1" x14ac:dyDescent="0.25">
      <c r="B29" s="66"/>
      <c r="C29" s="70">
        <f t="shared" si="0"/>
        <v>43344</v>
      </c>
      <c r="D29" s="70" t="s">
        <v>6</v>
      </c>
      <c r="E29" s="312">
        <f t="shared" si="1"/>
        <v>23436</v>
      </c>
      <c r="F29" s="209">
        <f>SUMPRODUCT(('Inc CWIP &amp; Plant'!$C$14:$C$377=F$7)*
('Inc CWIP &amp; Plant'!$U$13:$AR$13=$C29)*
('Inc CWIP &amp; Plant'!$D$14:$D$377=$D29)*
('Inc CWIP &amp; Plant'!$U$14:$AR$377))</f>
        <v>0</v>
      </c>
      <c r="G29" s="209">
        <f>SUMPRODUCT(('Inc CWIP &amp; Plant'!$C$14:$C$377=G$7)*
('Inc CWIP &amp; Plant'!$U$13:$AR$13=$C29)*
('Inc CWIP &amp; Plant'!$D$14:$D$377=$D29)*
('Inc CWIP &amp; Plant'!$U$14:$AR$377))</f>
        <v>0</v>
      </c>
      <c r="H29" s="209">
        <f>SUMPRODUCT(('Inc CWIP &amp; Plant'!$C$14:$C$377=H$7)*
('Inc CWIP &amp; Plant'!$U$13:$AR$13=$C29)*
('Inc CWIP &amp; Plant'!$D$14:$D$377=$D29)*
('Inc CWIP &amp; Plant'!$U$14:$AR$377))</f>
        <v>0</v>
      </c>
      <c r="I29" s="209">
        <f>SUMPRODUCT(('Inc CWIP &amp; Plant'!$C$14:$C$377=I$7)*
('Inc CWIP &amp; Plant'!$U$13:$AR$13=$C29)*
('Inc CWIP &amp; Plant'!$D$14:$D$377=$D29)*
('Inc CWIP &amp; Plant'!$U$14:$AR$377))</f>
        <v>0</v>
      </c>
      <c r="J29" s="209">
        <f>SUMPRODUCT(('Inc CWIP &amp; Plant'!$C$14:$C$377=J$7)*
('Inc CWIP &amp; Plant'!$U$13:$AR$13=$C29)*
('Inc CWIP &amp; Plant'!$D$14:$D$377=$D29)*
('Inc CWIP &amp; Plant'!$U$14:$AR$377))</f>
        <v>0</v>
      </c>
      <c r="K29" s="209">
        <f>SUMPRODUCT(('Inc CWIP &amp; Plant'!$C$14:$C$377=K$7)*
('Inc CWIP &amp; Plant'!$U$13:$AR$13=$C29)*
('Inc CWIP &amp; Plant'!$D$14:$D$377=$D29)*
('Inc CWIP &amp; Plant'!$U$14:$AR$377))</f>
        <v>0</v>
      </c>
      <c r="L29" s="209">
        <f>SUMPRODUCT(('Inc CWIP &amp; Plant'!$C$14:$C$377=L$7)*
('Inc CWIP &amp; Plant'!$U$13:$AR$13=$C29)*
('Inc CWIP &amp; Plant'!$D$14:$D$377=$D29)*
('Inc CWIP &amp; Plant'!$U$14:$AR$377))</f>
        <v>0</v>
      </c>
      <c r="M29" s="209">
        <f>SUMPRODUCT(('Inc CWIP &amp; Plant'!$C$14:$C$377=M$7)*
('Inc CWIP &amp; Plant'!$U$13:$AR$13=$C29)*
('Inc CWIP &amp; Plant'!$D$14:$D$377=$D29)*
('Inc CWIP &amp; Plant'!$U$14:$AR$377))</f>
        <v>375</v>
      </c>
      <c r="N29" s="209">
        <f>SUMPRODUCT(('Inc CWIP &amp; Plant'!$C$14:$C$377=N$7)*
('Inc CWIP &amp; Plant'!$U$13:$AR$13=$C29)*
('Inc CWIP &amp; Plant'!$D$14:$D$377=$D29)*
('Inc CWIP &amp; Plant'!$U$14:$AR$377))</f>
        <v>23061</v>
      </c>
      <c r="O29" s="209">
        <f>SUMPRODUCT(('Inc CWIP &amp; Plant'!$C$14:$C$377=O$7)*
('Inc CWIP &amp; Plant'!$U$13:$AR$13=$C29)*
('Inc CWIP &amp; Plant'!$D$14:$D$377=$D29)*
('Inc CWIP &amp; Plant'!$U$14:$AR$377))</f>
        <v>0</v>
      </c>
      <c r="P29" s="209">
        <f>SUMPRODUCT(('Inc CWIP &amp; Plant'!$C$14:$C$377=P$7)*
('Inc CWIP &amp; Plant'!$U$13:$AR$13=$C29)*
('Inc CWIP &amp; Plant'!$D$14:$D$377=$D29)*
('Inc CWIP &amp; Plant'!$U$14:$AR$377))</f>
        <v>0</v>
      </c>
      <c r="Q29" s="210">
        <f>SUMPRODUCT(('Inc CWIP &amp; Plant'!$C$14:$C$377=Q$7)*
('Inc CWIP &amp; Plant'!$U$13:$AR$13=$C29)*
('Inc CWIP &amp; Plant'!$D$14:$D$377=$D29)*
('Inc CWIP &amp; Plant'!$U$14:$AR$377))</f>
        <v>0</v>
      </c>
    </row>
    <row r="30" spans="2:17" ht="15" customHeight="1" x14ac:dyDescent="0.25">
      <c r="B30" s="66"/>
      <c r="C30" s="70">
        <f t="shared" si="0"/>
        <v>43374</v>
      </c>
      <c r="D30" s="70" t="s">
        <v>6</v>
      </c>
      <c r="E30" s="312">
        <f t="shared" si="1"/>
        <v>28927</v>
      </c>
      <c r="F30" s="209">
        <f>SUMPRODUCT(('Inc CWIP &amp; Plant'!$C$14:$C$377=F$7)*
('Inc CWIP &amp; Plant'!$U$13:$AR$13=$C30)*
('Inc CWIP &amp; Plant'!$D$14:$D$377=$D30)*
('Inc CWIP &amp; Plant'!$U$14:$AR$377))</f>
        <v>0</v>
      </c>
      <c r="G30" s="209">
        <f>SUMPRODUCT(('Inc CWIP &amp; Plant'!$C$14:$C$377=G$7)*
('Inc CWIP &amp; Plant'!$U$13:$AR$13=$C30)*
('Inc CWIP &amp; Plant'!$D$14:$D$377=$D30)*
('Inc CWIP &amp; Plant'!$U$14:$AR$377))</f>
        <v>0</v>
      </c>
      <c r="H30" s="209">
        <f>SUMPRODUCT(('Inc CWIP &amp; Plant'!$C$14:$C$377=H$7)*
('Inc CWIP &amp; Plant'!$U$13:$AR$13=$C30)*
('Inc CWIP &amp; Plant'!$D$14:$D$377=$D30)*
('Inc CWIP &amp; Plant'!$U$14:$AR$377))</f>
        <v>0</v>
      </c>
      <c r="I30" s="209">
        <f>SUMPRODUCT(('Inc CWIP &amp; Plant'!$C$14:$C$377=I$7)*
('Inc CWIP &amp; Plant'!$U$13:$AR$13=$C30)*
('Inc CWIP &amp; Plant'!$D$14:$D$377=$D30)*
('Inc CWIP &amp; Plant'!$U$14:$AR$377))</f>
        <v>0</v>
      </c>
      <c r="J30" s="209">
        <f>SUMPRODUCT(('Inc CWIP &amp; Plant'!$C$14:$C$377=J$7)*
('Inc CWIP &amp; Plant'!$U$13:$AR$13=$C30)*
('Inc CWIP &amp; Plant'!$D$14:$D$377=$D30)*
('Inc CWIP &amp; Plant'!$U$14:$AR$377))</f>
        <v>0</v>
      </c>
      <c r="K30" s="209">
        <f>SUMPRODUCT(('Inc CWIP &amp; Plant'!$C$14:$C$377=K$7)*
('Inc CWIP &amp; Plant'!$U$13:$AR$13=$C30)*
('Inc CWIP &amp; Plant'!$D$14:$D$377=$D30)*
('Inc CWIP &amp; Plant'!$U$14:$AR$377))</f>
        <v>0</v>
      </c>
      <c r="L30" s="209">
        <f>SUMPRODUCT(('Inc CWIP &amp; Plant'!$C$14:$C$377=L$7)*
('Inc CWIP &amp; Plant'!$U$13:$AR$13=$C30)*
('Inc CWIP &amp; Plant'!$D$14:$D$377=$D30)*
('Inc CWIP &amp; Plant'!$U$14:$AR$377))</f>
        <v>0</v>
      </c>
      <c r="M30" s="209">
        <f>SUMPRODUCT(('Inc CWIP &amp; Plant'!$C$14:$C$377=M$7)*
('Inc CWIP &amp; Plant'!$U$13:$AR$13=$C30)*
('Inc CWIP &amp; Plant'!$D$14:$D$377=$D30)*
('Inc CWIP &amp; Plant'!$U$14:$AR$377))</f>
        <v>375</v>
      </c>
      <c r="N30" s="209">
        <f>SUMPRODUCT(('Inc CWIP &amp; Plant'!$C$14:$C$377=N$7)*
('Inc CWIP &amp; Plant'!$U$13:$AR$13=$C30)*
('Inc CWIP &amp; Plant'!$D$14:$D$377=$D30)*
('Inc CWIP &amp; Plant'!$U$14:$AR$377))</f>
        <v>28552</v>
      </c>
      <c r="O30" s="209">
        <f>SUMPRODUCT(('Inc CWIP &amp; Plant'!$C$14:$C$377=O$7)*
('Inc CWIP &amp; Plant'!$U$13:$AR$13=$C30)*
('Inc CWIP &amp; Plant'!$D$14:$D$377=$D30)*
('Inc CWIP &amp; Plant'!$U$14:$AR$377))</f>
        <v>0</v>
      </c>
      <c r="P30" s="209">
        <f>SUMPRODUCT(('Inc CWIP &amp; Plant'!$C$14:$C$377=P$7)*
('Inc CWIP &amp; Plant'!$U$13:$AR$13=$C30)*
('Inc CWIP &amp; Plant'!$D$14:$D$377=$D30)*
('Inc CWIP &amp; Plant'!$U$14:$AR$377))</f>
        <v>0</v>
      </c>
      <c r="Q30" s="210">
        <f>SUMPRODUCT(('Inc CWIP &amp; Plant'!$C$14:$C$377=Q$7)*
('Inc CWIP &amp; Plant'!$U$13:$AR$13=$C30)*
('Inc CWIP &amp; Plant'!$D$14:$D$377=$D30)*
('Inc CWIP &amp; Plant'!$U$14:$AR$377))</f>
        <v>0</v>
      </c>
    </row>
    <row r="31" spans="2:17" ht="15" customHeight="1" x14ac:dyDescent="0.25">
      <c r="B31" s="66"/>
      <c r="C31" s="70">
        <f t="shared" si="0"/>
        <v>43405</v>
      </c>
      <c r="D31" s="70" t="s">
        <v>6</v>
      </c>
      <c r="E31" s="312">
        <f t="shared" si="1"/>
        <v>22524</v>
      </c>
      <c r="F31" s="209">
        <f>SUMPRODUCT(('Inc CWIP &amp; Plant'!$C$14:$C$377=F$7)*
('Inc CWIP &amp; Plant'!$U$13:$AR$13=$C31)*
('Inc CWIP &amp; Plant'!$D$14:$D$377=$D31)*
('Inc CWIP &amp; Plant'!$U$14:$AR$377))</f>
        <v>0</v>
      </c>
      <c r="G31" s="209">
        <f>SUMPRODUCT(('Inc CWIP &amp; Plant'!$C$14:$C$377=G$7)*
('Inc CWIP &amp; Plant'!$U$13:$AR$13=$C31)*
('Inc CWIP &amp; Plant'!$D$14:$D$377=$D31)*
('Inc CWIP &amp; Plant'!$U$14:$AR$377))</f>
        <v>0</v>
      </c>
      <c r="H31" s="209">
        <f>SUMPRODUCT(('Inc CWIP &amp; Plant'!$C$14:$C$377=H$7)*
('Inc CWIP &amp; Plant'!$U$13:$AR$13=$C31)*
('Inc CWIP &amp; Plant'!$D$14:$D$377=$D31)*
('Inc CWIP &amp; Plant'!$U$14:$AR$377))</f>
        <v>0</v>
      </c>
      <c r="I31" s="209">
        <f>SUMPRODUCT(('Inc CWIP &amp; Plant'!$C$14:$C$377=I$7)*
('Inc CWIP &amp; Plant'!$U$13:$AR$13=$C31)*
('Inc CWIP &amp; Plant'!$D$14:$D$377=$D31)*
('Inc CWIP &amp; Plant'!$U$14:$AR$377))</f>
        <v>0</v>
      </c>
      <c r="J31" s="209">
        <f>SUMPRODUCT(('Inc CWIP &amp; Plant'!$C$14:$C$377=J$7)*
('Inc CWIP &amp; Plant'!$U$13:$AR$13=$C31)*
('Inc CWIP &amp; Plant'!$D$14:$D$377=$D31)*
('Inc CWIP &amp; Plant'!$U$14:$AR$377))</f>
        <v>0</v>
      </c>
      <c r="K31" s="209">
        <f>SUMPRODUCT(('Inc CWIP &amp; Plant'!$C$14:$C$377=K$7)*
('Inc CWIP &amp; Plant'!$U$13:$AR$13=$C31)*
('Inc CWIP &amp; Plant'!$D$14:$D$377=$D31)*
('Inc CWIP &amp; Plant'!$U$14:$AR$377))</f>
        <v>0</v>
      </c>
      <c r="L31" s="209">
        <f>SUMPRODUCT(('Inc CWIP &amp; Plant'!$C$14:$C$377=L$7)*
('Inc CWIP &amp; Plant'!$U$13:$AR$13=$C31)*
('Inc CWIP &amp; Plant'!$D$14:$D$377=$D31)*
('Inc CWIP &amp; Plant'!$U$14:$AR$377))</f>
        <v>0</v>
      </c>
      <c r="M31" s="209">
        <f>SUMPRODUCT(('Inc CWIP &amp; Plant'!$C$14:$C$377=M$7)*
('Inc CWIP &amp; Plant'!$U$13:$AR$13=$C31)*
('Inc CWIP &amp; Plant'!$D$14:$D$377=$D31)*
('Inc CWIP &amp; Plant'!$U$14:$AR$377))</f>
        <v>300</v>
      </c>
      <c r="N31" s="209">
        <f>SUMPRODUCT(('Inc CWIP &amp; Plant'!$C$14:$C$377=N$7)*
('Inc CWIP &amp; Plant'!$U$13:$AR$13=$C31)*
('Inc CWIP &amp; Plant'!$D$14:$D$377=$D31)*
('Inc CWIP &amp; Plant'!$U$14:$AR$377))</f>
        <v>22224</v>
      </c>
      <c r="O31" s="209">
        <f>SUMPRODUCT(('Inc CWIP &amp; Plant'!$C$14:$C$377=O$7)*
('Inc CWIP &amp; Plant'!$U$13:$AR$13=$C31)*
('Inc CWIP &amp; Plant'!$D$14:$D$377=$D31)*
('Inc CWIP &amp; Plant'!$U$14:$AR$377))</f>
        <v>0</v>
      </c>
      <c r="P31" s="209">
        <f>SUMPRODUCT(('Inc CWIP &amp; Plant'!$C$14:$C$377=P$7)*
('Inc CWIP &amp; Plant'!$U$13:$AR$13=$C31)*
('Inc CWIP &amp; Plant'!$D$14:$D$377=$D31)*
('Inc CWIP &amp; Plant'!$U$14:$AR$377))</f>
        <v>0</v>
      </c>
      <c r="Q31" s="210">
        <f>SUMPRODUCT(('Inc CWIP &amp; Plant'!$C$14:$C$377=Q$7)*
('Inc CWIP &amp; Plant'!$U$13:$AR$13=$C31)*
('Inc CWIP &amp; Plant'!$D$14:$D$377=$D31)*
('Inc CWIP &amp; Plant'!$U$14:$AR$377))</f>
        <v>0</v>
      </c>
    </row>
    <row r="32" spans="2:17" ht="15" customHeight="1" x14ac:dyDescent="0.25">
      <c r="B32" s="66"/>
      <c r="C32" s="70">
        <f t="shared" si="0"/>
        <v>43435</v>
      </c>
      <c r="D32" s="70" t="s">
        <v>6</v>
      </c>
      <c r="E32" s="313">
        <f>SUM(F32:Q32)</f>
        <v>22639</v>
      </c>
      <c r="F32" s="209">
        <f>SUMPRODUCT(('Inc CWIP &amp; Plant'!$C$14:$C$377=F$7)*
('Inc CWIP &amp; Plant'!$U$13:$AR$13=$C32)*
('Inc CWIP &amp; Plant'!$D$14:$D$377=$D32)*
('Inc CWIP &amp; Plant'!$U$14:$AR$377))</f>
        <v>0</v>
      </c>
      <c r="G32" s="209">
        <f>SUMPRODUCT(('Inc CWIP &amp; Plant'!$C$14:$C$377=G$7)*
('Inc CWIP &amp; Plant'!$U$13:$AR$13=$C32)*
('Inc CWIP &amp; Plant'!$D$14:$D$377=$D32)*
('Inc CWIP &amp; Plant'!$U$14:$AR$377))</f>
        <v>0</v>
      </c>
      <c r="H32" s="209">
        <f>SUMPRODUCT(('Inc CWIP &amp; Plant'!$C$14:$C$377=H$7)*
('Inc CWIP &amp; Plant'!$U$13:$AR$13=$C32)*
('Inc CWIP &amp; Plant'!$D$14:$D$377=$D32)*
('Inc CWIP &amp; Plant'!$U$14:$AR$377))</f>
        <v>0</v>
      </c>
      <c r="I32" s="209">
        <f>SUMPRODUCT(('Inc CWIP &amp; Plant'!$C$14:$C$377=I$7)*
('Inc CWIP &amp; Plant'!$U$13:$AR$13=$C32)*
('Inc CWIP &amp; Plant'!$D$14:$D$377=$D32)*
('Inc CWIP &amp; Plant'!$U$14:$AR$377))</f>
        <v>0</v>
      </c>
      <c r="J32" s="209">
        <f>SUMPRODUCT(('Inc CWIP &amp; Plant'!$C$14:$C$377=J$7)*
('Inc CWIP &amp; Plant'!$U$13:$AR$13=$C32)*
('Inc CWIP &amp; Plant'!$D$14:$D$377=$D32)*
('Inc CWIP &amp; Plant'!$U$14:$AR$377))</f>
        <v>0</v>
      </c>
      <c r="K32" s="209">
        <f>SUMPRODUCT(('Inc CWIP &amp; Plant'!$C$14:$C$377=K$7)*
('Inc CWIP &amp; Plant'!$U$13:$AR$13=$C32)*
('Inc CWIP &amp; Plant'!$D$14:$D$377=$D32)*
('Inc CWIP &amp; Plant'!$U$14:$AR$377))</f>
        <v>0</v>
      </c>
      <c r="L32" s="209">
        <f>SUMPRODUCT(('Inc CWIP &amp; Plant'!$C$14:$C$377=L$7)*
('Inc CWIP &amp; Plant'!$U$13:$AR$13=$C32)*
('Inc CWIP &amp; Plant'!$D$14:$D$377=$D32)*
('Inc CWIP &amp; Plant'!$U$14:$AR$377))</f>
        <v>0</v>
      </c>
      <c r="M32" s="209">
        <f>SUMPRODUCT(('Inc CWIP &amp; Plant'!$C$14:$C$377=M$7)*
('Inc CWIP &amp; Plant'!$U$13:$AR$13=$C32)*
('Inc CWIP &amp; Plant'!$D$14:$D$377=$D32)*
('Inc CWIP &amp; Plant'!$U$14:$AR$377))</f>
        <v>250</v>
      </c>
      <c r="N32" s="209">
        <f>SUMPRODUCT(('Inc CWIP &amp; Plant'!$C$14:$C$377=N$7)*
('Inc CWIP &amp; Plant'!$U$13:$AR$13=$C32)*
('Inc CWIP &amp; Plant'!$D$14:$D$377=$D32)*
('Inc CWIP &amp; Plant'!$U$14:$AR$377))</f>
        <v>22389</v>
      </c>
      <c r="O32" s="209">
        <f>SUMPRODUCT(('Inc CWIP &amp; Plant'!$C$14:$C$377=O$7)*
('Inc CWIP &amp; Plant'!$U$13:$AR$13=$C32)*
('Inc CWIP &amp; Plant'!$D$14:$D$377=$D32)*
('Inc CWIP &amp; Plant'!$U$14:$AR$377))</f>
        <v>0</v>
      </c>
      <c r="P32" s="209">
        <f>SUMPRODUCT(('Inc CWIP &amp; Plant'!$C$14:$C$377=P$7)*
('Inc CWIP &amp; Plant'!$U$13:$AR$13=$C32)*
('Inc CWIP &amp; Plant'!$D$14:$D$377=$D32)*
('Inc CWIP &amp; Plant'!$U$14:$AR$377))</f>
        <v>0</v>
      </c>
      <c r="Q32" s="210">
        <f>SUMPRODUCT(('Inc CWIP &amp; Plant'!$C$14:$C$377=Q$7)*
('Inc CWIP &amp; Plant'!$U$13:$AR$13=$C32)*
('Inc CWIP &amp; Plant'!$D$14:$D$377=$D32)*
('Inc CWIP &amp; Plant'!$U$14:$AR$377))</f>
        <v>0</v>
      </c>
    </row>
    <row r="33" spans="2:17" ht="15" customHeight="1" x14ac:dyDescent="0.25">
      <c r="B33" s="66"/>
      <c r="C33" s="70"/>
      <c r="D33" s="70"/>
      <c r="E33" s="67"/>
      <c r="F33" s="67"/>
      <c r="G33" s="67"/>
      <c r="H33" s="67"/>
      <c r="I33" s="67"/>
      <c r="J33" s="67"/>
      <c r="K33" s="67"/>
      <c r="L33" s="67"/>
      <c r="M33" s="67"/>
      <c r="N33" s="67"/>
      <c r="O33" s="67"/>
      <c r="P33" s="67"/>
      <c r="Q33" s="71"/>
    </row>
    <row r="34" spans="2:17" ht="15" customHeight="1" x14ac:dyDescent="0.25">
      <c r="B34" s="66"/>
      <c r="C34" s="66"/>
      <c r="D34" s="66"/>
      <c r="E34" s="72"/>
      <c r="F34" s="72"/>
      <c r="G34" s="72"/>
      <c r="H34" s="72"/>
      <c r="I34" s="72"/>
      <c r="J34" s="72"/>
      <c r="K34" s="72"/>
      <c r="L34" s="72"/>
      <c r="M34" s="72"/>
      <c r="N34" s="72"/>
      <c r="O34" s="72"/>
      <c r="P34" s="72"/>
      <c r="Q34" s="72"/>
    </row>
    <row r="35" spans="2:17" ht="15" customHeight="1" x14ac:dyDescent="0.25">
      <c r="B35" s="66"/>
      <c r="C35" s="66"/>
      <c r="D35" s="66"/>
      <c r="E35" s="92" t="s">
        <v>328</v>
      </c>
      <c r="F35" s="93"/>
      <c r="G35" s="93"/>
      <c r="H35" s="93"/>
      <c r="I35" s="93"/>
      <c r="J35" s="93"/>
      <c r="K35" s="93"/>
      <c r="L35" s="93"/>
      <c r="M35" s="93"/>
      <c r="N35" s="93"/>
      <c r="O35" s="93"/>
      <c r="P35" s="93"/>
      <c r="Q35" s="93"/>
    </row>
    <row r="36" spans="2:17" ht="42" customHeight="1" x14ac:dyDescent="0.25">
      <c r="B36" s="69"/>
      <c r="C36" s="89" t="s">
        <v>0</v>
      </c>
      <c r="D36" s="90"/>
      <c r="E36" s="309" t="s">
        <v>324</v>
      </c>
      <c r="F36" s="309" t="str">
        <f t="shared" ref="F36:Q36" si="2">F7</f>
        <v>Devers Colorado River (DCR)</v>
      </c>
      <c r="G36" s="309" t="str">
        <f t="shared" si="2"/>
        <v>Tehachapi Segments 1 - 3A</v>
      </c>
      <c r="H36" s="309" t="str">
        <f t="shared" si="2"/>
        <v>Tehachapi Segments 3B &amp; 3C</v>
      </c>
      <c r="I36" s="309" t="str">
        <f t="shared" si="2"/>
        <v>Tehachapi Segments 4-11</v>
      </c>
      <c r="J36" s="309" t="str">
        <f t="shared" si="2"/>
        <v>Red Bluff Substation</v>
      </c>
      <c r="K36" s="309" t="str">
        <f t="shared" si="2"/>
        <v>Eldorado - Ivanpah</v>
      </c>
      <c r="L36" s="309" t="str">
        <f t="shared" si="2"/>
        <v>Lugo-Pisgah</v>
      </c>
      <c r="M36" s="309" t="str">
        <f t="shared" si="2"/>
        <v>Calcite Southern (formerly Jasper; part of South of Kramer)</v>
      </c>
      <c r="N36" s="309" t="str">
        <f t="shared" si="2"/>
        <v>West of Devers</v>
      </c>
      <c r="O36" s="309" t="str">
        <f t="shared" si="2"/>
        <v>Colorado River Substation</v>
      </c>
      <c r="P36" s="309" t="str">
        <f t="shared" si="2"/>
        <v>Whirlwind Substation Expansion Project</v>
      </c>
      <c r="Q36" s="309" t="str">
        <f t="shared" si="2"/>
        <v>Rancho Vista</v>
      </c>
    </row>
    <row r="37" spans="2:17" ht="15" customHeight="1" x14ac:dyDescent="0.25">
      <c r="B37" s="66" t="s">
        <v>327</v>
      </c>
      <c r="C37" s="70">
        <f t="shared" ref="C37:C61" si="3">C8</f>
        <v>42705</v>
      </c>
      <c r="D37" s="70" t="s">
        <v>214</v>
      </c>
      <c r="E37" s="311">
        <f>SUM(F37:Q37)</f>
        <v>0</v>
      </c>
      <c r="F37" s="209">
        <f>SUMPRODUCT(('Inc CWIP &amp; Plant'!$C$14:$C$377=F$36)*
('Inc CWIP &amp; Plant'!$U$13:$AR$13=$C37)*
('Inc CWIP &amp; Plant'!$D$14:$D$377=$D37)*
('Inc CWIP &amp; Plant'!$U$14:$AR$377))</f>
        <v>0</v>
      </c>
      <c r="G37" s="209">
        <f>SUMPRODUCT(('Inc CWIP &amp; Plant'!$C$14:$C$377=G$36)*
('Inc CWIP &amp; Plant'!$U$13:$AR$13=$C37)*
('Inc CWIP &amp; Plant'!$D$14:$D$377=$D37)*
('Inc CWIP &amp; Plant'!$U$14:$AR$377))</f>
        <v>0</v>
      </c>
      <c r="H37" s="209">
        <f>SUMPRODUCT(('Inc CWIP &amp; Plant'!$C$14:$C$377=H$36)*
('Inc CWIP &amp; Plant'!$U$13:$AR$13=$C37)*
('Inc CWIP &amp; Plant'!$D$14:$D$377=$D37)*
('Inc CWIP &amp; Plant'!$U$14:$AR$377))</f>
        <v>0</v>
      </c>
      <c r="I37" s="209">
        <f>SUMPRODUCT(('Inc CWIP &amp; Plant'!$C$14:$C$377=I$36)*
('Inc CWIP &amp; Plant'!$U$13:$AR$13=$C37)*
('Inc CWIP &amp; Plant'!$D$14:$D$377=$D37)*
('Inc CWIP &amp; Plant'!$U$14:$AR$377))</f>
        <v>0</v>
      </c>
      <c r="J37" s="209">
        <f>SUMPRODUCT(('Inc CWIP &amp; Plant'!$C$14:$C$377=J$36)*
('Inc CWIP &amp; Plant'!$U$13:$AR$13=$C37)*
('Inc CWIP &amp; Plant'!$D$14:$D$377=$D37)*
('Inc CWIP &amp; Plant'!$U$14:$AR$377))</f>
        <v>0</v>
      </c>
      <c r="K37" s="209">
        <f>SUMPRODUCT(('Inc CWIP &amp; Plant'!$C$14:$C$377=K$36)*
('Inc CWIP &amp; Plant'!$U$13:$AR$13=$C37)*
('Inc CWIP &amp; Plant'!$D$14:$D$377=$D37)*
('Inc CWIP &amp; Plant'!$U$14:$AR$377))</f>
        <v>0</v>
      </c>
      <c r="L37" s="209">
        <f>SUMPRODUCT(('Inc CWIP &amp; Plant'!$C$14:$C$377=L$36)*
('Inc CWIP &amp; Plant'!$U$13:$AR$13=$C37)*
('Inc CWIP &amp; Plant'!$D$14:$D$377=$D37)*
('Inc CWIP &amp; Plant'!$U$14:$AR$377))</f>
        <v>0</v>
      </c>
      <c r="M37" s="209">
        <f>SUMPRODUCT(('Inc CWIP &amp; Plant'!$C$14:$C$377=M$36)*
('Inc CWIP &amp; Plant'!$U$13:$AR$13=$C37)*
('Inc CWIP &amp; Plant'!$D$14:$D$377=$D37)*
('Inc CWIP &amp; Plant'!$U$14:$AR$377))</f>
        <v>0</v>
      </c>
      <c r="N37" s="209">
        <f>SUMPRODUCT(('Inc CWIP &amp; Plant'!$C$14:$C$377=N$36)*
('Inc CWIP &amp; Plant'!$U$13:$AR$13=$C37)*
('Inc CWIP &amp; Plant'!$D$14:$D$377=$D37)*
('Inc CWIP &amp; Plant'!$U$14:$AR$377))</f>
        <v>0</v>
      </c>
      <c r="O37" s="209">
        <f>SUMPRODUCT(('Inc CWIP &amp; Plant'!$C$14:$C$377=O$36)*
('Inc CWIP &amp; Plant'!$U$13:$AR$13=$C37)*
('Inc CWIP &amp; Plant'!$D$14:$D$377=$D37)*
('Inc CWIP &amp; Plant'!$U$14:$AR$377))</f>
        <v>0</v>
      </c>
      <c r="P37" s="209">
        <f>SUMPRODUCT(('Inc CWIP &amp; Plant'!$C$14:$C$377=P$36)*
('Inc CWIP &amp; Plant'!$U$13:$AR$13=$C37)*
('Inc CWIP &amp; Plant'!$D$14:$D$377=$D37)*
('Inc CWIP &amp; Plant'!$U$14:$AR$377))</f>
        <v>0</v>
      </c>
      <c r="Q37" s="209">
        <f>SUMPRODUCT(('Inc CWIP &amp; Plant'!$C$14:$C$377=Q$36)*
('Inc CWIP &amp; Plant'!$U$13:$AR$13=$C37)*
('Inc CWIP &amp; Plant'!$D$14:$D$377=$D37)*
('Inc CWIP &amp; Plant'!$U$14:$AR$377))</f>
        <v>0</v>
      </c>
    </row>
    <row r="38" spans="2:17" ht="15" customHeight="1" x14ac:dyDescent="0.25">
      <c r="B38" s="66" t="s">
        <v>4</v>
      </c>
      <c r="C38" s="70">
        <f t="shared" si="3"/>
        <v>42736</v>
      </c>
      <c r="D38" s="70" t="s">
        <v>214</v>
      </c>
      <c r="E38" s="312">
        <f>SUM(F38:Q38)</f>
        <v>1056.4020399999999</v>
      </c>
      <c r="F38" s="209">
        <f>SUMPRODUCT(('Inc CWIP &amp; Plant'!$C$14:$C$377=F$36)*
('Inc CWIP &amp; Plant'!$U$13:$AR$13=$C38)*
('Inc CWIP &amp; Plant'!$D$14:$D$377=$D38)*
('Inc CWIP &amp; Plant'!$U$14:$AR$377))</f>
        <v>0</v>
      </c>
      <c r="G38" s="209">
        <f>SUMPRODUCT(('Inc CWIP &amp; Plant'!$C$14:$C$377=G$36)*
('Inc CWIP &amp; Plant'!$U$13:$AR$13=$C38)*
('Inc CWIP &amp; Plant'!$D$14:$D$377=$D38)*
('Inc CWIP &amp; Plant'!$U$14:$AR$377))</f>
        <v>0</v>
      </c>
      <c r="H38" s="209">
        <f>SUMPRODUCT(('Inc CWIP &amp; Plant'!$C$14:$C$377=H$36)*
('Inc CWIP &amp; Plant'!$U$13:$AR$13=$C38)*
('Inc CWIP &amp; Plant'!$D$14:$D$377=$D38)*
('Inc CWIP &amp; Plant'!$U$14:$AR$377))</f>
        <v>-7.50176</v>
      </c>
      <c r="I38" s="209">
        <f>SUMPRODUCT(('Inc CWIP &amp; Plant'!$C$14:$C$377=I$36)*
('Inc CWIP &amp; Plant'!$U$13:$AR$13=$C38)*
('Inc CWIP &amp; Plant'!$D$14:$D$377=$D38)*
('Inc CWIP &amp; Plant'!$U$14:$AR$377))</f>
        <v>1398.9852500000002</v>
      </c>
      <c r="J38" s="209">
        <f>SUMPRODUCT(('Inc CWIP &amp; Plant'!$C$14:$C$377=J$36)*
('Inc CWIP &amp; Plant'!$U$13:$AR$13=$C38)*
('Inc CWIP &amp; Plant'!$D$14:$D$377=$D38)*
('Inc CWIP &amp; Plant'!$U$14:$AR$377))</f>
        <v>0</v>
      </c>
      <c r="K38" s="209">
        <f>SUMPRODUCT(('Inc CWIP &amp; Plant'!$C$14:$C$377=K$36)*
('Inc CWIP &amp; Plant'!$U$13:$AR$13=$C38)*
('Inc CWIP &amp; Plant'!$D$14:$D$377=$D38)*
('Inc CWIP &amp; Plant'!$U$14:$AR$377))</f>
        <v>0</v>
      </c>
      <c r="L38" s="209">
        <f>SUMPRODUCT(('Inc CWIP &amp; Plant'!$C$14:$C$377=L$36)*
('Inc CWIP &amp; Plant'!$U$13:$AR$13=$C38)*
('Inc CWIP &amp; Plant'!$D$14:$D$377=$D38)*
('Inc CWIP &amp; Plant'!$U$14:$AR$377))</f>
        <v>0</v>
      </c>
      <c r="M38" s="209">
        <f>SUMPRODUCT(('Inc CWIP &amp; Plant'!$C$14:$C$377=M$36)*
('Inc CWIP &amp; Plant'!$U$13:$AR$13=$C38)*
('Inc CWIP &amp; Plant'!$D$14:$D$377=$D38)*
('Inc CWIP &amp; Plant'!$U$14:$AR$377))</f>
        <v>0</v>
      </c>
      <c r="N38" s="209">
        <f>SUMPRODUCT(('Inc CWIP &amp; Plant'!$C$14:$C$377=N$36)*
('Inc CWIP &amp; Plant'!$U$13:$AR$13=$C38)*
('Inc CWIP &amp; Plant'!$D$14:$D$377=$D38)*
('Inc CWIP &amp; Plant'!$U$14:$AR$377))</f>
        <v>0</v>
      </c>
      <c r="O38" s="209">
        <f>SUMPRODUCT(('Inc CWIP &amp; Plant'!$C$14:$C$377=O$36)*
('Inc CWIP &amp; Plant'!$U$13:$AR$13=$C38)*
('Inc CWIP &amp; Plant'!$D$14:$D$377=$D38)*
('Inc CWIP &amp; Plant'!$U$14:$AR$377))</f>
        <v>-335.08145000000002</v>
      </c>
      <c r="P38" s="209">
        <f>SUMPRODUCT(('Inc CWIP &amp; Plant'!$C$14:$C$377=P$36)*
('Inc CWIP &amp; Plant'!$U$13:$AR$13=$C38)*
('Inc CWIP &amp; Plant'!$D$14:$D$377=$D38)*
('Inc CWIP &amp; Plant'!$U$14:$AR$377))</f>
        <v>0</v>
      </c>
      <c r="Q38" s="209">
        <f>SUMPRODUCT(('Inc CWIP &amp; Plant'!$C$14:$C$377=Q$36)*
('Inc CWIP &amp; Plant'!$U$13:$AR$13=$C38)*
('Inc CWIP &amp; Plant'!$D$14:$D$377=$D38)*
('Inc CWIP &amp; Plant'!$U$14:$AR$377))</f>
        <v>0</v>
      </c>
    </row>
    <row r="39" spans="2:17" ht="15" customHeight="1" x14ac:dyDescent="0.25">
      <c r="B39" s="66"/>
      <c r="C39" s="70">
        <f t="shared" si="3"/>
        <v>42767</v>
      </c>
      <c r="D39" s="70" t="s">
        <v>214</v>
      </c>
      <c r="E39" s="312">
        <f t="shared" ref="E39:E60" si="4">SUM(F39:Q39)</f>
        <v>1350.04313</v>
      </c>
      <c r="F39" s="209">
        <f>SUMPRODUCT(('Inc CWIP &amp; Plant'!$C$14:$C$377=F$36)*
('Inc CWIP &amp; Plant'!$U$13:$AR$13=$C39)*
('Inc CWIP &amp; Plant'!$D$14:$D$377=$D39)*
('Inc CWIP &amp; Plant'!$U$14:$AR$377))</f>
        <v>-80.269720000000007</v>
      </c>
      <c r="G39" s="209">
        <f>SUMPRODUCT(('Inc CWIP &amp; Plant'!$C$14:$C$377=G$36)*
('Inc CWIP &amp; Plant'!$U$13:$AR$13=$C39)*
('Inc CWIP &amp; Plant'!$D$14:$D$377=$D39)*
('Inc CWIP &amp; Plant'!$U$14:$AR$377))</f>
        <v>0</v>
      </c>
      <c r="H39" s="209">
        <f>SUMPRODUCT(('Inc CWIP &amp; Plant'!$C$14:$C$377=H$36)*
('Inc CWIP &amp; Plant'!$U$13:$AR$13=$C39)*
('Inc CWIP &amp; Plant'!$D$14:$D$377=$D39)*
('Inc CWIP &amp; Plant'!$U$14:$AR$377))</f>
        <v>3.9264999999999999</v>
      </c>
      <c r="I39" s="209">
        <f>SUMPRODUCT(('Inc CWIP &amp; Plant'!$C$14:$C$377=I$36)*
('Inc CWIP &amp; Plant'!$U$13:$AR$13=$C39)*
('Inc CWIP &amp; Plant'!$D$14:$D$377=$D39)*
('Inc CWIP &amp; Plant'!$U$14:$AR$377))</f>
        <v>1312.04675</v>
      </c>
      <c r="J39" s="209">
        <f>SUMPRODUCT(('Inc CWIP &amp; Plant'!$C$14:$C$377=J$36)*
('Inc CWIP &amp; Plant'!$U$13:$AR$13=$C39)*
('Inc CWIP &amp; Plant'!$D$14:$D$377=$D39)*
('Inc CWIP &amp; Plant'!$U$14:$AR$377))</f>
        <v>3.2694399999999999</v>
      </c>
      <c r="K39" s="209">
        <f>SUMPRODUCT(('Inc CWIP &amp; Plant'!$C$14:$C$377=K$36)*
('Inc CWIP &amp; Plant'!$U$13:$AR$13=$C39)*
('Inc CWIP &amp; Plant'!$D$14:$D$377=$D39)*
('Inc CWIP &amp; Plant'!$U$14:$AR$377))</f>
        <v>0</v>
      </c>
      <c r="L39" s="209">
        <f>SUMPRODUCT(('Inc CWIP &amp; Plant'!$C$14:$C$377=L$36)*
('Inc CWIP &amp; Plant'!$U$13:$AR$13=$C39)*
('Inc CWIP &amp; Plant'!$D$14:$D$377=$D39)*
('Inc CWIP &amp; Plant'!$U$14:$AR$377))</f>
        <v>0</v>
      </c>
      <c r="M39" s="209">
        <f>SUMPRODUCT(('Inc CWIP &amp; Plant'!$C$14:$C$377=M$36)*
('Inc CWIP &amp; Plant'!$U$13:$AR$13=$C39)*
('Inc CWIP &amp; Plant'!$D$14:$D$377=$D39)*
('Inc CWIP &amp; Plant'!$U$14:$AR$377))</f>
        <v>0</v>
      </c>
      <c r="N39" s="209">
        <f>SUMPRODUCT(('Inc CWIP &amp; Plant'!$C$14:$C$377=N$36)*
('Inc CWIP &amp; Plant'!$U$13:$AR$13=$C39)*
('Inc CWIP &amp; Plant'!$D$14:$D$377=$D39)*
('Inc CWIP &amp; Plant'!$U$14:$AR$377))</f>
        <v>0</v>
      </c>
      <c r="O39" s="209">
        <f>SUMPRODUCT(('Inc CWIP &amp; Plant'!$C$14:$C$377=O$36)*
('Inc CWIP &amp; Plant'!$U$13:$AR$13=$C39)*
('Inc CWIP &amp; Plant'!$D$14:$D$377=$D39)*
('Inc CWIP &amp; Plant'!$U$14:$AR$377))</f>
        <v>111.07015999999999</v>
      </c>
      <c r="P39" s="209">
        <f>SUMPRODUCT(('Inc CWIP &amp; Plant'!$C$14:$C$377=P$36)*
('Inc CWIP &amp; Plant'!$U$13:$AR$13=$C39)*
('Inc CWIP &amp; Plant'!$D$14:$D$377=$D39)*
('Inc CWIP &amp; Plant'!$U$14:$AR$377))</f>
        <v>0</v>
      </c>
      <c r="Q39" s="209">
        <f>SUMPRODUCT(('Inc CWIP &amp; Plant'!$C$14:$C$377=Q$36)*
('Inc CWIP &amp; Plant'!$U$13:$AR$13=$C39)*
('Inc CWIP &amp; Plant'!$D$14:$D$377=$D39)*
('Inc CWIP &amp; Plant'!$U$14:$AR$377))</f>
        <v>0</v>
      </c>
    </row>
    <row r="40" spans="2:17" ht="15" customHeight="1" x14ac:dyDescent="0.25">
      <c r="B40" s="66"/>
      <c r="C40" s="70">
        <f t="shared" si="3"/>
        <v>42795</v>
      </c>
      <c r="D40" s="70" t="s">
        <v>214</v>
      </c>
      <c r="E40" s="312">
        <f t="shared" si="4"/>
        <v>1328.7676400000005</v>
      </c>
      <c r="F40" s="209">
        <f>SUMPRODUCT(('Inc CWIP &amp; Plant'!$C$14:$C$377=F$36)*
('Inc CWIP &amp; Plant'!$U$13:$AR$13=$C40)*
('Inc CWIP &amp; Plant'!$D$14:$D$377=$D40)*
('Inc CWIP &amp; Plant'!$U$14:$AR$377))</f>
        <v>-1.8020000000000001E-2</v>
      </c>
      <c r="G40" s="209">
        <f>SUMPRODUCT(('Inc CWIP &amp; Plant'!$C$14:$C$377=G$36)*
('Inc CWIP &amp; Plant'!$U$13:$AR$13=$C40)*
('Inc CWIP &amp; Plant'!$D$14:$D$377=$D40)*
('Inc CWIP &amp; Plant'!$U$14:$AR$377))</f>
        <v>0</v>
      </c>
      <c r="H40" s="209">
        <f>SUMPRODUCT(('Inc CWIP &amp; Plant'!$C$14:$C$377=H$36)*
('Inc CWIP &amp; Plant'!$U$13:$AR$13=$C40)*
('Inc CWIP &amp; Plant'!$D$14:$D$377=$D40)*
('Inc CWIP &amp; Plant'!$U$14:$AR$377))</f>
        <v>7.7190099999999999</v>
      </c>
      <c r="I40" s="209">
        <f>SUMPRODUCT(('Inc CWIP &amp; Plant'!$C$14:$C$377=I$36)*
('Inc CWIP &amp; Plant'!$U$13:$AR$13=$C40)*
('Inc CWIP &amp; Plant'!$D$14:$D$377=$D40)*
('Inc CWIP &amp; Plant'!$U$14:$AR$377))</f>
        <v>1220.5584900000003</v>
      </c>
      <c r="J40" s="209">
        <f>SUMPRODUCT(('Inc CWIP &amp; Plant'!$C$14:$C$377=J$36)*
('Inc CWIP &amp; Plant'!$U$13:$AR$13=$C40)*
('Inc CWIP &amp; Plant'!$D$14:$D$377=$D40)*
('Inc CWIP &amp; Plant'!$U$14:$AR$377))</f>
        <v>2.0289100000000002</v>
      </c>
      <c r="K40" s="209">
        <f>SUMPRODUCT(('Inc CWIP &amp; Plant'!$C$14:$C$377=K$36)*
('Inc CWIP &amp; Plant'!$U$13:$AR$13=$C40)*
('Inc CWIP &amp; Plant'!$D$14:$D$377=$D40)*
('Inc CWIP &amp; Plant'!$U$14:$AR$377))</f>
        <v>0</v>
      </c>
      <c r="L40" s="209">
        <f>SUMPRODUCT(('Inc CWIP &amp; Plant'!$C$14:$C$377=L$36)*
('Inc CWIP &amp; Plant'!$U$13:$AR$13=$C40)*
('Inc CWIP &amp; Plant'!$D$14:$D$377=$D40)*
('Inc CWIP &amp; Plant'!$U$14:$AR$377))</f>
        <v>0</v>
      </c>
      <c r="M40" s="209">
        <f>SUMPRODUCT(('Inc CWIP &amp; Plant'!$C$14:$C$377=M$36)*
('Inc CWIP &amp; Plant'!$U$13:$AR$13=$C40)*
('Inc CWIP &amp; Plant'!$D$14:$D$377=$D40)*
('Inc CWIP &amp; Plant'!$U$14:$AR$377))</f>
        <v>0</v>
      </c>
      <c r="N40" s="209">
        <f>SUMPRODUCT(('Inc CWIP &amp; Plant'!$C$14:$C$377=N$36)*
('Inc CWIP &amp; Plant'!$U$13:$AR$13=$C40)*
('Inc CWIP &amp; Plant'!$D$14:$D$377=$D40)*
('Inc CWIP &amp; Plant'!$U$14:$AR$377))</f>
        <v>0</v>
      </c>
      <c r="O40" s="209">
        <f>SUMPRODUCT(('Inc CWIP &amp; Plant'!$C$14:$C$377=O$36)*
('Inc CWIP &amp; Plant'!$U$13:$AR$13=$C40)*
('Inc CWIP &amp; Plant'!$D$14:$D$377=$D40)*
('Inc CWIP &amp; Plant'!$U$14:$AR$377))</f>
        <v>98.479250000000008</v>
      </c>
      <c r="P40" s="209">
        <f>SUMPRODUCT(('Inc CWIP &amp; Plant'!$C$14:$C$377=P$36)*
('Inc CWIP &amp; Plant'!$U$13:$AR$13=$C40)*
('Inc CWIP &amp; Plant'!$D$14:$D$377=$D40)*
('Inc CWIP &amp; Plant'!$U$14:$AR$377))</f>
        <v>0</v>
      </c>
      <c r="Q40" s="209">
        <f>SUMPRODUCT(('Inc CWIP &amp; Plant'!$C$14:$C$377=Q$36)*
('Inc CWIP &amp; Plant'!$U$13:$AR$13=$C40)*
('Inc CWIP &amp; Plant'!$D$14:$D$377=$D40)*
('Inc CWIP &amp; Plant'!$U$14:$AR$377))</f>
        <v>0</v>
      </c>
    </row>
    <row r="41" spans="2:17" ht="15" customHeight="1" x14ac:dyDescent="0.25">
      <c r="B41" s="66"/>
      <c r="C41" s="70">
        <f t="shared" si="3"/>
        <v>42826</v>
      </c>
      <c r="D41" s="70" t="s">
        <v>214</v>
      </c>
      <c r="E41" s="312">
        <f t="shared" si="4"/>
        <v>32542.039549999998</v>
      </c>
      <c r="F41" s="209">
        <f>SUMPRODUCT(('Inc CWIP &amp; Plant'!$C$14:$C$377=F$36)*
('Inc CWIP &amp; Plant'!$U$13:$AR$13=$C41)*
('Inc CWIP &amp; Plant'!$D$14:$D$377=$D41)*
('Inc CWIP &amp; Plant'!$U$14:$AR$377))</f>
        <v>0</v>
      </c>
      <c r="G41" s="209">
        <f>SUMPRODUCT(('Inc CWIP &amp; Plant'!$C$14:$C$377=G$36)*
('Inc CWIP &amp; Plant'!$U$13:$AR$13=$C41)*
('Inc CWIP &amp; Plant'!$D$14:$D$377=$D41)*
('Inc CWIP &amp; Plant'!$U$14:$AR$377))</f>
        <v>0</v>
      </c>
      <c r="H41" s="209">
        <f>SUMPRODUCT(('Inc CWIP &amp; Plant'!$C$14:$C$377=H$36)*
('Inc CWIP &amp; Plant'!$U$13:$AR$13=$C41)*
('Inc CWIP &amp; Plant'!$D$14:$D$377=$D41)*
('Inc CWIP &amp; Plant'!$U$14:$AR$377))</f>
        <v>0</v>
      </c>
      <c r="I41" s="209">
        <f>SUMPRODUCT(('Inc CWIP &amp; Plant'!$C$14:$C$377=I$36)*
('Inc CWIP &amp; Plant'!$U$13:$AR$13=$C41)*
('Inc CWIP &amp; Plant'!$D$14:$D$377=$D41)*
('Inc CWIP &amp; Plant'!$U$14:$AR$377))</f>
        <v>566.90913999999998</v>
      </c>
      <c r="J41" s="209">
        <f>SUMPRODUCT(('Inc CWIP &amp; Plant'!$C$14:$C$377=J$36)*
('Inc CWIP &amp; Plant'!$U$13:$AR$13=$C41)*
('Inc CWIP &amp; Plant'!$D$14:$D$377=$D41)*
('Inc CWIP &amp; Plant'!$U$14:$AR$377))</f>
        <v>0</v>
      </c>
      <c r="K41" s="209">
        <f>SUMPRODUCT(('Inc CWIP &amp; Plant'!$C$14:$C$377=K$36)*
('Inc CWIP &amp; Plant'!$U$13:$AR$13=$C41)*
('Inc CWIP &amp; Plant'!$D$14:$D$377=$D41)*
('Inc CWIP &amp; Plant'!$U$14:$AR$377))</f>
        <v>0</v>
      </c>
      <c r="L41" s="209">
        <f>SUMPRODUCT(('Inc CWIP &amp; Plant'!$C$14:$C$377=L$36)*
('Inc CWIP &amp; Plant'!$U$13:$AR$13=$C41)*
('Inc CWIP &amp; Plant'!$D$14:$D$377=$D41)*
('Inc CWIP &amp; Plant'!$U$14:$AR$377))</f>
        <v>0</v>
      </c>
      <c r="M41" s="209">
        <f>SUMPRODUCT(('Inc CWIP &amp; Plant'!$C$14:$C$377=M$36)*
('Inc CWIP &amp; Plant'!$U$13:$AR$13=$C41)*
('Inc CWIP &amp; Plant'!$D$14:$D$377=$D41)*
('Inc CWIP &amp; Plant'!$U$14:$AR$377))</f>
        <v>0</v>
      </c>
      <c r="N41" s="209">
        <f>SUMPRODUCT(('Inc CWIP &amp; Plant'!$C$14:$C$377=N$36)*
('Inc CWIP &amp; Plant'!$U$13:$AR$13=$C41)*
('Inc CWIP &amp; Plant'!$D$14:$D$377=$D41)*
('Inc CWIP &amp; Plant'!$U$14:$AR$377))</f>
        <v>0</v>
      </c>
      <c r="O41" s="209">
        <f>SUMPRODUCT(('Inc CWIP &amp; Plant'!$C$14:$C$377=O$36)*
('Inc CWIP &amp; Plant'!$U$13:$AR$13=$C41)*
('Inc CWIP &amp; Plant'!$D$14:$D$377=$D41)*
('Inc CWIP &amp; Plant'!$U$14:$AR$377))</f>
        <v>15</v>
      </c>
      <c r="P41" s="209">
        <f>SUMPRODUCT(('Inc CWIP &amp; Plant'!$C$14:$C$377=P$36)*
('Inc CWIP &amp; Plant'!$U$13:$AR$13=$C41)*
('Inc CWIP &amp; Plant'!$D$14:$D$377=$D41)*
('Inc CWIP &amp; Plant'!$U$14:$AR$377))</f>
        <v>31960.130409999998</v>
      </c>
      <c r="Q41" s="209">
        <f>SUMPRODUCT(('Inc CWIP &amp; Plant'!$C$14:$C$377=Q$36)*
('Inc CWIP &amp; Plant'!$U$13:$AR$13=$C41)*
('Inc CWIP &amp; Plant'!$D$14:$D$377=$D41)*
('Inc CWIP &amp; Plant'!$U$14:$AR$377))</f>
        <v>0</v>
      </c>
    </row>
    <row r="42" spans="2:17" ht="15" customHeight="1" x14ac:dyDescent="0.25">
      <c r="B42" s="66"/>
      <c r="C42" s="70">
        <f t="shared" si="3"/>
        <v>42856</v>
      </c>
      <c r="D42" s="70" t="s">
        <v>214</v>
      </c>
      <c r="E42" s="312">
        <f t="shared" si="4"/>
        <v>936.90913999999998</v>
      </c>
      <c r="F42" s="209">
        <f>SUMPRODUCT(('Inc CWIP &amp; Plant'!$C$14:$C$377=F$36)*
('Inc CWIP &amp; Plant'!$U$13:$AR$13=$C42)*
('Inc CWIP &amp; Plant'!$D$14:$D$377=$D42)*
('Inc CWIP &amp; Plant'!$U$14:$AR$377))</f>
        <v>0</v>
      </c>
      <c r="G42" s="209">
        <f>SUMPRODUCT(('Inc CWIP &amp; Plant'!$C$14:$C$377=G$36)*
('Inc CWIP &amp; Plant'!$U$13:$AR$13=$C42)*
('Inc CWIP &amp; Plant'!$D$14:$D$377=$D42)*
('Inc CWIP &amp; Plant'!$U$14:$AR$377))</f>
        <v>0</v>
      </c>
      <c r="H42" s="209">
        <f>SUMPRODUCT(('Inc CWIP &amp; Plant'!$C$14:$C$377=H$36)*
('Inc CWIP &amp; Plant'!$U$13:$AR$13=$C42)*
('Inc CWIP &amp; Plant'!$D$14:$D$377=$D42)*
('Inc CWIP &amp; Plant'!$U$14:$AR$377))</f>
        <v>0</v>
      </c>
      <c r="I42" s="209">
        <f>SUMPRODUCT(('Inc CWIP &amp; Plant'!$C$14:$C$377=I$36)*
('Inc CWIP &amp; Plant'!$U$13:$AR$13=$C42)*
('Inc CWIP &amp; Plant'!$D$14:$D$377=$D42)*
('Inc CWIP &amp; Plant'!$U$14:$AR$377))</f>
        <v>736.90913999999998</v>
      </c>
      <c r="J42" s="209">
        <f>SUMPRODUCT(('Inc CWIP &amp; Plant'!$C$14:$C$377=J$36)*
('Inc CWIP &amp; Plant'!$U$13:$AR$13=$C42)*
('Inc CWIP &amp; Plant'!$D$14:$D$377=$D42)*
('Inc CWIP &amp; Plant'!$U$14:$AR$377))</f>
        <v>0</v>
      </c>
      <c r="K42" s="209">
        <f>SUMPRODUCT(('Inc CWIP &amp; Plant'!$C$14:$C$377=K$36)*
('Inc CWIP &amp; Plant'!$U$13:$AR$13=$C42)*
('Inc CWIP &amp; Plant'!$D$14:$D$377=$D42)*
('Inc CWIP &amp; Plant'!$U$14:$AR$377))</f>
        <v>0</v>
      </c>
      <c r="L42" s="209">
        <f>SUMPRODUCT(('Inc CWIP &amp; Plant'!$C$14:$C$377=L$36)*
('Inc CWIP &amp; Plant'!$U$13:$AR$13=$C42)*
('Inc CWIP &amp; Plant'!$D$14:$D$377=$D42)*
('Inc CWIP &amp; Plant'!$U$14:$AR$377))</f>
        <v>0</v>
      </c>
      <c r="M42" s="209">
        <f>SUMPRODUCT(('Inc CWIP &amp; Plant'!$C$14:$C$377=M$36)*
('Inc CWIP &amp; Plant'!$U$13:$AR$13=$C42)*
('Inc CWIP &amp; Plant'!$D$14:$D$377=$D42)*
('Inc CWIP &amp; Plant'!$U$14:$AR$377))</f>
        <v>0</v>
      </c>
      <c r="N42" s="209">
        <f>SUMPRODUCT(('Inc CWIP &amp; Plant'!$C$14:$C$377=N$36)*
('Inc CWIP &amp; Plant'!$U$13:$AR$13=$C42)*
('Inc CWIP &amp; Plant'!$D$14:$D$377=$D42)*
('Inc CWIP &amp; Plant'!$U$14:$AR$377))</f>
        <v>0</v>
      </c>
      <c r="O42" s="209">
        <f>SUMPRODUCT(('Inc CWIP &amp; Plant'!$C$14:$C$377=O$36)*
('Inc CWIP &amp; Plant'!$U$13:$AR$13=$C42)*
('Inc CWIP &amp; Plant'!$D$14:$D$377=$D42)*
('Inc CWIP &amp; Plant'!$U$14:$AR$377))</f>
        <v>50</v>
      </c>
      <c r="P42" s="209">
        <f>SUMPRODUCT(('Inc CWIP &amp; Plant'!$C$14:$C$377=P$36)*
('Inc CWIP &amp; Plant'!$U$13:$AR$13=$C42)*
('Inc CWIP &amp; Plant'!$D$14:$D$377=$D42)*
('Inc CWIP &amp; Plant'!$U$14:$AR$377))</f>
        <v>150</v>
      </c>
      <c r="Q42" s="209">
        <f>SUMPRODUCT(('Inc CWIP &amp; Plant'!$C$14:$C$377=Q$36)*
('Inc CWIP &amp; Plant'!$U$13:$AR$13=$C42)*
('Inc CWIP &amp; Plant'!$D$14:$D$377=$D42)*
('Inc CWIP &amp; Plant'!$U$14:$AR$377))</f>
        <v>0</v>
      </c>
    </row>
    <row r="43" spans="2:17" ht="15" customHeight="1" x14ac:dyDescent="0.25">
      <c r="B43" s="66"/>
      <c r="C43" s="70">
        <f t="shared" si="3"/>
        <v>42887</v>
      </c>
      <c r="D43" s="70" t="s">
        <v>214</v>
      </c>
      <c r="E43" s="312">
        <f t="shared" si="4"/>
        <v>23124.445830000001</v>
      </c>
      <c r="F43" s="209">
        <f>SUMPRODUCT(('Inc CWIP &amp; Plant'!$C$14:$C$377=F$36)*
('Inc CWIP &amp; Plant'!$U$13:$AR$13=$C43)*
('Inc CWIP &amp; Plant'!$D$14:$D$377=$D43)*
('Inc CWIP &amp; Plant'!$U$14:$AR$377))</f>
        <v>0</v>
      </c>
      <c r="G43" s="209">
        <f>SUMPRODUCT(('Inc CWIP &amp; Plant'!$C$14:$C$377=G$36)*
('Inc CWIP &amp; Plant'!$U$13:$AR$13=$C43)*
('Inc CWIP &amp; Plant'!$D$14:$D$377=$D43)*
('Inc CWIP &amp; Plant'!$U$14:$AR$377))</f>
        <v>0</v>
      </c>
      <c r="H43" s="209">
        <f>SUMPRODUCT(('Inc CWIP &amp; Plant'!$C$14:$C$377=H$36)*
('Inc CWIP &amp; Plant'!$U$13:$AR$13=$C43)*
('Inc CWIP &amp; Plant'!$D$14:$D$377=$D43)*
('Inc CWIP &amp; Plant'!$U$14:$AR$377))</f>
        <v>0</v>
      </c>
      <c r="I43" s="209">
        <f>SUMPRODUCT(('Inc CWIP &amp; Plant'!$C$14:$C$377=I$36)*
('Inc CWIP &amp; Plant'!$U$13:$AR$13=$C43)*
('Inc CWIP &amp; Plant'!$D$14:$D$377=$D43)*
('Inc CWIP &amp; Plant'!$U$14:$AR$377))</f>
        <v>22259.717929999999</v>
      </c>
      <c r="J43" s="209">
        <f>SUMPRODUCT(('Inc CWIP &amp; Plant'!$C$14:$C$377=J$36)*
('Inc CWIP &amp; Plant'!$U$13:$AR$13=$C43)*
('Inc CWIP &amp; Plant'!$D$14:$D$377=$D43)*
('Inc CWIP &amp; Plant'!$U$14:$AR$377))</f>
        <v>0</v>
      </c>
      <c r="K43" s="209">
        <f>SUMPRODUCT(('Inc CWIP &amp; Plant'!$C$14:$C$377=K$36)*
('Inc CWIP &amp; Plant'!$U$13:$AR$13=$C43)*
('Inc CWIP &amp; Plant'!$D$14:$D$377=$D43)*
('Inc CWIP &amp; Plant'!$U$14:$AR$377))</f>
        <v>0</v>
      </c>
      <c r="L43" s="209">
        <f>SUMPRODUCT(('Inc CWIP &amp; Plant'!$C$14:$C$377=L$36)*
('Inc CWIP &amp; Plant'!$U$13:$AR$13=$C43)*
('Inc CWIP &amp; Plant'!$D$14:$D$377=$D43)*
('Inc CWIP &amp; Plant'!$U$14:$AR$377))</f>
        <v>0</v>
      </c>
      <c r="M43" s="209">
        <f>SUMPRODUCT(('Inc CWIP &amp; Plant'!$C$14:$C$377=M$36)*
('Inc CWIP &amp; Plant'!$U$13:$AR$13=$C43)*
('Inc CWIP &amp; Plant'!$D$14:$D$377=$D43)*
('Inc CWIP &amp; Plant'!$U$14:$AR$377))</f>
        <v>0</v>
      </c>
      <c r="N43" s="209">
        <f>SUMPRODUCT(('Inc CWIP &amp; Plant'!$C$14:$C$377=N$36)*
('Inc CWIP &amp; Plant'!$U$13:$AR$13=$C43)*
('Inc CWIP &amp; Plant'!$D$14:$D$377=$D43)*
('Inc CWIP &amp; Plant'!$U$14:$AR$377))</f>
        <v>0</v>
      </c>
      <c r="O43" s="209">
        <f>SUMPRODUCT(('Inc CWIP &amp; Plant'!$C$14:$C$377=O$36)*
('Inc CWIP &amp; Plant'!$U$13:$AR$13=$C43)*
('Inc CWIP &amp; Plant'!$D$14:$D$377=$D43)*
('Inc CWIP &amp; Plant'!$U$14:$AR$377))</f>
        <v>50</v>
      </c>
      <c r="P43" s="209">
        <f>SUMPRODUCT(('Inc CWIP &amp; Plant'!$C$14:$C$377=P$36)*
('Inc CWIP &amp; Plant'!$U$13:$AR$13=$C43)*
('Inc CWIP &amp; Plant'!$D$14:$D$377=$D43)*
('Inc CWIP &amp; Plant'!$U$14:$AR$377))</f>
        <v>814.72790000000009</v>
      </c>
      <c r="Q43" s="209">
        <f>SUMPRODUCT(('Inc CWIP &amp; Plant'!$C$14:$C$377=Q$36)*
('Inc CWIP &amp; Plant'!$U$13:$AR$13=$C43)*
('Inc CWIP &amp; Plant'!$D$14:$D$377=$D43)*
('Inc CWIP &amp; Plant'!$U$14:$AR$377))</f>
        <v>0</v>
      </c>
    </row>
    <row r="44" spans="2:17" ht="15" customHeight="1" x14ac:dyDescent="0.25">
      <c r="B44" s="66"/>
      <c r="C44" s="70">
        <f t="shared" si="3"/>
        <v>42917</v>
      </c>
      <c r="D44" s="70" t="s">
        <v>214</v>
      </c>
      <c r="E44" s="312">
        <f t="shared" si="4"/>
        <v>2155.2724033333334</v>
      </c>
      <c r="F44" s="209">
        <f>SUMPRODUCT(('Inc CWIP &amp; Plant'!$C$14:$C$377=F$36)*
('Inc CWIP &amp; Plant'!$U$13:$AR$13=$C44)*
('Inc CWIP &amp; Plant'!$D$14:$D$377=$D44)*
('Inc CWIP &amp; Plant'!$U$14:$AR$377))</f>
        <v>0</v>
      </c>
      <c r="G44" s="209">
        <f>SUMPRODUCT(('Inc CWIP &amp; Plant'!$C$14:$C$377=G$36)*
('Inc CWIP &amp; Plant'!$U$13:$AR$13=$C44)*
('Inc CWIP &amp; Plant'!$D$14:$D$377=$D44)*
('Inc CWIP &amp; Plant'!$U$14:$AR$377))</f>
        <v>0</v>
      </c>
      <c r="H44" s="209">
        <f>SUMPRODUCT(('Inc CWIP &amp; Plant'!$C$14:$C$377=H$36)*
('Inc CWIP &amp; Plant'!$U$13:$AR$13=$C44)*
('Inc CWIP &amp; Plant'!$D$14:$D$377=$D44)*
('Inc CWIP &amp; Plant'!$U$14:$AR$377))</f>
        <v>0</v>
      </c>
      <c r="I44" s="209">
        <f>SUMPRODUCT(('Inc CWIP &amp; Plant'!$C$14:$C$377=I$36)*
('Inc CWIP &amp; Plant'!$U$13:$AR$13=$C44)*
('Inc CWIP &amp; Plant'!$D$14:$D$377=$D44)*
('Inc CWIP &amp; Plant'!$U$14:$AR$377))</f>
        <v>2035.34014</v>
      </c>
      <c r="J44" s="209">
        <f>SUMPRODUCT(('Inc CWIP &amp; Plant'!$C$14:$C$377=J$36)*
('Inc CWIP &amp; Plant'!$U$13:$AR$13=$C44)*
('Inc CWIP &amp; Plant'!$D$14:$D$377=$D44)*
('Inc CWIP &amp; Plant'!$U$14:$AR$377))</f>
        <v>0</v>
      </c>
      <c r="K44" s="209">
        <f>SUMPRODUCT(('Inc CWIP &amp; Plant'!$C$14:$C$377=K$36)*
('Inc CWIP &amp; Plant'!$U$13:$AR$13=$C44)*
('Inc CWIP &amp; Plant'!$D$14:$D$377=$D44)*
('Inc CWIP &amp; Plant'!$U$14:$AR$377))</f>
        <v>0</v>
      </c>
      <c r="L44" s="209">
        <f>SUMPRODUCT(('Inc CWIP &amp; Plant'!$C$14:$C$377=L$36)*
('Inc CWIP &amp; Plant'!$U$13:$AR$13=$C44)*
('Inc CWIP &amp; Plant'!$D$14:$D$377=$D44)*
('Inc CWIP &amp; Plant'!$U$14:$AR$377))</f>
        <v>0</v>
      </c>
      <c r="M44" s="209">
        <f>SUMPRODUCT(('Inc CWIP &amp; Plant'!$C$14:$C$377=M$36)*
('Inc CWIP &amp; Plant'!$U$13:$AR$13=$C44)*
('Inc CWIP &amp; Plant'!$D$14:$D$377=$D44)*
('Inc CWIP &amp; Plant'!$U$14:$AR$377))</f>
        <v>0</v>
      </c>
      <c r="N44" s="209">
        <f>SUMPRODUCT(('Inc CWIP &amp; Plant'!$C$14:$C$377=N$36)*
('Inc CWIP &amp; Plant'!$U$13:$AR$13=$C44)*
('Inc CWIP &amp; Plant'!$D$14:$D$377=$D44)*
('Inc CWIP &amp; Plant'!$U$14:$AR$377))</f>
        <v>0</v>
      </c>
      <c r="O44" s="209">
        <f>SUMPRODUCT(('Inc CWIP &amp; Plant'!$C$14:$C$377=O$36)*
('Inc CWIP &amp; Plant'!$U$13:$AR$13=$C44)*
('Inc CWIP &amp; Plant'!$D$14:$D$377=$D44)*
('Inc CWIP &amp; Plant'!$U$14:$AR$377))</f>
        <v>33</v>
      </c>
      <c r="P44" s="209">
        <f>SUMPRODUCT(('Inc CWIP &amp; Plant'!$C$14:$C$377=P$36)*
('Inc CWIP &amp; Plant'!$U$13:$AR$13=$C44)*
('Inc CWIP &amp; Plant'!$D$14:$D$377=$D44)*
('Inc CWIP &amp; Plant'!$U$14:$AR$377))</f>
        <v>86.932263333333339</v>
      </c>
      <c r="Q44" s="209">
        <f>SUMPRODUCT(('Inc CWIP &amp; Plant'!$C$14:$C$377=Q$36)*
('Inc CWIP &amp; Plant'!$U$13:$AR$13=$C44)*
('Inc CWIP &amp; Plant'!$D$14:$D$377=$D44)*
('Inc CWIP &amp; Plant'!$U$14:$AR$377))</f>
        <v>0</v>
      </c>
    </row>
    <row r="45" spans="2:17" ht="15" customHeight="1" x14ac:dyDescent="0.25">
      <c r="B45" s="66"/>
      <c r="C45" s="70">
        <f t="shared" si="3"/>
        <v>42948</v>
      </c>
      <c r="D45" s="70" t="s">
        <v>214</v>
      </c>
      <c r="E45" s="312">
        <f t="shared" si="4"/>
        <v>1484.2724033333334</v>
      </c>
      <c r="F45" s="209">
        <f>SUMPRODUCT(('Inc CWIP &amp; Plant'!$C$14:$C$377=F$36)*
('Inc CWIP &amp; Plant'!$U$13:$AR$13=$C45)*
('Inc CWIP &amp; Plant'!$D$14:$D$377=$D45)*
('Inc CWIP &amp; Plant'!$U$14:$AR$377))</f>
        <v>0</v>
      </c>
      <c r="G45" s="209">
        <f>SUMPRODUCT(('Inc CWIP &amp; Plant'!$C$14:$C$377=G$36)*
('Inc CWIP &amp; Plant'!$U$13:$AR$13=$C45)*
('Inc CWIP &amp; Plant'!$D$14:$D$377=$D45)*
('Inc CWIP &amp; Plant'!$U$14:$AR$377))</f>
        <v>0</v>
      </c>
      <c r="H45" s="209">
        <f>SUMPRODUCT(('Inc CWIP &amp; Plant'!$C$14:$C$377=H$36)*
('Inc CWIP &amp; Plant'!$U$13:$AR$13=$C45)*
('Inc CWIP &amp; Plant'!$D$14:$D$377=$D45)*
('Inc CWIP &amp; Plant'!$U$14:$AR$377))</f>
        <v>0</v>
      </c>
      <c r="I45" s="209">
        <f>SUMPRODUCT(('Inc CWIP &amp; Plant'!$C$14:$C$377=I$36)*
('Inc CWIP &amp; Plant'!$U$13:$AR$13=$C45)*
('Inc CWIP &amp; Plant'!$D$14:$D$377=$D45)*
('Inc CWIP &amp; Plant'!$U$14:$AR$377))</f>
        <v>1470.34014</v>
      </c>
      <c r="J45" s="209">
        <f>SUMPRODUCT(('Inc CWIP &amp; Plant'!$C$14:$C$377=J$36)*
('Inc CWIP &amp; Plant'!$U$13:$AR$13=$C45)*
('Inc CWIP &amp; Plant'!$D$14:$D$377=$D45)*
('Inc CWIP &amp; Plant'!$U$14:$AR$377))</f>
        <v>0</v>
      </c>
      <c r="K45" s="209">
        <f>SUMPRODUCT(('Inc CWIP &amp; Plant'!$C$14:$C$377=K$36)*
('Inc CWIP &amp; Plant'!$U$13:$AR$13=$C45)*
('Inc CWIP &amp; Plant'!$D$14:$D$377=$D45)*
('Inc CWIP &amp; Plant'!$U$14:$AR$377))</f>
        <v>0</v>
      </c>
      <c r="L45" s="209">
        <f>SUMPRODUCT(('Inc CWIP &amp; Plant'!$C$14:$C$377=L$36)*
('Inc CWIP &amp; Plant'!$U$13:$AR$13=$C45)*
('Inc CWIP &amp; Plant'!$D$14:$D$377=$D45)*
('Inc CWIP &amp; Plant'!$U$14:$AR$377))</f>
        <v>0</v>
      </c>
      <c r="M45" s="209">
        <f>SUMPRODUCT(('Inc CWIP &amp; Plant'!$C$14:$C$377=M$36)*
('Inc CWIP &amp; Plant'!$U$13:$AR$13=$C45)*
('Inc CWIP &amp; Plant'!$D$14:$D$377=$D45)*
('Inc CWIP &amp; Plant'!$U$14:$AR$377))</f>
        <v>0</v>
      </c>
      <c r="N45" s="209">
        <f>SUMPRODUCT(('Inc CWIP &amp; Plant'!$C$14:$C$377=N$36)*
('Inc CWIP &amp; Plant'!$U$13:$AR$13=$C45)*
('Inc CWIP &amp; Plant'!$D$14:$D$377=$D45)*
('Inc CWIP &amp; Plant'!$U$14:$AR$377))</f>
        <v>0</v>
      </c>
      <c r="O45" s="209">
        <f>SUMPRODUCT(('Inc CWIP &amp; Plant'!$C$14:$C$377=O$36)*
('Inc CWIP &amp; Plant'!$U$13:$AR$13=$C45)*
('Inc CWIP &amp; Plant'!$D$14:$D$377=$D45)*
('Inc CWIP &amp; Plant'!$U$14:$AR$377))</f>
        <v>0</v>
      </c>
      <c r="P45" s="209">
        <f>SUMPRODUCT(('Inc CWIP &amp; Plant'!$C$14:$C$377=P$36)*
('Inc CWIP &amp; Plant'!$U$13:$AR$13=$C45)*
('Inc CWIP &amp; Plant'!$D$14:$D$377=$D45)*
('Inc CWIP &amp; Plant'!$U$14:$AR$377))</f>
        <v>13.932263333333333</v>
      </c>
      <c r="Q45" s="209">
        <f>SUMPRODUCT(('Inc CWIP &amp; Plant'!$C$14:$C$377=Q$36)*
('Inc CWIP &amp; Plant'!$U$13:$AR$13=$C45)*
('Inc CWIP &amp; Plant'!$D$14:$D$377=$D45)*
('Inc CWIP &amp; Plant'!$U$14:$AR$377))</f>
        <v>0</v>
      </c>
    </row>
    <row r="46" spans="2:17" ht="15" customHeight="1" x14ac:dyDescent="0.25">
      <c r="B46" s="66"/>
      <c r="C46" s="70">
        <f t="shared" si="3"/>
        <v>42979</v>
      </c>
      <c r="D46" s="70" t="s">
        <v>214</v>
      </c>
      <c r="E46" s="312">
        <f t="shared" si="4"/>
        <v>1798.4755233333335</v>
      </c>
      <c r="F46" s="209">
        <f>SUMPRODUCT(('Inc CWIP &amp; Plant'!$C$14:$C$377=F$36)*
('Inc CWIP &amp; Plant'!$U$13:$AR$13=$C46)*
('Inc CWIP &amp; Plant'!$D$14:$D$377=$D46)*
('Inc CWIP &amp; Plant'!$U$14:$AR$377))</f>
        <v>0</v>
      </c>
      <c r="G46" s="209">
        <f>SUMPRODUCT(('Inc CWIP &amp; Plant'!$C$14:$C$377=G$36)*
('Inc CWIP &amp; Plant'!$U$13:$AR$13=$C46)*
('Inc CWIP &amp; Plant'!$D$14:$D$377=$D46)*
('Inc CWIP &amp; Plant'!$U$14:$AR$377))</f>
        <v>0</v>
      </c>
      <c r="H46" s="209">
        <f>SUMPRODUCT(('Inc CWIP &amp; Plant'!$C$14:$C$377=H$36)*
('Inc CWIP &amp; Plant'!$U$13:$AR$13=$C46)*
('Inc CWIP &amp; Plant'!$D$14:$D$377=$D46)*
('Inc CWIP &amp; Plant'!$U$14:$AR$377))</f>
        <v>0</v>
      </c>
      <c r="I46" s="209">
        <f>SUMPRODUCT(('Inc CWIP &amp; Plant'!$C$14:$C$377=I$36)*
('Inc CWIP &amp; Plant'!$U$13:$AR$13=$C46)*
('Inc CWIP &amp; Plant'!$D$14:$D$377=$D46)*
('Inc CWIP &amp; Plant'!$U$14:$AR$377))</f>
        <v>1786.5432600000001</v>
      </c>
      <c r="J46" s="209">
        <f>SUMPRODUCT(('Inc CWIP &amp; Plant'!$C$14:$C$377=J$36)*
('Inc CWIP &amp; Plant'!$U$13:$AR$13=$C46)*
('Inc CWIP &amp; Plant'!$D$14:$D$377=$D46)*
('Inc CWIP &amp; Plant'!$U$14:$AR$377))</f>
        <v>0</v>
      </c>
      <c r="K46" s="209">
        <f>SUMPRODUCT(('Inc CWIP &amp; Plant'!$C$14:$C$377=K$36)*
('Inc CWIP &amp; Plant'!$U$13:$AR$13=$C46)*
('Inc CWIP &amp; Plant'!$D$14:$D$377=$D46)*
('Inc CWIP &amp; Plant'!$U$14:$AR$377))</f>
        <v>0</v>
      </c>
      <c r="L46" s="209">
        <f>SUMPRODUCT(('Inc CWIP &amp; Plant'!$C$14:$C$377=L$36)*
('Inc CWIP &amp; Plant'!$U$13:$AR$13=$C46)*
('Inc CWIP &amp; Plant'!$D$14:$D$377=$D46)*
('Inc CWIP &amp; Plant'!$U$14:$AR$377))</f>
        <v>0</v>
      </c>
      <c r="M46" s="209">
        <f>SUMPRODUCT(('Inc CWIP &amp; Plant'!$C$14:$C$377=M$36)*
('Inc CWIP &amp; Plant'!$U$13:$AR$13=$C46)*
('Inc CWIP &amp; Plant'!$D$14:$D$377=$D46)*
('Inc CWIP &amp; Plant'!$U$14:$AR$377))</f>
        <v>0</v>
      </c>
      <c r="N46" s="209">
        <f>SUMPRODUCT(('Inc CWIP &amp; Plant'!$C$14:$C$377=N$36)*
('Inc CWIP &amp; Plant'!$U$13:$AR$13=$C46)*
('Inc CWIP &amp; Plant'!$D$14:$D$377=$D46)*
('Inc CWIP &amp; Plant'!$U$14:$AR$377))</f>
        <v>0</v>
      </c>
      <c r="O46" s="209">
        <f>SUMPRODUCT(('Inc CWIP &amp; Plant'!$C$14:$C$377=O$36)*
('Inc CWIP &amp; Plant'!$U$13:$AR$13=$C46)*
('Inc CWIP &amp; Plant'!$D$14:$D$377=$D46)*
('Inc CWIP &amp; Plant'!$U$14:$AR$377))</f>
        <v>0</v>
      </c>
      <c r="P46" s="209">
        <f>SUMPRODUCT(('Inc CWIP &amp; Plant'!$C$14:$C$377=P$36)*
('Inc CWIP &amp; Plant'!$U$13:$AR$13=$C46)*
('Inc CWIP &amp; Plant'!$D$14:$D$377=$D46)*
('Inc CWIP &amp; Plant'!$U$14:$AR$377))</f>
        <v>11.932263333333333</v>
      </c>
      <c r="Q46" s="209">
        <f>SUMPRODUCT(('Inc CWIP &amp; Plant'!$C$14:$C$377=Q$36)*
('Inc CWIP &amp; Plant'!$U$13:$AR$13=$C46)*
('Inc CWIP &amp; Plant'!$D$14:$D$377=$D46)*
('Inc CWIP &amp; Plant'!$U$14:$AR$377))</f>
        <v>0</v>
      </c>
    </row>
    <row r="47" spans="2:17" ht="15" customHeight="1" x14ac:dyDescent="0.25">
      <c r="B47" s="66"/>
      <c r="C47" s="70">
        <f t="shared" si="3"/>
        <v>43009</v>
      </c>
      <c r="D47" s="70" t="s">
        <v>214</v>
      </c>
      <c r="E47" s="312">
        <f t="shared" si="4"/>
        <v>1172.2724033333334</v>
      </c>
      <c r="F47" s="209">
        <f>SUMPRODUCT(('Inc CWIP &amp; Plant'!$C$14:$C$377=F$36)*
('Inc CWIP &amp; Plant'!$U$13:$AR$13=$C47)*
('Inc CWIP &amp; Plant'!$D$14:$D$377=$D47)*
('Inc CWIP &amp; Plant'!$U$14:$AR$377))</f>
        <v>0</v>
      </c>
      <c r="G47" s="209">
        <f>SUMPRODUCT(('Inc CWIP &amp; Plant'!$C$14:$C$377=G$36)*
('Inc CWIP &amp; Plant'!$U$13:$AR$13=$C47)*
('Inc CWIP &amp; Plant'!$D$14:$D$377=$D47)*
('Inc CWIP &amp; Plant'!$U$14:$AR$377))</f>
        <v>0</v>
      </c>
      <c r="H47" s="209">
        <f>SUMPRODUCT(('Inc CWIP &amp; Plant'!$C$14:$C$377=H$36)*
('Inc CWIP &amp; Plant'!$U$13:$AR$13=$C47)*
('Inc CWIP &amp; Plant'!$D$14:$D$377=$D47)*
('Inc CWIP &amp; Plant'!$U$14:$AR$377))</f>
        <v>0</v>
      </c>
      <c r="I47" s="209">
        <f>SUMPRODUCT(('Inc CWIP &amp; Plant'!$C$14:$C$377=I$36)*
('Inc CWIP &amp; Plant'!$U$13:$AR$13=$C47)*
('Inc CWIP &amp; Plant'!$D$14:$D$377=$D47)*
('Inc CWIP &amp; Plant'!$U$14:$AR$377))</f>
        <v>1160.34014</v>
      </c>
      <c r="J47" s="209">
        <f>SUMPRODUCT(('Inc CWIP &amp; Plant'!$C$14:$C$377=J$36)*
('Inc CWIP &amp; Plant'!$U$13:$AR$13=$C47)*
('Inc CWIP &amp; Plant'!$D$14:$D$377=$D47)*
('Inc CWIP &amp; Plant'!$U$14:$AR$377))</f>
        <v>0</v>
      </c>
      <c r="K47" s="209">
        <f>SUMPRODUCT(('Inc CWIP &amp; Plant'!$C$14:$C$377=K$36)*
('Inc CWIP &amp; Plant'!$U$13:$AR$13=$C47)*
('Inc CWIP &amp; Plant'!$D$14:$D$377=$D47)*
('Inc CWIP &amp; Plant'!$U$14:$AR$377))</f>
        <v>0</v>
      </c>
      <c r="L47" s="209">
        <f>SUMPRODUCT(('Inc CWIP &amp; Plant'!$C$14:$C$377=L$36)*
('Inc CWIP &amp; Plant'!$U$13:$AR$13=$C47)*
('Inc CWIP &amp; Plant'!$D$14:$D$377=$D47)*
('Inc CWIP &amp; Plant'!$U$14:$AR$377))</f>
        <v>0</v>
      </c>
      <c r="M47" s="209">
        <f>SUMPRODUCT(('Inc CWIP &amp; Plant'!$C$14:$C$377=M$36)*
('Inc CWIP &amp; Plant'!$U$13:$AR$13=$C47)*
('Inc CWIP &amp; Plant'!$D$14:$D$377=$D47)*
('Inc CWIP &amp; Plant'!$U$14:$AR$377))</f>
        <v>0</v>
      </c>
      <c r="N47" s="209">
        <f>SUMPRODUCT(('Inc CWIP &amp; Plant'!$C$14:$C$377=N$36)*
('Inc CWIP &amp; Plant'!$U$13:$AR$13=$C47)*
('Inc CWIP &amp; Plant'!$D$14:$D$377=$D47)*
('Inc CWIP &amp; Plant'!$U$14:$AR$377))</f>
        <v>0</v>
      </c>
      <c r="O47" s="209">
        <f>SUMPRODUCT(('Inc CWIP &amp; Plant'!$C$14:$C$377=O$36)*
('Inc CWIP &amp; Plant'!$U$13:$AR$13=$C47)*
('Inc CWIP &amp; Plant'!$D$14:$D$377=$D47)*
('Inc CWIP &amp; Plant'!$U$14:$AR$377))</f>
        <v>0</v>
      </c>
      <c r="P47" s="209">
        <f>SUMPRODUCT(('Inc CWIP &amp; Plant'!$C$14:$C$377=P$36)*
('Inc CWIP &amp; Plant'!$U$13:$AR$13=$C47)*
('Inc CWIP &amp; Plant'!$D$14:$D$377=$D47)*
('Inc CWIP &amp; Plant'!$U$14:$AR$377))</f>
        <v>11.932263333333333</v>
      </c>
      <c r="Q47" s="209">
        <f>SUMPRODUCT(('Inc CWIP &amp; Plant'!$C$14:$C$377=Q$36)*
('Inc CWIP &amp; Plant'!$U$13:$AR$13=$C47)*
('Inc CWIP &amp; Plant'!$D$14:$D$377=$D47)*
('Inc CWIP &amp; Plant'!$U$14:$AR$377))</f>
        <v>0</v>
      </c>
    </row>
    <row r="48" spans="2:17" ht="15" customHeight="1" x14ac:dyDescent="0.25">
      <c r="B48" s="66"/>
      <c r="C48" s="70">
        <f t="shared" si="3"/>
        <v>43040</v>
      </c>
      <c r="D48" s="70" t="s">
        <v>214</v>
      </c>
      <c r="E48" s="312">
        <f t="shared" si="4"/>
        <v>853.3842433333333</v>
      </c>
      <c r="F48" s="209">
        <f>SUMPRODUCT(('Inc CWIP &amp; Plant'!$C$14:$C$377=F$36)*
('Inc CWIP &amp; Plant'!$U$13:$AR$13=$C48)*
('Inc CWIP &amp; Plant'!$D$14:$D$377=$D48)*
('Inc CWIP &amp; Plant'!$U$14:$AR$377))</f>
        <v>0</v>
      </c>
      <c r="G48" s="209">
        <f>SUMPRODUCT(('Inc CWIP &amp; Plant'!$C$14:$C$377=G$36)*
('Inc CWIP &amp; Plant'!$U$13:$AR$13=$C48)*
('Inc CWIP &amp; Plant'!$D$14:$D$377=$D48)*
('Inc CWIP &amp; Plant'!$U$14:$AR$377))</f>
        <v>0</v>
      </c>
      <c r="H48" s="209">
        <f>SUMPRODUCT(('Inc CWIP &amp; Plant'!$C$14:$C$377=H$36)*
('Inc CWIP &amp; Plant'!$U$13:$AR$13=$C48)*
('Inc CWIP &amp; Plant'!$D$14:$D$377=$D48)*
('Inc CWIP &amp; Plant'!$U$14:$AR$377))</f>
        <v>0</v>
      </c>
      <c r="I48" s="209">
        <f>SUMPRODUCT(('Inc CWIP &amp; Plant'!$C$14:$C$377=I$36)*
('Inc CWIP &amp; Plant'!$U$13:$AR$13=$C48)*
('Inc CWIP &amp; Plant'!$D$14:$D$377=$D48)*
('Inc CWIP &amp; Plant'!$U$14:$AR$377))</f>
        <v>841.45197999999993</v>
      </c>
      <c r="J48" s="209">
        <f>SUMPRODUCT(('Inc CWIP &amp; Plant'!$C$14:$C$377=J$36)*
('Inc CWIP &amp; Plant'!$U$13:$AR$13=$C48)*
('Inc CWIP &amp; Plant'!$D$14:$D$377=$D48)*
('Inc CWIP &amp; Plant'!$U$14:$AR$377))</f>
        <v>0</v>
      </c>
      <c r="K48" s="209">
        <f>SUMPRODUCT(('Inc CWIP &amp; Plant'!$C$14:$C$377=K$36)*
('Inc CWIP &amp; Plant'!$U$13:$AR$13=$C48)*
('Inc CWIP &amp; Plant'!$D$14:$D$377=$D48)*
('Inc CWIP &amp; Plant'!$U$14:$AR$377))</f>
        <v>0</v>
      </c>
      <c r="L48" s="209">
        <f>SUMPRODUCT(('Inc CWIP &amp; Plant'!$C$14:$C$377=L$36)*
('Inc CWIP &amp; Plant'!$U$13:$AR$13=$C48)*
('Inc CWIP &amp; Plant'!$D$14:$D$377=$D48)*
('Inc CWIP &amp; Plant'!$U$14:$AR$377))</f>
        <v>0</v>
      </c>
      <c r="M48" s="209">
        <f>SUMPRODUCT(('Inc CWIP &amp; Plant'!$C$14:$C$377=M$36)*
('Inc CWIP &amp; Plant'!$U$13:$AR$13=$C48)*
('Inc CWIP &amp; Plant'!$D$14:$D$377=$D48)*
('Inc CWIP &amp; Plant'!$U$14:$AR$377))</f>
        <v>0</v>
      </c>
      <c r="N48" s="209">
        <f>SUMPRODUCT(('Inc CWIP &amp; Plant'!$C$14:$C$377=N$36)*
('Inc CWIP &amp; Plant'!$U$13:$AR$13=$C48)*
('Inc CWIP &amp; Plant'!$D$14:$D$377=$D48)*
('Inc CWIP &amp; Plant'!$U$14:$AR$377))</f>
        <v>0</v>
      </c>
      <c r="O48" s="209">
        <f>SUMPRODUCT(('Inc CWIP &amp; Plant'!$C$14:$C$377=O$36)*
('Inc CWIP &amp; Plant'!$U$13:$AR$13=$C48)*
('Inc CWIP &amp; Plant'!$D$14:$D$377=$D48)*
('Inc CWIP &amp; Plant'!$U$14:$AR$377))</f>
        <v>0</v>
      </c>
      <c r="P48" s="209">
        <f>SUMPRODUCT(('Inc CWIP &amp; Plant'!$C$14:$C$377=P$36)*
('Inc CWIP &amp; Plant'!$U$13:$AR$13=$C48)*
('Inc CWIP &amp; Plant'!$D$14:$D$377=$D48)*
('Inc CWIP &amp; Plant'!$U$14:$AR$377))</f>
        <v>11.932263333333333</v>
      </c>
      <c r="Q48" s="209">
        <f>SUMPRODUCT(('Inc CWIP &amp; Plant'!$C$14:$C$377=Q$36)*
('Inc CWIP &amp; Plant'!$U$13:$AR$13=$C48)*
('Inc CWIP &amp; Plant'!$D$14:$D$377=$D48)*
('Inc CWIP &amp; Plant'!$U$14:$AR$377))</f>
        <v>0</v>
      </c>
    </row>
    <row r="49" spans="2:17" ht="15" customHeight="1" x14ac:dyDescent="0.25">
      <c r="B49" s="66"/>
      <c r="C49" s="70">
        <f t="shared" si="3"/>
        <v>43070</v>
      </c>
      <c r="D49" s="70" t="s">
        <v>214</v>
      </c>
      <c r="E49" s="312">
        <f t="shared" si="4"/>
        <v>4713.0153133333333</v>
      </c>
      <c r="F49" s="209">
        <f>SUMPRODUCT(('Inc CWIP &amp; Plant'!$C$14:$C$377=F$36)*
('Inc CWIP &amp; Plant'!$U$13:$AR$13=$C49)*
('Inc CWIP &amp; Plant'!$D$14:$D$377=$D49)*
('Inc CWIP &amp; Plant'!$U$14:$AR$377))</f>
        <v>0</v>
      </c>
      <c r="G49" s="209">
        <f>SUMPRODUCT(('Inc CWIP &amp; Plant'!$C$14:$C$377=G$36)*
('Inc CWIP &amp; Plant'!$U$13:$AR$13=$C49)*
('Inc CWIP &amp; Plant'!$D$14:$D$377=$D49)*
('Inc CWIP &amp; Plant'!$U$14:$AR$377))</f>
        <v>0</v>
      </c>
      <c r="H49" s="209">
        <f>SUMPRODUCT(('Inc CWIP &amp; Plant'!$C$14:$C$377=H$36)*
('Inc CWIP &amp; Plant'!$U$13:$AR$13=$C49)*
('Inc CWIP &amp; Plant'!$D$14:$D$377=$D49)*
('Inc CWIP &amp; Plant'!$U$14:$AR$377))</f>
        <v>0</v>
      </c>
      <c r="I49" s="209">
        <f>SUMPRODUCT(('Inc CWIP &amp; Plant'!$C$14:$C$377=I$36)*
('Inc CWIP &amp; Plant'!$U$13:$AR$13=$C49)*
('Inc CWIP &amp; Plant'!$D$14:$D$377=$D49)*
('Inc CWIP &amp; Plant'!$U$14:$AR$377))</f>
        <v>4701.0830500000002</v>
      </c>
      <c r="J49" s="209">
        <f>SUMPRODUCT(('Inc CWIP &amp; Plant'!$C$14:$C$377=J$36)*
('Inc CWIP &amp; Plant'!$U$13:$AR$13=$C49)*
('Inc CWIP &amp; Plant'!$D$14:$D$377=$D49)*
('Inc CWIP &amp; Plant'!$U$14:$AR$377))</f>
        <v>0</v>
      </c>
      <c r="K49" s="209">
        <f>SUMPRODUCT(('Inc CWIP &amp; Plant'!$C$14:$C$377=K$36)*
('Inc CWIP &amp; Plant'!$U$13:$AR$13=$C49)*
('Inc CWIP &amp; Plant'!$D$14:$D$377=$D49)*
('Inc CWIP &amp; Plant'!$U$14:$AR$377))</f>
        <v>0</v>
      </c>
      <c r="L49" s="209">
        <f>SUMPRODUCT(('Inc CWIP &amp; Plant'!$C$14:$C$377=L$36)*
('Inc CWIP &amp; Plant'!$U$13:$AR$13=$C49)*
('Inc CWIP &amp; Plant'!$D$14:$D$377=$D49)*
('Inc CWIP &amp; Plant'!$U$14:$AR$377))</f>
        <v>0</v>
      </c>
      <c r="M49" s="209">
        <f>SUMPRODUCT(('Inc CWIP &amp; Plant'!$C$14:$C$377=M$36)*
('Inc CWIP &amp; Plant'!$U$13:$AR$13=$C49)*
('Inc CWIP &amp; Plant'!$D$14:$D$377=$D49)*
('Inc CWIP &amp; Plant'!$U$14:$AR$377))</f>
        <v>0</v>
      </c>
      <c r="N49" s="209">
        <f>SUMPRODUCT(('Inc CWIP &amp; Plant'!$C$14:$C$377=N$36)*
('Inc CWIP &amp; Plant'!$U$13:$AR$13=$C49)*
('Inc CWIP &amp; Plant'!$D$14:$D$377=$D49)*
('Inc CWIP &amp; Plant'!$U$14:$AR$377))</f>
        <v>0</v>
      </c>
      <c r="O49" s="209">
        <f>SUMPRODUCT(('Inc CWIP &amp; Plant'!$C$14:$C$377=O$36)*
('Inc CWIP &amp; Plant'!$U$13:$AR$13=$C49)*
('Inc CWIP &amp; Plant'!$D$14:$D$377=$D49)*
('Inc CWIP &amp; Plant'!$U$14:$AR$377))</f>
        <v>0</v>
      </c>
      <c r="P49" s="209">
        <f>SUMPRODUCT(('Inc CWIP &amp; Plant'!$C$14:$C$377=P$36)*
('Inc CWIP &amp; Plant'!$U$13:$AR$13=$C49)*
('Inc CWIP &amp; Plant'!$D$14:$D$377=$D49)*
('Inc CWIP &amp; Plant'!$U$14:$AR$377))</f>
        <v>11.932263333333333</v>
      </c>
      <c r="Q49" s="209">
        <f>SUMPRODUCT(('Inc CWIP &amp; Plant'!$C$14:$C$377=Q$36)*
('Inc CWIP &amp; Plant'!$U$13:$AR$13=$C49)*
('Inc CWIP &amp; Plant'!$D$14:$D$377=$D49)*
('Inc CWIP &amp; Plant'!$U$14:$AR$377))</f>
        <v>0</v>
      </c>
    </row>
    <row r="50" spans="2:17" ht="15" customHeight="1" x14ac:dyDescent="0.25">
      <c r="B50" s="66"/>
      <c r="C50" s="70">
        <f t="shared" si="3"/>
        <v>43101</v>
      </c>
      <c r="D50" s="70" t="s">
        <v>214</v>
      </c>
      <c r="E50" s="312">
        <f t="shared" si="4"/>
        <v>0</v>
      </c>
      <c r="F50" s="209">
        <f>SUMPRODUCT(('Inc CWIP &amp; Plant'!$C$14:$C$377=F$36)*
('Inc CWIP &amp; Plant'!$U$13:$AR$13=$C50)*
('Inc CWIP &amp; Plant'!$D$14:$D$377=$D50)*
('Inc CWIP &amp; Plant'!$U$14:$AR$377))</f>
        <v>0</v>
      </c>
      <c r="G50" s="209">
        <f>SUMPRODUCT(('Inc CWIP &amp; Plant'!$C$14:$C$377=G$36)*
('Inc CWIP &amp; Plant'!$U$13:$AR$13=$C50)*
('Inc CWIP &amp; Plant'!$D$14:$D$377=$D50)*
('Inc CWIP &amp; Plant'!$U$14:$AR$377))</f>
        <v>0</v>
      </c>
      <c r="H50" s="209">
        <f>SUMPRODUCT(('Inc CWIP &amp; Plant'!$C$14:$C$377=H$36)*
('Inc CWIP &amp; Plant'!$U$13:$AR$13=$C50)*
('Inc CWIP &amp; Plant'!$D$14:$D$377=$D50)*
('Inc CWIP &amp; Plant'!$U$14:$AR$377))</f>
        <v>0</v>
      </c>
      <c r="I50" s="209">
        <f>SUMPRODUCT(('Inc CWIP &amp; Plant'!$C$14:$C$377=I$36)*
('Inc CWIP &amp; Plant'!$U$13:$AR$13=$C50)*
('Inc CWIP &amp; Plant'!$D$14:$D$377=$D50)*
('Inc CWIP &amp; Plant'!$U$14:$AR$377))</f>
        <v>0</v>
      </c>
      <c r="J50" s="209">
        <f>SUMPRODUCT(('Inc CWIP &amp; Plant'!$C$14:$C$377=J$36)*
('Inc CWIP &amp; Plant'!$U$13:$AR$13=$C50)*
('Inc CWIP &amp; Plant'!$D$14:$D$377=$D50)*
('Inc CWIP &amp; Plant'!$U$14:$AR$377))</f>
        <v>0</v>
      </c>
      <c r="K50" s="209">
        <f>SUMPRODUCT(('Inc CWIP &amp; Plant'!$C$14:$C$377=K$36)*
('Inc CWIP &amp; Plant'!$U$13:$AR$13=$C50)*
('Inc CWIP &amp; Plant'!$D$14:$D$377=$D50)*
('Inc CWIP &amp; Plant'!$U$14:$AR$377))</f>
        <v>0</v>
      </c>
      <c r="L50" s="209">
        <f>SUMPRODUCT(('Inc CWIP &amp; Plant'!$C$14:$C$377=L$36)*
('Inc CWIP &amp; Plant'!$U$13:$AR$13=$C50)*
('Inc CWIP &amp; Plant'!$D$14:$D$377=$D50)*
('Inc CWIP &amp; Plant'!$U$14:$AR$377))</f>
        <v>0</v>
      </c>
      <c r="M50" s="209">
        <f>SUMPRODUCT(('Inc CWIP &amp; Plant'!$C$14:$C$377=M$36)*
('Inc CWIP &amp; Plant'!$U$13:$AR$13=$C50)*
('Inc CWIP &amp; Plant'!$D$14:$D$377=$D50)*
('Inc CWIP &amp; Plant'!$U$14:$AR$377))</f>
        <v>0</v>
      </c>
      <c r="N50" s="209">
        <f>SUMPRODUCT(('Inc CWIP &amp; Plant'!$C$14:$C$377=N$36)*
('Inc CWIP &amp; Plant'!$U$13:$AR$13=$C50)*
('Inc CWIP &amp; Plant'!$D$14:$D$377=$D50)*
('Inc CWIP &amp; Plant'!$U$14:$AR$377))</f>
        <v>0</v>
      </c>
      <c r="O50" s="209">
        <f>SUMPRODUCT(('Inc CWIP &amp; Plant'!$C$14:$C$377=O$36)*
('Inc CWIP &amp; Plant'!$U$13:$AR$13=$C50)*
('Inc CWIP &amp; Plant'!$D$14:$D$377=$D50)*
('Inc CWIP &amp; Plant'!$U$14:$AR$377))</f>
        <v>0</v>
      </c>
      <c r="P50" s="209">
        <f>SUMPRODUCT(('Inc CWIP &amp; Plant'!$C$14:$C$377=P$36)*
('Inc CWIP &amp; Plant'!$U$13:$AR$13=$C50)*
('Inc CWIP &amp; Plant'!$D$14:$D$377=$D50)*
('Inc CWIP &amp; Plant'!$U$14:$AR$377))</f>
        <v>0</v>
      </c>
      <c r="Q50" s="209">
        <f>SUMPRODUCT(('Inc CWIP &amp; Plant'!$C$14:$C$377=Q$36)*
('Inc CWIP &amp; Plant'!$U$13:$AR$13=$C50)*
('Inc CWIP &amp; Plant'!$D$14:$D$377=$D50)*
('Inc CWIP &amp; Plant'!$U$14:$AR$377))</f>
        <v>0</v>
      </c>
    </row>
    <row r="51" spans="2:17" ht="15" customHeight="1" x14ac:dyDescent="0.25">
      <c r="B51" s="66"/>
      <c r="C51" s="70">
        <f t="shared" si="3"/>
        <v>43132</v>
      </c>
      <c r="D51" s="70" t="s">
        <v>214</v>
      </c>
      <c r="E51" s="312">
        <f t="shared" si="4"/>
        <v>0</v>
      </c>
      <c r="F51" s="209">
        <f>SUMPRODUCT(('Inc CWIP &amp; Plant'!$C$14:$C$377=F$36)*
('Inc CWIP &amp; Plant'!$U$13:$AR$13=$C51)*
('Inc CWIP &amp; Plant'!$D$14:$D$377=$D51)*
('Inc CWIP &amp; Plant'!$U$14:$AR$377))</f>
        <v>0</v>
      </c>
      <c r="G51" s="209">
        <f>SUMPRODUCT(('Inc CWIP &amp; Plant'!$C$14:$C$377=G$36)*
('Inc CWIP &amp; Plant'!$U$13:$AR$13=$C51)*
('Inc CWIP &amp; Plant'!$D$14:$D$377=$D51)*
('Inc CWIP &amp; Plant'!$U$14:$AR$377))</f>
        <v>0</v>
      </c>
      <c r="H51" s="209">
        <f>SUMPRODUCT(('Inc CWIP &amp; Plant'!$C$14:$C$377=H$36)*
('Inc CWIP &amp; Plant'!$U$13:$AR$13=$C51)*
('Inc CWIP &amp; Plant'!$D$14:$D$377=$D51)*
('Inc CWIP &amp; Plant'!$U$14:$AR$377))</f>
        <v>0</v>
      </c>
      <c r="I51" s="209">
        <f>SUMPRODUCT(('Inc CWIP &amp; Plant'!$C$14:$C$377=I$36)*
('Inc CWIP &amp; Plant'!$U$13:$AR$13=$C51)*
('Inc CWIP &amp; Plant'!$D$14:$D$377=$D51)*
('Inc CWIP &amp; Plant'!$U$14:$AR$377))</f>
        <v>0</v>
      </c>
      <c r="J51" s="209">
        <f>SUMPRODUCT(('Inc CWIP &amp; Plant'!$C$14:$C$377=J$36)*
('Inc CWIP &amp; Plant'!$U$13:$AR$13=$C51)*
('Inc CWIP &amp; Plant'!$D$14:$D$377=$D51)*
('Inc CWIP &amp; Plant'!$U$14:$AR$377))</f>
        <v>0</v>
      </c>
      <c r="K51" s="209">
        <f>SUMPRODUCT(('Inc CWIP &amp; Plant'!$C$14:$C$377=K$36)*
('Inc CWIP &amp; Plant'!$U$13:$AR$13=$C51)*
('Inc CWIP &amp; Plant'!$D$14:$D$377=$D51)*
('Inc CWIP &amp; Plant'!$U$14:$AR$377))</f>
        <v>0</v>
      </c>
      <c r="L51" s="209">
        <f>SUMPRODUCT(('Inc CWIP &amp; Plant'!$C$14:$C$377=L$36)*
('Inc CWIP &amp; Plant'!$U$13:$AR$13=$C51)*
('Inc CWIP &amp; Plant'!$D$14:$D$377=$D51)*
('Inc CWIP &amp; Plant'!$U$14:$AR$377))</f>
        <v>0</v>
      </c>
      <c r="M51" s="209">
        <f>SUMPRODUCT(('Inc CWIP &amp; Plant'!$C$14:$C$377=M$36)*
('Inc CWIP &amp; Plant'!$U$13:$AR$13=$C51)*
('Inc CWIP &amp; Plant'!$D$14:$D$377=$D51)*
('Inc CWIP &amp; Plant'!$U$14:$AR$377))</f>
        <v>0</v>
      </c>
      <c r="N51" s="209">
        <f>SUMPRODUCT(('Inc CWIP &amp; Plant'!$C$14:$C$377=N$36)*
('Inc CWIP &amp; Plant'!$U$13:$AR$13=$C51)*
('Inc CWIP &amp; Plant'!$D$14:$D$377=$D51)*
('Inc CWIP &amp; Plant'!$U$14:$AR$377))</f>
        <v>0</v>
      </c>
      <c r="O51" s="209">
        <f>SUMPRODUCT(('Inc CWIP &amp; Plant'!$C$14:$C$377=O$36)*
('Inc CWIP &amp; Plant'!$U$13:$AR$13=$C51)*
('Inc CWIP &amp; Plant'!$D$14:$D$377=$D51)*
('Inc CWIP &amp; Plant'!$U$14:$AR$377))</f>
        <v>0</v>
      </c>
      <c r="P51" s="209">
        <f>SUMPRODUCT(('Inc CWIP &amp; Plant'!$C$14:$C$377=P$36)*
('Inc CWIP &amp; Plant'!$U$13:$AR$13=$C51)*
('Inc CWIP &amp; Plant'!$D$14:$D$377=$D51)*
('Inc CWIP &amp; Plant'!$U$14:$AR$377))</f>
        <v>0</v>
      </c>
      <c r="Q51" s="209">
        <f>SUMPRODUCT(('Inc CWIP &amp; Plant'!$C$14:$C$377=Q$36)*
('Inc CWIP &amp; Plant'!$U$13:$AR$13=$C51)*
('Inc CWIP &amp; Plant'!$D$14:$D$377=$D51)*
('Inc CWIP &amp; Plant'!$U$14:$AR$377))</f>
        <v>0</v>
      </c>
    </row>
    <row r="52" spans="2:17" ht="15" customHeight="1" x14ac:dyDescent="0.25">
      <c r="B52" s="66"/>
      <c r="C52" s="70">
        <f t="shared" si="3"/>
        <v>43160</v>
      </c>
      <c r="D52" s="70" t="s">
        <v>214</v>
      </c>
      <c r="E52" s="312">
        <f t="shared" si="4"/>
        <v>0</v>
      </c>
      <c r="F52" s="209">
        <f>SUMPRODUCT(('Inc CWIP &amp; Plant'!$C$14:$C$377=F$36)*
('Inc CWIP &amp; Plant'!$U$13:$AR$13=$C52)*
('Inc CWIP &amp; Plant'!$D$14:$D$377=$D52)*
('Inc CWIP &amp; Plant'!$U$14:$AR$377))</f>
        <v>0</v>
      </c>
      <c r="G52" s="209">
        <f>SUMPRODUCT(('Inc CWIP &amp; Plant'!$C$14:$C$377=G$36)*
('Inc CWIP &amp; Plant'!$U$13:$AR$13=$C52)*
('Inc CWIP &amp; Plant'!$D$14:$D$377=$D52)*
('Inc CWIP &amp; Plant'!$U$14:$AR$377))</f>
        <v>0</v>
      </c>
      <c r="H52" s="209">
        <f>SUMPRODUCT(('Inc CWIP &amp; Plant'!$C$14:$C$377=H$36)*
('Inc CWIP &amp; Plant'!$U$13:$AR$13=$C52)*
('Inc CWIP &amp; Plant'!$D$14:$D$377=$D52)*
('Inc CWIP &amp; Plant'!$U$14:$AR$377))</f>
        <v>0</v>
      </c>
      <c r="I52" s="209">
        <f>SUMPRODUCT(('Inc CWIP &amp; Plant'!$C$14:$C$377=I$36)*
('Inc CWIP &amp; Plant'!$U$13:$AR$13=$C52)*
('Inc CWIP &amp; Plant'!$D$14:$D$377=$D52)*
('Inc CWIP &amp; Plant'!$U$14:$AR$377))</f>
        <v>0</v>
      </c>
      <c r="J52" s="209">
        <f>SUMPRODUCT(('Inc CWIP &amp; Plant'!$C$14:$C$377=J$36)*
('Inc CWIP &amp; Plant'!$U$13:$AR$13=$C52)*
('Inc CWIP &amp; Plant'!$D$14:$D$377=$D52)*
('Inc CWIP &amp; Plant'!$U$14:$AR$377))</f>
        <v>0</v>
      </c>
      <c r="K52" s="209">
        <f>SUMPRODUCT(('Inc CWIP &amp; Plant'!$C$14:$C$377=K$36)*
('Inc CWIP &amp; Plant'!$U$13:$AR$13=$C52)*
('Inc CWIP &amp; Plant'!$D$14:$D$377=$D52)*
('Inc CWIP &amp; Plant'!$U$14:$AR$377))</f>
        <v>0</v>
      </c>
      <c r="L52" s="209">
        <f>SUMPRODUCT(('Inc CWIP &amp; Plant'!$C$14:$C$377=L$36)*
('Inc CWIP &amp; Plant'!$U$13:$AR$13=$C52)*
('Inc CWIP &amp; Plant'!$D$14:$D$377=$D52)*
('Inc CWIP &amp; Plant'!$U$14:$AR$377))</f>
        <v>0</v>
      </c>
      <c r="M52" s="209">
        <f>SUMPRODUCT(('Inc CWIP &amp; Plant'!$C$14:$C$377=M$36)*
('Inc CWIP &amp; Plant'!$U$13:$AR$13=$C52)*
('Inc CWIP &amp; Plant'!$D$14:$D$377=$D52)*
('Inc CWIP &amp; Plant'!$U$14:$AR$377))</f>
        <v>0</v>
      </c>
      <c r="N52" s="209">
        <f>SUMPRODUCT(('Inc CWIP &amp; Plant'!$C$14:$C$377=N$36)*
('Inc CWIP &amp; Plant'!$U$13:$AR$13=$C52)*
('Inc CWIP &amp; Plant'!$D$14:$D$377=$D52)*
('Inc CWIP &amp; Plant'!$U$14:$AR$377))</f>
        <v>0</v>
      </c>
      <c r="O52" s="209">
        <f>SUMPRODUCT(('Inc CWIP &amp; Plant'!$C$14:$C$377=O$36)*
('Inc CWIP &amp; Plant'!$U$13:$AR$13=$C52)*
('Inc CWIP &amp; Plant'!$D$14:$D$377=$D52)*
('Inc CWIP &amp; Plant'!$U$14:$AR$377))</f>
        <v>0</v>
      </c>
      <c r="P52" s="209">
        <f>SUMPRODUCT(('Inc CWIP &amp; Plant'!$C$14:$C$377=P$36)*
('Inc CWIP &amp; Plant'!$U$13:$AR$13=$C52)*
('Inc CWIP &amp; Plant'!$D$14:$D$377=$D52)*
('Inc CWIP &amp; Plant'!$U$14:$AR$377))</f>
        <v>0</v>
      </c>
      <c r="Q52" s="209">
        <f>SUMPRODUCT(('Inc CWIP &amp; Plant'!$C$14:$C$377=Q$36)*
('Inc CWIP &amp; Plant'!$U$13:$AR$13=$C52)*
('Inc CWIP &amp; Plant'!$D$14:$D$377=$D52)*
('Inc CWIP &amp; Plant'!$U$14:$AR$377))</f>
        <v>0</v>
      </c>
    </row>
    <row r="53" spans="2:17" ht="15" customHeight="1" x14ac:dyDescent="0.25">
      <c r="B53" s="66"/>
      <c r="C53" s="70">
        <f t="shared" si="3"/>
        <v>43191</v>
      </c>
      <c r="D53" s="70" t="s">
        <v>214</v>
      </c>
      <c r="E53" s="312">
        <f t="shared" si="4"/>
        <v>0</v>
      </c>
      <c r="F53" s="209">
        <f>SUMPRODUCT(('Inc CWIP &amp; Plant'!$C$14:$C$377=F$36)*
('Inc CWIP &amp; Plant'!$U$13:$AR$13=$C53)*
('Inc CWIP &amp; Plant'!$D$14:$D$377=$D53)*
('Inc CWIP &amp; Plant'!$U$14:$AR$377))</f>
        <v>0</v>
      </c>
      <c r="G53" s="209">
        <f>SUMPRODUCT(('Inc CWIP &amp; Plant'!$C$14:$C$377=G$36)*
('Inc CWIP &amp; Plant'!$U$13:$AR$13=$C53)*
('Inc CWIP &amp; Plant'!$D$14:$D$377=$D53)*
('Inc CWIP &amp; Plant'!$U$14:$AR$377))</f>
        <v>0</v>
      </c>
      <c r="H53" s="209">
        <f>SUMPRODUCT(('Inc CWIP &amp; Plant'!$C$14:$C$377=H$36)*
('Inc CWIP &amp; Plant'!$U$13:$AR$13=$C53)*
('Inc CWIP &amp; Plant'!$D$14:$D$377=$D53)*
('Inc CWIP &amp; Plant'!$U$14:$AR$377))</f>
        <v>0</v>
      </c>
      <c r="I53" s="209">
        <f>SUMPRODUCT(('Inc CWIP &amp; Plant'!$C$14:$C$377=I$36)*
('Inc CWIP &amp; Plant'!$U$13:$AR$13=$C53)*
('Inc CWIP &amp; Plant'!$D$14:$D$377=$D53)*
('Inc CWIP &amp; Plant'!$U$14:$AR$377))</f>
        <v>0</v>
      </c>
      <c r="J53" s="209">
        <f>SUMPRODUCT(('Inc CWIP &amp; Plant'!$C$14:$C$377=J$36)*
('Inc CWIP &amp; Plant'!$U$13:$AR$13=$C53)*
('Inc CWIP &amp; Plant'!$D$14:$D$377=$D53)*
('Inc CWIP &amp; Plant'!$U$14:$AR$377))</f>
        <v>0</v>
      </c>
      <c r="K53" s="209">
        <f>SUMPRODUCT(('Inc CWIP &amp; Plant'!$C$14:$C$377=K$36)*
('Inc CWIP &amp; Plant'!$U$13:$AR$13=$C53)*
('Inc CWIP &amp; Plant'!$D$14:$D$377=$D53)*
('Inc CWIP &amp; Plant'!$U$14:$AR$377))</f>
        <v>0</v>
      </c>
      <c r="L53" s="209">
        <f>SUMPRODUCT(('Inc CWIP &amp; Plant'!$C$14:$C$377=L$36)*
('Inc CWIP &amp; Plant'!$U$13:$AR$13=$C53)*
('Inc CWIP &amp; Plant'!$D$14:$D$377=$D53)*
('Inc CWIP &amp; Plant'!$U$14:$AR$377))</f>
        <v>0</v>
      </c>
      <c r="M53" s="209">
        <f>SUMPRODUCT(('Inc CWIP &amp; Plant'!$C$14:$C$377=M$36)*
('Inc CWIP &amp; Plant'!$U$13:$AR$13=$C53)*
('Inc CWIP &amp; Plant'!$D$14:$D$377=$D53)*
('Inc CWIP &amp; Plant'!$U$14:$AR$377))</f>
        <v>0</v>
      </c>
      <c r="N53" s="209">
        <f>SUMPRODUCT(('Inc CWIP &amp; Plant'!$C$14:$C$377=N$36)*
('Inc CWIP &amp; Plant'!$U$13:$AR$13=$C53)*
('Inc CWIP &amp; Plant'!$D$14:$D$377=$D53)*
('Inc CWIP &amp; Plant'!$U$14:$AR$377))</f>
        <v>0</v>
      </c>
      <c r="O53" s="209">
        <f>SUMPRODUCT(('Inc CWIP &amp; Plant'!$C$14:$C$377=O$36)*
('Inc CWIP &amp; Plant'!$U$13:$AR$13=$C53)*
('Inc CWIP &amp; Plant'!$D$14:$D$377=$D53)*
('Inc CWIP &amp; Plant'!$U$14:$AR$377))</f>
        <v>0</v>
      </c>
      <c r="P53" s="209">
        <f>SUMPRODUCT(('Inc CWIP &amp; Plant'!$C$14:$C$377=P$36)*
('Inc CWIP &amp; Plant'!$U$13:$AR$13=$C53)*
('Inc CWIP &amp; Plant'!$D$14:$D$377=$D53)*
('Inc CWIP &amp; Plant'!$U$14:$AR$377))</f>
        <v>0</v>
      </c>
      <c r="Q53" s="209">
        <f>SUMPRODUCT(('Inc CWIP &amp; Plant'!$C$14:$C$377=Q$36)*
('Inc CWIP &amp; Plant'!$U$13:$AR$13=$C53)*
('Inc CWIP &amp; Plant'!$D$14:$D$377=$D53)*
('Inc CWIP &amp; Plant'!$U$14:$AR$377))</f>
        <v>0</v>
      </c>
    </row>
    <row r="54" spans="2:17" ht="15" customHeight="1" x14ac:dyDescent="0.25">
      <c r="B54" s="66"/>
      <c r="C54" s="70">
        <f t="shared" si="3"/>
        <v>43221</v>
      </c>
      <c r="D54" s="70" t="s">
        <v>214</v>
      </c>
      <c r="E54" s="312">
        <f t="shared" si="4"/>
        <v>0</v>
      </c>
      <c r="F54" s="209">
        <f>SUMPRODUCT(('Inc CWIP &amp; Plant'!$C$14:$C$377=F$36)*
('Inc CWIP &amp; Plant'!$U$13:$AR$13=$C54)*
('Inc CWIP &amp; Plant'!$D$14:$D$377=$D54)*
('Inc CWIP &amp; Plant'!$U$14:$AR$377))</f>
        <v>0</v>
      </c>
      <c r="G54" s="209">
        <f>SUMPRODUCT(('Inc CWIP &amp; Plant'!$C$14:$C$377=G$36)*
('Inc CWIP &amp; Plant'!$U$13:$AR$13=$C54)*
('Inc CWIP &amp; Plant'!$D$14:$D$377=$D54)*
('Inc CWIP &amp; Plant'!$U$14:$AR$377))</f>
        <v>0</v>
      </c>
      <c r="H54" s="209">
        <f>SUMPRODUCT(('Inc CWIP &amp; Plant'!$C$14:$C$377=H$36)*
('Inc CWIP &amp; Plant'!$U$13:$AR$13=$C54)*
('Inc CWIP &amp; Plant'!$D$14:$D$377=$D54)*
('Inc CWIP &amp; Plant'!$U$14:$AR$377))</f>
        <v>0</v>
      </c>
      <c r="I54" s="209">
        <f>SUMPRODUCT(('Inc CWIP &amp; Plant'!$C$14:$C$377=I$36)*
('Inc CWIP &amp; Plant'!$U$13:$AR$13=$C54)*
('Inc CWIP &amp; Plant'!$D$14:$D$377=$D54)*
('Inc CWIP &amp; Plant'!$U$14:$AR$377))</f>
        <v>0</v>
      </c>
      <c r="J54" s="209">
        <f>SUMPRODUCT(('Inc CWIP &amp; Plant'!$C$14:$C$377=J$36)*
('Inc CWIP &amp; Plant'!$U$13:$AR$13=$C54)*
('Inc CWIP &amp; Plant'!$D$14:$D$377=$D54)*
('Inc CWIP &amp; Plant'!$U$14:$AR$377))</f>
        <v>0</v>
      </c>
      <c r="K54" s="209">
        <f>SUMPRODUCT(('Inc CWIP &amp; Plant'!$C$14:$C$377=K$36)*
('Inc CWIP &amp; Plant'!$U$13:$AR$13=$C54)*
('Inc CWIP &amp; Plant'!$D$14:$D$377=$D54)*
('Inc CWIP &amp; Plant'!$U$14:$AR$377))</f>
        <v>0</v>
      </c>
      <c r="L54" s="209">
        <f>SUMPRODUCT(('Inc CWIP &amp; Plant'!$C$14:$C$377=L$36)*
('Inc CWIP &amp; Plant'!$U$13:$AR$13=$C54)*
('Inc CWIP &amp; Plant'!$D$14:$D$377=$D54)*
('Inc CWIP &amp; Plant'!$U$14:$AR$377))</f>
        <v>0</v>
      </c>
      <c r="M54" s="209">
        <f>SUMPRODUCT(('Inc CWIP &amp; Plant'!$C$14:$C$377=M$36)*
('Inc CWIP &amp; Plant'!$U$13:$AR$13=$C54)*
('Inc CWIP &amp; Plant'!$D$14:$D$377=$D54)*
('Inc CWIP &amp; Plant'!$U$14:$AR$377))</f>
        <v>0</v>
      </c>
      <c r="N54" s="209">
        <f>SUMPRODUCT(('Inc CWIP &amp; Plant'!$C$14:$C$377=N$36)*
('Inc CWIP &amp; Plant'!$U$13:$AR$13=$C54)*
('Inc CWIP &amp; Plant'!$D$14:$D$377=$D54)*
('Inc CWIP &amp; Plant'!$U$14:$AR$377))</f>
        <v>0</v>
      </c>
      <c r="O54" s="209">
        <f>SUMPRODUCT(('Inc CWIP &amp; Plant'!$C$14:$C$377=O$36)*
('Inc CWIP &amp; Plant'!$U$13:$AR$13=$C54)*
('Inc CWIP &amp; Plant'!$D$14:$D$377=$D54)*
('Inc CWIP &amp; Plant'!$U$14:$AR$377))</f>
        <v>0</v>
      </c>
      <c r="P54" s="209">
        <f>SUMPRODUCT(('Inc CWIP &amp; Plant'!$C$14:$C$377=P$36)*
('Inc CWIP &amp; Plant'!$U$13:$AR$13=$C54)*
('Inc CWIP &amp; Plant'!$D$14:$D$377=$D54)*
('Inc CWIP &amp; Plant'!$U$14:$AR$377))</f>
        <v>0</v>
      </c>
      <c r="Q54" s="209">
        <f>SUMPRODUCT(('Inc CWIP &amp; Plant'!$C$14:$C$377=Q$36)*
('Inc CWIP &amp; Plant'!$U$13:$AR$13=$C54)*
('Inc CWIP &amp; Plant'!$D$14:$D$377=$D54)*
('Inc CWIP &amp; Plant'!$U$14:$AR$377))</f>
        <v>0</v>
      </c>
    </row>
    <row r="55" spans="2:17" ht="15" customHeight="1" x14ac:dyDescent="0.25">
      <c r="B55" s="66"/>
      <c r="C55" s="70">
        <f t="shared" si="3"/>
        <v>43252</v>
      </c>
      <c r="D55" s="70" t="s">
        <v>214</v>
      </c>
      <c r="E55" s="312">
        <f t="shared" si="4"/>
        <v>0</v>
      </c>
      <c r="F55" s="209">
        <f>SUMPRODUCT(('Inc CWIP &amp; Plant'!$C$14:$C$377=F$36)*
('Inc CWIP &amp; Plant'!$U$13:$AR$13=$C55)*
('Inc CWIP &amp; Plant'!$D$14:$D$377=$D55)*
('Inc CWIP &amp; Plant'!$U$14:$AR$377))</f>
        <v>0</v>
      </c>
      <c r="G55" s="209">
        <f>SUMPRODUCT(('Inc CWIP &amp; Plant'!$C$14:$C$377=G$36)*
('Inc CWIP &amp; Plant'!$U$13:$AR$13=$C55)*
('Inc CWIP &amp; Plant'!$D$14:$D$377=$D55)*
('Inc CWIP &amp; Plant'!$U$14:$AR$377))</f>
        <v>0</v>
      </c>
      <c r="H55" s="209">
        <f>SUMPRODUCT(('Inc CWIP &amp; Plant'!$C$14:$C$377=H$36)*
('Inc CWIP &amp; Plant'!$U$13:$AR$13=$C55)*
('Inc CWIP &amp; Plant'!$D$14:$D$377=$D55)*
('Inc CWIP &amp; Plant'!$U$14:$AR$377))</f>
        <v>0</v>
      </c>
      <c r="I55" s="209">
        <f>SUMPRODUCT(('Inc CWIP &amp; Plant'!$C$14:$C$377=I$36)*
('Inc CWIP &amp; Plant'!$U$13:$AR$13=$C55)*
('Inc CWIP &amp; Plant'!$D$14:$D$377=$D55)*
('Inc CWIP &amp; Plant'!$U$14:$AR$377))</f>
        <v>0</v>
      </c>
      <c r="J55" s="209">
        <f>SUMPRODUCT(('Inc CWIP &amp; Plant'!$C$14:$C$377=J$36)*
('Inc CWIP &amp; Plant'!$U$13:$AR$13=$C55)*
('Inc CWIP &amp; Plant'!$D$14:$D$377=$D55)*
('Inc CWIP &amp; Plant'!$U$14:$AR$377))</f>
        <v>0</v>
      </c>
      <c r="K55" s="209">
        <f>SUMPRODUCT(('Inc CWIP &amp; Plant'!$C$14:$C$377=K$36)*
('Inc CWIP &amp; Plant'!$U$13:$AR$13=$C55)*
('Inc CWIP &amp; Plant'!$D$14:$D$377=$D55)*
('Inc CWIP &amp; Plant'!$U$14:$AR$377))</f>
        <v>0</v>
      </c>
      <c r="L55" s="209">
        <f>SUMPRODUCT(('Inc CWIP &amp; Plant'!$C$14:$C$377=L$36)*
('Inc CWIP &amp; Plant'!$U$13:$AR$13=$C55)*
('Inc CWIP &amp; Plant'!$D$14:$D$377=$D55)*
('Inc CWIP &amp; Plant'!$U$14:$AR$377))</f>
        <v>0</v>
      </c>
      <c r="M55" s="209">
        <f>SUMPRODUCT(('Inc CWIP &amp; Plant'!$C$14:$C$377=M$36)*
('Inc CWIP &amp; Plant'!$U$13:$AR$13=$C55)*
('Inc CWIP &amp; Plant'!$D$14:$D$377=$D55)*
('Inc CWIP &amp; Plant'!$U$14:$AR$377))</f>
        <v>0</v>
      </c>
      <c r="N55" s="209">
        <f>SUMPRODUCT(('Inc CWIP &amp; Plant'!$C$14:$C$377=N$36)*
('Inc CWIP &amp; Plant'!$U$13:$AR$13=$C55)*
('Inc CWIP &amp; Plant'!$D$14:$D$377=$D55)*
('Inc CWIP &amp; Plant'!$U$14:$AR$377))</f>
        <v>0</v>
      </c>
      <c r="O55" s="209">
        <f>SUMPRODUCT(('Inc CWIP &amp; Plant'!$C$14:$C$377=O$36)*
('Inc CWIP &amp; Plant'!$U$13:$AR$13=$C55)*
('Inc CWIP &amp; Plant'!$D$14:$D$377=$D55)*
('Inc CWIP &amp; Plant'!$U$14:$AR$377))</f>
        <v>0</v>
      </c>
      <c r="P55" s="209">
        <f>SUMPRODUCT(('Inc CWIP &amp; Plant'!$C$14:$C$377=P$36)*
('Inc CWIP &amp; Plant'!$U$13:$AR$13=$C55)*
('Inc CWIP &amp; Plant'!$D$14:$D$377=$D55)*
('Inc CWIP &amp; Plant'!$U$14:$AR$377))</f>
        <v>0</v>
      </c>
      <c r="Q55" s="209">
        <f>SUMPRODUCT(('Inc CWIP &amp; Plant'!$C$14:$C$377=Q$36)*
('Inc CWIP &amp; Plant'!$U$13:$AR$13=$C55)*
('Inc CWIP &amp; Plant'!$D$14:$D$377=$D55)*
('Inc CWIP &amp; Plant'!$U$14:$AR$377))</f>
        <v>0</v>
      </c>
    </row>
    <row r="56" spans="2:17" ht="15" customHeight="1" x14ac:dyDescent="0.25">
      <c r="B56" s="66"/>
      <c r="C56" s="70">
        <f t="shared" si="3"/>
        <v>43282</v>
      </c>
      <c r="D56" s="70" t="s">
        <v>214</v>
      </c>
      <c r="E56" s="312">
        <f t="shared" si="4"/>
        <v>0</v>
      </c>
      <c r="F56" s="209">
        <f>SUMPRODUCT(('Inc CWIP &amp; Plant'!$C$14:$C$377=F$36)*
('Inc CWIP &amp; Plant'!$U$13:$AR$13=$C56)*
('Inc CWIP &amp; Plant'!$D$14:$D$377=$D56)*
('Inc CWIP &amp; Plant'!$U$14:$AR$377))</f>
        <v>0</v>
      </c>
      <c r="G56" s="209">
        <f>SUMPRODUCT(('Inc CWIP &amp; Plant'!$C$14:$C$377=G$36)*
('Inc CWIP &amp; Plant'!$U$13:$AR$13=$C56)*
('Inc CWIP &amp; Plant'!$D$14:$D$377=$D56)*
('Inc CWIP &amp; Plant'!$U$14:$AR$377))</f>
        <v>0</v>
      </c>
      <c r="H56" s="209">
        <f>SUMPRODUCT(('Inc CWIP &amp; Plant'!$C$14:$C$377=H$36)*
('Inc CWIP &amp; Plant'!$U$13:$AR$13=$C56)*
('Inc CWIP &amp; Plant'!$D$14:$D$377=$D56)*
('Inc CWIP &amp; Plant'!$U$14:$AR$377))</f>
        <v>0</v>
      </c>
      <c r="I56" s="209">
        <f>SUMPRODUCT(('Inc CWIP &amp; Plant'!$C$14:$C$377=I$36)*
('Inc CWIP &amp; Plant'!$U$13:$AR$13=$C56)*
('Inc CWIP &amp; Plant'!$D$14:$D$377=$D56)*
('Inc CWIP &amp; Plant'!$U$14:$AR$377))</f>
        <v>0</v>
      </c>
      <c r="J56" s="209">
        <f>SUMPRODUCT(('Inc CWIP &amp; Plant'!$C$14:$C$377=J$36)*
('Inc CWIP &amp; Plant'!$U$13:$AR$13=$C56)*
('Inc CWIP &amp; Plant'!$D$14:$D$377=$D56)*
('Inc CWIP &amp; Plant'!$U$14:$AR$377))</f>
        <v>0</v>
      </c>
      <c r="K56" s="209">
        <f>SUMPRODUCT(('Inc CWIP &amp; Plant'!$C$14:$C$377=K$36)*
('Inc CWIP &amp; Plant'!$U$13:$AR$13=$C56)*
('Inc CWIP &amp; Plant'!$D$14:$D$377=$D56)*
('Inc CWIP &amp; Plant'!$U$14:$AR$377))</f>
        <v>0</v>
      </c>
      <c r="L56" s="209">
        <f>SUMPRODUCT(('Inc CWIP &amp; Plant'!$C$14:$C$377=L$36)*
('Inc CWIP &amp; Plant'!$U$13:$AR$13=$C56)*
('Inc CWIP &amp; Plant'!$D$14:$D$377=$D56)*
('Inc CWIP &amp; Plant'!$U$14:$AR$377))</f>
        <v>0</v>
      </c>
      <c r="M56" s="209">
        <f>SUMPRODUCT(('Inc CWIP &amp; Plant'!$C$14:$C$377=M$36)*
('Inc CWIP &amp; Plant'!$U$13:$AR$13=$C56)*
('Inc CWIP &amp; Plant'!$D$14:$D$377=$D56)*
('Inc CWIP &amp; Plant'!$U$14:$AR$377))</f>
        <v>0</v>
      </c>
      <c r="N56" s="209">
        <f>SUMPRODUCT(('Inc CWIP &amp; Plant'!$C$14:$C$377=N$36)*
('Inc CWIP &amp; Plant'!$U$13:$AR$13=$C56)*
('Inc CWIP &amp; Plant'!$D$14:$D$377=$D56)*
('Inc CWIP &amp; Plant'!$U$14:$AR$377))</f>
        <v>0</v>
      </c>
      <c r="O56" s="209">
        <f>SUMPRODUCT(('Inc CWIP &amp; Plant'!$C$14:$C$377=O$36)*
('Inc CWIP &amp; Plant'!$U$13:$AR$13=$C56)*
('Inc CWIP &amp; Plant'!$D$14:$D$377=$D56)*
('Inc CWIP &amp; Plant'!$U$14:$AR$377))</f>
        <v>0</v>
      </c>
      <c r="P56" s="209">
        <f>SUMPRODUCT(('Inc CWIP &amp; Plant'!$C$14:$C$377=P$36)*
('Inc CWIP &amp; Plant'!$U$13:$AR$13=$C56)*
('Inc CWIP &amp; Plant'!$D$14:$D$377=$D56)*
('Inc CWIP &amp; Plant'!$U$14:$AR$377))</f>
        <v>0</v>
      </c>
      <c r="Q56" s="209">
        <f>SUMPRODUCT(('Inc CWIP &amp; Plant'!$C$14:$C$377=Q$36)*
('Inc CWIP &amp; Plant'!$U$13:$AR$13=$C56)*
('Inc CWIP &amp; Plant'!$D$14:$D$377=$D56)*
('Inc CWIP &amp; Plant'!$U$14:$AR$377))</f>
        <v>0</v>
      </c>
    </row>
    <row r="57" spans="2:17" ht="15" customHeight="1" x14ac:dyDescent="0.25">
      <c r="B57" s="66"/>
      <c r="C57" s="70">
        <f t="shared" si="3"/>
        <v>43313</v>
      </c>
      <c r="D57" s="70" t="s">
        <v>214</v>
      </c>
      <c r="E57" s="312">
        <f t="shared" si="4"/>
        <v>0</v>
      </c>
      <c r="F57" s="209">
        <f>SUMPRODUCT(('Inc CWIP &amp; Plant'!$C$14:$C$377=F$36)*
('Inc CWIP &amp; Plant'!$U$13:$AR$13=$C57)*
('Inc CWIP &amp; Plant'!$D$14:$D$377=$D57)*
('Inc CWIP &amp; Plant'!$U$14:$AR$377))</f>
        <v>0</v>
      </c>
      <c r="G57" s="209">
        <f>SUMPRODUCT(('Inc CWIP &amp; Plant'!$C$14:$C$377=G$36)*
('Inc CWIP &amp; Plant'!$U$13:$AR$13=$C57)*
('Inc CWIP &amp; Plant'!$D$14:$D$377=$D57)*
('Inc CWIP &amp; Plant'!$U$14:$AR$377))</f>
        <v>0</v>
      </c>
      <c r="H57" s="209">
        <f>SUMPRODUCT(('Inc CWIP &amp; Plant'!$C$14:$C$377=H$36)*
('Inc CWIP &amp; Plant'!$U$13:$AR$13=$C57)*
('Inc CWIP &amp; Plant'!$D$14:$D$377=$D57)*
('Inc CWIP &amp; Plant'!$U$14:$AR$377))</f>
        <v>0</v>
      </c>
      <c r="I57" s="209">
        <f>SUMPRODUCT(('Inc CWIP &amp; Plant'!$C$14:$C$377=I$36)*
('Inc CWIP &amp; Plant'!$U$13:$AR$13=$C57)*
('Inc CWIP &amp; Plant'!$D$14:$D$377=$D57)*
('Inc CWIP &amp; Plant'!$U$14:$AR$377))</f>
        <v>0</v>
      </c>
      <c r="J57" s="209">
        <f>SUMPRODUCT(('Inc CWIP &amp; Plant'!$C$14:$C$377=J$36)*
('Inc CWIP &amp; Plant'!$U$13:$AR$13=$C57)*
('Inc CWIP &amp; Plant'!$D$14:$D$377=$D57)*
('Inc CWIP &amp; Plant'!$U$14:$AR$377))</f>
        <v>0</v>
      </c>
      <c r="K57" s="209">
        <f>SUMPRODUCT(('Inc CWIP &amp; Plant'!$C$14:$C$377=K$36)*
('Inc CWIP &amp; Plant'!$U$13:$AR$13=$C57)*
('Inc CWIP &amp; Plant'!$D$14:$D$377=$D57)*
('Inc CWIP &amp; Plant'!$U$14:$AR$377))</f>
        <v>0</v>
      </c>
      <c r="L57" s="209">
        <f>SUMPRODUCT(('Inc CWIP &amp; Plant'!$C$14:$C$377=L$36)*
('Inc CWIP &amp; Plant'!$U$13:$AR$13=$C57)*
('Inc CWIP &amp; Plant'!$D$14:$D$377=$D57)*
('Inc CWIP &amp; Plant'!$U$14:$AR$377))</f>
        <v>0</v>
      </c>
      <c r="M57" s="209">
        <f>SUMPRODUCT(('Inc CWIP &amp; Plant'!$C$14:$C$377=M$36)*
('Inc CWIP &amp; Plant'!$U$13:$AR$13=$C57)*
('Inc CWIP &amp; Plant'!$D$14:$D$377=$D57)*
('Inc CWIP &amp; Plant'!$U$14:$AR$377))</f>
        <v>0</v>
      </c>
      <c r="N57" s="209">
        <f>SUMPRODUCT(('Inc CWIP &amp; Plant'!$C$14:$C$377=N$36)*
('Inc CWIP &amp; Plant'!$U$13:$AR$13=$C57)*
('Inc CWIP &amp; Plant'!$D$14:$D$377=$D57)*
('Inc CWIP &amp; Plant'!$U$14:$AR$377))</f>
        <v>0</v>
      </c>
      <c r="O57" s="209">
        <f>SUMPRODUCT(('Inc CWIP &amp; Plant'!$C$14:$C$377=O$36)*
('Inc CWIP &amp; Plant'!$U$13:$AR$13=$C57)*
('Inc CWIP &amp; Plant'!$D$14:$D$377=$D57)*
('Inc CWIP &amp; Plant'!$U$14:$AR$377))</f>
        <v>0</v>
      </c>
      <c r="P57" s="209">
        <f>SUMPRODUCT(('Inc CWIP &amp; Plant'!$C$14:$C$377=P$36)*
('Inc CWIP &amp; Plant'!$U$13:$AR$13=$C57)*
('Inc CWIP &amp; Plant'!$D$14:$D$377=$D57)*
('Inc CWIP &amp; Plant'!$U$14:$AR$377))</f>
        <v>0</v>
      </c>
      <c r="Q57" s="209">
        <f>SUMPRODUCT(('Inc CWIP &amp; Plant'!$C$14:$C$377=Q$36)*
('Inc CWIP &amp; Plant'!$U$13:$AR$13=$C57)*
('Inc CWIP &amp; Plant'!$D$14:$D$377=$D57)*
('Inc CWIP &amp; Plant'!$U$14:$AR$377))</f>
        <v>0</v>
      </c>
    </row>
    <row r="58" spans="2:17" ht="15" customHeight="1" x14ac:dyDescent="0.25">
      <c r="B58" s="66"/>
      <c r="C58" s="70">
        <f t="shared" si="3"/>
        <v>43344</v>
      </c>
      <c r="D58" s="70" t="s">
        <v>214</v>
      </c>
      <c r="E58" s="312">
        <f t="shared" si="4"/>
        <v>0</v>
      </c>
      <c r="F58" s="209">
        <f>SUMPRODUCT(('Inc CWIP &amp; Plant'!$C$14:$C$377=F$36)*
('Inc CWIP &amp; Plant'!$U$13:$AR$13=$C58)*
('Inc CWIP &amp; Plant'!$D$14:$D$377=$D58)*
('Inc CWIP &amp; Plant'!$U$14:$AR$377))</f>
        <v>0</v>
      </c>
      <c r="G58" s="209">
        <f>SUMPRODUCT(('Inc CWIP &amp; Plant'!$C$14:$C$377=G$36)*
('Inc CWIP &amp; Plant'!$U$13:$AR$13=$C58)*
('Inc CWIP &amp; Plant'!$D$14:$D$377=$D58)*
('Inc CWIP &amp; Plant'!$U$14:$AR$377))</f>
        <v>0</v>
      </c>
      <c r="H58" s="209">
        <f>SUMPRODUCT(('Inc CWIP &amp; Plant'!$C$14:$C$377=H$36)*
('Inc CWIP &amp; Plant'!$U$13:$AR$13=$C58)*
('Inc CWIP &amp; Plant'!$D$14:$D$377=$D58)*
('Inc CWIP &amp; Plant'!$U$14:$AR$377))</f>
        <v>0</v>
      </c>
      <c r="I58" s="209">
        <f>SUMPRODUCT(('Inc CWIP &amp; Plant'!$C$14:$C$377=I$36)*
('Inc CWIP &amp; Plant'!$U$13:$AR$13=$C58)*
('Inc CWIP &amp; Plant'!$D$14:$D$377=$D58)*
('Inc CWIP &amp; Plant'!$U$14:$AR$377))</f>
        <v>0</v>
      </c>
      <c r="J58" s="209">
        <f>SUMPRODUCT(('Inc CWIP &amp; Plant'!$C$14:$C$377=J$36)*
('Inc CWIP &amp; Plant'!$U$13:$AR$13=$C58)*
('Inc CWIP &amp; Plant'!$D$14:$D$377=$D58)*
('Inc CWIP &amp; Plant'!$U$14:$AR$377))</f>
        <v>0</v>
      </c>
      <c r="K58" s="209">
        <f>SUMPRODUCT(('Inc CWIP &amp; Plant'!$C$14:$C$377=K$36)*
('Inc CWIP &amp; Plant'!$U$13:$AR$13=$C58)*
('Inc CWIP &amp; Plant'!$D$14:$D$377=$D58)*
('Inc CWIP &amp; Plant'!$U$14:$AR$377))</f>
        <v>0</v>
      </c>
      <c r="L58" s="209">
        <f>SUMPRODUCT(('Inc CWIP &amp; Plant'!$C$14:$C$377=L$36)*
('Inc CWIP &amp; Plant'!$U$13:$AR$13=$C58)*
('Inc CWIP &amp; Plant'!$D$14:$D$377=$D58)*
('Inc CWIP &amp; Plant'!$U$14:$AR$377))</f>
        <v>0</v>
      </c>
      <c r="M58" s="209">
        <f>SUMPRODUCT(('Inc CWIP &amp; Plant'!$C$14:$C$377=M$36)*
('Inc CWIP &amp; Plant'!$U$13:$AR$13=$C58)*
('Inc CWIP &amp; Plant'!$D$14:$D$377=$D58)*
('Inc CWIP &amp; Plant'!$U$14:$AR$377))</f>
        <v>0</v>
      </c>
      <c r="N58" s="209">
        <f>SUMPRODUCT(('Inc CWIP &amp; Plant'!$C$14:$C$377=N$36)*
('Inc CWIP &amp; Plant'!$U$13:$AR$13=$C58)*
('Inc CWIP &amp; Plant'!$D$14:$D$377=$D58)*
('Inc CWIP &amp; Plant'!$U$14:$AR$377))</f>
        <v>0</v>
      </c>
      <c r="O58" s="209">
        <f>SUMPRODUCT(('Inc CWIP &amp; Plant'!$C$14:$C$377=O$36)*
('Inc CWIP &amp; Plant'!$U$13:$AR$13=$C58)*
('Inc CWIP &amp; Plant'!$D$14:$D$377=$D58)*
('Inc CWIP &amp; Plant'!$U$14:$AR$377))</f>
        <v>0</v>
      </c>
      <c r="P58" s="209">
        <f>SUMPRODUCT(('Inc CWIP &amp; Plant'!$C$14:$C$377=P$36)*
('Inc CWIP &amp; Plant'!$U$13:$AR$13=$C58)*
('Inc CWIP &amp; Plant'!$D$14:$D$377=$D58)*
('Inc CWIP &amp; Plant'!$U$14:$AR$377))</f>
        <v>0</v>
      </c>
      <c r="Q58" s="209">
        <f>SUMPRODUCT(('Inc CWIP &amp; Plant'!$C$14:$C$377=Q$36)*
('Inc CWIP &amp; Plant'!$U$13:$AR$13=$C58)*
('Inc CWIP &amp; Plant'!$D$14:$D$377=$D58)*
('Inc CWIP &amp; Plant'!$U$14:$AR$377))</f>
        <v>0</v>
      </c>
    </row>
    <row r="59" spans="2:17" ht="15" customHeight="1" x14ac:dyDescent="0.25">
      <c r="B59" s="66"/>
      <c r="C59" s="70">
        <f t="shared" si="3"/>
        <v>43374</v>
      </c>
      <c r="D59" s="70" t="s">
        <v>214</v>
      </c>
      <c r="E59" s="312">
        <f t="shared" si="4"/>
        <v>0</v>
      </c>
      <c r="F59" s="209">
        <f>SUMPRODUCT(('Inc CWIP &amp; Plant'!$C$14:$C$377=F$36)*
('Inc CWIP &amp; Plant'!$U$13:$AR$13=$C59)*
('Inc CWIP &amp; Plant'!$D$14:$D$377=$D59)*
('Inc CWIP &amp; Plant'!$U$14:$AR$377))</f>
        <v>0</v>
      </c>
      <c r="G59" s="209">
        <f>SUMPRODUCT(('Inc CWIP &amp; Plant'!$C$14:$C$377=G$36)*
('Inc CWIP &amp; Plant'!$U$13:$AR$13=$C59)*
('Inc CWIP &amp; Plant'!$D$14:$D$377=$D59)*
('Inc CWIP &amp; Plant'!$U$14:$AR$377))</f>
        <v>0</v>
      </c>
      <c r="H59" s="209">
        <f>SUMPRODUCT(('Inc CWIP &amp; Plant'!$C$14:$C$377=H$36)*
('Inc CWIP &amp; Plant'!$U$13:$AR$13=$C59)*
('Inc CWIP &amp; Plant'!$D$14:$D$377=$D59)*
('Inc CWIP &amp; Plant'!$U$14:$AR$377))</f>
        <v>0</v>
      </c>
      <c r="I59" s="209">
        <f>SUMPRODUCT(('Inc CWIP &amp; Plant'!$C$14:$C$377=I$36)*
('Inc CWIP &amp; Plant'!$U$13:$AR$13=$C59)*
('Inc CWIP &amp; Plant'!$D$14:$D$377=$D59)*
('Inc CWIP &amp; Plant'!$U$14:$AR$377))</f>
        <v>0</v>
      </c>
      <c r="J59" s="209">
        <f>SUMPRODUCT(('Inc CWIP &amp; Plant'!$C$14:$C$377=J$36)*
('Inc CWIP &amp; Plant'!$U$13:$AR$13=$C59)*
('Inc CWIP &amp; Plant'!$D$14:$D$377=$D59)*
('Inc CWIP &amp; Plant'!$U$14:$AR$377))</f>
        <v>0</v>
      </c>
      <c r="K59" s="209">
        <f>SUMPRODUCT(('Inc CWIP &amp; Plant'!$C$14:$C$377=K$36)*
('Inc CWIP &amp; Plant'!$U$13:$AR$13=$C59)*
('Inc CWIP &amp; Plant'!$D$14:$D$377=$D59)*
('Inc CWIP &amp; Plant'!$U$14:$AR$377))</f>
        <v>0</v>
      </c>
      <c r="L59" s="209">
        <f>SUMPRODUCT(('Inc CWIP &amp; Plant'!$C$14:$C$377=L$36)*
('Inc CWIP &amp; Plant'!$U$13:$AR$13=$C59)*
('Inc CWIP &amp; Plant'!$D$14:$D$377=$D59)*
('Inc CWIP &amp; Plant'!$U$14:$AR$377))</f>
        <v>0</v>
      </c>
      <c r="M59" s="209">
        <f>SUMPRODUCT(('Inc CWIP &amp; Plant'!$C$14:$C$377=M$36)*
('Inc CWIP &amp; Plant'!$U$13:$AR$13=$C59)*
('Inc CWIP &amp; Plant'!$D$14:$D$377=$D59)*
('Inc CWIP &amp; Plant'!$U$14:$AR$377))</f>
        <v>0</v>
      </c>
      <c r="N59" s="209">
        <f>SUMPRODUCT(('Inc CWIP &amp; Plant'!$C$14:$C$377=N$36)*
('Inc CWIP &amp; Plant'!$U$13:$AR$13=$C59)*
('Inc CWIP &amp; Plant'!$D$14:$D$377=$D59)*
('Inc CWIP &amp; Plant'!$U$14:$AR$377))</f>
        <v>0</v>
      </c>
      <c r="O59" s="209">
        <f>SUMPRODUCT(('Inc CWIP &amp; Plant'!$C$14:$C$377=O$36)*
('Inc CWIP &amp; Plant'!$U$13:$AR$13=$C59)*
('Inc CWIP &amp; Plant'!$D$14:$D$377=$D59)*
('Inc CWIP &amp; Plant'!$U$14:$AR$377))</f>
        <v>0</v>
      </c>
      <c r="P59" s="209">
        <f>SUMPRODUCT(('Inc CWIP &amp; Plant'!$C$14:$C$377=P$36)*
('Inc CWIP &amp; Plant'!$U$13:$AR$13=$C59)*
('Inc CWIP &amp; Plant'!$D$14:$D$377=$D59)*
('Inc CWIP &amp; Plant'!$U$14:$AR$377))</f>
        <v>0</v>
      </c>
      <c r="Q59" s="209">
        <f>SUMPRODUCT(('Inc CWIP &amp; Plant'!$C$14:$C$377=Q$36)*
('Inc CWIP &amp; Plant'!$U$13:$AR$13=$C59)*
('Inc CWIP &amp; Plant'!$D$14:$D$377=$D59)*
('Inc CWIP &amp; Plant'!$U$14:$AR$377))</f>
        <v>0</v>
      </c>
    </row>
    <row r="60" spans="2:17" ht="15" customHeight="1" x14ac:dyDescent="0.25">
      <c r="B60" s="66"/>
      <c r="C60" s="70">
        <f t="shared" si="3"/>
        <v>43405</v>
      </c>
      <c r="D60" s="70" t="s">
        <v>214</v>
      </c>
      <c r="E60" s="312">
        <f t="shared" si="4"/>
        <v>0</v>
      </c>
      <c r="F60" s="209">
        <f>SUMPRODUCT(('Inc CWIP &amp; Plant'!$C$14:$C$377=F$36)*
('Inc CWIP &amp; Plant'!$U$13:$AR$13=$C60)*
('Inc CWIP &amp; Plant'!$D$14:$D$377=$D60)*
('Inc CWIP &amp; Plant'!$U$14:$AR$377))</f>
        <v>0</v>
      </c>
      <c r="G60" s="209">
        <f>SUMPRODUCT(('Inc CWIP &amp; Plant'!$C$14:$C$377=G$36)*
('Inc CWIP &amp; Plant'!$U$13:$AR$13=$C60)*
('Inc CWIP &amp; Plant'!$D$14:$D$377=$D60)*
('Inc CWIP &amp; Plant'!$U$14:$AR$377))</f>
        <v>0</v>
      </c>
      <c r="H60" s="209">
        <f>SUMPRODUCT(('Inc CWIP &amp; Plant'!$C$14:$C$377=H$36)*
('Inc CWIP &amp; Plant'!$U$13:$AR$13=$C60)*
('Inc CWIP &amp; Plant'!$D$14:$D$377=$D60)*
('Inc CWIP &amp; Plant'!$U$14:$AR$377))</f>
        <v>0</v>
      </c>
      <c r="I60" s="209">
        <f>SUMPRODUCT(('Inc CWIP &amp; Plant'!$C$14:$C$377=I$36)*
('Inc CWIP &amp; Plant'!$U$13:$AR$13=$C60)*
('Inc CWIP &amp; Plant'!$D$14:$D$377=$D60)*
('Inc CWIP &amp; Plant'!$U$14:$AR$377))</f>
        <v>0</v>
      </c>
      <c r="J60" s="209">
        <f>SUMPRODUCT(('Inc CWIP &amp; Plant'!$C$14:$C$377=J$36)*
('Inc CWIP &amp; Plant'!$U$13:$AR$13=$C60)*
('Inc CWIP &amp; Plant'!$D$14:$D$377=$D60)*
('Inc CWIP &amp; Plant'!$U$14:$AR$377))</f>
        <v>0</v>
      </c>
      <c r="K60" s="209">
        <f>SUMPRODUCT(('Inc CWIP &amp; Plant'!$C$14:$C$377=K$36)*
('Inc CWIP &amp; Plant'!$U$13:$AR$13=$C60)*
('Inc CWIP &amp; Plant'!$D$14:$D$377=$D60)*
('Inc CWIP &amp; Plant'!$U$14:$AR$377))</f>
        <v>0</v>
      </c>
      <c r="L60" s="209">
        <f>SUMPRODUCT(('Inc CWIP &amp; Plant'!$C$14:$C$377=L$36)*
('Inc CWIP &amp; Plant'!$U$13:$AR$13=$C60)*
('Inc CWIP &amp; Plant'!$D$14:$D$377=$D60)*
('Inc CWIP &amp; Plant'!$U$14:$AR$377))</f>
        <v>0</v>
      </c>
      <c r="M60" s="209">
        <f>SUMPRODUCT(('Inc CWIP &amp; Plant'!$C$14:$C$377=M$36)*
('Inc CWIP &amp; Plant'!$U$13:$AR$13=$C60)*
('Inc CWIP &amp; Plant'!$D$14:$D$377=$D60)*
('Inc CWIP &amp; Plant'!$U$14:$AR$377))</f>
        <v>0</v>
      </c>
      <c r="N60" s="209">
        <f>SUMPRODUCT(('Inc CWIP &amp; Plant'!$C$14:$C$377=N$36)*
('Inc CWIP &amp; Plant'!$U$13:$AR$13=$C60)*
('Inc CWIP &amp; Plant'!$D$14:$D$377=$D60)*
('Inc CWIP &amp; Plant'!$U$14:$AR$377))</f>
        <v>0</v>
      </c>
      <c r="O60" s="209">
        <f>SUMPRODUCT(('Inc CWIP &amp; Plant'!$C$14:$C$377=O$36)*
('Inc CWIP &amp; Plant'!$U$13:$AR$13=$C60)*
('Inc CWIP &amp; Plant'!$D$14:$D$377=$D60)*
('Inc CWIP &amp; Plant'!$U$14:$AR$377))</f>
        <v>0</v>
      </c>
      <c r="P60" s="209">
        <f>SUMPRODUCT(('Inc CWIP &amp; Plant'!$C$14:$C$377=P$36)*
('Inc CWIP &amp; Plant'!$U$13:$AR$13=$C60)*
('Inc CWIP &amp; Plant'!$D$14:$D$377=$D60)*
('Inc CWIP &amp; Plant'!$U$14:$AR$377))</f>
        <v>0</v>
      </c>
      <c r="Q60" s="209">
        <f>SUMPRODUCT(('Inc CWIP &amp; Plant'!$C$14:$C$377=Q$36)*
('Inc CWIP &amp; Plant'!$U$13:$AR$13=$C60)*
('Inc CWIP &amp; Plant'!$D$14:$D$377=$D60)*
('Inc CWIP &amp; Plant'!$U$14:$AR$377))</f>
        <v>0</v>
      </c>
    </row>
    <row r="61" spans="2:17" ht="15" customHeight="1" x14ac:dyDescent="0.25">
      <c r="B61" s="66"/>
      <c r="C61" s="70">
        <f t="shared" si="3"/>
        <v>43435</v>
      </c>
      <c r="D61" s="70" t="s">
        <v>214</v>
      </c>
      <c r="E61" s="313">
        <f>SUM(F61:Q61)</f>
        <v>0</v>
      </c>
      <c r="F61" s="209">
        <f>SUMPRODUCT(('Inc CWIP &amp; Plant'!$C$14:$C$377=F$36)*
('Inc CWIP &amp; Plant'!$U$13:$AR$13=$C61)*
('Inc CWIP &amp; Plant'!$D$14:$D$377=$D61)*
('Inc CWIP &amp; Plant'!$U$14:$AR$377))</f>
        <v>0</v>
      </c>
      <c r="G61" s="209">
        <f>SUMPRODUCT(('Inc CWIP &amp; Plant'!$C$14:$C$377=G$36)*
('Inc CWIP &amp; Plant'!$U$13:$AR$13=$C61)*
('Inc CWIP &amp; Plant'!$D$14:$D$377=$D61)*
('Inc CWIP &amp; Plant'!$U$14:$AR$377))</f>
        <v>0</v>
      </c>
      <c r="H61" s="209">
        <f>SUMPRODUCT(('Inc CWIP &amp; Plant'!$C$14:$C$377=H$36)*
('Inc CWIP &amp; Plant'!$U$13:$AR$13=$C61)*
('Inc CWIP &amp; Plant'!$D$14:$D$377=$D61)*
('Inc CWIP &amp; Plant'!$U$14:$AR$377))</f>
        <v>0</v>
      </c>
      <c r="I61" s="209">
        <f>SUMPRODUCT(('Inc CWIP &amp; Plant'!$C$14:$C$377=I$36)*
('Inc CWIP &amp; Plant'!$U$13:$AR$13=$C61)*
('Inc CWIP &amp; Plant'!$D$14:$D$377=$D61)*
('Inc CWIP &amp; Plant'!$U$14:$AR$377))</f>
        <v>0</v>
      </c>
      <c r="J61" s="209">
        <f>SUMPRODUCT(('Inc CWIP &amp; Plant'!$C$14:$C$377=J$36)*
('Inc CWIP &amp; Plant'!$U$13:$AR$13=$C61)*
('Inc CWIP &amp; Plant'!$D$14:$D$377=$D61)*
('Inc CWIP &amp; Plant'!$U$14:$AR$377))</f>
        <v>0</v>
      </c>
      <c r="K61" s="209">
        <f>SUMPRODUCT(('Inc CWIP &amp; Plant'!$C$14:$C$377=K$36)*
('Inc CWIP &amp; Plant'!$U$13:$AR$13=$C61)*
('Inc CWIP &amp; Plant'!$D$14:$D$377=$D61)*
('Inc CWIP &amp; Plant'!$U$14:$AR$377))</f>
        <v>0</v>
      </c>
      <c r="L61" s="209">
        <f>SUMPRODUCT(('Inc CWIP &amp; Plant'!$C$14:$C$377=L$36)*
('Inc CWIP &amp; Plant'!$U$13:$AR$13=$C61)*
('Inc CWIP &amp; Plant'!$D$14:$D$377=$D61)*
('Inc CWIP &amp; Plant'!$U$14:$AR$377))</f>
        <v>0</v>
      </c>
      <c r="M61" s="209">
        <f>SUMPRODUCT(('Inc CWIP &amp; Plant'!$C$14:$C$377=M$36)*
('Inc CWIP &amp; Plant'!$U$13:$AR$13=$C61)*
('Inc CWIP &amp; Plant'!$D$14:$D$377=$D61)*
('Inc CWIP &amp; Plant'!$U$14:$AR$377))</f>
        <v>0</v>
      </c>
      <c r="N61" s="209">
        <f>SUMPRODUCT(('Inc CWIP &amp; Plant'!$C$14:$C$377=N$36)*
('Inc CWIP &amp; Plant'!$U$13:$AR$13=$C61)*
('Inc CWIP &amp; Plant'!$D$14:$D$377=$D61)*
('Inc CWIP &amp; Plant'!$U$14:$AR$377))</f>
        <v>0</v>
      </c>
      <c r="O61" s="209">
        <f>SUMPRODUCT(('Inc CWIP &amp; Plant'!$C$14:$C$377=O$36)*
('Inc CWIP &amp; Plant'!$U$13:$AR$13=$C61)*
('Inc CWIP &amp; Plant'!$D$14:$D$377=$D61)*
('Inc CWIP &amp; Plant'!$U$14:$AR$377))</f>
        <v>0</v>
      </c>
      <c r="P61" s="209">
        <f>SUMPRODUCT(('Inc CWIP &amp; Plant'!$C$14:$C$377=P$36)*
('Inc CWIP &amp; Plant'!$U$13:$AR$13=$C61)*
('Inc CWIP &amp; Plant'!$D$14:$D$377=$D61)*
('Inc CWIP &amp; Plant'!$U$14:$AR$377))</f>
        <v>0</v>
      </c>
      <c r="Q61" s="209">
        <f>SUMPRODUCT(('Inc CWIP &amp; Plant'!$C$14:$C$377=Q$36)*
('Inc CWIP &amp; Plant'!$U$13:$AR$13=$C61)*
('Inc CWIP &amp; Plant'!$D$14:$D$377=$D61)*
('Inc CWIP &amp; Plant'!$U$14:$AR$377))</f>
        <v>0</v>
      </c>
    </row>
    <row r="62" spans="2:17" ht="15" customHeight="1" x14ac:dyDescent="0.25">
      <c r="B62" s="66"/>
      <c r="C62" s="66"/>
      <c r="D62" s="66"/>
      <c r="E62" s="66"/>
      <c r="F62" s="66"/>
      <c r="G62" s="66"/>
      <c r="H62" s="66"/>
      <c r="I62" s="66"/>
      <c r="J62" s="66"/>
      <c r="K62" s="66"/>
      <c r="L62" s="66"/>
      <c r="M62" s="66"/>
      <c r="N62" s="66"/>
      <c r="O62" s="66"/>
      <c r="P62" s="66"/>
      <c r="Q62" s="66"/>
    </row>
    <row r="63" spans="2:17" x14ac:dyDescent="0.25">
      <c r="B63" s="66"/>
      <c r="C63" s="66"/>
      <c r="D63" s="66"/>
      <c r="E63" s="66"/>
      <c r="F63" s="66"/>
      <c r="G63" s="66"/>
      <c r="H63" s="66"/>
      <c r="I63" s="66"/>
      <c r="J63" s="66"/>
      <c r="K63" s="66"/>
      <c r="L63" s="66"/>
      <c r="M63" s="66"/>
      <c r="N63" s="66"/>
      <c r="O63" s="66"/>
      <c r="P63" s="66"/>
      <c r="Q63" s="66"/>
    </row>
    <row r="64" spans="2:17" ht="15" customHeight="1" x14ac:dyDescent="0.25">
      <c r="B64" s="66"/>
      <c r="C64" s="66"/>
      <c r="D64" s="66"/>
      <c r="E64" s="92" t="s">
        <v>329</v>
      </c>
      <c r="F64" s="93"/>
      <c r="G64" s="93"/>
      <c r="H64" s="93"/>
      <c r="I64" s="93"/>
      <c r="J64" s="93"/>
      <c r="K64" s="93"/>
      <c r="L64" s="93"/>
      <c r="M64" s="93"/>
      <c r="N64" s="93"/>
      <c r="O64" s="93"/>
      <c r="P64" s="93"/>
      <c r="Q64" s="93"/>
    </row>
    <row r="65" spans="2:17" ht="42.75" customHeight="1" x14ac:dyDescent="0.25">
      <c r="B65" s="69"/>
      <c r="C65" s="89" t="s">
        <v>0</v>
      </c>
      <c r="D65" s="90"/>
      <c r="E65" s="309" t="s">
        <v>324</v>
      </c>
      <c r="F65" s="309" t="str">
        <f t="shared" ref="F65:Q65" si="5">F36</f>
        <v>Devers Colorado River (DCR)</v>
      </c>
      <c r="G65" s="309" t="str">
        <f t="shared" si="5"/>
        <v>Tehachapi Segments 1 - 3A</v>
      </c>
      <c r="H65" s="309" t="str">
        <f t="shared" si="5"/>
        <v>Tehachapi Segments 3B &amp; 3C</v>
      </c>
      <c r="I65" s="309" t="str">
        <f t="shared" si="5"/>
        <v>Tehachapi Segments 4-11</v>
      </c>
      <c r="J65" s="309" t="str">
        <f t="shared" si="5"/>
        <v>Red Bluff Substation</v>
      </c>
      <c r="K65" s="309" t="str">
        <f t="shared" si="5"/>
        <v>Eldorado - Ivanpah</v>
      </c>
      <c r="L65" s="309" t="str">
        <f t="shared" si="5"/>
        <v>Lugo-Pisgah</v>
      </c>
      <c r="M65" s="309" t="str">
        <f t="shared" si="5"/>
        <v>Calcite Southern (formerly Jasper; part of South of Kramer)</v>
      </c>
      <c r="N65" s="309" t="str">
        <f t="shared" si="5"/>
        <v>West of Devers</v>
      </c>
      <c r="O65" s="309" t="str">
        <f t="shared" si="5"/>
        <v>Colorado River Substation</v>
      </c>
      <c r="P65" s="309" t="str">
        <f t="shared" si="5"/>
        <v>Whirlwind Substation Expansion Project</v>
      </c>
      <c r="Q65" s="309" t="str">
        <f t="shared" si="5"/>
        <v>Rancho Vista</v>
      </c>
    </row>
    <row r="66" spans="2:17" ht="15" customHeight="1" x14ac:dyDescent="0.25">
      <c r="B66" s="66" t="s">
        <v>327</v>
      </c>
      <c r="C66" s="70">
        <f t="shared" ref="C66:C90" si="6">C37</f>
        <v>42705</v>
      </c>
      <c r="D66" s="70" t="s">
        <v>214</v>
      </c>
      <c r="E66" s="311">
        <f>SUM(F66:Q66)</f>
        <v>0</v>
      </c>
      <c r="F66" s="209">
        <f>SUMIFS('Inc CWIP &amp; Plant'!$Q:$Q,'Inc CWIP &amp; Plant'!$C:$C,'Inc CWIP &amp; Plant Summary'!F$65,'Inc CWIP &amp; Plant'!$D:$D,'Inc CWIP &amp; Plant Summary'!$D66,'Inc CWIP &amp; Plant'!$I:$I,'Inc CWIP &amp; Plant Summary'!$C66)</f>
        <v>0</v>
      </c>
      <c r="G66" s="209">
        <f>SUMIFS('Inc CWIP &amp; Plant'!$Q:$Q,'Inc CWIP &amp; Plant'!$C:$C,'Inc CWIP &amp; Plant Summary'!G$65,'Inc CWIP &amp; Plant'!$D:$D,'Inc CWIP &amp; Plant Summary'!$D66,'Inc CWIP &amp; Plant'!$I:$I,'Inc CWIP &amp; Plant Summary'!$C66)</f>
        <v>0</v>
      </c>
      <c r="H66" s="209">
        <f>SUMIFS('Inc CWIP &amp; Plant'!$Q:$Q,'Inc CWIP &amp; Plant'!$C:$C,'Inc CWIP &amp; Plant Summary'!H$65,'Inc CWIP &amp; Plant'!$D:$D,'Inc CWIP &amp; Plant Summary'!$D66,'Inc CWIP &amp; Plant'!$I:$I,'Inc CWIP &amp; Plant Summary'!$C66)</f>
        <v>0</v>
      </c>
      <c r="I66" s="209">
        <f>SUMIFS('Inc CWIP &amp; Plant'!$Q:$Q,'Inc CWIP &amp; Plant'!$C:$C,'Inc CWIP &amp; Plant Summary'!I$65,'Inc CWIP &amp; Plant'!$D:$D,'Inc CWIP &amp; Plant Summary'!$D66,'Inc CWIP &amp; Plant'!$I:$I,'Inc CWIP &amp; Plant Summary'!$C66)</f>
        <v>0</v>
      </c>
      <c r="J66" s="209">
        <f>SUMIFS('Inc CWIP &amp; Plant'!$Q:$Q,'Inc CWIP &amp; Plant'!$C:$C,'Inc CWIP &amp; Plant Summary'!J$65,'Inc CWIP &amp; Plant'!$D:$D,'Inc CWIP &amp; Plant Summary'!$D66,'Inc CWIP &amp; Plant'!$I:$I,'Inc CWIP &amp; Plant Summary'!$C66)</f>
        <v>0</v>
      </c>
      <c r="K66" s="209">
        <f>SUMIFS('Inc CWIP &amp; Plant'!$Q:$Q,'Inc CWIP &amp; Plant'!$C:$C,'Inc CWIP &amp; Plant Summary'!K$65,'Inc CWIP &amp; Plant'!$D:$D,'Inc CWIP &amp; Plant Summary'!$D66,'Inc CWIP &amp; Plant'!$I:$I,'Inc CWIP &amp; Plant Summary'!$C66)</f>
        <v>0</v>
      </c>
      <c r="L66" s="209">
        <f>SUMIFS('Inc CWIP &amp; Plant'!$Q:$Q,'Inc CWIP &amp; Plant'!$C:$C,'Inc CWIP &amp; Plant Summary'!L$65,'Inc CWIP &amp; Plant'!$D:$D,'Inc CWIP &amp; Plant Summary'!$D66,'Inc CWIP &amp; Plant'!$I:$I,'Inc CWIP &amp; Plant Summary'!$C66)</f>
        <v>0</v>
      </c>
      <c r="M66" s="209">
        <f>SUMIFS('Inc CWIP &amp; Plant'!$Q:$Q,'Inc CWIP &amp; Plant'!$C:$C,'Inc CWIP &amp; Plant Summary'!M$65,'Inc CWIP &amp; Plant'!$D:$D,'Inc CWIP &amp; Plant Summary'!$D66,'Inc CWIP &amp; Plant'!$I:$I,'Inc CWIP &amp; Plant Summary'!$C66)</f>
        <v>0</v>
      </c>
      <c r="N66" s="209">
        <f>SUMIFS('Inc CWIP &amp; Plant'!$Q:$Q,'Inc CWIP &amp; Plant'!$C:$C,'Inc CWIP &amp; Plant Summary'!N$65,'Inc CWIP &amp; Plant'!$D:$D,'Inc CWIP &amp; Plant Summary'!$D66,'Inc CWIP &amp; Plant'!$I:$I,'Inc CWIP &amp; Plant Summary'!$C66)</f>
        <v>0</v>
      </c>
      <c r="O66" s="209">
        <f>SUMIFS('Inc CWIP &amp; Plant'!$Q:$Q,'Inc CWIP &amp; Plant'!$C:$C,'Inc CWIP &amp; Plant Summary'!O$65,'Inc CWIP &amp; Plant'!$D:$D,'Inc CWIP &amp; Plant Summary'!$D66,'Inc CWIP &amp; Plant'!$I:$I,'Inc CWIP &amp; Plant Summary'!$C66)</f>
        <v>0</v>
      </c>
      <c r="P66" s="209">
        <f>SUMIFS('Inc CWIP &amp; Plant'!$Q:$Q,'Inc CWIP &amp; Plant'!$C:$C,'Inc CWIP &amp; Plant Summary'!P$65,'Inc CWIP &amp; Plant'!$D:$D,'Inc CWIP &amp; Plant Summary'!$D66,'Inc CWIP &amp; Plant'!$I:$I,'Inc CWIP &amp; Plant Summary'!$C66)</f>
        <v>0</v>
      </c>
      <c r="Q66" s="209">
        <f>SUMIFS('Inc CWIP &amp; Plant'!$Q:$Q,'Inc CWIP &amp; Plant'!$C:$C,'Inc CWIP &amp; Plant Summary'!Q$65,'Inc CWIP &amp; Plant'!$D:$D,'Inc CWIP &amp; Plant Summary'!$D66,'Inc CWIP &amp; Plant'!$I:$I,'Inc CWIP &amp; Plant Summary'!$C66)</f>
        <v>0</v>
      </c>
    </row>
    <row r="67" spans="2:17" ht="15" customHeight="1" x14ac:dyDescent="0.25">
      <c r="B67" s="66" t="s">
        <v>4</v>
      </c>
      <c r="C67" s="70">
        <f t="shared" si="6"/>
        <v>42736</v>
      </c>
      <c r="D67" s="70" t="s">
        <v>214</v>
      </c>
      <c r="E67" s="312">
        <f>SUM(F67:Q67)</f>
        <v>908.84664999999995</v>
      </c>
      <c r="F67" s="209">
        <f>SUMIFS('Inc CWIP &amp; Plant'!$Q:$Q,'Inc CWIP &amp; Plant'!$C:$C,'Inc CWIP &amp; Plant Summary'!F$65,'Inc CWIP &amp; Plant'!$D:$D,'Inc CWIP &amp; Plant Summary'!$D67,'Inc CWIP &amp; Plant'!$I:$I,'Inc CWIP &amp; Plant Summary'!$C67)</f>
        <v>0</v>
      </c>
      <c r="G67" s="209">
        <f>SUMIFS('Inc CWIP &amp; Plant'!$Q:$Q,'Inc CWIP &amp; Plant'!$C:$C,'Inc CWIP &amp; Plant Summary'!G$65,'Inc CWIP &amp; Plant'!$D:$D,'Inc CWIP &amp; Plant Summary'!$D67,'Inc CWIP &amp; Plant'!$I:$I,'Inc CWIP &amp; Plant Summary'!$C67)</f>
        <v>0</v>
      </c>
      <c r="H67" s="209">
        <f>SUMIFS('Inc CWIP &amp; Plant'!$Q:$Q,'Inc CWIP &amp; Plant'!$C:$C,'Inc CWIP &amp; Plant Summary'!H$65,'Inc CWIP &amp; Plant'!$D:$D,'Inc CWIP &amp; Plant Summary'!$D67,'Inc CWIP &amp; Plant'!$I:$I,'Inc CWIP &amp; Plant Summary'!$C67)</f>
        <v>0</v>
      </c>
      <c r="I67" s="209">
        <f>SUMIFS('Inc CWIP &amp; Plant'!$Q:$Q,'Inc CWIP &amp; Plant'!$C:$C,'Inc CWIP &amp; Plant Summary'!I$65,'Inc CWIP &amp; Plant'!$D:$D,'Inc CWIP &amp; Plant Summary'!$D67,'Inc CWIP &amp; Plant'!$I:$I,'Inc CWIP &amp; Plant Summary'!$C67)</f>
        <v>908.84664999999995</v>
      </c>
      <c r="J67" s="209">
        <f>SUMIFS('Inc CWIP &amp; Plant'!$Q:$Q,'Inc CWIP &amp; Plant'!$C:$C,'Inc CWIP &amp; Plant Summary'!J$65,'Inc CWIP &amp; Plant'!$D:$D,'Inc CWIP &amp; Plant Summary'!$D67,'Inc CWIP &amp; Plant'!$I:$I,'Inc CWIP &amp; Plant Summary'!$C67)</f>
        <v>0</v>
      </c>
      <c r="K67" s="209">
        <f>SUMIFS('Inc CWIP &amp; Plant'!$Q:$Q,'Inc CWIP &amp; Plant'!$C:$C,'Inc CWIP &amp; Plant Summary'!K$65,'Inc CWIP &amp; Plant'!$D:$D,'Inc CWIP &amp; Plant Summary'!$D67,'Inc CWIP &amp; Plant'!$I:$I,'Inc CWIP &amp; Plant Summary'!$C67)</f>
        <v>0</v>
      </c>
      <c r="L67" s="209">
        <f>SUMIFS('Inc CWIP &amp; Plant'!$Q:$Q,'Inc CWIP &amp; Plant'!$C:$C,'Inc CWIP &amp; Plant Summary'!L$65,'Inc CWIP &amp; Plant'!$D:$D,'Inc CWIP &amp; Plant Summary'!$D67,'Inc CWIP &amp; Plant'!$I:$I,'Inc CWIP &amp; Plant Summary'!$C67)</f>
        <v>0</v>
      </c>
      <c r="M67" s="209">
        <f>SUMIFS('Inc CWIP &amp; Plant'!$Q:$Q,'Inc CWIP &amp; Plant'!$C:$C,'Inc CWIP &amp; Plant Summary'!M$65,'Inc CWIP &amp; Plant'!$D:$D,'Inc CWIP &amp; Plant Summary'!$D67,'Inc CWIP &amp; Plant'!$I:$I,'Inc CWIP &amp; Plant Summary'!$C67)</f>
        <v>0</v>
      </c>
      <c r="N67" s="209">
        <f>SUMIFS('Inc CWIP &amp; Plant'!$Q:$Q,'Inc CWIP &amp; Plant'!$C:$C,'Inc CWIP &amp; Plant Summary'!N$65,'Inc CWIP &amp; Plant'!$D:$D,'Inc CWIP &amp; Plant Summary'!$D67,'Inc CWIP &amp; Plant'!$I:$I,'Inc CWIP &amp; Plant Summary'!$C67)</f>
        <v>0</v>
      </c>
      <c r="O67" s="209">
        <f>SUMIFS('Inc CWIP &amp; Plant'!$Q:$Q,'Inc CWIP &amp; Plant'!$C:$C,'Inc CWIP &amp; Plant Summary'!O$65,'Inc CWIP &amp; Plant'!$D:$D,'Inc CWIP &amp; Plant Summary'!$D67,'Inc CWIP &amp; Plant'!$I:$I,'Inc CWIP &amp; Plant Summary'!$C67)</f>
        <v>0</v>
      </c>
      <c r="P67" s="209">
        <f>SUMIFS('Inc CWIP &amp; Plant'!$Q:$Q,'Inc CWIP &amp; Plant'!$C:$C,'Inc CWIP &amp; Plant Summary'!P$65,'Inc CWIP &amp; Plant'!$D:$D,'Inc CWIP &amp; Plant Summary'!$D67,'Inc CWIP &amp; Plant'!$I:$I,'Inc CWIP &amp; Plant Summary'!$C67)</f>
        <v>0</v>
      </c>
      <c r="Q67" s="209">
        <f>SUMIFS('Inc CWIP &amp; Plant'!$Q:$Q,'Inc CWIP &amp; Plant'!$C:$C,'Inc CWIP &amp; Plant Summary'!Q$65,'Inc CWIP &amp; Plant'!$D:$D,'Inc CWIP &amp; Plant Summary'!$D67,'Inc CWIP &amp; Plant'!$I:$I,'Inc CWIP &amp; Plant Summary'!$C67)</f>
        <v>0</v>
      </c>
    </row>
    <row r="68" spans="2:17" ht="15" customHeight="1" x14ac:dyDescent="0.25">
      <c r="B68" s="66"/>
      <c r="C68" s="70">
        <f t="shared" si="6"/>
        <v>42767</v>
      </c>
      <c r="D68" s="70" t="s">
        <v>214</v>
      </c>
      <c r="E68" s="312">
        <f t="shared" ref="E68:E89" si="7">SUM(F68:Q68)</f>
        <v>0</v>
      </c>
      <c r="F68" s="209">
        <f>SUMIFS('Inc CWIP &amp; Plant'!$Q:$Q,'Inc CWIP &amp; Plant'!$C:$C,'Inc CWIP &amp; Plant Summary'!F$65,'Inc CWIP &amp; Plant'!$D:$D,'Inc CWIP &amp; Plant Summary'!$D68,'Inc CWIP &amp; Plant'!$I:$I,'Inc CWIP &amp; Plant Summary'!$C68)</f>
        <v>0</v>
      </c>
      <c r="G68" s="209">
        <f>SUMIFS('Inc CWIP &amp; Plant'!$Q:$Q,'Inc CWIP &amp; Plant'!$C:$C,'Inc CWIP &amp; Plant Summary'!G$65,'Inc CWIP &amp; Plant'!$D:$D,'Inc CWIP &amp; Plant Summary'!$D68,'Inc CWIP &amp; Plant'!$I:$I,'Inc CWIP &amp; Plant Summary'!$C68)</f>
        <v>0</v>
      </c>
      <c r="H68" s="209">
        <f>SUMIFS('Inc CWIP &amp; Plant'!$Q:$Q,'Inc CWIP &amp; Plant'!$C:$C,'Inc CWIP &amp; Plant Summary'!H$65,'Inc CWIP &amp; Plant'!$D:$D,'Inc CWIP &amp; Plant Summary'!$D68,'Inc CWIP &amp; Plant'!$I:$I,'Inc CWIP &amp; Plant Summary'!$C68)</f>
        <v>0</v>
      </c>
      <c r="I68" s="209">
        <f>SUMIFS('Inc CWIP &amp; Plant'!$Q:$Q,'Inc CWIP &amp; Plant'!$C:$C,'Inc CWIP &amp; Plant Summary'!I$65,'Inc CWIP &amp; Plant'!$D:$D,'Inc CWIP &amp; Plant Summary'!$D68,'Inc CWIP &amp; Plant'!$I:$I,'Inc CWIP &amp; Plant Summary'!$C68)</f>
        <v>0</v>
      </c>
      <c r="J68" s="209">
        <f>SUMIFS('Inc CWIP &amp; Plant'!$Q:$Q,'Inc CWIP &amp; Plant'!$C:$C,'Inc CWIP &amp; Plant Summary'!J$65,'Inc CWIP &amp; Plant'!$D:$D,'Inc CWIP &amp; Plant Summary'!$D68,'Inc CWIP &amp; Plant'!$I:$I,'Inc CWIP &amp; Plant Summary'!$C68)</f>
        <v>0</v>
      </c>
      <c r="K68" s="209">
        <f>SUMIFS('Inc CWIP &amp; Plant'!$Q:$Q,'Inc CWIP &amp; Plant'!$C:$C,'Inc CWIP &amp; Plant Summary'!K$65,'Inc CWIP &amp; Plant'!$D:$D,'Inc CWIP &amp; Plant Summary'!$D68,'Inc CWIP &amp; Plant'!$I:$I,'Inc CWIP &amp; Plant Summary'!$C68)</f>
        <v>0</v>
      </c>
      <c r="L68" s="209">
        <f>SUMIFS('Inc CWIP &amp; Plant'!$Q:$Q,'Inc CWIP &amp; Plant'!$C:$C,'Inc CWIP &amp; Plant Summary'!L$65,'Inc CWIP &amp; Plant'!$D:$D,'Inc CWIP &amp; Plant Summary'!$D68,'Inc CWIP &amp; Plant'!$I:$I,'Inc CWIP &amp; Plant Summary'!$C68)</f>
        <v>0</v>
      </c>
      <c r="M68" s="209">
        <f>SUMIFS('Inc CWIP &amp; Plant'!$Q:$Q,'Inc CWIP &amp; Plant'!$C:$C,'Inc CWIP &amp; Plant Summary'!M$65,'Inc CWIP &amp; Plant'!$D:$D,'Inc CWIP &amp; Plant Summary'!$D68,'Inc CWIP &amp; Plant'!$I:$I,'Inc CWIP &amp; Plant Summary'!$C68)</f>
        <v>0</v>
      </c>
      <c r="N68" s="209">
        <f>SUMIFS('Inc CWIP &amp; Plant'!$Q:$Q,'Inc CWIP &amp; Plant'!$C:$C,'Inc CWIP &amp; Plant Summary'!N$65,'Inc CWIP &amp; Plant'!$D:$D,'Inc CWIP &amp; Plant Summary'!$D68,'Inc CWIP &amp; Plant'!$I:$I,'Inc CWIP &amp; Plant Summary'!$C68)</f>
        <v>0</v>
      </c>
      <c r="O68" s="209">
        <f>SUMIFS('Inc CWIP &amp; Plant'!$Q:$Q,'Inc CWIP &amp; Plant'!$C:$C,'Inc CWIP &amp; Plant Summary'!O$65,'Inc CWIP &amp; Plant'!$D:$D,'Inc CWIP &amp; Plant Summary'!$D68,'Inc CWIP &amp; Plant'!$I:$I,'Inc CWIP &amp; Plant Summary'!$C68)</f>
        <v>0</v>
      </c>
      <c r="P68" s="209">
        <f>SUMIFS('Inc CWIP &amp; Plant'!$Q:$Q,'Inc CWIP &amp; Plant'!$C:$C,'Inc CWIP &amp; Plant Summary'!P$65,'Inc CWIP &amp; Plant'!$D:$D,'Inc CWIP &amp; Plant Summary'!$D68,'Inc CWIP &amp; Plant'!$I:$I,'Inc CWIP &amp; Plant Summary'!$C68)</f>
        <v>0</v>
      </c>
      <c r="Q68" s="209">
        <f>SUMIFS('Inc CWIP &amp; Plant'!$Q:$Q,'Inc CWIP &amp; Plant'!$C:$C,'Inc CWIP &amp; Plant Summary'!Q$65,'Inc CWIP &amp; Plant'!$D:$D,'Inc CWIP &amp; Plant Summary'!$D68,'Inc CWIP &amp; Plant'!$I:$I,'Inc CWIP &amp; Plant Summary'!$C68)</f>
        <v>0</v>
      </c>
    </row>
    <row r="69" spans="2:17" ht="15" customHeight="1" x14ac:dyDescent="0.25">
      <c r="B69" s="66"/>
      <c r="C69" s="70">
        <f t="shared" si="6"/>
        <v>42795</v>
      </c>
      <c r="D69" s="70" t="s">
        <v>214</v>
      </c>
      <c r="E69" s="312">
        <f t="shared" si="7"/>
        <v>0</v>
      </c>
      <c r="F69" s="209">
        <f>SUMIFS('Inc CWIP &amp; Plant'!$Q:$Q,'Inc CWIP &amp; Plant'!$C:$C,'Inc CWIP &amp; Plant Summary'!F$65,'Inc CWIP &amp; Plant'!$D:$D,'Inc CWIP &amp; Plant Summary'!$D69,'Inc CWIP &amp; Plant'!$I:$I,'Inc CWIP &amp; Plant Summary'!$C69)</f>
        <v>0</v>
      </c>
      <c r="G69" s="209">
        <f>SUMIFS('Inc CWIP &amp; Plant'!$Q:$Q,'Inc CWIP &amp; Plant'!$C:$C,'Inc CWIP &amp; Plant Summary'!G$65,'Inc CWIP &amp; Plant'!$D:$D,'Inc CWIP &amp; Plant Summary'!$D69,'Inc CWIP &amp; Plant'!$I:$I,'Inc CWIP &amp; Plant Summary'!$C69)</f>
        <v>0</v>
      </c>
      <c r="H69" s="209">
        <f>SUMIFS('Inc CWIP &amp; Plant'!$Q:$Q,'Inc CWIP &amp; Plant'!$C:$C,'Inc CWIP &amp; Plant Summary'!H$65,'Inc CWIP &amp; Plant'!$D:$D,'Inc CWIP &amp; Plant Summary'!$D69,'Inc CWIP &amp; Plant'!$I:$I,'Inc CWIP &amp; Plant Summary'!$C69)</f>
        <v>0</v>
      </c>
      <c r="I69" s="209">
        <f>SUMIFS('Inc CWIP &amp; Plant'!$Q:$Q,'Inc CWIP &amp; Plant'!$C:$C,'Inc CWIP &amp; Plant Summary'!I$65,'Inc CWIP &amp; Plant'!$D:$D,'Inc CWIP &amp; Plant Summary'!$D69,'Inc CWIP &amp; Plant'!$I:$I,'Inc CWIP &amp; Plant Summary'!$C69)</f>
        <v>0</v>
      </c>
      <c r="J69" s="209">
        <f>SUMIFS('Inc CWIP &amp; Plant'!$Q:$Q,'Inc CWIP &amp; Plant'!$C:$C,'Inc CWIP &amp; Plant Summary'!J$65,'Inc CWIP &amp; Plant'!$D:$D,'Inc CWIP &amp; Plant Summary'!$D69,'Inc CWIP &amp; Plant'!$I:$I,'Inc CWIP &amp; Plant Summary'!$C69)</f>
        <v>0</v>
      </c>
      <c r="K69" s="209">
        <f>SUMIFS('Inc CWIP &amp; Plant'!$Q:$Q,'Inc CWIP &amp; Plant'!$C:$C,'Inc CWIP &amp; Plant Summary'!K$65,'Inc CWIP &amp; Plant'!$D:$D,'Inc CWIP &amp; Plant Summary'!$D69,'Inc CWIP &amp; Plant'!$I:$I,'Inc CWIP &amp; Plant Summary'!$C69)</f>
        <v>0</v>
      </c>
      <c r="L69" s="209">
        <f>SUMIFS('Inc CWIP &amp; Plant'!$Q:$Q,'Inc CWIP &amp; Plant'!$C:$C,'Inc CWIP &amp; Plant Summary'!L$65,'Inc CWIP &amp; Plant'!$D:$D,'Inc CWIP &amp; Plant Summary'!$D69,'Inc CWIP &amp; Plant'!$I:$I,'Inc CWIP &amp; Plant Summary'!$C69)</f>
        <v>0</v>
      </c>
      <c r="M69" s="209">
        <f>SUMIFS('Inc CWIP &amp; Plant'!$Q:$Q,'Inc CWIP &amp; Plant'!$C:$C,'Inc CWIP &amp; Plant Summary'!M$65,'Inc CWIP &amp; Plant'!$D:$D,'Inc CWIP &amp; Plant Summary'!$D69,'Inc CWIP &amp; Plant'!$I:$I,'Inc CWIP &amp; Plant Summary'!$C69)</f>
        <v>0</v>
      </c>
      <c r="N69" s="209">
        <f>SUMIFS('Inc CWIP &amp; Plant'!$Q:$Q,'Inc CWIP &amp; Plant'!$C:$C,'Inc CWIP &amp; Plant Summary'!N$65,'Inc CWIP &amp; Plant'!$D:$D,'Inc CWIP &amp; Plant Summary'!$D69,'Inc CWIP &amp; Plant'!$I:$I,'Inc CWIP &amp; Plant Summary'!$C69)</f>
        <v>0</v>
      </c>
      <c r="O69" s="209">
        <f>SUMIFS('Inc CWIP &amp; Plant'!$Q:$Q,'Inc CWIP &amp; Plant'!$C:$C,'Inc CWIP &amp; Plant Summary'!O$65,'Inc CWIP &amp; Plant'!$D:$D,'Inc CWIP &amp; Plant Summary'!$D69,'Inc CWIP &amp; Plant'!$I:$I,'Inc CWIP &amp; Plant Summary'!$C69)</f>
        <v>0</v>
      </c>
      <c r="P69" s="209">
        <f>SUMIFS('Inc CWIP &amp; Plant'!$Q:$Q,'Inc CWIP &amp; Plant'!$C:$C,'Inc CWIP &amp; Plant Summary'!P$65,'Inc CWIP &amp; Plant'!$D:$D,'Inc CWIP &amp; Plant Summary'!$D69,'Inc CWIP &amp; Plant'!$I:$I,'Inc CWIP &amp; Plant Summary'!$C69)</f>
        <v>0</v>
      </c>
      <c r="Q69" s="209">
        <f>SUMIFS('Inc CWIP &amp; Plant'!$Q:$Q,'Inc CWIP &amp; Plant'!$C:$C,'Inc CWIP &amp; Plant Summary'!Q$65,'Inc CWIP &amp; Plant'!$D:$D,'Inc CWIP &amp; Plant Summary'!$D69,'Inc CWIP &amp; Plant'!$I:$I,'Inc CWIP &amp; Plant Summary'!$C69)</f>
        <v>0</v>
      </c>
    </row>
    <row r="70" spans="2:17" ht="15" customHeight="1" x14ac:dyDescent="0.25">
      <c r="B70" s="66"/>
      <c r="C70" s="70">
        <f t="shared" si="6"/>
        <v>42826</v>
      </c>
      <c r="D70" s="70" t="s">
        <v>214</v>
      </c>
      <c r="E70" s="312">
        <f>SUM(F70:Q70)</f>
        <v>26336.912499999999</v>
      </c>
      <c r="F70" s="209">
        <f>SUMIFS('Inc CWIP &amp; Plant'!$Q:$Q,'Inc CWIP &amp; Plant'!$C:$C,'Inc CWIP &amp; Plant Summary'!F$65,'Inc CWIP &amp; Plant'!$D:$D,'Inc CWIP &amp; Plant Summary'!$D70,'Inc CWIP &amp; Plant'!$I:$I,'Inc CWIP &amp; Plant Summary'!$C70)</f>
        <v>0</v>
      </c>
      <c r="G70" s="209">
        <f>SUMIFS('Inc CWIP &amp; Plant'!$Q:$Q,'Inc CWIP &amp; Plant'!$C:$C,'Inc CWIP &amp; Plant Summary'!G$65,'Inc CWIP &amp; Plant'!$D:$D,'Inc CWIP &amp; Plant Summary'!$D70,'Inc CWIP &amp; Plant'!$I:$I,'Inc CWIP &amp; Plant Summary'!$C70)</f>
        <v>0</v>
      </c>
      <c r="H70" s="209">
        <f>SUMIFS('Inc CWIP &amp; Plant'!$Q:$Q,'Inc CWIP &amp; Plant'!$C:$C,'Inc CWIP &amp; Plant Summary'!H$65,'Inc CWIP &amp; Plant'!$D:$D,'Inc CWIP &amp; Plant Summary'!$D70,'Inc CWIP &amp; Plant'!$I:$I,'Inc CWIP &amp; Plant Summary'!$C70)</f>
        <v>0</v>
      </c>
      <c r="I70" s="209">
        <f>SUMIFS('Inc CWIP &amp; Plant'!$Q:$Q,'Inc CWIP &amp; Plant'!$C:$C,'Inc CWIP &amp; Plant Summary'!I$65,'Inc CWIP &amp; Plant'!$D:$D,'Inc CWIP &amp; Plant Summary'!$D70,'Inc CWIP &amp; Plant'!$I:$I,'Inc CWIP &amp; Plant Summary'!$C70)</f>
        <v>0</v>
      </c>
      <c r="J70" s="209">
        <f>SUMIFS('Inc CWIP &amp; Plant'!$Q:$Q,'Inc CWIP &amp; Plant'!$C:$C,'Inc CWIP &amp; Plant Summary'!J$65,'Inc CWIP &amp; Plant'!$D:$D,'Inc CWIP &amp; Plant Summary'!$D70,'Inc CWIP &amp; Plant'!$I:$I,'Inc CWIP &amp; Plant Summary'!$C70)</f>
        <v>0</v>
      </c>
      <c r="K70" s="209">
        <f>SUMIFS('Inc CWIP &amp; Plant'!$Q:$Q,'Inc CWIP &amp; Plant'!$C:$C,'Inc CWIP &amp; Plant Summary'!K$65,'Inc CWIP &amp; Plant'!$D:$D,'Inc CWIP &amp; Plant Summary'!$D70,'Inc CWIP &amp; Plant'!$I:$I,'Inc CWIP &amp; Plant Summary'!$C70)</f>
        <v>0</v>
      </c>
      <c r="L70" s="209">
        <f>SUMIFS('Inc CWIP &amp; Plant'!$Q:$Q,'Inc CWIP &amp; Plant'!$C:$C,'Inc CWIP &amp; Plant Summary'!L$65,'Inc CWIP &amp; Plant'!$D:$D,'Inc CWIP &amp; Plant Summary'!$D70,'Inc CWIP &amp; Plant'!$I:$I,'Inc CWIP &amp; Plant Summary'!$C70)</f>
        <v>0</v>
      </c>
      <c r="M70" s="209">
        <f>SUMIFS('Inc CWIP &amp; Plant'!$Q:$Q,'Inc CWIP &amp; Plant'!$C:$C,'Inc CWIP &amp; Plant Summary'!M$65,'Inc CWIP &amp; Plant'!$D:$D,'Inc CWIP &amp; Plant Summary'!$D70,'Inc CWIP &amp; Plant'!$I:$I,'Inc CWIP &amp; Plant Summary'!$C70)</f>
        <v>0</v>
      </c>
      <c r="N70" s="209">
        <f>SUMIFS('Inc CWIP &amp; Plant'!$Q:$Q,'Inc CWIP &amp; Plant'!$C:$C,'Inc CWIP &amp; Plant Summary'!N$65,'Inc CWIP &amp; Plant'!$D:$D,'Inc CWIP &amp; Plant Summary'!$D70,'Inc CWIP &amp; Plant'!$I:$I,'Inc CWIP &amp; Plant Summary'!$C70)</f>
        <v>0</v>
      </c>
      <c r="O70" s="209">
        <f>SUMIFS('Inc CWIP &amp; Plant'!$Q:$Q,'Inc CWIP &amp; Plant'!$C:$C,'Inc CWIP &amp; Plant Summary'!O$65,'Inc CWIP &amp; Plant'!$D:$D,'Inc CWIP &amp; Plant Summary'!$D70,'Inc CWIP &amp; Plant'!$I:$I,'Inc CWIP &amp; Plant Summary'!$C70)</f>
        <v>0</v>
      </c>
      <c r="P70" s="209">
        <f>SUMIFS('Inc CWIP &amp; Plant'!$Q:$Q,'Inc CWIP &amp; Plant'!$C:$C,'Inc CWIP &amp; Plant Summary'!P$65,'Inc CWIP &amp; Plant'!$D:$D,'Inc CWIP &amp; Plant Summary'!$D70,'Inc CWIP &amp; Plant'!$I:$I,'Inc CWIP &amp; Plant Summary'!$C70)</f>
        <v>26336.912499999999</v>
      </c>
      <c r="Q70" s="209">
        <f>SUMIFS('Inc CWIP &amp; Plant'!$Q:$Q,'Inc CWIP &amp; Plant'!$C:$C,'Inc CWIP &amp; Plant Summary'!Q$65,'Inc CWIP &amp; Plant'!$D:$D,'Inc CWIP &amp; Plant Summary'!$D70,'Inc CWIP &amp; Plant'!$I:$I,'Inc CWIP &amp; Plant Summary'!$C70)</f>
        <v>0</v>
      </c>
    </row>
    <row r="71" spans="2:17" ht="15" customHeight="1" x14ac:dyDescent="0.25">
      <c r="B71" s="66"/>
      <c r="C71" s="70">
        <f t="shared" si="6"/>
        <v>42856</v>
      </c>
      <c r="D71" s="70" t="s">
        <v>214</v>
      </c>
      <c r="E71" s="312">
        <f t="shared" si="7"/>
        <v>0</v>
      </c>
      <c r="F71" s="209">
        <f>SUMIFS('Inc CWIP &amp; Plant'!$Q:$Q,'Inc CWIP &amp; Plant'!$C:$C,'Inc CWIP &amp; Plant Summary'!F$65,'Inc CWIP &amp; Plant'!$D:$D,'Inc CWIP &amp; Plant Summary'!$D71,'Inc CWIP &amp; Plant'!$I:$I,'Inc CWIP &amp; Plant Summary'!$C71)</f>
        <v>0</v>
      </c>
      <c r="G71" s="209">
        <f>SUMIFS('Inc CWIP &amp; Plant'!$Q:$Q,'Inc CWIP &amp; Plant'!$C:$C,'Inc CWIP &amp; Plant Summary'!G$65,'Inc CWIP &amp; Plant'!$D:$D,'Inc CWIP &amp; Plant Summary'!$D71,'Inc CWIP &amp; Plant'!$I:$I,'Inc CWIP &amp; Plant Summary'!$C71)</f>
        <v>0</v>
      </c>
      <c r="H71" s="209">
        <f>SUMIFS('Inc CWIP &amp; Plant'!$Q:$Q,'Inc CWIP &amp; Plant'!$C:$C,'Inc CWIP &amp; Plant Summary'!H$65,'Inc CWIP &amp; Plant'!$D:$D,'Inc CWIP &amp; Plant Summary'!$D71,'Inc CWIP &amp; Plant'!$I:$I,'Inc CWIP &amp; Plant Summary'!$C71)</f>
        <v>0</v>
      </c>
      <c r="I71" s="209">
        <f>SUMIFS('Inc CWIP &amp; Plant'!$Q:$Q,'Inc CWIP &amp; Plant'!$C:$C,'Inc CWIP &amp; Plant Summary'!I$65,'Inc CWIP &amp; Plant'!$D:$D,'Inc CWIP &amp; Plant Summary'!$D71,'Inc CWIP &amp; Plant'!$I:$I,'Inc CWIP &amp; Plant Summary'!$C71)</f>
        <v>0</v>
      </c>
      <c r="J71" s="209">
        <f>SUMIFS('Inc CWIP &amp; Plant'!$Q:$Q,'Inc CWIP &amp; Plant'!$C:$C,'Inc CWIP &amp; Plant Summary'!J$65,'Inc CWIP &amp; Plant'!$D:$D,'Inc CWIP &amp; Plant Summary'!$D71,'Inc CWIP &amp; Plant'!$I:$I,'Inc CWIP &amp; Plant Summary'!$C71)</f>
        <v>0</v>
      </c>
      <c r="K71" s="209">
        <f>SUMIFS('Inc CWIP &amp; Plant'!$Q:$Q,'Inc CWIP &amp; Plant'!$C:$C,'Inc CWIP &amp; Plant Summary'!K$65,'Inc CWIP &amp; Plant'!$D:$D,'Inc CWIP &amp; Plant Summary'!$D71,'Inc CWIP &amp; Plant'!$I:$I,'Inc CWIP &amp; Plant Summary'!$C71)</f>
        <v>0</v>
      </c>
      <c r="L71" s="209">
        <f>SUMIFS('Inc CWIP &amp; Plant'!$Q:$Q,'Inc CWIP &amp; Plant'!$C:$C,'Inc CWIP &amp; Plant Summary'!L$65,'Inc CWIP &amp; Plant'!$D:$D,'Inc CWIP &amp; Plant Summary'!$D71,'Inc CWIP &amp; Plant'!$I:$I,'Inc CWIP &amp; Plant Summary'!$C71)</f>
        <v>0</v>
      </c>
      <c r="M71" s="209">
        <f>SUMIFS('Inc CWIP &amp; Plant'!$Q:$Q,'Inc CWIP &amp; Plant'!$C:$C,'Inc CWIP &amp; Plant Summary'!M$65,'Inc CWIP &amp; Plant'!$D:$D,'Inc CWIP &amp; Plant Summary'!$D71,'Inc CWIP &amp; Plant'!$I:$I,'Inc CWIP &amp; Plant Summary'!$C71)</f>
        <v>0</v>
      </c>
      <c r="N71" s="209">
        <f>SUMIFS('Inc CWIP &amp; Plant'!$Q:$Q,'Inc CWIP &amp; Plant'!$C:$C,'Inc CWIP &amp; Plant Summary'!N$65,'Inc CWIP &amp; Plant'!$D:$D,'Inc CWIP &amp; Plant Summary'!$D71,'Inc CWIP &amp; Plant'!$I:$I,'Inc CWIP &amp; Plant Summary'!$C71)</f>
        <v>0</v>
      </c>
      <c r="O71" s="209">
        <f>SUMIFS('Inc CWIP &amp; Plant'!$Q:$Q,'Inc CWIP &amp; Plant'!$C:$C,'Inc CWIP &amp; Plant Summary'!O$65,'Inc CWIP &amp; Plant'!$D:$D,'Inc CWIP &amp; Plant Summary'!$D71,'Inc CWIP &amp; Plant'!$I:$I,'Inc CWIP &amp; Plant Summary'!$C71)</f>
        <v>0</v>
      </c>
      <c r="P71" s="209">
        <f>SUMIFS('Inc CWIP &amp; Plant'!$Q:$Q,'Inc CWIP &amp; Plant'!$C:$C,'Inc CWIP &amp; Plant Summary'!P$65,'Inc CWIP &amp; Plant'!$D:$D,'Inc CWIP &amp; Plant Summary'!$D71,'Inc CWIP &amp; Plant'!$I:$I,'Inc CWIP &amp; Plant Summary'!$C71)</f>
        <v>0</v>
      </c>
      <c r="Q71" s="209">
        <f>SUMIFS('Inc CWIP &amp; Plant'!$Q:$Q,'Inc CWIP &amp; Plant'!$C:$C,'Inc CWIP &amp; Plant Summary'!Q$65,'Inc CWIP &amp; Plant'!$D:$D,'Inc CWIP &amp; Plant Summary'!$D71,'Inc CWIP &amp; Plant'!$I:$I,'Inc CWIP &amp; Plant Summary'!$C71)</f>
        <v>0</v>
      </c>
    </row>
    <row r="72" spans="2:17" ht="15" customHeight="1" x14ac:dyDescent="0.25">
      <c r="B72" s="66"/>
      <c r="C72" s="70">
        <f t="shared" si="6"/>
        <v>42887</v>
      </c>
      <c r="D72" s="70" t="s">
        <v>214</v>
      </c>
      <c r="E72" s="312">
        <f t="shared" si="7"/>
        <v>14613.77541</v>
      </c>
      <c r="F72" s="209">
        <f>SUMIFS('Inc CWIP &amp; Plant'!$Q:$Q,'Inc CWIP &amp; Plant'!$C:$C,'Inc CWIP &amp; Plant Summary'!F$65,'Inc CWIP &amp; Plant'!$D:$D,'Inc CWIP &amp; Plant Summary'!$D72,'Inc CWIP &amp; Plant'!$I:$I,'Inc CWIP &amp; Plant Summary'!$C72)</f>
        <v>0</v>
      </c>
      <c r="G72" s="209">
        <f>SUMIFS('Inc CWIP &amp; Plant'!$Q:$Q,'Inc CWIP &amp; Plant'!$C:$C,'Inc CWIP &amp; Plant Summary'!G$65,'Inc CWIP &amp; Plant'!$D:$D,'Inc CWIP &amp; Plant Summary'!$D72,'Inc CWIP &amp; Plant'!$I:$I,'Inc CWIP &amp; Plant Summary'!$C72)</f>
        <v>0</v>
      </c>
      <c r="H72" s="209">
        <f>SUMIFS('Inc CWIP &amp; Plant'!$Q:$Q,'Inc CWIP &amp; Plant'!$C:$C,'Inc CWIP &amp; Plant Summary'!H$65,'Inc CWIP &amp; Plant'!$D:$D,'Inc CWIP &amp; Plant Summary'!$D72,'Inc CWIP &amp; Plant'!$I:$I,'Inc CWIP &amp; Plant Summary'!$C72)</f>
        <v>0</v>
      </c>
      <c r="I72" s="209">
        <f>SUMIFS('Inc CWIP &amp; Plant'!$Q:$Q,'Inc CWIP &amp; Plant'!$C:$C,'Inc CWIP &amp; Plant Summary'!I$65,'Inc CWIP &amp; Plant'!$D:$D,'Inc CWIP &amp; Plant Summary'!$D72,'Inc CWIP &amp; Plant'!$I:$I,'Inc CWIP &amp; Plant Summary'!$C72)</f>
        <v>14006.700860000001</v>
      </c>
      <c r="J72" s="209">
        <f>SUMIFS('Inc CWIP &amp; Plant'!$Q:$Q,'Inc CWIP &amp; Plant'!$C:$C,'Inc CWIP &amp; Plant Summary'!J$65,'Inc CWIP &amp; Plant'!$D:$D,'Inc CWIP &amp; Plant Summary'!$D72,'Inc CWIP &amp; Plant'!$I:$I,'Inc CWIP &amp; Plant Summary'!$C72)</f>
        <v>0</v>
      </c>
      <c r="K72" s="209">
        <f>SUMIFS('Inc CWIP &amp; Plant'!$Q:$Q,'Inc CWIP &amp; Plant'!$C:$C,'Inc CWIP &amp; Plant Summary'!K$65,'Inc CWIP &amp; Plant'!$D:$D,'Inc CWIP &amp; Plant Summary'!$D72,'Inc CWIP &amp; Plant'!$I:$I,'Inc CWIP &amp; Plant Summary'!$C72)</f>
        <v>0</v>
      </c>
      <c r="L72" s="209">
        <f>SUMIFS('Inc CWIP &amp; Plant'!$Q:$Q,'Inc CWIP &amp; Plant'!$C:$C,'Inc CWIP &amp; Plant Summary'!L$65,'Inc CWIP &amp; Plant'!$D:$D,'Inc CWIP &amp; Plant Summary'!$D72,'Inc CWIP &amp; Plant'!$I:$I,'Inc CWIP &amp; Plant Summary'!$C72)</f>
        <v>0</v>
      </c>
      <c r="M72" s="209">
        <f>SUMIFS('Inc CWIP &amp; Plant'!$Q:$Q,'Inc CWIP &amp; Plant'!$C:$C,'Inc CWIP &amp; Plant Summary'!M$65,'Inc CWIP &amp; Plant'!$D:$D,'Inc CWIP &amp; Plant Summary'!$D72,'Inc CWIP &amp; Plant'!$I:$I,'Inc CWIP &amp; Plant Summary'!$C72)</f>
        <v>0</v>
      </c>
      <c r="N72" s="209">
        <f>SUMIFS('Inc CWIP &amp; Plant'!$Q:$Q,'Inc CWIP &amp; Plant'!$C:$C,'Inc CWIP &amp; Plant Summary'!N$65,'Inc CWIP &amp; Plant'!$D:$D,'Inc CWIP &amp; Plant Summary'!$D72,'Inc CWIP &amp; Plant'!$I:$I,'Inc CWIP &amp; Plant Summary'!$C72)</f>
        <v>0</v>
      </c>
      <c r="O72" s="209">
        <f>SUMIFS('Inc CWIP &amp; Plant'!$Q:$Q,'Inc CWIP &amp; Plant'!$C:$C,'Inc CWIP &amp; Plant Summary'!O$65,'Inc CWIP &amp; Plant'!$D:$D,'Inc CWIP &amp; Plant Summary'!$D72,'Inc CWIP &amp; Plant'!$I:$I,'Inc CWIP &amp; Plant Summary'!$C72)</f>
        <v>0</v>
      </c>
      <c r="P72" s="209">
        <f>SUMIFS('Inc CWIP &amp; Plant'!$Q:$Q,'Inc CWIP &amp; Plant'!$C:$C,'Inc CWIP &amp; Plant Summary'!P$65,'Inc CWIP &amp; Plant'!$D:$D,'Inc CWIP &amp; Plant Summary'!$D72,'Inc CWIP &amp; Plant'!$I:$I,'Inc CWIP &amp; Plant Summary'!$C72)</f>
        <v>607.07455000000004</v>
      </c>
      <c r="Q72" s="209">
        <f>SUMIFS('Inc CWIP &amp; Plant'!$Q:$Q,'Inc CWIP &amp; Plant'!$C:$C,'Inc CWIP &amp; Plant Summary'!Q$65,'Inc CWIP &amp; Plant'!$D:$D,'Inc CWIP &amp; Plant Summary'!$D72,'Inc CWIP &amp; Plant'!$I:$I,'Inc CWIP &amp; Plant Summary'!$C72)</f>
        <v>0</v>
      </c>
    </row>
    <row r="73" spans="2:17" ht="15" customHeight="1" x14ac:dyDescent="0.25">
      <c r="B73" s="66"/>
      <c r="C73" s="70">
        <f t="shared" si="6"/>
        <v>42917</v>
      </c>
      <c r="D73" s="70" t="s">
        <v>214</v>
      </c>
      <c r="E73" s="312">
        <f t="shared" si="7"/>
        <v>0</v>
      </c>
      <c r="F73" s="209">
        <f>SUMIFS('Inc CWIP &amp; Plant'!$Q:$Q,'Inc CWIP &amp; Plant'!$C:$C,'Inc CWIP &amp; Plant Summary'!F$65,'Inc CWIP &amp; Plant'!$D:$D,'Inc CWIP &amp; Plant Summary'!$D73,'Inc CWIP &amp; Plant'!$I:$I,'Inc CWIP &amp; Plant Summary'!$C73)</f>
        <v>0</v>
      </c>
      <c r="G73" s="209">
        <f>SUMIFS('Inc CWIP &amp; Plant'!$Q:$Q,'Inc CWIP &amp; Plant'!$C:$C,'Inc CWIP &amp; Plant Summary'!G$65,'Inc CWIP &amp; Plant'!$D:$D,'Inc CWIP &amp; Plant Summary'!$D73,'Inc CWIP &amp; Plant'!$I:$I,'Inc CWIP &amp; Plant Summary'!$C73)</f>
        <v>0</v>
      </c>
      <c r="H73" s="209">
        <f>SUMIFS('Inc CWIP &amp; Plant'!$Q:$Q,'Inc CWIP &amp; Plant'!$C:$C,'Inc CWIP &amp; Plant Summary'!H$65,'Inc CWIP &amp; Plant'!$D:$D,'Inc CWIP &amp; Plant Summary'!$D73,'Inc CWIP &amp; Plant'!$I:$I,'Inc CWIP &amp; Plant Summary'!$C73)</f>
        <v>0</v>
      </c>
      <c r="I73" s="209">
        <f>SUMIFS('Inc CWIP &amp; Plant'!$Q:$Q,'Inc CWIP &amp; Plant'!$C:$C,'Inc CWIP &amp; Plant Summary'!I$65,'Inc CWIP &amp; Plant'!$D:$D,'Inc CWIP &amp; Plant Summary'!$D73,'Inc CWIP &amp; Plant'!$I:$I,'Inc CWIP &amp; Plant Summary'!$C73)</f>
        <v>0</v>
      </c>
      <c r="J73" s="209">
        <f>SUMIFS('Inc CWIP &amp; Plant'!$Q:$Q,'Inc CWIP &amp; Plant'!$C:$C,'Inc CWIP &amp; Plant Summary'!J$65,'Inc CWIP &amp; Plant'!$D:$D,'Inc CWIP &amp; Plant Summary'!$D73,'Inc CWIP &amp; Plant'!$I:$I,'Inc CWIP &amp; Plant Summary'!$C73)</f>
        <v>0</v>
      </c>
      <c r="K73" s="209">
        <f>SUMIFS('Inc CWIP &amp; Plant'!$Q:$Q,'Inc CWIP &amp; Plant'!$C:$C,'Inc CWIP &amp; Plant Summary'!K$65,'Inc CWIP &amp; Plant'!$D:$D,'Inc CWIP &amp; Plant Summary'!$D73,'Inc CWIP &amp; Plant'!$I:$I,'Inc CWIP &amp; Plant Summary'!$C73)</f>
        <v>0</v>
      </c>
      <c r="L73" s="209">
        <f>SUMIFS('Inc CWIP &amp; Plant'!$Q:$Q,'Inc CWIP &amp; Plant'!$C:$C,'Inc CWIP &amp; Plant Summary'!L$65,'Inc CWIP &amp; Plant'!$D:$D,'Inc CWIP &amp; Plant Summary'!$D73,'Inc CWIP &amp; Plant'!$I:$I,'Inc CWIP &amp; Plant Summary'!$C73)</f>
        <v>0</v>
      </c>
      <c r="M73" s="209">
        <f>SUMIFS('Inc CWIP &amp; Plant'!$Q:$Q,'Inc CWIP &amp; Plant'!$C:$C,'Inc CWIP &amp; Plant Summary'!M$65,'Inc CWIP &amp; Plant'!$D:$D,'Inc CWIP &amp; Plant Summary'!$D73,'Inc CWIP &amp; Plant'!$I:$I,'Inc CWIP &amp; Plant Summary'!$C73)</f>
        <v>0</v>
      </c>
      <c r="N73" s="209">
        <f>SUMIFS('Inc CWIP &amp; Plant'!$Q:$Q,'Inc CWIP &amp; Plant'!$C:$C,'Inc CWIP &amp; Plant Summary'!N$65,'Inc CWIP &amp; Plant'!$D:$D,'Inc CWIP &amp; Plant Summary'!$D73,'Inc CWIP &amp; Plant'!$I:$I,'Inc CWIP &amp; Plant Summary'!$C73)</f>
        <v>0</v>
      </c>
      <c r="O73" s="209">
        <f>SUMIFS('Inc CWIP &amp; Plant'!$Q:$Q,'Inc CWIP &amp; Plant'!$C:$C,'Inc CWIP &amp; Plant Summary'!O$65,'Inc CWIP &amp; Plant'!$D:$D,'Inc CWIP &amp; Plant Summary'!$D73,'Inc CWIP &amp; Plant'!$I:$I,'Inc CWIP &amp; Plant Summary'!$C73)</f>
        <v>0</v>
      </c>
      <c r="P73" s="209">
        <f>SUMIFS('Inc CWIP &amp; Plant'!$Q:$Q,'Inc CWIP &amp; Plant'!$C:$C,'Inc CWIP &amp; Plant Summary'!P$65,'Inc CWIP &amp; Plant'!$D:$D,'Inc CWIP &amp; Plant Summary'!$D73,'Inc CWIP &amp; Plant'!$I:$I,'Inc CWIP &amp; Plant Summary'!$C73)</f>
        <v>0</v>
      </c>
      <c r="Q73" s="209">
        <f>SUMIFS('Inc CWIP &amp; Plant'!$Q:$Q,'Inc CWIP &amp; Plant'!$C:$C,'Inc CWIP &amp; Plant Summary'!Q$65,'Inc CWIP &amp; Plant'!$D:$D,'Inc CWIP &amp; Plant Summary'!$D73,'Inc CWIP &amp; Plant'!$I:$I,'Inc CWIP &amp; Plant Summary'!$C73)</f>
        <v>0</v>
      </c>
    </row>
    <row r="74" spans="2:17" ht="15" customHeight="1" x14ac:dyDescent="0.25">
      <c r="B74" s="66"/>
      <c r="C74" s="70">
        <f t="shared" si="6"/>
        <v>42948</v>
      </c>
      <c r="D74" s="70" t="s">
        <v>214</v>
      </c>
      <c r="E74" s="312">
        <f t="shared" si="7"/>
        <v>0</v>
      </c>
      <c r="F74" s="209">
        <f>SUMIFS('Inc CWIP &amp; Plant'!$Q:$Q,'Inc CWIP &amp; Plant'!$C:$C,'Inc CWIP &amp; Plant Summary'!F$65,'Inc CWIP &amp; Plant'!$D:$D,'Inc CWIP &amp; Plant Summary'!$D74,'Inc CWIP &amp; Plant'!$I:$I,'Inc CWIP &amp; Plant Summary'!$C74)</f>
        <v>0</v>
      </c>
      <c r="G74" s="209">
        <f>SUMIFS('Inc CWIP &amp; Plant'!$Q:$Q,'Inc CWIP &amp; Plant'!$C:$C,'Inc CWIP &amp; Plant Summary'!G$65,'Inc CWIP &amp; Plant'!$D:$D,'Inc CWIP &amp; Plant Summary'!$D74,'Inc CWIP &amp; Plant'!$I:$I,'Inc CWIP &amp; Plant Summary'!$C74)</f>
        <v>0</v>
      </c>
      <c r="H74" s="209">
        <f>SUMIFS('Inc CWIP &amp; Plant'!$Q:$Q,'Inc CWIP &amp; Plant'!$C:$C,'Inc CWIP &amp; Plant Summary'!H$65,'Inc CWIP &amp; Plant'!$D:$D,'Inc CWIP &amp; Plant Summary'!$D74,'Inc CWIP &amp; Plant'!$I:$I,'Inc CWIP &amp; Plant Summary'!$C74)</f>
        <v>0</v>
      </c>
      <c r="I74" s="209">
        <f>SUMIFS('Inc CWIP &amp; Plant'!$Q:$Q,'Inc CWIP &amp; Plant'!$C:$C,'Inc CWIP &amp; Plant Summary'!I$65,'Inc CWIP &amp; Plant'!$D:$D,'Inc CWIP &amp; Plant Summary'!$D74,'Inc CWIP &amp; Plant'!$I:$I,'Inc CWIP &amp; Plant Summary'!$C74)</f>
        <v>0</v>
      </c>
      <c r="J74" s="209">
        <f>SUMIFS('Inc CWIP &amp; Plant'!$Q:$Q,'Inc CWIP &amp; Plant'!$C:$C,'Inc CWIP &amp; Plant Summary'!J$65,'Inc CWIP &amp; Plant'!$D:$D,'Inc CWIP &amp; Plant Summary'!$D74,'Inc CWIP &amp; Plant'!$I:$I,'Inc CWIP &amp; Plant Summary'!$C74)</f>
        <v>0</v>
      </c>
      <c r="K74" s="209">
        <f>SUMIFS('Inc CWIP &amp; Plant'!$Q:$Q,'Inc CWIP &amp; Plant'!$C:$C,'Inc CWIP &amp; Plant Summary'!K$65,'Inc CWIP &amp; Plant'!$D:$D,'Inc CWIP &amp; Plant Summary'!$D74,'Inc CWIP &amp; Plant'!$I:$I,'Inc CWIP &amp; Plant Summary'!$C74)</f>
        <v>0</v>
      </c>
      <c r="L74" s="209">
        <f>SUMIFS('Inc CWIP &amp; Plant'!$Q:$Q,'Inc CWIP &amp; Plant'!$C:$C,'Inc CWIP &amp; Plant Summary'!L$65,'Inc CWIP &amp; Plant'!$D:$D,'Inc CWIP &amp; Plant Summary'!$D74,'Inc CWIP &amp; Plant'!$I:$I,'Inc CWIP &amp; Plant Summary'!$C74)</f>
        <v>0</v>
      </c>
      <c r="M74" s="209">
        <f>SUMIFS('Inc CWIP &amp; Plant'!$Q:$Q,'Inc CWIP &amp; Plant'!$C:$C,'Inc CWIP &amp; Plant Summary'!M$65,'Inc CWIP &amp; Plant'!$D:$D,'Inc CWIP &amp; Plant Summary'!$D74,'Inc CWIP &amp; Plant'!$I:$I,'Inc CWIP &amp; Plant Summary'!$C74)</f>
        <v>0</v>
      </c>
      <c r="N74" s="209">
        <f>SUMIFS('Inc CWIP &amp; Plant'!$Q:$Q,'Inc CWIP &amp; Plant'!$C:$C,'Inc CWIP &amp; Plant Summary'!N$65,'Inc CWIP &amp; Plant'!$D:$D,'Inc CWIP &amp; Plant Summary'!$D74,'Inc CWIP &amp; Plant'!$I:$I,'Inc CWIP &amp; Plant Summary'!$C74)</f>
        <v>0</v>
      </c>
      <c r="O74" s="209">
        <f>SUMIFS('Inc CWIP &amp; Plant'!$Q:$Q,'Inc CWIP &amp; Plant'!$C:$C,'Inc CWIP &amp; Plant Summary'!O$65,'Inc CWIP &amp; Plant'!$D:$D,'Inc CWIP &amp; Plant Summary'!$D74,'Inc CWIP &amp; Plant'!$I:$I,'Inc CWIP &amp; Plant Summary'!$C74)</f>
        <v>0</v>
      </c>
      <c r="P74" s="209">
        <f>SUMIFS('Inc CWIP &amp; Plant'!$Q:$Q,'Inc CWIP &amp; Plant'!$C:$C,'Inc CWIP &amp; Plant Summary'!P$65,'Inc CWIP &amp; Plant'!$D:$D,'Inc CWIP &amp; Plant Summary'!$D74,'Inc CWIP &amp; Plant'!$I:$I,'Inc CWIP &amp; Plant Summary'!$C74)</f>
        <v>0</v>
      </c>
      <c r="Q74" s="209">
        <f>SUMIFS('Inc CWIP &amp; Plant'!$Q:$Q,'Inc CWIP &amp; Plant'!$C:$C,'Inc CWIP &amp; Plant Summary'!Q$65,'Inc CWIP &amp; Plant'!$D:$D,'Inc CWIP &amp; Plant Summary'!$D74,'Inc CWIP &amp; Plant'!$I:$I,'Inc CWIP &amp; Plant Summary'!$C74)</f>
        <v>0</v>
      </c>
    </row>
    <row r="75" spans="2:17" ht="15" customHeight="1" x14ac:dyDescent="0.25">
      <c r="B75" s="66"/>
      <c r="C75" s="70">
        <f t="shared" si="6"/>
        <v>42979</v>
      </c>
      <c r="D75" s="70" t="s">
        <v>214</v>
      </c>
      <c r="E75" s="312">
        <f t="shared" si="7"/>
        <v>0</v>
      </c>
      <c r="F75" s="209">
        <f>SUMIFS('Inc CWIP &amp; Plant'!$Q:$Q,'Inc CWIP &amp; Plant'!$C:$C,'Inc CWIP &amp; Plant Summary'!F$65,'Inc CWIP &amp; Plant'!$D:$D,'Inc CWIP &amp; Plant Summary'!$D75,'Inc CWIP &amp; Plant'!$I:$I,'Inc CWIP &amp; Plant Summary'!$C75)</f>
        <v>0</v>
      </c>
      <c r="G75" s="209">
        <f>SUMIFS('Inc CWIP &amp; Plant'!$Q:$Q,'Inc CWIP &amp; Plant'!$C:$C,'Inc CWIP &amp; Plant Summary'!G$65,'Inc CWIP &amp; Plant'!$D:$D,'Inc CWIP &amp; Plant Summary'!$D75,'Inc CWIP &amp; Plant'!$I:$I,'Inc CWIP &amp; Plant Summary'!$C75)</f>
        <v>0</v>
      </c>
      <c r="H75" s="209">
        <f>SUMIFS('Inc CWIP &amp; Plant'!$Q:$Q,'Inc CWIP &amp; Plant'!$C:$C,'Inc CWIP &amp; Plant Summary'!H$65,'Inc CWIP &amp; Plant'!$D:$D,'Inc CWIP &amp; Plant Summary'!$D75,'Inc CWIP &amp; Plant'!$I:$I,'Inc CWIP &amp; Plant Summary'!$C75)</f>
        <v>0</v>
      </c>
      <c r="I75" s="209">
        <f>SUMIFS('Inc CWIP &amp; Plant'!$Q:$Q,'Inc CWIP &amp; Plant'!$C:$C,'Inc CWIP &amp; Plant Summary'!I$65,'Inc CWIP &amp; Plant'!$D:$D,'Inc CWIP &amp; Plant Summary'!$D75,'Inc CWIP &amp; Plant'!$I:$I,'Inc CWIP &amp; Plant Summary'!$C75)</f>
        <v>0</v>
      </c>
      <c r="J75" s="209">
        <f>SUMIFS('Inc CWIP &amp; Plant'!$Q:$Q,'Inc CWIP &amp; Plant'!$C:$C,'Inc CWIP &amp; Plant Summary'!J$65,'Inc CWIP &amp; Plant'!$D:$D,'Inc CWIP &amp; Plant Summary'!$D75,'Inc CWIP &amp; Plant'!$I:$I,'Inc CWIP &amp; Plant Summary'!$C75)</f>
        <v>0</v>
      </c>
      <c r="K75" s="209">
        <f>SUMIFS('Inc CWIP &amp; Plant'!$Q:$Q,'Inc CWIP &amp; Plant'!$C:$C,'Inc CWIP &amp; Plant Summary'!K$65,'Inc CWIP &amp; Plant'!$D:$D,'Inc CWIP &amp; Plant Summary'!$D75,'Inc CWIP &amp; Plant'!$I:$I,'Inc CWIP &amp; Plant Summary'!$C75)</f>
        <v>0</v>
      </c>
      <c r="L75" s="209">
        <f>SUMIFS('Inc CWIP &amp; Plant'!$Q:$Q,'Inc CWIP &amp; Plant'!$C:$C,'Inc CWIP &amp; Plant Summary'!L$65,'Inc CWIP &amp; Plant'!$D:$D,'Inc CWIP &amp; Plant Summary'!$D75,'Inc CWIP &amp; Plant'!$I:$I,'Inc CWIP &amp; Plant Summary'!$C75)</f>
        <v>0</v>
      </c>
      <c r="M75" s="209">
        <f>SUMIFS('Inc CWIP &amp; Plant'!$Q:$Q,'Inc CWIP &amp; Plant'!$C:$C,'Inc CWIP &amp; Plant Summary'!M$65,'Inc CWIP &amp; Plant'!$D:$D,'Inc CWIP &amp; Plant Summary'!$D75,'Inc CWIP &amp; Plant'!$I:$I,'Inc CWIP &amp; Plant Summary'!$C75)</f>
        <v>0</v>
      </c>
      <c r="N75" s="209">
        <f>SUMIFS('Inc CWIP &amp; Plant'!$Q:$Q,'Inc CWIP &amp; Plant'!$C:$C,'Inc CWIP &amp; Plant Summary'!N$65,'Inc CWIP &amp; Plant'!$D:$D,'Inc CWIP &amp; Plant Summary'!$D75,'Inc CWIP &amp; Plant'!$I:$I,'Inc CWIP &amp; Plant Summary'!$C75)</f>
        <v>0</v>
      </c>
      <c r="O75" s="209">
        <f>SUMIFS('Inc CWIP &amp; Plant'!$Q:$Q,'Inc CWIP &amp; Plant'!$C:$C,'Inc CWIP &amp; Plant Summary'!O$65,'Inc CWIP &amp; Plant'!$D:$D,'Inc CWIP &amp; Plant Summary'!$D75,'Inc CWIP &amp; Plant'!$I:$I,'Inc CWIP &amp; Plant Summary'!$C75)</f>
        <v>0</v>
      </c>
      <c r="P75" s="209">
        <f>SUMIFS('Inc CWIP &amp; Plant'!$Q:$Q,'Inc CWIP &amp; Plant'!$C:$C,'Inc CWIP &amp; Plant Summary'!P$65,'Inc CWIP &amp; Plant'!$D:$D,'Inc CWIP &amp; Plant Summary'!$D75,'Inc CWIP &amp; Plant'!$I:$I,'Inc CWIP &amp; Plant Summary'!$C75)</f>
        <v>0</v>
      </c>
      <c r="Q75" s="209">
        <f>SUMIFS('Inc CWIP &amp; Plant'!$Q:$Q,'Inc CWIP &amp; Plant'!$C:$C,'Inc CWIP &amp; Plant Summary'!Q$65,'Inc CWIP &amp; Plant'!$D:$D,'Inc CWIP &amp; Plant Summary'!$D75,'Inc CWIP &amp; Plant'!$I:$I,'Inc CWIP &amp; Plant Summary'!$C75)</f>
        <v>0</v>
      </c>
    </row>
    <row r="76" spans="2:17" ht="15" customHeight="1" x14ac:dyDescent="0.25">
      <c r="B76" s="66"/>
      <c r="C76" s="70">
        <f t="shared" si="6"/>
        <v>43009</v>
      </c>
      <c r="D76" s="70" t="s">
        <v>214</v>
      </c>
      <c r="E76" s="312">
        <f t="shared" si="7"/>
        <v>0</v>
      </c>
      <c r="F76" s="209">
        <f>SUMIFS('Inc CWIP &amp; Plant'!$Q:$Q,'Inc CWIP &amp; Plant'!$C:$C,'Inc CWIP &amp; Plant Summary'!F$65,'Inc CWIP &amp; Plant'!$D:$D,'Inc CWIP &amp; Plant Summary'!$D76,'Inc CWIP &amp; Plant'!$I:$I,'Inc CWIP &amp; Plant Summary'!$C76)</f>
        <v>0</v>
      </c>
      <c r="G76" s="209">
        <f>SUMIFS('Inc CWIP &amp; Plant'!$Q:$Q,'Inc CWIP &amp; Plant'!$C:$C,'Inc CWIP &amp; Plant Summary'!G$65,'Inc CWIP &amp; Plant'!$D:$D,'Inc CWIP &amp; Plant Summary'!$D76,'Inc CWIP &amp; Plant'!$I:$I,'Inc CWIP &amp; Plant Summary'!$C76)</f>
        <v>0</v>
      </c>
      <c r="H76" s="209">
        <f>SUMIFS('Inc CWIP &amp; Plant'!$Q:$Q,'Inc CWIP &amp; Plant'!$C:$C,'Inc CWIP &amp; Plant Summary'!H$65,'Inc CWIP &amp; Plant'!$D:$D,'Inc CWIP &amp; Plant Summary'!$D76,'Inc CWIP &amp; Plant'!$I:$I,'Inc CWIP &amp; Plant Summary'!$C76)</f>
        <v>0</v>
      </c>
      <c r="I76" s="209">
        <f>SUMIFS('Inc CWIP &amp; Plant'!$Q:$Q,'Inc CWIP &amp; Plant'!$C:$C,'Inc CWIP &amp; Plant Summary'!I$65,'Inc CWIP &amp; Plant'!$D:$D,'Inc CWIP &amp; Plant Summary'!$D76,'Inc CWIP &amp; Plant'!$I:$I,'Inc CWIP &amp; Plant Summary'!$C76)</f>
        <v>0</v>
      </c>
      <c r="J76" s="209">
        <f>SUMIFS('Inc CWIP &amp; Plant'!$Q:$Q,'Inc CWIP &amp; Plant'!$C:$C,'Inc CWIP &amp; Plant Summary'!J$65,'Inc CWIP &amp; Plant'!$D:$D,'Inc CWIP &amp; Plant Summary'!$D76,'Inc CWIP &amp; Plant'!$I:$I,'Inc CWIP &amp; Plant Summary'!$C76)</f>
        <v>0</v>
      </c>
      <c r="K76" s="209">
        <f>SUMIFS('Inc CWIP &amp; Plant'!$Q:$Q,'Inc CWIP &amp; Plant'!$C:$C,'Inc CWIP &amp; Plant Summary'!K$65,'Inc CWIP &amp; Plant'!$D:$D,'Inc CWIP &amp; Plant Summary'!$D76,'Inc CWIP &amp; Plant'!$I:$I,'Inc CWIP &amp; Plant Summary'!$C76)</f>
        <v>0</v>
      </c>
      <c r="L76" s="209">
        <f>SUMIFS('Inc CWIP &amp; Plant'!$Q:$Q,'Inc CWIP &amp; Plant'!$C:$C,'Inc CWIP &amp; Plant Summary'!L$65,'Inc CWIP &amp; Plant'!$D:$D,'Inc CWIP &amp; Plant Summary'!$D76,'Inc CWIP &amp; Plant'!$I:$I,'Inc CWIP &amp; Plant Summary'!$C76)</f>
        <v>0</v>
      </c>
      <c r="M76" s="209">
        <f>SUMIFS('Inc CWIP &amp; Plant'!$Q:$Q,'Inc CWIP &amp; Plant'!$C:$C,'Inc CWIP &amp; Plant Summary'!M$65,'Inc CWIP &amp; Plant'!$D:$D,'Inc CWIP &amp; Plant Summary'!$D76,'Inc CWIP &amp; Plant'!$I:$I,'Inc CWIP &amp; Plant Summary'!$C76)</f>
        <v>0</v>
      </c>
      <c r="N76" s="209">
        <f>SUMIFS('Inc CWIP &amp; Plant'!$Q:$Q,'Inc CWIP &amp; Plant'!$C:$C,'Inc CWIP &amp; Plant Summary'!N$65,'Inc CWIP &amp; Plant'!$D:$D,'Inc CWIP &amp; Plant Summary'!$D76,'Inc CWIP &amp; Plant'!$I:$I,'Inc CWIP &amp; Plant Summary'!$C76)</f>
        <v>0</v>
      </c>
      <c r="O76" s="209">
        <f>SUMIFS('Inc CWIP &amp; Plant'!$Q:$Q,'Inc CWIP &amp; Plant'!$C:$C,'Inc CWIP &amp; Plant Summary'!O$65,'Inc CWIP &amp; Plant'!$D:$D,'Inc CWIP &amp; Plant Summary'!$D76,'Inc CWIP &amp; Plant'!$I:$I,'Inc CWIP &amp; Plant Summary'!$C76)</f>
        <v>0</v>
      </c>
      <c r="P76" s="209">
        <f>SUMIFS('Inc CWIP &amp; Plant'!$Q:$Q,'Inc CWIP &amp; Plant'!$C:$C,'Inc CWIP &amp; Plant Summary'!P$65,'Inc CWIP &amp; Plant'!$D:$D,'Inc CWIP &amp; Plant Summary'!$D76,'Inc CWIP &amp; Plant'!$I:$I,'Inc CWIP &amp; Plant Summary'!$C76)</f>
        <v>0</v>
      </c>
      <c r="Q76" s="209">
        <f>SUMIFS('Inc CWIP &amp; Plant'!$Q:$Q,'Inc CWIP &amp; Plant'!$C:$C,'Inc CWIP &amp; Plant Summary'!Q$65,'Inc CWIP &amp; Plant'!$D:$D,'Inc CWIP &amp; Plant Summary'!$D76,'Inc CWIP &amp; Plant'!$I:$I,'Inc CWIP &amp; Plant Summary'!$C76)</f>
        <v>0</v>
      </c>
    </row>
    <row r="77" spans="2:17" ht="15" customHeight="1" x14ac:dyDescent="0.25">
      <c r="B77" s="66"/>
      <c r="C77" s="70">
        <f t="shared" si="6"/>
        <v>43040</v>
      </c>
      <c r="D77" s="70" t="s">
        <v>214</v>
      </c>
      <c r="E77" s="312">
        <f t="shared" si="7"/>
        <v>0</v>
      </c>
      <c r="F77" s="209">
        <f>SUMIFS('Inc CWIP &amp; Plant'!$Q:$Q,'Inc CWIP &amp; Plant'!$C:$C,'Inc CWIP &amp; Plant Summary'!F$65,'Inc CWIP &amp; Plant'!$D:$D,'Inc CWIP &amp; Plant Summary'!$D77,'Inc CWIP &amp; Plant'!$I:$I,'Inc CWIP &amp; Plant Summary'!$C77)</f>
        <v>0</v>
      </c>
      <c r="G77" s="209">
        <f>SUMIFS('Inc CWIP &amp; Plant'!$Q:$Q,'Inc CWIP &amp; Plant'!$C:$C,'Inc CWIP &amp; Plant Summary'!G$65,'Inc CWIP &amp; Plant'!$D:$D,'Inc CWIP &amp; Plant Summary'!$D77,'Inc CWIP &amp; Plant'!$I:$I,'Inc CWIP &amp; Plant Summary'!$C77)</f>
        <v>0</v>
      </c>
      <c r="H77" s="209">
        <f>SUMIFS('Inc CWIP &amp; Plant'!$Q:$Q,'Inc CWIP &amp; Plant'!$C:$C,'Inc CWIP &amp; Plant Summary'!H$65,'Inc CWIP &amp; Plant'!$D:$D,'Inc CWIP &amp; Plant Summary'!$D77,'Inc CWIP &amp; Plant'!$I:$I,'Inc CWIP &amp; Plant Summary'!$C77)</f>
        <v>0</v>
      </c>
      <c r="I77" s="209">
        <f>SUMIFS('Inc CWIP &amp; Plant'!$Q:$Q,'Inc CWIP &amp; Plant'!$C:$C,'Inc CWIP &amp; Plant Summary'!I$65,'Inc CWIP &amp; Plant'!$D:$D,'Inc CWIP &amp; Plant Summary'!$D77,'Inc CWIP &amp; Plant'!$I:$I,'Inc CWIP &amp; Plant Summary'!$C77)</f>
        <v>0</v>
      </c>
      <c r="J77" s="209">
        <f>SUMIFS('Inc CWIP &amp; Plant'!$Q:$Q,'Inc CWIP &amp; Plant'!$C:$C,'Inc CWIP &amp; Plant Summary'!J$65,'Inc CWIP &amp; Plant'!$D:$D,'Inc CWIP &amp; Plant Summary'!$D77,'Inc CWIP &amp; Plant'!$I:$I,'Inc CWIP &amp; Plant Summary'!$C77)</f>
        <v>0</v>
      </c>
      <c r="K77" s="209">
        <f>SUMIFS('Inc CWIP &amp; Plant'!$Q:$Q,'Inc CWIP &amp; Plant'!$C:$C,'Inc CWIP &amp; Plant Summary'!K$65,'Inc CWIP &amp; Plant'!$D:$D,'Inc CWIP &amp; Plant Summary'!$D77,'Inc CWIP &amp; Plant'!$I:$I,'Inc CWIP &amp; Plant Summary'!$C77)</f>
        <v>0</v>
      </c>
      <c r="L77" s="209">
        <f>SUMIFS('Inc CWIP &amp; Plant'!$Q:$Q,'Inc CWIP &amp; Plant'!$C:$C,'Inc CWIP &amp; Plant Summary'!L$65,'Inc CWIP &amp; Plant'!$D:$D,'Inc CWIP &amp; Plant Summary'!$D77,'Inc CWIP &amp; Plant'!$I:$I,'Inc CWIP &amp; Plant Summary'!$C77)</f>
        <v>0</v>
      </c>
      <c r="M77" s="209">
        <f>SUMIFS('Inc CWIP &amp; Plant'!$Q:$Q,'Inc CWIP &amp; Plant'!$C:$C,'Inc CWIP &amp; Plant Summary'!M$65,'Inc CWIP &amp; Plant'!$D:$D,'Inc CWIP &amp; Plant Summary'!$D77,'Inc CWIP &amp; Plant'!$I:$I,'Inc CWIP &amp; Plant Summary'!$C77)</f>
        <v>0</v>
      </c>
      <c r="N77" s="209">
        <f>SUMIFS('Inc CWIP &amp; Plant'!$Q:$Q,'Inc CWIP &amp; Plant'!$C:$C,'Inc CWIP &amp; Plant Summary'!N$65,'Inc CWIP &amp; Plant'!$D:$D,'Inc CWIP &amp; Plant Summary'!$D77,'Inc CWIP &amp; Plant'!$I:$I,'Inc CWIP &amp; Plant Summary'!$C77)</f>
        <v>0</v>
      </c>
      <c r="O77" s="209">
        <f>SUMIFS('Inc CWIP &amp; Plant'!$Q:$Q,'Inc CWIP &amp; Plant'!$C:$C,'Inc CWIP &amp; Plant Summary'!O$65,'Inc CWIP &amp; Plant'!$D:$D,'Inc CWIP &amp; Plant Summary'!$D77,'Inc CWIP &amp; Plant'!$I:$I,'Inc CWIP &amp; Plant Summary'!$C77)</f>
        <v>0</v>
      </c>
      <c r="P77" s="209">
        <f>SUMIFS('Inc CWIP &amp; Plant'!$Q:$Q,'Inc CWIP &amp; Plant'!$C:$C,'Inc CWIP &amp; Plant Summary'!P$65,'Inc CWIP &amp; Plant'!$D:$D,'Inc CWIP &amp; Plant Summary'!$D77,'Inc CWIP &amp; Plant'!$I:$I,'Inc CWIP &amp; Plant Summary'!$C77)</f>
        <v>0</v>
      </c>
      <c r="Q77" s="209">
        <f>SUMIFS('Inc CWIP &amp; Plant'!$Q:$Q,'Inc CWIP &amp; Plant'!$C:$C,'Inc CWIP &amp; Plant Summary'!Q$65,'Inc CWIP &amp; Plant'!$D:$D,'Inc CWIP &amp; Plant Summary'!$D77,'Inc CWIP &amp; Plant'!$I:$I,'Inc CWIP &amp; Plant Summary'!$C77)</f>
        <v>0</v>
      </c>
    </row>
    <row r="78" spans="2:17" ht="15" customHeight="1" x14ac:dyDescent="0.25">
      <c r="B78" s="66"/>
      <c r="C78" s="70">
        <f t="shared" si="6"/>
        <v>43070</v>
      </c>
      <c r="D78" s="70" t="s">
        <v>214</v>
      </c>
      <c r="E78" s="312">
        <f t="shared" si="7"/>
        <v>0</v>
      </c>
      <c r="F78" s="209">
        <f>SUMIFS('Inc CWIP &amp; Plant'!$Q:$Q,'Inc CWIP &amp; Plant'!$C:$C,'Inc CWIP &amp; Plant Summary'!F$65,'Inc CWIP &amp; Plant'!$D:$D,'Inc CWIP &amp; Plant Summary'!$D78,'Inc CWIP &amp; Plant'!$I:$I,'Inc CWIP &amp; Plant Summary'!$C78)</f>
        <v>0</v>
      </c>
      <c r="G78" s="209">
        <f>SUMIFS('Inc CWIP &amp; Plant'!$Q:$Q,'Inc CWIP &amp; Plant'!$C:$C,'Inc CWIP &amp; Plant Summary'!G$65,'Inc CWIP &amp; Plant'!$D:$D,'Inc CWIP &amp; Plant Summary'!$D78,'Inc CWIP &amp; Plant'!$I:$I,'Inc CWIP &amp; Plant Summary'!$C78)</f>
        <v>0</v>
      </c>
      <c r="H78" s="209">
        <f>SUMIFS('Inc CWIP &amp; Plant'!$Q:$Q,'Inc CWIP &amp; Plant'!$C:$C,'Inc CWIP &amp; Plant Summary'!H$65,'Inc CWIP &amp; Plant'!$D:$D,'Inc CWIP &amp; Plant Summary'!$D78,'Inc CWIP &amp; Plant'!$I:$I,'Inc CWIP &amp; Plant Summary'!$C78)</f>
        <v>0</v>
      </c>
      <c r="I78" s="209">
        <f>SUMIFS('Inc CWIP &amp; Plant'!$Q:$Q,'Inc CWIP &amp; Plant'!$C:$C,'Inc CWIP &amp; Plant Summary'!I$65,'Inc CWIP &amp; Plant'!$D:$D,'Inc CWIP &amp; Plant Summary'!$D78,'Inc CWIP &amp; Plant'!$I:$I,'Inc CWIP &amp; Plant Summary'!$C78)</f>
        <v>0</v>
      </c>
      <c r="J78" s="209">
        <f>SUMIFS('Inc CWIP &amp; Plant'!$Q:$Q,'Inc CWIP &amp; Plant'!$C:$C,'Inc CWIP &amp; Plant Summary'!J$65,'Inc CWIP &amp; Plant'!$D:$D,'Inc CWIP &amp; Plant Summary'!$D78,'Inc CWIP &amp; Plant'!$I:$I,'Inc CWIP &amp; Plant Summary'!$C78)</f>
        <v>0</v>
      </c>
      <c r="K78" s="209">
        <f>SUMIFS('Inc CWIP &amp; Plant'!$Q:$Q,'Inc CWIP &amp; Plant'!$C:$C,'Inc CWIP &amp; Plant Summary'!K$65,'Inc CWIP &amp; Plant'!$D:$D,'Inc CWIP &amp; Plant Summary'!$D78,'Inc CWIP &amp; Plant'!$I:$I,'Inc CWIP &amp; Plant Summary'!$C78)</f>
        <v>0</v>
      </c>
      <c r="L78" s="209">
        <f>SUMIFS('Inc CWIP &amp; Plant'!$Q:$Q,'Inc CWIP &amp; Plant'!$C:$C,'Inc CWIP &amp; Plant Summary'!L$65,'Inc CWIP &amp; Plant'!$D:$D,'Inc CWIP &amp; Plant Summary'!$D78,'Inc CWIP &amp; Plant'!$I:$I,'Inc CWIP &amp; Plant Summary'!$C78)</f>
        <v>0</v>
      </c>
      <c r="M78" s="209">
        <f>SUMIFS('Inc CWIP &amp; Plant'!$Q:$Q,'Inc CWIP &amp; Plant'!$C:$C,'Inc CWIP &amp; Plant Summary'!M$65,'Inc CWIP &amp; Plant'!$D:$D,'Inc CWIP &amp; Plant Summary'!$D78,'Inc CWIP &amp; Plant'!$I:$I,'Inc CWIP &amp; Plant Summary'!$C78)</f>
        <v>0</v>
      </c>
      <c r="N78" s="209">
        <f>SUMIFS('Inc CWIP &amp; Plant'!$Q:$Q,'Inc CWIP &amp; Plant'!$C:$C,'Inc CWIP &amp; Plant Summary'!N$65,'Inc CWIP &amp; Plant'!$D:$D,'Inc CWIP &amp; Plant Summary'!$D78,'Inc CWIP &amp; Plant'!$I:$I,'Inc CWIP &amp; Plant Summary'!$C78)</f>
        <v>0</v>
      </c>
      <c r="O78" s="209">
        <f>SUMIFS('Inc CWIP &amp; Plant'!$Q:$Q,'Inc CWIP &amp; Plant'!$C:$C,'Inc CWIP &amp; Plant Summary'!O$65,'Inc CWIP &amp; Plant'!$D:$D,'Inc CWIP &amp; Plant Summary'!$D78,'Inc CWIP &amp; Plant'!$I:$I,'Inc CWIP &amp; Plant Summary'!$C78)</f>
        <v>0</v>
      </c>
      <c r="P78" s="209">
        <f>SUMIFS('Inc CWIP &amp; Plant'!$Q:$Q,'Inc CWIP &amp; Plant'!$C:$C,'Inc CWIP &amp; Plant Summary'!P$65,'Inc CWIP &amp; Plant'!$D:$D,'Inc CWIP &amp; Plant Summary'!$D78,'Inc CWIP &amp; Plant'!$I:$I,'Inc CWIP &amp; Plant Summary'!$C78)</f>
        <v>0</v>
      </c>
      <c r="Q78" s="209">
        <f>SUMIFS('Inc CWIP &amp; Plant'!$Q:$Q,'Inc CWIP &amp; Plant'!$C:$C,'Inc CWIP &amp; Plant Summary'!Q$65,'Inc CWIP &amp; Plant'!$D:$D,'Inc CWIP &amp; Plant Summary'!$D78,'Inc CWIP &amp; Plant'!$I:$I,'Inc CWIP &amp; Plant Summary'!$C78)</f>
        <v>0</v>
      </c>
    </row>
    <row r="79" spans="2:17" ht="15" customHeight="1" x14ac:dyDescent="0.25">
      <c r="B79" s="66"/>
      <c r="C79" s="70">
        <f t="shared" si="6"/>
        <v>43101</v>
      </c>
      <c r="D79" s="70" t="s">
        <v>214</v>
      </c>
      <c r="E79" s="312">
        <f t="shared" si="7"/>
        <v>0</v>
      </c>
      <c r="F79" s="209">
        <f>SUMIFS('Inc CWIP &amp; Plant'!$Q:$Q,'Inc CWIP &amp; Plant'!$C:$C,'Inc CWIP &amp; Plant Summary'!F$65,'Inc CWIP &amp; Plant'!$D:$D,'Inc CWIP &amp; Plant Summary'!$D79,'Inc CWIP &amp; Plant'!$I:$I,'Inc CWIP &amp; Plant Summary'!$C79)</f>
        <v>0</v>
      </c>
      <c r="G79" s="209">
        <f>SUMIFS('Inc CWIP &amp; Plant'!$Q:$Q,'Inc CWIP &amp; Plant'!$C:$C,'Inc CWIP &amp; Plant Summary'!G$65,'Inc CWIP &amp; Plant'!$D:$D,'Inc CWIP &amp; Plant Summary'!$D79,'Inc CWIP &amp; Plant'!$I:$I,'Inc CWIP &amp; Plant Summary'!$C79)</f>
        <v>0</v>
      </c>
      <c r="H79" s="209">
        <f>SUMIFS('Inc CWIP &amp; Plant'!$Q:$Q,'Inc CWIP &amp; Plant'!$C:$C,'Inc CWIP &amp; Plant Summary'!H$65,'Inc CWIP &amp; Plant'!$D:$D,'Inc CWIP &amp; Plant Summary'!$D79,'Inc CWIP &amp; Plant'!$I:$I,'Inc CWIP &amp; Plant Summary'!$C79)</f>
        <v>0</v>
      </c>
      <c r="I79" s="209">
        <f>SUMIFS('Inc CWIP &amp; Plant'!$Q:$Q,'Inc CWIP &amp; Plant'!$C:$C,'Inc CWIP &amp; Plant Summary'!I$65,'Inc CWIP &amp; Plant'!$D:$D,'Inc CWIP &amp; Plant Summary'!$D79,'Inc CWIP &amp; Plant'!$I:$I,'Inc CWIP &amp; Plant Summary'!$C79)</f>
        <v>0</v>
      </c>
      <c r="J79" s="209">
        <f>SUMIFS('Inc CWIP &amp; Plant'!$Q:$Q,'Inc CWIP &amp; Plant'!$C:$C,'Inc CWIP &amp; Plant Summary'!J$65,'Inc CWIP &amp; Plant'!$D:$D,'Inc CWIP &amp; Plant Summary'!$D79,'Inc CWIP &amp; Plant'!$I:$I,'Inc CWIP &amp; Plant Summary'!$C79)</f>
        <v>0</v>
      </c>
      <c r="K79" s="209">
        <f>SUMIFS('Inc CWIP &amp; Plant'!$Q:$Q,'Inc CWIP &amp; Plant'!$C:$C,'Inc CWIP &amp; Plant Summary'!K$65,'Inc CWIP &amp; Plant'!$D:$D,'Inc CWIP &amp; Plant Summary'!$D79,'Inc CWIP &amp; Plant'!$I:$I,'Inc CWIP &amp; Plant Summary'!$C79)</f>
        <v>0</v>
      </c>
      <c r="L79" s="209">
        <f>SUMIFS('Inc CWIP &amp; Plant'!$Q:$Q,'Inc CWIP &amp; Plant'!$C:$C,'Inc CWIP &amp; Plant Summary'!L$65,'Inc CWIP &amp; Plant'!$D:$D,'Inc CWIP &amp; Plant Summary'!$D79,'Inc CWIP &amp; Plant'!$I:$I,'Inc CWIP &amp; Plant Summary'!$C79)</f>
        <v>0</v>
      </c>
      <c r="M79" s="209">
        <f>SUMIFS('Inc CWIP &amp; Plant'!$Q:$Q,'Inc CWIP &amp; Plant'!$C:$C,'Inc CWIP &amp; Plant Summary'!M$65,'Inc CWIP &amp; Plant'!$D:$D,'Inc CWIP &amp; Plant Summary'!$D79,'Inc CWIP &amp; Plant'!$I:$I,'Inc CWIP &amp; Plant Summary'!$C79)</f>
        <v>0</v>
      </c>
      <c r="N79" s="209">
        <f>SUMIFS('Inc CWIP &amp; Plant'!$Q:$Q,'Inc CWIP &amp; Plant'!$C:$C,'Inc CWIP &amp; Plant Summary'!N$65,'Inc CWIP &amp; Plant'!$D:$D,'Inc CWIP &amp; Plant Summary'!$D79,'Inc CWIP &amp; Plant'!$I:$I,'Inc CWIP &amp; Plant Summary'!$C79)</f>
        <v>0</v>
      </c>
      <c r="O79" s="209">
        <f>SUMIFS('Inc CWIP &amp; Plant'!$Q:$Q,'Inc CWIP &amp; Plant'!$C:$C,'Inc CWIP &amp; Plant Summary'!O$65,'Inc CWIP &amp; Plant'!$D:$D,'Inc CWIP &amp; Plant Summary'!$D79,'Inc CWIP &amp; Plant'!$I:$I,'Inc CWIP &amp; Plant Summary'!$C79)</f>
        <v>0</v>
      </c>
      <c r="P79" s="209">
        <f>SUMIFS('Inc CWIP &amp; Plant'!$Q:$Q,'Inc CWIP &amp; Plant'!$C:$C,'Inc CWIP &amp; Plant Summary'!P$65,'Inc CWIP &amp; Plant'!$D:$D,'Inc CWIP &amp; Plant Summary'!$D79,'Inc CWIP &amp; Plant'!$I:$I,'Inc CWIP &amp; Plant Summary'!$C79)</f>
        <v>0</v>
      </c>
      <c r="Q79" s="209">
        <f>SUMIFS('Inc CWIP &amp; Plant'!$Q:$Q,'Inc CWIP &amp; Plant'!$C:$C,'Inc CWIP &amp; Plant Summary'!Q$65,'Inc CWIP &amp; Plant'!$D:$D,'Inc CWIP &amp; Plant Summary'!$D79,'Inc CWIP &amp; Plant'!$I:$I,'Inc CWIP &amp; Plant Summary'!$C79)</f>
        <v>0</v>
      </c>
    </row>
    <row r="80" spans="2:17" ht="15" customHeight="1" x14ac:dyDescent="0.25">
      <c r="B80" s="66"/>
      <c r="C80" s="70">
        <f t="shared" si="6"/>
        <v>43132</v>
      </c>
      <c r="D80" s="70" t="s">
        <v>214</v>
      </c>
      <c r="E80" s="312">
        <f t="shared" si="7"/>
        <v>0</v>
      </c>
      <c r="F80" s="209">
        <f>SUMIFS('Inc CWIP &amp; Plant'!$Q:$Q,'Inc CWIP &amp; Plant'!$C:$C,'Inc CWIP &amp; Plant Summary'!F$65,'Inc CWIP &amp; Plant'!$D:$D,'Inc CWIP &amp; Plant Summary'!$D80,'Inc CWIP &amp; Plant'!$I:$I,'Inc CWIP &amp; Plant Summary'!$C80)</f>
        <v>0</v>
      </c>
      <c r="G80" s="209">
        <f>SUMIFS('Inc CWIP &amp; Plant'!$Q:$Q,'Inc CWIP &amp; Plant'!$C:$C,'Inc CWIP &amp; Plant Summary'!G$65,'Inc CWIP &amp; Plant'!$D:$D,'Inc CWIP &amp; Plant Summary'!$D80,'Inc CWIP &amp; Plant'!$I:$I,'Inc CWIP &amp; Plant Summary'!$C80)</f>
        <v>0</v>
      </c>
      <c r="H80" s="209">
        <f>SUMIFS('Inc CWIP &amp; Plant'!$Q:$Q,'Inc CWIP &amp; Plant'!$C:$C,'Inc CWIP &amp; Plant Summary'!H$65,'Inc CWIP &amp; Plant'!$D:$D,'Inc CWIP &amp; Plant Summary'!$D80,'Inc CWIP &amp; Plant'!$I:$I,'Inc CWIP &amp; Plant Summary'!$C80)</f>
        <v>0</v>
      </c>
      <c r="I80" s="209">
        <f>SUMIFS('Inc CWIP &amp; Plant'!$Q:$Q,'Inc CWIP &amp; Plant'!$C:$C,'Inc CWIP &amp; Plant Summary'!I$65,'Inc CWIP &amp; Plant'!$D:$D,'Inc CWIP &amp; Plant Summary'!$D80,'Inc CWIP &amp; Plant'!$I:$I,'Inc CWIP &amp; Plant Summary'!$C80)</f>
        <v>0</v>
      </c>
      <c r="J80" s="209">
        <f>SUMIFS('Inc CWIP &amp; Plant'!$Q:$Q,'Inc CWIP &amp; Plant'!$C:$C,'Inc CWIP &amp; Plant Summary'!J$65,'Inc CWIP &amp; Plant'!$D:$D,'Inc CWIP &amp; Plant Summary'!$D80,'Inc CWIP &amp; Plant'!$I:$I,'Inc CWIP &amp; Plant Summary'!$C80)</f>
        <v>0</v>
      </c>
      <c r="K80" s="209">
        <f>SUMIFS('Inc CWIP &amp; Plant'!$Q:$Q,'Inc CWIP &amp; Plant'!$C:$C,'Inc CWIP &amp; Plant Summary'!K$65,'Inc CWIP &amp; Plant'!$D:$D,'Inc CWIP &amp; Plant Summary'!$D80,'Inc CWIP &amp; Plant'!$I:$I,'Inc CWIP &amp; Plant Summary'!$C80)</f>
        <v>0</v>
      </c>
      <c r="L80" s="209">
        <f>SUMIFS('Inc CWIP &amp; Plant'!$Q:$Q,'Inc CWIP &amp; Plant'!$C:$C,'Inc CWIP &amp; Plant Summary'!L$65,'Inc CWIP &amp; Plant'!$D:$D,'Inc CWIP &amp; Plant Summary'!$D80,'Inc CWIP &amp; Plant'!$I:$I,'Inc CWIP &amp; Plant Summary'!$C80)</f>
        <v>0</v>
      </c>
      <c r="M80" s="209">
        <f>SUMIFS('Inc CWIP &amp; Plant'!$Q:$Q,'Inc CWIP &amp; Plant'!$C:$C,'Inc CWIP &amp; Plant Summary'!M$65,'Inc CWIP &amp; Plant'!$D:$D,'Inc CWIP &amp; Plant Summary'!$D80,'Inc CWIP &amp; Plant'!$I:$I,'Inc CWIP &amp; Plant Summary'!$C80)</f>
        <v>0</v>
      </c>
      <c r="N80" s="209">
        <f>SUMIFS('Inc CWIP &amp; Plant'!$Q:$Q,'Inc CWIP &amp; Plant'!$C:$C,'Inc CWIP &amp; Plant Summary'!N$65,'Inc CWIP &amp; Plant'!$D:$D,'Inc CWIP &amp; Plant Summary'!$D80,'Inc CWIP &amp; Plant'!$I:$I,'Inc CWIP &amp; Plant Summary'!$C80)</f>
        <v>0</v>
      </c>
      <c r="O80" s="209">
        <f>SUMIFS('Inc CWIP &amp; Plant'!$Q:$Q,'Inc CWIP &amp; Plant'!$C:$C,'Inc CWIP &amp; Plant Summary'!O$65,'Inc CWIP &amp; Plant'!$D:$D,'Inc CWIP &amp; Plant Summary'!$D80,'Inc CWIP &amp; Plant'!$I:$I,'Inc CWIP &amp; Plant Summary'!$C80)</f>
        <v>0</v>
      </c>
      <c r="P80" s="209">
        <f>SUMIFS('Inc CWIP &amp; Plant'!$Q:$Q,'Inc CWIP &amp; Plant'!$C:$C,'Inc CWIP &amp; Plant Summary'!P$65,'Inc CWIP &amp; Plant'!$D:$D,'Inc CWIP &amp; Plant Summary'!$D80,'Inc CWIP &amp; Plant'!$I:$I,'Inc CWIP &amp; Plant Summary'!$C80)</f>
        <v>0</v>
      </c>
      <c r="Q80" s="209">
        <f>SUMIFS('Inc CWIP &amp; Plant'!$Q:$Q,'Inc CWIP &amp; Plant'!$C:$C,'Inc CWIP &amp; Plant Summary'!Q$65,'Inc CWIP &amp; Plant'!$D:$D,'Inc CWIP &amp; Plant Summary'!$D80,'Inc CWIP &amp; Plant'!$I:$I,'Inc CWIP &amp; Plant Summary'!$C80)</f>
        <v>0</v>
      </c>
    </row>
    <row r="81" spans="2:17" ht="15" customHeight="1" x14ac:dyDescent="0.25">
      <c r="B81" s="66"/>
      <c r="C81" s="70">
        <f t="shared" si="6"/>
        <v>43160</v>
      </c>
      <c r="D81" s="70" t="s">
        <v>214</v>
      </c>
      <c r="E81" s="312">
        <f t="shared" si="7"/>
        <v>0</v>
      </c>
      <c r="F81" s="209">
        <f>SUMIFS('Inc CWIP &amp; Plant'!$Q:$Q,'Inc CWIP &amp; Plant'!$C:$C,'Inc CWIP &amp; Plant Summary'!F$65,'Inc CWIP &amp; Plant'!$D:$D,'Inc CWIP &amp; Plant Summary'!$D81,'Inc CWIP &amp; Plant'!$I:$I,'Inc CWIP &amp; Plant Summary'!$C81)</f>
        <v>0</v>
      </c>
      <c r="G81" s="209">
        <f>SUMIFS('Inc CWIP &amp; Plant'!$Q:$Q,'Inc CWIP &amp; Plant'!$C:$C,'Inc CWIP &amp; Plant Summary'!G$65,'Inc CWIP &amp; Plant'!$D:$D,'Inc CWIP &amp; Plant Summary'!$D81,'Inc CWIP &amp; Plant'!$I:$I,'Inc CWIP &amp; Plant Summary'!$C81)</f>
        <v>0</v>
      </c>
      <c r="H81" s="209">
        <f>SUMIFS('Inc CWIP &amp; Plant'!$Q:$Q,'Inc CWIP &amp; Plant'!$C:$C,'Inc CWIP &amp; Plant Summary'!H$65,'Inc CWIP &amp; Plant'!$D:$D,'Inc CWIP &amp; Plant Summary'!$D81,'Inc CWIP &amp; Plant'!$I:$I,'Inc CWIP &amp; Plant Summary'!$C81)</f>
        <v>0</v>
      </c>
      <c r="I81" s="209">
        <f>SUMIFS('Inc CWIP &amp; Plant'!$Q:$Q,'Inc CWIP &amp; Plant'!$C:$C,'Inc CWIP &amp; Plant Summary'!I$65,'Inc CWIP &amp; Plant'!$D:$D,'Inc CWIP &amp; Plant Summary'!$D81,'Inc CWIP &amp; Plant'!$I:$I,'Inc CWIP &amp; Plant Summary'!$C81)</f>
        <v>0</v>
      </c>
      <c r="J81" s="209">
        <f>SUMIFS('Inc CWIP &amp; Plant'!$Q:$Q,'Inc CWIP &amp; Plant'!$C:$C,'Inc CWIP &amp; Plant Summary'!J$65,'Inc CWIP &amp; Plant'!$D:$D,'Inc CWIP &amp; Plant Summary'!$D81,'Inc CWIP &amp; Plant'!$I:$I,'Inc CWIP &amp; Plant Summary'!$C81)</f>
        <v>0</v>
      </c>
      <c r="K81" s="209">
        <f>SUMIFS('Inc CWIP &amp; Plant'!$Q:$Q,'Inc CWIP &amp; Plant'!$C:$C,'Inc CWIP &amp; Plant Summary'!K$65,'Inc CWIP &amp; Plant'!$D:$D,'Inc CWIP &amp; Plant Summary'!$D81,'Inc CWIP &amp; Plant'!$I:$I,'Inc CWIP &amp; Plant Summary'!$C81)</f>
        <v>0</v>
      </c>
      <c r="L81" s="209">
        <f>SUMIFS('Inc CWIP &amp; Plant'!$Q:$Q,'Inc CWIP &amp; Plant'!$C:$C,'Inc CWIP &amp; Plant Summary'!L$65,'Inc CWIP &amp; Plant'!$D:$D,'Inc CWIP &amp; Plant Summary'!$D81,'Inc CWIP &amp; Plant'!$I:$I,'Inc CWIP &amp; Plant Summary'!$C81)</f>
        <v>0</v>
      </c>
      <c r="M81" s="209">
        <f>SUMIFS('Inc CWIP &amp; Plant'!$Q:$Q,'Inc CWIP &amp; Plant'!$C:$C,'Inc CWIP &amp; Plant Summary'!M$65,'Inc CWIP &amp; Plant'!$D:$D,'Inc CWIP &amp; Plant Summary'!$D81,'Inc CWIP &amp; Plant'!$I:$I,'Inc CWIP &amp; Plant Summary'!$C81)</f>
        <v>0</v>
      </c>
      <c r="N81" s="209">
        <f>SUMIFS('Inc CWIP &amp; Plant'!$Q:$Q,'Inc CWIP &amp; Plant'!$C:$C,'Inc CWIP &amp; Plant Summary'!N$65,'Inc CWIP &amp; Plant'!$D:$D,'Inc CWIP &amp; Plant Summary'!$D81,'Inc CWIP &amp; Plant'!$I:$I,'Inc CWIP &amp; Plant Summary'!$C81)</f>
        <v>0</v>
      </c>
      <c r="O81" s="209">
        <f>SUMIFS('Inc CWIP &amp; Plant'!$Q:$Q,'Inc CWIP &amp; Plant'!$C:$C,'Inc CWIP &amp; Plant Summary'!O$65,'Inc CWIP &amp; Plant'!$D:$D,'Inc CWIP &amp; Plant Summary'!$D81,'Inc CWIP &amp; Plant'!$I:$I,'Inc CWIP &amp; Plant Summary'!$C81)</f>
        <v>0</v>
      </c>
      <c r="P81" s="209">
        <f>SUMIFS('Inc CWIP &amp; Plant'!$Q:$Q,'Inc CWIP &amp; Plant'!$C:$C,'Inc CWIP &amp; Plant Summary'!P$65,'Inc CWIP &amp; Plant'!$D:$D,'Inc CWIP &amp; Plant Summary'!$D81,'Inc CWIP &amp; Plant'!$I:$I,'Inc CWIP &amp; Plant Summary'!$C81)</f>
        <v>0</v>
      </c>
      <c r="Q81" s="209">
        <f>SUMIFS('Inc CWIP &amp; Plant'!$Q:$Q,'Inc CWIP &amp; Plant'!$C:$C,'Inc CWIP &amp; Plant Summary'!Q$65,'Inc CWIP &amp; Plant'!$D:$D,'Inc CWIP &amp; Plant Summary'!$D81,'Inc CWIP &amp; Plant'!$I:$I,'Inc CWIP &amp; Plant Summary'!$C81)</f>
        <v>0</v>
      </c>
    </row>
    <row r="82" spans="2:17" ht="15" customHeight="1" x14ac:dyDescent="0.25">
      <c r="B82" s="66"/>
      <c r="C82" s="70">
        <f t="shared" si="6"/>
        <v>43191</v>
      </c>
      <c r="D82" s="70" t="s">
        <v>214</v>
      </c>
      <c r="E82" s="312">
        <f t="shared" si="7"/>
        <v>0</v>
      </c>
      <c r="F82" s="209">
        <f>SUMIFS('Inc CWIP &amp; Plant'!$Q:$Q,'Inc CWIP &amp; Plant'!$C:$C,'Inc CWIP &amp; Plant Summary'!F$65,'Inc CWIP &amp; Plant'!$D:$D,'Inc CWIP &amp; Plant Summary'!$D82,'Inc CWIP &amp; Plant'!$I:$I,'Inc CWIP &amp; Plant Summary'!$C82)</f>
        <v>0</v>
      </c>
      <c r="G82" s="209">
        <f>SUMIFS('Inc CWIP &amp; Plant'!$Q:$Q,'Inc CWIP &amp; Plant'!$C:$C,'Inc CWIP &amp; Plant Summary'!G$65,'Inc CWIP &amp; Plant'!$D:$D,'Inc CWIP &amp; Plant Summary'!$D82,'Inc CWIP &amp; Plant'!$I:$I,'Inc CWIP &amp; Plant Summary'!$C82)</f>
        <v>0</v>
      </c>
      <c r="H82" s="209">
        <f>SUMIFS('Inc CWIP &amp; Plant'!$Q:$Q,'Inc CWIP &amp; Plant'!$C:$C,'Inc CWIP &amp; Plant Summary'!H$65,'Inc CWIP &amp; Plant'!$D:$D,'Inc CWIP &amp; Plant Summary'!$D82,'Inc CWIP &amp; Plant'!$I:$I,'Inc CWIP &amp; Plant Summary'!$C82)</f>
        <v>0</v>
      </c>
      <c r="I82" s="209">
        <f>SUMIFS('Inc CWIP &amp; Plant'!$Q:$Q,'Inc CWIP &amp; Plant'!$C:$C,'Inc CWIP &amp; Plant Summary'!I$65,'Inc CWIP &amp; Plant'!$D:$D,'Inc CWIP &amp; Plant Summary'!$D82,'Inc CWIP &amp; Plant'!$I:$I,'Inc CWIP &amp; Plant Summary'!$C82)</f>
        <v>0</v>
      </c>
      <c r="J82" s="209">
        <f>SUMIFS('Inc CWIP &amp; Plant'!$Q:$Q,'Inc CWIP &amp; Plant'!$C:$C,'Inc CWIP &amp; Plant Summary'!J$65,'Inc CWIP &amp; Plant'!$D:$D,'Inc CWIP &amp; Plant Summary'!$D82,'Inc CWIP &amp; Plant'!$I:$I,'Inc CWIP &amp; Plant Summary'!$C82)</f>
        <v>0</v>
      </c>
      <c r="K82" s="209">
        <f>SUMIFS('Inc CWIP &amp; Plant'!$Q:$Q,'Inc CWIP &amp; Plant'!$C:$C,'Inc CWIP &amp; Plant Summary'!K$65,'Inc CWIP &amp; Plant'!$D:$D,'Inc CWIP &amp; Plant Summary'!$D82,'Inc CWIP &amp; Plant'!$I:$I,'Inc CWIP &amp; Plant Summary'!$C82)</f>
        <v>0</v>
      </c>
      <c r="L82" s="209">
        <f>SUMIFS('Inc CWIP &amp; Plant'!$Q:$Q,'Inc CWIP &amp; Plant'!$C:$C,'Inc CWIP &amp; Plant Summary'!L$65,'Inc CWIP &amp; Plant'!$D:$D,'Inc CWIP &amp; Plant Summary'!$D82,'Inc CWIP &amp; Plant'!$I:$I,'Inc CWIP &amp; Plant Summary'!$C82)</f>
        <v>0</v>
      </c>
      <c r="M82" s="209">
        <f>SUMIFS('Inc CWIP &amp; Plant'!$Q:$Q,'Inc CWIP &amp; Plant'!$C:$C,'Inc CWIP &amp; Plant Summary'!M$65,'Inc CWIP &amp; Plant'!$D:$D,'Inc CWIP &amp; Plant Summary'!$D82,'Inc CWIP &amp; Plant'!$I:$I,'Inc CWIP &amp; Plant Summary'!$C82)</f>
        <v>0</v>
      </c>
      <c r="N82" s="209">
        <f>SUMIFS('Inc CWIP &amp; Plant'!$Q:$Q,'Inc CWIP &amp; Plant'!$C:$C,'Inc CWIP &amp; Plant Summary'!N$65,'Inc CWIP &amp; Plant'!$D:$D,'Inc CWIP &amp; Plant Summary'!$D82,'Inc CWIP &amp; Plant'!$I:$I,'Inc CWIP &amp; Plant Summary'!$C82)</f>
        <v>0</v>
      </c>
      <c r="O82" s="209">
        <f>SUMIFS('Inc CWIP &amp; Plant'!$Q:$Q,'Inc CWIP &amp; Plant'!$C:$C,'Inc CWIP &amp; Plant Summary'!O$65,'Inc CWIP &amp; Plant'!$D:$D,'Inc CWIP &amp; Plant Summary'!$D82,'Inc CWIP &amp; Plant'!$I:$I,'Inc CWIP &amp; Plant Summary'!$C82)</f>
        <v>0</v>
      </c>
      <c r="P82" s="209">
        <f>SUMIFS('Inc CWIP &amp; Plant'!$Q:$Q,'Inc CWIP &amp; Plant'!$C:$C,'Inc CWIP &amp; Plant Summary'!P$65,'Inc CWIP &amp; Plant'!$D:$D,'Inc CWIP &amp; Plant Summary'!$D82,'Inc CWIP &amp; Plant'!$I:$I,'Inc CWIP &amp; Plant Summary'!$C82)</f>
        <v>0</v>
      </c>
      <c r="Q82" s="209">
        <f>SUMIFS('Inc CWIP &amp; Plant'!$Q:$Q,'Inc CWIP &amp; Plant'!$C:$C,'Inc CWIP &amp; Plant Summary'!Q$65,'Inc CWIP &amp; Plant'!$D:$D,'Inc CWIP &amp; Plant Summary'!$D82,'Inc CWIP &amp; Plant'!$I:$I,'Inc CWIP &amp; Plant Summary'!$C82)</f>
        <v>0</v>
      </c>
    </row>
    <row r="83" spans="2:17" ht="15" customHeight="1" x14ac:dyDescent="0.25">
      <c r="B83" s="66"/>
      <c r="C83" s="70">
        <f t="shared" si="6"/>
        <v>43221</v>
      </c>
      <c r="D83" s="70" t="s">
        <v>214</v>
      </c>
      <c r="E83" s="312">
        <f t="shared" si="7"/>
        <v>0</v>
      </c>
      <c r="F83" s="209">
        <f>SUMIFS('Inc CWIP &amp; Plant'!$Q:$Q,'Inc CWIP &amp; Plant'!$C:$C,'Inc CWIP &amp; Plant Summary'!F$65,'Inc CWIP &amp; Plant'!$D:$D,'Inc CWIP &amp; Plant Summary'!$D83,'Inc CWIP &amp; Plant'!$I:$I,'Inc CWIP &amp; Plant Summary'!$C83)</f>
        <v>0</v>
      </c>
      <c r="G83" s="209">
        <f>SUMIFS('Inc CWIP &amp; Plant'!$Q:$Q,'Inc CWIP &amp; Plant'!$C:$C,'Inc CWIP &amp; Plant Summary'!G$65,'Inc CWIP &amp; Plant'!$D:$D,'Inc CWIP &amp; Plant Summary'!$D83,'Inc CWIP &amp; Plant'!$I:$I,'Inc CWIP &amp; Plant Summary'!$C83)</f>
        <v>0</v>
      </c>
      <c r="H83" s="209">
        <f>SUMIFS('Inc CWIP &amp; Plant'!$Q:$Q,'Inc CWIP &amp; Plant'!$C:$C,'Inc CWIP &amp; Plant Summary'!H$65,'Inc CWIP &amp; Plant'!$D:$D,'Inc CWIP &amp; Plant Summary'!$D83,'Inc CWIP &amp; Plant'!$I:$I,'Inc CWIP &amp; Plant Summary'!$C83)</f>
        <v>0</v>
      </c>
      <c r="I83" s="209">
        <f>SUMIFS('Inc CWIP &amp; Plant'!$Q:$Q,'Inc CWIP &amp; Plant'!$C:$C,'Inc CWIP &amp; Plant Summary'!I$65,'Inc CWIP &amp; Plant'!$D:$D,'Inc CWIP &amp; Plant Summary'!$D83,'Inc CWIP &amp; Plant'!$I:$I,'Inc CWIP &amp; Plant Summary'!$C83)</f>
        <v>0</v>
      </c>
      <c r="J83" s="209">
        <f>SUMIFS('Inc CWIP &amp; Plant'!$Q:$Q,'Inc CWIP &amp; Plant'!$C:$C,'Inc CWIP &amp; Plant Summary'!J$65,'Inc CWIP &amp; Plant'!$D:$D,'Inc CWIP &amp; Plant Summary'!$D83,'Inc CWIP &amp; Plant'!$I:$I,'Inc CWIP &amp; Plant Summary'!$C83)</f>
        <v>0</v>
      </c>
      <c r="K83" s="209">
        <f>SUMIFS('Inc CWIP &amp; Plant'!$Q:$Q,'Inc CWIP &amp; Plant'!$C:$C,'Inc CWIP &amp; Plant Summary'!K$65,'Inc CWIP &amp; Plant'!$D:$D,'Inc CWIP &amp; Plant Summary'!$D83,'Inc CWIP &amp; Plant'!$I:$I,'Inc CWIP &amp; Plant Summary'!$C83)</f>
        <v>0</v>
      </c>
      <c r="L83" s="209">
        <f>SUMIFS('Inc CWIP &amp; Plant'!$Q:$Q,'Inc CWIP &amp; Plant'!$C:$C,'Inc CWIP &amp; Plant Summary'!L$65,'Inc CWIP &amp; Plant'!$D:$D,'Inc CWIP &amp; Plant Summary'!$D83,'Inc CWIP &amp; Plant'!$I:$I,'Inc CWIP &amp; Plant Summary'!$C83)</f>
        <v>0</v>
      </c>
      <c r="M83" s="209">
        <f>SUMIFS('Inc CWIP &amp; Plant'!$Q:$Q,'Inc CWIP &amp; Plant'!$C:$C,'Inc CWIP &amp; Plant Summary'!M$65,'Inc CWIP &amp; Plant'!$D:$D,'Inc CWIP &amp; Plant Summary'!$D83,'Inc CWIP &amp; Plant'!$I:$I,'Inc CWIP &amp; Plant Summary'!$C83)</f>
        <v>0</v>
      </c>
      <c r="N83" s="209">
        <f>SUMIFS('Inc CWIP &amp; Plant'!$Q:$Q,'Inc CWIP &amp; Plant'!$C:$C,'Inc CWIP &amp; Plant Summary'!N$65,'Inc CWIP &amp; Plant'!$D:$D,'Inc CWIP &amp; Plant Summary'!$D83,'Inc CWIP &amp; Plant'!$I:$I,'Inc CWIP &amp; Plant Summary'!$C83)</f>
        <v>0</v>
      </c>
      <c r="O83" s="209">
        <f>SUMIFS('Inc CWIP &amp; Plant'!$Q:$Q,'Inc CWIP &amp; Plant'!$C:$C,'Inc CWIP &amp; Plant Summary'!O$65,'Inc CWIP &amp; Plant'!$D:$D,'Inc CWIP &amp; Plant Summary'!$D83,'Inc CWIP &amp; Plant'!$I:$I,'Inc CWIP &amp; Plant Summary'!$C83)</f>
        <v>0</v>
      </c>
      <c r="P83" s="209">
        <f>SUMIFS('Inc CWIP &amp; Plant'!$Q:$Q,'Inc CWIP &amp; Plant'!$C:$C,'Inc CWIP &amp; Plant Summary'!P$65,'Inc CWIP &amp; Plant'!$D:$D,'Inc CWIP &amp; Plant Summary'!$D83,'Inc CWIP &amp; Plant'!$I:$I,'Inc CWIP &amp; Plant Summary'!$C83)</f>
        <v>0</v>
      </c>
      <c r="Q83" s="209">
        <f>SUMIFS('Inc CWIP &amp; Plant'!$Q:$Q,'Inc CWIP &amp; Plant'!$C:$C,'Inc CWIP &amp; Plant Summary'!Q$65,'Inc CWIP &amp; Plant'!$D:$D,'Inc CWIP &amp; Plant Summary'!$D83,'Inc CWIP &amp; Plant'!$I:$I,'Inc CWIP &amp; Plant Summary'!$C83)</f>
        <v>0</v>
      </c>
    </row>
    <row r="84" spans="2:17" ht="15" customHeight="1" x14ac:dyDescent="0.25">
      <c r="B84" s="66"/>
      <c r="C84" s="70">
        <f t="shared" si="6"/>
        <v>43252</v>
      </c>
      <c r="D84" s="70" t="s">
        <v>214</v>
      </c>
      <c r="E84" s="312">
        <f t="shared" si="7"/>
        <v>0</v>
      </c>
      <c r="F84" s="209">
        <f>SUMIFS('Inc CWIP &amp; Plant'!$Q:$Q,'Inc CWIP &amp; Plant'!$C:$C,'Inc CWIP &amp; Plant Summary'!F$65,'Inc CWIP &amp; Plant'!$D:$D,'Inc CWIP &amp; Plant Summary'!$D84,'Inc CWIP &amp; Plant'!$I:$I,'Inc CWIP &amp; Plant Summary'!$C84)</f>
        <v>0</v>
      </c>
      <c r="G84" s="209">
        <f>SUMIFS('Inc CWIP &amp; Plant'!$Q:$Q,'Inc CWIP &amp; Plant'!$C:$C,'Inc CWIP &amp; Plant Summary'!G$65,'Inc CWIP &amp; Plant'!$D:$D,'Inc CWIP &amp; Plant Summary'!$D84,'Inc CWIP &amp; Plant'!$I:$I,'Inc CWIP &amp; Plant Summary'!$C84)</f>
        <v>0</v>
      </c>
      <c r="H84" s="209">
        <f>SUMIFS('Inc CWIP &amp; Plant'!$Q:$Q,'Inc CWIP &amp; Plant'!$C:$C,'Inc CWIP &amp; Plant Summary'!H$65,'Inc CWIP &amp; Plant'!$D:$D,'Inc CWIP &amp; Plant Summary'!$D84,'Inc CWIP &amp; Plant'!$I:$I,'Inc CWIP &amp; Plant Summary'!$C84)</f>
        <v>0</v>
      </c>
      <c r="I84" s="209">
        <f>SUMIFS('Inc CWIP &amp; Plant'!$Q:$Q,'Inc CWIP &amp; Plant'!$C:$C,'Inc CWIP &amp; Plant Summary'!I$65,'Inc CWIP &amp; Plant'!$D:$D,'Inc CWIP &amp; Plant Summary'!$D84,'Inc CWIP &amp; Plant'!$I:$I,'Inc CWIP &amp; Plant Summary'!$C84)</f>
        <v>0</v>
      </c>
      <c r="J84" s="209">
        <f>SUMIFS('Inc CWIP &amp; Plant'!$Q:$Q,'Inc CWIP &amp; Plant'!$C:$C,'Inc CWIP &amp; Plant Summary'!J$65,'Inc CWIP &amp; Plant'!$D:$D,'Inc CWIP &amp; Plant Summary'!$D84,'Inc CWIP &amp; Plant'!$I:$I,'Inc CWIP &amp; Plant Summary'!$C84)</f>
        <v>0</v>
      </c>
      <c r="K84" s="209">
        <f>SUMIFS('Inc CWIP &amp; Plant'!$Q:$Q,'Inc CWIP &amp; Plant'!$C:$C,'Inc CWIP &amp; Plant Summary'!K$65,'Inc CWIP &amp; Plant'!$D:$D,'Inc CWIP &amp; Plant Summary'!$D84,'Inc CWIP &amp; Plant'!$I:$I,'Inc CWIP &amp; Plant Summary'!$C84)</f>
        <v>0</v>
      </c>
      <c r="L84" s="209">
        <f>SUMIFS('Inc CWIP &amp; Plant'!$Q:$Q,'Inc CWIP &amp; Plant'!$C:$C,'Inc CWIP &amp; Plant Summary'!L$65,'Inc CWIP &amp; Plant'!$D:$D,'Inc CWIP &amp; Plant Summary'!$D84,'Inc CWIP &amp; Plant'!$I:$I,'Inc CWIP &amp; Plant Summary'!$C84)</f>
        <v>0</v>
      </c>
      <c r="M84" s="209">
        <f>SUMIFS('Inc CWIP &amp; Plant'!$Q:$Q,'Inc CWIP &amp; Plant'!$C:$C,'Inc CWIP &amp; Plant Summary'!M$65,'Inc CWIP &amp; Plant'!$D:$D,'Inc CWIP &amp; Plant Summary'!$D84,'Inc CWIP &amp; Plant'!$I:$I,'Inc CWIP &amp; Plant Summary'!$C84)</f>
        <v>0</v>
      </c>
      <c r="N84" s="209">
        <f>SUMIFS('Inc CWIP &amp; Plant'!$Q:$Q,'Inc CWIP &amp; Plant'!$C:$C,'Inc CWIP &amp; Plant Summary'!N$65,'Inc CWIP &amp; Plant'!$D:$D,'Inc CWIP &amp; Plant Summary'!$D84,'Inc CWIP &amp; Plant'!$I:$I,'Inc CWIP &amp; Plant Summary'!$C84)</f>
        <v>0</v>
      </c>
      <c r="O84" s="209">
        <f>SUMIFS('Inc CWIP &amp; Plant'!$Q:$Q,'Inc CWIP &amp; Plant'!$C:$C,'Inc CWIP &amp; Plant Summary'!O$65,'Inc CWIP &amp; Plant'!$D:$D,'Inc CWIP &amp; Plant Summary'!$D84,'Inc CWIP &amp; Plant'!$I:$I,'Inc CWIP &amp; Plant Summary'!$C84)</f>
        <v>0</v>
      </c>
      <c r="P84" s="209">
        <f>SUMIFS('Inc CWIP &amp; Plant'!$Q:$Q,'Inc CWIP &amp; Plant'!$C:$C,'Inc CWIP &amp; Plant Summary'!P$65,'Inc CWIP &amp; Plant'!$D:$D,'Inc CWIP &amp; Plant Summary'!$D84,'Inc CWIP &amp; Plant'!$I:$I,'Inc CWIP &amp; Plant Summary'!$C84)</f>
        <v>0</v>
      </c>
      <c r="Q84" s="209">
        <f>SUMIFS('Inc CWIP &amp; Plant'!$Q:$Q,'Inc CWIP &amp; Plant'!$C:$C,'Inc CWIP &amp; Plant Summary'!Q$65,'Inc CWIP &amp; Plant'!$D:$D,'Inc CWIP &amp; Plant Summary'!$D84,'Inc CWIP &amp; Plant'!$I:$I,'Inc CWIP &amp; Plant Summary'!$C84)</f>
        <v>0</v>
      </c>
    </row>
    <row r="85" spans="2:17" ht="15" customHeight="1" x14ac:dyDescent="0.25">
      <c r="B85" s="66"/>
      <c r="C85" s="70">
        <f t="shared" si="6"/>
        <v>43282</v>
      </c>
      <c r="D85" s="70" t="s">
        <v>214</v>
      </c>
      <c r="E85" s="312">
        <f t="shared" si="7"/>
        <v>0</v>
      </c>
      <c r="F85" s="209">
        <f>SUMIFS('Inc CWIP &amp; Plant'!$Q:$Q,'Inc CWIP &amp; Plant'!$C:$C,'Inc CWIP &amp; Plant Summary'!F$65,'Inc CWIP &amp; Plant'!$D:$D,'Inc CWIP &amp; Plant Summary'!$D85,'Inc CWIP &amp; Plant'!$I:$I,'Inc CWIP &amp; Plant Summary'!$C85)</f>
        <v>0</v>
      </c>
      <c r="G85" s="209">
        <f>SUMIFS('Inc CWIP &amp; Plant'!$Q:$Q,'Inc CWIP &amp; Plant'!$C:$C,'Inc CWIP &amp; Plant Summary'!G$65,'Inc CWIP &amp; Plant'!$D:$D,'Inc CWIP &amp; Plant Summary'!$D85,'Inc CWIP &amp; Plant'!$I:$I,'Inc CWIP &amp; Plant Summary'!$C85)</f>
        <v>0</v>
      </c>
      <c r="H85" s="209">
        <f>SUMIFS('Inc CWIP &amp; Plant'!$Q:$Q,'Inc CWIP &amp; Plant'!$C:$C,'Inc CWIP &amp; Plant Summary'!H$65,'Inc CWIP &amp; Plant'!$D:$D,'Inc CWIP &amp; Plant Summary'!$D85,'Inc CWIP &amp; Plant'!$I:$I,'Inc CWIP &amp; Plant Summary'!$C85)</f>
        <v>0</v>
      </c>
      <c r="I85" s="209">
        <f>SUMIFS('Inc CWIP &amp; Plant'!$Q:$Q,'Inc CWIP &amp; Plant'!$C:$C,'Inc CWIP &amp; Plant Summary'!I$65,'Inc CWIP &amp; Plant'!$D:$D,'Inc CWIP &amp; Plant Summary'!$D85,'Inc CWIP &amp; Plant'!$I:$I,'Inc CWIP &amp; Plant Summary'!$C85)</f>
        <v>0</v>
      </c>
      <c r="J85" s="209">
        <f>SUMIFS('Inc CWIP &amp; Plant'!$Q:$Q,'Inc CWIP &amp; Plant'!$C:$C,'Inc CWIP &amp; Plant Summary'!J$65,'Inc CWIP &amp; Plant'!$D:$D,'Inc CWIP &amp; Plant Summary'!$D85,'Inc CWIP &amp; Plant'!$I:$I,'Inc CWIP &amp; Plant Summary'!$C85)</f>
        <v>0</v>
      </c>
      <c r="K85" s="209">
        <f>SUMIFS('Inc CWIP &amp; Plant'!$Q:$Q,'Inc CWIP &amp; Plant'!$C:$C,'Inc CWIP &amp; Plant Summary'!K$65,'Inc CWIP &amp; Plant'!$D:$D,'Inc CWIP &amp; Plant Summary'!$D85,'Inc CWIP &amp; Plant'!$I:$I,'Inc CWIP &amp; Plant Summary'!$C85)</f>
        <v>0</v>
      </c>
      <c r="L85" s="209">
        <f>SUMIFS('Inc CWIP &amp; Plant'!$Q:$Q,'Inc CWIP &amp; Plant'!$C:$C,'Inc CWIP &amp; Plant Summary'!L$65,'Inc CWIP &amp; Plant'!$D:$D,'Inc CWIP &amp; Plant Summary'!$D85,'Inc CWIP &amp; Plant'!$I:$I,'Inc CWIP &amp; Plant Summary'!$C85)</f>
        <v>0</v>
      </c>
      <c r="M85" s="209">
        <f>SUMIFS('Inc CWIP &amp; Plant'!$Q:$Q,'Inc CWIP &amp; Plant'!$C:$C,'Inc CWIP &amp; Plant Summary'!M$65,'Inc CWIP &amp; Plant'!$D:$D,'Inc CWIP &amp; Plant Summary'!$D85,'Inc CWIP &amp; Plant'!$I:$I,'Inc CWIP &amp; Plant Summary'!$C85)</f>
        <v>0</v>
      </c>
      <c r="N85" s="209">
        <f>SUMIFS('Inc CWIP &amp; Plant'!$Q:$Q,'Inc CWIP &amp; Plant'!$C:$C,'Inc CWIP &amp; Plant Summary'!N$65,'Inc CWIP &amp; Plant'!$D:$D,'Inc CWIP &amp; Plant Summary'!$D85,'Inc CWIP &amp; Plant'!$I:$I,'Inc CWIP &amp; Plant Summary'!$C85)</f>
        <v>0</v>
      </c>
      <c r="O85" s="209">
        <f>SUMIFS('Inc CWIP &amp; Plant'!$Q:$Q,'Inc CWIP &amp; Plant'!$C:$C,'Inc CWIP &amp; Plant Summary'!O$65,'Inc CWIP &amp; Plant'!$D:$D,'Inc CWIP &amp; Plant Summary'!$D85,'Inc CWIP &amp; Plant'!$I:$I,'Inc CWIP &amp; Plant Summary'!$C85)</f>
        <v>0</v>
      </c>
      <c r="P85" s="209">
        <f>SUMIFS('Inc CWIP &amp; Plant'!$Q:$Q,'Inc CWIP &amp; Plant'!$C:$C,'Inc CWIP &amp; Plant Summary'!P$65,'Inc CWIP &amp; Plant'!$D:$D,'Inc CWIP &amp; Plant Summary'!$D85,'Inc CWIP &amp; Plant'!$I:$I,'Inc CWIP &amp; Plant Summary'!$C85)</f>
        <v>0</v>
      </c>
      <c r="Q85" s="209">
        <f>SUMIFS('Inc CWIP &amp; Plant'!$Q:$Q,'Inc CWIP &amp; Plant'!$C:$C,'Inc CWIP &amp; Plant Summary'!Q$65,'Inc CWIP &amp; Plant'!$D:$D,'Inc CWIP &amp; Plant Summary'!$D85,'Inc CWIP &amp; Plant'!$I:$I,'Inc CWIP &amp; Plant Summary'!$C85)</f>
        <v>0</v>
      </c>
    </row>
    <row r="86" spans="2:17" ht="15" customHeight="1" x14ac:dyDescent="0.25">
      <c r="B86" s="66"/>
      <c r="C86" s="70">
        <f t="shared" si="6"/>
        <v>43313</v>
      </c>
      <c r="D86" s="70" t="s">
        <v>214</v>
      </c>
      <c r="E86" s="312">
        <f t="shared" si="7"/>
        <v>0</v>
      </c>
      <c r="F86" s="209">
        <f>SUMIFS('Inc CWIP &amp; Plant'!$Q:$Q,'Inc CWIP &amp; Plant'!$C:$C,'Inc CWIP &amp; Plant Summary'!F$65,'Inc CWIP &amp; Plant'!$D:$D,'Inc CWIP &amp; Plant Summary'!$D86,'Inc CWIP &amp; Plant'!$I:$I,'Inc CWIP &amp; Plant Summary'!$C86)</f>
        <v>0</v>
      </c>
      <c r="G86" s="209">
        <f>SUMIFS('Inc CWIP &amp; Plant'!$Q:$Q,'Inc CWIP &amp; Plant'!$C:$C,'Inc CWIP &amp; Plant Summary'!G$65,'Inc CWIP &amp; Plant'!$D:$D,'Inc CWIP &amp; Plant Summary'!$D86,'Inc CWIP &amp; Plant'!$I:$I,'Inc CWIP &amp; Plant Summary'!$C86)</f>
        <v>0</v>
      </c>
      <c r="H86" s="209">
        <f>SUMIFS('Inc CWIP &amp; Plant'!$Q:$Q,'Inc CWIP &amp; Plant'!$C:$C,'Inc CWIP &amp; Plant Summary'!H$65,'Inc CWIP &amp; Plant'!$D:$D,'Inc CWIP &amp; Plant Summary'!$D86,'Inc CWIP &amp; Plant'!$I:$I,'Inc CWIP &amp; Plant Summary'!$C86)</f>
        <v>0</v>
      </c>
      <c r="I86" s="209">
        <f>SUMIFS('Inc CWIP &amp; Plant'!$Q:$Q,'Inc CWIP &amp; Plant'!$C:$C,'Inc CWIP &amp; Plant Summary'!I$65,'Inc CWIP &amp; Plant'!$D:$D,'Inc CWIP &amp; Plant Summary'!$D86,'Inc CWIP &amp; Plant'!$I:$I,'Inc CWIP &amp; Plant Summary'!$C86)</f>
        <v>0</v>
      </c>
      <c r="J86" s="209">
        <f>SUMIFS('Inc CWIP &amp; Plant'!$Q:$Q,'Inc CWIP &amp; Plant'!$C:$C,'Inc CWIP &amp; Plant Summary'!J$65,'Inc CWIP &amp; Plant'!$D:$D,'Inc CWIP &amp; Plant Summary'!$D86,'Inc CWIP &amp; Plant'!$I:$I,'Inc CWIP &amp; Plant Summary'!$C86)</f>
        <v>0</v>
      </c>
      <c r="K86" s="209">
        <f>SUMIFS('Inc CWIP &amp; Plant'!$Q:$Q,'Inc CWIP &amp; Plant'!$C:$C,'Inc CWIP &amp; Plant Summary'!K$65,'Inc CWIP &amp; Plant'!$D:$D,'Inc CWIP &amp; Plant Summary'!$D86,'Inc CWIP &amp; Plant'!$I:$I,'Inc CWIP &amp; Plant Summary'!$C86)</f>
        <v>0</v>
      </c>
      <c r="L86" s="209">
        <f>SUMIFS('Inc CWIP &amp; Plant'!$Q:$Q,'Inc CWIP &amp; Plant'!$C:$C,'Inc CWIP &amp; Plant Summary'!L$65,'Inc CWIP &amp; Plant'!$D:$D,'Inc CWIP &amp; Plant Summary'!$D86,'Inc CWIP &amp; Plant'!$I:$I,'Inc CWIP &amp; Plant Summary'!$C86)</f>
        <v>0</v>
      </c>
      <c r="M86" s="209">
        <f>SUMIFS('Inc CWIP &amp; Plant'!$Q:$Q,'Inc CWIP &amp; Plant'!$C:$C,'Inc CWIP &amp; Plant Summary'!M$65,'Inc CWIP &amp; Plant'!$D:$D,'Inc CWIP &amp; Plant Summary'!$D86,'Inc CWIP &amp; Plant'!$I:$I,'Inc CWIP &amp; Plant Summary'!$C86)</f>
        <v>0</v>
      </c>
      <c r="N86" s="209">
        <f>SUMIFS('Inc CWIP &amp; Plant'!$Q:$Q,'Inc CWIP &amp; Plant'!$C:$C,'Inc CWIP &amp; Plant Summary'!N$65,'Inc CWIP &amp; Plant'!$D:$D,'Inc CWIP &amp; Plant Summary'!$D86,'Inc CWIP &amp; Plant'!$I:$I,'Inc CWIP &amp; Plant Summary'!$C86)</f>
        <v>0</v>
      </c>
      <c r="O86" s="209">
        <f>SUMIFS('Inc CWIP &amp; Plant'!$Q:$Q,'Inc CWIP &amp; Plant'!$C:$C,'Inc CWIP &amp; Plant Summary'!O$65,'Inc CWIP &amp; Plant'!$D:$D,'Inc CWIP &amp; Plant Summary'!$D86,'Inc CWIP &amp; Plant'!$I:$I,'Inc CWIP &amp; Plant Summary'!$C86)</f>
        <v>0</v>
      </c>
      <c r="P86" s="209">
        <f>SUMIFS('Inc CWIP &amp; Plant'!$Q:$Q,'Inc CWIP &amp; Plant'!$C:$C,'Inc CWIP &amp; Plant Summary'!P$65,'Inc CWIP &amp; Plant'!$D:$D,'Inc CWIP &amp; Plant Summary'!$D86,'Inc CWIP &amp; Plant'!$I:$I,'Inc CWIP &amp; Plant Summary'!$C86)</f>
        <v>0</v>
      </c>
      <c r="Q86" s="209">
        <f>SUMIFS('Inc CWIP &amp; Plant'!$Q:$Q,'Inc CWIP &amp; Plant'!$C:$C,'Inc CWIP &amp; Plant Summary'!Q$65,'Inc CWIP &amp; Plant'!$D:$D,'Inc CWIP &amp; Plant Summary'!$D86,'Inc CWIP &amp; Plant'!$I:$I,'Inc CWIP &amp; Plant Summary'!$C86)</f>
        <v>0</v>
      </c>
    </row>
    <row r="87" spans="2:17" ht="15" customHeight="1" x14ac:dyDescent="0.25">
      <c r="B87" s="66"/>
      <c r="C87" s="70">
        <f t="shared" si="6"/>
        <v>43344</v>
      </c>
      <c r="D87" s="70" t="s">
        <v>214</v>
      </c>
      <c r="E87" s="312">
        <f t="shared" si="7"/>
        <v>0</v>
      </c>
      <c r="F87" s="209">
        <f>SUMIFS('Inc CWIP &amp; Plant'!$Q:$Q,'Inc CWIP &amp; Plant'!$C:$C,'Inc CWIP &amp; Plant Summary'!F$65,'Inc CWIP &amp; Plant'!$D:$D,'Inc CWIP &amp; Plant Summary'!$D87,'Inc CWIP &amp; Plant'!$I:$I,'Inc CWIP &amp; Plant Summary'!$C87)</f>
        <v>0</v>
      </c>
      <c r="G87" s="209">
        <f>SUMIFS('Inc CWIP &amp; Plant'!$Q:$Q,'Inc CWIP &amp; Plant'!$C:$C,'Inc CWIP &amp; Plant Summary'!G$65,'Inc CWIP &amp; Plant'!$D:$D,'Inc CWIP &amp; Plant Summary'!$D87,'Inc CWIP &amp; Plant'!$I:$I,'Inc CWIP &amp; Plant Summary'!$C87)</f>
        <v>0</v>
      </c>
      <c r="H87" s="209">
        <f>SUMIFS('Inc CWIP &amp; Plant'!$Q:$Q,'Inc CWIP &amp; Plant'!$C:$C,'Inc CWIP &amp; Plant Summary'!H$65,'Inc CWIP &amp; Plant'!$D:$D,'Inc CWIP &amp; Plant Summary'!$D87,'Inc CWIP &amp; Plant'!$I:$I,'Inc CWIP &amp; Plant Summary'!$C87)</f>
        <v>0</v>
      </c>
      <c r="I87" s="209">
        <f>SUMIFS('Inc CWIP &amp; Plant'!$Q:$Q,'Inc CWIP &amp; Plant'!$C:$C,'Inc CWIP &amp; Plant Summary'!I$65,'Inc CWIP &amp; Plant'!$D:$D,'Inc CWIP &amp; Plant Summary'!$D87,'Inc CWIP &amp; Plant'!$I:$I,'Inc CWIP &amp; Plant Summary'!$C87)</f>
        <v>0</v>
      </c>
      <c r="J87" s="209">
        <f>SUMIFS('Inc CWIP &amp; Plant'!$Q:$Q,'Inc CWIP &amp; Plant'!$C:$C,'Inc CWIP &amp; Plant Summary'!J$65,'Inc CWIP &amp; Plant'!$D:$D,'Inc CWIP &amp; Plant Summary'!$D87,'Inc CWIP &amp; Plant'!$I:$I,'Inc CWIP &amp; Plant Summary'!$C87)</f>
        <v>0</v>
      </c>
      <c r="K87" s="209">
        <f>SUMIFS('Inc CWIP &amp; Plant'!$Q:$Q,'Inc CWIP &amp; Plant'!$C:$C,'Inc CWIP &amp; Plant Summary'!K$65,'Inc CWIP &amp; Plant'!$D:$D,'Inc CWIP &amp; Plant Summary'!$D87,'Inc CWIP &amp; Plant'!$I:$I,'Inc CWIP &amp; Plant Summary'!$C87)</f>
        <v>0</v>
      </c>
      <c r="L87" s="209">
        <f>SUMIFS('Inc CWIP &amp; Plant'!$Q:$Q,'Inc CWIP &amp; Plant'!$C:$C,'Inc CWIP &amp; Plant Summary'!L$65,'Inc CWIP &amp; Plant'!$D:$D,'Inc CWIP &amp; Plant Summary'!$D87,'Inc CWIP &amp; Plant'!$I:$I,'Inc CWIP &amp; Plant Summary'!$C87)</f>
        <v>0</v>
      </c>
      <c r="M87" s="209">
        <f>SUMIFS('Inc CWIP &amp; Plant'!$Q:$Q,'Inc CWIP &amp; Plant'!$C:$C,'Inc CWIP &amp; Plant Summary'!M$65,'Inc CWIP &amp; Plant'!$D:$D,'Inc CWIP &amp; Plant Summary'!$D87,'Inc CWIP &amp; Plant'!$I:$I,'Inc CWIP &amp; Plant Summary'!$C87)</f>
        <v>0</v>
      </c>
      <c r="N87" s="209">
        <f>SUMIFS('Inc CWIP &amp; Plant'!$Q:$Q,'Inc CWIP &amp; Plant'!$C:$C,'Inc CWIP &amp; Plant Summary'!N$65,'Inc CWIP &amp; Plant'!$D:$D,'Inc CWIP &amp; Plant Summary'!$D87,'Inc CWIP &amp; Plant'!$I:$I,'Inc CWIP &amp; Plant Summary'!$C87)</f>
        <v>0</v>
      </c>
      <c r="O87" s="209">
        <f>SUMIFS('Inc CWIP &amp; Plant'!$Q:$Q,'Inc CWIP &amp; Plant'!$C:$C,'Inc CWIP &amp; Plant Summary'!O$65,'Inc CWIP &amp; Plant'!$D:$D,'Inc CWIP &amp; Plant Summary'!$D87,'Inc CWIP &amp; Plant'!$I:$I,'Inc CWIP &amp; Plant Summary'!$C87)</f>
        <v>0</v>
      </c>
      <c r="P87" s="209">
        <f>SUMIFS('Inc CWIP &amp; Plant'!$Q:$Q,'Inc CWIP &amp; Plant'!$C:$C,'Inc CWIP &amp; Plant Summary'!P$65,'Inc CWIP &amp; Plant'!$D:$D,'Inc CWIP &amp; Plant Summary'!$D87,'Inc CWIP &amp; Plant'!$I:$I,'Inc CWIP &amp; Plant Summary'!$C87)</f>
        <v>0</v>
      </c>
      <c r="Q87" s="209">
        <f>SUMIFS('Inc CWIP &amp; Plant'!$Q:$Q,'Inc CWIP &amp; Plant'!$C:$C,'Inc CWIP &amp; Plant Summary'!Q$65,'Inc CWIP &amp; Plant'!$D:$D,'Inc CWIP &amp; Plant Summary'!$D87,'Inc CWIP &amp; Plant'!$I:$I,'Inc CWIP &amp; Plant Summary'!$C87)</f>
        <v>0</v>
      </c>
    </row>
    <row r="88" spans="2:17" ht="15" customHeight="1" x14ac:dyDescent="0.25">
      <c r="B88" s="66"/>
      <c r="C88" s="70">
        <f t="shared" si="6"/>
        <v>43374</v>
      </c>
      <c r="D88" s="70" t="s">
        <v>214</v>
      </c>
      <c r="E88" s="312">
        <f t="shared" si="7"/>
        <v>0</v>
      </c>
      <c r="F88" s="209">
        <f>SUMIFS('Inc CWIP &amp; Plant'!$Q:$Q,'Inc CWIP &amp; Plant'!$C:$C,'Inc CWIP &amp; Plant Summary'!F$65,'Inc CWIP &amp; Plant'!$D:$D,'Inc CWIP &amp; Plant Summary'!$D88,'Inc CWIP &amp; Plant'!$I:$I,'Inc CWIP &amp; Plant Summary'!$C88)</f>
        <v>0</v>
      </c>
      <c r="G88" s="209">
        <f>SUMIFS('Inc CWIP &amp; Plant'!$Q:$Q,'Inc CWIP &amp; Plant'!$C:$C,'Inc CWIP &amp; Plant Summary'!G$65,'Inc CWIP &amp; Plant'!$D:$D,'Inc CWIP &amp; Plant Summary'!$D88,'Inc CWIP &amp; Plant'!$I:$I,'Inc CWIP &amp; Plant Summary'!$C88)</f>
        <v>0</v>
      </c>
      <c r="H88" s="209">
        <f>SUMIFS('Inc CWIP &amp; Plant'!$Q:$Q,'Inc CWIP &amp; Plant'!$C:$C,'Inc CWIP &amp; Plant Summary'!H$65,'Inc CWIP &amp; Plant'!$D:$D,'Inc CWIP &amp; Plant Summary'!$D88,'Inc CWIP &amp; Plant'!$I:$I,'Inc CWIP &amp; Plant Summary'!$C88)</f>
        <v>0</v>
      </c>
      <c r="I88" s="209">
        <f>SUMIFS('Inc CWIP &amp; Plant'!$Q:$Q,'Inc CWIP &amp; Plant'!$C:$C,'Inc CWIP &amp; Plant Summary'!I$65,'Inc CWIP &amp; Plant'!$D:$D,'Inc CWIP &amp; Plant Summary'!$D88,'Inc CWIP &amp; Plant'!$I:$I,'Inc CWIP &amp; Plant Summary'!$C88)</f>
        <v>0</v>
      </c>
      <c r="J88" s="209">
        <f>SUMIFS('Inc CWIP &amp; Plant'!$Q:$Q,'Inc CWIP &amp; Plant'!$C:$C,'Inc CWIP &amp; Plant Summary'!J$65,'Inc CWIP &amp; Plant'!$D:$D,'Inc CWIP &amp; Plant Summary'!$D88,'Inc CWIP &amp; Plant'!$I:$I,'Inc CWIP &amp; Plant Summary'!$C88)</f>
        <v>0</v>
      </c>
      <c r="K88" s="209">
        <f>SUMIFS('Inc CWIP &amp; Plant'!$Q:$Q,'Inc CWIP &amp; Plant'!$C:$C,'Inc CWIP &amp; Plant Summary'!K$65,'Inc CWIP &amp; Plant'!$D:$D,'Inc CWIP &amp; Plant Summary'!$D88,'Inc CWIP &amp; Plant'!$I:$I,'Inc CWIP &amp; Plant Summary'!$C88)</f>
        <v>0</v>
      </c>
      <c r="L88" s="209">
        <f>SUMIFS('Inc CWIP &amp; Plant'!$Q:$Q,'Inc CWIP &amp; Plant'!$C:$C,'Inc CWIP &amp; Plant Summary'!L$65,'Inc CWIP &amp; Plant'!$D:$D,'Inc CWIP &amp; Plant Summary'!$D88,'Inc CWIP &amp; Plant'!$I:$I,'Inc CWIP &amp; Plant Summary'!$C88)</f>
        <v>0</v>
      </c>
      <c r="M88" s="209">
        <f>SUMIFS('Inc CWIP &amp; Plant'!$Q:$Q,'Inc CWIP &amp; Plant'!$C:$C,'Inc CWIP &amp; Plant Summary'!M$65,'Inc CWIP &amp; Plant'!$D:$D,'Inc CWIP &amp; Plant Summary'!$D88,'Inc CWIP &amp; Plant'!$I:$I,'Inc CWIP &amp; Plant Summary'!$C88)</f>
        <v>0</v>
      </c>
      <c r="N88" s="209">
        <f>SUMIFS('Inc CWIP &amp; Plant'!$Q:$Q,'Inc CWIP &amp; Plant'!$C:$C,'Inc CWIP &amp; Plant Summary'!N$65,'Inc CWIP &amp; Plant'!$D:$D,'Inc CWIP &amp; Plant Summary'!$D88,'Inc CWIP &amp; Plant'!$I:$I,'Inc CWIP &amp; Plant Summary'!$C88)</f>
        <v>0</v>
      </c>
      <c r="O88" s="209">
        <f>SUMIFS('Inc CWIP &amp; Plant'!$Q:$Q,'Inc CWIP &amp; Plant'!$C:$C,'Inc CWIP &amp; Plant Summary'!O$65,'Inc CWIP &amp; Plant'!$D:$D,'Inc CWIP &amp; Plant Summary'!$D88,'Inc CWIP &amp; Plant'!$I:$I,'Inc CWIP &amp; Plant Summary'!$C88)</f>
        <v>0</v>
      </c>
      <c r="P88" s="209">
        <f>SUMIFS('Inc CWIP &amp; Plant'!$Q:$Q,'Inc CWIP &amp; Plant'!$C:$C,'Inc CWIP &amp; Plant Summary'!P$65,'Inc CWIP &amp; Plant'!$D:$D,'Inc CWIP &amp; Plant Summary'!$D88,'Inc CWIP &amp; Plant'!$I:$I,'Inc CWIP &amp; Plant Summary'!$C88)</f>
        <v>0</v>
      </c>
      <c r="Q88" s="209">
        <f>SUMIFS('Inc CWIP &amp; Plant'!$Q:$Q,'Inc CWIP &amp; Plant'!$C:$C,'Inc CWIP &amp; Plant Summary'!Q$65,'Inc CWIP &amp; Plant'!$D:$D,'Inc CWIP &amp; Plant Summary'!$D88,'Inc CWIP &amp; Plant'!$I:$I,'Inc CWIP &amp; Plant Summary'!$C88)</f>
        <v>0</v>
      </c>
    </row>
    <row r="89" spans="2:17" ht="15" customHeight="1" x14ac:dyDescent="0.25">
      <c r="B89" s="66"/>
      <c r="C89" s="70">
        <f t="shared" si="6"/>
        <v>43405</v>
      </c>
      <c r="D89" s="70" t="s">
        <v>214</v>
      </c>
      <c r="E89" s="312">
        <f t="shared" si="7"/>
        <v>0</v>
      </c>
      <c r="F89" s="209">
        <f>SUMIFS('Inc CWIP &amp; Plant'!$Q:$Q,'Inc CWIP &amp; Plant'!$C:$C,'Inc CWIP &amp; Plant Summary'!F$65,'Inc CWIP &amp; Plant'!$D:$D,'Inc CWIP &amp; Plant Summary'!$D89,'Inc CWIP &amp; Plant'!$I:$I,'Inc CWIP &amp; Plant Summary'!$C89)</f>
        <v>0</v>
      </c>
      <c r="G89" s="209">
        <f>SUMIFS('Inc CWIP &amp; Plant'!$Q:$Q,'Inc CWIP &amp; Plant'!$C:$C,'Inc CWIP &amp; Plant Summary'!G$65,'Inc CWIP &amp; Plant'!$D:$D,'Inc CWIP &amp; Plant Summary'!$D89,'Inc CWIP &amp; Plant'!$I:$I,'Inc CWIP &amp; Plant Summary'!$C89)</f>
        <v>0</v>
      </c>
      <c r="H89" s="209">
        <f>SUMIFS('Inc CWIP &amp; Plant'!$Q:$Q,'Inc CWIP &amp; Plant'!$C:$C,'Inc CWIP &amp; Plant Summary'!H$65,'Inc CWIP &amp; Plant'!$D:$D,'Inc CWIP &amp; Plant Summary'!$D89,'Inc CWIP &amp; Plant'!$I:$I,'Inc CWIP &amp; Plant Summary'!$C89)</f>
        <v>0</v>
      </c>
      <c r="I89" s="209">
        <f>SUMIFS('Inc CWIP &amp; Plant'!$Q:$Q,'Inc CWIP &amp; Plant'!$C:$C,'Inc CWIP &amp; Plant Summary'!I$65,'Inc CWIP &amp; Plant'!$D:$D,'Inc CWIP &amp; Plant Summary'!$D89,'Inc CWIP &amp; Plant'!$I:$I,'Inc CWIP &amp; Plant Summary'!$C89)</f>
        <v>0</v>
      </c>
      <c r="J89" s="209">
        <f>SUMIFS('Inc CWIP &amp; Plant'!$Q:$Q,'Inc CWIP &amp; Plant'!$C:$C,'Inc CWIP &amp; Plant Summary'!J$65,'Inc CWIP &amp; Plant'!$D:$D,'Inc CWIP &amp; Plant Summary'!$D89,'Inc CWIP &amp; Plant'!$I:$I,'Inc CWIP &amp; Plant Summary'!$C89)</f>
        <v>0</v>
      </c>
      <c r="K89" s="209">
        <f>SUMIFS('Inc CWIP &amp; Plant'!$Q:$Q,'Inc CWIP &amp; Plant'!$C:$C,'Inc CWIP &amp; Plant Summary'!K$65,'Inc CWIP &amp; Plant'!$D:$D,'Inc CWIP &amp; Plant Summary'!$D89,'Inc CWIP &amp; Plant'!$I:$I,'Inc CWIP &amp; Plant Summary'!$C89)</f>
        <v>0</v>
      </c>
      <c r="L89" s="209">
        <f>SUMIFS('Inc CWIP &amp; Plant'!$Q:$Q,'Inc CWIP &amp; Plant'!$C:$C,'Inc CWIP &amp; Plant Summary'!L$65,'Inc CWIP &amp; Plant'!$D:$D,'Inc CWIP &amp; Plant Summary'!$D89,'Inc CWIP &amp; Plant'!$I:$I,'Inc CWIP &amp; Plant Summary'!$C89)</f>
        <v>0</v>
      </c>
      <c r="M89" s="209">
        <f>SUMIFS('Inc CWIP &amp; Plant'!$Q:$Q,'Inc CWIP &amp; Plant'!$C:$C,'Inc CWIP &amp; Plant Summary'!M$65,'Inc CWIP &amp; Plant'!$D:$D,'Inc CWIP &amp; Plant Summary'!$D89,'Inc CWIP &amp; Plant'!$I:$I,'Inc CWIP &amp; Plant Summary'!$C89)</f>
        <v>0</v>
      </c>
      <c r="N89" s="209">
        <f>SUMIFS('Inc CWIP &amp; Plant'!$Q:$Q,'Inc CWIP &amp; Plant'!$C:$C,'Inc CWIP &amp; Plant Summary'!N$65,'Inc CWIP &amp; Plant'!$D:$D,'Inc CWIP &amp; Plant Summary'!$D89,'Inc CWIP &amp; Plant'!$I:$I,'Inc CWIP &amp; Plant Summary'!$C89)</f>
        <v>0</v>
      </c>
      <c r="O89" s="209">
        <f>SUMIFS('Inc CWIP &amp; Plant'!$Q:$Q,'Inc CWIP &amp; Plant'!$C:$C,'Inc CWIP &amp; Plant Summary'!O$65,'Inc CWIP &amp; Plant'!$D:$D,'Inc CWIP &amp; Plant Summary'!$D89,'Inc CWIP &amp; Plant'!$I:$I,'Inc CWIP &amp; Plant Summary'!$C89)</f>
        <v>0</v>
      </c>
      <c r="P89" s="209">
        <f>SUMIFS('Inc CWIP &amp; Plant'!$Q:$Q,'Inc CWIP &amp; Plant'!$C:$C,'Inc CWIP &amp; Plant Summary'!P$65,'Inc CWIP &amp; Plant'!$D:$D,'Inc CWIP &amp; Plant Summary'!$D89,'Inc CWIP &amp; Plant'!$I:$I,'Inc CWIP &amp; Plant Summary'!$C89)</f>
        <v>0</v>
      </c>
      <c r="Q89" s="209">
        <f>SUMIFS('Inc CWIP &amp; Plant'!$Q:$Q,'Inc CWIP &amp; Plant'!$C:$C,'Inc CWIP &amp; Plant Summary'!Q$65,'Inc CWIP &amp; Plant'!$D:$D,'Inc CWIP &amp; Plant Summary'!$D89,'Inc CWIP &amp; Plant'!$I:$I,'Inc CWIP &amp; Plant Summary'!$C89)</f>
        <v>0</v>
      </c>
    </row>
    <row r="90" spans="2:17" ht="15" customHeight="1" x14ac:dyDescent="0.25">
      <c r="B90" s="66"/>
      <c r="C90" s="70">
        <f t="shared" si="6"/>
        <v>43435</v>
      </c>
      <c r="D90" s="70" t="s">
        <v>214</v>
      </c>
      <c r="E90" s="313">
        <f>SUM(F90:Q90)</f>
        <v>0</v>
      </c>
      <c r="F90" s="209">
        <f>SUMIFS('Inc CWIP &amp; Plant'!$Q:$Q,'Inc CWIP &amp; Plant'!$C:$C,'Inc CWIP &amp; Plant Summary'!F$65,'Inc CWIP &amp; Plant'!$D:$D,'Inc CWIP &amp; Plant Summary'!$D90,'Inc CWIP &amp; Plant'!$I:$I,'Inc CWIP &amp; Plant Summary'!$C90)</f>
        <v>0</v>
      </c>
      <c r="G90" s="209">
        <f>SUMIFS('Inc CWIP &amp; Plant'!$Q:$Q,'Inc CWIP &amp; Plant'!$C:$C,'Inc CWIP &amp; Plant Summary'!G$65,'Inc CWIP &amp; Plant'!$D:$D,'Inc CWIP &amp; Plant Summary'!$D90,'Inc CWIP &amp; Plant'!$I:$I,'Inc CWIP &amp; Plant Summary'!$C90)</f>
        <v>0</v>
      </c>
      <c r="H90" s="209">
        <f>SUMIFS('Inc CWIP &amp; Plant'!$Q:$Q,'Inc CWIP &amp; Plant'!$C:$C,'Inc CWIP &amp; Plant Summary'!H$65,'Inc CWIP &amp; Plant'!$D:$D,'Inc CWIP &amp; Plant Summary'!$D90,'Inc CWIP &amp; Plant'!$I:$I,'Inc CWIP &amp; Plant Summary'!$C90)</f>
        <v>0</v>
      </c>
      <c r="I90" s="209">
        <f>SUMIFS('Inc CWIP &amp; Plant'!$Q:$Q,'Inc CWIP &amp; Plant'!$C:$C,'Inc CWIP &amp; Plant Summary'!I$65,'Inc CWIP &amp; Plant'!$D:$D,'Inc CWIP &amp; Plant Summary'!$D90,'Inc CWIP &amp; Plant'!$I:$I,'Inc CWIP &amp; Plant Summary'!$C90)</f>
        <v>0</v>
      </c>
      <c r="J90" s="209">
        <f>SUMIFS('Inc CWIP &amp; Plant'!$Q:$Q,'Inc CWIP &amp; Plant'!$C:$C,'Inc CWIP &amp; Plant Summary'!J$65,'Inc CWIP &amp; Plant'!$D:$D,'Inc CWIP &amp; Plant Summary'!$D90,'Inc CWIP &amp; Plant'!$I:$I,'Inc CWIP &amp; Plant Summary'!$C90)</f>
        <v>0</v>
      </c>
      <c r="K90" s="209">
        <f>SUMIFS('Inc CWIP &amp; Plant'!$Q:$Q,'Inc CWIP &amp; Plant'!$C:$C,'Inc CWIP &amp; Plant Summary'!K$65,'Inc CWIP &amp; Plant'!$D:$D,'Inc CWIP &amp; Plant Summary'!$D90,'Inc CWIP &amp; Plant'!$I:$I,'Inc CWIP &amp; Plant Summary'!$C90)</f>
        <v>0</v>
      </c>
      <c r="L90" s="209">
        <f>SUMIFS('Inc CWIP &amp; Plant'!$Q:$Q,'Inc CWIP &amp; Plant'!$C:$C,'Inc CWIP &amp; Plant Summary'!L$65,'Inc CWIP &amp; Plant'!$D:$D,'Inc CWIP &amp; Plant Summary'!$D90,'Inc CWIP &amp; Plant'!$I:$I,'Inc CWIP &amp; Plant Summary'!$C90)</f>
        <v>0</v>
      </c>
      <c r="M90" s="209">
        <f>SUMIFS('Inc CWIP &amp; Plant'!$Q:$Q,'Inc CWIP &amp; Plant'!$C:$C,'Inc CWIP &amp; Plant Summary'!M$65,'Inc CWIP &amp; Plant'!$D:$D,'Inc CWIP &amp; Plant Summary'!$D90,'Inc CWIP &amp; Plant'!$I:$I,'Inc CWIP &amp; Plant Summary'!$C90)</f>
        <v>0</v>
      </c>
      <c r="N90" s="209">
        <f>SUMIFS('Inc CWIP &amp; Plant'!$Q:$Q,'Inc CWIP &amp; Plant'!$C:$C,'Inc CWIP &amp; Plant Summary'!N$65,'Inc CWIP &amp; Plant'!$D:$D,'Inc CWIP &amp; Plant Summary'!$D90,'Inc CWIP &amp; Plant'!$I:$I,'Inc CWIP &amp; Plant Summary'!$C90)</f>
        <v>0</v>
      </c>
      <c r="O90" s="209">
        <f>SUMIFS('Inc CWIP &amp; Plant'!$Q:$Q,'Inc CWIP &amp; Plant'!$C:$C,'Inc CWIP &amp; Plant Summary'!O$65,'Inc CWIP &amp; Plant'!$D:$D,'Inc CWIP &amp; Plant Summary'!$D90,'Inc CWIP &amp; Plant'!$I:$I,'Inc CWIP &amp; Plant Summary'!$C90)</f>
        <v>0</v>
      </c>
      <c r="P90" s="209">
        <f>SUMIFS('Inc CWIP &amp; Plant'!$Q:$Q,'Inc CWIP &amp; Plant'!$C:$C,'Inc CWIP &amp; Plant Summary'!P$65,'Inc CWIP &amp; Plant'!$D:$D,'Inc CWIP &amp; Plant Summary'!$D90,'Inc CWIP &amp; Plant'!$I:$I,'Inc CWIP &amp; Plant Summary'!$C90)</f>
        <v>0</v>
      </c>
      <c r="Q90" s="209">
        <f>SUMIFS('Inc CWIP &amp; Plant'!$Q:$Q,'Inc CWIP &amp; Plant'!$C:$C,'Inc CWIP &amp; Plant Summary'!Q$65,'Inc CWIP &amp; Plant'!$D:$D,'Inc CWIP &amp; Plant Summary'!$D90,'Inc CWIP &amp; Plant'!$I:$I,'Inc CWIP &amp; Plant Summary'!$C90)</f>
        <v>0</v>
      </c>
    </row>
    <row r="91" spans="2:17" ht="15" customHeight="1" x14ac:dyDescent="0.25">
      <c r="B91" s="66"/>
      <c r="C91" s="66"/>
      <c r="D91" s="66"/>
      <c r="E91" s="72"/>
      <c r="F91" s="72"/>
      <c r="G91" s="72"/>
      <c r="H91" s="72"/>
      <c r="I91" s="72"/>
      <c r="J91" s="72"/>
      <c r="K91" s="72"/>
      <c r="L91" s="72"/>
      <c r="M91" s="72"/>
      <c r="N91" s="72"/>
      <c r="O91" s="72"/>
      <c r="P91" s="72"/>
      <c r="Q91" s="72"/>
    </row>
    <row r="92" spans="2:17" ht="15" customHeight="1" x14ac:dyDescent="0.25">
      <c r="B92" s="66"/>
      <c r="C92" s="66"/>
      <c r="D92" s="66"/>
      <c r="E92" s="72"/>
      <c r="F92" s="66"/>
      <c r="G92" s="66"/>
      <c r="H92" s="66"/>
      <c r="I92" s="66"/>
      <c r="J92" s="66"/>
      <c r="K92" s="66"/>
      <c r="L92" s="66"/>
      <c r="M92" s="66"/>
      <c r="N92" s="66"/>
      <c r="O92" s="66"/>
      <c r="P92" s="66"/>
      <c r="Q92" s="66"/>
    </row>
  </sheetData>
  <printOptions horizontalCentered="1"/>
  <pageMargins left="0.7" right="0.7" top="0.75" bottom="0.75" header="0.3" footer="0.3"/>
  <pageSetup scale="55" fitToHeight="0" orientation="landscape" r:id="rId1"/>
  <headerFooter>
    <oddHeader xml:space="preserve">&amp;RExhibit SCE-22
TO2018
WP-Schedule 10 and 16
Page &amp;P of &amp;N </oddHeader>
  </headerFooter>
  <rowBreaks count="1" manualBreakCount="1">
    <brk id="34" max="16383" man="1"/>
  </rowBreaks>
  <colBreaks count="1" manualBreakCount="1">
    <brk id="16"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Q76"/>
  <sheetViews>
    <sheetView showGridLines="0" zoomScaleNormal="100" workbookViewId="0">
      <selection activeCell="B2" sqref="B2"/>
    </sheetView>
  </sheetViews>
  <sheetFormatPr defaultRowHeight="15" x14ac:dyDescent="0.25"/>
  <cols>
    <col min="1" max="1" width="2.5703125" style="76" customWidth="1"/>
    <col min="2" max="2" width="17.28515625" style="76" customWidth="1"/>
    <col min="3" max="11" width="19.42578125" style="76" customWidth="1"/>
    <col min="12" max="12" width="19.42578125" style="76" hidden="1" customWidth="1"/>
    <col min="13" max="13" width="19.42578125" style="76" customWidth="1"/>
    <col min="14" max="14" width="19.7109375" style="76" bestFit="1" customWidth="1"/>
    <col min="15" max="15" width="9.140625" style="76"/>
    <col min="16" max="16" width="12" style="76" bestFit="1" customWidth="1"/>
    <col min="17" max="17" width="11.140625" style="76" bestFit="1" customWidth="1"/>
    <col min="18" max="255" width="9.140625" style="76"/>
    <col min="256" max="256" width="0" style="76" hidden="1" customWidth="1"/>
    <col min="257" max="257" width="22.28515625" style="76" customWidth="1"/>
    <col min="258" max="258" width="17.5703125" style="76" bestFit="1" customWidth="1"/>
    <col min="259" max="267" width="15.28515625" style="76" customWidth="1"/>
    <col min="268" max="268" width="16" style="76" customWidth="1"/>
    <col min="269" max="270" width="0" style="76" hidden="1" customWidth="1"/>
    <col min="271" max="511" width="9.140625" style="76"/>
    <col min="512" max="512" width="0" style="76" hidden="1" customWidth="1"/>
    <col min="513" max="513" width="22.28515625" style="76" customWidth="1"/>
    <col min="514" max="514" width="17.5703125" style="76" bestFit="1" customWidth="1"/>
    <col min="515" max="523" width="15.28515625" style="76" customWidth="1"/>
    <col min="524" max="524" width="16" style="76" customWidth="1"/>
    <col min="525" max="526" width="0" style="76" hidden="1" customWidth="1"/>
    <col min="527" max="767" width="9.140625" style="76"/>
    <col min="768" max="768" width="0" style="76" hidden="1" customWidth="1"/>
    <col min="769" max="769" width="22.28515625" style="76" customWidth="1"/>
    <col min="770" max="770" width="17.5703125" style="76" bestFit="1" customWidth="1"/>
    <col min="771" max="779" width="15.28515625" style="76" customWidth="1"/>
    <col min="780" max="780" width="16" style="76" customWidth="1"/>
    <col min="781" max="782" width="0" style="76" hidden="1" customWidth="1"/>
    <col min="783" max="1023" width="9.140625" style="76"/>
    <col min="1024" max="1024" width="0" style="76" hidden="1" customWidth="1"/>
    <col min="1025" max="1025" width="22.28515625" style="76" customWidth="1"/>
    <col min="1026" max="1026" width="17.5703125" style="76" bestFit="1" customWidth="1"/>
    <col min="1027" max="1035" width="15.28515625" style="76" customWidth="1"/>
    <col min="1036" max="1036" width="16" style="76" customWidth="1"/>
    <col min="1037" max="1038" width="0" style="76" hidden="1" customWidth="1"/>
    <col min="1039" max="1279" width="9.140625" style="76"/>
    <col min="1280" max="1280" width="0" style="76" hidden="1" customWidth="1"/>
    <col min="1281" max="1281" width="22.28515625" style="76" customWidth="1"/>
    <col min="1282" max="1282" width="17.5703125" style="76" bestFit="1" customWidth="1"/>
    <col min="1283" max="1291" width="15.28515625" style="76" customWidth="1"/>
    <col min="1292" max="1292" width="16" style="76" customWidth="1"/>
    <col min="1293" max="1294" width="0" style="76" hidden="1" customWidth="1"/>
    <col min="1295" max="1535" width="9.140625" style="76"/>
    <col min="1536" max="1536" width="0" style="76" hidden="1" customWidth="1"/>
    <col min="1537" max="1537" width="22.28515625" style="76" customWidth="1"/>
    <col min="1538" max="1538" width="17.5703125" style="76" bestFit="1" customWidth="1"/>
    <col min="1539" max="1547" width="15.28515625" style="76" customWidth="1"/>
    <col min="1548" max="1548" width="16" style="76" customWidth="1"/>
    <col min="1549" max="1550" width="0" style="76" hidden="1" customWidth="1"/>
    <col min="1551" max="1791" width="9.140625" style="76"/>
    <col min="1792" max="1792" width="0" style="76" hidden="1" customWidth="1"/>
    <col min="1793" max="1793" width="22.28515625" style="76" customWidth="1"/>
    <col min="1794" max="1794" width="17.5703125" style="76" bestFit="1" customWidth="1"/>
    <col min="1795" max="1803" width="15.28515625" style="76" customWidth="1"/>
    <col min="1804" max="1804" width="16" style="76" customWidth="1"/>
    <col min="1805" max="1806" width="0" style="76" hidden="1" customWidth="1"/>
    <col min="1807" max="2047" width="9.140625" style="76"/>
    <col min="2048" max="2048" width="0" style="76" hidden="1" customWidth="1"/>
    <col min="2049" max="2049" width="22.28515625" style="76" customWidth="1"/>
    <col min="2050" max="2050" width="17.5703125" style="76" bestFit="1" customWidth="1"/>
    <col min="2051" max="2059" width="15.28515625" style="76" customWidth="1"/>
    <col min="2060" max="2060" width="16" style="76" customWidth="1"/>
    <col min="2061" max="2062" width="0" style="76" hidden="1" customWidth="1"/>
    <col min="2063" max="2303" width="9.140625" style="76"/>
    <col min="2304" max="2304" width="0" style="76" hidden="1" customWidth="1"/>
    <col min="2305" max="2305" width="22.28515625" style="76" customWidth="1"/>
    <col min="2306" max="2306" width="17.5703125" style="76" bestFit="1" customWidth="1"/>
    <col min="2307" max="2315" width="15.28515625" style="76" customWidth="1"/>
    <col min="2316" max="2316" width="16" style="76" customWidth="1"/>
    <col min="2317" max="2318" width="0" style="76" hidden="1" customWidth="1"/>
    <col min="2319" max="2559" width="9.140625" style="76"/>
    <col min="2560" max="2560" width="0" style="76" hidden="1" customWidth="1"/>
    <col min="2561" max="2561" width="22.28515625" style="76" customWidth="1"/>
    <col min="2562" max="2562" width="17.5703125" style="76" bestFit="1" customWidth="1"/>
    <col min="2563" max="2571" width="15.28515625" style="76" customWidth="1"/>
    <col min="2572" max="2572" width="16" style="76" customWidth="1"/>
    <col min="2573" max="2574" width="0" style="76" hidden="1" customWidth="1"/>
    <col min="2575" max="2815" width="9.140625" style="76"/>
    <col min="2816" max="2816" width="0" style="76" hidden="1" customWidth="1"/>
    <col min="2817" max="2817" width="22.28515625" style="76" customWidth="1"/>
    <col min="2818" max="2818" width="17.5703125" style="76" bestFit="1" customWidth="1"/>
    <col min="2819" max="2827" width="15.28515625" style="76" customWidth="1"/>
    <col min="2828" max="2828" width="16" style="76" customWidth="1"/>
    <col min="2829" max="2830" width="0" style="76" hidden="1" customWidth="1"/>
    <col min="2831" max="3071" width="9.140625" style="76"/>
    <col min="3072" max="3072" width="0" style="76" hidden="1" customWidth="1"/>
    <col min="3073" max="3073" width="22.28515625" style="76" customWidth="1"/>
    <col min="3074" max="3074" width="17.5703125" style="76" bestFit="1" customWidth="1"/>
    <col min="3075" max="3083" width="15.28515625" style="76" customWidth="1"/>
    <col min="3084" max="3084" width="16" style="76" customWidth="1"/>
    <col min="3085" max="3086" width="0" style="76" hidden="1" customWidth="1"/>
    <col min="3087" max="3327" width="9.140625" style="76"/>
    <col min="3328" max="3328" width="0" style="76" hidden="1" customWidth="1"/>
    <col min="3329" max="3329" width="22.28515625" style="76" customWidth="1"/>
    <col min="3330" max="3330" width="17.5703125" style="76" bestFit="1" customWidth="1"/>
    <col min="3331" max="3339" width="15.28515625" style="76" customWidth="1"/>
    <col min="3340" max="3340" width="16" style="76" customWidth="1"/>
    <col min="3341" max="3342" width="0" style="76" hidden="1" customWidth="1"/>
    <col min="3343" max="3583" width="9.140625" style="76"/>
    <col min="3584" max="3584" width="0" style="76" hidden="1" customWidth="1"/>
    <col min="3585" max="3585" width="22.28515625" style="76" customWidth="1"/>
    <col min="3586" max="3586" width="17.5703125" style="76" bestFit="1" customWidth="1"/>
    <col min="3587" max="3595" width="15.28515625" style="76" customWidth="1"/>
    <col min="3596" max="3596" width="16" style="76" customWidth="1"/>
    <col min="3597" max="3598" width="0" style="76" hidden="1" customWidth="1"/>
    <col min="3599" max="3839" width="9.140625" style="76"/>
    <col min="3840" max="3840" width="0" style="76" hidden="1" customWidth="1"/>
    <col min="3841" max="3841" width="22.28515625" style="76" customWidth="1"/>
    <col min="3842" max="3842" width="17.5703125" style="76" bestFit="1" customWidth="1"/>
    <col min="3843" max="3851" width="15.28515625" style="76" customWidth="1"/>
    <col min="3852" max="3852" width="16" style="76" customWidth="1"/>
    <col min="3853" max="3854" width="0" style="76" hidden="1" customWidth="1"/>
    <col min="3855" max="4095" width="9.140625" style="76"/>
    <col min="4096" max="4096" width="0" style="76" hidden="1" customWidth="1"/>
    <col min="4097" max="4097" width="22.28515625" style="76" customWidth="1"/>
    <col min="4098" max="4098" width="17.5703125" style="76" bestFit="1" customWidth="1"/>
    <col min="4099" max="4107" width="15.28515625" style="76" customWidth="1"/>
    <col min="4108" max="4108" width="16" style="76" customWidth="1"/>
    <col min="4109" max="4110" width="0" style="76" hidden="1" customWidth="1"/>
    <col min="4111" max="4351" width="9.140625" style="76"/>
    <col min="4352" max="4352" width="0" style="76" hidden="1" customWidth="1"/>
    <col min="4353" max="4353" width="22.28515625" style="76" customWidth="1"/>
    <col min="4354" max="4354" width="17.5703125" style="76" bestFit="1" customWidth="1"/>
    <col min="4355" max="4363" width="15.28515625" style="76" customWidth="1"/>
    <col min="4364" max="4364" width="16" style="76" customWidth="1"/>
    <col min="4365" max="4366" width="0" style="76" hidden="1" customWidth="1"/>
    <col min="4367" max="4607" width="9.140625" style="76"/>
    <col min="4608" max="4608" width="0" style="76" hidden="1" customWidth="1"/>
    <col min="4609" max="4609" width="22.28515625" style="76" customWidth="1"/>
    <col min="4610" max="4610" width="17.5703125" style="76" bestFit="1" customWidth="1"/>
    <col min="4611" max="4619" width="15.28515625" style="76" customWidth="1"/>
    <col min="4620" max="4620" width="16" style="76" customWidth="1"/>
    <col min="4621" max="4622" width="0" style="76" hidden="1" customWidth="1"/>
    <col min="4623" max="4863" width="9.140625" style="76"/>
    <col min="4864" max="4864" width="0" style="76" hidden="1" customWidth="1"/>
    <col min="4865" max="4865" width="22.28515625" style="76" customWidth="1"/>
    <col min="4866" max="4866" width="17.5703125" style="76" bestFit="1" customWidth="1"/>
    <col min="4867" max="4875" width="15.28515625" style="76" customWidth="1"/>
    <col min="4876" max="4876" width="16" style="76" customWidth="1"/>
    <col min="4877" max="4878" width="0" style="76" hidden="1" customWidth="1"/>
    <col min="4879" max="5119" width="9.140625" style="76"/>
    <col min="5120" max="5120" width="0" style="76" hidden="1" customWidth="1"/>
    <col min="5121" max="5121" width="22.28515625" style="76" customWidth="1"/>
    <col min="5122" max="5122" width="17.5703125" style="76" bestFit="1" customWidth="1"/>
    <col min="5123" max="5131" width="15.28515625" style="76" customWidth="1"/>
    <col min="5132" max="5132" width="16" style="76" customWidth="1"/>
    <col min="5133" max="5134" width="0" style="76" hidden="1" customWidth="1"/>
    <col min="5135" max="5375" width="9.140625" style="76"/>
    <col min="5376" max="5376" width="0" style="76" hidden="1" customWidth="1"/>
    <col min="5377" max="5377" width="22.28515625" style="76" customWidth="1"/>
    <col min="5378" max="5378" width="17.5703125" style="76" bestFit="1" customWidth="1"/>
    <col min="5379" max="5387" width="15.28515625" style="76" customWidth="1"/>
    <col min="5388" max="5388" width="16" style="76" customWidth="1"/>
    <col min="5389" max="5390" width="0" style="76" hidden="1" customWidth="1"/>
    <col min="5391" max="5631" width="9.140625" style="76"/>
    <col min="5632" max="5632" width="0" style="76" hidden="1" customWidth="1"/>
    <col min="5633" max="5633" width="22.28515625" style="76" customWidth="1"/>
    <col min="5634" max="5634" width="17.5703125" style="76" bestFit="1" customWidth="1"/>
    <col min="5635" max="5643" width="15.28515625" style="76" customWidth="1"/>
    <col min="5644" max="5644" width="16" style="76" customWidth="1"/>
    <col min="5645" max="5646" width="0" style="76" hidden="1" customWidth="1"/>
    <col min="5647" max="5887" width="9.140625" style="76"/>
    <col min="5888" max="5888" width="0" style="76" hidden="1" customWidth="1"/>
    <col min="5889" max="5889" width="22.28515625" style="76" customWidth="1"/>
    <col min="5890" max="5890" width="17.5703125" style="76" bestFit="1" customWidth="1"/>
    <col min="5891" max="5899" width="15.28515625" style="76" customWidth="1"/>
    <col min="5900" max="5900" width="16" style="76" customWidth="1"/>
    <col min="5901" max="5902" width="0" style="76" hidden="1" customWidth="1"/>
    <col min="5903" max="6143" width="9.140625" style="76"/>
    <col min="6144" max="6144" width="0" style="76" hidden="1" customWidth="1"/>
    <col min="6145" max="6145" width="22.28515625" style="76" customWidth="1"/>
    <col min="6146" max="6146" width="17.5703125" style="76" bestFit="1" customWidth="1"/>
    <col min="6147" max="6155" width="15.28515625" style="76" customWidth="1"/>
    <col min="6156" max="6156" width="16" style="76" customWidth="1"/>
    <col min="6157" max="6158" width="0" style="76" hidden="1" customWidth="1"/>
    <col min="6159" max="6399" width="9.140625" style="76"/>
    <col min="6400" max="6400" width="0" style="76" hidden="1" customWidth="1"/>
    <col min="6401" max="6401" width="22.28515625" style="76" customWidth="1"/>
    <col min="6402" max="6402" width="17.5703125" style="76" bestFit="1" customWidth="1"/>
    <col min="6403" max="6411" width="15.28515625" style="76" customWidth="1"/>
    <col min="6412" max="6412" width="16" style="76" customWidth="1"/>
    <col min="6413" max="6414" width="0" style="76" hidden="1" customWidth="1"/>
    <col min="6415" max="6655" width="9.140625" style="76"/>
    <col min="6656" max="6656" width="0" style="76" hidden="1" customWidth="1"/>
    <col min="6657" max="6657" width="22.28515625" style="76" customWidth="1"/>
    <col min="6658" max="6658" width="17.5703125" style="76" bestFit="1" customWidth="1"/>
    <col min="6659" max="6667" width="15.28515625" style="76" customWidth="1"/>
    <col min="6668" max="6668" width="16" style="76" customWidth="1"/>
    <col min="6669" max="6670" width="0" style="76" hidden="1" customWidth="1"/>
    <col min="6671" max="6911" width="9.140625" style="76"/>
    <col min="6912" max="6912" width="0" style="76" hidden="1" customWidth="1"/>
    <col min="6913" max="6913" width="22.28515625" style="76" customWidth="1"/>
    <col min="6914" max="6914" width="17.5703125" style="76" bestFit="1" customWidth="1"/>
    <col min="6915" max="6923" width="15.28515625" style="76" customWidth="1"/>
    <col min="6924" max="6924" width="16" style="76" customWidth="1"/>
    <col min="6925" max="6926" width="0" style="76" hidden="1" customWidth="1"/>
    <col min="6927" max="7167" width="9.140625" style="76"/>
    <col min="7168" max="7168" width="0" style="76" hidden="1" customWidth="1"/>
    <col min="7169" max="7169" width="22.28515625" style="76" customWidth="1"/>
    <col min="7170" max="7170" width="17.5703125" style="76" bestFit="1" customWidth="1"/>
    <col min="7171" max="7179" width="15.28515625" style="76" customWidth="1"/>
    <col min="7180" max="7180" width="16" style="76" customWidth="1"/>
    <col min="7181" max="7182" width="0" style="76" hidden="1" customWidth="1"/>
    <col min="7183" max="7423" width="9.140625" style="76"/>
    <col min="7424" max="7424" width="0" style="76" hidden="1" customWidth="1"/>
    <col min="7425" max="7425" width="22.28515625" style="76" customWidth="1"/>
    <col min="7426" max="7426" width="17.5703125" style="76" bestFit="1" customWidth="1"/>
    <col min="7427" max="7435" width="15.28515625" style="76" customWidth="1"/>
    <col min="7436" max="7436" width="16" style="76" customWidth="1"/>
    <col min="7437" max="7438" width="0" style="76" hidden="1" customWidth="1"/>
    <col min="7439" max="7679" width="9.140625" style="76"/>
    <col min="7680" max="7680" width="0" style="76" hidden="1" customWidth="1"/>
    <col min="7681" max="7681" width="22.28515625" style="76" customWidth="1"/>
    <col min="7682" max="7682" width="17.5703125" style="76" bestFit="1" customWidth="1"/>
    <col min="7683" max="7691" width="15.28515625" style="76" customWidth="1"/>
    <col min="7692" max="7692" width="16" style="76" customWidth="1"/>
    <col min="7693" max="7694" width="0" style="76" hidden="1" customWidth="1"/>
    <col min="7695" max="7935" width="9.140625" style="76"/>
    <col min="7936" max="7936" width="0" style="76" hidden="1" customWidth="1"/>
    <col min="7937" max="7937" width="22.28515625" style="76" customWidth="1"/>
    <col min="7938" max="7938" width="17.5703125" style="76" bestFit="1" customWidth="1"/>
    <col min="7939" max="7947" width="15.28515625" style="76" customWidth="1"/>
    <col min="7948" max="7948" width="16" style="76" customWidth="1"/>
    <col min="7949" max="7950" width="0" style="76" hidden="1" customWidth="1"/>
    <col min="7951" max="8191" width="9.140625" style="76"/>
    <col min="8192" max="8192" width="0" style="76" hidden="1" customWidth="1"/>
    <col min="8193" max="8193" width="22.28515625" style="76" customWidth="1"/>
    <col min="8194" max="8194" width="17.5703125" style="76" bestFit="1" customWidth="1"/>
    <col min="8195" max="8203" width="15.28515625" style="76" customWidth="1"/>
    <col min="8204" max="8204" width="16" style="76" customWidth="1"/>
    <col min="8205" max="8206" width="0" style="76" hidden="1" customWidth="1"/>
    <col min="8207" max="8447" width="9.140625" style="76"/>
    <col min="8448" max="8448" width="0" style="76" hidden="1" customWidth="1"/>
    <col min="8449" max="8449" width="22.28515625" style="76" customWidth="1"/>
    <col min="8450" max="8450" width="17.5703125" style="76" bestFit="1" customWidth="1"/>
    <col min="8451" max="8459" width="15.28515625" style="76" customWidth="1"/>
    <col min="8460" max="8460" width="16" style="76" customWidth="1"/>
    <col min="8461" max="8462" width="0" style="76" hidden="1" customWidth="1"/>
    <col min="8463" max="8703" width="9.140625" style="76"/>
    <col min="8704" max="8704" width="0" style="76" hidden="1" customWidth="1"/>
    <col min="8705" max="8705" width="22.28515625" style="76" customWidth="1"/>
    <col min="8706" max="8706" width="17.5703125" style="76" bestFit="1" customWidth="1"/>
    <col min="8707" max="8715" width="15.28515625" style="76" customWidth="1"/>
    <col min="8716" max="8716" width="16" style="76" customWidth="1"/>
    <col min="8717" max="8718" width="0" style="76" hidden="1" customWidth="1"/>
    <col min="8719" max="8959" width="9.140625" style="76"/>
    <col min="8960" max="8960" width="0" style="76" hidden="1" customWidth="1"/>
    <col min="8961" max="8961" width="22.28515625" style="76" customWidth="1"/>
    <col min="8962" max="8962" width="17.5703125" style="76" bestFit="1" customWidth="1"/>
    <col min="8963" max="8971" width="15.28515625" style="76" customWidth="1"/>
    <col min="8972" max="8972" width="16" style="76" customWidth="1"/>
    <col min="8973" max="8974" width="0" style="76" hidden="1" customWidth="1"/>
    <col min="8975" max="9215" width="9.140625" style="76"/>
    <col min="9216" max="9216" width="0" style="76" hidden="1" customWidth="1"/>
    <col min="9217" max="9217" width="22.28515625" style="76" customWidth="1"/>
    <col min="9218" max="9218" width="17.5703125" style="76" bestFit="1" customWidth="1"/>
    <col min="9219" max="9227" width="15.28515625" style="76" customWidth="1"/>
    <col min="9228" max="9228" width="16" style="76" customWidth="1"/>
    <col min="9229" max="9230" width="0" style="76" hidden="1" customWidth="1"/>
    <col min="9231" max="9471" width="9.140625" style="76"/>
    <col min="9472" max="9472" width="0" style="76" hidden="1" customWidth="1"/>
    <col min="9473" max="9473" width="22.28515625" style="76" customWidth="1"/>
    <col min="9474" max="9474" width="17.5703125" style="76" bestFit="1" customWidth="1"/>
    <col min="9475" max="9483" width="15.28515625" style="76" customWidth="1"/>
    <col min="9484" max="9484" width="16" style="76" customWidth="1"/>
    <col min="9485" max="9486" width="0" style="76" hidden="1" customWidth="1"/>
    <col min="9487" max="9727" width="9.140625" style="76"/>
    <col min="9728" max="9728" width="0" style="76" hidden="1" customWidth="1"/>
    <col min="9729" max="9729" width="22.28515625" style="76" customWidth="1"/>
    <col min="9730" max="9730" width="17.5703125" style="76" bestFit="1" customWidth="1"/>
    <col min="9731" max="9739" width="15.28515625" style="76" customWidth="1"/>
    <col min="9740" max="9740" width="16" style="76" customWidth="1"/>
    <col min="9741" max="9742" width="0" style="76" hidden="1" customWidth="1"/>
    <col min="9743" max="9983" width="9.140625" style="76"/>
    <col min="9984" max="9984" width="0" style="76" hidden="1" customWidth="1"/>
    <col min="9985" max="9985" width="22.28515625" style="76" customWidth="1"/>
    <col min="9986" max="9986" width="17.5703125" style="76" bestFit="1" customWidth="1"/>
    <col min="9987" max="9995" width="15.28515625" style="76" customWidth="1"/>
    <col min="9996" max="9996" width="16" style="76" customWidth="1"/>
    <col min="9997" max="9998" width="0" style="76" hidden="1" customWidth="1"/>
    <col min="9999" max="10239" width="9.140625" style="76"/>
    <col min="10240" max="10240" width="0" style="76" hidden="1" customWidth="1"/>
    <col min="10241" max="10241" width="22.28515625" style="76" customWidth="1"/>
    <col min="10242" max="10242" width="17.5703125" style="76" bestFit="1" customWidth="1"/>
    <col min="10243" max="10251" width="15.28515625" style="76" customWidth="1"/>
    <col min="10252" max="10252" width="16" style="76" customWidth="1"/>
    <col min="10253" max="10254" width="0" style="76" hidden="1" customWidth="1"/>
    <col min="10255" max="10495" width="9.140625" style="76"/>
    <col min="10496" max="10496" width="0" style="76" hidden="1" customWidth="1"/>
    <col min="10497" max="10497" width="22.28515625" style="76" customWidth="1"/>
    <col min="10498" max="10498" width="17.5703125" style="76" bestFit="1" customWidth="1"/>
    <col min="10499" max="10507" width="15.28515625" style="76" customWidth="1"/>
    <col min="10508" max="10508" width="16" style="76" customWidth="1"/>
    <col min="10509" max="10510" width="0" style="76" hidden="1" customWidth="1"/>
    <col min="10511" max="10751" width="9.140625" style="76"/>
    <col min="10752" max="10752" width="0" style="76" hidden="1" customWidth="1"/>
    <col min="10753" max="10753" width="22.28515625" style="76" customWidth="1"/>
    <col min="10754" max="10754" width="17.5703125" style="76" bestFit="1" customWidth="1"/>
    <col min="10755" max="10763" width="15.28515625" style="76" customWidth="1"/>
    <col min="10764" max="10764" width="16" style="76" customWidth="1"/>
    <col min="10765" max="10766" width="0" style="76" hidden="1" customWidth="1"/>
    <col min="10767" max="11007" width="9.140625" style="76"/>
    <col min="11008" max="11008" width="0" style="76" hidden="1" customWidth="1"/>
    <col min="11009" max="11009" width="22.28515625" style="76" customWidth="1"/>
    <col min="11010" max="11010" width="17.5703125" style="76" bestFit="1" customWidth="1"/>
    <col min="11011" max="11019" width="15.28515625" style="76" customWidth="1"/>
    <col min="11020" max="11020" width="16" style="76" customWidth="1"/>
    <col min="11021" max="11022" width="0" style="76" hidden="1" customWidth="1"/>
    <col min="11023" max="11263" width="9.140625" style="76"/>
    <col min="11264" max="11264" width="0" style="76" hidden="1" customWidth="1"/>
    <col min="11265" max="11265" width="22.28515625" style="76" customWidth="1"/>
    <col min="11266" max="11266" width="17.5703125" style="76" bestFit="1" customWidth="1"/>
    <col min="11267" max="11275" width="15.28515625" style="76" customWidth="1"/>
    <col min="11276" max="11276" width="16" style="76" customWidth="1"/>
    <col min="11277" max="11278" width="0" style="76" hidden="1" customWidth="1"/>
    <col min="11279" max="11519" width="9.140625" style="76"/>
    <col min="11520" max="11520" width="0" style="76" hidden="1" customWidth="1"/>
    <col min="11521" max="11521" width="22.28515625" style="76" customWidth="1"/>
    <col min="11522" max="11522" width="17.5703125" style="76" bestFit="1" customWidth="1"/>
    <col min="11523" max="11531" width="15.28515625" style="76" customWidth="1"/>
    <col min="11532" max="11532" width="16" style="76" customWidth="1"/>
    <col min="11533" max="11534" width="0" style="76" hidden="1" customWidth="1"/>
    <col min="11535" max="11775" width="9.140625" style="76"/>
    <col min="11776" max="11776" width="0" style="76" hidden="1" customWidth="1"/>
    <col min="11777" max="11777" width="22.28515625" style="76" customWidth="1"/>
    <col min="11778" max="11778" width="17.5703125" style="76" bestFit="1" customWidth="1"/>
    <col min="11779" max="11787" width="15.28515625" style="76" customWidth="1"/>
    <col min="11788" max="11788" width="16" style="76" customWidth="1"/>
    <col min="11789" max="11790" width="0" style="76" hidden="1" customWidth="1"/>
    <col min="11791" max="12031" width="9.140625" style="76"/>
    <col min="12032" max="12032" width="0" style="76" hidden="1" customWidth="1"/>
    <col min="12033" max="12033" width="22.28515625" style="76" customWidth="1"/>
    <col min="12034" max="12034" width="17.5703125" style="76" bestFit="1" customWidth="1"/>
    <col min="12035" max="12043" width="15.28515625" style="76" customWidth="1"/>
    <col min="12044" max="12044" width="16" style="76" customWidth="1"/>
    <col min="12045" max="12046" width="0" style="76" hidden="1" customWidth="1"/>
    <col min="12047" max="12287" width="9.140625" style="76"/>
    <col min="12288" max="12288" width="0" style="76" hidden="1" customWidth="1"/>
    <col min="12289" max="12289" width="22.28515625" style="76" customWidth="1"/>
    <col min="12290" max="12290" width="17.5703125" style="76" bestFit="1" customWidth="1"/>
    <col min="12291" max="12299" width="15.28515625" style="76" customWidth="1"/>
    <col min="12300" max="12300" width="16" style="76" customWidth="1"/>
    <col min="12301" max="12302" width="0" style="76" hidden="1" customWidth="1"/>
    <col min="12303" max="12543" width="9.140625" style="76"/>
    <col min="12544" max="12544" width="0" style="76" hidden="1" customWidth="1"/>
    <col min="12545" max="12545" width="22.28515625" style="76" customWidth="1"/>
    <col min="12546" max="12546" width="17.5703125" style="76" bestFit="1" customWidth="1"/>
    <col min="12547" max="12555" width="15.28515625" style="76" customWidth="1"/>
    <col min="12556" max="12556" width="16" style="76" customWidth="1"/>
    <col min="12557" max="12558" width="0" style="76" hidden="1" customWidth="1"/>
    <col min="12559" max="12799" width="9.140625" style="76"/>
    <col min="12800" max="12800" width="0" style="76" hidden="1" customWidth="1"/>
    <col min="12801" max="12801" width="22.28515625" style="76" customWidth="1"/>
    <col min="12802" max="12802" width="17.5703125" style="76" bestFit="1" customWidth="1"/>
    <col min="12803" max="12811" width="15.28515625" style="76" customWidth="1"/>
    <col min="12812" max="12812" width="16" style="76" customWidth="1"/>
    <col min="12813" max="12814" width="0" style="76" hidden="1" customWidth="1"/>
    <col min="12815" max="13055" width="9.140625" style="76"/>
    <col min="13056" max="13056" width="0" style="76" hidden="1" customWidth="1"/>
    <col min="13057" max="13057" width="22.28515625" style="76" customWidth="1"/>
    <col min="13058" max="13058" width="17.5703125" style="76" bestFit="1" customWidth="1"/>
    <col min="13059" max="13067" width="15.28515625" style="76" customWidth="1"/>
    <col min="13068" max="13068" width="16" style="76" customWidth="1"/>
    <col min="13069" max="13070" width="0" style="76" hidden="1" customWidth="1"/>
    <col min="13071" max="13311" width="9.140625" style="76"/>
    <col min="13312" max="13312" width="0" style="76" hidden="1" customWidth="1"/>
    <col min="13313" max="13313" width="22.28515625" style="76" customWidth="1"/>
    <col min="13314" max="13314" width="17.5703125" style="76" bestFit="1" customWidth="1"/>
    <col min="13315" max="13323" width="15.28515625" style="76" customWidth="1"/>
    <col min="13324" max="13324" width="16" style="76" customWidth="1"/>
    <col min="13325" max="13326" width="0" style="76" hidden="1" customWidth="1"/>
    <col min="13327" max="13567" width="9.140625" style="76"/>
    <col min="13568" max="13568" width="0" style="76" hidden="1" customWidth="1"/>
    <col min="13569" max="13569" width="22.28515625" style="76" customWidth="1"/>
    <col min="13570" max="13570" width="17.5703125" style="76" bestFit="1" customWidth="1"/>
    <col min="13571" max="13579" width="15.28515625" style="76" customWidth="1"/>
    <col min="13580" max="13580" width="16" style="76" customWidth="1"/>
    <col min="13581" max="13582" width="0" style="76" hidden="1" customWidth="1"/>
    <col min="13583" max="13823" width="9.140625" style="76"/>
    <col min="13824" max="13824" width="0" style="76" hidden="1" customWidth="1"/>
    <col min="13825" max="13825" width="22.28515625" style="76" customWidth="1"/>
    <col min="13826" max="13826" width="17.5703125" style="76" bestFit="1" customWidth="1"/>
    <col min="13827" max="13835" width="15.28515625" style="76" customWidth="1"/>
    <col min="13836" max="13836" width="16" style="76" customWidth="1"/>
    <col min="13837" max="13838" width="0" style="76" hidden="1" customWidth="1"/>
    <col min="13839" max="14079" width="9.140625" style="76"/>
    <col min="14080" max="14080" width="0" style="76" hidden="1" customWidth="1"/>
    <col min="14081" max="14081" width="22.28515625" style="76" customWidth="1"/>
    <col min="14082" max="14082" width="17.5703125" style="76" bestFit="1" customWidth="1"/>
    <col min="14083" max="14091" width="15.28515625" style="76" customWidth="1"/>
    <col min="14092" max="14092" width="16" style="76" customWidth="1"/>
    <col min="14093" max="14094" width="0" style="76" hidden="1" customWidth="1"/>
    <col min="14095" max="14335" width="9.140625" style="76"/>
    <col min="14336" max="14336" width="0" style="76" hidden="1" customWidth="1"/>
    <col min="14337" max="14337" width="22.28515625" style="76" customWidth="1"/>
    <col min="14338" max="14338" width="17.5703125" style="76" bestFit="1" customWidth="1"/>
    <col min="14339" max="14347" width="15.28515625" style="76" customWidth="1"/>
    <col min="14348" max="14348" width="16" style="76" customWidth="1"/>
    <col min="14349" max="14350" width="0" style="76" hidden="1" customWidth="1"/>
    <col min="14351" max="14591" width="9.140625" style="76"/>
    <col min="14592" max="14592" width="0" style="76" hidden="1" customWidth="1"/>
    <col min="14593" max="14593" width="22.28515625" style="76" customWidth="1"/>
    <col min="14594" max="14594" width="17.5703125" style="76" bestFit="1" customWidth="1"/>
    <col min="14595" max="14603" width="15.28515625" style="76" customWidth="1"/>
    <col min="14604" max="14604" width="16" style="76" customWidth="1"/>
    <col min="14605" max="14606" width="0" style="76" hidden="1" customWidth="1"/>
    <col min="14607" max="14847" width="9.140625" style="76"/>
    <col min="14848" max="14848" width="0" style="76" hidden="1" customWidth="1"/>
    <col min="14849" max="14849" width="22.28515625" style="76" customWidth="1"/>
    <col min="14850" max="14850" width="17.5703125" style="76" bestFit="1" customWidth="1"/>
    <col min="14851" max="14859" width="15.28515625" style="76" customWidth="1"/>
    <col min="14860" max="14860" width="16" style="76" customWidth="1"/>
    <col min="14861" max="14862" width="0" style="76" hidden="1" customWidth="1"/>
    <col min="14863" max="15103" width="9.140625" style="76"/>
    <col min="15104" max="15104" width="0" style="76" hidden="1" customWidth="1"/>
    <col min="15105" max="15105" width="22.28515625" style="76" customWidth="1"/>
    <col min="15106" max="15106" width="17.5703125" style="76" bestFit="1" customWidth="1"/>
    <col min="15107" max="15115" width="15.28515625" style="76" customWidth="1"/>
    <col min="15116" max="15116" width="16" style="76" customWidth="1"/>
    <col min="15117" max="15118" width="0" style="76" hidden="1" customWidth="1"/>
    <col min="15119" max="15359" width="9.140625" style="76"/>
    <col min="15360" max="15360" width="0" style="76" hidden="1" customWidth="1"/>
    <col min="15361" max="15361" width="22.28515625" style="76" customWidth="1"/>
    <col min="15362" max="15362" width="17.5703125" style="76" bestFit="1" customWidth="1"/>
    <col min="15363" max="15371" width="15.28515625" style="76" customWidth="1"/>
    <col min="15372" max="15372" width="16" style="76" customWidth="1"/>
    <col min="15373" max="15374" width="0" style="76" hidden="1" customWidth="1"/>
    <col min="15375" max="15615" width="9.140625" style="76"/>
    <col min="15616" max="15616" width="0" style="76" hidden="1" customWidth="1"/>
    <col min="15617" max="15617" width="22.28515625" style="76" customWidth="1"/>
    <col min="15618" max="15618" width="17.5703125" style="76" bestFit="1" customWidth="1"/>
    <col min="15619" max="15627" width="15.28515625" style="76" customWidth="1"/>
    <col min="15628" max="15628" width="16" style="76" customWidth="1"/>
    <col min="15629" max="15630" width="0" style="76" hidden="1" customWidth="1"/>
    <col min="15631" max="15871" width="9.140625" style="76"/>
    <col min="15872" max="15872" width="0" style="76" hidden="1" customWidth="1"/>
    <col min="15873" max="15873" width="22.28515625" style="76" customWidth="1"/>
    <col min="15874" max="15874" width="17.5703125" style="76" bestFit="1" customWidth="1"/>
    <col min="15875" max="15883" width="15.28515625" style="76" customWidth="1"/>
    <col min="15884" max="15884" width="16" style="76" customWidth="1"/>
    <col min="15885" max="15886" width="0" style="76" hidden="1" customWidth="1"/>
    <col min="15887" max="16127" width="9.140625" style="76"/>
    <col min="16128" max="16128" width="0" style="76" hidden="1" customWidth="1"/>
    <col min="16129" max="16129" width="22.28515625" style="76" customWidth="1"/>
    <col min="16130" max="16130" width="17.5703125" style="76" bestFit="1" customWidth="1"/>
    <col min="16131" max="16139" width="15.28515625" style="76" customWidth="1"/>
    <col min="16140" max="16140" width="16" style="76" customWidth="1"/>
    <col min="16141" max="16142" width="0" style="76" hidden="1" customWidth="1"/>
    <col min="16143" max="16384" width="9.140625" style="76"/>
  </cols>
  <sheetData>
    <row r="2" spans="2:17" x14ac:dyDescent="0.25">
      <c r="B2" s="321" t="s">
        <v>336</v>
      </c>
      <c r="C2" s="81"/>
      <c r="D2" s="81"/>
      <c r="E2" s="81"/>
      <c r="F2" s="77"/>
      <c r="G2" s="77"/>
      <c r="H2" s="77"/>
      <c r="I2" s="77"/>
      <c r="J2" s="77"/>
      <c r="K2" s="77"/>
      <c r="L2" s="77"/>
      <c r="M2" s="77"/>
    </row>
    <row r="3" spans="2:17" ht="15" customHeight="1" thickBot="1" x14ac:dyDescent="0.3">
      <c r="B3" s="322" t="s">
        <v>330</v>
      </c>
      <c r="C3" s="87"/>
      <c r="D3" s="87"/>
      <c r="E3" s="87"/>
      <c r="F3" s="77"/>
      <c r="G3" s="77"/>
      <c r="H3" s="77"/>
      <c r="I3" s="77"/>
      <c r="J3" s="77"/>
      <c r="K3" s="77"/>
      <c r="L3" s="77"/>
      <c r="M3" s="77"/>
    </row>
    <row r="4" spans="2:17" x14ac:dyDescent="0.25">
      <c r="B4" s="323" t="s">
        <v>337</v>
      </c>
    </row>
    <row r="6" spans="2:17" x14ac:dyDescent="0.25">
      <c r="B6" s="324" t="s">
        <v>0</v>
      </c>
      <c r="C6" s="324" t="str">
        <f>C26</f>
        <v xml:space="preserve">TRTP All Segments </v>
      </c>
      <c r="D6" s="324" t="str">
        <f t="shared" ref="D6:M6" si="0">D26</f>
        <v>DCR</v>
      </c>
      <c r="E6" s="324" t="str">
        <f t="shared" si="0"/>
        <v>Red Bluff</v>
      </c>
      <c r="F6" s="324" t="str">
        <f t="shared" si="0"/>
        <v>Eldorado-Ivanpah</v>
      </c>
      <c r="G6" s="324" t="str">
        <f t="shared" si="0"/>
        <v>Lugo-Pisgah</v>
      </c>
      <c r="H6" s="324" t="str">
        <f t="shared" si="0"/>
        <v>Colorado River</v>
      </c>
      <c r="I6" s="324" t="str">
        <f t="shared" si="0"/>
        <v>West of Devers</v>
      </c>
      <c r="J6" s="324" t="str">
        <f t="shared" si="0"/>
        <v>Whirlwind</v>
      </c>
      <c r="K6" s="324" t="str">
        <f t="shared" si="0"/>
        <v>South of Kramer</v>
      </c>
      <c r="L6" s="324" t="str">
        <f t="shared" si="0"/>
        <v>Rancho Vista</v>
      </c>
      <c r="M6" s="324" t="str">
        <f t="shared" si="0"/>
        <v>Coolwater-Lugo</v>
      </c>
      <c r="N6" s="324" t="s">
        <v>5</v>
      </c>
    </row>
    <row r="7" spans="2:17" x14ac:dyDescent="0.25">
      <c r="B7" s="204">
        <v>42339</v>
      </c>
      <c r="C7" s="78">
        <f t="shared" ref="C7:F19" si="1">ROUND(C27+C43,2)</f>
        <v>225689500.47</v>
      </c>
      <c r="D7" s="78">
        <f t="shared" si="1"/>
        <v>0</v>
      </c>
      <c r="E7" s="78">
        <f t="shared" si="1"/>
        <v>9220094.2599999998</v>
      </c>
      <c r="F7" s="78">
        <f t="shared" si="1"/>
        <v>0</v>
      </c>
      <c r="G7" s="78">
        <v>0</v>
      </c>
      <c r="H7" s="78">
        <f t="shared" ref="H7:M19" si="2">ROUND(H27+H43,2)</f>
        <v>0</v>
      </c>
      <c r="I7" s="78">
        <f t="shared" si="2"/>
        <v>52084175.729999997</v>
      </c>
      <c r="J7" s="78">
        <f t="shared" si="2"/>
        <v>6769086.5099999998</v>
      </c>
      <c r="K7" s="78">
        <f t="shared" si="2"/>
        <v>2844116.01</v>
      </c>
      <c r="L7" s="78">
        <f t="shared" si="2"/>
        <v>0</v>
      </c>
      <c r="M7" s="78">
        <f t="shared" si="2"/>
        <v>0</v>
      </c>
      <c r="N7" s="78">
        <f>SUM(C7:M7)</f>
        <v>296606972.97999996</v>
      </c>
      <c r="P7" s="79"/>
      <c r="Q7" s="78"/>
    </row>
    <row r="8" spans="2:17" x14ac:dyDescent="0.25">
      <c r="B8" s="189">
        <f>EOMONTH(B7,0)+1</f>
        <v>42370</v>
      </c>
      <c r="C8" s="78">
        <f t="shared" si="1"/>
        <v>234537305.75999999</v>
      </c>
      <c r="D8" s="78">
        <f t="shared" si="1"/>
        <v>0</v>
      </c>
      <c r="E8" s="78">
        <f t="shared" si="1"/>
        <v>0</v>
      </c>
      <c r="F8" s="78">
        <f t="shared" si="1"/>
        <v>0</v>
      </c>
      <c r="G8" s="78">
        <f t="shared" ref="G8:G19" si="3">ROUND(G28+G44,2)</f>
        <v>0</v>
      </c>
      <c r="H8" s="78">
        <f t="shared" si="2"/>
        <v>0</v>
      </c>
      <c r="I8" s="78">
        <f t="shared" si="2"/>
        <v>52498623.75</v>
      </c>
      <c r="J8" s="78">
        <f t="shared" si="2"/>
        <v>6799084.6299999999</v>
      </c>
      <c r="K8" s="78">
        <f t="shared" si="2"/>
        <v>2844116.01</v>
      </c>
      <c r="L8" s="78">
        <f t="shared" si="2"/>
        <v>0</v>
      </c>
      <c r="M8" s="78">
        <f t="shared" si="2"/>
        <v>0</v>
      </c>
      <c r="N8" s="78">
        <f t="shared" ref="N8:N19" si="4">SUM(C8:M8)</f>
        <v>296679130.14999998</v>
      </c>
      <c r="P8" s="79"/>
      <c r="Q8" s="78"/>
    </row>
    <row r="9" spans="2:17" x14ac:dyDescent="0.25">
      <c r="B9" s="189">
        <f t="shared" ref="B9:B19" si="5">EOMONTH(B8,0)+1</f>
        <v>42401</v>
      </c>
      <c r="C9" s="78">
        <f t="shared" si="1"/>
        <v>246277834.84999999</v>
      </c>
      <c r="D9" s="78">
        <f t="shared" si="1"/>
        <v>0</v>
      </c>
      <c r="E9" s="78">
        <f t="shared" si="1"/>
        <v>0</v>
      </c>
      <c r="F9" s="78">
        <f t="shared" si="1"/>
        <v>0</v>
      </c>
      <c r="G9" s="78">
        <f t="shared" si="3"/>
        <v>0</v>
      </c>
      <c r="H9" s="78">
        <f t="shared" si="2"/>
        <v>0</v>
      </c>
      <c r="I9" s="78">
        <f t="shared" si="2"/>
        <v>52874292.210000001</v>
      </c>
      <c r="J9" s="78">
        <f t="shared" si="2"/>
        <v>7321352.6200000001</v>
      </c>
      <c r="K9" s="78">
        <f t="shared" si="2"/>
        <v>2844116.01</v>
      </c>
      <c r="L9" s="78">
        <f t="shared" si="2"/>
        <v>0</v>
      </c>
      <c r="M9" s="78">
        <f t="shared" si="2"/>
        <v>0</v>
      </c>
      <c r="N9" s="78">
        <f t="shared" si="4"/>
        <v>309317595.69</v>
      </c>
      <c r="P9" s="79"/>
      <c r="Q9" s="78"/>
    </row>
    <row r="10" spans="2:17" x14ac:dyDescent="0.25">
      <c r="B10" s="189">
        <f t="shared" si="5"/>
        <v>42430</v>
      </c>
      <c r="C10" s="78">
        <f t="shared" si="1"/>
        <v>249130156.33000001</v>
      </c>
      <c r="D10" s="78">
        <f t="shared" si="1"/>
        <v>0</v>
      </c>
      <c r="E10" s="78">
        <f t="shared" si="1"/>
        <v>0</v>
      </c>
      <c r="F10" s="78">
        <f t="shared" si="1"/>
        <v>0</v>
      </c>
      <c r="G10" s="78">
        <f t="shared" si="3"/>
        <v>0</v>
      </c>
      <c r="H10" s="78">
        <f t="shared" si="2"/>
        <v>0</v>
      </c>
      <c r="I10" s="78">
        <f t="shared" si="2"/>
        <v>53618762.609999999</v>
      </c>
      <c r="J10" s="78">
        <f t="shared" si="2"/>
        <v>10374907.74</v>
      </c>
      <c r="K10" s="78">
        <f t="shared" si="2"/>
        <v>2902845.83</v>
      </c>
      <c r="L10" s="78">
        <f t="shared" si="2"/>
        <v>0</v>
      </c>
      <c r="M10" s="78">
        <f t="shared" si="2"/>
        <v>0</v>
      </c>
      <c r="N10" s="78">
        <f t="shared" si="4"/>
        <v>316026672.50999999</v>
      </c>
      <c r="P10" s="79"/>
      <c r="Q10" s="78"/>
    </row>
    <row r="11" spans="2:17" x14ac:dyDescent="0.25">
      <c r="B11" s="189">
        <f t="shared" si="5"/>
        <v>42461</v>
      </c>
      <c r="C11" s="78">
        <f t="shared" si="1"/>
        <v>264263822.87</v>
      </c>
      <c r="D11" s="78">
        <f t="shared" si="1"/>
        <v>0</v>
      </c>
      <c r="E11" s="78">
        <f t="shared" si="1"/>
        <v>0</v>
      </c>
      <c r="F11" s="78">
        <f t="shared" si="1"/>
        <v>0</v>
      </c>
      <c r="G11" s="78">
        <f t="shared" si="3"/>
        <v>0</v>
      </c>
      <c r="H11" s="78">
        <f t="shared" si="2"/>
        <v>0</v>
      </c>
      <c r="I11" s="78">
        <f t="shared" si="2"/>
        <v>54251602.700000003</v>
      </c>
      <c r="J11" s="78">
        <f t="shared" si="2"/>
        <v>15007356.550000001</v>
      </c>
      <c r="K11" s="78">
        <f t="shared" si="2"/>
        <v>3081401.44</v>
      </c>
      <c r="L11" s="78">
        <f t="shared" si="2"/>
        <v>0</v>
      </c>
      <c r="M11" s="78">
        <f t="shared" si="2"/>
        <v>0</v>
      </c>
      <c r="N11" s="78">
        <f t="shared" si="4"/>
        <v>336604183.56</v>
      </c>
      <c r="P11" s="79"/>
      <c r="Q11" s="78"/>
    </row>
    <row r="12" spans="2:17" x14ac:dyDescent="0.25">
      <c r="B12" s="189">
        <f t="shared" si="5"/>
        <v>42491</v>
      </c>
      <c r="C12" s="78">
        <f t="shared" si="1"/>
        <v>272082291.68000001</v>
      </c>
      <c r="D12" s="78">
        <f t="shared" si="1"/>
        <v>0</v>
      </c>
      <c r="E12" s="78">
        <f t="shared" si="1"/>
        <v>0</v>
      </c>
      <c r="F12" s="78">
        <f t="shared" si="1"/>
        <v>0</v>
      </c>
      <c r="G12" s="78">
        <f t="shared" si="3"/>
        <v>0</v>
      </c>
      <c r="H12" s="78">
        <f t="shared" si="2"/>
        <v>0</v>
      </c>
      <c r="I12" s="78">
        <f t="shared" si="2"/>
        <v>54675188.140000001</v>
      </c>
      <c r="J12" s="78">
        <f t="shared" si="2"/>
        <v>15552213.439999999</v>
      </c>
      <c r="K12" s="78">
        <f t="shared" si="2"/>
        <v>3292806.55</v>
      </c>
      <c r="L12" s="78">
        <f t="shared" si="2"/>
        <v>0</v>
      </c>
      <c r="M12" s="78">
        <f t="shared" si="2"/>
        <v>0</v>
      </c>
      <c r="N12" s="78">
        <f t="shared" si="4"/>
        <v>345602499.81</v>
      </c>
      <c r="P12" s="79"/>
      <c r="Q12" s="78"/>
    </row>
    <row r="13" spans="2:17" x14ac:dyDescent="0.25">
      <c r="B13" s="189">
        <f t="shared" si="5"/>
        <v>42522</v>
      </c>
      <c r="C13" s="78">
        <f t="shared" si="1"/>
        <v>281130584.01999998</v>
      </c>
      <c r="D13" s="78">
        <f t="shared" si="1"/>
        <v>0</v>
      </c>
      <c r="E13" s="78">
        <f t="shared" si="1"/>
        <v>0</v>
      </c>
      <c r="F13" s="78">
        <f t="shared" si="1"/>
        <v>0</v>
      </c>
      <c r="G13" s="78">
        <f t="shared" si="3"/>
        <v>0</v>
      </c>
      <c r="H13" s="78">
        <f t="shared" si="2"/>
        <v>0</v>
      </c>
      <c r="I13" s="78">
        <f t="shared" si="2"/>
        <v>55165591.200000003</v>
      </c>
      <c r="J13" s="78">
        <f t="shared" si="2"/>
        <v>16127880.220000001</v>
      </c>
      <c r="K13" s="78">
        <f t="shared" si="2"/>
        <v>3401901.55</v>
      </c>
      <c r="L13" s="78">
        <f t="shared" si="2"/>
        <v>0</v>
      </c>
      <c r="M13" s="78">
        <f t="shared" si="2"/>
        <v>0</v>
      </c>
      <c r="N13" s="78">
        <f t="shared" si="4"/>
        <v>355825956.99000001</v>
      </c>
      <c r="P13" s="79"/>
      <c r="Q13" s="78"/>
    </row>
    <row r="14" spans="2:17" x14ac:dyDescent="0.25">
      <c r="B14" s="189">
        <f t="shared" si="5"/>
        <v>42552</v>
      </c>
      <c r="C14" s="78">
        <f t="shared" si="1"/>
        <v>288522861.49000001</v>
      </c>
      <c r="D14" s="78">
        <f t="shared" si="1"/>
        <v>0</v>
      </c>
      <c r="E14" s="78">
        <f t="shared" si="1"/>
        <v>0</v>
      </c>
      <c r="F14" s="78">
        <f t="shared" si="1"/>
        <v>0</v>
      </c>
      <c r="G14" s="78">
        <f t="shared" si="3"/>
        <v>0</v>
      </c>
      <c r="H14" s="78">
        <f t="shared" si="2"/>
        <v>0</v>
      </c>
      <c r="I14" s="78">
        <f t="shared" si="2"/>
        <v>55846692.369999997</v>
      </c>
      <c r="J14" s="78">
        <f t="shared" si="2"/>
        <v>19385391.739999998</v>
      </c>
      <c r="K14" s="78">
        <f t="shared" si="2"/>
        <v>3505384.18</v>
      </c>
      <c r="L14" s="78">
        <f t="shared" si="2"/>
        <v>0</v>
      </c>
      <c r="M14" s="78">
        <f t="shared" si="2"/>
        <v>0</v>
      </c>
      <c r="N14" s="78">
        <f t="shared" si="4"/>
        <v>367260329.78000003</v>
      </c>
      <c r="P14" s="79"/>
      <c r="Q14" s="78"/>
    </row>
    <row r="15" spans="2:17" x14ac:dyDescent="0.25">
      <c r="B15" s="189">
        <f t="shared" si="5"/>
        <v>42583</v>
      </c>
      <c r="C15" s="78">
        <f t="shared" si="1"/>
        <v>297512902.42000002</v>
      </c>
      <c r="D15" s="78">
        <f t="shared" si="1"/>
        <v>0</v>
      </c>
      <c r="E15" s="78">
        <f t="shared" si="1"/>
        <v>0</v>
      </c>
      <c r="F15" s="78">
        <f t="shared" si="1"/>
        <v>0</v>
      </c>
      <c r="G15" s="78">
        <f t="shared" si="3"/>
        <v>0</v>
      </c>
      <c r="H15" s="78">
        <f t="shared" si="2"/>
        <v>0</v>
      </c>
      <c r="I15" s="78">
        <f t="shared" si="2"/>
        <v>56943643.789999999</v>
      </c>
      <c r="J15" s="78">
        <f t="shared" si="2"/>
        <v>20738420.350000001</v>
      </c>
      <c r="K15" s="78">
        <f t="shared" si="2"/>
        <v>3578265.95</v>
      </c>
      <c r="L15" s="78">
        <f t="shared" si="2"/>
        <v>0</v>
      </c>
      <c r="M15" s="78">
        <f t="shared" si="2"/>
        <v>0</v>
      </c>
      <c r="N15" s="78">
        <f t="shared" si="4"/>
        <v>378773232.51000005</v>
      </c>
      <c r="P15" s="79"/>
      <c r="Q15" s="78"/>
    </row>
    <row r="16" spans="2:17" x14ac:dyDescent="0.25">
      <c r="B16" s="189">
        <f t="shared" si="5"/>
        <v>42614</v>
      </c>
      <c r="C16" s="78">
        <f t="shared" si="1"/>
        <v>61004683.079999998</v>
      </c>
      <c r="D16" s="78">
        <f t="shared" si="1"/>
        <v>0</v>
      </c>
      <c r="E16" s="78">
        <f t="shared" si="1"/>
        <v>0</v>
      </c>
      <c r="F16" s="78">
        <f t="shared" si="1"/>
        <v>0</v>
      </c>
      <c r="G16" s="78">
        <f t="shared" si="3"/>
        <v>0</v>
      </c>
      <c r="H16" s="78">
        <f t="shared" si="2"/>
        <v>0</v>
      </c>
      <c r="I16" s="78">
        <f t="shared" si="2"/>
        <v>57634501.060000002</v>
      </c>
      <c r="J16" s="78">
        <f t="shared" si="2"/>
        <v>21474805.129999999</v>
      </c>
      <c r="K16" s="78">
        <f t="shared" si="2"/>
        <v>3745750.92</v>
      </c>
      <c r="L16" s="78">
        <f t="shared" si="2"/>
        <v>0</v>
      </c>
      <c r="M16" s="78">
        <f t="shared" si="2"/>
        <v>0</v>
      </c>
      <c r="N16" s="78">
        <f t="shared" si="4"/>
        <v>143859740.19</v>
      </c>
      <c r="P16" s="79"/>
      <c r="Q16" s="78"/>
    </row>
    <row r="17" spans="2:17" x14ac:dyDescent="0.25">
      <c r="B17" s="189">
        <f t="shared" si="5"/>
        <v>42644</v>
      </c>
      <c r="C17" s="78">
        <f t="shared" si="1"/>
        <v>48827981.020000003</v>
      </c>
      <c r="D17" s="78">
        <f t="shared" si="1"/>
        <v>0</v>
      </c>
      <c r="E17" s="78">
        <f t="shared" si="1"/>
        <v>0</v>
      </c>
      <c r="F17" s="78">
        <f t="shared" si="1"/>
        <v>0</v>
      </c>
      <c r="G17" s="78">
        <f t="shared" si="3"/>
        <v>0</v>
      </c>
      <c r="H17" s="78">
        <f t="shared" si="2"/>
        <v>0</v>
      </c>
      <c r="I17" s="78">
        <f t="shared" si="2"/>
        <v>58274959.82</v>
      </c>
      <c r="J17" s="78">
        <f t="shared" si="2"/>
        <v>24189564.039999999</v>
      </c>
      <c r="K17" s="78">
        <f t="shared" si="2"/>
        <v>3889871.92</v>
      </c>
      <c r="L17" s="78">
        <f t="shared" si="2"/>
        <v>0</v>
      </c>
      <c r="M17" s="78">
        <f t="shared" si="2"/>
        <v>0</v>
      </c>
      <c r="N17" s="78">
        <f t="shared" si="4"/>
        <v>135182376.79999998</v>
      </c>
      <c r="P17" s="79"/>
      <c r="Q17" s="78"/>
    </row>
    <row r="18" spans="2:17" x14ac:dyDescent="0.25">
      <c r="B18" s="189">
        <f t="shared" si="5"/>
        <v>42675</v>
      </c>
      <c r="C18" s="78">
        <f t="shared" si="1"/>
        <v>49593829.600000001</v>
      </c>
      <c r="D18" s="78">
        <f t="shared" si="1"/>
        <v>0</v>
      </c>
      <c r="E18" s="78">
        <f t="shared" si="1"/>
        <v>0</v>
      </c>
      <c r="F18" s="78">
        <f t="shared" si="1"/>
        <v>0</v>
      </c>
      <c r="G18" s="78">
        <f t="shared" si="3"/>
        <v>0</v>
      </c>
      <c r="H18" s="78">
        <f t="shared" si="2"/>
        <v>0</v>
      </c>
      <c r="I18" s="78">
        <f t="shared" si="2"/>
        <v>58866560.950000003</v>
      </c>
      <c r="J18" s="78">
        <f t="shared" si="2"/>
        <v>25194209.93</v>
      </c>
      <c r="K18" s="78">
        <f t="shared" si="2"/>
        <v>3997681.78</v>
      </c>
      <c r="L18" s="78">
        <f t="shared" si="2"/>
        <v>0</v>
      </c>
      <c r="M18" s="78">
        <f t="shared" si="2"/>
        <v>0</v>
      </c>
      <c r="N18" s="78">
        <f t="shared" si="4"/>
        <v>137652282.26000002</v>
      </c>
      <c r="P18" s="79"/>
      <c r="Q18" s="78"/>
    </row>
    <row r="19" spans="2:17" ht="17.25" x14ac:dyDescent="0.4">
      <c r="B19" s="189">
        <f t="shared" si="5"/>
        <v>42705</v>
      </c>
      <c r="C19" s="73">
        <f t="shared" si="1"/>
        <v>14915547.51</v>
      </c>
      <c r="D19" s="73">
        <f t="shared" si="1"/>
        <v>0</v>
      </c>
      <c r="E19" s="73">
        <f t="shared" si="1"/>
        <v>0</v>
      </c>
      <c r="F19" s="73">
        <f t="shared" si="1"/>
        <v>0</v>
      </c>
      <c r="G19" s="73">
        <f t="shared" si="3"/>
        <v>0</v>
      </c>
      <c r="H19" s="73">
        <f t="shared" si="2"/>
        <v>0</v>
      </c>
      <c r="I19" s="73">
        <f t="shared" si="2"/>
        <v>69685244.670000002</v>
      </c>
      <c r="J19" s="73">
        <f t="shared" si="2"/>
        <v>26943987.050000001</v>
      </c>
      <c r="K19" s="73">
        <f t="shared" si="2"/>
        <v>4204927.07</v>
      </c>
      <c r="L19" s="73">
        <f t="shared" si="2"/>
        <v>0</v>
      </c>
      <c r="M19" s="82">
        <f t="shared" si="2"/>
        <v>0</v>
      </c>
      <c r="N19" s="78">
        <f t="shared" si="4"/>
        <v>115749706.30000001</v>
      </c>
      <c r="P19" s="79"/>
      <c r="Q19" s="78"/>
    </row>
    <row r="20" spans="2:17" x14ac:dyDescent="0.25">
      <c r="B20" s="190" t="s">
        <v>331</v>
      </c>
      <c r="C20" s="83">
        <f>AVERAGE(C7:C19)</f>
        <v>194883792.39230773</v>
      </c>
      <c r="D20" s="83">
        <f t="shared" ref="D20:M20" si="6">AVERAGE(D7:D19)</f>
        <v>0</v>
      </c>
      <c r="E20" s="83">
        <f>AVERAGE(E7:E19)</f>
        <v>709238.02</v>
      </c>
      <c r="F20" s="83">
        <f t="shared" si="6"/>
        <v>0</v>
      </c>
      <c r="G20" s="83">
        <f t="shared" si="6"/>
        <v>0</v>
      </c>
      <c r="H20" s="83">
        <f t="shared" si="6"/>
        <v>0</v>
      </c>
      <c r="I20" s="83">
        <f t="shared" si="6"/>
        <v>56339987.615384616</v>
      </c>
      <c r="J20" s="83">
        <f t="shared" si="6"/>
        <v>16606019.996153845</v>
      </c>
      <c r="K20" s="83">
        <f t="shared" si="6"/>
        <v>3394860.4015384614</v>
      </c>
      <c r="L20" s="83">
        <f t="shared" si="6"/>
        <v>0</v>
      </c>
      <c r="M20" s="83">
        <f t="shared" si="6"/>
        <v>0</v>
      </c>
      <c r="N20" s="83">
        <f>AVERAGE(N7:N19)</f>
        <v>271933898.42538464</v>
      </c>
    </row>
    <row r="21" spans="2:17" x14ac:dyDescent="0.25">
      <c r="C21" s="78"/>
      <c r="D21" s="78"/>
      <c r="E21" s="78"/>
      <c r="F21" s="78"/>
      <c r="G21" s="78"/>
      <c r="H21" s="78"/>
      <c r="I21" s="78"/>
      <c r="J21" s="78"/>
      <c r="K21" s="78"/>
      <c r="L21" s="78"/>
      <c r="M21" s="78"/>
      <c r="N21" s="78"/>
    </row>
    <row r="22" spans="2:17" hidden="1" x14ac:dyDescent="0.25">
      <c r="B22" s="13" t="s">
        <v>332</v>
      </c>
      <c r="C22" s="78">
        <f>SUMIFS('Inc CWIP &amp; Plant'!$N:$N,'Inc CWIP &amp; Plant'!$D:$D,TRIM(C6))*1000-C19</f>
        <v>0</v>
      </c>
      <c r="D22" s="78">
        <f>SUMIFS('Inc CWIP &amp; Plant'!$N:$N,'Inc CWIP &amp; Plant'!$D:$D,'Incentive CWIP'!D6)*1000-'Incentive CWIP'!D19</f>
        <v>0</v>
      </c>
      <c r="E22" s="78">
        <f>SUMIFS('Inc CWIP &amp; Plant'!$N:$N,'Inc CWIP &amp; Plant'!$D:$D,'Incentive CWIP'!E6)*1000-'Incentive CWIP'!E19</f>
        <v>0</v>
      </c>
      <c r="F22" s="78">
        <f>SUMIFS('Inc CWIP &amp; Plant'!$N:$N,'Inc CWIP &amp; Plant'!$D:$D,'Incentive CWIP'!F6)*1000-'Incentive CWIP'!F19</f>
        <v>0</v>
      </c>
      <c r="G22" s="78">
        <f>SUMIFS('Inc CWIP &amp; Plant'!$N:$N,'Inc CWIP &amp; Plant'!$D:$D,'Incentive CWIP'!G6)*1000-'Incentive CWIP'!G19</f>
        <v>0</v>
      </c>
      <c r="H22" s="78">
        <f>SUMIFS('Inc CWIP &amp; Plant'!$N:$N,'Inc CWIP &amp; Plant'!$D:$D,'Incentive CWIP'!H6)*1000-'Incentive CWIP'!H19</f>
        <v>0</v>
      </c>
      <c r="I22" s="78">
        <f>SUMIFS('Inc CWIP &amp; Plant'!$N:$N,'Inc CWIP &amp; Plant'!$D:$D,'Incentive CWIP'!I6)*1000-'Incentive CWIP'!I19</f>
        <v>0</v>
      </c>
      <c r="J22" s="78">
        <f>SUMIFS('Inc CWIP &amp; Plant'!$N:$N,'Inc CWIP &amp; Plant'!$D:$D,'Incentive CWIP'!J6)*1000-'Incentive CWIP'!J19</f>
        <v>0</v>
      </c>
      <c r="K22" s="78">
        <f>SUMIFS('Inc CWIP &amp; Plant'!$N:$N,'Inc CWIP &amp; Plant'!$D:$D,'Incentive CWIP'!K6)*1000-'Incentive CWIP'!K19</f>
        <v>0</v>
      </c>
      <c r="L22" s="78">
        <f>SUMIFS('Inc CWIP &amp; Plant'!$N:$N,'Inc CWIP &amp; Plant'!$D:$D,'Incentive CWIP'!L6)*1000-'Incentive CWIP'!L19</f>
        <v>0</v>
      </c>
      <c r="M22" s="78">
        <f>SUMIFS('Inc CWIP &amp; Plant'!$N:$N,'Inc CWIP &amp; Plant'!$D:$D,'Incentive CWIP'!M6)*1000-'Incentive CWIP'!M19</f>
        <v>0</v>
      </c>
      <c r="N22" s="74"/>
    </row>
    <row r="23" spans="2:17" hidden="1" x14ac:dyDescent="0.25">
      <c r="K23" s="34"/>
      <c r="M23" s="78"/>
    </row>
    <row r="24" spans="2:17" hidden="1" x14ac:dyDescent="0.25">
      <c r="K24" s="78"/>
    </row>
    <row r="25" spans="2:17" hidden="1" x14ac:dyDescent="0.25">
      <c r="B25" s="84" t="s">
        <v>338</v>
      </c>
    </row>
    <row r="26" spans="2:17" hidden="1" x14ac:dyDescent="0.25">
      <c r="B26" s="75" t="s">
        <v>0</v>
      </c>
      <c r="C26" s="75" t="s">
        <v>333</v>
      </c>
      <c r="D26" s="75" t="s">
        <v>218</v>
      </c>
      <c r="E26" s="75" t="s">
        <v>2</v>
      </c>
      <c r="F26" s="75" t="s">
        <v>287</v>
      </c>
      <c r="G26" s="75" t="s">
        <v>288</v>
      </c>
      <c r="H26" s="75" t="s">
        <v>1</v>
      </c>
      <c r="I26" s="75" t="s">
        <v>8</v>
      </c>
      <c r="J26" s="75" t="s">
        <v>3</v>
      </c>
      <c r="K26" s="75" t="s">
        <v>7</v>
      </c>
      <c r="L26" s="75" t="s">
        <v>326</v>
      </c>
      <c r="M26" s="75" t="s">
        <v>334</v>
      </c>
      <c r="N26" s="75" t="s">
        <v>5</v>
      </c>
    </row>
    <row r="27" spans="2:17" hidden="1" x14ac:dyDescent="0.25">
      <c r="B27" s="189">
        <f>B7</f>
        <v>42339</v>
      </c>
      <c r="C27" s="205">
        <v>225689500.47</v>
      </c>
      <c r="D27" s="205">
        <v>0</v>
      </c>
      <c r="E27" s="205">
        <v>9220094.2599999998</v>
      </c>
      <c r="F27" s="205">
        <v>0</v>
      </c>
      <c r="G27" s="205">
        <v>0</v>
      </c>
      <c r="H27" s="205">
        <v>0</v>
      </c>
      <c r="I27" s="205">
        <v>52084175.729999997</v>
      </c>
      <c r="J27" s="205">
        <v>6769086.5099999998</v>
      </c>
      <c r="K27" s="205">
        <v>2844116.01</v>
      </c>
      <c r="L27" s="205">
        <v>0</v>
      </c>
      <c r="M27" s="205">
        <v>0</v>
      </c>
      <c r="N27" s="34">
        <f>SUM(C27:M27)</f>
        <v>296606972.97999996</v>
      </c>
    </row>
    <row r="28" spans="2:17" hidden="1" x14ac:dyDescent="0.25">
      <c r="B28" s="189">
        <f>EOMONTH(B27,0)+1</f>
        <v>42370</v>
      </c>
      <c r="C28" s="201">
        <v>234537305.75999999</v>
      </c>
      <c r="D28" s="201">
        <v>0</v>
      </c>
      <c r="E28" s="201">
        <v>0</v>
      </c>
      <c r="F28" s="201">
        <v>0</v>
      </c>
      <c r="G28" s="201">
        <v>0</v>
      </c>
      <c r="H28" s="201">
        <v>0</v>
      </c>
      <c r="I28" s="201">
        <v>52498623.75</v>
      </c>
      <c r="J28" s="201">
        <v>6799084.6299999999</v>
      </c>
      <c r="K28" s="201">
        <v>2844116.01</v>
      </c>
      <c r="L28" s="201">
        <v>0</v>
      </c>
      <c r="M28" s="201">
        <v>0</v>
      </c>
      <c r="N28" s="34">
        <f t="shared" ref="N28:N39" si="7">SUM(C28:M28)</f>
        <v>296679130.14999998</v>
      </c>
    </row>
    <row r="29" spans="2:17" hidden="1" x14ac:dyDescent="0.25">
      <c r="B29" s="189">
        <f t="shared" ref="B29:B39" si="8">EOMONTH(B28,0)+1</f>
        <v>42401</v>
      </c>
      <c r="C29" s="201">
        <v>246277834.84999999</v>
      </c>
      <c r="D29" s="201">
        <v>0</v>
      </c>
      <c r="E29" s="201">
        <v>0</v>
      </c>
      <c r="F29" s="201">
        <v>0</v>
      </c>
      <c r="G29" s="201">
        <v>0</v>
      </c>
      <c r="H29" s="201">
        <v>0</v>
      </c>
      <c r="I29" s="201">
        <v>52874292.210000001</v>
      </c>
      <c r="J29" s="201">
        <v>7321352.6200000001</v>
      </c>
      <c r="K29" s="201">
        <v>2844116.01</v>
      </c>
      <c r="L29" s="201">
        <v>0</v>
      </c>
      <c r="M29" s="201">
        <v>0</v>
      </c>
      <c r="N29" s="34">
        <f t="shared" si="7"/>
        <v>309317595.69</v>
      </c>
    </row>
    <row r="30" spans="2:17" hidden="1" x14ac:dyDescent="0.25">
      <c r="B30" s="189">
        <f t="shared" si="8"/>
        <v>42430</v>
      </c>
      <c r="C30" s="201">
        <v>249130156.33000001</v>
      </c>
      <c r="D30" s="201">
        <v>0</v>
      </c>
      <c r="E30" s="201">
        <v>0</v>
      </c>
      <c r="F30" s="201">
        <v>0</v>
      </c>
      <c r="G30" s="201">
        <v>0</v>
      </c>
      <c r="H30" s="201">
        <v>0</v>
      </c>
      <c r="I30" s="201">
        <v>53618762.609999999</v>
      </c>
      <c r="J30" s="201">
        <v>10374907.74</v>
      </c>
      <c r="K30" s="201">
        <v>2902845.83</v>
      </c>
      <c r="L30" s="201">
        <v>0</v>
      </c>
      <c r="M30" s="201">
        <v>0</v>
      </c>
      <c r="N30" s="34">
        <f t="shared" si="7"/>
        <v>316026672.50999999</v>
      </c>
    </row>
    <row r="31" spans="2:17" hidden="1" x14ac:dyDescent="0.25">
      <c r="B31" s="189">
        <f t="shared" si="8"/>
        <v>42461</v>
      </c>
      <c r="C31" s="201">
        <v>264263822.87</v>
      </c>
      <c r="D31" s="201">
        <v>0</v>
      </c>
      <c r="E31" s="201">
        <v>0</v>
      </c>
      <c r="F31" s="201">
        <v>0</v>
      </c>
      <c r="G31" s="201">
        <v>0</v>
      </c>
      <c r="H31" s="201">
        <v>0</v>
      </c>
      <c r="I31" s="201">
        <v>54251602.700000003</v>
      </c>
      <c r="J31" s="201">
        <v>15007356.550000001</v>
      </c>
      <c r="K31" s="201">
        <v>3081401.44</v>
      </c>
      <c r="L31" s="201">
        <v>0</v>
      </c>
      <c r="M31" s="201">
        <v>0</v>
      </c>
      <c r="N31" s="34">
        <f t="shared" si="7"/>
        <v>336604183.56</v>
      </c>
    </row>
    <row r="32" spans="2:17" hidden="1" x14ac:dyDescent="0.25">
      <c r="B32" s="189">
        <f t="shared" si="8"/>
        <v>42491</v>
      </c>
      <c r="C32" s="201">
        <v>272082291.68000001</v>
      </c>
      <c r="D32" s="201">
        <v>0</v>
      </c>
      <c r="E32" s="201">
        <v>0</v>
      </c>
      <c r="F32" s="201">
        <v>0</v>
      </c>
      <c r="G32" s="201">
        <v>0</v>
      </c>
      <c r="H32" s="201">
        <v>0</v>
      </c>
      <c r="I32" s="201">
        <v>54675188.140000001</v>
      </c>
      <c r="J32" s="201">
        <v>15552213.439999999</v>
      </c>
      <c r="K32" s="201">
        <v>3292806.55</v>
      </c>
      <c r="L32" s="201">
        <v>0</v>
      </c>
      <c r="M32" s="201">
        <v>0</v>
      </c>
      <c r="N32" s="34">
        <f t="shared" si="7"/>
        <v>345602499.81</v>
      </c>
    </row>
    <row r="33" spans="2:14" hidden="1" x14ac:dyDescent="0.25">
      <c r="B33" s="189">
        <f t="shared" si="8"/>
        <v>42522</v>
      </c>
      <c r="C33" s="201">
        <v>281130584.01999998</v>
      </c>
      <c r="D33" s="201">
        <v>0</v>
      </c>
      <c r="E33" s="201">
        <v>0</v>
      </c>
      <c r="F33" s="201">
        <v>0</v>
      </c>
      <c r="G33" s="201">
        <v>0</v>
      </c>
      <c r="H33" s="201">
        <v>0</v>
      </c>
      <c r="I33" s="201">
        <v>55165591.200000003</v>
      </c>
      <c r="J33" s="201">
        <v>16127880.220000001</v>
      </c>
      <c r="K33" s="201">
        <v>3401901.55</v>
      </c>
      <c r="L33" s="201">
        <v>0</v>
      </c>
      <c r="M33" s="201">
        <v>0</v>
      </c>
      <c r="N33" s="34">
        <f t="shared" si="7"/>
        <v>355825956.99000001</v>
      </c>
    </row>
    <row r="34" spans="2:14" hidden="1" x14ac:dyDescent="0.25">
      <c r="B34" s="189">
        <f t="shared" si="8"/>
        <v>42552</v>
      </c>
      <c r="C34" s="201">
        <v>288522861.49000001</v>
      </c>
      <c r="D34" s="201">
        <v>0</v>
      </c>
      <c r="E34" s="201">
        <v>0</v>
      </c>
      <c r="F34" s="201">
        <v>0</v>
      </c>
      <c r="G34" s="201">
        <v>0</v>
      </c>
      <c r="H34" s="201">
        <v>0</v>
      </c>
      <c r="I34" s="201">
        <v>55846692.369999997</v>
      </c>
      <c r="J34" s="201">
        <v>19385391.739999998</v>
      </c>
      <c r="K34" s="201">
        <v>3505384.18</v>
      </c>
      <c r="L34" s="201">
        <v>0</v>
      </c>
      <c r="M34" s="201">
        <v>0</v>
      </c>
      <c r="N34" s="34">
        <f t="shared" si="7"/>
        <v>367260329.78000003</v>
      </c>
    </row>
    <row r="35" spans="2:14" hidden="1" x14ac:dyDescent="0.25">
      <c r="B35" s="189">
        <f t="shared" si="8"/>
        <v>42583</v>
      </c>
      <c r="C35" s="201">
        <v>297512902.42000002</v>
      </c>
      <c r="D35" s="201">
        <v>0</v>
      </c>
      <c r="E35" s="201">
        <v>0</v>
      </c>
      <c r="F35" s="201">
        <v>0</v>
      </c>
      <c r="G35" s="201">
        <v>0</v>
      </c>
      <c r="H35" s="201">
        <v>0</v>
      </c>
      <c r="I35" s="201">
        <v>56943643.789999999</v>
      </c>
      <c r="J35" s="201">
        <v>20738420.350000001</v>
      </c>
      <c r="K35" s="201">
        <v>3578265.95</v>
      </c>
      <c r="L35" s="201">
        <v>0</v>
      </c>
      <c r="M35" s="201">
        <v>0</v>
      </c>
      <c r="N35" s="34">
        <f t="shared" si="7"/>
        <v>378773232.51000005</v>
      </c>
    </row>
    <row r="36" spans="2:14" hidden="1" x14ac:dyDescent="0.25">
      <c r="B36" s="189">
        <f t="shared" si="8"/>
        <v>42614</v>
      </c>
      <c r="C36" s="201">
        <v>61004683.079999998</v>
      </c>
      <c r="D36" s="201">
        <v>0</v>
      </c>
      <c r="E36" s="201">
        <v>0</v>
      </c>
      <c r="F36" s="201">
        <v>0</v>
      </c>
      <c r="G36" s="201">
        <v>0</v>
      </c>
      <c r="H36" s="201">
        <v>0</v>
      </c>
      <c r="I36" s="201">
        <v>57634501.060000002</v>
      </c>
      <c r="J36" s="201">
        <v>21474805.129999999</v>
      </c>
      <c r="K36" s="201">
        <v>3745750.92</v>
      </c>
      <c r="L36" s="201">
        <v>0</v>
      </c>
      <c r="M36" s="201">
        <v>0</v>
      </c>
      <c r="N36" s="34">
        <f t="shared" si="7"/>
        <v>143859740.19</v>
      </c>
    </row>
    <row r="37" spans="2:14" hidden="1" x14ac:dyDescent="0.25">
      <c r="B37" s="189">
        <f t="shared" si="8"/>
        <v>42644</v>
      </c>
      <c r="C37" s="201">
        <v>48827981.020000003</v>
      </c>
      <c r="D37" s="201">
        <v>0</v>
      </c>
      <c r="E37" s="201">
        <v>0</v>
      </c>
      <c r="F37" s="201">
        <v>0</v>
      </c>
      <c r="G37" s="201">
        <v>0</v>
      </c>
      <c r="H37" s="201">
        <v>0</v>
      </c>
      <c r="I37" s="201">
        <v>58274959.82</v>
      </c>
      <c r="J37" s="201">
        <v>24189564.039999999</v>
      </c>
      <c r="K37" s="201">
        <v>3889871.92</v>
      </c>
      <c r="L37" s="201">
        <v>0</v>
      </c>
      <c r="M37" s="201">
        <v>0</v>
      </c>
      <c r="N37" s="34">
        <f t="shared" si="7"/>
        <v>135182376.79999998</v>
      </c>
    </row>
    <row r="38" spans="2:14" hidden="1" x14ac:dyDescent="0.25">
      <c r="B38" s="189">
        <f t="shared" si="8"/>
        <v>42675</v>
      </c>
      <c r="C38" s="201">
        <v>49593829.600000001</v>
      </c>
      <c r="D38" s="201">
        <v>0</v>
      </c>
      <c r="E38" s="201">
        <v>0</v>
      </c>
      <c r="F38" s="201">
        <v>0</v>
      </c>
      <c r="G38" s="201">
        <v>0</v>
      </c>
      <c r="H38" s="201">
        <v>0</v>
      </c>
      <c r="I38" s="201">
        <v>58866560.950000003</v>
      </c>
      <c r="J38" s="201">
        <v>25194209.93</v>
      </c>
      <c r="K38" s="201">
        <v>3997681.78</v>
      </c>
      <c r="L38" s="201">
        <v>0</v>
      </c>
      <c r="M38" s="201">
        <v>0</v>
      </c>
      <c r="N38" s="34">
        <f t="shared" si="7"/>
        <v>137652282.26000002</v>
      </c>
    </row>
    <row r="39" spans="2:14" hidden="1" x14ac:dyDescent="0.25">
      <c r="B39" s="189">
        <f t="shared" si="8"/>
        <v>42705</v>
      </c>
      <c r="C39" s="201">
        <v>14915547.51</v>
      </c>
      <c r="D39" s="201">
        <v>0</v>
      </c>
      <c r="E39" s="201">
        <v>0</v>
      </c>
      <c r="F39" s="201">
        <v>0</v>
      </c>
      <c r="G39" s="201">
        <v>0</v>
      </c>
      <c r="H39" s="201">
        <v>0</v>
      </c>
      <c r="I39" s="201">
        <v>69685244.670000002</v>
      </c>
      <c r="J39" s="201">
        <v>26943987.050000001</v>
      </c>
      <c r="K39" s="201">
        <v>4204927.07</v>
      </c>
      <c r="L39" s="201">
        <v>0</v>
      </c>
      <c r="M39" s="201">
        <v>0</v>
      </c>
      <c r="N39" s="34">
        <f t="shared" si="7"/>
        <v>115749706.30000001</v>
      </c>
    </row>
    <row r="40" spans="2:14" hidden="1" x14ac:dyDescent="0.25"/>
    <row r="41" spans="2:14" hidden="1" x14ac:dyDescent="0.25">
      <c r="B41" s="84" t="s">
        <v>335</v>
      </c>
    </row>
    <row r="42" spans="2:14" hidden="1" x14ac:dyDescent="0.25">
      <c r="B42" s="75" t="s">
        <v>0</v>
      </c>
      <c r="C42" s="85" t="s">
        <v>333</v>
      </c>
      <c r="D42" s="85" t="s">
        <v>218</v>
      </c>
      <c r="E42" s="85" t="s">
        <v>2</v>
      </c>
      <c r="F42" s="85" t="s">
        <v>287</v>
      </c>
      <c r="G42" s="85" t="s">
        <v>288</v>
      </c>
      <c r="H42" s="85" t="s">
        <v>1</v>
      </c>
      <c r="I42" s="85" t="s">
        <v>8</v>
      </c>
      <c r="J42" s="85" t="s">
        <v>3</v>
      </c>
      <c r="K42" s="85" t="s">
        <v>7</v>
      </c>
      <c r="L42" s="85" t="s">
        <v>326</v>
      </c>
      <c r="M42" s="85"/>
      <c r="N42" s="85" t="s">
        <v>5</v>
      </c>
    </row>
    <row r="43" spans="2:14" hidden="1" x14ac:dyDescent="0.25">
      <c r="B43" s="189">
        <f>B27</f>
        <v>42339</v>
      </c>
      <c r="C43" s="202"/>
      <c r="D43" s="202"/>
      <c r="E43" s="202"/>
      <c r="F43" s="202"/>
      <c r="G43" s="202"/>
      <c r="H43" s="202"/>
      <c r="I43" s="202"/>
      <c r="J43" s="202"/>
      <c r="K43" s="202"/>
      <c r="L43" s="202"/>
      <c r="M43" s="202"/>
      <c r="N43" s="34">
        <f>SUM(C43:M43)</f>
        <v>0</v>
      </c>
    </row>
    <row r="44" spans="2:14" hidden="1" x14ac:dyDescent="0.25">
      <c r="B44" s="189">
        <f>EOMONTH(B43,0)+1</f>
        <v>42370</v>
      </c>
      <c r="C44" s="200"/>
      <c r="D44" s="200"/>
      <c r="E44" s="200"/>
      <c r="F44" s="200"/>
      <c r="G44" s="200"/>
      <c r="H44" s="200"/>
      <c r="I44" s="200"/>
      <c r="J44" s="200"/>
      <c r="K44" s="200"/>
      <c r="L44" s="200"/>
      <c r="M44" s="200"/>
      <c r="N44" s="34">
        <f t="shared" ref="N44:N55" si="9">SUM(C44:M44)</f>
        <v>0</v>
      </c>
    </row>
    <row r="45" spans="2:14" hidden="1" x14ac:dyDescent="0.25">
      <c r="B45" s="189">
        <f t="shared" ref="B45:B55" si="10">EOMONTH(B44,0)+1</f>
        <v>42401</v>
      </c>
      <c r="C45" s="200"/>
      <c r="D45" s="200"/>
      <c r="E45" s="200"/>
      <c r="F45" s="200"/>
      <c r="G45" s="200"/>
      <c r="H45" s="200"/>
      <c r="I45" s="200"/>
      <c r="J45" s="200"/>
      <c r="K45" s="200"/>
      <c r="L45" s="200"/>
      <c r="M45" s="200"/>
      <c r="N45" s="34">
        <f t="shared" si="9"/>
        <v>0</v>
      </c>
    </row>
    <row r="46" spans="2:14" hidden="1" x14ac:dyDescent="0.25">
      <c r="B46" s="189">
        <f t="shared" si="10"/>
        <v>42430</v>
      </c>
      <c r="C46" s="200"/>
      <c r="D46" s="200"/>
      <c r="E46" s="200"/>
      <c r="F46" s="200"/>
      <c r="G46" s="200"/>
      <c r="H46" s="200"/>
      <c r="I46" s="200"/>
      <c r="J46" s="200"/>
      <c r="K46" s="200"/>
      <c r="L46" s="200"/>
      <c r="M46" s="200"/>
      <c r="N46" s="34">
        <f t="shared" si="9"/>
        <v>0</v>
      </c>
    </row>
    <row r="47" spans="2:14" hidden="1" x14ac:dyDescent="0.25">
      <c r="B47" s="189">
        <f t="shared" si="10"/>
        <v>42461</v>
      </c>
      <c r="C47" s="200"/>
      <c r="D47" s="200"/>
      <c r="E47" s="200"/>
      <c r="F47" s="200"/>
      <c r="G47" s="200"/>
      <c r="H47" s="200"/>
      <c r="I47" s="200"/>
      <c r="J47" s="200"/>
      <c r="K47" s="200"/>
      <c r="L47" s="200"/>
      <c r="M47" s="200"/>
      <c r="N47" s="34">
        <f t="shared" si="9"/>
        <v>0</v>
      </c>
    </row>
    <row r="48" spans="2:14" hidden="1" x14ac:dyDescent="0.25">
      <c r="B48" s="189">
        <f t="shared" si="10"/>
        <v>42491</v>
      </c>
      <c r="C48" s="200"/>
      <c r="D48" s="200"/>
      <c r="E48" s="200"/>
      <c r="F48" s="200"/>
      <c r="G48" s="200"/>
      <c r="H48" s="200"/>
      <c r="I48" s="200"/>
      <c r="J48" s="200"/>
      <c r="K48" s="200"/>
      <c r="L48" s="200"/>
      <c r="M48" s="200"/>
      <c r="N48" s="34">
        <f t="shared" si="9"/>
        <v>0</v>
      </c>
    </row>
    <row r="49" spans="2:14" hidden="1" x14ac:dyDescent="0.25">
      <c r="B49" s="189">
        <f t="shared" si="10"/>
        <v>42522</v>
      </c>
      <c r="C49" s="200"/>
      <c r="D49" s="200"/>
      <c r="E49" s="200"/>
      <c r="F49" s="200"/>
      <c r="G49" s="200"/>
      <c r="H49" s="200"/>
      <c r="I49" s="200"/>
      <c r="J49" s="200"/>
      <c r="K49" s="200"/>
      <c r="L49" s="200"/>
      <c r="M49" s="200"/>
      <c r="N49" s="34">
        <f t="shared" si="9"/>
        <v>0</v>
      </c>
    </row>
    <row r="50" spans="2:14" hidden="1" x14ac:dyDescent="0.25">
      <c r="B50" s="189">
        <f t="shared" si="10"/>
        <v>42552</v>
      </c>
      <c r="C50" s="200"/>
      <c r="D50" s="200"/>
      <c r="E50" s="200"/>
      <c r="F50" s="200"/>
      <c r="G50" s="200"/>
      <c r="H50" s="200"/>
      <c r="I50" s="200"/>
      <c r="J50" s="200"/>
      <c r="K50" s="200"/>
      <c r="L50" s="200"/>
      <c r="M50" s="200"/>
      <c r="N50" s="34">
        <f t="shared" si="9"/>
        <v>0</v>
      </c>
    </row>
    <row r="51" spans="2:14" hidden="1" x14ac:dyDescent="0.25">
      <c r="B51" s="189">
        <f t="shared" si="10"/>
        <v>42583</v>
      </c>
      <c r="C51" s="200"/>
      <c r="D51" s="200"/>
      <c r="E51" s="200"/>
      <c r="F51" s="200"/>
      <c r="G51" s="200"/>
      <c r="H51" s="200"/>
      <c r="I51" s="200"/>
      <c r="J51" s="200"/>
      <c r="K51" s="200"/>
      <c r="L51" s="200"/>
      <c r="M51" s="200"/>
      <c r="N51" s="34">
        <f t="shared" si="9"/>
        <v>0</v>
      </c>
    </row>
    <row r="52" spans="2:14" hidden="1" x14ac:dyDescent="0.25">
      <c r="B52" s="189">
        <f t="shared" si="10"/>
        <v>42614</v>
      </c>
      <c r="C52" s="200"/>
      <c r="D52" s="200"/>
      <c r="E52" s="200"/>
      <c r="F52" s="200"/>
      <c r="G52" s="200"/>
      <c r="H52" s="200"/>
      <c r="I52" s="200"/>
      <c r="J52" s="200"/>
      <c r="K52" s="200"/>
      <c r="L52" s="200"/>
      <c r="M52" s="200"/>
      <c r="N52" s="34">
        <f t="shared" si="9"/>
        <v>0</v>
      </c>
    </row>
    <row r="53" spans="2:14" hidden="1" x14ac:dyDescent="0.25">
      <c r="B53" s="189">
        <f t="shared" si="10"/>
        <v>42644</v>
      </c>
      <c r="C53" s="200"/>
      <c r="D53" s="200"/>
      <c r="E53" s="200"/>
      <c r="F53" s="200"/>
      <c r="G53" s="200"/>
      <c r="H53" s="200"/>
      <c r="I53" s="200"/>
      <c r="J53" s="200"/>
      <c r="K53" s="200"/>
      <c r="L53" s="200"/>
      <c r="M53" s="200"/>
      <c r="N53" s="34">
        <f t="shared" si="9"/>
        <v>0</v>
      </c>
    </row>
    <row r="54" spans="2:14" hidden="1" x14ac:dyDescent="0.25">
      <c r="B54" s="189">
        <f t="shared" si="10"/>
        <v>42675</v>
      </c>
      <c r="C54" s="200"/>
      <c r="D54" s="200"/>
      <c r="E54" s="200"/>
      <c r="F54" s="200"/>
      <c r="G54" s="200"/>
      <c r="H54" s="200"/>
      <c r="I54" s="200"/>
      <c r="J54" s="200"/>
      <c r="K54" s="200"/>
      <c r="L54" s="200"/>
      <c r="M54" s="200"/>
      <c r="N54" s="34">
        <f t="shared" si="9"/>
        <v>0</v>
      </c>
    </row>
    <row r="55" spans="2:14" hidden="1" x14ac:dyDescent="0.25">
      <c r="B55" s="189">
        <f t="shared" si="10"/>
        <v>42705</v>
      </c>
      <c r="C55" s="200"/>
      <c r="D55" s="203"/>
      <c r="E55" s="200"/>
      <c r="F55" s="200"/>
      <c r="G55" s="200"/>
      <c r="H55" s="200"/>
      <c r="I55" s="200"/>
      <c r="J55" s="200"/>
      <c r="K55" s="200"/>
      <c r="L55" s="200"/>
      <c r="M55" s="200"/>
      <c r="N55" s="34">
        <f t="shared" si="9"/>
        <v>0</v>
      </c>
    </row>
    <row r="59" spans="2:14" x14ac:dyDescent="0.25">
      <c r="C59" s="86"/>
      <c r="D59" s="86"/>
      <c r="E59" s="86"/>
      <c r="F59" s="86"/>
      <c r="G59" s="86"/>
      <c r="H59" s="86"/>
      <c r="I59" s="86"/>
      <c r="J59" s="86"/>
      <c r="K59" s="86"/>
      <c r="L59" s="86"/>
      <c r="M59" s="86"/>
      <c r="N59" s="86"/>
    </row>
    <row r="60" spans="2:14" x14ac:dyDescent="0.25">
      <c r="C60" s="80"/>
      <c r="D60" s="80"/>
      <c r="E60" s="80"/>
      <c r="F60" s="80"/>
      <c r="G60" s="80"/>
      <c r="H60" s="80"/>
      <c r="I60" s="80"/>
      <c r="J60" s="80"/>
      <c r="K60" s="80"/>
      <c r="L60" s="80"/>
      <c r="M60" s="80"/>
      <c r="N60" s="80"/>
    </row>
    <row r="61" spans="2:14" x14ac:dyDescent="0.25">
      <c r="C61" s="80"/>
      <c r="D61" s="80"/>
      <c r="E61" s="80"/>
      <c r="F61" s="80"/>
      <c r="G61" s="80"/>
      <c r="H61" s="80"/>
      <c r="I61" s="80"/>
      <c r="J61" s="80"/>
      <c r="K61" s="80"/>
      <c r="L61" s="80"/>
      <c r="M61" s="80"/>
      <c r="N61" s="80"/>
    </row>
    <row r="62" spans="2:14" x14ac:dyDescent="0.25">
      <c r="C62" s="80"/>
      <c r="D62" s="80"/>
      <c r="E62" s="80"/>
      <c r="F62" s="80"/>
      <c r="G62" s="80"/>
      <c r="H62" s="80"/>
      <c r="I62" s="80"/>
      <c r="J62" s="80"/>
      <c r="K62" s="80"/>
      <c r="L62" s="80"/>
      <c r="M62" s="80"/>
      <c r="N62" s="80"/>
    </row>
    <row r="63" spans="2:14" x14ac:dyDescent="0.25">
      <c r="C63" s="80"/>
      <c r="D63" s="80"/>
      <c r="E63" s="80"/>
      <c r="F63" s="80"/>
      <c r="G63" s="80"/>
      <c r="H63" s="80"/>
      <c r="I63" s="80"/>
      <c r="J63" s="80"/>
      <c r="K63" s="80"/>
      <c r="L63" s="80"/>
      <c r="M63" s="80"/>
      <c r="N63" s="80"/>
    </row>
    <row r="64" spans="2:14" x14ac:dyDescent="0.25">
      <c r="C64" s="80"/>
      <c r="D64" s="80"/>
      <c r="E64" s="80"/>
      <c r="F64" s="80"/>
      <c r="G64" s="80"/>
      <c r="H64" s="80"/>
      <c r="I64" s="80"/>
      <c r="J64" s="80"/>
      <c r="K64" s="80"/>
      <c r="L64" s="80"/>
      <c r="M64" s="80"/>
      <c r="N64" s="80"/>
    </row>
    <row r="65" spans="3:14" x14ac:dyDescent="0.25">
      <c r="C65" s="80"/>
      <c r="D65" s="80"/>
      <c r="E65" s="80"/>
      <c r="F65" s="80"/>
      <c r="G65" s="80"/>
      <c r="H65" s="80"/>
      <c r="I65" s="80"/>
      <c r="J65" s="80"/>
      <c r="K65" s="80"/>
      <c r="L65" s="80"/>
      <c r="M65" s="80"/>
      <c r="N65" s="80"/>
    </row>
    <row r="66" spans="3:14" x14ac:dyDescent="0.25">
      <c r="C66" s="80"/>
      <c r="D66" s="80"/>
      <c r="E66" s="80"/>
      <c r="F66" s="80"/>
      <c r="G66" s="80"/>
      <c r="H66" s="80"/>
      <c r="I66" s="80"/>
      <c r="J66" s="80"/>
      <c r="K66" s="80"/>
      <c r="L66" s="80"/>
      <c r="M66" s="80"/>
      <c r="N66" s="80"/>
    </row>
    <row r="67" spans="3:14" x14ac:dyDescent="0.25">
      <c r="C67" s="80"/>
      <c r="D67" s="80"/>
      <c r="E67" s="80"/>
      <c r="F67" s="80"/>
      <c r="G67" s="80"/>
      <c r="H67" s="80"/>
      <c r="I67" s="80"/>
      <c r="J67" s="80"/>
      <c r="K67" s="80"/>
      <c r="L67" s="80"/>
      <c r="M67" s="80"/>
      <c r="N67" s="80"/>
    </row>
    <row r="68" spans="3:14" x14ac:dyDescent="0.25">
      <c r="C68" s="80"/>
      <c r="D68" s="80"/>
      <c r="E68" s="80"/>
      <c r="F68" s="80"/>
      <c r="G68" s="80"/>
      <c r="H68" s="80"/>
      <c r="I68" s="80"/>
      <c r="J68" s="80"/>
      <c r="K68" s="80"/>
      <c r="L68" s="80"/>
      <c r="M68" s="80"/>
      <c r="N68" s="80"/>
    </row>
    <row r="69" spans="3:14" x14ac:dyDescent="0.25">
      <c r="C69" s="80"/>
      <c r="D69" s="80"/>
      <c r="E69" s="80"/>
      <c r="F69" s="80"/>
      <c r="G69" s="80"/>
      <c r="H69" s="80"/>
      <c r="I69" s="80"/>
      <c r="J69" s="80"/>
      <c r="K69" s="80"/>
      <c r="L69" s="80"/>
      <c r="M69" s="80"/>
      <c r="N69" s="80"/>
    </row>
    <row r="70" spans="3:14" x14ac:dyDescent="0.25">
      <c r="C70" s="80"/>
      <c r="D70" s="80"/>
      <c r="E70" s="80"/>
      <c r="F70" s="80"/>
      <c r="G70" s="80"/>
      <c r="H70" s="80"/>
      <c r="I70" s="80"/>
      <c r="J70" s="80"/>
      <c r="K70" s="80"/>
      <c r="L70" s="80"/>
      <c r="M70" s="80"/>
      <c r="N70" s="80"/>
    </row>
    <row r="71" spans="3:14" x14ac:dyDescent="0.25">
      <c r="C71" s="80"/>
      <c r="D71" s="80"/>
      <c r="E71" s="80"/>
      <c r="F71" s="80"/>
      <c r="G71" s="80"/>
      <c r="H71" s="80"/>
      <c r="I71" s="80"/>
      <c r="J71" s="80"/>
      <c r="K71" s="80"/>
      <c r="L71" s="80"/>
      <c r="M71" s="80"/>
      <c r="N71" s="80"/>
    </row>
    <row r="72" spans="3:14" x14ac:dyDescent="0.25">
      <c r="C72" s="80"/>
      <c r="D72" s="80"/>
      <c r="E72" s="80"/>
      <c r="F72" s="80"/>
      <c r="G72" s="80"/>
      <c r="H72" s="80"/>
      <c r="I72" s="80"/>
      <c r="J72" s="80"/>
      <c r="K72" s="80"/>
      <c r="L72" s="80"/>
      <c r="M72" s="80"/>
      <c r="N72" s="80"/>
    </row>
    <row r="74" spans="3:14" s="34" customFormat="1" x14ac:dyDescent="0.25"/>
    <row r="75" spans="3:14" s="34" customFormat="1" x14ac:dyDescent="0.25"/>
    <row r="76" spans="3:14" s="34" customFormat="1" x14ac:dyDescent="0.25"/>
  </sheetData>
  <pageMargins left="0.25" right="0.25" top="0.75" bottom="0.75" header="0.3" footer="0.3"/>
  <pageSetup scale="58" orientation="landscape" r:id="rId1"/>
  <headerFooter>
    <oddHeader xml:space="preserve">&amp;RExhibit SCE-22
TO2018
WP-Schedule 10 and 16
Page &amp;P of &amp;N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Net Plant</vt:lpstr>
      <vt:lpstr>Load Summary</vt:lpstr>
      <vt:lpstr>Non-Inc Plant</vt:lpstr>
      <vt:lpstr>Inc CWIP &amp; Plant</vt:lpstr>
      <vt:lpstr>Inc CWIP &amp; Plant Summary</vt:lpstr>
      <vt:lpstr>Incentive CWIP</vt:lpstr>
      <vt:lpstr>'Inc CWIP &amp; Plant'!Print_Area</vt:lpstr>
      <vt:lpstr>'Net Plant'!Print_Area</vt:lpstr>
      <vt:lpstr>'Inc CWIP &amp; Plant'!Print_Titles</vt:lpstr>
      <vt:lpstr>'Non-Inc Plant'!Print_Titles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Neff, Lauren Michelle</dc:creator>
  <cp:lastModifiedBy>Kim, Jee Young</cp:lastModifiedBy>
  <cp:lastPrinted>2017-10-24T22:59:02Z</cp:lastPrinted>
  <dcterms:created xsi:type="dcterms:W3CDTF">2017-10-04T20:34:49Z</dcterms:created>
  <dcterms:modified xsi:type="dcterms:W3CDTF">2017-10-25T20:33:45Z</dcterms:modified>
</cp:coreProperties>
</file>