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8 FERC Rate Case (Formula 6th True Up) TO12\10-Oct 27-Annual Informational Filing\Workpapers\"/>
    </mc:Choice>
  </mc:AlternateContent>
  <bookViews>
    <workbookView xWindow="-15" yWindow="6375" windowWidth="19440" windowHeight="2550" tabRatio="891" firstSheet="1" activeTab="1"/>
  </bookViews>
  <sheets>
    <sheet name="7-PlantStudy" sheetId="32" state="hidden" r:id="rId1"/>
    <sheet name="Workpapers---&gt;" sheetId="10" r:id="rId2"/>
    <sheet name="Trans Plant-Rsrve Act" sheetId="5" r:id="rId3"/>
    <sheet name="2016 ISO Study with Inc Plant" sheetId="40" r:id="rId4"/>
    <sheet name="2015 ISO Study with Inc Plant" sheetId="37" r:id="rId5"/>
    <sheet name="Accum Depr Calc" sheetId="7" r:id="rId6"/>
    <sheet name="Reserve Recon to FF1" sheetId="11" r:id="rId7"/>
    <sheet name="General &amp; Intangible Reserve" sheetId="19" r:id="rId8"/>
  </sheets>
  <externalReferences>
    <externalReference r:id="rId9"/>
    <externalReference r:id="rId10"/>
  </externalReferences>
  <definedNames>
    <definedName name="_Fill" localSheetId="3" hidden="1">#REF!</definedName>
    <definedName name="_Fill" localSheetId="5" hidden="1">#REF!</definedName>
    <definedName name="_Fill" hidden="1">#REF!</definedName>
    <definedName name="_Key2" localSheetId="3" hidden="1">[1]ACCT_106!#REF!</definedName>
    <definedName name="_Key2" localSheetId="5" hidden="1">[2]ACCT_106!#REF!</definedName>
    <definedName name="_Key2" localSheetId="6" hidden="1">[2]ACCT_106!#REF!</definedName>
    <definedName name="_Key2" hidden="1">[1]ACCT_106!#REF!</definedName>
    <definedName name="_Order1" hidden="1">255</definedName>
    <definedName name="_Order2" hidden="1">255</definedName>
    <definedName name="_RWIPMethod" localSheetId="3">#REF!</definedName>
    <definedName name="_RWIPMethod">#REF!</definedName>
    <definedName name="_xlnm.Print_Area" localSheetId="4">'2015 ISO Study with Inc Plant'!$A$1:$G$39</definedName>
    <definedName name="_xlnm.Print_Area" localSheetId="3">'2016 ISO Study with Inc Plant'!$A$1:$G$39</definedName>
    <definedName name="_xlnm.Print_Area" localSheetId="0">'7-PlantStudy'!$A$1:$G$54</definedName>
    <definedName name="_xlnm.Print_Area" localSheetId="6">'Reserve Recon to FF1'!$A$1:$G$27</definedName>
    <definedName name="_xlnm.Print_Area" localSheetId="2">'Trans Plant-Rsrve Act'!$A$1:$M$53</definedName>
    <definedName name="Reference_2" localSheetId="6" hidden="1">{#N/A,#N/A,FALSE,"AD PG 1 OF 2";#N/A,#N/A,FALSE,"AD PG 2 OF 2"}</definedName>
    <definedName name="Reference_2" hidden="1">{#N/A,#N/A,FALSE,"AD PG 1 OF 2";#N/A,#N/A,FALSE,"AD PG 2 OF 2"}</definedName>
    <definedName name="Test" localSheetId="6" hidden="1">{#N/A,#N/A,FALSE,"AD PG 1 OF 2";#N/A,#N/A,FALSE,"AD PG 2 OF 2"}</definedName>
    <definedName name="Test" hidden="1">{#N/A,#N/A,FALSE,"AD PG 1 OF 2";#N/A,#N/A,FALSE,"AD PG 2 OF 2"}</definedName>
    <definedName name="wrn.Statement._.AD." localSheetId="6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6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6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6" hidden="1">{#N/A,#N/A,FALSE,"AD PG 1 OF 2";#N/A,#N/A,FALSE,"AD PG 2 OF 2"}</definedName>
    <definedName name="wrn.statement._.AD3." hidden="1">{#N/A,#N/A,FALSE,"AD PG 1 OF 2";#N/A,#N/A,FALSE,"AD PG 2 OF 2"}</definedName>
  </definedNames>
  <calcPr calcId="152511"/>
</workbook>
</file>

<file path=xl/calcChain.xml><?xml version="1.0" encoding="utf-8"?>
<calcChain xmlns="http://schemas.openxmlformats.org/spreadsheetml/2006/main">
  <c r="E4" i="37" l="1"/>
  <c r="G10" i="40" l="1"/>
  <c r="G9" i="40" l="1"/>
  <c r="E5" i="11" l="1"/>
  <c r="C5" i="11"/>
  <c r="F5" i="11" s="1"/>
  <c r="D5" i="11"/>
  <c r="B18" i="11" l="1"/>
  <c r="B25" i="11" l="1"/>
  <c r="B27" i="11" s="1"/>
  <c r="F9" i="7" l="1"/>
  <c r="D9" i="7"/>
  <c r="E9" i="40"/>
  <c r="F35" i="40" l="1"/>
  <c r="F37" i="40" s="1"/>
  <c r="E35" i="40"/>
  <c r="D35" i="40"/>
  <c r="C35" i="40"/>
  <c r="C37" i="40" s="1"/>
  <c r="B35" i="40"/>
  <c r="B37" i="40" s="1"/>
  <c r="G34" i="40"/>
  <c r="E34" i="40"/>
  <c r="G33" i="40"/>
  <c r="E33" i="40"/>
  <c r="G31" i="40"/>
  <c r="E31" i="40"/>
  <c r="F24" i="40"/>
  <c r="D24" i="40"/>
  <c r="C24" i="40"/>
  <c r="B24" i="40"/>
  <c r="G23" i="40"/>
  <c r="E23" i="40"/>
  <c r="G22" i="40"/>
  <c r="E22" i="40"/>
  <c r="G21" i="40"/>
  <c r="E21" i="40"/>
  <c r="G20" i="40"/>
  <c r="E20" i="40"/>
  <c r="G19" i="40"/>
  <c r="E19" i="40"/>
  <c r="G18" i="40"/>
  <c r="E18" i="40"/>
  <c r="G14" i="40"/>
  <c r="E14" i="40"/>
  <c r="F11" i="40"/>
  <c r="D11" i="40"/>
  <c r="D15" i="40" s="1"/>
  <c r="C11" i="40"/>
  <c r="C15" i="40" s="1"/>
  <c r="B11" i="40"/>
  <c r="B15" i="40" s="1"/>
  <c r="E10" i="40"/>
  <c r="G24" i="40" l="1"/>
  <c r="G35" i="40"/>
  <c r="D37" i="40"/>
  <c r="G37" i="40" s="1"/>
  <c r="G11" i="40"/>
  <c r="E11" i="40"/>
  <c r="B26" i="40"/>
  <c r="B39" i="40" s="1"/>
  <c r="D26" i="40"/>
  <c r="D39" i="40" s="1"/>
  <c r="E15" i="40"/>
  <c r="C26" i="40"/>
  <c r="C39" i="40" s="1"/>
  <c r="F15" i="40"/>
  <c r="F26" i="40" s="1"/>
  <c r="F39" i="40" s="1"/>
  <c r="E24" i="40"/>
  <c r="E37" i="40"/>
  <c r="G39" i="40" l="1"/>
  <c r="E39" i="40"/>
  <c r="G26" i="40"/>
  <c r="E26" i="40"/>
  <c r="G15" i="40"/>
  <c r="C6" i="5" l="1"/>
  <c r="M58" i="5" l="1"/>
  <c r="F8" i="11" l="1"/>
  <c r="F37" i="37" l="1"/>
  <c r="F35" i="37"/>
  <c r="D35" i="37"/>
  <c r="G35" i="37" s="1"/>
  <c r="C35" i="37"/>
  <c r="C37" i="37" s="1"/>
  <c r="B35" i="37"/>
  <c r="B37" i="37" s="1"/>
  <c r="G34" i="37"/>
  <c r="E34" i="37"/>
  <c r="G33" i="37"/>
  <c r="E33" i="37"/>
  <c r="G31" i="37"/>
  <c r="E31" i="37"/>
  <c r="F24" i="37"/>
  <c r="D24" i="37"/>
  <c r="C24" i="37"/>
  <c r="B24" i="37"/>
  <c r="B26" i="37" s="1"/>
  <c r="N58" i="5" s="1"/>
  <c r="G23" i="37"/>
  <c r="E23" i="37"/>
  <c r="G22" i="37"/>
  <c r="E22" i="37"/>
  <c r="G21" i="37"/>
  <c r="E21" i="37"/>
  <c r="G20" i="37"/>
  <c r="E20" i="37"/>
  <c r="G19" i="37"/>
  <c r="E19" i="37"/>
  <c r="G18" i="37"/>
  <c r="E18" i="37"/>
  <c r="G14" i="37"/>
  <c r="E14" i="37"/>
  <c r="F11" i="37"/>
  <c r="F15" i="37" s="1"/>
  <c r="D11" i="37"/>
  <c r="C11" i="37"/>
  <c r="C15" i="37" s="1"/>
  <c r="B11" i="37"/>
  <c r="B15" i="37" s="1"/>
  <c r="G10" i="37"/>
  <c r="E10" i="37"/>
  <c r="G9" i="37"/>
  <c r="E9" i="37"/>
  <c r="C26" i="37" l="1"/>
  <c r="E24" i="37"/>
  <c r="G11" i="37"/>
  <c r="B39" i="37"/>
  <c r="F26" i="37"/>
  <c r="F39" i="37" s="1"/>
  <c r="C39" i="37"/>
  <c r="D15" i="37"/>
  <c r="E11" i="37"/>
  <c r="G24" i="37"/>
  <c r="E35" i="37"/>
  <c r="D37" i="37"/>
  <c r="E37" i="37" l="1"/>
  <c r="G37" i="37"/>
  <c r="G15" i="37"/>
  <c r="E15" i="37"/>
  <c r="D26" i="37"/>
  <c r="D39" i="37" s="1"/>
  <c r="G39" i="37" l="1"/>
  <c r="E39" i="37"/>
  <c r="G26" i="37"/>
  <c r="E26" i="37"/>
  <c r="B73" i="5" l="1"/>
  <c r="B89" i="5" l="1"/>
  <c r="B105" i="5" s="1"/>
  <c r="M73" i="5" l="1"/>
  <c r="B121" i="5"/>
  <c r="B74" i="5"/>
  <c r="B41" i="5"/>
  <c r="B23" i="5" s="1"/>
  <c r="B6" i="5" s="1"/>
  <c r="B90" i="5" l="1"/>
  <c r="B106" i="5" s="1"/>
  <c r="B137" i="5"/>
  <c r="B42" i="5"/>
  <c r="B24" i="5" s="1"/>
  <c r="B7" i="5" s="1"/>
  <c r="B75" i="5"/>
  <c r="B91" i="5" l="1"/>
  <c r="B107" i="5" s="1"/>
  <c r="B122" i="5"/>
  <c r="B43" i="5"/>
  <c r="B25" i="5" s="1"/>
  <c r="B8" i="5" s="1"/>
  <c r="B76" i="5"/>
  <c r="B92" i="5" l="1"/>
  <c r="B108" i="5" s="1"/>
  <c r="B138" i="5"/>
  <c r="B123" i="5"/>
  <c r="B44" i="5"/>
  <c r="B26" i="5" s="1"/>
  <c r="B9" i="5" s="1"/>
  <c r="B77" i="5"/>
  <c r="B93" i="5" l="1"/>
  <c r="B139" i="5"/>
  <c r="B124" i="5"/>
  <c r="B45" i="5"/>
  <c r="B27" i="5" s="1"/>
  <c r="B10" i="5" s="1"/>
  <c r="B78" i="5"/>
  <c r="B94" i="5" l="1"/>
  <c r="B109" i="5"/>
  <c r="B125" i="5" s="1"/>
  <c r="B140" i="5"/>
  <c r="B110" i="5"/>
  <c r="B46" i="5"/>
  <c r="B28" i="5" s="1"/>
  <c r="B11" i="5" s="1"/>
  <c r="B79" i="5"/>
  <c r="D27" i="5" l="1"/>
  <c r="B95" i="5"/>
  <c r="B111" i="5" s="1"/>
  <c r="B126" i="5"/>
  <c r="B141" i="5"/>
  <c r="B47" i="5"/>
  <c r="B29" i="5" s="1"/>
  <c r="B12" i="5" s="1"/>
  <c r="B80" i="5"/>
  <c r="B96" i="5" l="1"/>
  <c r="B112" i="5" s="1"/>
  <c r="B142" i="5"/>
  <c r="B127" i="5"/>
  <c r="B81" i="5"/>
  <c r="B48" i="5"/>
  <c r="B30" i="5" s="1"/>
  <c r="B13" i="5" s="1"/>
  <c r="B97" i="5" l="1"/>
  <c r="B113" i="5" s="1"/>
  <c r="B128" i="5"/>
  <c r="B143" i="5"/>
  <c r="B82" i="5"/>
  <c r="B49" i="5"/>
  <c r="B31" i="5" s="1"/>
  <c r="B14" i="5" s="1"/>
  <c r="B98" i="5" l="1"/>
  <c r="B114" i="5" s="1"/>
  <c r="B129" i="5"/>
  <c r="B144" i="5"/>
  <c r="B50" i="5"/>
  <c r="B32" i="5" s="1"/>
  <c r="B15" i="5" s="1"/>
  <c r="B83" i="5"/>
  <c r="B99" i="5" l="1"/>
  <c r="B115" i="5" s="1"/>
  <c r="B130" i="5"/>
  <c r="B145" i="5"/>
  <c r="B51" i="5"/>
  <c r="B33" i="5" s="1"/>
  <c r="B16" i="5" s="1"/>
  <c r="B84" i="5"/>
  <c r="B100" i="5" l="1"/>
  <c r="B116" i="5" s="1"/>
  <c r="B146" i="5"/>
  <c r="B131" i="5"/>
  <c r="B52" i="5"/>
  <c r="B34" i="5" s="1"/>
  <c r="B17" i="5" s="1"/>
  <c r="B85" i="5"/>
  <c r="B101" i="5" l="1"/>
  <c r="B117" i="5" s="1"/>
  <c r="B132" i="5"/>
  <c r="B147" i="5"/>
  <c r="B133" i="5" l="1"/>
  <c r="B148" i="5"/>
  <c r="B149" i="5" l="1"/>
  <c r="C35" i="5" l="1"/>
  <c r="H44" i="7" l="1"/>
  <c r="A44" i="7"/>
  <c r="H43" i="7"/>
  <c r="A43" i="7"/>
  <c r="H42" i="7"/>
  <c r="A42" i="7"/>
  <c r="H39" i="7"/>
  <c r="A39" i="7"/>
  <c r="H38" i="7"/>
  <c r="A38" i="7"/>
  <c r="H37" i="7"/>
  <c r="A37" i="7"/>
  <c r="H36" i="7"/>
  <c r="A36" i="7"/>
  <c r="H35" i="7"/>
  <c r="A35" i="7"/>
  <c r="H34" i="7"/>
  <c r="A34" i="7"/>
  <c r="H33" i="7"/>
  <c r="A33" i="7"/>
  <c r="H32" i="7"/>
  <c r="A32" i="7"/>
  <c r="H31" i="7"/>
  <c r="A31" i="7"/>
  <c r="I28" i="7"/>
  <c r="C28" i="7"/>
  <c r="D52" i="7" l="1"/>
  <c r="B52" i="7"/>
  <c r="F52" i="7"/>
  <c r="C52" i="7"/>
  <c r="G52" i="7"/>
  <c r="E52" i="7"/>
  <c r="A9" i="32" l="1"/>
  <c r="A10" i="32" s="1"/>
  <c r="A11" i="32" l="1"/>
  <c r="A12" i="32" s="1"/>
  <c r="A13" i="32" l="1"/>
  <c r="A14" i="32" s="1"/>
  <c r="A15" i="32" s="1"/>
  <c r="A16" i="32" s="1"/>
  <c r="A17" i="32" s="1"/>
  <c r="D12" i="32"/>
  <c r="A18" i="32" l="1"/>
  <c r="A19" i="32" s="1"/>
  <c r="A20" i="32" s="1"/>
  <c r="D17" i="32"/>
  <c r="A21" i="32" l="1"/>
  <c r="A22" i="32" s="1"/>
  <c r="A23" i="32" s="1"/>
  <c r="A24" i="32" s="1"/>
  <c r="A25" i="32" s="1"/>
  <c r="A26" i="32" s="1"/>
  <c r="A27" i="32" l="1"/>
  <c r="A28" i="32" s="1"/>
  <c r="A34" i="32" s="1"/>
  <c r="A35" i="32" s="1"/>
  <c r="A36" i="32" s="1"/>
  <c r="D28" i="32"/>
  <c r="D26" i="32"/>
  <c r="A37" i="32" l="1"/>
  <c r="A38" i="32" s="1"/>
  <c r="A39" i="32" l="1"/>
  <c r="A40" i="32" s="1"/>
  <c r="A41" i="32" l="1"/>
  <c r="A42" i="32" s="1"/>
  <c r="D42" i="32"/>
  <c r="D40" i="32"/>
  <c r="D4" i="19" l="1"/>
  <c r="D5" i="19"/>
  <c r="K10" i="7" l="1"/>
  <c r="K33" i="7" s="1"/>
  <c r="D10" i="7"/>
  <c r="D33" i="7" s="1"/>
  <c r="K16" i="7"/>
  <c r="K39" i="7" s="1"/>
  <c r="D16" i="7"/>
  <c r="D39" i="7" s="1"/>
  <c r="K19" i="7"/>
  <c r="D19" i="7"/>
  <c r="K15" i="7"/>
  <c r="K38" i="7" s="1"/>
  <c r="D15" i="7"/>
  <c r="D38" i="7" s="1"/>
  <c r="K20" i="7"/>
  <c r="K43" i="7" s="1"/>
  <c r="D20" i="7"/>
  <c r="D43" i="7" s="1"/>
  <c r="D11" i="7"/>
  <c r="D34" i="7" s="1"/>
  <c r="K11" i="7"/>
  <c r="K34" i="7" s="1"/>
  <c r="K14" i="7"/>
  <c r="K37" i="7" s="1"/>
  <c r="D14" i="7"/>
  <c r="D37" i="7" s="1"/>
  <c r="K13" i="7"/>
  <c r="K36" i="7" s="1"/>
  <c r="D13" i="7"/>
  <c r="D36" i="7" s="1"/>
  <c r="K9" i="7"/>
  <c r="D32" i="7"/>
  <c r="K21" i="7"/>
  <c r="K44" i="7" s="1"/>
  <c r="D21" i="7"/>
  <c r="D44" i="7" s="1"/>
  <c r="K12" i="7"/>
  <c r="K35" i="7" s="1"/>
  <c r="D12" i="7"/>
  <c r="D35" i="7" s="1"/>
  <c r="C24" i="32"/>
  <c r="C11" i="32"/>
  <c r="C15" i="32"/>
  <c r="C21" i="32"/>
  <c r="C25" i="32"/>
  <c r="C39" i="32"/>
  <c r="C22" i="32"/>
  <c r="C23" i="32"/>
  <c r="K32" i="7" l="1"/>
  <c r="D8" i="7"/>
  <c r="D17" i="7" s="1"/>
  <c r="D42" i="7"/>
  <c r="D45" i="7" s="1"/>
  <c r="D22" i="7"/>
  <c r="K42" i="7"/>
  <c r="K45" i="7" s="1"/>
  <c r="K22" i="7"/>
  <c r="C38" i="32"/>
  <c r="C40" i="32" s="1"/>
  <c r="C10" i="32"/>
  <c r="C12" i="32" s="1"/>
  <c r="C17" i="32" s="1"/>
  <c r="K8" i="7"/>
  <c r="C20" i="32"/>
  <c r="C26" i="32" s="1"/>
  <c r="D31" i="7"/>
  <c r="D40" i="7" s="1"/>
  <c r="C36" i="32"/>
  <c r="C42" i="32" l="1"/>
  <c r="D24" i="7"/>
  <c r="C28" i="32"/>
  <c r="K31" i="7"/>
  <c r="K40" i="7" s="1"/>
  <c r="K47" i="7" s="1"/>
  <c r="K17" i="7"/>
  <c r="K24" i="7" s="1"/>
  <c r="D47" i="7"/>
  <c r="E36" i="32" l="1"/>
  <c r="E38" i="32" l="1"/>
  <c r="E39" i="32"/>
  <c r="F39" i="32" s="1"/>
  <c r="F36" i="32"/>
  <c r="E40" i="32" l="1"/>
  <c r="F38" i="32"/>
  <c r="F40" i="32" l="1"/>
  <c r="E42" i="32"/>
  <c r="F42" i="32" s="1"/>
  <c r="M19" i="7" l="1"/>
  <c r="F19" i="7"/>
  <c r="J5" i="5"/>
  <c r="G5" i="5"/>
  <c r="C15" i="5"/>
  <c r="E14" i="5" l="1"/>
  <c r="C16" i="5"/>
  <c r="I9" i="5"/>
  <c r="C7" i="5"/>
  <c r="G7" i="5"/>
  <c r="J8" i="5"/>
  <c r="I8" i="5"/>
  <c r="F5" i="5"/>
  <c r="G6" i="5"/>
  <c r="E15" i="5"/>
  <c r="I7" i="5"/>
  <c r="G13" i="5"/>
  <c r="L10" i="5"/>
  <c r="H12" i="5"/>
  <c r="H9" i="5"/>
  <c r="L15" i="5"/>
  <c r="C12" i="5"/>
  <c r="G8" i="5"/>
  <c r="K14" i="5"/>
  <c r="D13" i="5"/>
  <c r="H7" i="5"/>
  <c r="F10" i="5"/>
  <c r="D8" i="5"/>
  <c r="H14" i="5"/>
  <c r="G14" i="5"/>
  <c r="E16" i="5"/>
  <c r="E9" i="5"/>
  <c r="I15" i="5"/>
  <c r="F8" i="5"/>
  <c r="D14" i="5"/>
  <c r="L8" i="5"/>
  <c r="K16" i="5"/>
  <c r="L7" i="5"/>
  <c r="L5" i="5"/>
  <c r="J11" i="5"/>
  <c r="H5" i="5"/>
  <c r="L11" i="5"/>
  <c r="I5" i="5"/>
  <c r="E11" i="5"/>
  <c r="J9" i="5"/>
  <c r="D16" i="5"/>
  <c r="G11" i="5"/>
  <c r="K17" i="5"/>
  <c r="D7" i="5"/>
  <c r="C13" i="5"/>
  <c r="F9" i="5"/>
  <c r="K13" i="5"/>
  <c r="J6" i="5"/>
  <c r="J7" i="5"/>
  <c r="C14" i="5"/>
  <c r="D10" i="5"/>
  <c r="G10" i="5"/>
  <c r="F15" i="5"/>
  <c r="I10" i="5"/>
  <c r="G17" i="5"/>
  <c r="F12" i="5"/>
  <c r="D5" i="5"/>
  <c r="K7" i="5"/>
  <c r="L13" i="5"/>
  <c r="C8" i="5"/>
  <c r="H11" i="5"/>
  <c r="K5" i="5"/>
  <c r="E5" i="5"/>
  <c r="F6" i="5" l="1"/>
  <c r="J14" i="5"/>
  <c r="C10" i="5"/>
  <c r="E12" i="5"/>
  <c r="H16" i="5"/>
  <c r="I13" i="5"/>
  <c r="J16" i="5"/>
  <c r="H15" i="5"/>
  <c r="D11" i="5"/>
  <c r="G15" i="5"/>
  <c r="I14" i="5"/>
  <c r="F11" i="5"/>
  <c r="G12" i="5"/>
  <c r="E6" i="5"/>
  <c r="I6" i="5"/>
  <c r="F17" i="5"/>
  <c r="I12" i="5"/>
  <c r="D17" i="5"/>
  <c r="H6" i="5"/>
  <c r="K10" i="5"/>
  <c r="E7" i="5"/>
  <c r="F13" i="5"/>
  <c r="I17" i="5"/>
  <c r="E10" i="5"/>
  <c r="C5" i="5"/>
  <c r="D12" i="5"/>
  <c r="L17" i="5"/>
  <c r="F14" i="5"/>
  <c r="K8" i="5"/>
  <c r="E17" i="5"/>
  <c r="G16" i="5"/>
  <c r="C11" i="5"/>
  <c r="K9" i="5"/>
  <c r="K11" i="5"/>
  <c r="C9" i="5"/>
  <c r="L9" i="5"/>
  <c r="K15" i="5"/>
  <c r="L14" i="5"/>
  <c r="J17" i="5"/>
  <c r="J10" i="5"/>
  <c r="H17" i="5"/>
  <c r="D15" i="5"/>
  <c r="C17" i="5"/>
  <c r="M70" i="5"/>
  <c r="N70" i="5" s="1"/>
  <c r="E8" i="5"/>
  <c r="D9" i="5"/>
  <c r="H13" i="5"/>
  <c r="E13" i="5"/>
  <c r="H10" i="5"/>
  <c r="I11" i="5"/>
  <c r="J12" i="5"/>
  <c r="I16" i="5"/>
  <c r="J15" i="5"/>
  <c r="J13" i="5"/>
  <c r="K12" i="5"/>
  <c r="K6" i="5"/>
  <c r="D6" i="5"/>
  <c r="L16" i="5"/>
  <c r="L6" i="5"/>
  <c r="G9" i="5"/>
  <c r="F16" i="5"/>
  <c r="F7" i="5"/>
  <c r="L12" i="5"/>
  <c r="H8" i="5"/>
  <c r="E18" i="5" l="1"/>
  <c r="J18" i="5"/>
  <c r="K18" i="5"/>
  <c r="I18" i="5"/>
  <c r="H18" i="5"/>
  <c r="C2" i="5"/>
  <c r="M5" i="5"/>
  <c r="C18" i="5"/>
  <c r="F18" i="5"/>
  <c r="D18" i="5"/>
  <c r="G18" i="5"/>
  <c r="L18" i="5"/>
  <c r="M18" i="5" l="1"/>
  <c r="N18" i="5" s="1"/>
  <c r="M8" i="7" l="1"/>
  <c r="F8" i="7" l="1"/>
  <c r="F10" i="7"/>
  <c r="F12" i="7"/>
  <c r="F16" i="7"/>
  <c r="F15" i="7"/>
  <c r="F20" i="7"/>
  <c r="M20" i="7"/>
  <c r="F21" i="7"/>
  <c r="M21" i="7"/>
  <c r="F13" i="7"/>
  <c r="F11" i="7"/>
  <c r="F14" i="7"/>
  <c r="F22" i="7" l="1"/>
  <c r="F17" i="7"/>
  <c r="M22" i="7"/>
  <c r="F24" i="7" l="1"/>
  <c r="G8" i="11"/>
  <c r="H8" i="11" s="1"/>
  <c r="E24" i="32" l="1"/>
  <c r="F24" i="32" s="1"/>
  <c r="E20" i="32"/>
  <c r="E21" i="32"/>
  <c r="F21" i="32" s="1"/>
  <c r="E25" i="32"/>
  <c r="F25" i="32" s="1"/>
  <c r="E10" i="32"/>
  <c r="E11" i="32"/>
  <c r="F11" i="32" s="1"/>
  <c r="E22" i="32"/>
  <c r="F22" i="32" s="1"/>
  <c r="E23" i="32"/>
  <c r="F23" i="32" s="1"/>
  <c r="F20" i="32" l="1"/>
  <c r="E26" i="32"/>
  <c r="F26" i="32" s="1"/>
  <c r="E15" i="32"/>
  <c r="F15" i="32" s="1"/>
  <c r="E12" i="32"/>
  <c r="F10" i="32"/>
  <c r="F12" i="32" l="1"/>
  <c r="E17" i="32"/>
  <c r="E28" i="32" l="1"/>
  <c r="F28" i="32" s="1"/>
  <c r="F17" i="32"/>
  <c r="M14" i="7" l="1"/>
  <c r="M13" i="7"/>
  <c r="M12" i="7"/>
  <c r="M16" i="7"/>
  <c r="M10" i="7"/>
  <c r="M15" i="7"/>
  <c r="M11" i="7" l="1"/>
  <c r="M9" i="7" l="1"/>
  <c r="I33" i="5"/>
  <c r="G30" i="5"/>
  <c r="K28" i="5"/>
  <c r="E27" i="5"/>
  <c r="I25" i="5"/>
  <c r="G22" i="5"/>
  <c r="J32" i="5"/>
  <c r="L27" i="5"/>
  <c r="J22" i="5"/>
  <c r="I22" i="5"/>
  <c r="J33" i="5"/>
  <c r="K25" i="5" l="1"/>
  <c r="F33" i="5"/>
  <c r="I26" i="5"/>
  <c r="G31" i="5"/>
  <c r="F34" i="5"/>
  <c r="G26" i="5"/>
  <c r="K32" i="5"/>
  <c r="L22" i="5"/>
  <c r="H24" i="5"/>
  <c r="D26" i="5"/>
  <c r="H32" i="5"/>
  <c r="E24" i="5"/>
  <c r="E32" i="5"/>
  <c r="H27" i="5"/>
  <c r="J23" i="5"/>
  <c r="H28" i="5"/>
  <c r="G29" i="5"/>
  <c r="G23" i="5"/>
  <c r="D25" i="5"/>
  <c r="E28" i="5"/>
  <c r="K29" i="5"/>
  <c r="I34" i="5"/>
  <c r="J26" i="5"/>
  <c r="E22" i="5"/>
  <c r="F22" i="5"/>
  <c r="J24" i="5"/>
  <c r="H29" i="5"/>
  <c r="F32" i="5"/>
  <c r="J34" i="5"/>
  <c r="F26" i="5"/>
  <c r="I23" i="5"/>
  <c r="E25" i="5"/>
  <c r="K26" i="5"/>
  <c r="G28" i="5"/>
  <c r="D30" i="5"/>
  <c r="I31" i="5"/>
  <c r="E33" i="5"/>
  <c r="K34" i="5"/>
  <c r="F23" i="5"/>
  <c r="L24" i="5"/>
  <c r="H26" i="5"/>
  <c r="D28" i="5"/>
  <c r="J29" i="5"/>
  <c r="F31" i="5"/>
  <c r="L32" i="5"/>
  <c r="F30" i="5"/>
  <c r="L31" i="5"/>
  <c r="K27" i="5"/>
  <c r="E34" i="5"/>
  <c r="L25" i="5"/>
  <c r="H33" i="5"/>
  <c r="J28" i="5"/>
  <c r="D33" i="5"/>
  <c r="K22" i="5"/>
  <c r="G24" i="5"/>
  <c r="I27" i="5"/>
  <c r="E29" i="5"/>
  <c r="K30" i="5"/>
  <c r="H22" i="5"/>
  <c r="D24" i="5"/>
  <c r="F27" i="5"/>
  <c r="L28" i="5"/>
  <c r="H30" i="5"/>
  <c r="D32" i="5"/>
  <c r="M17" i="7"/>
  <c r="G5" i="11" s="1"/>
  <c r="B12" i="11" l="1"/>
  <c r="H5" i="11"/>
  <c r="E30" i="5"/>
  <c r="J30" i="5"/>
  <c r="G32" i="5"/>
  <c r="D31" i="5"/>
  <c r="G33" i="5"/>
  <c r="L33" i="5"/>
  <c r="L34" i="5"/>
  <c r="F29" i="5"/>
  <c r="I29" i="5"/>
  <c r="E23" i="5"/>
  <c r="H31" i="5"/>
  <c r="H23" i="5"/>
  <c r="M24" i="7"/>
  <c r="J25" i="5"/>
  <c r="F28" i="5"/>
  <c r="F24" i="5"/>
  <c r="F25" i="5"/>
  <c r="K31" i="5"/>
  <c r="G25" i="5"/>
  <c r="D29" i="5"/>
  <c r="I32" i="5"/>
  <c r="J31" i="5"/>
  <c r="K33" i="5"/>
  <c r="D34" i="5"/>
  <c r="J27" i="5"/>
  <c r="G34" i="5"/>
  <c r="L23" i="5"/>
  <c r="I24" i="5"/>
  <c r="I30" i="5"/>
  <c r="K23" i="5"/>
  <c r="L29" i="5"/>
  <c r="M85" i="5"/>
  <c r="H34" i="5"/>
  <c r="I28" i="5"/>
  <c r="E26" i="5"/>
  <c r="G27" i="5"/>
  <c r="L30" i="5"/>
  <c r="E31" i="5"/>
  <c r="K24" i="5"/>
  <c r="H25" i="5"/>
  <c r="L26" i="5"/>
  <c r="N85" i="5" l="1"/>
  <c r="E35" i="5"/>
  <c r="J35" i="5"/>
  <c r="I35" i="5"/>
  <c r="H35" i="5"/>
  <c r="K35" i="5"/>
  <c r="G35" i="5"/>
  <c r="F35" i="5"/>
  <c r="L35" i="5"/>
  <c r="D22" i="5" l="1"/>
  <c r="M22" i="5" s="1"/>
  <c r="N73" i="5"/>
  <c r="D23" i="5"/>
  <c r="D35" i="5" l="1"/>
  <c r="M35" i="5" s="1"/>
  <c r="J21" i="7" l="1"/>
  <c r="C21" i="7"/>
  <c r="J20" i="7"/>
  <c r="C20" i="7"/>
  <c r="C43" i="7" l="1"/>
  <c r="E20" i="7"/>
  <c r="E43" i="7" s="1"/>
  <c r="J43" i="7"/>
  <c r="L20" i="7"/>
  <c r="L43" i="7" s="1"/>
  <c r="C44" i="7"/>
  <c r="E21" i="7"/>
  <c r="E44" i="7" s="1"/>
  <c r="J19" i="7"/>
  <c r="C19" i="7"/>
  <c r="J44" i="7"/>
  <c r="L21" i="7"/>
  <c r="L44" i="7" s="1"/>
  <c r="E19" i="7" l="1"/>
  <c r="C42" i="7"/>
  <c r="C22" i="7"/>
  <c r="M43" i="7"/>
  <c r="M44" i="7"/>
  <c r="J42" i="7"/>
  <c r="J22" i="7"/>
  <c r="L19" i="7"/>
  <c r="F44" i="7"/>
  <c r="F43" i="7"/>
  <c r="C45" i="7" l="1"/>
  <c r="E42" i="7"/>
  <c r="E45" i="7" s="1"/>
  <c r="E22" i="7"/>
  <c r="L22" i="7"/>
  <c r="L42" i="7"/>
  <c r="L45" i="7" s="1"/>
  <c r="J45" i="7"/>
  <c r="M42" i="7" l="1"/>
  <c r="M45" i="7" s="1"/>
  <c r="F42" i="7"/>
  <c r="F45" i="7" s="1"/>
  <c r="C15" i="7" l="1"/>
  <c r="E15" i="7" l="1"/>
  <c r="E38" i="7" s="1"/>
  <c r="C38" i="7"/>
  <c r="F38" i="7" l="1"/>
  <c r="C14" i="7"/>
  <c r="C37" i="7" l="1"/>
  <c r="E14" i="7"/>
  <c r="E37" i="7" s="1"/>
  <c r="C13" i="7"/>
  <c r="C10" i="7"/>
  <c r="C12" i="7"/>
  <c r="C11" i="7"/>
  <c r="C9" i="7"/>
  <c r="C16" i="7"/>
  <c r="C36" i="7" l="1"/>
  <c r="E13" i="7"/>
  <c r="E36" i="7" s="1"/>
  <c r="C39" i="7"/>
  <c r="E16" i="7"/>
  <c r="E39" i="7" s="1"/>
  <c r="E9" i="7"/>
  <c r="E32" i="7" s="1"/>
  <c r="C32" i="7"/>
  <c r="C33" i="7"/>
  <c r="E10" i="7"/>
  <c r="E33" i="7" s="1"/>
  <c r="C34" i="7"/>
  <c r="E11" i="7"/>
  <c r="E34" i="7" s="1"/>
  <c r="E12" i="7"/>
  <c r="E35" i="7" s="1"/>
  <c r="C35" i="7"/>
  <c r="F37" i="7"/>
  <c r="C8" i="7"/>
  <c r="F32" i="7" l="1"/>
  <c r="F36" i="7"/>
  <c r="F34" i="7"/>
  <c r="F35" i="7"/>
  <c r="F39" i="7"/>
  <c r="C31" i="7"/>
  <c r="C17" i="7"/>
  <c r="C24" i="7" s="1"/>
  <c r="E8" i="7"/>
  <c r="F33" i="7"/>
  <c r="E31" i="7" l="1"/>
  <c r="E40" i="7" s="1"/>
  <c r="E47" i="7" s="1"/>
  <c r="E17" i="7"/>
  <c r="E24" i="7" s="1"/>
  <c r="C40" i="7"/>
  <c r="C47" i="7" s="1"/>
  <c r="F31" i="7" l="1"/>
  <c r="F40" i="7" s="1"/>
  <c r="F47" i="7" s="1"/>
  <c r="J15" i="7" l="1"/>
  <c r="J38" i="7" l="1"/>
  <c r="L15" i="7"/>
  <c r="L38" i="7" s="1"/>
  <c r="M38" i="7" l="1"/>
  <c r="J16" i="7"/>
  <c r="J14" i="7"/>
  <c r="J37" i="7" l="1"/>
  <c r="L14" i="7"/>
  <c r="L37" i="7" s="1"/>
  <c r="J39" i="7"/>
  <c r="L16" i="7"/>
  <c r="L39" i="7" s="1"/>
  <c r="J11" i="7"/>
  <c r="J12" i="7"/>
  <c r="J10" i="7"/>
  <c r="J13" i="7"/>
  <c r="J9" i="7" l="1"/>
  <c r="J32" i="7" s="1"/>
  <c r="M37" i="7"/>
  <c r="J8" i="7"/>
  <c r="M39" i="7"/>
  <c r="J36" i="7"/>
  <c r="L13" i="7"/>
  <c r="L36" i="7" s="1"/>
  <c r="J34" i="7"/>
  <c r="L11" i="7"/>
  <c r="L34" i="7" s="1"/>
  <c r="J35" i="7"/>
  <c r="L12" i="7"/>
  <c r="L35" i="7" s="1"/>
  <c r="J33" i="7"/>
  <c r="L10" i="7"/>
  <c r="L33" i="7" s="1"/>
  <c r="L9" i="7" l="1"/>
  <c r="L32" i="7" s="1"/>
  <c r="M32" i="7" s="1"/>
  <c r="M33" i="7"/>
  <c r="M34" i="7"/>
  <c r="M121" i="5"/>
  <c r="N121" i="5" s="1"/>
  <c r="J31" i="7"/>
  <c r="J17" i="7"/>
  <c r="J24" i="7" s="1"/>
  <c r="L8" i="7"/>
  <c r="M133" i="5"/>
  <c r="M35" i="7"/>
  <c r="M36" i="7"/>
  <c r="J40" i="7" l="1"/>
  <c r="J47" i="7" s="1"/>
  <c r="L31" i="7"/>
  <c r="L40" i="7" s="1"/>
  <c r="L47" i="7" s="1"/>
  <c r="L17" i="7"/>
  <c r="L24" i="7" s="1"/>
  <c r="N133" i="5"/>
  <c r="F40" i="5"/>
  <c r="H40" i="5"/>
  <c r="L40" i="5"/>
  <c r="C50" i="5"/>
  <c r="E49" i="5"/>
  <c r="K40" i="5"/>
  <c r="E50" i="5"/>
  <c r="L41" i="5"/>
  <c r="H46" i="5"/>
  <c r="G49" i="5"/>
  <c r="E40" i="5"/>
  <c r="C45" i="5"/>
  <c r="L45" i="5"/>
  <c r="H41" i="5"/>
  <c r="J43" i="5"/>
  <c r="K51" i="5"/>
  <c r="G40" i="5"/>
  <c r="G41" i="5"/>
  <c r="G51" i="5"/>
  <c r="L48" i="5"/>
  <c r="J40" i="5"/>
  <c r="J47" i="5"/>
  <c r="I40" i="5"/>
  <c r="D40" i="5"/>
  <c r="K43" i="5"/>
  <c r="F48" i="5"/>
  <c r="D42" i="5"/>
  <c r="I45" i="5"/>
  <c r="D50" i="5"/>
  <c r="J51" i="5" l="1"/>
  <c r="K49" i="5"/>
  <c r="F41" i="5"/>
  <c r="E46" i="5"/>
  <c r="F51" i="5"/>
  <c r="L42" i="5"/>
  <c r="G50" i="5"/>
  <c r="C42" i="5"/>
  <c r="J49" i="5"/>
  <c r="G45" i="5"/>
  <c r="E42" i="5"/>
  <c r="C51" i="5"/>
  <c r="C47" i="5"/>
  <c r="K47" i="5"/>
  <c r="D45" i="5"/>
  <c r="H52" i="5"/>
  <c r="H42" i="5"/>
  <c r="J44" i="5"/>
  <c r="H48" i="5"/>
  <c r="G47" i="5"/>
  <c r="I48" i="5"/>
  <c r="H45" i="5"/>
  <c r="D43" i="5"/>
  <c r="H50" i="5"/>
  <c r="F49" i="5"/>
  <c r="C48" i="5"/>
  <c r="F43" i="5"/>
  <c r="K45" i="5"/>
  <c r="I42" i="5"/>
  <c r="J52" i="5"/>
  <c r="D49" i="5"/>
  <c r="L47" i="5"/>
  <c r="C43" i="5"/>
  <c r="D47" i="5"/>
  <c r="G43" i="5"/>
  <c r="I47" i="5"/>
  <c r="F46" i="5"/>
  <c r="L50" i="5"/>
  <c r="E51" i="5"/>
  <c r="I50" i="5"/>
  <c r="H51" i="5"/>
  <c r="J41" i="5"/>
  <c r="K44" i="5"/>
  <c r="J45" i="5"/>
  <c r="K46" i="5"/>
  <c r="F44" i="5"/>
  <c r="E47" i="5"/>
  <c r="F45" i="5"/>
  <c r="H43" i="5"/>
  <c r="H49" i="5"/>
  <c r="F42" i="5"/>
  <c r="D52" i="5"/>
  <c r="I44" i="5"/>
  <c r="K42" i="5"/>
  <c r="L52" i="5"/>
  <c r="I52" i="5"/>
  <c r="J46" i="5"/>
  <c r="K48" i="5"/>
  <c r="H44" i="5"/>
  <c r="L44" i="5"/>
  <c r="I51" i="5"/>
  <c r="J42" i="5"/>
  <c r="H47" i="5"/>
  <c r="G44" i="5"/>
  <c r="E48" i="5"/>
  <c r="C41" i="5"/>
  <c r="D44" i="5"/>
  <c r="F52" i="5"/>
  <c r="F50" i="5"/>
  <c r="C40" i="5"/>
  <c r="M89" i="5"/>
  <c r="N89" i="5" s="1"/>
  <c r="I46" i="5"/>
  <c r="G46" i="5"/>
  <c r="I41" i="5"/>
  <c r="D41" i="5"/>
  <c r="E45" i="5"/>
  <c r="K52" i="5"/>
  <c r="I49" i="5"/>
  <c r="D48" i="5"/>
  <c r="E43" i="5"/>
  <c r="L46" i="5"/>
  <c r="F47" i="5"/>
  <c r="J50" i="5"/>
  <c r="L43" i="5"/>
  <c r="I43" i="5"/>
  <c r="K50" i="5"/>
  <c r="D46" i="5"/>
  <c r="L49" i="5"/>
  <c r="D51" i="5"/>
  <c r="E41" i="5"/>
  <c r="J48" i="5"/>
  <c r="G52" i="5"/>
  <c r="E44" i="5"/>
  <c r="C44" i="5"/>
  <c r="G48" i="5"/>
  <c r="M31" i="7"/>
  <c r="M40" i="7" s="1"/>
  <c r="M47" i="7" s="1"/>
  <c r="C52" i="5"/>
  <c r="M101" i="5"/>
  <c r="N101" i="5" s="1"/>
  <c r="L51" i="5"/>
  <c r="G42" i="5"/>
  <c r="K41" i="5"/>
  <c r="C46" i="5"/>
  <c r="C49" i="5"/>
  <c r="E52" i="5"/>
  <c r="L53" i="5" l="1"/>
  <c r="G53" i="5"/>
  <c r="K53" i="5"/>
  <c r="F53" i="5"/>
  <c r="E53" i="5"/>
  <c r="D53" i="5"/>
  <c r="H53" i="5"/>
  <c r="I53" i="5"/>
  <c r="M40" i="5"/>
  <c r="C53" i="5"/>
  <c r="J53" i="5"/>
  <c r="M53" i="5" l="1"/>
  <c r="M117" i="5" l="1"/>
  <c r="N117" i="5" s="1"/>
  <c r="M105" i="5"/>
  <c r="N105" i="5" s="1"/>
  <c r="M137" i="5" l="1"/>
  <c r="N137" i="5" s="1"/>
  <c r="M149" i="5"/>
  <c r="N149" i="5" s="1"/>
</calcChain>
</file>

<file path=xl/comments1.xml><?xml version="1.0" encoding="utf-8"?>
<comments xmlns="http://schemas.openxmlformats.org/spreadsheetml/2006/main">
  <authors>
    <author>David Gunn</author>
  </authors>
  <commentList>
    <comment ref="A72" authorId="0" shapeId="0">
      <text>
        <r>
          <rPr>
            <b/>
            <sz val="9"/>
            <color indexed="81"/>
            <rFont val="Tahoma"/>
            <family val="2"/>
          </rPr>
          <t>David Gunn: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<sst xmlns="http://schemas.openxmlformats.org/spreadsheetml/2006/main" count="213" uniqueCount="121">
  <si>
    <t>Total Company</t>
  </si>
  <si>
    <t>ISO</t>
  </si>
  <si>
    <t>Total</t>
  </si>
  <si>
    <t>Total Transmission Plant &amp; Reserve Activity</t>
  </si>
  <si>
    <t>Plant-In-Service</t>
  </si>
  <si>
    <t>BOY Balance</t>
  </si>
  <si>
    <t>End Balance</t>
  </si>
  <si>
    <t>Accumulated Depreciation</t>
  </si>
  <si>
    <t>SOUTHERN CALIFORNIA EDISON COMPANY</t>
  </si>
  <si>
    <t>Transmission/Distribution ISO Facilities Study</t>
  </si>
  <si>
    <t>$</t>
  </si>
  <si>
    <t>Transmission</t>
  </si>
  <si>
    <t>Total Plant
FERC Form 1</t>
  </si>
  <si>
    <t>Total
Plant</t>
  </si>
  <si>
    <t>ISO
Plant</t>
  </si>
  <si>
    <t>ISO %
of Total</t>
  </si>
  <si>
    <t>Incentive Plant</t>
  </si>
  <si>
    <t>Total Substation</t>
  </si>
  <si>
    <t>Lines</t>
  </si>
  <si>
    <t>Total Lines</t>
  </si>
  <si>
    <t>Total Transmission</t>
  </si>
  <si>
    <t>Distribution</t>
  </si>
  <si>
    <t>Land:</t>
  </si>
  <si>
    <t>Structures:</t>
  </si>
  <si>
    <t>Total Structures</t>
  </si>
  <si>
    <t>Total Distribution</t>
  </si>
  <si>
    <t>BOY/EOY ISO Transmission Accumulated Depreciation</t>
  </si>
  <si>
    <t>Incentive Accumulated Depreciation</t>
  </si>
  <si>
    <t>Accum. CPUC / FERC Depreciation Rate Differential</t>
  </si>
  <si>
    <t>Other</t>
  </si>
  <si>
    <t>Total Reserve</t>
  </si>
  <si>
    <t>Inc Adj ISO %</t>
  </si>
  <si>
    <t>Net Reg Asset</t>
  </si>
  <si>
    <t>ARO</t>
  </si>
  <si>
    <t>Adj Transmission Balance</t>
  </si>
  <si>
    <t>Reconciliation to FERC Form 1</t>
  </si>
  <si>
    <t>Total Plant</t>
  </si>
  <si>
    <t>General &amp; Intangible Reserve Summary</t>
  </si>
  <si>
    <t>General</t>
  </si>
  <si>
    <t>Intangible</t>
  </si>
  <si>
    <t>FF1 Reference</t>
  </si>
  <si>
    <t xml:space="preserve">FF1 219.28c and FF1 200.21c for previous year </t>
  </si>
  <si>
    <t>FF1 219.28c and FF1 200.21c</t>
  </si>
  <si>
    <t>Incentive Plant In Service Activity</t>
  </si>
  <si>
    <t>Prior Year:</t>
  </si>
  <si>
    <t>Col 1</t>
  </si>
  <si>
    <t>Col 2</t>
  </si>
  <si>
    <t>Col 3</t>
  </si>
  <si>
    <t>Line</t>
  </si>
  <si>
    <t>Note 1</t>
  </si>
  <si>
    <t>Plant</t>
  </si>
  <si>
    <t>Notes</t>
  </si>
  <si>
    <t>Notes:</t>
  </si>
  <si>
    <t>Transmission Plant Study</t>
  </si>
  <si>
    <t>Input cells are shaded yellow</t>
  </si>
  <si>
    <t>A) Plant Classified as Transmission in  FERC Form 1 for Prior Year:</t>
  </si>
  <si>
    <t xml:space="preserve">Transmission </t>
  </si>
  <si>
    <t>ISO %</t>
  </si>
  <si>
    <t>Account</t>
  </si>
  <si>
    <t>Data Source</t>
  </si>
  <si>
    <t>Plant - ISO</t>
  </si>
  <si>
    <t>of Total</t>
  </si>
  <si>
    <t>Substation</t>
  </si>
  <si>
    <t>FF1 207.49g</t>
  </si>
  <si>
    <t>FF1 207.50g</t>
  </si>
  <si>
    <t>Land</t>
  </si>
  <si>
    <t>FF1 207.48g</t>
  </si>
  <si>
    <t>Total Substation and Land</t>
  </si>
  <si>
    <t>FF1 207.51g</t>
  </si>
  <si>
    <t>FF1 207.52g</t>
  </si>
  <si>
    <t>FF1 207.53g</t>
  </si>
  <si>
    <t>FF1 207.54g</t>
  </si>
  <si>
    <t>FF1 207.55g</t>
  </si>
  <si>
    <t>FF1 207.56g</t>
  </si>
  <si>
    <t>B) Plant Classified as Distribution in  FERC Form 1:</t>
  </si>
  <si>
    <t>FF1 207.60g</t>
  </si>
  <si>
    <t>FF1 207.61g</t>
  </si>
  <si>
    <t>FF1 207.62g</t>
  </si>
  <si>
    <t>Note 2</t>
  </si>
  <si>
    <t>1) Total transmission does not include account 359.1 "Asset Retirement Costs for Transmission Plant"</t>
  </si>
  <si>
    <t>Total on this line is also equal to FF1 207.58g (Total Transmission Plant)</t>
  </si>
  <si>
    <t>less FF1 207.57g (Asset Retirement Costs for Transmission Plant).</t>
  </si>
  <si>
    <t>2) Only accounts 360-362 included as there is no ISO plant in any other Distribution accounts.</t>
  </si>
  <si>
    <t>Instructions:</t>
  </si>
  <si>
    <t>1) Perform annual Transmission Study pursuant to instructions in tariff.</t>
  </si>
  <si>
    <t>2) Enter total amounts of plant from FERC Form 1 in Column 1, "Total Plant".</t>
  </si>
  <si>
    <t>3) Enter ISO portion of plant in Column 2, "Transmission Plant - ISO, or "Distribution Plant - ISO".</t>
  </si>
  <si>
    <t>ISO %
Net of Incentive Plant</t>
  </si>
  <si>
    <t>Substation 1</t>
  </si>
  <si>
    <t>Total Distribution (Land &amp; Structures)</t>
  </si>
  <si>
    <t>Total Transmission &amp; Distribution</t>
  </si>
  <si>
    <t xml:space="preserve">Incentive Plant </t>
  </si>
  <si>
    <t>Reserve Total</t>
  </si>
  <si>
    <t>Check</t>
  </si>
  <si>
    <t>SONGS</t>
  </si>
  <si>
    <t>Mohave</t>
  </si>
  <si>
    <t>Reconciling Items</t>
  </si>
  <si>
    <t>PHFFU</t>
  </si>
  <si>
    <t>PV Sunk NBV</t>
  </si>
  <si>
    <t>Total Reconciling Items</t>
  </si>
  <si>
    <t>Total Transmisison 108.5</t>
  </si>
  <si>
    <t>Total Transmission (Excluding SONGS &amp; Mohave)</t>
  </si>
  <si>
    <t>Adjusted Total:</t>
  </si>
  <si>
    <t>Incentive Reserve Balances</t>
  </si>
  <si>
    <t>FERC Rate Differential Balance</t>
  </si>
  <si>
    <t>ISO Plant</t>
  </si>
  <si>
    <t>Incentive Reserve</t>
  </si>
  <si>
    <t>ISO Reserve</t>
  </si>
  <si>
    <t>December 2015 Plant</t>
  </si>
  <si>
    <t>2015 FF1 Page 219</t>
  </si>
  <si>
    <t>RWIP Allocation Methodology Change</t>
  </si>
  <si>
    <t>December 2016 Plant</t>
  </si>
  <si>
    <t>2016 FF1 Page 219</t>
  </si>
  <si>
    <t>RWIP Allocation</t>
  </si>
  <si>
    <t>RWIP (108.9) compared to TO</t>
  </si>
  <si>
    <t>Transmission Depreciation Reserve Reconciliation to FERC Form 1</t>
  </si>
  <si>
    <t>Accumulative Depreciation Calculation</t>
  </si>
  <si>
    <t>2015 ISO Study with Incentive Plant</t>
  </si>
  <si>
    <t>Transmission Plant &amp; Reserve Activity</t>
  </si>
  <si>
    <t>TABLE OF CONTENTS</t>
  </si>
  <si>
    <t>2016 ISO Study with Incentive 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</si>
</sst>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[$-409]mmm\-yy;@"/>
    <numFmt numFmtId="167" formatCode="_(&quot;$&quot;* #,##0.00_);_(&quot;$&quot;* \(#,##0.00\);_(&quot;$&quot;* &quot;-&quot;_);_(@_)"/>
    <numFmt numFmtId="168" formatCode="&quot;$&quot;#,##0"/>
    <numFmt numFmtId="169" formatCode="_(* #,##0.0_);_(* \(#,##0.0\);_(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Calibri"/>
      <family val="2"/>
      <scheme val="minor"/>
    </font>
    <font>
      <b/>
      <sz val="14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2"/>
      <color indexed="8"/>
      <name val="Calibri"/>
      <family val="2"/>
    </font>
    <font>
      <sz val="8"/>
      <name val="Calibri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4" borderId="19" applyNumberFormat="0" applyFont="0" applyAlignment="0" applyProtection="0"/>
    <xf numFmtId="43" fontId="20" fillId="0" borderId="0" applyFont="0" applyFill="0" applyBorder="0" applyAlignment="0" applyProtection="0"/>
    <xf numFmtId="0" fontId="6" fillId="0" borderId="0"/>
    <xf numFmtId="0" fontId="6" fillId="0" borderId="0"/>
    <xf numFmtId="9" fontId="1" fillId="0" borderId="0" applyFont="0" applyFill="0" applyBorder="0" applyAlignment="0" applyProtection="0"/>
  </cellStyleXfs>
  <cellXfs count="188">
    <xf numFmtId="0" fontId="0" fillId="0" borderId="0" xfId="0"/>
    <xf numFmtId="0" fontId="2" fillId="0" borderId="0" xfId="0" applyFont="1"/>
    <xf numFmtId="0" fontId="5" fillId="0" borderId="0" xfId="0" applyFont="1"/>
    <xf numFmtId="164" fontId="0" fillId="0" borderId="0" xfId="1" applyNumberFormat="1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0" fillId="0" borderId="1" xfId="0" applyNumberFormat="1" applyBorder="1"/>
    <xf numFmtId="0" fontId="2" fillId="0" borderId="10" xfId="0" applyFont="1" applyBorder="1" applyAlignment="1">
      <alignment horizontal="center" wrapText="1"/>
    </xf>
    <xf numFmtId="0" fontId="0" fillId="0" borderId="0" xfId="0" applyAlignment="1">
      <alignment horizontal="right"/>
    </xf>
    <xf numFmtId="41" fontId="0" fillId="0" borderId="0" xfId="0" applyNumberFormat="1"/>
    <xf numFmtId="41" fontId="0" fillId="0" borderId="8" xfId="0" applyNumberFormat="1" applyBorder="1"/>
    <xf numFmtId="41" fontId="0" fillId="0" borderId="1" xfId="0" applyNumberFormat="1" applyBorder="1"/>
    <xf numFmtId="165" fontId="0" fillId="0" borderId="0" xfId="0" applyNumberFormat="1"/>
    <xf numFmtId="41" fontId="0" fillId="0" borderId="0" xfId="2" applyFont="1"/>
    <xf numFmtId="0" fontId="0" fillId="0" borderId="2" xfId="0" applyBorder="1" applyAlignment="1">
      <alignment horizontal="center" wrapText="1"/>
    </xf>
    <xf numFmtId="0" fontId="0" fillId="0" borderId="0" xfId="0" applyFill="1"/>
    <xf numFmtId="0" fontId="0" fillId="0" borderId="0" xfId="0" applyFill="1" applyBorder="1" applyAlignment="1">
      <alignment horizontal="center" wrapText="1"/>
    </xf>
    <xf numFmtId="41" fontId="0" fillId="0" borderId="0" xfId="0" applyNumberFormat="1" applyFill="1"/>
    <xf numFmtId="0" fontId="0" fillId="0" borderId="0" xfId="0" applyFill="1" applyAlignment="1">
      <alignment horizontal="right"/>
    </xf>
    <xf numFmtId="41" fontId="0" fillId="0" borderId="0" xfId="0" applyNumberFormat="1" applyFill="1"/>
    <xf numFmtId="0" fontId="0" fillId="0" borderId="2" xfId="0" applyFill="1" applyBorder="1" applyAlignment="1">
      <alignment horizontal="center" wrapText="1"/>
    </xf>
    <xf numFmtId="41" fontId="0" fillId="0" borderId="0" xfId="2" applyFont="1" applyFill="1"/>
    <xf numFmtId="0" fontId="0" fillId="0" borderId="0" xfId="0"/>
    <xf numFmtId="0" fontId="6" fillId="0" borderId="0" xfId="0" applyFont="1"/>
    <xf numFmtId="0" fontId="15" fillId="0" borderId="0" xfId="0" quotePrefix="1" applyFont="1" applyAlignment="1">
      <alignment horizontal="center"/>
    </xf>
    <xf numFmtId="0" fontId="15" fillId="0" borderId="0" xfId="0" applyFont="1"/>
    <xf numFmtId="0" fontId="14" fillId="0" borderId="0" xfId="0" applyFont="1" applyAlignment="1">
      <alignment horizontal="center"/>
    </xf>
    <xf numFmtId="168" fontId="6" fillId="2" borderId="0" xfId="0" applyNumberFormat="1" applyFont="1" applyFill="1"/>
    <xf numFmtId="168" fontId="16" fillId="2" borderId="0" xfId="0" applyNumberFormat="1" applyFont="1" applyFill="1"/>
    <xf numFmtId="0" fontId="14" fillId="0" borderId="0" xfId="0" applyFont="1"/>
    <xf numFmtId="0" fontId="6" fillId="0" borderId="0" xfId="0" applyFont="1" applyAlignment="1">
      <alignment horizontal="left" indent="1"/>
    </xf>
    <xf numFmtId="168" fontId="6" fillId="0" borderId="0" xfId="0" applyNumberFormat="1" applyFont="1" applyFill="1"/>
    <xf numFmtId="0" fontId="6" fillId="0" borderId="0" xfId="0" applyFont="1"/>
    <xf numFmtId="0" fontId="6" fillId="2" borderId="0" xfId="0" applyFont="1" applyFill="1"/>
    <xf numFmtId="0" fontId="17" fillId="2" borderId="0" xfId="0" applyFont="1" applyFill="1"/>
    <xf numFmtId="0" fontId="9" fillId="0" borderId="0" xfId="0" applyFont="1"/>
    <xf numFmtId="0" fontId="14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Fill="1" applyAlignment="1">
      <alignment horizontal="center"/>
    </xf>
    <xf numFmtId="0" fontId="14" fillId="0" borderId="0" xfId="0" applyFont="1" applyBorder="1"/>
    <xf numFmtId="164" fontId="6" fillId="0" borderId="0" xfId="0" applyNumberFormat="1" applyFont="1" applyBorder="1"/>
    <xf numFmtId="165" fontId="6" fillId="0" borderId="0" xfId="0" applyNumberFormat="1" applyFont="1" applyBorder="1" applyAlignment="1">
      <alignment horizontal="left" indent="3"/>
    </xf>
    <xf numFmtId="0" fontId="6" fillId="0" borderId="0" xfId="0" applyFont="1" applyBorder="1" applyAlignment="1">
      <alignment horizontal="left" indent="2"/>
    </xf>
    <xf numFmtId="168" fontId="6" fillId="0" borderId="0" xfId="0" applyNumberFormat="1" applyFont="1" applyAlignment="1">
      <alignment horizontal="left" indent="1"/>
    </xf>
    <xf numFmtId="10" fontId="6" fillId="0" borderId="0" xfId="0" applyNumberFormat="1" applyFont="1" applyBorder="1" applyAlignment="1">
      <alignment horizontal="center"/>
    </xf>
    <xf numFmtId="42" fontId="0" fillId="0" borderId="0" xfId="0" applyNumberFormat="1"/>
    <xf numFmtId="10" fontId="16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left" wrapText="1"/>
    </xf>
    <xf numFmtId="168" fontId="6" fillId="0" borderId="0" xfId="0" applyNumberFormat="1" applyFont="1" applyBorder="1"/>
    <xf numFmtId="0" fontId="6" fillId="0" borderId="0" xfId="0" applyFont="1" applyBorder="1" applyAlignment="1">
      <alignment horizontal="left"/>
    </xf>
    <xf numFmtId="41" fontId="6" fillId="0" borderId="0" xfId="0" applyNumberFormat="1" applyFont="1" applyBorder="1"/>
    <xf numFmtId="0" fontId="14" fillId="0" borderId="0" xfId="0" applyFont="1" applyBorder="1" applyAlignment="1">
      <alignment horizontal="left"/>
    </xf>
    <xf numFmtId="41" fontId="6" fillId="0" borderId="0" xfId="0" applyNumberFormat="1" applyFont="1" applyBorder="1"/>
    <xf numFmtId="10" fontId="6" fillId="0" borderId="0" xfId="0" applyNumberFormat="1" applyFont="1" applyBorder="1" applyAlignment="1">
      <alignment horizontal="center"/>
    </xf>
    <xf numFmtId="10" fontId="6" fillId="0" borderId="0" xfId="0" applyNumberFormat="1" applyFont="1" applyFill="1" applyBorder="1" applyAlignment="1">
      <alignment horizontal="center"/>
    </xf>
    <xf numFmtId="10" fontId="16" fillId="0" borderId="0" xfId="0" applyNumberFormat="1" applyFont="1" applyFill="1" applyBorder="1" applyAlignment="1">
      <alignment horizontal="center"/>
    </xf>
    <xf numFmtId="168" fontId="6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horizontal="right" wrapText="1"/>
    </xf>
    <xf numFmtId="0" fontId="14" fillId="0" borderId="0" xfId="0" applyFont="1" applyBorder="1" applyAlignment="1">
      <alignment horizontal="left" vertical="center" wrapText="1"/>
    </xf>
    <xf numFmtId="168" fontId="14" fillId="0" borderId="0" xfId="0" applyNumberFormat="1" applyFont="1" applyBorder="1" applyAlignment="1">
      <alignment vertical="center"/>
    </xf>
    <xf numFmtId="10" fontId="14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right" wrapText="1"/>
    </xf>
    <xf numFmtId="164" fontId="9" fillId="0" borderId="0" xfId="0" applyNumberFormat="1" applyFont="1" applyBorder="1"/>
    <xf numFmtId="10" fontId="9" fillId="0" borderId="0" xfId="0" applyNumberFormat="1" applyFont="1" applyBorder="1" applyAlignment="1">
      <alignment horizontal="left" indent="3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3" fontId="9" fillId="0" borderId="0" xfId="0" applyNumberFormat="1" applyFont="1" applyBorder="1"/>
    <xf numFmtId="0" fontId="10" fillId="0" borderId="0" xfId="0" applyFont="1"/>
    <xf numFmtId="0" fontId="6" fillId="0" borderId="0" xfId="0" applyFont="1" applyBorder="1" applyAlignment="1">
      <alignment horizontal="left" wrapText="1"/>
    </xf>
    <xf numFmtId="168" fontId="9" fillId="0" borderId="0" xfId="0" applyNumberFormat="1" applyFont="1" applyBorder="1"/>
    <xf numFmtId="0" fontId="14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42" fontId="10" fillId="0" borderId="0" xfId="0" applyNumberFormat="1" applyFont="1" applyBorder="1" applyAlignment="1">
      <alignment vertical="center"/>
    </xf>
    <xf numFmtId="165" fontId="10" fillId="0" borderId="0" xfId="0" applyNumberFormat="1" applyFont="1" applyBorder="1" applyAlignment="1">
      <alignment horizontal="center" vertical="center"/>
    </xf>
    <xf numFmtId="3" fontId="6" fillId="0" borderId="0" xfId="0" applyNumberFormat="1" applyFont="1"/>
    <xf numFmtId="0" fontId="0" fillId="0" borderId="0" xfId="0" applyAlignment="1">
      <alignment horizontal="center"/>
    </xf>
    <xf numFmtId="42" fontId="9" fillId="0" borderId="0" xfId="0" applyNumberFormat="1" applyFont="1"/>
    <xf numFmtId="0" fontId="14" fillId="0" borderId="0" xfId="0" applyFont="1" applyAlignment="1">
      <alignment horizontal="left"/>
    </xf>
    <xf numFmtId="167" fontId="9" fillId="0" borderId="0" xfId="0" applyNumberFormat="1" applyFont="1"/>
    <xf numFmtId="0" fontId="2" fillId="0" borderId="0" xfId="0" applyFont="1"/>
    <xf numFmtId="0" fontId="0" fillId="0" borderId="0" xfId="0"/>
    <xf numFmtId="0" fontId="13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/>
    <xf numFmtId="164" fontId="9" fillId="0" borderId="0" xfId="0" applyNumberFormat="1" applyFont="1" applyBorder="1"/>
    <xf numFmtId="165" fontId="9" fillId="0" borderId="0" xfId="0" applyNumberFormat="1" applyFont="1" applyBorder="1" applyAlignment="1">
      <alignment horizontal="left" indent="3"/>
    </xf>
    <xf numFmtId="0" fontId="9" fillId="0" borderId="0" xfId="0" applyFont="1" applyBorder="1" applyAlignment="1">
      <alignment horizontal="left" indent="2"/>
    </xf>
    <xf numFmtId="165" fontId="9" fillId="0" borderId="0" xfId="0" applyNumberFormat="1" applyFont="1" applyBorder="1" applyAlignment="1">
      <alignment horizontal="center"/>
    </xf>
    <xf numFmtId="165" fontId="9" fillId="0" borderId="2" xfId="0" applyNumberFormat="1" applyFont="1" applyBorder="1" applyAlignment="1">
      <alignment horizontal="center"/>
    </xf>
    <xf numFmtId="0" fontId="10" fillId="0" borderId="0" xfId="0" applyFont="1" applyBorder="1" applyAlignment="1">
      <alignment horizontal="left" wrapText="1"/>
    </xf>
    <xf numFmtId="42" fontId="9" fillId="0" borderId="0" xfId="0" applyNumberFormat="1" applyFont="1" applyBorder="1"/>
    <xf numFmtId="0" fontId="10" fillId="0" borderId="0" xfId="0" applyFont="1" applyBorder="1" applyAlignment="1">
      <alignment horizontal="left"/>
    </xf>
    <xf numFmtId="41" fontId="9" fillId="0" borderId="0" xfId="0" applyNumberFormat="1" applyFont="1" applyBorder="1"/>
    <xf numFmtId="0" fontId="9" fillId="0" borderId="0" xfId="0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5" fontId="9" fillId="0" borderId="0" xfId="0" applyNumberFormat="1" applyFont="1" applyBorder="1"/>
    <xf numFmtId="0" fontId="10" fillId="0" borderId="5" xfId="0" applyFont="1" applyBorder="1" applyAlignment="1">
      <alignment horizontal="left" vertical="center" wrapText="1"/>
    </xf>
    <xf numFmtId="5" fontId="10" fillId="0" borderId="5" xfId="0" applyNumberFormat="1" applyFont="1" applyBorder="1" applyAlignment="1">
      <alignment vertical="center"/>
    </xf>
    <xf numFmtId="165" fontId="10" fillId="0" borderId="5" xfId="0" applyNumberFormat="1" applyFont="1" applyBorder="1" applyAlignment="1">
      <alignment horizontal="center" vertical="center"/>
    </xf>
    <xf numFmtId="42" fontId="10" fillId="0" borderId="5" xfId="0" applyNumberFormat="1" applyFont="1" applyBorder="1" applyAlignment="1">
      <alignment vertical="center"/>
    </xf>
    <xf numFmtId="10" fontId="9" fillId="0" borderId="0" xfId="0" applyNumberFormat="1" applyFont="1" applyBorder="1" applyAlignment="1">
      <alignment horizontal="left" indent="3"/>
    </xf>
    <xf numFmtId="0" fontId="9" fillId="0" borderId="0" xfId="0" applyFont="1" applyBorder="1" applyAlignment="1">
      <alignment horizontal="left" wrapText="1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42" fontId="10" fillId="0" borderId="6" xfId="0" applyNumberFormat="1" applyFont="1" applyBorder="1" applyAlignment="1">
      <alignment vertical="center"/>
    </xf>
    <xf numFmtId="165" fontId="10" fillId="0" borderId="6" xfId="0" applyNumberFormat="1" applyFont="1" applyBorder="1" applyAlignment="1">
      <alignment horizontal="center" vertical="center"/>
    </xf>
    <xf numFmtId="168" fontId="6" fillId="2" borderId="2" xfId="0" applyNumberFormat="1" applyFont="1" applyFill="1" applyBorder="1"/>
    <xf numFmtId="169" fontId="6" fillId="0" borderId="0" xfId="1" applyNumberFormat="1" applyFont="1"/>
    <xf numFmtId="43" fontId="0" fillId="0" borderId="0" xfId="0" applyNumberFormat="1"/>
    <xf numFmtId="0" fontId="5" fillId="0" borderId="0" xfId="0" applyFont="1" applyBorder="1" applyAlignment="1">
      <alignment horizontal="center"/>
    </xf>
    <xf numFmtId="0" fontId="18" fillId="0" borderId="0" xfId="0" applyFont="1"/>
    <xf numFmtId="166" fontId="18" fillId="0" borderId="0" xfId="0" applyNumberFormat="1" applyFont="1" applyAlignment="1">
      <alignment horizontal="center"/>
    </xf>
    <xf numFmtId="164" fontId="0" fillId="0" borderId="0" xfId="0" applyNumberFormat="1"/>
    <xf numFmtId="164" fontId="9" fillId="0" borderId="0" xfId="1" applyNumberFormat="1" applyFont="1" applyBorder="1" applyAlignment="1">
      <alignment horizontal="left" indent="2"/>
    </xf>
    <xf numFmtId="164" fontId="0" fillId="0" borderId="0" xfId="0" applyNumberFormat="1"/>
    <xf numFmtId="164" fontId="6" fillId="0" borderId="0" xfId="0" applyNumberFormat="1" applyFont="1"/>
    <xf numFmtId="164" fontId="0" fillId="0" borderId="0" xfId="1" applyNumberFormat="1" applyFont="1" applyFill="1"/>
    <xf numFmtId="40" fontId="0" fillId="0" borderId="0" xfId="0" applyNumberFormat="1"/>
    <xf numFmtId="38" fontId="0" fillId="0" borderId="0" xfId="0" applyNumberFormat="1"/>
    <xf numFmtId="0" fontId="0" fillId="0" borderId="0" xfId="0" applyAlignment="1">
      <alignment horizontal="left" indent="1"/>
    </xf>
    <xf numFmtId="0" fontId="0" fillId="0" borderId="2" xfId="0" applyBorder="1" applyAlignment="1">
      <alignment horizontal="left" indent="1"/>
    </xf>
    <xf numFmtId="166" fontId="2" fillId="3" borderId="17" xfId="0" applyNumberFormat="1" applyFont="1" applyFill="1" applyBorder="1" applyAlignment="1">
      <alignment horizontal="center"/>
    </xf>
    <xf numFmtId="166" fontId="2" fillId="3" borderId="18" xfId="0" applyNumberFormat="1" applyFont="1" applyFill="1" applyBorder="1" applyAlignment="1">
      <alignment horizontal="center"/>
    </xf>
    <xf numFmtId="166" fontId="2" fillId="3" borderId="6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9" fillId="0" borderId="0" xfId="0" applyFont="1"/>
    <xf numFmtId="164" fontId="9" fillId="0" borderId="2" xfId="1" applyNumberFormat="1" applyFont="1" applyBorder="1" applyAlignment="1">
      <alignment horizontal="left" indent="2"/>
    </xf>
    <xf numFmtId="38" fontId="0" fillId="0" borderId="0" xfId="0" applyNumberFormat="1" applyFill="1"/>
    <xf numFmtId="38" fontId="0" fillId="0" borderId="2" xfId="0" applyNumberFormat="1" applyFill="1" applyBorder="1"/>
    <xf numFmtId="164" fontId="0" fillId="0" borderId="0" xfId="0" applyNumberFormat="1" applyFill="1"/>
    <xf numFmtId="164" fontId="21" fillId="4" borderId="19" xfId="3" applyNumberFormat="1" applyFont="1"/>
    <xf numFmtId="43" fontId="0" fillId="0" borderId="0" xfId="1" applyFont="1"/>
    <xf numFmtId="10" fontId="0" fillId="0" borderId="0" xfId="7" applyNumberFormat="1" applyFont="1"/>
    <xf numFmtId="10" fontId="0" fillId="0" borderId="0" xfId="0" applyNumberFormat="1"/>
    <xf numFmtId="41" fontId="9" fillId="0" borderId="0" xfId="0" applyNumberFormat="1" applyFont="1"/>
    <xf numFmtId="41" fontId="9" fillId="0" borderId="0" xfId="0" applyNumberFormat="1" applyFont="1" applyFill="1" applyBorder="1"/>
    <xf numFmtId="41" fontId="9" fillId="0" borderId="2" xfId="0" applyNumberFormat="1" applyFont="1" applyFill="1" applyBorder="1"/>
    <xf numFmtId="0" fontId="9" fillId="0" borderId="0" xfId="0" applyFont="1" applyFill="1" applyBorder="1" applyAlignment="1">
      <alignment horizontal="left" indent="2"/>
    </xf>
    <xf numFmtId="164" fontId="9" fillId="0" borderId="0" xfId="1" applyNumberFormat="1" applyFont="1" applyFill="1" applyBorder="1" applyAlignment="1">
      <alignment horizontal="left" indent="2"/>
    </xf>
    <xf numFmtId="165" fontId="9" fillId="0" borderId="0" xfId="0" applyNumberFormat="1" applyFont="1" applyFill="1" applyBorder="1" applyAlignment="1">
      <alignment horizontal="center"/>
    </xf>
    <xf numFmtId="165" fontId="9" fillId="0" borderId="2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wrapText="1"/>
    </xf>
    <xf numFmtId="42" fontId="9" fillId="0" borderId="0" xfId="0" applyNumberFormat="1" applyFont="1" applyFill="1" applyBorder="1"/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10" fontId="9" fillId="0" borderId="0" xfId="0" applyNumberFormat="1" applyFont="1" applyFill="1" applyBorder="1" applyAlignment="1">
      <alignment horizontal="center"/>
    </xf>
    <xf numFmtId="164" fontId="9" fillId="0" borderId="2" xfId="1" applyNumberFormat="1" applyFont="1" applyFill="1" applyBorder="1" applyAlignment="1">
      <alignment horizontal="left" indent="2"/>
    </xf>
    <xf numFmtId="5" fontId="9" fillId="0" borderId="0" xfId="0" applyNumberFormat="1" applyFont="1" applyFill="1" applyBorder="1"/>
    <xf numFmtId="0" fontId="9" fillId="0" borderId="0" xfId="0" applyFont="1" applyFill="1" applyBorder="1" applyAlignment="1">
      <alignment horizontal="right" wrapText="1"/>
    </xf>
    <xf numFmtId="165" fontId="9" fillId="0" borderId="0" xfId="0" applyNumberFormat="1" applyFont="1" applyFill="1" applyBorder="1" applyAlignment="1">
      <alignment horizontal="left" indent="3"/>
    </xf>
    <xf numFmtId="0" fontId="10" fillId="0" borderId="5" xfId="0" applyFont="1" applyFill="1" applyBorder="1" applyAlignment="1">
      <alignment horizontal="left" vertical="center" wrapText="1"/>
    </xf>
    <xf numFmtId="5" fontId="10" fillId="0" borderId="5" xfId="0" applyNumberFormat="1" applyFont="1" applyFill="1" applyBorder="1" applyAlignment="1">
      <alignment vertical="center"/>
    </xf>
    <xf numFmtId="165" fontId="10" fillId="0" borderId="5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/>
    <xf numFmtId="10" fontId="9" fillId="0" borderId="0" xfId="0" applyNumberFormat="1" applyFont="1" applyFill="1" applyBorder="1" applyAlignment="1">
      <alignment horizontal="left" indent="3"/>
    </xf>
    <xf numFmtId="0" fontId="9" fillId="0" borderId="4" xfId="0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164" fontId="0" fillId="0" borderId="11" xfId="1" applyNumberFormat="1" applyFont="1" applyFill="1" applyBorder="1"/>
    <xf numFmtId="164" fontId="0" fillId="0" borderId="12" xfId="1" applyNumberFormat="1" applyFont="1" applyFill="1" applyBorder="1"/>
    <xf numFmtId="164" fontId="0" fillId="0" borderId="13" xfId="1" applyNumberFormat="1" applyFont="1" applyFill="1" applyBorder="1"/>
    <xf numFmtId="164" fontId="0" fillId="0" borderId="14" xfId="1" applyNumberFormat="1" applyFont="1" applyFill="1" applyBorder="1"/>
    <xf numFmtId="164" fontId="0" fillId="0" borderId="15" xfId="1" applyNumberFormat="1" applyFont="1" applyFill="1" applyBorder="1"/>
    <xf numFmtId="164" fontId="0" fillId="0" borderId="16" xfId="1" applyNumberFormat="1" applyFont="1" applyFill="1" applyBorder="1"/>
    <xf numFmtId="0" fontId="11" fillId="0" borderId="3" xfId="0" applyFont="1" applyBorder="1" applyAlignment="1">
      <alignment horizontal="center"/>
    </xf>
    <xf numFmtId="0" fontId="8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17" fontId="11" fillId="0" borderId="0" xfId="0" quotePrefix="1" applyNumberFormat="1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9" fillId="0" borderId="0" xfId="0" applyFont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6" fontId="2" fillId="0" borderId="8" xfId="0" applyNumberFormat="1" applyFont="1" applyBorder="1" applyAlignment="1">
      <alignment horizontal="center"/>
    </xf>
    <xf numFmtId="166" fontId="2" fillId="0" borderId="9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</cellXfs>
  <cellStyles count="8">
    <cellStyle name="Comma" xfId="1" builtinId="3"/>
    <cellStyle name="Comma [0]" xfId="2" builtinId="6"/>
    <cellStyle name="Comma 6" xfId="4"/>
    <cellStyle name="Normal" xfId="0" builtinId="0"/>
    <cellStyle name="Normal 2" xfId="5"/>
    <cellStyle name="Normal 2 2 2" xfId="6"/>
    <cellStyle name="Note" xfId="3" builtinId="10"/>
    <cellStyle name="Percent" xfId="7" builtinId="5"/>
  </cellStyles>
  <dxfs count="14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colors>
    <mruColors>
      <color rgb="FFFF7C8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CHUCK\Transmission%20Line%20(ISO)%20Studies\2007%20ISO%20TransLine%20Study\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apRec&amp;PropVal/ROB_FILE/Analysis%20--%20Various/CPUC%20vs%20FERC%20Depr/Analysis%20of%20PUC-FERC%20Rate%20Diff%20-%20Rob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/>
      <sheetData sheetId="1">
        <row r="107">
          <cell r="V107">
            <v>73689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gnitude of Rate Different (2)"/>
      <sheetName val="Labor Factor"/>
      <sheetName val="ISO Splits"/>
      <sheetName val="ISO"/>
      <sheetName val="TL COST SUMMARY"/>
      <sheetName val="ACCT_101-106"/>
      <sheetName val="ACCT_106"/>
      <sheetName val="MILEAGE ADJ"/>
      <sheetName val="0101"/>
      <sheetName val="0102"/>
      <sheetName val="0103"/>
      <sheetName val="0104"/>
      <sheetName val="01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54"/>
  <sheetViews>
    <sheetView zoomScale="90" zoomScaleNormal="90" workbookViewId="0">
      <selection activeCell="C23" sqref="C23"/>
    </sheetView>
  </sheetViews>
  <sheetFormatPr defaultColWidth="9.140625" defaultRowHeight="15" x14ac:dyDescent="0.25"/>
  <cols>
    <col min="1" max="1" width="4.7109375" style="22" customWidth="1"/>
    <col min="2" max="2" width="25.7109375" style="35" customWidth="1"/>
    <col min="3" max="5" width="15.7109375" style="35" customWidth="1"/>
    <col min="6" max="6" width="12.28515625" style="35" customWidth="1"/>
    <col min="7" max="7" width="9.140625" style="22"/>
    <col min="8" max="8" width="15.5703125" style="22" customWidth="1"/>
    <col min="9" max="16384" width="9.140625" style="22"/>
  </cols>
  <sheetData>
    <row r="1" spans="1:8" x14ac:dyDescent="0.25">
      <c r="A1" s="29" t="s">
        <v>53</v>
      </c>
      <c r="B1" s="32"/>
      <c r="C1" s="32"/>
      <c r="D1" s="32"/>
      <c r="E1" s="33" t="s">
        <v>54</v>
      </c>
      <c r="F1" s="34"/>
      <c r="G1" s="23"/>
    </row>
    <row r="2" spans="1:8" x14ac:dyDescent="0.25">
      <c r="B2" s="32"/>
      <c r="C2" s="32"/>
      <c r="G2" s="23"/>
    </row>
    <row r="3" spans="1:8" x14ac:dyDescent="0.25">
      <c r="A3" s="36" t="s">
        <v>55</v>
      </c>
      <c r="B3" s="37"/>
      <c r="C3" s="37"/>
      <c r="D3" s="37"/>
      <c r="E3" s="38" t="s">
        <v>44</v>
      </c>
      <c r="F3" s="33">
        <v>2013</v>
      </c>
      <c r="G3" s="23"/>
    </row>
    <row r="4" spans="1:8" x14ac:dyDescent="0.25">
      <c r="A4" s="39"/>
      <c r="B4" s="32"/>
      <c r="C4" s="32"/>
      <c r="D4" s="32"/>
      <c r="E4" s="32"/>
      <c r="F4" s="32"/>
      <c r="G4" s="23"/>
    </row>
    <row r="5" spans="1:8" x14ac:dyDescent="0.25">
      <c r="B5" s="39"/>
      <c r="C5" s="24" t="s">
        <v>45</v>
      </c>
      <c r="E5" s="24" t="s">
        <v>46</v>
      </c>
      <c r="F5" s="24" t="s">
        <v>47</v>
      </c>
      <c r="G5" s="23"/>
    </row>
    <row r="6" spans="1:8" x14ac:dyDescent="0.25">
      <c r="B6" s="39"/>
      <c r="C6" s="24"/>
      <c r="E6" s="24"/>
      <c r="F6" s="24"/>
      <c r="G6" s="23"/>
    </row>
    <row r="7" spans="1:8" x14ac:dyDescent="0.25">
      <c r="A7" s="25" t="s">
        <v>48</v>
      </c>
      <c r="B7" s="39"/>
      <c r="C7" s="40" t="s">
        <v>2</v>
      </c>
      <c r="D7" s="40"/>
      <c r="E7" s="40" t="s">
        <v>56</v>
      </c>
      <c r="F7" s="40" t="s">
        <v>57</v>
      </c>
      <c r="G7" s="23"/>
    </row>
    <row r="8" spans="1:8" x14ac:dyDescent="0.25">
      <c r="A8" s="26">
        <v>1</v>
      </c>
      <c r="B8" s="41" t="s">
        <v>58</v>
      </c>
      <c r="C8" s="41" t="s">
        <v>50</v>
      </c>
      <c r="D8" s="41" t="s">
        <v>59</v>
      </c>
      <c r="E8" s="41" t="s">
        <v>60</v>
      </c>
      <c r="F8" s="41" t="s">
        <v>61</v>
      </c>
      <c r="G8" s="42" t="s">
        <v>51</v>
      </c>
    </row>
    <row r="9" spans="1:8" ht="12.75" customHeight="1" x14ac:dyDescent="0.25">
      <c r="A9" s="26">
        <f>A8+1</f>
        <v>2</v>
      </c>
      <c r="B9" s="43" t="s">
        <v>62</v>
      </c>
      <c r="C9" s="44"/>
      <c r="D9" s="44"/>
      <c r="E9" s="44"/>
      <c r="F9" s="45"/>
      <c r="G9" s="23"/>
    </row>
    <row r="10" spans="1:8" x14ac:dyDescent="0.25">
      <c r="A10" s="26">
        <f t="shared" ref="A10:A28" si="0">A9+1</f>
        <v>3</v>
      </c>
      <c r="B10" s="46">
        <v>352</v>
      </c>
      <c r="C10" s="27" t="e">
        <f>+VLOOKUP(B10,#REF!,3,FALSE)</f>
        <v>#REF!</v>
      </c>
      <c r="D10" s="47" t="s">
        <v>63</v>
      </c>
      <c r="E10" s="27" t="e">
        <f>VLOOKUP(B10,#REF!,4,FALSE)</f>
        <v>#REF!</v>
      </c>
      <c r="F10" s="48" t="e">
        <f>E10/C10</f>
        <v>#REF!</v>
      </c>
      <c r="G10" s="23"/>
      <c r="H10" s="49"/>
    </row>
    <row r="11" spans="1:8" x14ac:dyDescent="0.25">
      <c r="A11" s="26">
        <f t="shared" si="0"/>
        <v>4</v>
      </c>
      <c r="B11" s="46">
        <v>353</v>
      </c>
      <c r="C11" s="112" t="e">
        <f>+VLOOKUP(B11,#REF!,3,FALSE)</f>
        <v>#REF!</v>
      </c>
      <c r="D11" s="47" t="s">
        <v>64</v>
      </c>
      <c r="E11" s="112" t="e">
        <f>VLOOKUP(B11,#REF!,4,FALSE)</f>
        <v>#REF!</v>
      </c>
      <c r="F11" s="50" t="e">
        <f>E11/C11</f>
        <v>#REF!</v>
      </c>
      <c r="G11" s="23"/>
    </row>
    <row r="12" spans="1:8" x14ac:dyDescent="0.25">
      <c r="A12" s="26">
        <f t="shared" si="0"/>
        <v>5</v>
      </c>
      <c r="B12" s="51" t="s">
        <v>17</v>
      </c>
      <c r="C12" s="52" t="e">
        <f>SUM(C10:C11)</f>
        <v>#REF!</v>
      </c>
      <c r="D12" s="30" t="str">
        <f>"L "&amp;A10&amp;" + L "&amp;A11&amp;""</f>
        <v>L 3 + L 4</v>
      </c>
      <c r="E12" s="52" t="e">
        <f>SUM(E10:E11)</f>
        <v>#REF!</v>
      </c>
      <c r="F12" s="48" t="e">
        <f>E12/C12</f>
        <v>#REF!</v>
      </c>
      <c r="G12" s="23"/>
    </row>
    <row r="13" spans="1:8" x14ac:dyDescent="0.25">
      <c r="A13" s="26">
        <f t="shared" si="0"/>
        <v>6</v>
      </c>
      <c r="B13" s="53"/>
      <c r="C13" s="54"/>
      <c r="D13" s="54"/>
      <c r="E13" s="54"/>
      <c r="F13" s="48"/>
      <c r="G13" s="23"/>
    </row>
    <row r="14" spans="1:8" x14ac:dyDescent="0.25">
      <c r="A14" s="26">
        <f t="shared" si="0"/>
        <v>7</v>
      </c>
      <c r="B14" s="55" t="s">
        <v>65</v>
      </c>
      <c r="C14" s="56"/>
      <c r="D14" s="56"/>
      <c r="E14" s="56"/>
      <c r="F14" s="57"/>
      <c r="G14" s="23"/>
    </row>
    <row r="15" spans="1:8" x14ac:dyDescent="0.25">
      <c r="A15" s="26">
        <f t="shared" si="0"/>
        <v>8</v>
      </c>
      <c r="B15" s="46">
        <v>350</v>
      </c>
      <c r="C15" s="27" t="e">
        <f>+VLOOKUP(B15,#REF!,3,FALSE)</f>
        <v>#REF!</v>
      </c>
      <c r="D15" s="47" t="s">
        <v>66</v>
      </c>
      <c r="E15" s="27" t="e">
        <f>VLOOKUP(B15,#REF!,4,FALSE)</f>
        <v>#REF!</v>
      </c>
      <c r="F15" s="48" t="e">
        <f>E15/C15</f>
        <v>#REF!</v>
      </c>
      <c r="G15" s="23"/>
    </row>
    <row r="16" spans="1:8" x14ac:dyDescent="0.25">
      <c r="A16" s="26">
        <f t="shared" si="0"/>
        <v>9</v>
      </c>
      <c r="B16" s="46"/>
      <c r="C16" s="52"/>
      <c r="D16" s="52"/>
      <c r="E16" s="52"/>
      <c r="F16" s="48"/>
      <c r="G16" s="23"/>
    </row>
    <row r="17" spans="1:7" x14ac:dyDescent="0.25">
      <c r="A17" s="26">
        <f t="shared" si="0"/>
        <v>10</v>
      </c>
      <c r="B17" s="55" t="s">
        <v>67</v>
      </c>
      <c r="C17" s="52" t="e">
        <f>C12+C15</f>
        <v>#REF!</v>
      </c>
      <c r="D17" s="30" t="str">
        <f>"L "&amp;A12&amp;" + L "&amp;A15&amp;""</f>
        <v>L 5 + L 8</v>
      </c>
      <c r="E17" s="52" t="e">
        <f>E12+E15</f>
        <v>#REF!</v>
      </c>
      <c r="F17" s="48" t="e">
        <f>E17/C17</f>
        <v>#REF!</v>
      </c>
      <c r="G17" s="23"/>
    </row>
    <row r="18" spans="1:7" x14ac:dyDescent="0.25">
      <c r="A18" s="26">
        <f t="shared" si="0"/>
        <v>11</v>
      </c>
      <c r="B18" s="53"/>
      <c r="C18" s="54"/>
      <c r="D18" s="54"/>
      <c r="E18" s="54"/>
      <c r="F18" s="48"/>
      <c r="G18" s="23"/>
    </row>
    <row r="19" spans="1:7" x14ac:dyDescent="0.25">
      <c r="A19" s="26">
        <f t="shared" si="0"/>
        <v>12</v>
      </c>
      <c r="B19" s="55" t="s">
        <v>18</v>
      </c>
      <c r="C19" s="54"/>
      <c r="D19" s="54"/>
      <c r="E19" s="54"/>
      <c r="F19" s="48"/>
      <c r="G19" s="23"/>
    </row>
    <row r="20" spans="1:7" x14ac:dyDescent="0.25">
      <c r="A20" s="26">
        <f t="shared" si="0"/>
        <v>13</v>
      </c>
      <c r="B20" s="46">
        <v>354</v>
      </c>
      <c r="C20" s="27" t="e">
        <f>+VLOOKUP(B20,#REF!,3,FALSE)</f>
        <v>#REF!</v>
      </c>
      <c r="D20" s="47" t="s">
        <v>68</v>
      </c>
      <c r="E20" s="27" t="e">
        <f>VLOOKUP(B20,#REF!,4,FALSE)</f>
        <v>#REF!</v>
      </c>
      <c r="F20" s="58" t="e">
        <f>E20/C20</f>
        <v>#REF!</v>
      </c>
      <c r="G20" s="23"/>
    </row>
    <row r="21" spans="1:7" x14ac:dyDescent="0.25">
      <c r="A21" s="26">
        <f t="shared" si="0"/>
        <v>14</v>
      </c>
      <c r="B21" s="46">
        <v>355</v>
      </c>
      <c r="C21" s="27" t="e">
        <f>+VLOOKUP(B21,#REF!,3,FALSE)</f>
        <v>#REF!</v>
      </c>
      <c r="D21" s="47" t="s">
        <v>69</v>
      </c>
      <c r="E21" s="27" t="e">
        <f>VLOOKUP(B21,#REF!,4,FALSE)</f>
        <v>#REF!</v>
      </c>
      <c r="F21" s="58" t="e">
        <f t="shared" ref="F21:F26" si="1">E21/C21</f>
        <v>#REF!</v>
      </c>
      <c r="G21" s="23"/>
    </row>
    <row r="22" spans="1:7" x14ac:dyDescent="0.25">
      <c r="A22" s="26">
        <f t="shared" si="0"/>
        <v>15</v>
      </c>
      <c r="B22" s="46">
        <v>356</v>
      </c>
      <c r="C22" s="27" t="e">
        <f>+VLOOKUP(B22,#REF!,3,FALSE)</f>
        <v>#REF!</v>
      </c>
      <c r="D22" s="47" t="s">
        <v>70</v>
      </c>
      <c r="E22" s="27" t="e">
        <f>VLOOKUP(B22,#REF!,4,FALSE)</f>
        <v>#REF!</v>
      </c>
      <c r="F22" s="58" t="e">
        <f t="shared" si="1"/>
        <v>#REF!</v>
      </c>
      <c r="G22" s="23"/>
    </row>
    <row r="23" spans="1:7" x14ac:dyDescent="0.25">
      <c r="A23" s="26">
        <f t="shared" si="0"/>
        <v>16</v>
      </c>
      <c r="B23" s="46">
        <v>357</v>
      </c>
      <c r="C23" s="27" t="e">
        <f>+VLOOKUP(B23,#REF!,3,FALSE)</f>
        <v>#REF!</v>
      </c>
      <c r="D23" s="47" t="s">
        <v>71</v>
      </c>
      <c r="E23" s="27" t="e">
        <f>VLOOKUP(B23,#REF!,4,FALSE)</f>
        <v>#REF!</v>
      </c>
      <c r="F23" s="58" t="e">
        <f t="shared" si="1"/>
        <v>#REF!</v>
      </c>
      <c r="G23" s="23"/>
    </row>
    <row r="24" spans="1:7" x14ac:dyDescent="0.25">
      <c r="A24" s="26">
        <f t="shared" si="0"/>
        <v>17</v>
      </c>
      <c r="B24" s="46">
        <v>358</v>
      </c>
      <c r="C24" s="27" t="e">
        <f>+VLOOKUP(B24,#REF!,3,FALSE)</f>
        <v>#REF!</v>
      </c>
      <c r="D24" s="47" t="s">
        <v>72</v>
      </c>
      <c r="E24" s="27" t="e">
        <f>VLOOKUP(B24,#REF!,4,FALSE)</f>
        <v>#REF!</v>
      </c>
      <c r="F24" s="58" t="e">
        <f t="shared" si="1"/>
        <v>#REF!</v>
      </c>
      <c r="G24" s="23"/>
    </row>
    <row r="25" spans="1:7" x14ac:dyDescent="0.25">
      <c r="A25" s="26">
        <f t="shared" si="0"/>
        <v>18</v>
      </c>
      <c r="B25" s="46">
        <v>359</v>
      </c>
      <c r="C25" s="112" t="e">
        <f>+VLOOKUP(B25,#REF!,3,FALSE)</f>
        <v>#REF!</v>
      </c>
      <c r="D25" s="47" t="s">
        <v>73</v>
      </c>
      <c r="E25" s="112" t="e">
        <f>VLOOKUP(B25,#REF!,4,FALSE)</f>
        <v>#REF!</v>
      </c>
      <c r="F25" s="59" t="e">
        <f t="shared" si="1"/>
        <v>#REF!</v>
      </c>
      <c r="G25" s="23"/>
    </row>
    <row r="26" spans="1:7" x14ac:dyDescent="0.25">
      <c r="A26" s="26">
        <f t="shared" si="0"/>
        <v>19</v>
      </c>
      <c r="B26" s="51" t="s">
        <v>19</v>
      </c>
      <c r="C26" s="52" t="e">
        <f>SUM(C20:C25)</f>
        <v>#REF!</v>
      </c>
      <c r="D26" s="60" t="str">
        <f>"Sum L"&amp;A20&amp;" to L"&amp;A25&amp;""</f>
        <v>Sum L13 to L18</v>
      </c>
      <c r="E26" s="52" t="e">
        <f>SUM(E20:E25)</f>
        <v>#REF!</v>
      </c>
      <c r="F26" s="48" t="e">
        <f t="shared" si="1"/>
        <v>#REF!</v>
      </c>
      <c r="G26" s="23"/>
    </row>
    <row r="27" spans="1:7" x14ac:dyDescent="0.25">
      <c r="A27" s="26">
        <f t="shared" si="0"/>
        <v>20</v>
      </c>
      <c r="B27" s="61"/>
      <c r="C27" s="52"/>
      <c r="D27" s="52"/>
      <c r="E27" s="52"/>
      <c r="F27" s="48"/>
      <c r="G27" s="23"/>
    </row>
    <row r="28" spans="1:7" x14ac:dyDescent="0.25">
      <c r="A28" s="26">
        <f t="shared" si="0"/>
        <v>21</v>
      </c>
      <c r="B28" s="62" t="s">
        <v>20</v>
      </c>
      <c r="C28" s="63" t="e">
        <f>C17+C26</f>
        <v>#REF!</v>
      </c>
      <c r="D28" s="30" t="str">
        <f>"L "&amp;A17&amp;" + L "&amp;A26&amp;""</f>
        <v>L 10 + L 19</v>
      </c>
      <c r="E28" s="63" t="e">
        <f>E17+E26</f>
        <v>#REF!</v>
      </c>
      <c r="F28" s="64" t="e">
        <f>E28/C28</f>
        <v>#REF!</v>
      </c>
      <c r="G28" s="23" t="s">
        <v>49</v>
      </c>
    </row>
    <row r="29" spans="1:7" x14ac:dyDescent="0.25">
      <c r="A29" s="26"/>
      <c r="B29" s="65"/>
      <c r="C29" s="66"/>
      <c r="D29" s="66"/>
      <c r="E29" s="66"/>
      <c r="F29" s="67"/>
    </row>
    <row r="30" spans="1:7" x14ac:dyDescent="0.25">
      <c r="A30" s="26"/>
      <c r="B30" s="68"/>
      <c r="C30" s="69"/>
      <c r="D30" s="69"/>
      <c r="E30" s="70"/>
      <c r="F30" s="69"/>
    </row>
    <row r="31" spans="1:7" x14ac:dyDescent="0.25">
      <c r="A31" s="39" t="s">
        <v>74</v>
      </c>
      <c r="C31" s="69"/>
      <c r="D31" s="69"/>
      <c r="E31" s="69"/>
      <c r="F31" s="69"/>
    </row>
    <row r="32" spans="1:7" x14ac:dyDescent="0.25">
      <c r="A32" s="26"/>
      <c r="B32" s="71"/>
      <c r="C32" s="69"/>
      <c r="D32" s="69"/>
      <c r="E32" s="69"/>
      <c r="F32" s="69"/>
    </row>
    <row r="33" spans="1:9" x14ac:dyDescent="0.25">
      <c r="A33" s="25" t="s">
        <v>48</v>
      </c>
      <c r="B33" s="39"/>
      <c r="C33" s="40" t="s">
        <v>2</v>
      </c>
      <c r="D33" s="40"/>
      <c r="E33" s="40" t="s">
        <v>21</v>
      </c>
      <c r="F33" s="40" t="s">
        <v>57</v>
      </c>
    </row>
    <row r="34" spans="1:9" x14ac:dyDescent="0.25">
      <c r="A34" s="26">
        <f>A28+1</f>
        <v>22</v>
      </c>
      <c r="B34" s="41" t="s">
        <v>58</v>
      </c>
      <c r="C34" s="41" t="s">
        <v>50</v>
      </c>
      <c r="D34" s="41" t="s">
        <v>59</v>
      </c>
      <c r="E34" s="41" t="s">
        <v>60</v>
      </c>
      <c r="F34" s="41" t="s">
        <v>61</v>
      </c>
    </row>
    <row r="35" spans="1:9" x14ac:dyDescent="0.25">
      <c r="A35" s="26">
        <f t="shared" ref="A35:A42" si="2">A34+1</f>
        <v>23</v>
      </c>
      <c r="B35" s="43" t="s">
        <v>22</v>
      </c>
      <c r="C35" s="66"/>
      <c r="D35" s="66"/>
      <c r="E35" s="66"/>
      <c r="F35" s="67"/>
    </row>
    <row r="36" spans="1:9" x14ac:dyDescent="0.25">
      <c r="A36" s="26">
        <f t="shared" si="2"/>
        <v>24</v>
      </c>
      <c r="B36" s="46">
        <v>360</v>
      </c>
      <c r="C36" s="27" t="e">
        <f>+VLOOKUP(B36,#REF!,3,FALSE)</f>
        <v>#REF!</v>
      </c>
      <c r="D36" s="47" t="s">
        <v>75</v>
      </c>
      <c r="E36" s="27" t="e">
        <f>VLOOKUP(B36,#REF!,4,FALSE)</f>
        <v>#REF!</v>
      </c>
      <c r="F36" s="48" t="e">
        <f>E36/C36</f>
        <v>#REF!</v>
      </c>
    </row>
    <row r="37" spans="1:9" x14ac:dyDescent="0.25">
      <c r="A37" s="26">
        <f t="shared" si="2"/>
        <v>25</v>
      </c>
      <c r="B37" s="55" t="s">
        <v>23</v>
      </c>
      <c r="C37" s="52"/>
      <c r="D37" s="52"/>
      <c r="E37" s="31"/>
      <c r="F37" s="48"/>
    </row>
    <row r="38" spans="1:9" x14ac:dyDescent="0.25">
      <c r="A38" s="26">
        <f t="shared" si="2"/>
        <v>26</v>
      </c>
      <c r="B38" s="46">
        <v>361</v>
      </c>
      <c r="C38" s="27" t="e">
        <f>+VLOOKUP(B38,#REF!,3,FALSE)</f>
        <v>#REF!</v>
      </c>
      <c r="D38" s="47" t="s">
        <v>76</v>
      </c>
      <c r="E38" s="27" t="e">
        <f>VLOOKUP(B38,#REF!,4,FALSE)</f>
        <v>#REF!</v>
      </c>
      <c r="F38" s="48" t="e">
        <f>E38/C38</f>
        <v>#REF!</v>
      </c>
    </row>
    <row r="39" spans="1:9" x14ac:dyDescent="0.25">
      <c r="A39" s="26">
        <f t="shared" si="2"/>
        <v>27</v>
      </c>
      <c r="B39" s="46">
        <v>362</v>
      </c>
      <c r="C39" s="28" t="e">
        <f>+VLOOKUP(B39,#REF!,3,FALSE)</f>
        <v>#REF!</v>
      </c>
      <c r="D39" s="47" t="s">
        <v>77</v>
      </c>
      <c r="E39" s="28" t="e">
        <f>VLOOKUP(B39,#REF!,4,FALSE)</f>
        <v>#REF!</v>
      </c>
      <c r="F39" s="50" t="e">
        <f>E39/C39</f>
        <v>#REF!</v>
      </c>
    </row>
    <row r="40" spans="1:9" x14ac:dyDescent="0.25">
      <c r="A40" s="26">
        <f t="shared" si="2"/>
        <v>28</v>
      </c>
      <c r="B40" s="51" t="s">
        <v>24</v>
      </c>
      <c r="C40" s="52" t="e">
        <f>SUM(C38:C39)</f>
        <v>#REF!</v>
      </c>
      <c r="D40" s="30" t="str">
        <f>"L "&amp;A38&amp;" + L "&amp;A39&amp;""</f>
        <v>L 26 + L 27</v>
      </c>
      <c r="E40" s="52" t="e">
        <f>SUM(E38:E39)</f>
        <v>#REF!</v>
      </c>
      <c r="F40" s="48" t="e">
        <f>E40/C40</f>
        <v>#REF!</v>
      </c>
    </row>
    <row r="41" spans="1:9" x14ac:dyDescent="0.25">
      <c r="A41" s="26">
        <f t="shared" si="2"/>
        <v>29</v>
      </c>
      <c r="B41" s="72"/>
      <c r="C41" s="73"/>
      <c r="D41" s="52"/>
      <c r="E41" s="52"/>
      <c r="F41" s="48"/>
    </row>
    <row r="42" spans="1:9" x14ac:dyDescent="0.25">
      <c r="A42" s="26">
        <f t="shared" si="2"/>
        <v>30</v>
      </c>
      <c r="B42" s="74" t="s">
        <v>25</v>
      </c>
      <c r="C42" s="63" t="e">
        <f>C36+C40</f>
        <v>#REF!</v>
      </c>
      <c r="D42" s="30" t="str">
        <f>"L "&amp;A36&amp;" + L "&amp;A40&amp;""</f>
        <v>L 24 + L 28</v>
      </c>
      <c r="E42" s="63" t="e">
        <f>E36+E40</f>
        <v>#REF!</v>
      </c>
      <c r="F42" s="64" t="e">
        <f>E42/C42</f>
        <v>#REF!</v>
      </c>
      <c r="G42" s="23" t="s">
        <v>78</v>
      </c>
      <c r="H42" s="23"/>
    </row>
    <row r="43" spans="1:9" x14ac:dyDescent="0.25">
      <c r="A43" s="26"/>
      <c r="B43" s="75"/>
      <c r="C43" s="76"/>
      <c r="D43" s="76"/>
      <c r="E43" s="76"/>
      <c r="F43" s="77"/>
      <c r="H43" s="78"/>
      <c r="I43" s="23"/>
    </row>
    <row r="44" spans="1:9" x14ac:dyDescent="0.25">
      <c r="A44" s="79"/>
      <c r="E44" s="80"/>
    </row>
    <row r="45" spans="1:9" x14ac:dyDescent="0.25">
      <c r="A45" s="81" t="s">
        <v>52</v>
      </c>
    </row>
    <row r="46" spans="1:9" x14ac:dyDescent="0.25">
      <c r="A46" s="30" t="s">
        <v>79</v>
      </c>
      <c r="E46" s="80"/>
    </row>
    <row r="47" spans="1:9" x14ac:dyDescent="0.25">
      <c r="A47" s="30" t="s">
        <v>80</v>
      </c>
    </row>
    <row r="48" spans="1:9" x14ac:dyDescent="0.25">
      <c r="A48" s="30" t="s">
        <v>81</v>
      </c>
      <c r="C48" s="80"/>
      <c r="D48" s="80"/>
    </row>
    <row r="49" spans="1:4" x14ac:dyDescent="0.25">
      <c r="A49" s="30" t="s">
        <v>82</v>
      </c>
      <c r="C49" s="82"/>
      <c r="D49" s="82"/>
    </row>
    <row r="50" spans="1:4" x14ac:dyDescent="0.25">
      <c r="A50" s="79"/>
      <c r="C50" s="80"/>
      <c r="D50" s="80"/>
    </row>
    <row r="51" spans="1:4" x14ac:dyDescent="0.25">
      <c r="A51" s="81" t="s">
        <v>83</v>
      </c>
    </row>
    <row r="52" spans="1:4" x14ac:dyDescent="0.25">
      <c r="A52" s="30" t="s">
        <v>84</v>
      </c>
    </row>
    <row r="53" spans="1:4" x14ac:dyDescent="0.25">
      <c r="A53" s="30" t="s">
        <v>85</v>
      </c>
    </row>
    <row r="54" spans="1:4" x14ac:dyDescent="0.25">
      <c r="A54" s="30" t="s">
        <v>86</v>
      </c>
    </row>
  </sheetData>
  <pageMargins left="0.7" right="0.7" top="0.75" bottom="0.75" header="0.3" footer="0.3"/>
  <pageSetup scale="90" orientation="portrait" cellComments="asDisplayed" r:id="rId1"/>
  <headerFooter>
    <oddHeader>&amp;CSchedule 7
Transmission Plant Study Summary
&amp;RTO8  Draft Annual Update
(Based on Aug. 26, 2013 Offer of Settlement)</oddHeader>
    <oddFooter>&amp;R7-PlantStudy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2:H10"/>
  <sheetViews>
    <sheetView tabSelected="1" zoomScaleNormal="100" workbookViewId="0">
      <selection activeCell="B2" sqref="B2"/>
    </sheetView>
  </sheetViews>
  <sheetFormatPr defaultRowHeight="15" x14ac:dyDescent="0.25"/>
  <sheetData>
    <row r="2" spans="2:8" x14ac:dyDescent="0.25">
      <c r="B2" s="84" t="s">
        <v>119</v>
      </c>
      <c r="C2" s="84"/>
      <c r="D2" s="84"/>
      <c r="E2" s="84"/>
      <c r="F2" s="84"/>
      <c r="G2" s="84"/>
      <c r="H2" s="84"/>
    </row>
    <row r="3" spans="2:8" x14ac:dyDescent="0.25">
      <c r="B3" s="84"/>
      <c r="C3" s="84"/>
      <c r="D3" s="84"/>
      <c r="E3" s="84"/>
      <c r="F3" s="84"/>
      <c r="G3" s="84"/>
      <c r="H3" s="84"/>
    </row>
    <row r="4" spans="2:8" x14ac:dyDescent="0.25">
      <c r="B4" s="84"/>
      <c r="C4" s="84"/>
      <c r="D4" s="84"/>
      <c r="E4" s="84"/>
      <c r="F4" s="84"/>
      <c r="G4" s="84"/>
      <c r="H4" s="84"/>
    </row>
    <row r="5" spans="2:8" x14ac:dyDescent="0.25">
      <c r="B5" s="84" t="s">
        <v>118</v>
      </c>
      <c r="C5" s="84"/>
      <c r="D5" s="84"/>
      <c r="E5" s="84"/>
      <c r="F5" s="84"/>
      <c r="G5" s="84"/>
      <c r="H5" s="84"/>
    </row>
    <row r="6" spans="2:8" x14ac:dyDescent="0.25">
      <c r="B6" s="84" t="s">
        <v>120</v>
      </c>
      <c r="C6" s="84"/>
      <c r="D6" s="84"/>
      <c r="E6" s="84"/>
      <c r="F6" s="84"/>
      <c r="G6" s="84"/>
      <c r="H6" s="84"/>
    </row>
    <row r="7" spans="2:8" x14ac:dyDescent="0.25">
      <c r="B7" s="84" t="s">
        <v>117</v>
      </c>
      <c r="C7" s="84"/>
      <c r="D7" s="84"/>
      <c r="E7" s="84"/>
      <c r="F7" s="84"/>
      <c r="G7" s="84"/>
      <c r="H7" s="84"/>
    </row>
    <row r="8" spans="2:8" x14ac:dyDescent="0.25">
      <c r="B8" s="84" t="s">
        <v>116</v>
      </c>
      <c r="C8" s="84"/>
      <c r="D8" s="84"/>
      <c r="E8" s="84"/>
      <c r="F8" s="84"/>
      <c r="G8" s="84"/>
      <c r="H8" s="84"/>
    </row>
    <row r="9" spans="2:8" x14ac:dyDescent="0.25">
      <c r="B9" s="84" t="s">
        <v>115</v>
      </c>
      <c r="C9" s="84"/>
      <c r="D9" s="84"/>
      <c r="E9" s="84"/>
      <c r="F9" s="84"/>
      <c r="G9" s="84"/>
      <c r="H9" s="84"/>
    </row>
    <row r="10" spans="2:8" x14ac:dyDescent="0.25">
      <c r="B10" s="84" t="s">
        <v>37</v>
      </c>
      <c r="C10" s="84"/>
      <c r="D10" s="84"/>
      <c r="E10" s="84"/>
      <c r="F10" s="84"/>
      <c r="G10" s="84"/>
      <c r="H10" s="84"/>
    </row>
  </sheetData>
  <pageMargins left="0.7" right="0.7" top="0.75" bottom="0.75" header="0.3" footer="0.3"/>
  <pageSetup orientation="portrait" r:id="rId1"/>
  <headerFooter>
    <oddHeader>&amp;RTO12 Annual Update
Attachment 4
WP‐Schedule 6 and 8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pageSetUpPr fitToPage="1"/>
  </sheetPr>
  <dimension ref="A1:X154"/>
  <sheetViews>
    <sheetView showGridLines="0" zoomScale="70" zoomScaleNormal="70" workbookViewId="0"/>
  </sheetViews>
  <sheetFormatPr defaultRowHeight="15" x14ac:dyDescent="0.25"/>
  <cols>
    <col min="2" max="2" width="11.85546875" style="116" bestFit="1" customWidth="1"/>
    <col min="3" max="5" width="16" customWidth="1"/>
    <col min="6" max="6" width="16.85546875" bestFit="1" customWidth="1"/>
    <col min="7" max="7" width="17.140625" bestFit="1" customWidth="1"/>
    <col min="8" max="12" width="16" customWidth="1"/>
    <col min="13" max="13" width="17.7109375" bestFit="1" customWidth="1"/>
    <col min="14" max="14" width="17.42578125" hidden="1" customWidth="1"/>
    <col min="15" max="15" width="15.28515625" hidden="1" customWidth="1"/>
    <col min="16" max="16" width="14.28515625" bestFit="1" customWidth="1"/>
    <col min="17" max="17" width="15.42578125" bestFit="1" customWidth="1"/>
    <col min="18" max="18" width="14.28515625" bestFit="1" customWidth="1"/>
    <col min="19" max="19" width="19.140625" bestFit="1" customWidth="1"/>
    <col min="20" max="20" width="15.85546875" bestFit="1" customWidth="1"/>
    <col min="21" max="21" width="10.5703125" bestFit="1" customWidth="1"/>
    <col min="22" max="22" width="11.7109375" bestFit="1" customWidth="1"/>
    <col min="23" max="23" width="13.28515625" bestFit="1" customWidth="1"/>
    <col min="25" max="25" width="11" bestFit="1" customWidth="1"/>
    <col min="26" max="29" width="11.7109375" bestFit="1" customWidth="1"/>
    <col min="30" max="30" width="9" bestFit="1" customWidth="1"/>
    <col min="31" max="31" width="10.5703125" bestFit="1" customWidth="1"/>
    <col min="32" max="32" width="11.7109375" bestFit="1" customWidth="1"/>
    <col min="34" max="34" width="12.42578125" bestFit="1" customWidth="1"/>
    <col min="35" max="39" width="11.7109375" bestFit="1" customWidth="1"/>
    <col min="40" max="40" width="10.5703125" bestFit="1" customWidth="1"/>
    <col min="41" max="41" width="11.7109375" bestFit="1" customWidth="1"/>
    <col min="43" max="43" width="10.5703125" bestFit="1" customWidth="1"/>
    <col min="44" max="44" width="11.7109375" bestFit="1" customWidth="1"/>
    <col min="45" max="45" width="14.7109375" bestFit="1" customWidth="1"/>
    <col min="46" max="49" width="13.7109375" bestFit="1" customWidth="1"/>
    <col min="50" max="50" width="13.28515625" bestFit="1" customWidth="1"/>
    <col min="51" max="52" width="12.5703125" bestFit="1" customWidth="1"/>
  </cols>
  <sheetData>
    <row r="1" spans="1:13" ht="18.75" x14ac:dyDescent="0.3">
      <c r="A1" s="2" t="s">
        <v>3</v>
      </c>
    </row>
    <row r="2" spans="1:13" x14ac:dyDescent="0.25">
      <c r="C2" s="118">
        <f>C5-C58</f>
        <v>0</v>
      </c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13" x14ac:dyDescent="0.25">
      <c r="A3" s="1" t="s">
        <v>4</v>
      </c>
    </row>
    <row r="4" spans="1:13" x14ac:dyDescent="0.25">
      <c r="C4" s="5">
        <v>350.1</v>
      </c>
      <c r="D4" s="5">
        <v>350.2</v>
      </c>
      <c r="E4" s="5">
        <v>352</v>
      </c>
      <c r="F4" s="5">
        <v>353</v>
      </c>
      <c r="G4" s="5">
        <v>354</v>
      </c>
      <c r="H4" s="5">
        <v>355</v>
      </c>
      <c r="I4" s="5">
        <v>356</v>
      </c>
      <c r="J4" s="5">
        <v>357</v>
      </c>
      <c r="K4" s="5">
        <v>358</v>
      </c>
      <c r="L4" s="5">
        <v>359</v>
      </c>
      <c r="M4" s="5" t="s">
        <v>2</v>
      </c>
    </row>
    <row r="5" spans="1:13" x14ac:dyDescent="0.25">
      <c r="B5" s="116" t="s">
        <v>5</v>
      </c>
      <c r="C5" s="122">
        <f>C58</f>
        <v>121657931.75999999</v>
      </c>
      <c r="D5" s="122">
        <f t="shared" ref="D5:L5" si="0">D58</f>
        <v>206772795.96000001</v>
      </c>
      <c r="E5" s="122">
        <f t="shared" si="0"/>
        <v>686827403.82000017</v>
      </c>
      <c r="F5" s="122">
        <f>F58</f>
        <v>5247711807.04</v>
      </c>
      <c r="G5" s="122">
        <f t="shared" si="0"/>
        <v>2259972825.6399999</v>
      </c>
      <c r="H5" s="122">
        <f t="shared" si="0"/>
        <v>1008567359.33</v>
      </c>
      <c r="I5" s="122">
        <f>I58</f>
        <v>1482107623.72</v>
      </c>
      <c r="J5" s="122">
        <f t="shared" si="0"/>
        <v>61087062.369999997</v>
      </c>
      <c r="K5" s="122">
        <f t="shared" si="0"/>
        <v>268612322.58999997</v>
      </c>
      <c r="L5" s="122">
        <f t="shared" si="0"/>
        <v>194018040.61000001</v>
      </c>
      <c r="M5" s="3">
        <f>SUM(C5:L5)</f>
        <v>11537335172.84</v>
      </c>
    </row>
    <row r="6" spans="1:13" x14ac:dyDescent="0.25">
      <c r="B6" s="117">
        <f>B23</f>
        <v>42370</v>
      </c>
      <c r="C6" s="3">
        <f>C59-C58</f>
        <v>-1616115.0899999887</v>
      </c>
      <c r="D6" s="3">
        <f>D59-D58</f>
        <v>21088.909999996424</v>
      </c>
      <c r="E6" s="3">
        <f t="shared" ref="E6:L6" si="1">E59-E58</f>
        <v>16509108.519999981</v>
      </c>
      <c r="F6" s="3">
        <f t="shared" si="1"/>
        <v>13622374.540000916</v>
      </c>
      <c r="G6" s="3">
        <f t="shared" si="1"/>
        <v>7105316.6500000954</v>
      </c>
      <c r="H6" s="3">
        <f t="shared" si="1"/>
        <v>10706735.98999989</v>
      </c>
      <c r="I6" s="3">
        <f t="shared" si="1"/>
        <v>8816322.5700001717</v>
      </c>
      <c r="J6" s="3">
        <f t="shared" si="1"/>
        <v>938442.97000000626</v>
      </c>
      <c r="K6" s="3">
        <f t="shared" si="1"/>
        <v>1701955.1899999976</v>
      </c>
      <c r="L6" s="3">
        <f t="shared" si="1"/>
        <v>230848</v>
      </c>
      <c r="M6" s="3"/>
    </row>
    <row r="7" spans="1:13" x14ac:dyDescent="0.25">
      <c r="B7" s="117">
        <f t="shared" ref="B7:B17" si="2">B24</f>
        <v>42401</v>
      </c>
      <c r="C7" s="3">
        <f t="shared" ref="C7:L17" si="3">C60-C59</f>
        <v>-1085.8700000047684</v>
      </c>
      <c r="D7" s="3">
        <f t="shared" si="3"/>
        <v>-4135.8000000119209</v>
      </c>
      <c r="E7" s="3">
        <f t="shared" si="3"/>
        <v>-6131852.0499999523</v>
      </c>
      <c r="F7" s="3">
        <f t="shared" si="3"/>
        <v>23249855.599999428</v>
      </c>
      <c r="G7" s="3">
        <f t="shared" si="3"/>
        <v>2203121.4200000763</v>
      </c>
      <c r="H7" s="3">
        <f t="shared" si="3"/>
        <v>10870938.51000011</v>
      </c>
      <c r="I7" s="3">
        <f t="shared" si="3"/>
        <v>1086600.8199999332</v>
      </c>
      <c r="J7" s="3">
        <f t="shared" si="3"/>
        <v>-24970.270000003278</v>
      </c>
      <c r="K7" s="3">
        <f t="shared" si="3"/>
        <v>103305.32000005245</v>
      </c>
      <c r="L7" s="3">
        <f t="shared" si="3"/>
        <v>304747.8599999845</v>
      </c>
      <c r="M7" s="3"/>
    </row>
    <row r="8" spans="1:13" x14ac:dyDescent="0.25">
      <c r="B8" s="117">
        <f t="shared" si="2"/>
        <v>42430</v>
      </c>
      <c r="C8" s="3">
        <f t="shared" si="3"/>
        <v>9933997.5699999928</v>
      </c>
      <c r="D8" s="3">
        <f t="shared" si="3"/>
        <v>82797.480000019073</v>
      </c>
      <c r="E8" s="3">
        <f t="shared" si="3"/>
        <v>14032186.529999852</v>
      </c>
      <c r="F8" s="3">
        <f t="shared" si="3"/>
        <v>30194225.859998703</v>
      </c>
      <c r="G8" s="3">
        <f t="shared" si="3"/>
        <v>1257328.3500003815</v>
      </c>
      <c r="H8" s="3">
        <f t="shared" si="3"/>
        <v>25150862.699999928</v>
      </c>
      <c r="I8" s="3">
        <f t="shared" si="3"/>
        <v>9930133.4799997807</v>
      </c>
      <c r="J8" s="3">
        <f t="shared" si="3"/>
        <v>27210.070000000298</v>
      </c>
      <c r="K8" s="3">
        <f t="shared" si="3"/>
        <v>1421894.9099999666</v>
      </c>
      <c r="L8" s="3">
        <f t="shared" si="3"/>
        <v>8994215.4300000072</v>
      </c>
      <c r="M8" s="3"/>
    </row>
    <row r="9" spans="1:13" x14ac:dyDescent="0.25">
      <c r="B9" s="117">
        <f t="shared" si="2"/>
        <v>42461</v>
      </c>
      <c r="C9" s="3">
        <f t="shared" si="3"/>
        <v>10154.260000005364</v>
      </c>
      <c r="D9" s="3">
        <f t="shared" si="3"/>
        <v>45961.920000016689</v>
      </c>
      <c r="E9" s="3">
        <f t="shared" si="3"/>
        <v>36561502.870000005</v>
      </c>
      <c r="F9" s="3">
        <f t="shared" si="3"/>
        <v>19937830.550000191</v>
      </c>
      <c r="G9" s="3">
        <f t="shared" si="3"/>
        <v>523230.51999950409</v>
      </c>
      <c r="H9" s="3">
        <f t="shared" si="3"/>
        <v>13223622.820000052</v>
      </c>
      <c r="I9" s="3">
        <f t="shared" si="3"/>
        <v>343204.25999999046</v>
      </c>
      <c r="J9" s="3">
        <f t="shared" si="3"/>
        <v>2327052.7299999967</v>
      </c>
      <c r="K9" s="3">
        <f t="shared" si="3"/>
        <v>9963639.4600000381</v>
      </c>
      <c r="L9" s="3">
        <f t="shared" si="3"/>
        <v>699508.53000000119</v>
      </c>
      <c r="M9" s="3"/>
    </row>
    <row r="10" spans="1:13" x14ac:dyDescent="0.25">
      <c r="B10" s="117">
        <f t="shared" si="2"/>
        <v>42491</v>
      </c>
      <c r="C10" s="3">
        <f t="shared" si="3"/>
        <v>8352.6299999952316</v>
      </c>
      <c r="D10" s="3">
        <f t="shared" si="3"/>
        <v>8957.7999999821186</v>
      </c>
      <c r="E10" s="3">
        <f t="shared" si="3"/>
        <v>1116903.2099997997</v>
      </c>
      <c r="F10" s="3">
        <f t="shared" si="3"/>
        <v>2255073.8300008774</v>
      </c>
      <c r="G10" s="3">
        <f t="shared" si="3"/>
        <v>3687880.509999752</v>
      </c>
      <c r="H10" s="3">
        <f t="shared" si="3"/>
        <v>8660482.1999999285</v>
      </c>
      <c r="I10" s="3">
        <f t="shared" si="3"/>
        <v>692271.42999982834</v>
      </c>
      <c r="J10" s="3">
        <f t="shared" si="3"/>
        <v>240023.78000000119</v>
      </c>
      <c r="K10" s="3">
        <f t="shared" si="3"/>
        <v>1939123.8499999642</v>
      </c>
      <c r="L10" s="3">
        <f t="shared" si="3"/>
        <v>1165179.2299999893</v>
      </c>
      <c r="M10" s="3"/>
    </row>
    <row r="11" spans="1:13" x14ac:dyDescent="0.25">
      <c r="B11" s="117">
        <f t="shared" si="2"/>
        <v>42522</v>
      </c>
      <c r="C11" s="3">
        <f t="shared" si="3"/>
        <v>-521704.04999999702</v>
      </c>
      <c r="D11" s="3">
        <f t="shared" si="3"/>
        <v>-405605.62000003457</v>
      </c>
      <c r="E11" s="3">
        <f t="shared" si="3"/>
        <v>9431414.2700002193</v>
      </c>
      <c r="F11" s="3">
        <f t="shared" si="3"/>
        <v>49945066.599999428</v>
      </c>
      <c r="G11" s="3">
        <f t="shared" si="3"/>
        <v>-19249957.25</v>
      </c>
      <c r="H11" s="3">
        <f t="shared" si="3"/>
        <v>17906003.130000114</v>
      </c>
      <c r="I11" s="3">
        <f t="shared" si="3"/>
        <v>2166187.7000005245</v>
      </c>
      <c r="J11" s="3">
        <f t="shared" si="3"/>
        <v>3250928.5500000045</v>
      </c>
      <c r="K11" s="3">
        <f t="shared" si="3"/>
        <v>24254225.390000045</v>
      </c>
      <c r="L11" s="3">
        <f t="shared" si="3"/>
        <v>3309862.3599999845</v>
      </c>
      <c r="M11" s="3"/>
    </row>
    <row r="12" spans="1:13" x14ac:dyDescent="0.25">
      <c r="B12" s="117">
        <f t="shared" si="2"/>
        <v>42552</v>
      </c>
      <c r="C12" s="3">
        <f t="shared" si="3"/>
        <v>3784.2300000041723</v>
      </c>
      <c r="D12" s="3">
        <f t="shared" si="3"/>
        <v>7647.210000038147</v>
      </c>
      <c r="E12" s="3">
        <f t="shared" si="3"/>
        <v>11806969.5200001</v>
      </c>
      <c r="F12" s="3">
        <f t="shared" si="3"/>
        <v>85469418.990000725</v>
      </c>
      <c r="G12" s="3">
        <f t="shared" si="3"/>
        <v>-120947.0999994278</v>
      </c>
      <c r="H12" s="3">
        <f t="shared" si="3"/>
        <v>7925200.9400000572</v>
      </c>
      <c r="I12" s="3">
        <f t="shared" si="3"/>
        <v>-507970.2000002861</v>
      </c>
      <c r="J12" s="3">
        <f t="shared" si="3"/>
        <v>608006.78000000119</v>
      </c>
      <c r="K12" s="3">
        <f t="shared" si="3"/>
        <v>995354.18999999762</v>
      </c>
      <c r="L12" s="3">
        <f t="shared" si="3"/>
        <v>523200.02000004053</v>
      </c>
      <c r="M12" s="3"/>
    </row>
    <row r="13" spans="1:13" x14ac:dyDescent="0.25">
      <c r="B13" s="117">
        <f t="shared" si="2"/>
        <v>42583</v>
      </c>
      <c r="C13" s="3">
        <f t="shared" si="3"/>
        <v>-3065.2199999988079</v>
      </c>
      <c r="D13" s="3">
        <f t="shared" si="3"/>
        <v>19834.259999990463</v>
      </c>
      <c r="E13" s="3">
        <f t="shared" si="3"/>
        <v>-825893.71000015736</v>
      </c>
      <c r="F13" s="3">
        <f t="shared" si="3"/>
        <v>472729.54999923706</v>
      </c>
      <c r="G13" s="3">
        <f t="shared" si="3"/>
        <v>20517537.75</v>
      </c>
      <c r="H13" s="3">
        <f t="shared" si="3"/>
        <v>10119718.690000057</v>
      </c>
      <c r="I13" s="3">
        <f t="shared" si="3"/>
        <v>-5524589.0100002289</v>
      </c>
      <c r="J13" s="3">
        <f t="shared" si="3"/>
        <v>662021.8900000006</v>
      </c>
      <c r="K13" s="3">
        <f t="shared" si="3"/>
        <v>-1129298.0100000501</v>
      </c>
      <c r="L13" s="3">
        <f t="shared" si="3"/>
        <v>-14009677.75999999</v>
      </c>
      <c r="M13" s="3"/>
    </row>
    <row r="14" spans="1:13" x14ac:dyDescent="0.25">
      <c r="B14" s="117">
        <f t="shared" si="2"/>
        <v>42614</v>
      </c>
      <c r="C14" s="3">
        <f t="shared" si="3"/>
        <v>13904.509999990463</v>
      </c>
      <c r="D14" s="3">
        <f t="shared" si="3"/>
        <v>2729136.6100000143</v>
      </c>
      <c r="E14" s="3">
        <f t="shared" si="3"/>
        <v>2183477.8999999762</v>
      </c>
      <c r="F14" s="3">
        <f t="shared" si="3"/>
        <v>5988416.970000267</v>
      </c>
      <c r="G14" s="3">
        <f t="shared" si="3"/>
        <v>1246024.8299999237</v>
      </c>
      <c r="H14" s="3">
        <f t="shared" si="3"/>
        <v>10505216.670000076</v>
      </c>
      <c r="I14" s="3">
        <f t="shared" si="3"/>
        <v>9122890.6600000858</v>
      </c>
      <c r="J14" s="3">
        <f t="shared" si="3"/>
        <v>179139285.69</v>
      </c>
      <c r="K14" s="3">
        <f t="shared" si="3"/>
        <v>62761244</v>
      </c>
      <c r="L14" s="3">
        <f t="shared" si="3"/>
        <v>-13869.050000041723</v>
      </c>
      <c r="M14" s="3"/>
    </row>
    <row r="15" spans="1:13" x14ac:dyDescent="0.25">
      <c r="B15" s="117">
        <f t="shared" si="2"/>
        <v>42644</v>
      </c>
      <c r="C15" s="3">
        <f t="shared" si="3"/>
        <v>-800.61999998986721</v>
      </c>
      <c r="D15" s="3">
        <f t="shared" si="3"/>
        <v>118271.71999996901</v>
      </c>
      <c r="E15" s="3">
        <f t="shared" si="3"/>
        <v>33890662.600000024</v>
      </c>
      <c r="F15" s="3">
        <f t="shared" si="3"/>
        <v>24855909.080000877</v>
      </c>
      <c r="G15" s="3">
        <f t="shared" si="3"/>
        <v>8899690.7100000381</v>
      </c>
      <c r="H15" s="3">
        <f t="shared" si="3"/>
        <v>9450956.1599998474</v>
      </c>
      <c r="I15" s="3">
        <f t="shared" si="3"/>
        <v>7535391.4100003242</v>
      </c>
      <c r="J15" s="3">
        <f t="shared" si="3"/>
        <v>-3792760.2199999988</v>
      </c>
      <c r="K15" s="3">
        <f t="shared" si="3"/>
        <v>2091679.2700000405</v>
      </c>
      <c r="L15" s="3">
        <f t="shared" si="3"/>
        <v>578812.67000001669</v>
      </c>
      <c r="M15" s="3"/>
    </row>
    <row r="16" spans="1:13" x14ac:dyDescent="0.25">
      <c r="B16" s="117">
        <f t="shared" si="2"/>
        <v>42675</v>
      </c>
      <c r="C16" s="3">
        <f t="shared" si="3"/>
        <v>7473.75</v>
      </c>
      <c r="D16" s="3">
        <f t="shared" si="3"/>
        <v>29810.72000002861</v>
      </c>
      <c r="E16" s="3">
        <f t="shared" si="3"/>
        <v>6765255.6000000238</v>
      </c>
      <c r="F16" s="3">
        <f t="shared" si="3"/>
        <v>20988398.509998322</v>
      </c>
      <c r="G16" s="3">
        <f t="shared" si="3"/>
        <v>5002898.3599996567</v>
      </c>
      <c r="H16" s="3">
        <f t="shared" si="3"/>
        <v>10535333.419999838</v>
      </c>
      <c r="I16" s="3">
        <f t="shared" si="3"/>
        <v>-2223627.1000001431</v>
      </c>
      <c r="J16" s="3">
        <f t="shared" si="3"/>
        <v>8351173.5</v>
      </c>
      <c r="K16" s="3">
        <f t="shared" si="3"/>
        <v>-3876918.3000000119</v>
      </c>
      <c r="L16" s="3">
        <f t="shared" si="3"/>
        <v>199969.74000000954</v>
      </c>
      <c r="M16" s="3"/>
    </row>
    <row r="17" spans="1:24" x14ac:dyDescent="0.25">
      <c r="B17" s="117">
        <f t="shared" si="2"/>
        <v>42705</v>
      </c>
      <c r="C17" s="3">
        <f t="shared" si="3"/>
        <v>24326.179999992251</v>
      </c>
      <c r="D17" s="3">
        <f t="shared" si="3"/>
        <v>2251.4299999773502</v>
      </c>
      <c r="E17" s="3">
        <f t="shared" si="3"/>
        <v>13611369.159999967</v>
      </c>
      <c r="F17" s="3">
        <f t="shared" si="3"/>
        <v>61555772.450000763</v>
      </c>
      <c r="G17" s="3">
        <f t="shared" si="3"/>
        <v>14453276.050000191</v>
      </c>
      <c r="H17" s="3">
        <f t="shared" si="3"/>
        <v>14542537.870000362</v>
      </c>
      <c r="I17" s="3">
        <f t="shared" si="3"/>
        <v>-13733180.190000057</v>
      </c>
      <c r="J17" s="3">
        <f t="shared" si="3"/>
        <v>406812.56999999285</v>
      </c>
      <c r="K17" s="3">
        <f t="shared" si="3"/>
        <v>-104199.23000001907</v>
      </c>
      <c r="L17" s="3">
        <f t="shared" si="3"/>
        <v>4534396.8100000024</v>
      </c>
      <c r="M17" s="3"/>
    </row>
    <row r="18" spans="1:24" ht="15.75" thickBot="1" x14ac:dyDescent="0.3">
      <c r="B18" s="116" t="s">
        <v>6</v>
      </c>
      <c r="C18" s="6">
        <f>SUM(C5:C17)</f>
        <v>129517154.03999999</v>
      </c>
      <c r="D18" s="6">
        <f t="shared" ref="D18:K18" si="4">SUM(D5:D17)</f>
        <v>209428812.59999999</v>
      </c>
      <c r="E18" s="6">
        <f t="shared" si="4"/>
        <v>825778508.24000001</v>
      </c>
      <c r="F18" s="6">
        <f t="shared" si="4"/>
        <v>5586246879.5699997</v>
      </c>
      <c r="G18" s="6">
        <f t="shared" si="4"/>
        <v>2305498226.4400001</v>
      </c>
      <c r="H18" s="6">
        <f t="shared" si="4"/>
        <v>1158164968.4300003</v>
      </c>
      <c r="I18" s="6">
        <f t="shared" si="4"/>
        <v>1499811259.55</v>
      </c>
      <c r="J18" s="6">
        <f t="shared" si="4"/>
        <v>253220290.41</v>
      </c>
      <c r="K18" s="6">
        <f t="shared" si="4"/>
        <v>368734328.63</v>
      </c>
      <c r="L18" s="6">
        <f>SUM(L5:L17)</f>
        <v>200535234.45000002</v>
      </c>
      <c r="M18" s="6">
        <f>SUM(C18:L18)</f>
        <v>12536935662.359999</v>
      </c>
      <c r="N18" s="118">
        <f>M18-'2016 ISO Study with Inc Plant'!B26</f>
        <v>0.42000007629394531</v>
      </c>
      <c r="O18" t="s">
        <v>93</v>
      </c>
    </row>
    <row r="19" spans="1:24" ht="15.75" thickTop="1" x14ac:dyDescent="0.25"/>
    <row r="20" spans="1:24" x14ac:dyDescent="0.25">
      <c r="A20" s="1" t="s">
        <v>7</v>
      </c>
    </row>
    <row r="21" spans="1:24" x14ac:dyDescent="0.25">
      <c r="C21" s="5">
        <v>350.1</v>
      </c>
      <c r="D21" s="5">
        <v>350.2</v>
      </c>
      <c r="E21" s="5">
        <v>352</v>
      </c>
      <c r="F21" s="5">
        <v>353</v>
      </c>
      <c r="G21" s="5">
        <v>354</v>
      </c>
      <c r="H21" s="5">
        <v>355</v>
      </c>
      <c r="I21" s="5">
        <v>356</v>
      </c>
      <c r="J21" s="5">
        <v>357</v>
      </c>
      <c r="K21" s="5">
        <v>358</v>
      </c>
      <c r="L21" s="5">
        <v>359</v>
      </c>
      <c r="M21" s="5" t="s">
        <v>2</v>
      </c>
    </row>
    <row r="22" spans="1:24" x14ac:dyDescent="0.25">
      <c r="B22" s="116" t="s">
        <v>5</v>
      </c>
      <c r="C22" s="3">
        <v>0</v>
      </c>
      <c r="D22" s="3">
        <f>C73+D73</f>
        <v>22226285.060000002</v>
      </c>
      <c r="E22" s="3">
        <f t="shared" ref="E22:L22" si="5">E73</f>
        <v>110602067.63</v>
      </c>
      <c r="F22" s="3">
        <f t="shared" si="5"/>
        <v>649885227.40999997</v>
      </c>
      <c r="G22" s="3">
        <f t="shared" si="5"/>
        <v>470289549.67999995</v>
      </c>
      <c r="H22" s="3">
        <f t="shared" si="5"/>
        <v>181285764.92000002</v>
      </c>
      <c r="I22" s="3">
        <f t="shared" si="5"/>
        <v>581070810.87000012</v>
      </c>
      <c r="J22" s="3">
        <f t="shared" si="5"/>
        <v>18077102.259999998</v>
      </c>
      <c r="K22" s="3">
        <f t="shared" si="5"/>
        <v>92843637.359999999</v>
      </c>
      <c r="L22" s="3">
        <f t="shared" si="5"/>
        <v>15351645.219999999</v>
      </c>
      <c r="M22" s="3">
        <f>SUM(C22:L22)</f>
        <v>2141632090.4099998</v>
      </c>
    </row>
    <row r="23" spans="1:24" x14ac:dyDescent="0.25">
      <c r="B23" s="117">
        <f>B41</f>
        <v>42370</v>
      </c>
      <c r="C23" s="3">
        <v>0</v>
      </c>
      <c r="D23" s="3">
        <f>(D74+C74)-(D73+C73)</f>
        <v>289288.37999999896</v>
      </c>
      <c r="E23" s="3">
        <f>E74-E73</f>
        <v>649410.38000002503</v>
      </c>
      <c r="F23" s="3">
        <f t="shared" ref="F23:L23" si="6">F74-F73</f>
        <v>5708405</v>
      </c>
      <c r="G23" s="3">
        <f t="shared" si="6"/>
        <v>1645878.7100000381</v>
      </c>
      <c r="H23" s="3">
        <f t="shared" si="6"/>
        <v>1292628.9399999976</v>
      </c>
      <c r="I23" s="3">
        <f t="shared" si="6"/>
        <v>2296431.7500001192</v>
      </c>
      <c r="J23" s="3">
        <f t="shared" si="6"/>
        <v>8551.3500000014901</v>
      </c>
      <c r="K23" s="3">
        <f t="shared" si="6"/>
        <v>404805.29999999702</v>
      </c>
      <c r="L23" s="3">
        <f t="shared" si="6"/>
        <v>84277.790000000969</v>
      </c>
      <c r="M23" s="3"/>
      <c r="P23" s="120"/>
      <c r="Q23" s="120"/>
      <c r="R23" s="120"/>
      <c r="S23" s="120"/>
      <c r="T23" s="120"/>
      <c r="U23" s="120"/>
      <c r="V23" s="120"/>
      <c r="W23" s="120"/>
      <c r="X23" s="120"/>
    </row>
    <row r="24" spans="1:24" x14ac:dyDescent="0.25">
      <c r="B24" s="117">
        <f t="shared" ref="B24:B34" si="7">B42</f>
        <v>42401</v>
      </c>
      <c r="C24" s="3">
        <v>0</v>
      </c>
      <c r="D24" s="3">
        <f t="shared" ref="D24:D34" si="8">(D75+C75)-(D74+C74)</f>
        <v>290018.3900000006</v>
      </c>
      <c r="E24" s="3">
        <f t="shared" ref="E24:L24" si="9">E75-E74</f>
        <v>2113530.1200000048</v>
      </c>
      <c r="F24" s="3">
        <f t="shared" si="9"/>
        <v>15928507.869999766</v>
      </c>
      <c r="G24" s="3">
        <f t="shared" si="9"/>
        <v>963658.52999997139</v>
      </c>
      <c r="H24" s="3">
        <f t="shared" si="9"/>
        <v>3466152.3099999726</v>
      </c>
      <c r="I24" s="3">
        <f t="shared" si="9"/>
        <v>1008280.6699995995</v>
      </c>
      <c r="J24" s="3">
        <f t="shared" si="9"/>
        <v>83348.589999999851</v>
      </c>
      <c r="K24" s="3">
        <f t="shared" si="9"/>
        <v>627308.23000000417</v>
      </c>
      <c r="L24" s="3">
        <f t="shared" si="9"/>
        <v>413955.40000000224</v>
      </c>
      <c r="M24" s="3"/>
      <c r="P24" s="120"/>
      <c r="Q24" s="120"/>
      <c r="R24" s="120"/>
      <c r="S24" s="120"/>
      <c r="T24" s="120"/>
      <c r="U24" s="120"/>
      <c r="V24" s="120"/>
      <c r="W24" s="120"/>
      <c r="X24" s="120"/>
    </row>
    <row r="25" spans="1:24" x14ac:dyDescent="0.25">
      <c r="B25" s="117">
        <f t="shared" si="7"/>
        <v>42430</v>
      </c>
      <c r="C25" s="3">
        <v>0</v>
      </c>
      <c r="D25" s="3">
        <f t="shared" si="8"/>
        <v>290118.71000000089</v>
      </c>
      <c r="E25" s="3">
        <f t="shared" ref="E25:L25" si="10">E76-E75</f>
        <v>967343.84999999404</v>
      </c>
      <c r="F25" s="3">
        <f t="shared" si="10"/>
        <v>1708974.0300000906</v>
      </c>
      <c r="G25" s="3">
        <f t="shared" si="10"/>
        <v>3728082.6900000572</v>
      </c>
      <c r="H25" s="3">
        <f t="shared" si="10"/>
        <v>1124653.9600000381</v>
      </c>
      <c r="I25" s="3">
        <f t="shared" si="10"/>
        <v>3225443.0500000715</v>
      </c>
      <c r="J25" s="3">
        <f t="shared" si="10"/>
        <v>89995.420000001788</v>
      </c>
      <c r="K25" s="3">
        <f t="shared" si="10"/>
        <v>615757.68000000715</v>
      </c>
      <c r="L25" s="3">
        <f t="shared" si="10"/>
        <v>166455.26999999769</v>
      </c>
      <c r="M25" s="3"/>
      <c r="P25" s="120"/>
      <c r="Q25" s="120"/>
      <c r="R25" s="120"/>
      <c r="S25" s="120"/>
      <c r="T25" s="120"/>
      <c r="U25" s="120"/>
      <c r="V25" s="120"/>
      <c r="W25" s="120"/>
      <c r="X25" s="120"/>
    </row>
    <row r="26" spans="1:24" x14ac:dyDescent="0.25">
      <c r="B26" s="117">
        <f t="shared" si="7"/>
        <v>42461</v>
      </c>
      <c r="C26" s="3">
        <v>0</v>
      </c>
      <c r="D26" s="3">
        <f t="shared" si="8"/>
        <v>290112.42999999598</v>
      </c>
      <c r="E26" s="3">
        <f t="shared" ref="E26:L26" si="11">E77-E76</f>
        <v>979181.17163978517</v>
      </c>
      <c r="F26" s="3">
        <f t="shared" si="11"/>
        <v>8836311.3106194735</v>
      </c>
      <c r="G26" s="3">
        <f t="shared" si="11"/>
        <v>4049185.9492231607</v>
      </c>
      <c r="H26" s="3">
        <f t="shared" si="11"/>
        <v>-1241700.0376951098</v>
      </c>
      <c r="I26" s="3">
        <f t="shared" si="11"/>
        <v>3266263.8446832895</v>
      </c>
      <c r="J26" s="3">
        <f t="shared" si="11"/>
        <v>91783.742966704071</v>
      </c>
      <c r="K26" s="3">
        <f t="shared" si="11"/>
        <v>391954.7767072171</v>
      </c>
      <c r="L26" s="3">
        <f t="shared" si="11"/>
        <v>278327.01001171023</v>
      </c>
      <c r="M26" s="3"/>
      <c r="P26" s="120"/>
      <c r="Q26" s="120"/>
      <c r="R26" s="120"/>
      <c r="S26" s="120"/>
      <c r="T26" s="120"/>
      <c r="U26" s="120"/>
      <c r="V26" s="120"/>
      <c r="W26" s="120"/>
      <c r="X26" s="120"/>
    </row>
    <row r="27" spans="1:24" x14ac:dyDescent="0.25">
      <c r="B27" s="117">
        <f t="shared" si="7"/>
        <v>42491</v>
      </c>
      <c r="C27" s="3">
        <v>0</v>
      </c>
      <c r="D27" s="3">
        <f>(D78+C78)-(D77+C77)</f>
        <v>94544.760000001639</v>
      </c>
      <c r="E27" s="3">
        <f t="shared" ref="E27:L27" si="12">E78-E77</f>
        <v>-276599.35688139498</v>
      </c>
      <c r="F27" s="3">
        <f t="shared" si="12"/>
        <v>2518173.8564291</v>
      </c>
      <c r="G27" s="3">
        <f t="shared" si="12"/>
        <v>4200291.4950397015</v>
      </c>
      <c r="H27" s="3">
        <f t="shared" si="12"/>
        <v>-4772281.4690147042</v>
      </c>
      <c r="I27" s="3">
        <f t="shared" si="12"/>
        <v>1125071.4087468386</v>
      </c>
      <c r="J27" s="3">
        <f t="shared" si="12"/>
        <v>100923.06418236345</v>
      </c>
      <c r="K27" s="3">
        <f t="shared" si="12"/>
        <v>146215.74773678184</v>
      </c>
      <c r="L27" s="3">
        <f t="shared" si="12"/>
        <v>207785.24949426204</v>
      </c>
      <c r="M27" s="3"/>
      <c r="P27" s="120"/>
      <c r="Q27" s="120"/>
      <c r="R27" s="120"/>
      <c r="S27" s="120"/>
      <c r="T27" s="120"/>
      <c r="U27" s="120"/>
      <c r="V27" s="120"/>
      <c r="W27" s="120"/>
      <c r="X27" s="120"/>
    </row>
    <row r="28" spans="1:24" x14ac:dyDescent="0.25">
      <c r="B28" s="117">
        <f t="shared" si="7"/>
        <v>42522</v>
      </c>
      <c r="C28" s="3">
        <v>0</v>
      </c>
      <c r="D28" s="3">
        <f t="shared" si="8"/>
        <v>343517.1099999994</v>
      </c>
      <c r="E28" s="3">
        <f t="shared" ref="E28:L28" si="13">E79-E78</f>
        <v>1977586.5146919638</v>
      </c>
      <c r="F28" s="3">
        <f t="shared" si="13"/>
        <v>4838428.6771959066</v>
      </c>
      <c r="G28" s="3">
        <f t="shared" si="13"/>
        <v>5845987.5424886346</v>
      </c>
      <c r="H28" s="3">
        <f t="shared" si="13"/>
        <v>-739022.09109160304</v>
      </c>
      <c r="I28" s="3">
        <f t="shared" si="13"/>
        <v>5155166.7906907797</v>
      </c>
      <c r="J28" s="3">
        <f t="shared" si="13"/>
        <v>93497.31870572269</v>
      </c>
      <c r="K28" s="3">
        <f t="shared" si="13"/>
        <v>432661.76425528526</v>
      </c>
      <c r="L28" s="3">
        <f t="shared" si="13"/>
        <v>458755.7326704748</v>
      </c>
      <c r="M28" s="3"/>
      <c r="P28" s="120"/>
      <c r="Q28" s="120"/>
      <c r="R28" s="120"/>
      <c r="S28" s="120"/>
      <c r="T28" s="120"/>
      <c r="U28" s="120"/>
      <c r="V28" s="120"/>
      <c r="W28" s="120"/>
      <c r="X28" s="120"/>
    </row>
    <row r="29" spans="1:24" x14ac:dyDescent="0.25">
      <c r="B29" s="117">
        <f t="shared" si="7"/>
        <v>42552</v>
      </c>
      <c r="C29" s="3">
        <v>0</v>
      </c>
      <c r="D29" s="3">
        <f t="shared" si="8"/>
        <v>294036.75999999791</v>
      </c>
      <c r="E29" s="3">
        <f t="shared" ref="E29:L29" si="14">E80-E79</f>
        <v>186381.53152811527</v>
      </c>
      <c r="F29" s="3">
        <f t="shared" si="14"/>
        <v>19507615.257769585</v>
      </c>
      <c r="G29" s="3">
        <f t="shared" si="14"/>
        <v>4746408.5977743864</v>
      </c>
      <c r="H29" s="3">
        <f t="shared" si="14"/>
        <v>-387581.34486076236</v>
      </c>
      <c r="I29" s="3">
        <f t="shared" si="14"/>
        <v>3173576.9967530966</v>
      </c>
      <c r="J29" s="3">
        <f t="shared" si="14"/>
        <v>98560.570930890739</v>
      </c>
      <c r="K29" s="3">
        <f t="shared" si="14"/>
        <v>609360.46648989618</v>
      </c>
      <c r="L29" s="3">
        <f t="shared" si="14"/>
        <v>449655.91582109034</v>
      </c>
      <c r="M29" s="3"/>
      <c r="P29" s="120"/>
      <c r="Q29" s="120"/>
      <c r="R29" s="120"/>
      <c r="S29" s="120"/>
      <c r="T29" s="120"/>
      <c r="U29" s="120"/>
      <c r="V29" s="120"/>
      <c r="W29" s="120"/>
      <c r="X29" s="120"/>
    </row>
    <row r="30" spans="1:24" x14ac:dyDescent="0.25">
      <c r="B30" s="117">
        <f t="shared" si="7"/>
        <v>42583</v>
      </c>
      <c r="C30" s="3">
        <v>0</v>
      </c>
      <c r="D30" s="3">
        <f t="shared" si="8"/>
        <v>266507.14999999851</v>
      </c>
      <c r="E30" s="3">
        <f t="shared" ref="E30:L30" si="15">E81-E80</f>
        <v>2600074.5099702924</v>
      </c>
      <c r="F30" s="3">
        <f t="shared" si="15"/>
        <v>10414145.204502225</v>
      </c>
      <c r="G30" s="3">
        <f t="shared" si="15"/>
        <v>2923787.2977825999</v>
      </c>
      <c r="H30" s="3">
        <f t="shared" si="15"/>
        <v>-1623790.9728487134</v>
      </c>
      <c r="I30" s="3">
        <f t="shared" si="15"/>
        <v>2345372.8535919189</v>
      </c>
      <c r="J30" s="3">
        <f t="shared" si="15"/>
        <v>90890.156992252916</v>
      </c>
      <c r="K30" s="3">
        <f t="shared" si="15"/>
        <v>269519.22468572855</v>
      </c>
      <c r="L30" s="3">
        <f t="shared" si="15"/>
        <v>-125483.76711208001</v>
      </c>
      <c r="M30" s="3"/>
      <c r="P30" s="120"/>
      <c r="Q30" s="120"/>
      <c r="R30" s="120"/>
      <c r="S30" s="120"/>
      <c r="T30" s="120"/>
      <c r="U30" s="120"/>
      <c r="V30" s="120"/>
      <c r="W30" s="120"/>
      <c r="X30" s="120"/>
    </row>
    <row r="31" spans="1:24" x14ac:dyDescent="0.25">
      <c r="B31" s="117">
        <f t="shared" si="7"/>
        <v>42614</v>
      </c>
      <c r="C31" s="3">
        <v>0</v>
      </c>
      <c r="D31" s="3">
        <f t="shared" si="8"/>
        <v>191221.97000000253</v>
      </c>
      <c r="E31" s="3">
        <f t="shared" ref="E31:L31" si="16">E82-E81</f>
        <v>1424732.2451823652</v>
      </c>
      <c r="F31" s="3">
        <f t="shared" si="16"/>
        <v>10301748.773274541</v>
      </c>
      <c r="G31" s="3">
        <f t="shared" si="16"/>
        <v>4496702.875246346</v>
      </c>
      <c r="H31" s="3">
        <f t="shared" si="16"/>
        <v>-1091551.6143208444</v>
      </c>
      <c r="I31" s="3">
        <f t="shared" si="16"/>
        <v>3432885.6864608526</v>
      </c>
      <c r="J31" s="3">
        <f t="shared" si="16"/>
        <v>99265.922886967659</v>
      </c>
      <c r="K31" s="3">
        <f t="shared" si="16"/>
        <v>340986.4273788929</v>
      </c>
      <c r="L31" s="3">
        <f t="shared" si="16"/>
        <v>251246.83669153973</v>
      </c>
      <c r="M31" s="3"/>
      <c r="P31" s="120"/>
      <c r="Q31" s="120"/>
      <c r="R31" s="120"/>
      <c r="S31" s="120"/>
      <c r="T31" s="120"/>
      <c r="U31" s="120"/>
      <c r="V31" s="120"/>
      <c r="W31" s="120"/>
      <c r="X31" s="120"/>
    </row>
    <row r="32" spans="1:24" x14ac:dyDescent="0.25">
      <c r="B32" s="117">
        <f t="shared" si="7"/>
        <v>42644</v>
      </c>
      <c r="C32" s="3">
        <v>0</v>
      </c>
      <c r="D32" s="3">
        <f t="shared" si="8"/>
        <v>282953.76000000164</v>
      </c>
      <c r="E32" s="3">
        <f t="shared" ref="E32:L32" si="17">E83-E82</f>
        <v>1514811.9347118884</v>
      </c>
      <c r="F32" s="3">
        <f t="shared" si="17"/>
        <v>9805967.2880164385</v>
      </c>
      <c r="G32" s="3">
        <f t="shared" si="17"/>
        <v>4254603.0724775195</v>
      </c>
      <c r="H32" s="3">
        <f t="shared" si="17"/>
        <v>-1472412.737688601</v>
      </c>
      <c r="I32" s="3">
        <f t="shared" si="17"/>
        <v>3297227.0961828232</v>
      </c>
      <c r="J32" s="3">
        <f t="shared" si="17"/>
        <v>345941.73015292361</v>
      </c>
      <c r="K32" s="3">
        <f t="shared" si="17"/>
        <v>703797.50566571951</v>
      </c>
      <c r="L32" s="3">
        <f t="shared" si="17"/>
        <v>232061.22949844971</v>
      </c>
      <c r="M32" s="3"/>
      <c r="P32" s="120"/>
      <c r="Q32" s="120"/>
      <c r="R32" s="120"/>
      <c r="S32" s="120"/>
      <c r="T32" s="120"/>
      <c r="U32" s="120"/>
      <c r="V32" s="120"/>
      <c r="W32" s="120"/>
      <c r="X32" s="120"/>
    </row>
    <row r="33" spans="1:24" x14ac:dyDescent="0.25">
      <c r="B33" s="117">
        <f t="shared" si="7"/>
        <v>42675</v>
      </c>
      <c r="C33" s="3">
        <v>0</v>
      </c>
      <c r="D33" s="3">
        <f t="shared" si="8"/>
        <v>290067.05000000075</v>
      </c>
      <c r="E33" s="3">
        <f t="shared" ref="E33:L33" si="18">E84-E83</f>
        <v>1319522.7681978047</v>
      </c>
      <c r="F33" s="3">
        <f t="shared" si="18"/>
        <v>8211277.5037435293</v>
      </c>
      <c r="G33" s="3">
        <f t="shared" si="18"/>
        <v>3243281.1181311607</v>
      </c>
      <c r="H33" s="3">
        <f t="shared" si="18"/>
        <v>-2965227.4637481868</v>
      </c>
      <c r="I33" s="3">
        <f t="shared" si="18"/>
        <v>2279355.4715842009</v>
      </c>
      <c r="J33" s="3">
        <f t="shared" si="18"/>
        <v>341321.49752312899</v>
      </c>
      <c r="K33" s="3">
        <f t="shared" si="18"/>
        <v>833987.52304661274</v>
      </c>
      <c r="L33" s="3">
        <f t="shared" si="18"/>
        <v>164777.00687412918</v>
      </c>
      <c r="M33" s="3"/>
      <c r="P33" s="120"/>
      <c r="Q33" s="120"/>
      <c r="R33" s="120"/>
      <c r="S33" s="120"/>
      <c r="T33" s="120"/>
      <c r="U33" s="120"/>
      <c r="V33" s="120"/>
      <c r="W33" s="120"/>
      <c r="X33" s="120"/>
    </row>
    <row r="34" spans="1:24" x14ac:dyDescent="0.25">
      <c r="B34" s="117">
        <f t="shared" si="7"/>
        <v>42705</v>
      </c>
      <c r="C34" s="3">
        <v>0</v>
      </c>
      <c r="D34" s="3">
        <f t="shared" si="8"/>
        <v>290081.19999999925</v>
      </c>
      <c r="E34" s="3">
        <f t="shared" ref="E34:L34" si="19">E85-E84</f>
        <v>1288871.0195804536</v>
      </c>
      <c r="F34" s="3">
        <f t="shared" si="19"/>
        <v>5253400.8685677052</v>
      </c>
      <c r="G34" s="3">
        <f t="shared" si="19"/>
        <v>3306388.9143176079</v>
      </c>
      <c r="H34" s="3">
        <f t="shared" si="19"/>
        <v>-2240823.5672086477</v>
      </c>
      <c r="I34" s="3">
        <f t="shared" si="19"/>
        <v>2067856.7755528688</v>
      </c>
      <c r="J34" s="3">
        <f t="shared" si="19"/>
        <v>351046.97442412004</v>
      </c>
      <c r="K34" s="3">
        <f t="shared" si="19"/>
        <v>-409725.20474141836</v>
      </c>
      <c r="L34" s="3">
        <f t="shared" si="19"/>
        <v>187597.86454216018</v>
      </c>
      <c r="M34" s="3"/>
      <c r="P34" s="120"/>
      <c r="Q34" s="120"/>
      <c r="R34" s="120"/>
      <c r="S34" s="120"/>
      <c r="T34" s="120"/>
      <c r="U34" s="120"/>
      <c r="V34" s="120"/>
      <c r="W34" s="120"/>
      <c r="X34" s="120"/>
    </row>
    <row r="35" spans="1:24" ht="15.75" thickBot="1" x14ac:dyDescent="0.3">
      <c r="B35" s="116" t="s">
        <v>6</v>
      </c>
      <c r="C35" s="6">
        <f>SUM(C22:C34)</f>
        <v>0</v>
      </c>
      <c r="D35" s="6">
        <f t="shared" ref="D35" si="20">SUM(D22:D34)</f>
        <v>25438752.73</v>
      </c>
      <c r="E35" s="6">
        <f t="shared" ref="E35" si="21">SUM(E22:E34)</f>
        <v>125346914.31862129</v>
      </c>
      <c r="F35" s="6">
        <f t="shared" ref="F35" si="22">SUM(F22:F34)</f>
        <v>752918183.05011833</v>
      </c>
      <c r="G35" s="6">
        <f>SUM(G22:G34)</f>
        <v>513693806.47248113</v>
      </c>
      <c r="H35" s="6">
        <f t="shared" ref="H35" si="23">SUM(H22:H34)</f>
        <v>170634808.83152285</v>
      </c>
      <c r="I35" s="6">
        <f t="shared" ref="I35" si="24">SUM(I22:I34)</f>
        <v>613743743.26424658</v>
      </c>
      <c r="J35" s="6">
        <f t="shared" ref="J35" si="25">SUM(J22:J34)</f>
        <v>19872228.598765075</v>
      </c>
      <c r="K35" s="6">
        <f t="shared" ref="K35" si="26">SUM(K22:K34)</f>
        <v>97810266.801224723</v>
      </c>
      <c r="L35" s="6">
        <f t="shared" ref="L35" si="27">SUM(L22:L34)</f>
        <v>18121056.758491736</v>
      </c>
      <c r="M35" s="6">
        <f>SUM(C35:L35)</f>
        <v>2337579760.8254714</v>
      </c>
    </row>
    <row r="36" spans="1:24" ht="15.75" thickTop="1" x14ac:dyDescent="0.25"/>
    <row r="38" spans="1:24" x14ac:dyDescent="0.25">
      <c r="A38" s="1" t="s">
        <v>43</v>
      </c>
    </row>
    <row r="39" spans="1:24" x14ac:dyDescent="0.25">
      <c r="C39" s="5">
        <v>350.1</v>
      </c>
      <c r="D39" s="5">
        <v>350.2</v>
      </c>
      <c r="E39" s="5">
        <v>352</v>
      </c>
      <c r="F39" s="5">
        <v>353</v>
      </c>
      <c r="G39" s="5">
        <v>354</v>
      </c>
      <c r="H39" s="5">
        <v>355</v>
      </c>
      <c r="I39" s="5">
        <v>356</v>
      </c>
      <c r="J39" s="5">
        <v>357</v>
      </c>
      <c r="K39" s="5">
        <v>358</v>
      </c>
      <c r="L39" s="5">
        <v>359</v>
      </c>
      <c r="M39" s="5" t="s">
        <v>2</v>
      </c>
    </row>
    <row r="40" spans="1:24" hidden="1" x14ac:dyDescent="0.25">
      <c r="B40" s="116" t="s">
        <v>5</v>
      </c>
      <c r="C40" s="3">
        <f>C89</f>
        <v>9194806.9400000013</v>
      </c>
      <c r="D40" s="3">
        <f t="shared" ref="D40:L40" si="28">D89</f>
        <v>94260653.49000001</v>
      </c>
      <c r="E40" s="3">
        <f t="shared" si="28"/>
        <v>264762213.59285629</v>
      </c>
      <c r="F40" s="3">
        <f t="shared" si="28"/>
        <v>1088156185.9547434</v>
      </c>
      <c r="G40" s="3">
        <f t="shared" si="28"/>
        <v>1705207063.9718261</v>
      </c>
      <c r="H40" s="3">
        <f t="shared" si="28"/>
        <v>149246224.34000003</v>
      </c>
      <c r="I40" s="3">
        <f t="shared" si="28"/>
        <v>827237631.93719709</v>
      </c>
      <c r="J40" s="3">
        <f t="shared" si="28"/>
        <v>0</v>
      </c>
      <c r="K40" s="3">
        <f t="shared" si="28"/>
        <v>11017486.739999998</v>
      </c>
      <c r="L40" s="3">
        <f t="shared" si="28"/>
        <v>147473890.09059188</v>
      </c>
      <c r="M40" s="3">
        <f>SUM(C40:L40)</f>
        <v>4296556157.0572147</v>
      </c>
    </row>
    <row r="41" spans="1:24" x14ac:dyDescent="0.25">
      <c r="B41" s="117">
        <f>B59</f>
        <v>42370</v>
      </c>
      <c r="C41" s="3">
        <f>C90-C89</f>
        <v>0</v>
      </c>
      <c r="D41" s="3">
        <f t="shared" ref="D41:L41" si="29">D90-D89</f>
        <v>0</v>
      </c>
      <c r="E41" s="3">
        <f t="shared" si="29"/>
        <v>101879.66000002623</v>
      </c>
      <c r="F41" s="3">
        <f t="shared" si="29"/>
        <v>-9348.8200001716614</v>
      </c>
      <c r="G41" s="3">
        <f t="shared" si="29"/>
        <v>1209249.6600003242</v>
      </c>
      <c r="H41" s="3">
        <f t="shared" si="29"/>
        <v>1072936.4599999785</v>
      </c>
      <c r="I41" s="3">
        <f t="shared" si="29"/>
        <v>-603133.27999997139</v>
      </c>
      <c r="J41" s="3">
        <f t="shared" si="29"/>
        <v>0</v>
      </c>
      <c r="K41" s="3">
        <f t="shared" si="29"/>
        <v>0</v>
      </c>
      <c r="L41" s="3">
        <f t="shared" si="29"/>
        <v>274784.51999998093</v>
      </c>
      <c r="M41" s="3"/>
    </row>
    <row r="42" spans="1:24" x14ac:dyDescent="0.25">
      <c r="B42" s="117">
        <f t="shared" ref="B42:B52" si="30">B60</f>
        <v>42401</v>
      </c>
      <c r="C42" s="3">
        <f t="shared" ref="C42:L42" si="31">C91-C90</f>
        <v>0</v>
      </c>
      <c r="D42" s="3">
        <f t="shared" si="31"/>
        <v>0</v>
      </c>
      <c r="E42" s="3">
        <f t="shared" si="31"/>
        <v>-8631504.6099999845</v>
      </c>
      <c r="F42" s="3">
        <f t="shared" si="31"/>
        <v>16522095.819999933</v>
      </c>
      <c r="G42" s="3">
        <f t="shared" si="31"/>
        <v>2191990.9199998379</v>
      </c>
      <c r="H42" s="3">
        <f t="shared" si="31"/>
        <v>329243.53999999166</v>
      </c>
      <c r="I42" s="3">
        <f t="shared" si="31"/>
        <v>852598.08000004292</v>
      </c>
      <c r="J42" s="3">
        <f t="shared" si="31"/>
        <v>0</v>
      </c>
      <c r="K42" s="3">
        <f t="shared" si="31"/>
        <v>0</v>
      </c>
      <c r="L42" s="3">
        <f t="shared" si="31"/>
        <v>299243.61000001431</v>
      </c>
      <c r="M42" s="3"/>
    </row>
    <row r="43" spans="1:24" x14ac:dyDescent="0.25">
      <c r="B43" s="117">
        <f t="shared" si="30"/>
        <v>42430</v>
      </c>
      <c r="C43" s="3">
        <f t="shared" ref="C43:L43" si="32">C92-C91</f>
        <v>9932171.3600000031</v>
      </c>
      <c r="D43" s="3">
        <f t="shared" si="32"/>
        <v>0</v>
      </c>
      <c r="E43" s="3">
        <f t="shared" si="32"/>
        <v>2079.6799999773502</v>
      </c>
      <c r="F43" s="3">
        <f t="shared" si="32"/>
        <v>60898.080000162125</v>
      </c>
      <c r="G43" s="3">
        <f t="shared" si="32"/>
        <v>555488.18000006676</v>
      </c>
      <c r="H43" s="3">
        <f t="shared" si="32"/>
        <v>155257.68000000715</v>
      </c>
      <c r="I43" s="3">
        <f t="shared" si="32"/>
        <v>318974.96000003815</v>
      </c>
      <c r="J43" s="3">
        <f t="shared" si="32"/>
        <v>0</v>
      </c>
      <c r="K43" s="3">
        <f t="shared" si="32"/>
        <v>0</v>
      </c>
      <c r="L43" s="3">
        <f t="shared" si="32"/>
        <v>174957.65999999642</v>
      </c>
      <c r="M43" s="3"/>
    </row>
    <row r="44" spans="1:24" x14ac:dyDescent="0.25">
      <c r="B44" s="117">
        <f t="shared" si="30"/>
        <v>42461</v>
      </c>
      <c r="C44" s="3">
        <f t="shared" ref="C44:L44" si="33">C93-C92</f>
        <v>11156.269999999553</v>
      </c>
      <c r="D44" s="3">
        <f t="shared" si="33"/>
        <v>40959.689999997616</v>
      </c>
      <c r="E44" s="3">
        <f t="shared" si="33"/>
        <v>-2030729.1699999869</v>
      </c>
      <c r="F44" s="3">
        <f t="shared" si="33"/>
        <v>2463489.370000124</v>
      </c>
      <c r="G44" s="3">
        <f t="shared" si="33"/>
        <v>1787068.0799999237</v>
      </c>
      <c r="H44" s="3">
        <f t="shared" si="33"/>
        <v>227929.77000001073</v>
      </c>
      <c r="I44" s="3">
        <f t="shared" si="33"/>
        <v>578610.2199999094</v>
      </c>
      <c r="J44" s="3">
        <f t="shared" si="33"/>
        <v>0</v>
      </c>
      <c r="K44" s="3">
        <f t="shared" si="33"/>
        <v>1693867.92</v>
      </c>
      <c r="L44" s="3">
        <f t="shared" si="33"/>
        <v>279665.31000000238</v>
      </c>
      <c r="M44" s="3"/>
    </row>
    <row r="45" spans="1:24" x14ac:dyDescent="0.25">
      <c r="B45" s="117">
        <f t="shared" si="30"/>
        <v>42491</v>
      </c>
      <c r="C45" s="3">
        <f t="shared" ref="C45:L45" si="34">C94-C93</f>
        <v>7351.7399999983609</v>
      </c>
      <c r="D45" s="3">
        <f t="shared" si="34"/>
        <v>457</v>
      </c>
      <c r="E45" s="3">
        <f t="shared" si="34"/>
        <v>-54581.859999984503</v>
      </c>
      <c r="F45" s="3">
        <f t="shared" si="34"/>
        <v>-161954.1400001049</v>
      </c>
      <c r="G45" s="3">
        <f t="shared" si="34"/>
        <v>924608.14999985695</v>
      </c>
      <c r="H45" s="3">
        <f t="shared" si="34"/>
        <v>111053.82999998331</v>
      </c>
      <c r="I45" s="3">
        <f t="shared" si="34"/>
        <v>215647.45000004768</v>
      </c>
      <c r="J45" s="3">
        <f t="shared" si="34"/>
        <v>0</v>
      </c>
      <c r="K45" s="3">
        <f t="shared" si="34"/>
        <v>344049.8599999994</v>
      </c>
      <c r="L45" s="3">
        <f t="shared" si="34"/>
        <v>154736.26999998093</v>
      </c>
      <c r="M45" s="3"/>
    </row>
    <row r="46" spans="1:24" x14ac:dyDescent="0.25">
      <c r="B46" s="117">
        <f t="shared" si="30"/>
        <v>42522</v>
      </c>
      <c r="C46" s="3">
        <f t="shared" ref="C46:L46" si="35">C95-C94</f>
        <v>-523033.27000000328</v>
      </c>
      <c r="D46" s="3">
        <f t="shared" si="35"/>
        <v>530820.59000000358</v>
      </c>
      <c r="E46" s="3">
        <f t="shared" si="35"/>
        <v>71058.27999997139</v>
      </c>
      <c r="F46" s="3">
        <f t="shared" si="35"/>
        <v>-105463.02999997139</v>
      </c>
      <c r="G46" s="3">
        <f t="shared" si="35"/>
        <v>2433751.0799999237</v>
      </c>
      <c r="H46" s="3">
        <f t="shared" si="35"/>
        <v>-448179.23999997973</v>
      </c>
      <c r="I46" s="3">
        <f t="shared" si="35"/>
        <v>517712.43999993801</v>
      </c>
      <c r="J46" s="3">
        <f t="shared" si="35"/>
        <v>0</v>
      </c>
      <c r="K46" s="3">
        <f t="shared" si="35"/>
        <v>1298.589999999851</v>
      </c>
      <c r="L46" s="3">
        <f t="shared" si="35"/>
        <v>368778.81000000238</v>
      </c>
      <c r="M46" s="3"/>
    </row>
    <row r="47" spans="1:24" x14ac:dyDescent="0.25">
      <c r="B47" s="117">
        <f t="shared" si="30"/>
        <v>42552</v>
      </c>
      <c r="C47" s="3">
        <f t="shared" ref="C47:L47" si="36">C96-C95</f>
        <v>9500.0799999982119</v>
      </c>
      <c r="D47" s="3">
        <f>D96-D95</f>
        <v>3532.4200000017881</v>
      </c>
      <c r="E47" s="3">
        <f t="shared" si="36"/>
        <v>4831.2400000095367</v>
      </c>
      <c r="F47" s="3">
        <f t="shared" si="36"/>
        <v>41519.97000002861</v>
      </c>
      <c r="G47" s="3">
        <f t="shared" si="36"/>
        <v>498325.20000004768</v>
      </c>
      <c r="H47" s="3">
        <f t="shared" si="36"/>
        <v>95817.689999967813</v>
      </c>
      <c r="I47" s="3">
        <f t="shared" si="36"/>
        <v>290531.61000001431</v>
      </c>
      <c r="J47" s="3">
        <f t="shared" si="36"/>
        <v>0</v>
      </c>
      <c r="K47" s="3">
        <f t="shared" si="36"/>
        <v>593.5</v>
      </c>
      <c r="L47" s="3">
        <f t="shared" si="36"/>
        <v>169985.94000002742</v>
      </c>
      <c r="M47" s="3"/>
    </row>
    <row r="48" spans="1:24" x14ac:dyDescent="0.25">
      <c r="B48" s="117">
        <f t="shared" si="30"/>
        <v>42583</v>
      </c>
      <c r="C48" s="3">
        <f t="shared" ref="C48:L48" si="37">C97-C96</f>
        <v>-1270.609999999404</v>
      </c>
      <c r="D48" s="3">
        <f t="shared" si="37"/>
        <v>1656.4699999988079</v>
      </c>
      <c r="E48" s="3">
        <f t="shared" si="37"/>
        <v>253564.61000001431</v>
      </c>
      <c r="F48" s="3">
        <f t="shared" si="37"/>
        <v>-172263.66000008583</v>
      </c>
      <c r="G48" s="3">
        <f t="shared" si="37"/>
        <v>19190528.359999895</v>
      </c>
      <c r="H48" s="3">
        <f t="shared" si="37"/>
        <v>-178069.62999999523</v>
      </c>
      <c r="I48" s="3">
        <f t="shared" si="37"/>
        <v>-5946067.2300000191</v>
      </c>
      <c r="J48" s="3">
        <f t="shared" si="37"/>
        <v>0</v>
      </c>
      <c r="K48" s="3">
        <f t="shared" si="37"/>
        <v>-845.97000000067055</v>
      </c>
      <c r="L48" s="3">
        <f t="shared" si="37"/>
        <v>-13988911.200000018</v>
      </c>
      <c r="M48" s="3"/>
    </row>
    <row r="49" spans="1:18" x14ac:dyDescent="0.25">
      <c r="B49" s="117">
        <f t="shared" si="30"/>
        <v>42614</v>
      </c>
      <c r="C49" s="3">
        <f t="shared" ref="C49:L49" si="38">C98-C97</f>
        <v>15308.730000000447</v>
      </c>
      <c r="D49" s="3">
        <f t="shared" si="38"/>
        <v>-18.099999994039536</v>
      </c>
      <c r="E49" s="3">
        <f t="shared" si="38"/>
        <v>1282268.7299999595</v>
      </c>
      <c r="F49" s="3">
        <f t="shared" si="38"/>
        <v>62015.509999990463</v>
      </c>
      <c r="G49" s="3">
        <f t="shared" si="38"/>
        <v>723525.48000001907</v>
      </c>
      <c r="H49" s="3">
        <f t="shared" si="38"/>
        <v>-60735.379999965429</v>
      </c>
      <c r="I49" s="3">
        <f t="shared" si="38"/>
        <v>1508425.7999999523</v>
      </c>
      <c r="J49" s="3">
        <f t="shared" si="38"/>
        <v>178296084.22</v>
      </c>
      <c r="K49" s="3">
        <f t="shared" si="38"/>
        <v>62336395.739999995</v>
      </c>
      <c r="L49" s="3">
        <f t="shared" si="38"/>
        <v>-22925.280000001192</v>
      </c>
      <c r="M49" s="3"/>
    </row>
    <row r="50" spans="1:18" x14ac:dyDescent="0.25">
      <c r="B50" s="117">
        <f t="shared" si="30"/>
        <v>42644</v>
      </c>
      <c r="C50" s="3">
        <f t="shared" ref="C50:L50" si="39">C99-C98</f>
        <v>-800.62000000104308</v>
      </c>
      <c r="D50" s="3">
        <f t="shared" si="39"/>
        <v>16332.5</v>
      </c>
      <c r="E50" s="3">
        <f t="shared" si="39"/>
        <v>20240.960000038147</v>
      </c>
      <c r="F50" s="3">
        <f t="shared" si="39"/>
        <v>-1193770.6699998379</v>
      </c>
      <c r="G50" s="3">
        <f t="shared" si="39"/>
        <v>7598894.9200000763</v>
      </c>
      <c r="H50" s="3">
        <f t="shared" si="39"/>
        <v>181307.43000000715</v>
      </c>
      <c r="I50" s="3">
        <f t="shared" si="39"/>
        <v>5980517.7900000811</v>
      </c>
      <c r="J50" s="3">
        <f t="shared" si="39"/>
        <v>2374643.7400000095</v>
      </c>
      <c r="K50" s="3">
        <f t="shared" si="39"/>
        <v>2869950.5600000024</v>
      </c>
      <c r="L50" s="3">
        <f t="shared" si="39"/>
        <v>675684.18999999762</v>
      </c>
      <c r="M50" s="3"/>
    </row>
    <row r="51" spans="1:18" x14ac:dyDescent="0.25">
      <c r="B51" s="117">
        <f t="shared" si="30"/>
        <v>42675</v>
      </c>
      <c r="C51" s="3">
        <f t="shared" ref="C51:L51" si="40">C100-C99</f>
        <v>7473.75</v>
      </c>
      <c r="D51" s="3">
        <f t="shared" si="40"/>
        <v>18594.709999993443</v>
      </c>
      <c r="E51" s="3">
        <f t="shared" si="40"/>
        <v>27945.259999990463</v>
      </c>
      <c r="F51" s="3">
        <f t="shared" si="40"/>
        <v>100724.02999997139</v>
      </c>
      <c r="G51" s="3">
        <f t="shared" si="40"/>
        <v>516811.77999997139</v>
      </c>
      <c r="H51" s="3">
        <f t="shared" si="40"/>
        <v>30122.759999990463</v>
      </c>
      <c r="I51" s="3">
        <f t="shared" si="40"/>
        <v>761453.31999993324</v>
      </c>
      <c r="J51" s="3">
        <f t="shared" si="40"/>
        <v>3466676.8700000048</v>
      </c>
      <c r="K51" s="3">
        <f t="shared" si="40"/>
        <v>1212014.7300000042</v>
      </c>
      <c r="L51" s="3">
        <f t="shared" si="40"/>
        <v>209960.46000000834</v>
      </c>
      <c r="M51" s="3"/>
    </row>
    <row r="52" spans="1:18" x14ac:dyDescent="0.25">
      <c r="B52" s="117">
        <f t="shared" si="30"/>
        <v>42705</v>
      </c>
      <c r="C52" s="3">
        <f t="shared" ref="C52:L52" si="41">C101-C100</f>
        <v>24326.179999999702</v>
      </c>
      <c r="D52" s="3">
        <f t="shared" si="41"/>
        <v>71.159999996423721</v>
      </c>
      <c r="E52" s="3">
        <f t="shared" si="41"/>
        <v>8803346.3900000453</v>
      </c>
      <c r="F52" s="3">
        <f t="shared" si="41"/>
        <v>27931366.429999828</v>
      </c>
      <c r="G52" s="3">
        <f t="shared" si="41"/>
        <v>14321980.680000305</v>
      </c>
      <c r="H52" s="3">
        <f t="shared" si="41"/>
        <v>1140993.5099999905</v>
      </c>
      <c r="I52" s="3">
        <f t="shared" si="41"/>
        <v>-16163768.050000072</v>
      </c>
      <c r="J52" s="3">
        <f t="shared" si="41"/>
        <v>1149357.7100000083</v>
      </c>
      <c r="K52" s="3">
        <f t="shared" si="41"/>
        <v>401836.82999999821</v>
      </c>
      <c r="L52" s="3">
        <f t="shared" si="41"/>
        <v>2079114.9499999881</v>
      </c>
      <c r="M52" s="3"/>
    </row>
    <row r="53" spans="1:18" ht="15.75" thickBot="1" x14ac:dyDescent="0.3">
      <c r="B53" s="116" t="s">
        <v>6</v>
      </c>
      <c r="C53" s="6">
        <f>SUM(C40:C52)</f>
        <v>18676990.549999997</v>
      </c>
      <c r="D53" s="6">
        <f t="shared" ref="D53:L53" si="42">SUM(D40:D52)</f>
        <v>94873059.930000007</v>
      </c>
      <c r="E53" s="6">
        <f t="shared" si="42"/>
        <v>264612612.76285636</v>
      </c>
      <c r="F53" s="6">
        <f t="shared" si="42"/>
        <v>1133695494.8447433</v>
      </c>
      <c r="G53" s="6">
        <f t="shared" si="42"/>
        <v>1757159286.4618263</v>
      </c>
      <c r="H53" s="6">
        <f t="shared" si="42"/>
        <v>151903902.76000002</v>
      </c>
      <c r="I53" s="6">
        <f>SUM(I40:I52)</f>
        <v>815549135.04719698</v>
      </c>
      <c r="J53" s="6">
        <f t="shared" si="42"/>
        <v>185286762.54000002</v>
      </c>
      <c r="K53" s="6">
        <f t="shared" si="42"/>
        <v>79876648.5</v>
      </c>
      <c r="L53" s="6">
        <f t="shared" si="42"/>
        <v>138148965.33059186</v>
      </c>
      <c r="M53" s="6">
        <f>SUM(C53:L53)</f>
        <v>4639782858.7272158</v>
      </c>
    </row>
    <row r="54" spans="1:18" ht="15.75" hidden="1" thickTop="1" x14ac:dyDescent="0.25"/>
    <row r="55" spans="1:18" hidden="1" x14ac:dyDescent="0.25"/>
    <row r="56" spans="1:18" hidden="1" x14ac:dyDescent="0.25">
      <c r="A56" s="1" t="s">
        <v>36</v>
      </c>
    </row>
    <row r="57" spans="1:18" hidden="1" x14ac:dyDescent="0.25">
      <c r="C57" s="5">
        <v>350.1</v>
      </c>
      <c r="D57" s="5">
        <v>350.2</v>
      </c>
      <c r="E57" s="5">
        <v>352</v>
      </c>
      <c r="F57" s="5">
        <v>353</v>
      </c>
      <c r="G57" s="5">
        <v>354</v>
      </c>
      <c r="H57" s="5">
        <v>355</v>
      </c>
      <c r="I57" s="5">
        <v>356</v>
      </c>
      <c r="J57" s="5">
        <v>357</v>
      </c>
      <c r="K57" s="5">
        <v>358</v>
      </c>
      <c r="L57" s="5">
        <v>359</v>
      </c>
      <c r="M57" s="5"/>
    </row>
    <row r="58" spans="1:18" hidden="1" x14ac:dyDescent="0.25">
      <c r="B58" s="117">
        <v>42339</v>
      </c>
      <c r="C58" s="136">
        <v>121657931.75999999</v>
      </c>
      <c r="D58" s="136">
        <v>206772795.96000001</v>
      </c>
      <c r="E58" s="136">
        <v>686827403.82000017</v>
      </c>
      <c r="F58" s="136">
        <v>5247711807.04</v>
      </c>
      <c r="G58" s="136">
        <v>2259972825.6399999</v>
      </c>
      <c r="H58" s="136">
        <v>1008567359.33</v>
      </c>
      <c r="I58" s="136">
        <v>1482107623.72</v>
      </c>
      <c r="J58" s="136">
        <v>61087062.369999997</v>
      </c>
      <c r="K58" s="136">
        <v>268612322.58999997</v>
      </c>
      <c r="L58" s="136">
        <v>194018040.61000001</v>
      </c>
      <c r="M58" s="3">
        <f>SUM(C58:L58)</f>
        <v>11537335172.84</v>
      </c>
      <c r="N58" s="122">
        <f>M58-'2015 ISO Study with Inc Plant'!B26</f>
        <v>1.8400001525878906</v>
      </c>
      <c r="O58" s="3"/>
      <c r="P58" s="3"/>
      <c r="Q58" s="3"/>
      <c r="R58" s="3"/>
    </row>
    <row r="59" spans="1:18" hidden="1" x14ac:dyDescent="0.25">
      <c r="B59" s="117">
        <v>42370</v>
      </c>
      <c r="C59" s="136">
        <v>120041816.67</v>
      </c>
      <c r="D59" s="136">
        <v>206793884.87</v>
      </c>
      <c r="E59" s="136">
        <v>703336512.34000015</v>
      </c>
      <c r="F59" s="136">
        <v>5261334181.5800009</v>
      </c>
      <c r="G59" s="136">
        <v>2267078142.29</v>
      </c>
      <c r="H59" s="136">
        <v>1019274095.3199999</v>
      </c>
      <c r="I59" s="136">
        <v>1490923946.2900002</v>
      </c>
      <c r="J59" s="136">
        <v>62025505.340000004</v>
      </c>
      <c r="K59" s="136">
        <v>270314277.77999997</v>
      </c>
      <c r="L59" s="136">
        <v>194248888.61000001</v>
      </c>
      <c r="M59" s="3"/>
      <c r="N59" s="3"/>
      <c r="O59" s="3"/>
      <c r="P59" s="3"/>
      <c r="Q59" s="3"/>
      <c r="R59" s="3"/>
    </row>
    <row r="60" spans="1:18" hidden="1" x14ac:dyDescent="0.25">
      <c r="B60" s="117">
        <v>42401</v>
      </c>
      <c r="C60" s="136">
        <v>120040730.8</v>
      </c>
      <c r="D60" s="136">
        <v>206789749.06999999</v>
      </c>
      <c r="E60" s="136">
        <v>697204660.2900002</v>
      </c>
      <c r="F60" s="136">
        <v>5284584037.1800003</v>
      </c>
      <c r="G60" s="136">
        <v>2269281263.71</v>
      </c>
      <c r="H60" s="136">
        <v>1030145033.83</v>
      </c>
      <c r="I60" s="136">
        <v>1492010547.1100001</v>
      </c>
      <c r="J60" s="136">
        <v>62000535.07</v>
      </c>
      <c r="K60" s="136">
        <v>270417583.10000002</v>
      </c>
      <c r="L60" s="136">
        <v>194553636.47</v>
      </c>
      <c r="M60" s="3"/>
      <c r="N60" s="3"/>
      <c r="O60" s="3"/>
      <c r="P60" s="3"/>
      <c r="Q60" s="3"/>
      <c r="R60" s="3"/>
    </row>
    <row r="61" spans="1:18" hidden="1" x14ac:dyDescent="0.25">
      <c r="B61" s="117">
        <v>42430</v>
      </c>
      <c r="C61" s="136">
        <v>129974728.36999999</v>
      </c>
      <c r="D61" s="136">
        <v>206872546.55000001</v>
      </c>
      <c r="E61" s="136">
        <v>711236846.82000005</v>
      </c>
      <c r="F61" s="136">
        <v>5314778263.039999</v>
      </c>
      <c r="G61" s="136">
        <v>2270538592.0600004</v>
      </c>
      <c r="H61" s="136">
        <v>1055295896.53</v>
      </c>
      <c r="I61" s="136">
        <v>1501940680.5899999</v>
      </c>
      <c r="J61" s="136">
        <v>62027745.140000001</v>
      </c>
      <c r="K61" s="136">
        <v>271839478.00999999</v>
      </c>
      <c r="L61" s="136">
        <v>203547851.90000001</v>
      </c>
      <c r="M61" s="3"/>
      <c r="N61" s="3"/>
      <c r="O61" s="3"/>
      <c r="P61" s="3"/>
      <c r="Q61" s="3"/>
      <c r="R61" s="3"/>
    </row>
    <row r="62" spans="1:18" hidden="1" x14ac:dyDescent="0.25">
      <c r="B62" s="117">
        <v>42461</v>
      </c>
      <c r="C62" s="136">
        <v>129984882.63</v>
      </c>
      <c r="D62" s="136">
        <v>206918508.47000003</v>
      </c>
      <c r="E62" s="136">
        <v>747798349.69000006</v>
      </c>
      <c r="F62" s="136">
        <v>5334716093.5899992</v>
      </c>
      <c r="G62" s="136">
        <v>2271061822.5799999</v>
      </c>
      <c r="H62" s="136">
        <v>1068519519.35</v>
      </c>
      <c r="I62" s="136">
        <v>1502283884.8499999</v>
      </c>
      <c r="J62" s="136">
        <v>64354797.869999997</v>
      </c>
      <c r="K62" s="136">
        <v>281803117.47000003</v>
      </c>
      <c r="L62" s="136">
        <v>204247360.43000001</v>
      </c>
      <c r="M62" s="3"/>
      <c r="N62" s="3"/>
      <c r="O62" s="3"/>
      <c r="P62" s="3"/>
      <c r="Q62" s="3"/>
      <c r="R62" s="3"/>
    </row>
    <row r="63" spans="1:18" hidden="1" x14ac:dyDescent="0.25">
      <c r="B63" s="117">
        <v>42491</v>
      </c>
      <c r="C63" s="136">
        <v>129993235.25999999</v>
      </c>
      <c r="D63" s="136">
        <v>206927466.27000001</v>
      </c>
      <c r="E63" s="136">
        <v>748915252.89999986</v>
      </c>
      <c r="F63" s="136">
        <v>5336971167.4200001</v>
      </c>
      <c r="G63" s="136">
        <v>2274749703.0899997</v>
      </c>
      <c r="H63" s="136">
        <v>1077180001.55</v>
      </c>
      <c r="I63" s="136">
        <v>1502976156.2799997</v>
      </c>
      <c r="J63" s="136">
        <v>64594821.649999999</v>
      </c>
      <c r="K63" s="136">
        <v>283742241.31999999</v>
      </c>
      <c r="L63" s="136">
        <v>205412539.66</v>
      </c>
      <c r="M63" s="3"/>
      <c r="N63" s="3"/>
      <c r="O63" s="3"/>
      <c r="P63" s="3"/>
      <c r="Q63" s="3"/>
      <c r="R63" s="3"/>
    </row>
    <row r="64" spans="1:18" hidden="1" x14ac:dyDescent="0.25">
      <c r="B64" s="117">
        <v>42522</v>
      </c>
      <c r="C64" s="136">
        <v>129471531.20999999</v>
      </c>
      <c r="D64" s="136">
        <v>206521860.64999998</v>
      </c>
      <c r="E64" s="136">
        <v>758346667.17000008</v>
      </c>
      <c r="F64" s="136">
        <v>5386916234.0199995</v>
      </c>
      <c r="G64" s="136">
        <v>2255499745.8399997</v>
      </c>
      <c r="H64" s="136">
        <v>1095086004.6800001</v>
      </c>
      <c r="I64" s="136">
        <v>1505142343.9800003</v>
      </c>
      <c r="J64" s="136">
        <v>67845750.200000003</v>
      </c>
      <c r="K64" s="136">
        <v>307996466.71000004</v>
      </c>
      <c r="L64" s="136">
        <v>208722402.01999998</v>
      </c>
      <c r="M64" s="3"/>
      <c r="N64" s="3"/>
      <c r="O64" s="3"/>
      <c r="P64" s="3"/>
      <c r="Q64" s="3"/>
      <c r="R64" s="3"/>
    </row>
    <row r="65" spans="1:18" hidden="1" x14ac:dyDescent="0.25">
      <c r="B65" s="117">
        <v>42552</v>
      </c>
      <c r="C65" s="136">
        <v>129475315.44</v>
      </c>
      <c r="D65" s="136">
        <v>206529507.86000001</v>
      </c>
      <c r="E65" s="136">
        <v>770153636.69000018</v>
      </c>
      <c r="F65" s="136">
        <v>5472385653.0100002</v>
      </c>
      <c r="G65" s="136">
        <v>2255378798.7400002</v>
      </c>
      <c r="H65" s="136">
        <v>1103011205.6200001</v>
      </c>
      <c r="I65" s="136">
        <v>1504634373.78</v>
      </c>
      <c r="J65" s="136">
        <v>68453756.980000004</v>
      </c>
      <c r="K65" s="136">
        <v>308991820.90000004</v>
      </c>
      <c r="L65" s="136">
        <v>209245602.04000002</v>
      </c>
      <c r="M65" s="3"/>
      <c r="N65" s="3"/>
      <c r="O65" s="3"/>
      <c r="P65" s="3"/>
      <c r="Q65" s="3"/>
      <c r="R65" s="3"/>
    </row>
    <row r="66" spans="1:18" hidden="1" x14ac:dyDescent="0.25">
      <c r="B66" s="117">
        <v>42583</v>
      </c>
      <c r="C66" s="136">
        <v>129472250.22</v>
      </c>
      <c r="D66" s="136">
        <v>206549342.12</v>
      </c>
      <c r="E66" s="136">
        <v>769327742.98000002</v>
      </c>
      <c r="F66" s="136">
        <v>5472858382.5599995</v>
      </c>
      <c r="G66" s="136">
        <v>2275896336.4900002</v>
      </c>
      <c r="H66" s="136">
        <v>1113130924.3100002</v>
      </c>
      <c r="I66" s="136">
        <v>1499109784.7699997</v>
      </c>
      <c r="J66" s="136">
        <v>69115778.870000005</v>
      </c>
      <c r="K66" s="136">
        <v>307862522.88999999</v>
      </c>
      <c r="L66" s="136">
        <v>195235924.28000003</v>
      </c>
      <c r="M66" s="3"/>
      <c r="N66" s="3"/>
      <c r="O66" s="3"/>
      <c r="P66" s="3"/>
      <c r="Q66" s="3"/>
      <c r="R66" s="3"/>
    </row>
    <row r="67" spans="1:18" hidden="1" x14ac:dyDescent="0.25">
      <c r="B67" s="117">
        <v>42614</v>
      </c>
      <c r="C67" s="136">
        <v>129486154.72999999</v>
      </c>
      <c r="D67" s="136">
        <v>209278478.73000002</v>
      </c>
      <c r="E67" s="136">
        <v>771511220.88</v>
      </c>
      <c r="F67" s="136">
        <v>5478846799.5299997</v>
      </c>
      <c r="G67" s="136">
        <v>2277142361.3200002</v>
      </c>
      <c r="H67" s="136">
        <v>1123636140.9800003</v>
      </c>
      <c r="I67" s="136">
        <v>1508232675.4299998</v>
      </c>
      <c r="J67" s="136">
        <v>248255064.56</v>
      </c>
      <c r="K67" s="136">
        <v>370623766.88999999</v>
      </c>
      <c r="L67" s="136">
        <v>195222055.22999999</v>
      </c>
      <c r="M67" s="3"/>
      <c r="N67" s="3"/>
      <c r="O67" s="3"/>
      <c r="P67" s="3"/>
      <c r="Q67" s="3"/>
      <c r="R67" s="3"/>
    </row>
    <row r="68" spans="1:18" hidden="1" x14ac:dyDescent="0.25">
      <c r="B68" s="117">
        <v>42644</v>
      </c>
      <c r="C68" s="136">
        <v>129485354.11</v>
      </c>
      <c r="D68" s="136">
        <v>209396750.44999999</v>
      </c>
      <c r="E68" s="136">
        <v>805401883.48000002</v>
      </c>
      <c r="F68" s="136">
        <v>5503702708.6100006</v>
      </c>
      <c r="G68" s="136">
        <v>2286042052.0300002</v>
      </c>
      <c r="H68" s="136">
        <v>1133087097.1400001</v>
      </c>
      <c r="I68" s="136">
        <v>1515768066.8400002</v>
      </c>
      <c r="J68" s="136">
        <v>244462304.34</v>
      </c>
      <c r="K68" s="136">
        <v>372715446.16000003</v>
      </c>
      <c r="L68" s="136">
        <v>195800867.90000001</v>
      </c>
      <c r="M68" s="3"/>
      <c r="N68" s="3"/>
      <c r="O68" s="3"/>
      <c r="P68" s="3"/>
      <c r="Q68" s="3"/>
      <c r="R68" s="3"/>
    </row>
    <row r="69" spans="1:18" hidden="1" x14ac:dyDescent="0.25">
      <c r="B69" s="117">
        <v>42675</v>
      </c>
      <c r="C69" s="136">
        <v>129492827.86</v>
      </c>
      <c r="D69" s="136">
        <v>209426561.17000002</v>
      </c>
      <c r="E69" s="136">
        <v>812167139.08000004</v>
      </c>
      <c r="F69" s="136">
        <v>5524691107.1199989</v>
      </c>
      <c r="G69" s="136">
        <v>2291044950.3899999</v>
      </c>
      <c r="H69" s="136">
        <v>1143622430.5599999</v>
      </c>
      <c r="I69" s="136">
        <v>1513544439.74</v>
      </c>
      <c r="J69" s="136">
        <v>252813477.84</v>
      </c>
      <c r="K69" s="136">
        <v>368838527.86000001</v>
      </c>
      <c r="L69" s="136">
        <v>196000837.64000002</v>
      </c>
      <c r="M69" s="3"/>
      <c r="N69" s="3"/>
      <c r="O69" s="3"/>
      <c r="P69" s="3"/>
      <c r="Q69" s="3"/>
      <c r="R69" s="3"/>
    </row>
    <row r="70" spans="1:18" hidden="1" x14ac:dyDescent="0.25">
      <c r="B70" s="117">
        <v>42705</v>
      </c>
      <c r="C70" s="136">
        <v>129517154.03999999</v>
      </c>
      <c r="D70" s="136">
        <v>209428812.59999999</v>
      </c>
      <c r="E70" s="136">
        <v>825778508.24000001</v>
      </c>
      <c r="F70" s="136">
        <v>5586246879.5699997</v>
      </c>
      <c r="G70" s="136">
        <v>2305498226.4400001</v>
      </c>
      <c r="H70" s="136">
        <v>1158164968.4300003</v>
      </c>
      <c r="I70" s="136">
        <v>1499811259.55</v>
      </c>
      <c r="J70" s="136">
        <v>253220290.41</v>
      </c>
      <c r="K70" s="136">
        <v>368734328.63</v>
      </c>
      <c r="L70" s="136">
        <v>200535234.45000002</v>
      </c>
      <c r="M70" s="122">
        <f>SUM(C70:L70)</f>
        <v>12536935662.359999</v>
      </c>
      <c r="N70" s="122">
        <f>M70-'2016 ISO Study with Inc Plant'!B26</f>
        <v>0.42000007629394531</v>
      </c>
      <c r="O70" s="3"/>
    </row>
    <row r="71" spans="1:18" hidden="1" x14ac:dyDescent="0.25"/>
    <row r="72" spans="1:18" hidden="1" x14ac:dyDescent="0.25">
      <c r="A72" s="1" t="s">
        <v>30</v>
      </c>
      <c r="C72" s="5">
        <v>350.1</v>
      </c>
      <c r="D72" s="5">
        <v>350.2</v>
      </c>
      <c r="E72" s="5">
        <v>352</v>
      </c>
      <c r="F72" s="5">
        <v>353</v>
      </c>
      <c r="G72" s="5">
        <v>354</v>
      </c>
      <c r="H72" s="5">
        <v>355</v>
      </c>
      <c r="I72" s="5">
        <v>356</v>
      </c>
      <c r="J72" s="5">
        <v>357</v>
      </c>
      <c r="K72" s="5">
        <v>358</v>
      </c>
      <c r="L72" s="5">
        <v>359</v>
      </c>
      <c r="M72" s="5"/>
    </row>
    <row r="73" spans="1:18" hidden="1" x14ac:dyDescent="0.25">
      <c r="B73" s="117">
        <f>B58</f>
        <v>42339</v>
      </c>
      <c r="C73" s="136">
        <v>242836</v>
      </c>
      <c r="D73" s="136">
        <v>21983449.060000002</v>
      </c>
      <c r="E73" s="136">
        <v>110602067.63</v>
      </c>
      <c r="F73" s="136">
        <v>649885227.40999997</v>
      </c>
      <c r="G73" s="136">
        <v>470289549.67999995</v>
      </c>
      <c r="H73" s="136">
        <v>181285764.92000002</v>
      </c>
      <c r="I73" s="136">
        <v>581070810.87000012</v>
      </c>
      <c r="J73" s="136">
        <v>18077102.259999998</v>
      </c>
      <c r="K73" s="136">
        <v>92843637.359999999</v>
      </c>
      <c r="L73" s="136">
        <v>15351645.219999999</v>
      </c>
      <c r="M73" s="118">
        <f>SUM(C73:L73)</f>
        <v>2141632090.4099998</v>
      </c>
      <c r="N73" s="19">
        <f>M73-'Accum Depr Calc'!F17</f>
        <v>0</v>
      </c>
      <c r="O73" s="9"/>
    </row>
    <row r="74" spans="1:18" hidden="1" x14ac:dyDescent="0.25">
      <c r="B74" s="117">
        <f t="shared" ref="B74:B85" si="43">B59</f>
        <v>42370</v>
      </c>
      <c r="C74" s="136">
        <v>242029.53</v>
      </c>
      <c r="D74" s="136">
        <v>22273543.91</v>
      </c>
      <c r="E74" s="136">
        <v>111251478.01000002</v>
      </c>
      <c r="F74" s="136">
        <v>655593632.40999997</v>
      </c>
      <c r="G74" s="136">
        <v>471935428.38999999</v>
      </c>
      <c r="H74" s="136">
        <v>182578393.86000001</v>
      </c>
      <c r="I74" s="136">
        <v>583367242.62000024</v>
      </c>
      <c r="J74" s="136">
        <v>18085653.609999999</v>
      </c>
      <c r="K74" s="136">
        <v>93248442.659999996</v>
      </c>
      <c r="L74" s="136">
        <v>15435923.01</v>
      </c>
      <c r="M74" s="120"/>
      <c r="O74" s="9"/>
    </row>
    <row r="75" spans="1:18" hidden="1" x14ac:dyDescent="0.25">
      <c r="B75" s="117">
        <f t="shared" si="43"/>
        <v>42401</v>
      </c>
      <c r="C75" s="136">
        <v>242029.23</v>
      </c>
      <c r="D75" s="136">
        <v>22563562.600000001</v>
      </c>
      <c r="E75" s="136">
        <v>113365008.13000003</v>
      </c>
      <c r="F75" s="136">
        <v>671522140.27999973</v>
      </c>
      <c r="G75" s="136">
        <v>472899086.91999996</v>
      </c>
      <c r="H75" s="136">
        <v>186044546.16999999</v>
      </c>
      <c r="I75" s="136">
        <v>584375523.28999984</v>
      </c>
      <c r="J75" s="136">
        <v>18169002.199999999</v>
      </c>
      <c r="K75" s="136">
        <v>93875750.890000001</v>
      </c>
      <c r="L75" s="136">
        <v>15849878.410000002</v>
      </c>
      <c r="M75" s="120"/>
      <c r="O75" s="9"/>
    </row>
    <row r="76" spans="1:18" hidden="1" x14ac:dyDescent="0.25">
      <c r="B76" s="117">
        <f t="shared" si="43"/>
        <v>42430</v>
      </c>
      <c r="C76" s="136">
        <v>242029.23</v>
      </c>
      <c r="D76" s="136">
        <v>22853681.310000002</v>
      </c>
      <c r="E76" s="136">
        <v>114332351.98000002</v>
      </c>
      <c r="F76" s="136">
        <v>673231114.30999982</v>
      </c>
      <c r="G76" s="136">
        <v>476627169.61000001</v>
      </c>
      <c r="H76" s="136">
        <v>187169200.13000003</v>
      </c>
      <c r="I76" s="136">
        <v>587600966.33999991</v>
      </c>
      <c r="J76" s="136">
        <v>18258997.620000001</v>
      </c>
      <c r="K76" s="136">
        <v>94491508.570000008</v>
      </c>
      <c r="L76" s="136">
        <v>16016333.68</v>
      </c>
      <c r="M76" s="120"/>
      <c r="O76" s="9"/>
    </row>
    <row r="77" spans="1:18" hidden="1" x14ac:dyDescent="0.25">
      <c r="B77" s="117">
        <f t="shared" si="43"/>
        <v>42461</v>
      </c>
      <c r="C77" s="136">
        <v>242111.11</v>
      </c>
      <c r="D77" s="136">
        <v>23143711.859999999</v>
      </c>
      <c r="E77" s="136">
        <v>115311533.1516398</v>
      </c>
      <c r="F77" s="136">
        <v>682067425.6206193</v>
      </c>
      <c r="G77" s="136">
        <v>480676355.55922318</v>
      </c>
      <c r="H77" s="136">
        <v>185927500.09230492</v>
      </c>
      <c r="I77" s="136">
        <v>590867230.1846832</v>
      </c>
      <c r="J77" s="136">
        <v>18350781.362966705</v>
      </c>
      <c r="K77" s="136">
        <v>94883463.346707225</v>
      </c>
      <c r="L77" s="136">
        <v>16294660.69001171</v>
      </c>
      <c r="M77" s="120"/>
      <c r="O77" s="9"/>
    </row>
    <row r="78" spans="1:18" hidden="1" x14ac:dyDescent="0.25">
      <c r="B78" s="117">
        <f t="shared" si="43"/>
        <v>42491</v>
      </c>
      <c r="C78" s="136">
        <v>242048.62</v>
      </c>
      <c r="D78" s="136">
        <v>23238319.109999999</v>
      </c>
      <c r="E78" s="136">
        <v>115034933.79475841</v>
      </c>
      <c r="F78" s="136">
        <v>684585599.4770484</v>
      </c>
      <c r="G78" s="136">
        <v>484876647.05426288</v>
      </c>
      <c r="H78" s="136">
        <v>181155218.62329021</v>
      </c>
      <c r="I78" s="136">
        <v>591992301.59343004</v>
      </c>
      <c r="J78" s="136">
        <v>18451704.427149069</v>
      </c>
      <c r="K78" s="136">
        <v>95029679.094444007</v>
      </c>
      <c r="L78" s="136">
        <v>16502445.939505972</v>
      </c>
      <c r="M78" s="120"/>
      <c r="O78" s="9"/>
    </row>
    <row r="79" spans="1:18" hidden="1" x14ac:dyDescent="0.25">
      <c r="B79" s="117">
        <f t="shared" si="43"/>
        <v>42522</v>
      </c>
      <c r="C79" s="136">
        <v>242048.6</v>
      </c>
      <c r="D79" s="136">
        <v>23581836.239999998</v>
      </c>
      <c r="E79" s="136">
        <v>117012520.30945037</v>
      </c>
      <c r="F79" s="136">
        <v>689424028.1542443</v>
      </c>
      <c r="G79" s="136">
        <v>490722634.59675151</v>
      </c>
      <c r="H79" s="136">
        <v>180416196.53219861</v>
      </c>
      <c r="I79" s="136">
        <v>597147468.38412082</v>
      </c>
      <c r="J79" s="136">
        <v>18545201.745854791</v>
      </c>
      <c r="K79" s="136">
        <v>95462340.858699292</v>
      </c>
      <c r="L79" s="136">
        <v>16961201.672176447</v>
      </c>
      <c r="M79" s="120"/>
      <c r="O79" s="9"/>
    </row>
    <row r="80" spans="1:18" hidden="1" x14ac:dyDescent="0.25">
      <c r="B80" s="117">
        <f t="shared" si="43"/>
        <v>42552</v>
      </c>
      <c r="C80" s="136">
        <v>242050.22</v>
      </c>
      <c r="D80" s="136">
        <v>23875871.379999999</v>
      </c>
      <c r="E80" s="136">
        <v>117198901.84097849</v>
      </c>
      <c r="F80" s="136">
        <v>708931643.41201389</v>
      </c>
      <c r="G80" s="136">
        <v>495469043.1945259</v>
      </c>
      <c r="H80" s="136">
        <v>180028615.18733785</v>
      </c>
      <c r="I80" s="136">
        <v>600321045.38087392</v>
      </c>
      <c r="J80" s="136">
        <v>18643762.316785682</v>
      </c>
      <c r="K80" s="136">
        <v>96071701.325189188</v>
      </c>
      <c r="L80" s="136">
        <v>17410857.587997537</v>
      </c>
      <c r="M80" s="120"/>
      <c r="O80" s="9"/>
    </row>
    <row r="81" spans="1:21" hidden="1" x14ac:dyDescent="0.25">
      <c r="B81" s="117">
        <f t="shared" si="43"/>
        <v>42583</v>
      </c>
      <c r="C81" s="136">
        <v>242050.22</v>
      </c>
      <c r="D81" s="136">
        <v>24142378.529999997</v>
      </c>
      <c r="E81" s="136">
        <v>119798976.35094878</v>
      </c>
      <c r="F81" s="136">
        <v>719345788.61651611</v>
      </c>
      <c r="G81" s="136">
        <v>498392830.4923085</v>
      </c>
      <c r="H81" s="136">
        <v>178404824.21448913</v>
      </c>
      <c r="I81" s="136">
        <v>602666418.23446584</v>
      </c>
      <c r="J81" s="136">
        <v>18734652.473777935</v>
      </c>
      <c r="K81" s="136">
        <v>96341220.549874917</v>
      </c>
      <c r="L81" s="136">
        <v>17285373.820885457</v>
      </c>
      <c r="M81" s="120"/>
      <c r="O81" s="9"/>
    </row>
    <row r="82" spans="1:21" hidden="1" x14ac:dyDescent="0.25">
      <c r="B82" s="117">
        <f t="shared" si="43"/>
        <v>42614</v>
      </c>
      <c r="C82" s="136">
        <v>248977.05000000002</v>
      </c>
      <c r="D82" s="136">
        <v>24326673.669999998</v>
      </c>
      <c r="E82" s="136">
        <v>121223708.59613115</v>
      </c>
      <c r="F82" s="136">
        <v>729647537.38979065</v>
      </c>
      <c r="G82" s="136">
        <v>502889533.36755484</v>
      </c>
      <c r="H82" s="136">
        <v>177313272.60016829</v>
      </c>
      <c r="I82" s="136">
        <v>606099303.92092669</v>
      </c>
      <c r="J82" s="136">
        <v>18833918.396664903</v>
      </c>
      <c r="K82" s="136">
        <v>96682206.97725381</v>
      </c>
      <c r="L82" s="136">
        <v>17536620.657576997</v>
      </c>
      <c r="M82" s="120"/>
      <c r="O82" s="9"/>
      <c r="S82" s="3"/>
    </row>
    <row r="83" spans="1:21" hidden="1" x14ac:dyDescent="0.25">
      <c r="B83" s="117">
        <f t="shared" si="43"/>
        <v>42644</v>
      </c>
      <c r="C83" s="136">
        <v>242027.91</v>
      </c>
      <c r="D83" s="136">
        <v>24616576.57</v>
      </c>
      <c r="E83" s="136">
        <v>122738520.53084303</v>
      </c>
      <c r="F83" s="136">
        <v>739453504.67780709</v>
      </c>
      <c r="G83" s="136">
        <v>507144136.44003236</v>
      </c>
      <c r="H83" s="136">
        <v>175840859.86247969</v>
      </c>
      <c r="I83" s="136">
        <v>609396531.01710951</v>
      </c>
      <c r="J83" s="136">
        <v>19179860.126817826</v>
      </c>
      <c r="K83" s="136">
        <v>97386004.482919529</v>
      </c>
      <c r="L83" s="136">
        <v>17768681.887075447</v>
      </c>
      <c r="M83" s="120"/>
      <c r="O83" s="9"/>
      <c r="S83" s="3"/>
      <c r="T83" s="9"/>
      <c r="U83" s="9"/>
    </row>
    <row r="84" spans="1:21" hidden="1" x14ac:dyDescent="0.25">
      <c r="B84" s="117">
        <f t="shared" si="43"/>
        <v>42675</v>
      </c>
      <c r="C84" s="136">
        <v>242027.91000000003</v>
      </c>
      <c r="D84" s="136">
        <v>24906643.620000001</v>
      </c>
      <c r="E84" s="136">
        <v>124058043.29904084</v>
      </c>
      <c r="F84" s="136">
        <v>747664782.18155062</v>
      </c>
      <c r="G84" s="136">
        <v>510387417.55816352</v>
      </c>
      <c r="H84" s="136">
        <v>172875632.3987315</v>
      </c>
      <c r="I84" s="136">
        <v>611675886.48869371</v>
      </c>
      <c r="J84" s="136">
        <v>19521181.624340955</v>
      </c>
      <c r="K84" s="136">
        <v>98219992.005966142</v>
      </c>
      <c r="L84" s="136">
        <v>17933458.893949576</v>
      </c>
      <c r="M84" s="120"/>
      <c r="O84" s="9"/>
      <c r="S84" s="3"/>
    </row>
    <row r="85" spans="1:21" hidden="1" x14ac:dyDescent="0.25">
      <c r="B85" s="117">
        <f t="shared" si="43"/>
        <v>42705</v>
      </c>
      <c r="C85" s="136">
        <v>484055.82</v>
      </c>
      <c r="D85" s="136">
        <v>24954696.91</v>
      </c>
      <c r="E85" s="136">
        <v>125346914.31862129</v>
      </c>
      <c r="F85" s="136">
        <v>752918183.05011833</v>
      </c>
      <c r="G85" s="136">
        <v>513693806.47248113</v>
      </c>
      <c r="H85" s="136">
        <v>170634808.83152285</v>
      </c>
      <c r="I85" s="136">
        <v>613743743.26424658</v>
      </c>
      <c r="J85" s="136">
        <v>19872228.598765075</v>
      </c>
      <c r="K85" s="136">
        <v>97810266.801224723</v>
      </c>
      <c r="L85" s="136">
        <v>18121056.758491736</v>
      </c>
      <c r="M85" s="118">
        <f>SUM(C85:L85)</f>
        <v>2337579760.8254714</v>
      </c>
      <c r="N85" s="19">
        <f>M85-'Accum Depr Calc'!M17</f>
        <v>0</v>
      </c>
      <c r="O85" s="9"/>
      <c r="S85" s="120"/>
    </row>
    <row r="86" spans="1:21" hidden="1" x14ac:dyDescent="0.25"/>
    <row r="87" spans="1:21" hidden="1" x14ac:dyDescent="0.25">
      <c r="A87" s="1" t="s">
        <v>16</v>
      </c>
    </row>
    <row r="88" spans="1:21" hidden="1" x14ac:dyDescent="0.25">
      <c r="C88" s="5">
        <v>350.1</v>
      </c>
      <c r="D88" s="5">
        <v>350.2</v>
      </c>
      <c r="E88" s="5">
        <v>352</v>
      </c>
      <c r="F88" s="5">
        <v>353</v>
      </c>
      <c r="G88" s="5">
        <v>354</v>
      </c>
      <c r="H88" s="5">
        <v>355</v>
      </c>
      <c r="I88" s="5">
        <v>356</v>
      </c>
      <c r="J88" s="5">
        <v>357</v>
      </c>
      <c r="K88" s="5">
        <v>358</v>
      </c>
      <c r="L88" s="5">
        <v>359</v>
      </c>
    </row>
    <row r="89" spans="1:21" hidden="1" x14ac:dyDescent="0.25">
      <c r="B89" s="117">
        <f>B73</f>
        <v>42339</v>
      </c>
      <c r="C89" s="136">
        <v>9194806.9400000013</v>
      </c>
      <c r="D89" s="136">
        <v>94260653.49000001</v>
      </c>
      <c r="E89" s="136">
        <v>264762213.59285629</v>
      </c>
      <c r="F89" s="136">
        <v>1088156185.9547434</v>
      </c>
      <c r="G89" s="136">
        <v>1705207063.9718261</v>
      </c>
      <c r="H89" s="136">
        <v>149246224.34000003</v>
      </c>
      <c r="I89" s="136">
        <v>827237631.93719709</v>
      </c>
      <c r="J89" s="136">
        <v>0</v>
      </c>
      <c r="K89" s="136">
        <v>11017486.739999998</v>
      </c>
      <c r="L89" s="136">
        <v>147473890.09059188</v>
      </c>
      <c r="M89" s="118">
        <f>SUM(C89:L89)</f>
        <v>4296556157.0572147</v>
      </c>
      <c r="N89" s="135">
        <f>M89-'2015 ISO Study with Inc Plant'!F26</f>
        <v>-9.9964141845703125E-3</v>
      </c>
      <c r="O89" s="120"/>
    </row>
    <row r="90" spans="1:21" hidden="1" x14ac:dyDescent="0.25">
      <c r="B90" s="117">
        <f t="shared" ref="B90:B101" si="44">B74</f>
        <v>42370</v>
      </c>
      <c r="C90" s="136">
        <v>9194806.9400000013</v>
      </c>
      <c r="D90" s="136">
        <v>94260653.49000001</v>
      </c>
      <c r="E90" s="136">
        <v>264864093.25285631</v>
      </c>
      <c r="F90" s="136">
        <v>1088146837.1347432</v>
      </c>
      <c r="G90" s="136">
        <v>1706416313.6318264</v>
      </c>
      <c r="H90" s="136">
        <v>150319160.80000001</v>
      </c>
      <c r="I90" s="136">
        <v>826634498.65719712</v>
      </c>
      <c r="J90" s="136">
        <v>0</v>
      </c>
      <c r="K90" s="136">
        <v>11017486.739999998</v>
      </c>
      <c r="L90" s="136">
        <v>147748674.61059186</v>
      </c>
      <c r="M90" s="120"/>
      <c r="N90" s="120"/>
      <c r="O90" s="120"/>
    </row>
    <row r="91" spans="1:21" hidden="1" x14ac:dyDescent="0.25">
      <c r="B91" s="117">
        <f t="shared" si="44"/>
        <v>42401</v>
      </c>
      <c r="C91" s="136">
        <v>9194806.9400000013</v>
      </c>
      <c r="D91" s="136">
        <v>94260653.49000001</v>
      </c>
      <c r="E91" s="136">
        <v>256232588.64285633</v>
      </c>
      <c r="F91" s="136">
        <v>1104668932.9547431</v>
      </c>
      <c r="G91" s="136">
        <v>1708608304.5518262</v>
      </c>
      <c r="H91" s="136">
        <v>150648404.34</v>
      </c>
      <c r="I91" s="136">
        <v>827487096.73719716</v>
      </c>
      <c r="J91" s="136">
        <v>0</v>
      </c>
      <c r="K91" s="136">
        <v>11017486.739999998</v>
      </c>
      <c r="L91" s="136">
        <v>148047918.22059187</v>
      </c>
      <c r="M91" s="120"/>
      <c r="N91" s="120"/>
      <c r="O91" s="120"/>
    </row>
    <row r="92" spans="1:21" hidden="1" x14ac:dyDescent="0.25">
      <c r="B92" s="117">
        <f t="shared" si="44"/>
        <v>42430</v>
      </c>
      <c r="C92" s="136">
        <v>19126978.300000004</v>
      </c>
      <c r="D92" s="136">
        <v>94260653.49000001</v>
      </c>
      <c r="E92" s="136">
        <v>256234668.32285631</v>
      </c>
      <c r="F92" s="136">
        <v>1104729831.0347433</v>
      </c>
      <c r="G92" s="136">
        <v>1709163792.7318263</v>
      </c>
      <c r="H92" s="136">
        <v>150803662.02000001</v>
      </c>
      <c r="I92" s="136">
        <v>827806071.6971972</v>
      </c>
      <c r="J92" s="136">
        <v>0</v>
      </c>
      <c r="K92" s="136">
        <v>11017486.739999998</v>
      </c>
      <c r="L92" s="136">
        <v>148222875.88059187</v>
      </c>
      <c r="M92" s="120"/>
      <c r="N92" s="120"/>
      <c r="O92" s="120"/>
    </row>
    <row r="93" spans="1:21" hidden="1" x14ac:dyDescent="0.25">
      <c r="B93" s="117">
        <f t="shared" si="44"/>
        <v>42461</v>
      </c>
      <c r="C93" s="136">
        <v>19138134.570000004</v>
      </c>
      <c r="D93" s="136">
        <v>94301613.180000007</v>
      </c>
      <c r="E93" s="136">
        <v>254203939.15285632</v>
      </c>
      <c r="F93" s="136">
        <v>1107193320.4047434</v>
      </c>
      <c r="G93" s="136">
        <v>1710950860.8118262</v>
      </c>
      <c r="H93" s="136">
        <v>151031591.79000002</v>
      </c>
      <c r="I93" s="136">
        <v>828384681.91719711</v>
      </c>
      <c r="J93" s="136">
        <v>0</v>
      </c>
      <c r="K93" s="136">
        <v>12711354.659999998</v>
      </c>
      <c r="L93" s="136">
        <v>148502541.19059187</v>
      </c>
      <c r="M93" s="120"/>
      <c r="N93" s="120"/>
      <c r="O93" s="120"/>
    </row>
    <row r="94" spans="1:21" hidden="1" x14ac:dyDescent="0.25">
      <c r="B94" s="117">
        <f t="shared" si="44"/>
        <v>42491</v>
      </c>
      <c r="C94" s="136">
        <v>19145486.310000002</v>
      </c>
      <c r="D94" s="136">
        <v>94302070.180000007</v>
      </c>
      <c r="E94" s="136">
        <v>254149357.29285634</v>
      </c>
      <c r="F94" s="136">
        <v>1107031366.2647433</v>
      </c>
      <c r="G94" s="136">
        <v>1711875468.9618261</v>
      </c>
      <c r="H94" s="136">
        <v>151142645.62</v>
      </c>
      <c r="I94" s="136">
        <v>828600329.36719716</v>
      </c>
      <c r="J94" s="136">
        <v>0</v>
      </c>
      <c r="K94" s="136">
        <v>13055404.519999998</v>
      </c>
      <c r="L94" s="136">
        <v>148657277.46059185</v>
      </c>
      <c r="M94" s="120"/>
      <c r="N94" s="120"/>
      <c r="O94" s="120"/>
    </row>
    <row r="95" spans="1:21" hidden="1" x14ac:dyDescent="0.25">
      <c r="B95" s="117">
        <f t="shared" si="44"/>
        <v>42522</v>
      </c>
      <c r="C95" s="136">
        <v>18622453.039999999</v>
      </c>
      <c r="D95" s="136">
        <v>94832890.770000011</v>
      </c>
      <c r="E95" s="136">
        <v>254220415.57285631</v>
      </c>
      <c r="F95" s="136">
        <v>1106925903.2347434</v>
      </c>
      <c r="G95" s="136">
        <v>1714309220.041826</v>
      </c>
      <c r="H95" s="136">
        <v>150694466.38000003</v>
      </c>
      <c r="I95" s="136">
        <v>829118041.80719709</v>
      </c>
      <c r="J95" s="136">
        <v>0</v>
      </c>
      <c r="K95" s="136">
        <v>13056703.109999998</v>
      </c>
      <c r="L95" s="136">
        <v>149026056.27059186</v>
      </c>
      <c r="M95" s="120"/>
      <c r="N95" s="120"/>
      <c r="O95" s="120"/>
    </row>
    <row r="96" spans="1:21" hidden="1" x14ac:dyDescent="0.25">
      <c r="B96" s="117">
        <f t="shared" si="44"/>
        <v>42552</v>
      </c>
      <c r="C96" s="136">
        <v>18631953.119999997</v>
      </c>
      <c r="D96" s="136">
        <v>94836423.190000013</v>
      </c>
      <c r="E96" s="136">
        <v>254225246.81285632</v>
      </c>
      <c r="F96" s="136">
        <v>1106967423.2047434</v>
      </c>
      <c r="G96" s="136">
        <v>1714807545.2418261</v>
      </c>
      <c r="H96" s="136">
        <v>150790284.06999999</v>
      </c>
      <c r="I96" s="136">
        <v>829408573.41719711</v>
      </c>
      <c r="J96" s="136">
        <v>0</v>
      </c>
      <c r="K96" s="136">
        <v>13057296.609999998</v>
      </c>
      <c r="L96" s="136">
        <v>149196042.21059188</v>
      </c>
      <c r="M96" s="120"/>
      <c r="N96" s="120"/>
      <c r="O96" s="120"/>
    </row>
    <row r="97" spans="1:15" hidden="1" x14ac:dyDescent="0.25">
      <c r="B97" s="117">
        <f t="shared" si="44"/>
        <v>42583</v>
      </c>
      <c r="C97" s="136">
        <v>18630682.509999998</v>
      </c>
      <c r="D97" s="136">
        <v>94838079.660000011</v>
      </c>
      <c r="E97" s="136">
        <v>254478811.42285633</v>
      </c>
      <c r="F97" s="136">
        <v>1106795159.5447433</v>
      </c>
      <c r="G97" s="136">
        <v>1733998073.601826</v>
      </c>
      <c r="H97" s="136">
        <v>150612214.44</v>
      </c>
      <c r="I97" s="136">
        <v>823462506.18719709</v>
      </c>
      <c r="J97" s="136">
        <v>0</v>
      </c>
      <c r="K97" s="136">
        <v>13056450.639999997</v>
      </c>
      <c r="L97" s="136">
        <v>135207131.01059186</v>
      </c>
      <c r="M97" s="120"/>
      <c r="N97" s="120"/>
      <c r="O97" s="120"/>
    </row>
    <row r="98" spans="1:15" hidden="1" x14ac:dyDescent="0.25">
      <c r="B98" s="117">
        <f t="shared" si="44"/>
        <v>42614</v>
      </c>
      <c r="C98" s="136">
        <v>18645991.239999998</v>
      </c>
      <c r="D98" s="136">
        <v>94838061.560000017</v>
      </c>
      <c r="E98" s="136">
        <v>255761080.15285629</v>
      </c>
      <c r="F98" s="136">
        <v>1106857175.0547433</v>
      </c>
      <c r="G98" s="136">
        <v>1734721599.081826</v>
      </c>
      <c r="H98" s="136">
        <v>150551479.06000003</v>
      </c>
      <c r="I98" s="136">
        <v>824970931.98719704</v>
      </c>
      <c r="J98" s="136">
        <v>178296084.22</v>
      </c>
      <c r="K98" s="136">
        <v>75392846.379999995</v>
      </c>
      <c r="L98" s="136">
        <v>135184205.73059186</v>
      </c>
      <c r="M98" s="120"/>
      <c r="N98" s="120"/>
      <c r="O98" s="120"/>
    </row>
    <row r="99" spans="1:15" hidden="1" x14ac:dyDescent="0.25">
      <c r="B99" s="117">
        <f t="shared" si="44"/>
        <v>42644</v>
      </c>
      <c r="C99" s="136">
        <v>18645190.619999997</v>
      </c>
      <c r="D99" s="136">
        <v>94854394.060000017</v>
      </c>
      <c r="E99" s="136">
        <v>255781321.11285633</v>
      </c>
      <c r="F99" s="136">
        <v>1105663404.3847435</v>
      </c>
      <c r="G99" s="136">
        <v>1742320494.001826</v>
      </c>
      <c r="H99" s="136">
        <v>150732786.49000004</v>
      </c>
      <c r="I99" s="136">
        <v>830951449.77719712</v>
      </c>
      <c r="J99" s="136">
        <v>180670727.96000001</v>
      </c>
      <c r="K99" s="136">
        <v>78262796.939999998</v>
      </c>
      <c r="L99" s="136">
        <v>135859889.92059186</v>
      </c>
      <c r="M99" s="120"/>
      <c r="N99" s="120"/>
      <c r="O99" s="120"/>
    </row>
    <row r="100" spans="1:15" hidden="1" x14ac:dyDescent="0.25">
      <c r="B100" s="117">
        <f t="shared" si="44"/>
        <v>42675</v>
      </c>
      <c r="C100" s="136">
        <v>18652664.369999997</v>
      </c>
      <c r="D100" s="136">
        <v>94872988.770000011</v>
      </c>
      <c r="E100" s="136">
        <v>255809266.37285632</v>
      </c>
      <c r="F100" s="136">
        <v>1105764128.4147434</v>
      </c>
      <c r="G100" s="136">
        <v>1742837305.781826</v>
      </c>
      <c r="H100" s="136">
        <v>150762909.25000003</v>
      </c>
      <c r="I100" s="136">
        <v>831712903.09719706</v>
      </c>
      <c r="J100" s="136">
        <v>184137404.83000001</v>
      </c>
      <c r="K100" s="136">
        <v>79474811.670000002</v>
      </c>
      <c r="L100" s="136">
        <v>136069850.38059187</v>
      </c>
      <c r="M100" s="120"/>
      <c r="N100" s="120"/>
      <c r="O100" s="120"/>
    </row>
    <row r="101" spans="1:15" hidden="1" x14ac:dyDescent="0.25">
      <c r="B101" s="117">
        <f t="shared" si="44"/>
        <v>42705</v>
      </c>
      <c r="C101" s="136">
        <v>18676990.549999997</v>
      </c>
      <c r="D101" s="136">
        <v>94873059.930000007</v>
      </c>
      <c r="E101" s="136">
        <v>264612612.76285636</v>
      </c>
      <c r="F101" s="136">
        <v>1133695494.8447433</v>
      </c>
      <c r="G101" s="136">
        <v>1757159286.4618263</v>
      </c>
      <c r="H101" s="136">
        <v>151903902.76000002</v>
      </c>
      <c r="I101" s="136">
        <v>815549135.04719698</v>
      </c>
      <c r="J101" s="136">
        <v>185286762.54000002</v>
      </c>
      <c r="K101" s="136">
        <v>79876648.5</v>
      </c>
      <c r="L101" s="136">
        <v>138148965.33059186</v>
      </c>
      <c r="M101" s="118">
        <f>SUM(C101:L101)</f>
        <v>4639782858.7272158</v>
      </c>
      <c r="N101" s="135">
        <f>M101-'2016 ISO Study with Inc Plant'!F26</f>
        <v>-9.9954605102539063E-3</v>
      </c>
      <c r="O101" s="120"/>
    </row>
    <row r="102" spans="1:15" hidden="1" x14ac:dyDescent="0.25"/>
    <row r="103" spans="1:15" hidden="1" x14ac:dyDescent="0.25">
      <c r="A103" s="83" t="s">
        <v>105</v>
      </c>
    </row>
    <row r="104" spans="1:15" hidden="1" x14ac:dyDescent="0.25">
      <c r="C104" s="5">
        <v>350.1</v>
      </c>
      <c r="D104" s="5">
        <v>350.2</v>
      </c>
      <c r="E104" s="5">
        <v>352</v>
      </c>
      <c r="F104" s="5">
        <v>353</v>
      </c>
      <c r="G104" s="5">
        <v>354</v>
      </c>
      <c r="H104" s="5">
        <v>355</v>
      </c>
      <c r="I104" s="5">
        <v>356</v>
      </c>
      <c r="J104" s="5">
        <v>357</v>
      </c>
      <c r="K104" s="5">
        <v>358</v>
      </c>
      <c r="L104" s="5">
        <v>359</v>
      </c>
    </row>
    <row r="105" spans="1:15" hidden="1" x14ac:dyDescent="0.25">
      <c r="B105" s="117">
        <f>B89</f>
        <v>42339</v>
      </c>
      <c r="C105" s="136">
        <v>77976654.562520087</v>
      </c>
      <c r="D105" s="136">
        <v>163072480.04595727</v>
      </c>
      <c r="E105" s="136">
        <v>470458375.70606768</v>
      </c>
      <c r="F105" s="136">
        <v>3030177246.8036795</v>
      </c>
      <c r="G105" s="136">
        <v>2164622762.8245416</v>
      </c>
      <c r="H105" s="136">
        <v>310678566.28323245</v>
      </c>
      <c r="I105" s="136">
        <v>1239646180.7050807</v>
      </c>
      <c r="J105" s="136">
        <v>221416.38459709552</v>
      </c>
      <c r="K105" s="136">
        <v>13011928.174370928</v>
      </c>
      <c r="L105" s="136">
        <v>187087540.77399367</v>
      </c>
      <c r="M105" s="120">
        <f>SUM(C105:L105)</f>
        <v>7656953152.2640409</v>
      </c>
      <c r="N105" s="135">
        <f>M105-'2015 ISO Study with Inc Plant'!D26</f>
        <v>-5.3300857543945313E-3</v>
      </c>
      <c r="O105" s="120"/>
    </row>
    <row r="106" spans="1:15" hidden="1" x14ac:dyDescent="0.25">
      <c r="B106" s="117">
        <f t="shared" ref="B106:B117" si="45">B90</f>
        <v>42370</v>
      </c>
      <c r="C106" s="136">
        <v>77367730.056355864</v>
      </c>
      <c r="D106" s="136">
        <v>163470633.52997148</v>
      </c>
      <c r="E106" s="136">
        <v>473463692.44533098</v>
      </c>
      <c r="F106" s="136">
        <v>3070896368.489563</v>
      </c>
      <c r="G106" s="136">
        <v>2193964162.5371819</v>
      </c>
      <c r="H106" s="136">
        <v>299155428.41387808</v>
      </c>
      <c r="I106" s="136">
        <v>1234719575.9110084</v>
      </c>
      <c r="J106" s="136">
        <v>202176.37140817297</v>
      </c>
      <c r="K106" s="136">
        <v>12879619.484917469</v>
      </c>
      <c r="L106" s="136">
        <v>180453659.37075746</v>
      </c>
    </row>
    <row r="107" spans="1:15" hidden="1" x14ac:dyDescent="0.25">
      <c r="B107" s="117">
        <f t="shared" si="45"/>
        <v>42401</v>
      </c>
      <c r="C107" s="136">
        <v>77367062.226594791</v>
      </c>
      <c r="D107" s="136">
        <v>163468089.93789703</v>
      </c>
      <c r="E107" s="136">
        <v>466021376.70887971</v>
      </c>
      <c r="F107" s="136">
        <v>3090614932.9676538</v>
      </c>
      <c r="G107" s="136">
        <v>2196165832.4669785</v>
      </c>
      <c r="H107" s="136">
        <v>301290273.6845656</v>
      </c>
      <c r="I107" s="136">
        <v>1235715926.1258206</v>
      </c>
      <c r="J107" s="136">
        <v>202094.97910747328</v>
      </c>
      <c r="K107" s="136">
        <v>12880361.36922049</v>
      </c>
      <c r="L107" s="136">
        <v>180756774.28363723</v>
      </c>
    </row>
    <row r="108" spans="1:15" hidden="1" x14ac:dyDescent="0.25">
      <c r="B108" s="117">
        <f t="shared" si="45"/>
        <v>42430</v>
      </c>
      <c r="C108" s="136">
        <v>87300356.738894761</v>
      </c>
      <c r="D108" s="136">
        <v>163519011.89106491</v>
      </c>
      <c r="E108" s="136">
        <v>472698162.79716563</v>
      </c>
      <c r="F108" s="136">
        <v>3104992667.700933</v>
      </c>
      <c r="G108" s="136">
        <v>2197331636.2555475</v>
      </c>
      <c r="H108" s="136">
        <v>305726826.52745289</v>
      </c>
      <c r="I108" s="136">
        <v>1241939210.3912134</v>
      </c>
      <c r="J108" s="136">
        <v>202183.67218926613</v>
      </c>
      <c r="K108" s="136">
        <v>12890572.668254014</v>
      </c>
      <c r="L108" s="136">
        <v>187134578.47177351</v>
      </c>
    </row>
    <row r="109" spans="1:15" hidden="1" x14ac:dyDescent="0.25">
      <c r="B109" s="117">
        <f t="shared" si="45"/>
        <v>42461</v>
      </c>
      <c r="C109" s="136">
        <v>87310896.754555941</v>
      </c>
      <c r="D109" s="136">
        <v>163563048.04331708</v>
      </c>
      <c r="E109" s="136">
        <v>489027366.39613414</v>
      </c>
      <c r="F109" s="136">
        <v>3115758502.2391882</v>
      </c>
      <c r="G109" s="136">
        <v>2198019679.4826899</v>
      </c>
      <c r="H109" s="136">
        <v>308180683.52541214</v>
      </c>
      <c r="I109" s="136">
        <v>1242373206.4528599</v>
      </c>
      <c r="J109" s="136">
        <v>209768.85951580087</v>
      </c>
      <c r="K109" s="136">
        <v>14643829.72421615</v>
      </c>
      <c r="L109" s="136">
        <v>187709532.01661763</v>
      </c>
    </row>
    <row r="110" spans="1:15" hidden="1" x14ac:dyDescent="0.25">
      <c r="B110" s="117">
        <f t="shared" si="45"/>
        <v>42491</v>
      </c>
      <c r="C110" s="136">
        <v>87318864.060074434</v>
      </c>
      <c r="D110" s="136">
        <v>163568733.18962649</v>
      </c>
      <c r="E110" s="136">
        <v>489530108.79513931</v>
      </c>
      <c r="F110" s="136">
        <v>3116744917.6017389</v>
      </c>
      <c r="G110" s="136">
        <v>2201347211.1530619</v>
      </c>
      <c r="H110" s="136">
        <v>309756099.84220314</v>
      </c>
      <c r="I110" s="136">
        <v>1242881652.6736252</v>
      </c>
      <c r="J110" s="136">
        <v>210551.2334219233</v>
      </c>
      <c r="K110" s="136">
        <v>14999334.564030718</v>
      </c>
      <c r="L110" s="136">
        <v>188574942.90003416</v>
      </c>
    </row>
    <row r="111" spans="1:15" hidden="1" x14ac:dyDescent="0.25">
      <c r="B111" s="117">
        <f t="shared" si="45"/>
        <v>42522</v>
      </c>
      <c r="C111" s="136">
        <v>86796648.284502894</v>
      </c>
      <c r="D111" s="136">
        <v>163523634.66215122</v>
      </c>
      <c r="E111" s="136">
        <v>494054278.4290483</v>
      </c>
      <c r="F111" s="136">
        <v>3140419279.4339113</v>
      </c>
      <c r="G111" s="136">
        <v>2184924951.6894441</v>
      </c>
      <c r="H111" s="136">
        <v>312451660.15707922</v>
      </c>
      <c r="I111" s="136">
        <v>1244412053.4172337</v>
      </c>
      <c r="J111" s="136">
        <v>221147.85709057999</v>
      </c>
      <c r="K111" s="136">
        <v>15174804.878151283</v>
      </c>
      <c r="L111" s="136">
        <v>191012273.32320195</v>
      </c>
    </row>
    <row r="112" spans="1:15" hidden="1" x14ac:dyDescent="0.25">
      <c r="B112" s="117">
        <f t="shared" si="45"/>
        <v>42552</v>
      </c>
      <c r="C112" s="136">
        <v>86802633.012996852</v>
      </c>
      <c r="D112" s="136">
        <v>163529697.75269431</v>
      </c>
      <c r="E112" s="136">
        <v>499673878.597839</v>
      </c>
      <c r="F112" s="136">
        <v>3181048990.818799</v>
      </c>
      <c r="G112" s="136">
        <v>2184884761.7590775</v>
      </c>
      <c r="H112" s="136">
        <v>313888509.62485754</v>
      </c>
      <c r="I112" s="136">
        <v>1244212050.8572533</v>
      </c>
      <c r="J112" s="136">
        <v>223129.69672087629</v>
      </c>
      <c r="K112" s="136">
        <v>15182542.224578289</v>
      </c>
      <c r="L112" s="136">
        <v>191430685.24041629</v>
      </c>
    </row>
    <row r="113" spans="1:15" hidden="1" x14ac:dyDescent="0.25">
      <c r="B113" s="117">
        <f t="shared" si="45"/>
        <v>42583</v>
      </c>
      <c r="C113" s="136">
        <v>86800258.685270488</v>
      </c>
      <c r="D113" s="136">
        <v>163542533.89351368</v>
      </c>
      <c r="E113" s="136">
        <v>499413899.9082039</v>
      </c>
      <c r="F113" s="136">
        <v>3181183173.9773335</v>
      </c>
      <c r="G113" s="136">
        <v>2205229248.7809682</v>
      </c>
      <c r="H113" s="136">
        <v>315474264.92678356</v>
      </c>
      <c r="I113" s="136">
        <v>1238524905.3556991</v>
      </c>
      <c r="J113" s="136">
        <v>225287.60229180704</v>
      </c>
      <c r="K113" s="136">
        <v>15173592.307412861</v>
      </c>
      <c r="L113" s="136">
        <v>177427168.30057323</v>
      </c>
    </row>
    <row r="114" spans="1:15" hidden="1" x14ac:dyDescent="0.25">
      <c r="B114" s="117">
        <f t="shared" si="45"/>
        <v>42614</v>
      </c>
      <c r="C114" s="136">
        <v>86814703.794480592</v>
      </c>
      <c r="D114" s="136">
        <v>165220995.48070294</v>
      </c>
      <c r="E114" s="136">
        <v>501124911.39023823</v>
      </c>
      <c r="F114" s="136">
        <v>3184060919.7068443</v>
      </c>
      <c r="G114" s="136">
        <v>2206407136.2687345</v>
      </c>
      <c r="H114" s="136">
        <v>317223286.07665235</v>
      </c>
      <c r="I114" s="136">
        <v>1244711035.2675326</v>
      </c>
      <c r="J114" s="136">
        <v>178524120.2950795</v>
      </c>
      <c r="K114" s="136">
        <v>77513039.083460763</v>
      </c>
      <c r="L114" s="136">
        <v>177410612.53672507</v>
      </c>
    </row>
    <row r="115" spans="1:15" hidden="1" x14ac:dyDescent="0.25">
      <c r="B115" s="117">
        <f t="shared" si="45"/>
        <v>42644</v>
      </c>
      <c r="C115" s="136">
        <v>86813903.174480617</v>
      </c>
      <c r="D115" s="136">
        <v>165300022.4514381</v>
      </c>
      <c r="E115" s="136">
        <v>517258723.17253417</v>
      </c>
      <c r="F115" s="136">
        <v>3195243777.7508674</v>
      </c>
      <c r="G115" s="136">
        <v>2215137194.6759963</v>
      </c>
      <c r="H115" s="136">
        <v>318992316.7178992</v>
      </c>
      <c r="I115" s="136">
        <v>1251646740.173027</v>
      </c>
      <c r="J115" s="136">
        <v>180878660.9605974</v>
      </c>
      <c r="K115" s="136">
        <v>80377400.509681955</v>
      </c>
      <c r="L115" s="136">
        <v>178018164.10296267</v>
      </c>
    </row>
    <row r="116" spans="1:15" hidden="1" x14ac:dyDescent="0.25">
      <c r="B116" s="117">
        <f t="shared" si="45"/>
        <v>42675</v>
      </c>
      <c r="C116" s="136">
        <v>86821376.924480617</v>
      </c>
      <c r="D116" s="136">
        <v>165325515.21118492</v>
      </c>
      <c r="E116" s="136">
        <v>520491887.67867339</v>
      </c>
      <c r="F116" s="136">
        <v>3205268577.401732</v>
      </c>
      <c r="G116" s="136">
        <v>2219555077.9224033</v>
      </c>
      <c r="H116" s="136">
        <v>320821792.10600257</v>
      </c>
      <c r="I116" s="136">
        <v>1250574404.3546543</v>
      </c>
      <c r="J116" s="136">
        <v>184361259.18100634</v>
      </c>
      <c r="K116" s="136">
        <v>81552869.207647204</v>
      </c>
      <c r="L116" s="136">
        <v>178221097.79217517</v>
      </c>
    </row>
    <row r="117" spans="1:15" hidden="1" x14ac:dyDescent="0.25">
      <c r="B117" s="117">
        <f t="shared" si="45"/>
        <v>42705</v>
      </c>
      <c r="C117" s="136">
        <v>86845703.104480594</v>
      </c>
      <c r="D117" s="136">
        <v>165326927.2768119</v>
      </c>
      <c r="E117" s="136">
        <v>531582610.83188766</v>
      </c>
      <c r="F117" s="136">
        <v>3249175448.8296032</v>
      </c>
      <c r="G117" s="136">
        <v>2233991232.1950092</v>
      </c>
      <c r="H117" s="136">
        <v>324258227.83465576</v>
      </c>
      <c r="I117" s="136">
        <v>1235903790.5887618</v>
      </c>
      <c r="J117" s="136">
        <v>185508196.51440176</v>
      </c>
      <c r="K117" s="136">
        <v>81951071.953655437</v>
      </c>
      <c r="L117" s="136">
        <v>182027085.56504506</v>
      </c>
      <c r="M117" s="120">
        <f>SUM(C117:L117)</f>
        <v>8276570294.694313</v>
      </c>
      <c r="N117" s="135">
        <f>M117-'2016 ISO Study with Inc Plant'!D26</f>
        <v>-0.41210460662841797</v>
      </c>
      <c r="O117" s="120"/>
    </row>
    <row r="118" spans="1:15" hidden="1" x14ac:dyDescent="0.25"/>
    <row r="119" spans="1:15" hidden="1" x14ac:dyDescent="0.25">
      <c r="A119" s="83" t="s">
        <v>106</v>
      </c>
    </row>
    <row r="120" spans="1:15" hidden="1" x14ac:dyDescent="0.25">
      <c r="C120" s="5">
        <v>350.1</v>
      </c>
      <c r="D120" s="5">
        <v>350.2</v>
      </c>
      <c r="E120" s="5">
        <v>352</v>
      </c>
      <c r="F120" s="5">
        <v>353</v>
      </c>
      <c r="G120" s="5">
        <v>354</v>
      </c>
      <c r="H120" s="5">
        <v>355</v>
      </c>
      <c r="I120" s="5">
        <v>356</v>
      </c>
      <c r="J120" s="5">
        <v>357</v>
      </c>
      <c r="K120" s="5">
        <v>358</v>
      </c>
      <c r="L120" s="5">
        <v>359</v>
      </c>
      <c r="M120" s="84"/>
    </row>
    <row r="121" spans="1:15" hidden="1" x14ac:dyDescent="0.25">
      <c r="B121" s="117">
        <f>B105</f>
        <v>42339</v>
      </c>
      <c r="C121" s="136">
        <v>0</v>
      </c>
      <c r="D121" s="136">
        <v>5256282.5381293325</v>
      </c>
      <c r="E121" s="136">
        <v>19176689.210279442</v>
      </c>
      <c r="F121" s="136">
        <v>94941616.177750304</v>
      </c>
      <c r="G121" s="136">
        <v>96628212.493386239</v>
      </c>
      <c r="H121" s="136">
        <v>10971150.157951837</v>
      </c>
      <c r="I121" s="136">
        <v>53721031.063152701</v>
      </c>
      <c r="J121" s="136">
        <v>0</v>
      </c>
      <c r="K121" s="136">
        <v>811991.67499649955</v>
      </c>
      <c r="L121" s="136">
        <v>5125901.2071686992</v>
      </c>
      <c r="M121" s="120">
        <f>SUM(C121:L121)</f>
        <v>286632874.52281505</v>
      </c>
      <c r="N121" s="135">
        <f>M121-'Accum Depr Calc'!C17</f>
        <v>0</v>
      </c>
    </row>
    <row r="122" spans="1:15" hidden="1" x14ac:dyDescent="0.25">
      <c r="B122" s="117">
        <f t="shared" ref="B122:B133" si="46">B106</f>
        <v>42370</v>
      </c>
      <c r="C122" s="136">
        <v>0</v>
      </c>
      <c r="D122" s="136">
        <v>5386676.4421238322</v>
      </c>
      <c r="E122" s="136">
        <v>19743721.617724147</v>
      </c>
      <c r="F122" s="136">
        <v>97181404.327173799</v>
      </c>
      <c r="G122" s="136">
        <v>100095466.85679561</v>
      </c>
      <c r="H122" s="136">
        <v>11427594.860725002</v>
      </c>
      <c r="I122" s="136">
        <v>55823593.377659746</v>
      </c>
      <c r="J122" s="136">
        <v>0</v>
      </c>
      <c r="K122" s="136">
        <v>847523.06973299955</v>
      </c>
      <c r="L122" s="136">
        <v>5317617.2642864697</v>
      </c>
      <c r="M122" s="84"/>
    </row>
    <row r="123" spans="1:15" hidden="1" x14ac:dyDescent="0.25">
      <c r="B123" s="117">
        <f t="shared" si="46"/>
        <v>42401</v>
      </c>
      <c r="C123" s="136">
        <v>0</v>
      </c>
      <c r="D123" s="136">
        <v>5517070.346118331</v>
      </c>
      <c r="E123" s="136">
        <v>20310972.217440676</v>
      </c>
      <c r="F123" s="136">
        <v>99421173.233609468</v>
      </c>
      <c r="G123" s="136">
        <v>103565180.02784701</v>
      </c>
      <c r="H123" s="136">
        <v>11887320.960838336</v>
      </c>
      <c r="I123" s="136">
        <v>57924622.728413463</v>
      </c>
      <c r="J123" s="136">
        <v>0</v>
      </c>
      <c r="K123" s="136">
        <v>883054.46446949954</v>
      </c>
      <c r="L123" s="136">
        <v>5509690.5412802389</v>
      </c>
      <c r="M123" s="84"/>
    </row>
    <row r="124" spans="1:15" hidden="1" x14ac:dyDescent="0.25">
      <c r="B124" s="117">
        <f t="shared" si="46"/>
        <v>42430</v>
      </c>
      <c r="C124" s="136">
        <v>0</v>
      </c>
      <c r="D124" s="136">
        <v>5647464.2501128316</v>
      </c>
      <c r="E124" s="136">
        <v>20859737.01145079</v>
      </c>
      <c r="F124" s="136">
        <v>101694950.12060802</v>
      </c>
      <c r="G124" s="136">
        <v>107039350.24710238</v>
      </c>
      <c r="H124" s="136">
        <v>12348053.997444836</v>
      </c>
      <c r="I124" s="136">
        <v>60027819.09928716</v>
      </c>
      <c r="J124" s="136">
        <v>0</v>
      </c>
      <c r="K124" s="136">
        <v>918585.85920599953</v>
      </c>
      <c r="L124" s="136">
        <v>5702152.8349670079</v>
      </c>
      <c r="M124" s="84"/>
    </row>
    <row r="125" spans="1:15" hidden="1" x14ac:dyDescent="0.25">
      <c r="B125" s="117">
        <f t="shared" si="46"/>
        <v>42461</v>
      </c>
      <c r="C125" s="136">
        <v>0</v>
      </c>
      <c r="D125" s="136">
        <v>5777858.1541073313</v>
      </c>
      <c r="E125" s="136">
        <v>21408506.259442244</v>
      </c>
      <c r="F125" s="136">
        <v>103968852.35615452</v>
      </c>
      <c r="G125" s="136">
        <v>110514649.95899041</v>
      </c>
      <c r="H125" s="136">
        <v>12809261.863789337</v>
      </c>
      <c r="I125" s="136">
        <v>62131826.198184207</v>
      </c>
      <c r="J125" s="136">
        <v>0</v>
      </c>
      <c r="K125" s="136">
        <v>954117.25394249952</v>
      </c>
      <c r="L125" s="136">
        <v>5894842.5736117782</v>
      </c>
      <c r="M125" s="84"/>
    </row>
    <row r="126" spans="1:15" hidden="1" x14ac:dyDescent="0.25">
      <c r="B126" s="117">
        <f t="shared" si="46"/>
        <v>42491</v>
      </c>
      <c r="C126" s="136">
        <v>0</v>
      </c>
      <c r="D126" s="136">
        <v>5908308.7190063316</v>
      </c>
      <c r="E126" s="136">
        <v>21952926.36246128</v>
      </c>
      <c r="F126" s="136">
        <v>106247825.27398762</v>
      </c>
      <c r="G126" s="136">
        <v>113993583.37597445</v>
      </c>
      <c r="H126" s="136">
        <v>13271166.815347087</v>
      </c>
      <c r="I126" s="136">
        <v>64237303.931390412</v>
      </c>
      <c r="J126" s="136">
        <v>0</v>
      </c>
      <c r="K126" s="136">
        <v>995111.37272099941</v>
      </c>
      <c r="L126" s="136">
        <v>6087895.8771595471</v>
      </c>
      <c r="M126" s="84"/>
    </row>
    <row r="127" spans="1:15" hidden="1" x14ac:dyDescent="0.25">
      <c r="B127" s="117">
        <f t="shared" si="46"/>
        <v>42522</v>
      </c>
      <c r="C127" s="136">
        <v>0</v>
      </c>
      <c r="D127" s="136">
        <v>6038759.916088664</v>
      </c>
      <c r="E127" s="136">
        <v>22497229.569330145</v>
      </c>
      <c r="F127" s="136">
        <v>108526464.83621587</v>
      </c>
      <c r="G127" s="136">
        <v>117474396.82953018</v>
      </c>
      <c r="H127" s="136">
        <v>13733411.406534921</v>
      </c>
      <c r="I127" s="136">
        <v>66343329.768532038</v>
      </c>
      <c r="J127" s="136">
        <v>0</v>
      </c>
      <c r="K127" s="136">
        <v>1037215.0522979995</v>
      </c>
      <c r="L127" s="136">
        <v>6281150.3378583174</v>
      </c>
      <c r="M127" s="84"/>
    </row>
    <row r="128" spans="1:15" hidden="1" x14ac:dyDescent="0.25">
      <c r="B128" s="117">
        <f t="shared" si="46"/>
        <v>42552</v>
      </c>
      <c r="C128" s="136">
        <v>0</v>
      </c>
      <c r="D128" s="136">
        <v>6169945.4149871645</v>
      </c>
      <c r="E128" s="136">
        <v>23041684.959348679</v>
      </c>
      <c r="F128" s="136">
        <v>110804887.32037406</v>
      </c>
      <c r="G128" s="136">
        <v>120960158.9102819</v>
      </c>
      <c r="H128" s="136">
        <v>14194285.316213753</v>
      </c>
      <c r="I128" s="136">
        <v>68450671.458125338</v>
      </c>
      <c r="J128" s="136">
        <v>0</v>
      </c>
      <c r="K128" s="136">
        <v>1079322.9198277495</v>
      </c>
      <c r="L128" s="136">
        <v>6474884.2110100864</v>
      </c>
      <c r="M128" s="84"/>
    </row>
    <row r="129" spans="1:14" hidden="1" x14ac:dyDescent="0.25">
      <c r="B129" s="117">
        <f t="shared" si="46"/>
        <v>42583</v>
      </c>
      <c r="C129" s="136">
        <v>0</v>
      </c>
      <c r="D129" s="136">
        <v>6301135.8003999982</v>
      </c>
      <c r="E129" s="136">
        <v>23586150.696272876</v>
      </c>
      <c r="F129" s="136">
        <v>113083395.26647049</v>
      </c>
      <c r="G129" s="136">
        <v>124446934.25227362</v>
      </c>
      <c r="H129" s="136">
        <v>14655452.268327836</v>
      </c>
      <c r="I129" s="136">
        <v>70558751.582227379</v>
      </c>
      <c r="J129" s="136">
        <v>0</v>
      </c>
      <c r="K129" s="136">
        <v>1121432.7013949994</v>
      </c>
      <c r="L129" s="136">
        <v>6668839.0658838563</v>
      </c>
      <c r="M129" s="84"/>
    </row>
    <row r="130" spans="1:14" hidden="1" x14ac:dyDescent="0.25">
      <c r="B130" s="117">
        <f t="shared" si="46"/>
        <v>42614</v>
      </c>
      <c r="C130" s="136">
        <v>0</v>
      </c>
      <c r="D130" s="136">
        <v>6432328.4772629989</v>
      </c>
      <c r="E130" s="136">
        <v>24131159.484070159</v>
      </c>
      <c r="F130" s="136">
        <v>115361548.63653342</v>
      </c>
      <c r="G130" s="136">
        <v>127972730.33526397</v>
      </c>
      <c r="H130" s="136">
        <v>15116074.624156835</v>
      </c>
      <c r="I130" s="136">
        <v>72651718.785453156</v>
      </c>
      <c r="J130" s="136">
        <v>0</v>
      </c>
      <c r="K130" s="136">
        <v>1163539.7547089993</v>
      </c>
      <c r="L130" s="136">
        <v>6844608.3361976249</v>
      </c>
      <c r="M130" s="84"/>
    </row>
    <row r="131" spans="1:14" hidden="1" x14ac:dyDescent="0.25">
      <c r="B131" s="117">
        <f t="shared" si="46"/>
        <v>42644</v>
      </c>
      <c r="C131" s="136">
        <v>0</v>
      </c>
      <c r="D131" s="136">
        <v>6563521.1290876651</v>
      </c>
      <c r="E131" s="136">
        <v>24678914.464064192</v>
      </c>
      <c r="F131" s="136">
        <v>117639829.65518776</v>
      </c>
      <c r="G131" s="136">
        <v>131499997.58673036</v>
      </c>
      <c r="H131" s="136">
        <v>15576511.230948668</v>
      </c>
      <c r="I131" s="136">
        <v>74748519.90425396</v>
      </c>
      <c r="J131" s="136">
        <v>245157.11580250002</v>
      </c>
      <c r="K131" s="136">
        <v>1406681.6842844994</v>
      </c>
      <c r="L131" s="136">
        <v>7020347.8036473952</v>
      </c>
      <c r="M131" s="84"/>
    </row>
    <row r="132" spans="1:14" hidden="1" x14ac:dyDescent="0.25">
      <c r="B132" s="117">
        <f t="shared" si="46"/>
        <v>42675</v>
      </c>
      <c r="C132" s="136">
        <v>0</v>
      </c>
      <c r="D132" s="136">
        <v>6694736.3742039986</v>
      </c>
      <c r="E132" s="136">
        <v>25226712.793447562</v>
      </c>
      <c r="F132" s="136">
        <v>119915653.49587969</v>
      </c>
      <c r="G132" s="136">
        <v>135042715.92453408</v>
      </c>
      <c r="H132" s="136">
        <v>16037502.336297253</v>
      </c>
      <c r="I132" s="136">
        <v>76860521.505770996</v>
      </c>
      <c r="J132" s="136">
        <v>493579.36674750003</v>
      </c>
      <c r="K132" s="136">
        <v>1659079.2044159994</v>
      </c>
      <c r="L132" s="136">
        <v>7196965.6605441645</v>
      </c>
      <c r="M132" s="84"/>
    </row>
    <row r="133" spans="1:14" hidden="1" x14ac:dyDescent="0.25">
      <c r="B133" s="117">
        <f t="shared" si="46"/>
        <v>42705</v>
      </c>
      <c r="C133" s="136">
        <v>0</v>
      </c>
      <c r="D133" s="136">
        <v>6825977.3420024989</v>
      </c>
      <c r="E133" s="136">
        <v>25774570.972262766</v>
      </c>
      <c r="F133" s="136">
        <v>122191684.66020004</v>
      </c>
      <c r="G133" s="136">
        <v>138586485.11295712</v>
      </c>
      <c r="H133" s="136">
        <v>16498585.567086834</v>
      </c>
      <c r="I133" s="136">
        <v>78974458.467809707</v>
      </c>
      <c r="J133" s="136">
        <v>746768.29838875006</v>
      </c>
      <c r="K133" s="136">
        <v>1915385.4720517492</v>
      </c>
      <c r="L133" s="136">
        <v>7373856.466038934</v>
      </c>
      <c r="M133" s="120">
        <f>SUM(C133:L133)</f>
        <v>398887772.35879844</v>
      </c>
      <c r="N133" s="135">
        <f>M133-'Accum Depr Calc'!J17</f>
        <v>0</v>
      </c>
    </row>
    <row r="134" spans="1:14" hidden="1" x14ac:dyDescent="0.25"/>
    <row r="135" spans="1:14" hidden="1" x14ac:dyDescent="0.25">
      <c r="A135" s="83" t="s">
        <v>107</v>
      </c>
    </row>
    <row r="136" spans="1:14" hidden="1" x14ac:dyDescent="0.25">
      <c r="C136" s="5">
        <v>350.1</v>
      </c>
      <c r="D136" s="5">
        <v>350.2</v>
      </c>
      <c r="E136" s="5">
        <v>352</v>
      </c>
      <c r="F136" s="5">
        <v>353</v>
      </c>
      <c r="G136" s="5">
        <v>354</v>
      </c>
      <c r="H136" s="5">
        <v>355</v>
      </c>
      <c r="I136" s="5">
        <v>356</v>
      </c>
      <c r="J136" s="5">
        <v>357</v>
      </c>
      <c r="K136" s="5">
        <v>358</v>
      </c>
      <c r="L136" s="5">
        <v>359</v>
      </c>
      <c r="M136" s="84"/>
    </row>
    <row r="137" spans="1:14" hidden="1" x14ac:dyDescent="0.25">
      <c r="B137" s="117">
        <f>B121</f>
        <v>42339</v>
      </c>
      <c r="C137" s="136">
        <v>148517.20309208363</v>
      </c>
      <c r="D137" s="136">
        <v>15300445.326968212</v>
      </c>
      <c r="E137" s="136">
        <v>62849620.458912924</v>
      </c>
      <c r="F137" s="136">
        <v>372512107.11317867</v>
      </c>
      <c r="G137" s="136">
        <v>406863963.81291598</v>
      </c>
      <c r="H137" s="136">
        <v>46334041.093138769</v>
      </c>
      <c r="I137" s="136">
        <v>386000140.09468102</v>
      </c>
      <c r="J137" s="136">
        <v>132074.21772594441</v>
      </c>
      <c r="K137" s="136">
        <v>1627344.7828261124</v>
      </c>
      <c r="L137" s="136">
        <v>13852616.302390257</v>
      </c>
      <c r="M137" s="120">
        <f>SUM(C137:L137)</f>
        <v>1305620870.4058301</v>
      </c>
      <c r="N137" s="135">
        <f>M137-'Accum Depr Calc'!F40</f>
        <v>0</v>
      </c>
    </row>
    <row r="138" spans="1:14" hidden="1" x14ac:dyDescent="0.25">
      <c r="B138" s="117">
        <f t="shared" ref="B138:B149" si="47">B122</f>
        <v>42370</v>
      </c>
      <c r="C138" s="136">
        <v>148852.55435187594</v>
      </c>
      <c r="D138" s="136">
        <v>15587963.55804269</v>
      </c>
      <c r="E138" s="136">
        <v>62373940.086235933</v>
      </c>
      <c r="F138" s="136">
        <v>380684169.16504174</v>
      </c>
      <c r="G138" s="136">
        <v>424049959.30747378</v>
      </c>
      <c r="H138" s="136">
        <v>44178907.38678617</v>
      </c>
      <c r="I138" s="136">
        <v>380087858.03660721</v>
      </c>
      <c r="J138" s="136">
        <v>125527.69373873442</v>
      </c>
      <c r="K138" s="136">
        <v>1613949.1448804592</v>
      </c>
      <c r="L138" s="136">
        <v>12481145.367860263</v>
      </c>
      <c r="M138" s="84"/>
    </row>
    <row r="139" spans="1:14" hidden="1" x14ac:dyDescent="0.25">
      <c r="B139" s="117">
        <f t="shared" si="47"/>
        <v>42401</v>
      </c>
      <c r="C139" s="136">
        <v>148852.36984643023</v>
      </c>
      <c r="D139" s="136">
        <v>15816529.602993671</v>
      </c>
      <c r="E139" s="136">
        <v>63676820.281178065</v>
      </c>
      <c r="F139" s="136">
        <v>389427681.7390058</v>
      </c>
      <c r="G139" s="136">
        <v>425340423.79949868</v>
      </c>
      <c r="H139" s="136">
        <v>45153579.933671497</v>
      </c>
      <c r="I139" s="136">
        <v>381517592.0184617</v>
      </c>
      <c r="J139" s="136">
        <v>125799.37416109964</v>
      </c>
      <c r="K139" s="136">
        <v>1653730.3686187298</v>
      </c>
      <c r="L139" s="136">
        <v>12829274.947123189</v>
      </c>
      <c r="M139" s="84"/>
    </row>
    <row r="140" spans="1:14" hidden="1" x14ac:dyDescent="0.25">
      <c r="B140" s="117">
        <f t="shared" si="47"/>
        <v>42430</v>
      </c>
      <c r="C140" s="136">
        <v>148852.36984643023</v>
      </c>
      <c r="D140" s="136">
        <v>16045157.162060246</v>
      </c>
      <c r="E140" s="136">
        <v>64424720.572676554</v>
      </c>
      <c r="F140" s="136">
        <v>391433111.55514681</v>
      </c>
      <c r="G140" s="136">
        <v>429035394.63794029</v>
      </c>
      <c r="H140" s="136">
        <v>45728030.61926429</v>
      </c>
      <c r="I140" s="136">
        <v>384310204.91458821</v>
      </c>
      <c r="J140" s="136">
        <v>126092.72037987233</v>
      </c>
      <c r="K140" s="136">
        <v>1693428.6424011192</v>
      </c>
      <c r="L140" s="136">
        <v>13003445.726853829</v>
      </c>
      <c r="M140" s="84"/>
    </row>
    <row r="141" spans="1:14" hidden="1" x14ac:dyDescent="0.25">
      <c r="B141" s="117">
        <f t="shared" si="47"/>
        <v>42461</v>
      </c>
      <c r="C141" s="136">
        <v>148902.72753274368</v>
      </c>
      <c r="D141" s="136">
        <v>16273730.501126509</v>
      </c>
      <c r="E141" s="136">
        <v>65178254.706330888</v>
      </c>
      <c r="F141" s="136">
        <v>396824921.62569106</v>
      </c>
      <c r="G141" s="136">
        <v>433009742.05778229</v>
      </c>
      <c r="H141" s="136">
        <v>45897561.154070958</v>
      </c>
      <c r="I141" s="136">
        <v>387128207.44963604</v>
      </c>
      <c r="J141" s="136">
        <v>126391.89575950929</v>
      </c>
      <c r="K141" s="136">
        <v>1731519.6818133588</v>
      </c>
      <c r="L141" s="136">
        <v>13256366.707767583</v>
      </c>
      <c r="M141" s="84"/>
    </row>
    <row r="142" spans="1:14" hidden="1" x14ac:dyDescent="0.25">
      <c r="B142" s="117">
        <f t="shared" si="47"/>
        <v>42491</v>
      </c>
      <c r="C142" s="136">
        <v>148864.29504840408</v>
      </c>
      <c r="D142" s="136">
        <v>16382136.776722651</v>
      </c>
      <c r="E142" s="136">
        <v>65332081.643601872</v>
      </c>
      <c r="F142" s="136">
        <v>399217542.81995058</v>
      </c>
      <c r="G142" s="136">
        <v>437115963.72816545</v>
      </c>
      <c r="H142" s="136">
        <v>45462944.617706463</v>
      </c>
      <c r="I142" s="136">
        <v>388631403.76457971</v>
      </c>
      <c r="J142" s="136">
        <v>126720.86138092482</v>
      </c>
      <c r="K142" s="136">
        <v>1773269.4468147482</v>
      </c>
      <c r="L142" s="136">
        <v>13459781.427451497</v>
      </c>
      <c r="M142" s="84"/>
    </row>
    <row r="143" spans="1:14" hidden="1" x14ac:dyDescent="0.25">
      <c r="B143" s="117">
        <f t="shared" si="47"/>
        <v>42522</v>
      </c>
      <c r="C143" s="136">
        <v>148864.28274804103</v>
      </c>
      <c r="D143" s="136">
        <v>16643627.390194219</v>
      </c>
      <c r="E143" s="136">
        <v>66558257.439318217</v>
      </c>
      <c r="F143" s="136">
        <v>402712380.03858769</v>
      </c>
      <c r="G143" s="136">
        <v>442653517.05663955</v>
      </c>
      <c r="H143" s="136">
        <v>45719433.947836787</v>
      </c>
      <c r="I143" s="136">
        <v>392610572.28977841</v>
      </c>
      <c r="J143" s="136">
        <v>127025.62227773166</v>
      </c>
      <c r="K143" s="136">
        <v>1818177.9084924243</v>
      </c>
      <c r="L143" s="136">
        <v>13839770.836375443</v>
      </c>
      <c r="M143" s="84"/>
    </row>
    <row r="144" spans="1:14" hidden="1" x14ac:dyDescent="0.25">
      <c r="B144" s="117">
        <f t="shared" si="47"/>
        <v>42552</v>
      </c>
      <c r="C144" s="136">
        <v>148865.27907744781</v>
      </c>
      <c r="D144" s="136">
        <v>16874968.374471895</v>
      </c>
      <c r="E144" s="136">
        <v>66932362.175314061</v>
      </c>
      <c r="F144" s="136">
        <v>413176673.67539626</v>
      </c>
      <c r="G144" s="136">
        <v>447235529.08020514</v>
      </c>
      <c r="H144" s="136">
        <v>46034982.814401828</v>
      </c>
      <c r="I144" s="136">
        <v>395372921.70114654</v>
      </c>
      <c r="J144" s="136">
        <v>127346.88719102008</v>
      </c>
      <c r="K144" s="136">
        <v>1864359.4848981176</v>
      </c>
      <c r="L144" s="136">
        <v>14213502.300622107</v>
      </c>
      <c r="M144" s="84"/>
    </row>
    <row r="145" spans="2:14" hidden="1" x14ac:dyDescent="0.25">
      <c r="B145" s="117">
        <f t="shared" si="47"/>
        <v>42583</v>
      </c>
      <c r="C145" s="136">
        <v>148865.27907744781</v>
      </c>
      <c r="D145" s="136">
        <v>17081516.994519681</v>
      </c>
      <c r="E145" s="136">
        <v>68455562.195814565</v>
      </c>
      <c r="F145" s="136">
        <v>419600946.31289577</v>
      </c>
      <c r="G145" s="136">
        <v>450177005.57703769</v>
      </c>
      <c r="H145" s="136">
        <v>45740447.080666579</v>
      </c>
      <c r="I145" s="136">
        <v>397455725.59650469</v>
      </c>
      <c r="J145" s="136">
        <v>127770.81238062677</v>
      </c>
      <c r="K145" s="136">
        <v>1837972.0334346534</v>
      </c>
      <c r="L145" s="136">
        <v>14111960.539701035</v>
      </c>
      <c r="M145" s="84"/>
    </row>
    <row r="146" spans="2:14" hidden="1" x14ac:dyDescent="0.25">
      <c r="B146" s="117">
        <f t="shared" si="47"/>
        <v>42614</v>
      </c>
      <c r="C146" s="136">
        <v>153125.40526560842</v>
      </c>
      <c r="D146" s="136">
        <v>17245141.252917845</v>
      </c>
      <c r="E146" s="136">
        <v>69423435.42043367</v>
      </c>
      <c r="F146" s="136">
        <v>425522242.85511911</v>
      </c>
      <c r="G146" s="136">
        <v>454553842.350142</v>
      </c>
      <c r="H146" s="136">
        <v>45965179.821513779</v>
      </c>
      <c r="I146" s="136">
        <v>400429287.72848004</v>
      </c>
      <c r="J146" s="136">
        <v>128077.73087158694</v>
      </c>
      <c r="K146" s="136">
        <v>1897732.1743087661</v>
      </c>
      <c r="L146" s="136">
        <v>14341301.437462434</v>
      </c>
      <c r="M146" s="84"/>
    </row>
    <row r="147" spans="2:14" hidden="1" x14ac:dyDescent="0.25">
      <c r="B147" s="117">
        <f t="shared" si="47"/>
        <v>42644</v>
      </c>
      <c r="C147" s="136">
        <v>148851.55802246914</v>
      </c>
      <c r="D147" s="136">
        <v>17473710.836006984</v>
      </c>
      <c r="E147" s="136">
        <v>70435610.685433209</v>
      </c>
      <c r="F147" s="136">
        <v>431207821.42395473</v>
      </c>
      <c r="G147" s="136">
        <v>458720349.15429193</v>
      </c>
      <c r="H147" s="136">
        <v>46124852.997963704</v>
      </c>
      <c r="I147" s="136">
        <v>403321638.30432588</v>
      </c>
      <c r="J147" s="136">
        <v>361698.85066083807</v>
      </c>
      <c r="K147" s="136">
        <v>2223128.2698286725</v>
      </c>
      <c r="L147" s="136">
        <v>14557139.759097924</v>
      </c>
      <c r="M147" s="84"/>
    </row>
    <row r="148" spans="2:14" hidden="1" x14ac:dyDescent="0.25">
      <c r="B148" s="117">
        <f t="shared" si="47"/>
        <v>42675</v>
      </c>
      <c r="C148" s="136">
        <v>148851.55802246917</v>
      </c>
      <c r="D148" s="136">
        <v>17702389.849043522</v>
      </c>
      <c r="E148" s="136">
        <v>71355197.138751402</v>
      </c>
      <c r="F148" s="136">
        <v>436133449.97298998</v>
      </c>
      <c r="G148" s="136">
        <v>462009430.67419326</v>
      </c>
      <c r="H148" s="136">
        <v>46029582.15421848</v>
      </c>
      <c r="I148" s="136">
        <v>405594738.26728094</v>
      </c>
      <c r="J148" s="136">
        <v>598403.09386321448</v>
      </c>
      <c r="K148" s="136">
        <v>2561546.8080636878</v>
      </c>
      <c r="L148" s="136">
        <v>14725918.785097254</v>
      </c>
      <c r="M148" s="84"/>
    </row>
    <row r="149" spans="2:14" hidden="1" x14ac:dyDescent="0.25">
      <c r="B149" s="117">
        <f t="shared" si="47"/>
        <v>42705</v>
      </c>
      <c r="C149" s="136">
        <v>297703.11604493827</v>
      </c>
      <c r="D149" s="136">
        <v>17782235.882381424</v>
      </c>
      <c r="E149" s="136">
        <v>72260282.663679585</v>
      </c>
      <c r="F149" s="136">
        <v>439653027.79319572</v>
      </c>
      <c r="G149" s="136">
        <v>465353601.53802395</v>
      </c>
      <c r="H149" s="136">
        <v>46058792.048423618</v>
      </c>
      <c r="I149" s="136">
        <v>407738326.31860054</v>
      </c>
      <c r="J149" s="136">
        <v>839658.64846191066</v>
      </c>
      <c r="K149" s="136">
        <v>2896107.6429296676</v>
      </c>
      <c r="L149" s="136">
        <v>14910822.35021608</v>
      </c>
      <c r="M149" s="120">
        <f>SUM(C149:L149)</f>
        <v>1467790558.0019572</v>
      </c>
      <c r="N149" s="135">
        <f>M149-'Accum Depr Calc'!M40</f>
        <v>0</v>
      </c>
    </row>
    <row r="150" spans="2:14" hidden="1" x14ac:dyDescent="0.25"/>
    <row r="151" spans="2:14" ht="15.75" thickTop="1" x14ac:dyDescent="0.25">
      <c r="C151" s="120"/>
      <c r="D151" s="120"/>
    </row>
    <row r="152" spans="2:14" x14ac:dyDescent="0.25">
      <c r="D152" s="120"/>
    </row>
    <row r="153" spans="2:14" x14ac:dyDescent="0.25">
      <c r="D153" s="120"/>
    </row>
    <row r="154" spans="2:14" x14ac:dyDescent="0.25">
      <c r="D154" s="120"/>
    </row>
  </sheetData>
  <pageMargins left="0.7" right="0.7" top="0.75" bottom="0.75" header="0.3" footer="0.3"/>
  <pageSetup scale="60" orientation="landscape" r:id="rId1"/>
  <headerFooter>
    <oddHeader>&amp;RTO12 Annual Update
Attachment 4
WP‐Schedule 6 and 8
Page &amp;P of &amp;N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showGridLines="0" zoomScaleNormal="100" workbookViewId="0">
      <selection sqref="A1:G1"/>
    </sheetView>
  </sheetViews>
  <sheetFormatPr defaultColWidth="9.140625" defaultRowHeight="15" x14ac:dyDescent="0.25"/>
  <cols>
    <col min="1" max="2" width="21" style="84" customWidth="1"/>
    <col min="3" max="5" width="19.140625" style="84" customWidth="1"/>
    <col min="6" max="6" width="18.5703125" style="84" customWidth="1"/>
    <col min="7" max="7" width="20.42578125" style="84" customWidth="1"/>
    <col min="8" max="8" width="9.140625" style="84"/>
    <col min="9" max="10" width="15.5703125" style="84" bestFit="1" customWidth="1"/>
    <col min="11" max="11" width="18.85546875" style="84" bestFit="1" customWidth="1"/>
    <col min="12" max="12" width="14.28515625" style="84" bestFit="1" customWidth="1"/>
    <col min="13" max="16384" width="9.140625" style="84"/>
  </cols>
  <sheetData>
    <row r="1" spans="1:12" ht="18.75" x14ac:dyDescent="0.3">
      <c r="A1" s="173" t="s">
        <v>8</v>
      </c>
      <c r="B1" s="173"/>
      <c r="C1" s="173"/>
      <c r="D1" s="173"/>
      <c r="E1" s="173"/>
      <c r="F1" s="173"/>
      <c r="G1" s="173"/>
    </row>
    <row r="2" spans="1:12" ht="15.75" x14ac:dyDescent="0.25">
      <c r="A2" s="174" t="s">
        <v>9</v>
      </c>
      <c r="B2" s="174"/>
      <c r="C2" s="174"/>
      <c r="D2" s="174"/>
      <c r="E2" s="174"/>
      <c r="F2" s="174"/>
      <c r="G2" s="174"/>
    </row>
    <row r="3" spans="1:12" ht="15.75" x14ac:dyDescent="0.25">
      <c r="A3" s="175" t="s">
        <v>111</v>
      </c>
      <c r="B3" s="175"/>
      <c r="C3" s="176"/>
      <c r="D3" s="176"/>
      <c r="E3" s="176"/>
      <c r="F3" s="176"/>
      <c r="G3" s="176"/>
    </row>
    <row r="4" spans="1:12" x14ac:dyDescent="0.25">
      <c r="A4" s="35"/>
      <c r="B4" s="35"/>
      <c r="C4" s="85"/>
      <c r="D4" s="35"/>
      <c r="E4" s="35"/>
      <c r="F4" s="140"/>
      <c r="G4" s="35"/>
    </row>
    <row r="5" spans="1:12" x14ac:dyDescent="0.25">
      <c r="A5" s="177" t="s">
        <v>10</v>
      </c>
      <c r="B5" s="177"/>
      <c r="C5" s="177"/>
      <c r="D5" s="177"/>
      <c r="E5" s="177"/>
      <c r="F5" s="177"/>
      <c r="G5" s="177"/>
    </row>
    <row r="6" spans="1:12" ht="16.5" thickBot="1" x14ac:dyDescent="0.3">
      <c r="A6" s="172" t="s">
        <v>11</v>
      </c>
      <c r="B6" s="172"/>
      <c r="C6" s="172"/>
      <c r="D6" s="172"/>
      <c r="E6" s="172"/>
      <c r="F6" s="172"/>
      <c r="G6" s="172"/>
    </row>
    <row r="7" spans="1:12" ht="25.5" x14ac:dyDescent="0.25">
      <c r="A7" s="86"/>
      <c r="B7" s="88" t="s">
        <v>12</v>
      </c>
      <c r="C7" s="87" t="s">
        <v>13</v>
      </c>
      <c r="D7" s="87" t="s">
        <v>14</v>
      </c>
      <c r="E7" s="88" t="s">
        <v>15</v>
      </c>
      <c r="F7" s="87" t="s">
        <v>91</v>
      </c>
      <c r="G7" s="88" t="s">
        <v>87</v>
      </c>
      <c r="I7" s="79"/>
      <c r="J7" s="79"/>
      <c r="K7" s="130"/>
      <c r="L7" s="130"/>
    </row>
    <row r="8" spans="1:12" x14ac:dyDescent="0.25">
      <c r="A8" s="89" t="s">
        <v>88</v>
      </c>
      <c r="B8" s="89"/>
      <c r="C8" s="90"/>
      <c r="D8" s="90"/>
      <c r="E8" s="91"/>
      <c r="F8" s="90"/>
      <c r="G8" s="91"/>
    </row>
    <row r="9" spans="1:12" x14ac:dyDescent="0.25">
      <c r="A9" s="92">
        <v>352</v>
      </c>
      <c r="B9" s="119">
        <v>825778507.51000011</v>
      </c>
      <c r="C9" s="141">
        <v>825778507.54018676</v>
      </c>
      <c r="D9" s="141">
        <v>531582610.71770966</v>
      </c>
      <c r="E9" s="93">
        <f>D9/C9</f>
        <v>0.64373510071263274</v>
      </c>
      <c r="F9" s="141">
        <v>264612612.76285601</v>
      </c>
      <c r="G9" s="93">
        <f>(D9-F9)/(C9-F9)</f>
        <v>0.47574166648311139</v>
      </c>
      <c r="I9" s="120"/>
      <c r="J9" s="120"/>
      <c r="K9" s="120"/>
      <c r="L9" s="120"/>
    </row>
    <row r="10" spans="1:12" x14ac:dyDescent="0.25">
      <c r="A10" s="92">
        <v>353</v>
      </c>
      <c r="B10" s="132">
        <v>5586246879.8799992</v>
      </c>
      <c r="C10" s="142">
        <v>5586246880.0237732</v>
      </c>
      <c r="D10" s="142">
        <v>3249175449.0339036</v>
      </c>
      <c r="E10" s="94">
        <f>D10/C10</f>
        <v>0.58163835555726029</v>
      </c>
      <c r="F10" s="142">
        <v>1133695494.8547399</v>
      </c>
      <c r="G10" s="94">
        <f>(D10-F10)/(C10-F10)</f>
        <v>0.47511634817412746</v>
      </c>
      <c r="I10" s="120"/>
      <c r="J10" s="120"/>
      <c r="K10" s="120"/>
      <c r="L10" s="120"/>
    </row>
    <row r="11" spans="1:12" x14ac:dyDescent="0.25">
      <c r="A11" s="95" t="s">
        <v>17</v>
      </c>
      <c r="B11" s="96">
        <f>SUM(B9:B10)</f>
        <v>6412025387.3899994</v>
      </c>
      <c r="C11" s="96">
        <f>SUM(C9:C10)</f>
        <v>6412025387.5639601</v>
      </c>
      <c r="D11" s="96">
        <f>SUM(D9:D10)</f>
        <v>3780758059.7516131</v>
      </c>
      <c r="E11" s="93">
        <f>D11/C11</f>
        <v>0.58963554122607564</v>
      </c>
      <c r="F11" s="96">
        <f>+F9+F10</f>
        <v>1398308107.6175959</v>
      </c>
      <c r="G11" s="93">
        <f>(D11-F11)/(C11-F11)</f>
        <v>0.47518633762283141</v>
      </c>
    </row>
    <row r="12" spans="1:12" x14ac:dyDescent="0.25">
      <c r="A12" s="68"/>
      <c r="B12" s="68"/>
      <c r="C12" s="98"/>
      <c r="D12" s="98"/>
      <c r="E12" s="93"/>
      <c r="F12" s="98"/>
      <c r="G12" s="93"/>
    </row>
    <row r="13" spans="1:12" x14ac:dyDescent="0.25">
      <c r="A13" s="97" t="s">
        <v>65</v>
      </c>
      <c r="B13" s="97"/>
      <c r="C13" s="98"/>
      <c r="D13" s="98"/>
      <c r="E13" s="99"/>
      <c r="F13" s="98"/>
      <c r="G13" s="99"/>
    </row>
    <row r="14" spans="1:12" x14ac:dyDescent="0.25">
      <c r="A14" s="92">
        <v>350</v>
      </c>
      <c r="B14" s="132">
        <v>338945966.63999999</v>
      </c>
      <c r="C14" s="142">
        <v>338945966.63999993</v>
      </c>
      <c r="D14" s="142">
        <v>252172630.38129246</v>
      </c>
      <c r="E14" s="94">
        <f>D14/C14</f>
        <v>0.74399065102057738</v>
      </c>
      <c r="F14" s="142">
        <v>113550050.48</v>
      </c>
      <c r="G14" s="94">
        <f>(D14-F14)/(C14-F14)</f>
        <v>0.61501815233817103</v>
      </c>
      <c r="I14" s="120"/>
      <c r="J14" s="113"/>
    </row>
    <row r="15" spans="1:12" x14ac:dyDescent="0.25">
      <c r="A15" s="97" t="s">
        <v>67</v>
      </c>
      <c r="B15" s="96">
        <f>B11+B14</f>
        <v>6750971354.0299997</v>
      </c>
      <c r="C15" s="96">
        <f>C11+C14</f>
        <v>6750971354.2039604</v>
      </c>
      <c r="D15" s="96">
        <f>D11+D14</f>
        <v>4032930690.1329055</v>
      </c>
      <c r="E15" s="93">
        <f>D15/C15</f>
        <v>0.59738524703138041</v>
      </c>
      <c r="F15" s="96">
        <f>F11+F14</f>
        <v>1511858158.0975959</v>
      </c>
      <c r="G15" s="93">
        <f>(D15-F15)/(C15-F15)</f>
        <v>0.48120214961359026</v>
      </c>
    </row>
    <row r="16" spans="1:12" x14ac:dyDescent="0.25">
      <c r="A16" s="68"/>
      <c r="B16" s="68"/>
      <c r="C16" s="98"/>
      <c r="D16" s="98"/>
      <c r="E16" s="93"/>
      <c r="F16" s="98"/>
      <c r="G16" s="93"/>
      <c r="J16" s="9"/>
      <c r="K16" s="9"/>
      <c r="L16" s="138"/>
    </row>
    <row r="17" spans="1:12" x14ac:dyDescent="0.25">
      <c r="A17" s="97" t="s">
        <v>18</v>
      </c>
      <c r="B17" s="97"/>
      <c r="C17" s="98"/>
      <c r="D17" s="98"/>
      <c r="E17" s="100"/>
      <c r="F17" s="98"/>
      <c r="G17" s="100"/>
      <c r="J17" s="9"/>
      <c r="K17" s="9"/>
      <c r="L17" s="138"/>
    </row>
    <row r="18" spans="1:12" x14ac:dyDescent="0.25">
      <c r="A18" s="92">
        <v>354</v>
      </c>
      <c r="B18" s="119">
        <v>2305498226.4399996</v>
      </c>
      <c r="C18" s="141">
        <v>2305498226.6700001</v>
      </c>
      <c r="D18" s="141">
        <v>2233991232.3950157</v>
      </c>
      <c r="E18" s="93">
        <f t="shared" ref="E18:E24" si="0">D18/C18</f>
        <v>0.96898414691983215</v>
      </c>
      <c r="F18" s="141">
        <v>1757159286.4618263</v>
      </c>
      <c r="G18" s="93">
        <f t="shared" ref="G18:G24" si="1">(D18-F18)/(C18-F18)</f>
        <v>0.86959344115185921</v>
      </c>
      <c r="I18" s="120"/>
      <c r="J18" s="9"/>
      <c r="K18" s="9"/>
      <c r="L18" s="139"/>
    </row>
    <row r="19" spans="1:12" x14ac:dyDescent="0.25">
      <c r="A19" s="92">
        <v>355</v>
      </c>
      <c r="B19" s="119">
        <v>1158164968.4299998</v>
      </c>
      <c r="C19" s="141">
        <v>1158164967.51</v>
      </c>
      <c r="D19" s="141">
        <v>324258227.67707634</v>
      </c>
      <c r="E19" s="93">
        <f t="shared" si="0"/>
        <v>0.27997585557627097</v>
      </c>
      <c r="F19" s="141">
        <v>151903902.76000002</v>
      </c>
      <c r="G19" s="93">
        <f t="shared" si="1"/>
        <v>0.17128191773960449</v>
      </c>
      <c r="I19" s="120"/>
      <c r="J19" s="113"/>
    </row>
    <row r="20" spans="1:12" x14ac:dyDescent="0.25">
      <c r="A20" s="92">
        <v>356</v>
      </c>
      <c r="B20" s="119">
        <v>1499811259.5500002</v>
      </c>
      <c r="C20" s="141">
        <v>1499811258.4158542</v>
      </c>
      <c r="D20" s="141">
        <v>1235903789.8920355</v>
      </c>
      <c r="E20" s="93">
        <f t="shared" si="0"/>
        <v>0.82403954694768344</v>
      </c>
      <c r="F20" s="141">
        <v>815549135.04719698</v>
      </c>
      <c r="G20" s="93">
        <f t="shared" si="1"/>
        <v>0.61431816914753534</v>
      </c>
      <c r="I20" s="120"/>
      <c r="J20" s="113"/>
      <c r="L20" s="9"/>
    </row>
    <row r="21" spans="1:12" x14ac:dyDescent="0.25">
      <c r="A21" s="92">
        <v>357</v>
      </c>
      <c r="B21" s="119">
        <v>253220290.41</v>
      </c>
      <c r="C21" s="141">
        <v>253220290.25999999</v>
      </c>
      <c r="D21" s="141">
        <v>185508196.51391283</v>
      </c>
      <c r="E21" s="93">
        <f t="shared" si="0"/>
        <v>0.73259609774334378</v>
      </c>
      <c r="F21" s="141">
        <v>185286762.54000002</v>
      </c>
      <c r="G21" s="93">
        <f t="shared" si="1"/>
        <v>3.2595683066170881E-3</v>
      </c>
      <c r="I21" s="120"/>
      <c r="J21" s="113"/>
      <c r="L21" s="139"/>
    </row>
    <row r="22" spans="1:12" x14ac:dyDescent="0.25">
      <c r="A22" s="92">
        <v>358</v>
      </c>
      <c r="B22" s="119">
        <v>368734328.63</v>
      </c>
      <c r="C22" s="141">
        <v>368734329.49000001</v>
      </c>
      <c r="D22" s="141">
        <v>81951071.959831506</v>
      </c>
      <c r="E22" s="93">
        <f t="shared" si="0"/>
        <v>0.22224963993230254</v>
      </c>
      <c r="F22" s="141">
        <v>79876648.5</v>
      </c>
      <c r="G22" s="93">
        <f t="shared" si="1"/>
        <v>7.1814723871002784E-3</v>
      </c>
      <c r="I22" s="120"/>
      <c r="J22" s="113"/>
      <c r="L22" s="114"/>
    </row>
    <row r="23" spans="1:12" x14ac:dyDescent="0.25">
      <c r="A23" s="92">
        <v>359</v>
      </c>
      <c r="B23" s="132">
        <v>200535234.45000005</v>
      </c>
      <c r="C23" s="142">
        <v>200535235.83000001</v>
      </c>
      <c r="D23" s="142">
        <v>182027086.53564012</v>
      </c>
      <c r="E23" s="94">
        <f t="shared" si="0"/>
        <v>0.90770624814259659</v>
      </c>
      <c r="F23" s="142">
        <v>138148965.33059186</v>
      </c>
      <c r="G23" s="94">
        <f t="shared" si="1"/>
        <v>0.70332976877443776</v>
      </c>
      <c r="I23" s="120"/>
      <c r="J23" s="113"/>
    </row>
    <row r="24" spans="1:12" x14ac:dyDescent="0.25">
      <c r="A24" s="95" t="s">
        <v>19</v>
      </c>
      <c r="B24" s="98">
        <f>SUM(B18:B23)</f>
        <v>5785964307.9099998</v>
      </c>
      <c r="C24" s="98">
        <f>SUM(C18:C23)</f>
        <v>5785964308.1758547</v>
      </c>
      <c r="D24" s="101">
        <f>SUM(D18:D23)</f>
        <v>4243639604.9735122</v>
      </c>
      <c r="E24" s="93">
        <f t="shared" si="0"/>
        <v>0.7334368791347432</v>
      </c>
      <c r="F24" s="101">
        <f>SUM(F18:F23)</f>
        <v>3127924700.6396151</v>
      </c>
      <c r="G24" s="93">
        <f t="shared" si="1"/>
        <v>0.41975104553391629</v>
      </c>
    </row>
    <row r="25" spans="1:12" x14ac:dyDescent="0.25">
      <c r="A25" s="65"/>
      <c r="B25" s="65"/>
      <c r="C25" s="98"/>
      <c r="D25" s="98"/>
      <c r="E25" s="91"/>
      <c r="F25" s="98"/>
      <c r="G25" s="91"/>
      <c r="I25" s="120"/>
      <c r="J25" s="113"/>
    </row>
    <row r="26" spans="1:12" ht="15.75" thickBot="1" x14ac:dyDescent="0.3">
      <c r="A26" s="102" t="s">
        <v>20</v>
      </c>
      <c r="B26" s="103">
        <f>B24+B15</f>
        <v>12536935661.939999</v>
      </c>
      <c r="C26" s="103">
        <f>C24+C15</f>
        <v>12536935662.379814</v>
      </c>
      <c r="D26" s="103">
        <f>D24+D15</f>
        <v>8276570295.1064177</v>
      </c>
      <c r="E26" s="104">
        <f>D26/C26</f>
        <v>0.66017490381978428</v>
      </c>
      <c r="F26" s="103">
        <f>F24+F15</f>
        <v>4639782858.7372112</v>
      </c>
      <c r="G26" s="104">
        <f>(D26-F26)/(C26-F26)</f>
        <v>0.46051881314639365</v>
      </c>
    </row>
    <row r="27" spans="1:12" x14ac:dyDescent="0.25">
      <c r="A27" s="65"/>
      <c r="B27" s="65"/>
      <c r="C27" s="90"/>
      <c r="D27" s="90"/>
      <c r="E27" s="106"/>
      <c r="F27" s="90"/>
      <c r="G27" s="100"/>
      <c r="J27" s="9"/>
      <c r="K27" s="9"/>
      <c r="L27" s="138"/>
    </row>
    <row r="28" spans="1:12" ht="16.5" thickBot="1" x14ac:dyDescent="0.3">
      <c r="A28" s="172" t="s">
        <v>21</v>
      </c>
      <c r="B28" s="172"/>
      <c r="C28" s="172"/>
      <c r="D28" s="172"/>
      <c r="E28" s="172"/>
      <c r="J28" s="9"/>
      <c r="K28" s="9"/>
      <c r="L28" s="138"/>
    </row>
    <row r="29" spans="1:12" ht="25.5" x14ac:dyDescent="0.25">
      <c r="A29" s="86"/>
      <c r="B29" s="86"/>
      <c r="C29" s="87" t="s">
        <v>13</v>
      </c>
      <c r="D29" s="87" t="s">
        <v>14</v>
      </c>
      <c r="E29" s="88" t="s">
        <v>15</v>
      </c>
      <c r="F29" s="87"/>
      <c r="G29" s="88"/>
      <c r="I29" s="120"/>
      <c r="J29" s="9"/>
      <c r="K29" s="9"/>
      <c r="L29" s="139"/>
    </row>
    <row r="30" spans="1:12" x14ac:dyDescent="0.25">
      <c r="A30" s="89" t="s">
        <v>22</v>
      </c>
      <c r="B30" s="89"/>
      <c r="C30" s="90"/>
      <c r="D30" s="90"/>
      <c r="E30" s="106"/>
      <c r="F30" s="90"/>
      <c r="G30" s="106"/>
      <c r="I30" s="120"/>
      <c r="J30" s="113"/>
    </row>
    <row r="31" spans="1:12" x14ac:dyDescent="0.25">
      <c r="A31" s="92">
        <v>360</v>
      </c>
      <c r="B31" s="119">
        <v>124672240.66000003</v>
      </c>
      <c r="C31" s="141">
        <v>124672240.66000003</v>
      </c>
      <c r="D31" s="141">
        <v>0</v>
      </c>
      <c r="E31" s="93">
        <f>D31/C31</f>
        <v>0</v>
      </c>
      <c r="F31" s="141">
        <v>0</v>
      </c>
      <c r="G31" s="93">
        <f>(D31-F31)/(C31-F31)</f>
        <v>0</v>
      </c>
      <c r="I31" s="120"/>
      <c r="J31" s="113"/>
      <c r="L31" s="9"/>
    </row>
    <row r="32" spans="1:12" x14ac:dyDescent="0.25">
      <c r="A32" s="97" t="s">
        <v>23</v>
      </c>
      <c r="B32" s="97"/>
      <c r="C32" s="141"/>
      <c r="D32" s="141"/>
      <c r="E32" s="93"/>
      <c r="F32" s="141"/>
      <c r="G32" s="93"/>
      <c r="I32" s="120"/>
      <c r="J32" s="113"/>
      <c r="L32" s="139"/>
    </row>
    <row r="33" spans="1:12" x14ac:dyDescent="0.25">
      <c r="A33" s="92">
        <v>361</v>
      </c>
      <c r="B33" s="119">
        <v>611762557.82000005</v>
      </c>
      <c r="C33" s="141">
        <v>611762557.81999934</v>
      </c>
      <c r="D33" s="141">
        <v>0</v>
      </c>
      <c r="E33" s="93">
        <f>D33/C33</f>
        <v>0</v>
      </c>
      <c r="F33" s="141">
        <v>0</v>
      </c>
      <c r="G33" s="93">
        <f>(D33-F33)/(C33-F33)</f>
        <v>0</v>
      </c>
      <c r="I33" s="120"/>
      <c r="J33" s="113"/>
      <c r="L33" s="114"/>
    </row>
    <row r="34" spans="1:12" x14ac:dyDescent="0.25">
      <c r="A34" s="92">
        <v>362</v>
      </c>
      <c r="B34" s="132">
        <v>2397308356.0500007</v>
      </c>
      <c r="C34" s="142">
        <v>2397308356.0499973</v>
      </c>
      <c r="D34" s="142">
        <v>0</v>
      </c>
      <c r="E34" s="94">
        <f>D34/C34</f>
        <v>0</v>
      </c>
      <c r="F34" s="142">
        <v>0</v>
      </c>
      <c r="G34" s="94">
        <f>(D34-F34)/(C34-F34)</f>
        <v>0</v>
      </c>
      <c r="I34" s="120"/>
    </row>
    <row r="35" spans="1:12" x14ac:dyDescent="0.25">
      <c r="A35" s="107" t="s">
        <v>24</v>
      </c>
      <c r="B35" s="96">
        <f>SUM(B33:B34)</f>
        <v>3009070913.8700008</v>
      </c>
      <c r="C35" s="96">
        <f>SUM(C33:C34)</f>
        <v>3009070913.8699965</v>
      </c>
      <c r="D35" s="96">
        <f>SUM(D33:D34)</f>
        <v>0</v>
      </c>
      <c r="E35" s="93">
        <f>D35/C35</f>
        <v>0</v>
      </c>
      <c r="F35" s="96">
        <f>SUM(F33:F34)</f>
        <v>0</v>
      </c>
      <c r="G35" s="93">
        <f>(D35-F35)/(C35-F35)</f>
        <v>0</v>
      </c>
      <c r="L35" s="114"/>
    </row>
    <row r="36" spans="1:12" x14ac:dyDescent="0.25">
      <c r="A36" s="107"/>
      <c r="B36" s="107"/>
      <c r="C36" s="98"/>
      <c r="D36" s="98"/>
      <c r="E36" s="91"/>
      <c r="F36" s="98"/>
      <c r="G36" s="91"/>
      <c r="I36" s="120"/>
    </row>
    <row r="37" spans="1:12" ht="26.25" thickBot="1" x14ac:dyDescent="0.3">
      <c r="A37" s="108" t="s">
        <v>89</v>
      </c>
      <c r="B37" s="105">
        <f>B35+B31</f>
        <v>3133743154.5300007</v>
      </c>
      <c r="C37" s="105">
        <f>C35+C31</f>
        <v>3133743154.5299964</v>
      </c>
      <c r="D37" s="105">
        <f>D35+D31</f>
        <v>0</v>
      </c>
      <c r="E37" s="104">
        <f>D37/C37</f>
        <v>0</v>
      </c>
      <c r="F37" s="105">
        <f>F35+F31</f>
        <v>0</v>
      </c>
      <c r="G37" s="104">
        <f>(D37-F37)/(C37-F37)</f>
        <v>0</v>
      </c>
      <c r="I37" s="120"/>
    </row>
    <row r="38" spans="1:12" ht="15.75" thickBot="1" x14ac:dyDescent="0.3">
      <c r="A38" s="69"/>
      <c r="B38" s="69"/>
      <c r="C38" s="98"/>
      <c r="D38" s="98"/>
      <c r="E38" s="69"/>
      <c r="F38" s="98"/>
      <c r="G38" s="69"/>
      <c r="I38" s="121"/>
    </row>
    <row r="39" spans="1:12" ht="26.25" thickBot="1" x14ac:dyDescent="0.3">
      <c r="A39" s="109" t="s">
        <v>90</v>
      </c>
      <c r="B39" s="110">
        <f>B37+B26</f>
        <v>15670678816.469999</v>
      </c>
      <c r="C39" s="110">
        <f>C37+C26</f>
        <v>15670678816.909811</v>
      </c>
      <c r="D39" s="110">
        <f>D37+D26</f>
        <v>8276570295.1064177</v>
      </c>
      <c r="E39" s="111">
        <f>D39/C39</f>
        <v>0.52815646289523788</v>
      </c>
      <c r="F39" s="110">
        <f>F37+F26</f>
        <v>4639782858.7372112</v>
      </c>
      <c r="G39" s="111">
        <f>(D39-F39)/(C39-F39)</f>
        <v>0.32969102873958062</v>
      </c>
      <c r="I39" s="120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13" priority="7">
      <formula>$F$9="Current Year"</formula>
    </cfRule>
  </conditionalFormatting>
  <conditionalFormatting sqref="G14">
    <cfRule type="expression" dxfId="12" priority="6">
      <formula>$F$9="Current Year"</formula>
    </cfRule>
  </conditionalFormatting>
  <conditionalFormatting sqref="G31">
    <cfRule type="expression" dxfId="11" priority="5">
      <formula>$F$9="Current Year"</formula>
    </cfRule>
  </conditionalFormatting>
  <conditionalFormatting sqref="F9">
    <cfRule type="expression" dxfId="10" priority="4">
      <formula>$F$9="Current Year"</formula>
    </cfRule>
  </conditionalFormatting>
  <conditionalFormatting sqref="F18:F23">
    <cfRule type="expression" dxfId="9" priority="3">
      <formula>$F$9="Current Year"</formula>
    </cfRule>
  </conditionalFormatting>
  <conditionalFormatting sqref="F14">
    <cfRule type="expression" dxfId="8" priority="2">
      <formula>$F$9="Current Year"</formula>
    </cfRule>
  </conditionalFormatting>
  <conditionalFormatting sqref="F10">
    <cfRule type="expression" dxfId="7" priority="1">
      <formula>$F$9="Current Year"</formula>
    </cfRule>
  </conditionalFormatting>
  <pageMargins left="0.7" right="0.7" top="0.75" bottom="0.75" header="0.3" footer="0.3"/>
  <pageSetup scale="65" orientation="portrait" r:id="rId1"/>
  <headerFooter>
    <oddHeader>&amp;RTO12 Annual Update
Attachment 4
WP‐Schedule 6 and 8
Page &amp;P of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L39"/>
  <sheetViews>
    <sheetView showGridLines="0" zoomScaleNormal="100" workbookViewId="0">
      <selection sqref="A1:G1"/>
    </sheetView>
  </sheetViews>
  <sheetFormatPr defaultColWidth="9.140625" defaultRowHeight="15" x14ac:dyDescent="0.25"/>
  <cols>
    <col min="1" max="2" width="21" style="84" customWidth="1"/>
    <col min="3" max="5" width="19.140625" style="84" customWidth="1"/>
    <col min="6" max="6" width="18.5703125" style="84" customWidth="1"/>
    <col min="7" max="7" width="20.42578125" style="84" customWidth="1"/>
    <col min="8" max="8" width="9.140625" style="84"/>
    <col min="9" max="12" width="14.28515625" style="84" customWidth="1"/>
    <col min="13" max="16384" width="9.140625" style="84"/>
  </cols>
  <sheetData>
    <row r="1" spans="1:12" ht="18.75" x14ac:dyDescent="0.3">
      <c r="A1" s="173" t="s">
        <v>8</v>
      </c>
      <c r="B1" s="173"/>
      <c r="C1" s="173"/>
      <c r="D1" s="173"/>
      <c r="E1" s="173"/>
      <c r="F1" s="173"/>
      <c r="G1" s="173"/>
    </row>
    <row r="2" spans="1:12" ht="15.75" x14ac:dyDescent="0.25">
      <c r="A2" s="174" t="s">
        <v>9</v>
      </c>
      <c r="B2" s="174"/>
      <c r="C2" s="174"/>
      <c r="D2" s="174"/>
      <c r="E2" s="174"/>
      <c r="F2" s="174"/>
      <c r="G2" s="174"/>
    </row>
    <row r="3" spans="1:12" ht="15.75" x14ac:dyDescent="0.25">
      <c r="A3" s="175" t="s">
        <v>108</v>
      </c>
      <c r="B3" s="175"/>
      <c r="C3" s="176"/>
      <c r="D3" s="176"/>
      <c r="E3" s="176"/>
      <c r="F3" s="176"/>
      <c r="G3" s="176"/>
    </row>
    <row r="4" spans="1:12" x14ac:dyDescent="0.25">
      <c r="A4" s="35"/>
      <c r="B4" s="35"/>
      <c r="C4" s="85"/>
      <c r="D4" s="35"/>
      <c r="E4" s="35">
        <f>IFERROR(C4/D4,0)</f>
        <v>0</v>
      </c>
      <c r="F4" s="35"/>
      <c r="G4" s="35"/>
    </row>
    <row r="5" spans="1:12" x14ac:dyDescent="0.25">
      <c r="A5" s="177" t="s">
        <v>10</v>
      </c>
      <c r="B5" s="177"/>
      <c r="C5" s="177"/>
      <c r="D5" s="177"/>
      <c r="E5" s="177"/>
      <c r="F5" s="177"/>
      <c r="G5" s="177"/>
    </row>
    <row r="6" spans="1:12" ht="16.5" thickBot="1" x14ac:dyDescent="0.3">
      <c r="A6" s="172" t="s">
        <v>11</v>
      </c>
      <c r="B6" s="172"/>
      <c r="C6" s="172"/>
      <c r="D6" s="172"/>
      <c r="E6" s="172"/>
      <c r="F6" s="172"/>
      <c r="G6" s="172"/>
    </row>
    <row r="7" spans="1:12" ht="25.5" x14ac:dyDescent="0.25">
      <c r="A7" s="86"/>
      <c r="B7" s="88" t="s">
        <v>12</v>
      </c>
      <c r="C7" s="87" t="s">
        <v>13</v>
      </c>
      <c r="D7" s="87" t="s">
        <v>14</v>
      </c>
      <c r="E7" s="88" t="s">
        <v>15</v>
      </c>
      <c r="F7" s="87" t="s">
        <v>91</v>
      </c>
      <c r="G7" s="88" t="s">
        <v>87</v>
      </c>
      <c r="I7" s="79"/>
      <c r="J7" s="79"/>
      <c r="K7" s="130"/>
      <c r="L7" s="130"/>
    </row>
    <row r="8" spans="1:12" x14ac:dyDescent="0.25">
      <c r="A8" s="89" t="s">
        <v>88</v>
      </c>
      <c r="B8" s="89"/>
      <c r="C8" s="90"/>
      <c r="D8" s="90"/>
      <c r="E8" s="91"/>
      <c r="F8" s="90"/>
      <c r="G8" s="91"/>
    </row>
    <row r="9" spans="1:12" x14ac:dyDescent="0.25">
      <c r="A9" s="143">
        <v>352</v>
      </c>
      <c r="B9" s="144">
        <v>686827403</v>
      </c>
      <c r="C9" s="141">
        <v>686827403.82000017</v>
      </c>
      <c r="D9" s="141">
        <v>470458375.7060675</v>
      </c>
      <c r="E9" s="145">
        <f>D9/C9</f>
        <v>0.68497321610854445</v>
      </c>
      <c r="F9" s="141">
        <v>264762213.59285602</v>
      </c>
      <c r="G9" s="145">
        <f>(D9-F9)/(C9-F9)</f>
        <v>0.48735637734661641</v>
      </c>
      <c r="I9" s="120"/>
      <c r="J9" s="120"/>
      <c r="K9" s="120"/>
      <c r="L9" s="120"/>
    </row>
    <row r="10" spans="1:12" x14ac:dyDescent="0.25">
      <c r="A10" s="143">
        <v>353</v>
      </c>
      <c r="B10" s="153">
        <v>5247711806</v>
      </c>
      <c r="C10" s="142">
        <v>5247711807.04</v>
      </c>
      <c r="D10" s="142">
        <v>3030177246.8090091</v>
      </c>
      <c r="E10" s="146">
        <f>D10/C10</f>
        <v>0.57742828841018179</v>
      </c>
      <c r="F10" s="142">
        <v>1088156185.96474</v>
      </c>
      <c r="G10" s="146">
        <f>(D10-F10)/(C10-F10)</f>
        <v>0.46688185896700418</v>
      </c>
      <c r="I10" s="120"/>
      <c r="J10" s="120"/>
      <c r="K10" s="120"/>
      <c r="L10" s="120"/>
    </row>
    <row r="11" spans="1:12" x14ac:dyDescent="0.25">
      <c r="A11" s="147" t="s">
        <v>17</v>
      </c>
      <c r="B11" s="148">
        <f>SUM(B9:B10)</f>
        <v>5934539209</v>
      </c>
      <c r="C11" s="148">
        <f>SUM(C9:C10)</f>
        <v>5934539210.8600006</v>
      </c>
      <c r="D11" s="148">
        <f>SUM(D9:D10)</f>
        <v>3500635622.5150766</v>
      </c>
      <c r="E11" s="145">
        <f>D11/C11</f>
        <v>0.58987488297474466</v>
      </c>
      <c r="F11" s="148">
        <f>+F9+F10</f>
        <v>1352918399.557596</v>
      </c>
      <c r="G11" s="145">
        <f>(D11-F11)/(C11-F11)</f>
        <v>0.46876799966930371</v>
      </c>
    </row>
    <row r="12" spans="1:12" x14ac:dyDescent="0.25">
      <c r="A12" s="149"/>
      <c r="B12" s="149"/>
      <c r="C12" s="141"/>
      <c r="D12" s="141"/>
      <c r="E12" s="145"/>
      <c r="F12" s="141"/>
      <c r="G12" s="145"/>
      <c r="L12" s="9"/>
    </row>
    <row r="13" spans="1:12" x14ac:dyDescent="0.25">
      <c r="A13" s="150" t="s">
        <v>65</v>
      </c>
      <c r="B13" s="150"/>
      <c r="C13" s="141"/>
      <c r="D13" s="141"/>
      <c r="E13" s="151"/>
      <c r="F13" s="141"/>
      <c r="G13" s="151"/>
      <c r="L13" s="9"/>
    </row>
    <row r="14" spans="1:12" x14ac:dyDescent="0.25">
      <c r="A14" s="143">
        <v>350</v>
      </c>
      <c r="B14" s="153">
        <v>328430727</v>
      </c>
      <c r="C14" s="142">
        <v>328430727.72000003</v>
      </c>
      <c r="D14" s="142">
        <v>241049134.60847738</v>
      </c>
      <c r="E14" s="146">
        <f>D14/C14</f>
        <v>0.73394208965118868</v>
      </c>
      <c r="F14" s="142">
        <v>103455460.43000001</v>
      </c>
      <c r="G14" s="146">
        <f>(D14-F14)/(C14-F14)</f>
        <v>0.61159466920919314</v>
      </c>
      <c r="I14" s="120"/>
      <c r="J14" s="113"/>
    </row>
    <row r="15" spans="1:12" x14ac:dyDescent="0.25">
      <c r="A15" s="150" t="s">
        <v>67</v>
      </c>
      <c r="B15" s="148">
        <f>B11+B14</f>
        <v>6262969936</v>
      </c>
      <c r="C15" s="148">
        <f>C11+C14</f>
        <v>6262969938.5800009</v>
      </c>
      <c r="D15" s="148">
        <f>D11+D14</f>
        <v>3741684757.1235542</v>
      </c>
      <c r="E15" s="145">
        <f>D15/C15</f>
        <v>0.59742978072985997</v>
      </c>
      <c r="F15" s="148">
        <f>F11+F14</f>
        <v>1456373859.987596</v>
      </c>
      <c r="G15" s="145">
        <f>(D15-F15)/(C15-F15)</f>
        <v>0.47545307734807696</v>
      </c>
    </row>
    <row r="16" spans="1:12" x14ac:dyDescent="0.25">
      <c r="A16" s="149"/>
      <c r="B16" s="149"/>
      <c r="C16" s="141"/>
      <c r="D16" s="141"/>
      <c r="E16" s="145"/>
      <c r="F16" s="141"/>
      <c r="G16" s="145"/>
    </row>
    <row r="17" spans="1:10" x14ac:dyDescent="0.25">
      <c r="A17" s="150" t="s">
        <v>18</v>
      </c>
      <c r="B17" s="150"/>
      <c r="C17" s="141"/>
      <c r="D17" s="141"/>
      <c r="E17" s="152"/>
      <c r="F17" s="141"/>
      <c r="G17" s="152"/>
    </row>
    <row r="18" spans="1:10" x14ac:dyDescent="0.25">
      <c r="A18" s="143">
        <v>354</v>
      </c>
      <c r="B18" s="144">
        <v>2259972825</v>
      </c>
      <c r="C18" s="141">
        <v>2259972825.6399999</v>
      </c>
      <c r="D18" s="141">
        <v>2164622762.8245416</v>
      </c>
      <c r="E18" s="145">
        <f t="shared" ref="E18:E24" si="0">D18/C18</f>
        <v>0.95780919941439735</v>
      </c>
      <c r="F18" s="141">
        <v>1705207063.9718261</v>
      </c>
      <c r="G18" s="145">
        <f t="shared" ref="G18:G24" si="1">(D18-F18)/(C18-F18)</f>
        <v>0.82812554522337167</v>
      </c>
      <c r="I18" s="120"/>
      <c r="J18" s="113"/>
    </row>
    <row r="19" spans="1:10" x14ac:dyDescent="0.25">
      <c r="A19" s="143">
        <v>355</v>
      </c>
      <c r="B19" s="144">
        <v>1008567359</v>
      </c>
      <c r="C19" s="141">
        <v>1008567359.33</v>
      </c>
      <c r="D19" s="141">
        <v>310678566.28323245</v>
      </c>
      <c r="E19" s="145">
        <f t="shared" si="0"/>
        <v>0.30803948135860643</v>
      </c>
      <c r="F19" s="141">
        <v>149246224.34000003</v>
      </c>
      <c r="G19" s="145">
        <f t="shared" si="1"/>
        <v>0.18786031830243652</v>
      </c>
      <c r="I19" s="120"/>
      <c r="J19" s="113"/>
    </row>
    <row r="20" spans="1:10" x14ac:dyDescent="0.25">
      <c r="A20" s="143">
        <v>356</v>
      </c>
      <c r="B20" s="144">
        <v>1482107625</v>
      </c>
      <c r="C20" s="141">
        <v>1482107623.72</v>
      </c>
      <c r="D20" s="141">
        <v>1239646180.7050807</v>
      </c>
      <c r="E20" s="145">
        <f t="shared" si="0"/>
        <v>0.83640766761164365</v>
      </c>
      <c r="F20" s="141">
        <v>827237631.93719709</v>
      </c>
      <c r="G20" s="145">
        <f t="shared" si="1"/>
        <v>0.62975636987908412</v>
      </c>
      <c r="I20" s="120"/>
      <c r="J20" s="113"/>
    </row>
    <row r="21" spans="1:10" x14ac:dyDescent="0.25">
      <c r="A21" s="143">
        <v>357</v>
      </c>
      <c r="B21" s="144">
        <v>61087062</v>
      </c>
      <c r="C21" s="141">
        <v>61087062.369999997</v>
      </c>
      <c r="D21" s="141">
        <v>221416.38459709552</v>
      </c>
      <c r="E21" s="145">
        <f t="shared" si="0"/>
        <v>3.6246035740922062E-3</v>
      </c>
      <c r="F21" s="141">
        <v>0</v>
      </c>
      <c r="G21" s="145">
        <f t="shared" si="1"/>
        <v>3.6246035740922062E-3</v>
      </c>
      <c r="I21" s="120"/>
      <c r="J21" s="113"/>
    </row>
    <row r="22" spans="1:10" x14ac:dyDescent="0.25">
      <c r="A22" s="143">
        <v>358</v>
      </c>
      <c r="B22" s="144">
        <v>268612323</v>
      </c>
      <c r="C22" s="141">
        <v>268612322.58999997</v>
      </c>
      <c r="D22" s="141">
        <v>13011928.174370928</v>
      </c>
      <c r="E22" s="145">
        <f t="shared" si="0"/>
        <v>4.8441292822711854E-2</v>
      </c>
      <c r="F22" s="141">
        <v>11017486.739999998</v>
      </c>
      <c r="G22" s="145">
        <f t="shared" si="1"/>
        <v>7.742552088786098E-3</v>
      </c>
      <c r="I22" s="120"/>
      <c r="J22" s="113"/>
    </row>
    <row r="23" spans="1:10" x14ac:dyDescent="0.25">
      <c r="A23" s="143">
        <v>359</v>
      </c>
      <c r="B23" s="153">
        <v>194018041</v>
      </c>
      <c r="C23" s="142">
        <v>194018040.61000001</v>
      </c>
      <c r="D23" s="142">
        <v>187087540.77399367</v>
      </c>
      <c r="E23" s="146">
        <f t="shared" si="0"/>
        <v>0.96427909582935389</v>
      </c>
      <c r="F23" s="142">
        <v>147473890.09059188</v>
      </c>
      <c r="G23" s="146">
        <f t="shared" si="1"/>
        <v>0.85109837093027529</v>
      </c>
      <c r="I23" s="120"/>
      <c r="J23" s="113"/>
    </row>
    <row r="24" spans="1:10" x14ac:dyDescent="0.25">
      <c r="A24" s="147" t="s">
        <v>19</v>
      </c>
      <c r="B24" s="141">
        <f>SUM(B18:B23)</f>
        <v>5274365235</v>
      </c>
      <c r="C24" s="141">
        <f>SUM(C18:C23)</f>
        <v>5274365234.2599993</v>
      </c>
      <c r="D24" s="154">
        <f>SUM(D18:D23)</f>
        <v>3915268395.1458163</v>
      </c>
      <c r="E24" s="145">
        <f t="shared" si="0"/>
        <v>0.74232030230176771</v>
      </c>
      <c r="F24" s="154">
        <f>SUM(F18:F23)</f>
        <v>2840182297.0796151</v>
      </c>
      <c r="G24" s="145">
        <f t="shared" si="1"/>
        <v>0.44166199739758194</v>
      </c>
    </row>
    <row r="25" spans="1:10" x14ac:dyDescent="0.25">
      <c r="A25" s="155"/>
      <c r="B25" s="155"/>
      <c r="C25" s="141"/>
      <c r="D25" s="141"/>
      <c r="E25" s="156"/>
      <c r="F25" s="141"/>
      <c r="G25" s="156"/>
    </row>
    <row r="26" spans="1:10" ht="15.75" thickBot="1" x14ac:dyDescent="0.3">
      <c r="A26" s="157" t="s">
        <v>20</v>
      </c>
      <c r="B26" s="158">
        <f>B24+B15</f>
        <v>11537335171</v>
      </c>
      <c r="C26" s="158">
        <f>C24+C15</f>
        <v>11537335172.84</v>
      </c>
      <c r="D26" s="158">
        <f>D24+D15</f>
        <v>7656953152.269371</v>
      </c>
      <c r="E26" s="159">
        <f>D26/C26</f>
        <v>0.66366739264839747</v>
      </c>
      <c r="F26" s="158">
        <f>F24+F15</f>
        <v>4296556157.0672112</v>
      </c>
      <c r="G26" s="159">
        <f>(D26-F26)/(C26-F26)</f>
        <v>0.46409329547029599</v>
      </c>
    </row>
    <row r="27" spans="1:10" x14ac:dyDescent="0.25">
      <c r="A27" s="155"/>
      <c r="B27" s="155"/>
      <c r="C27" s="160"/>
      <c r="D27" s="160"/>
      <c r="E27" s="161"/>
      <c r="F27" s="160"/>
      <c r="G27" s="152"/>
    </row>
    <row r="28" spans="1:10" ht="16.5" thickBot="1" x14ac:dyDescent="0.3">
      <c r="A28" s="178" t="s">
        <v>21</v>
      </c>
      <c r="B28" s="178"/>
      <c r="C28" s="178"/>
      <c r="D28" s="178"/>
      <c r="E28" s="178"/>
      <c r="F28" s="15"/>
      <c r="G28" s="15"/>
    </row>
    <row r="29" spans="1:10" ht="25.5" x14ac:dyDescent="0.25">
      <c r="A29" s="162"/>
      <c r="B29" s="162"/>
      <c r="C29" s="163" t="s">
        <v>13</v>
      </c>
      <c r="D29" s="163" t="s">
        <v>14</v>
      </c>
      <c r="E29" s="164" t="s">
        <v>15</v>
      </c>
      <c r="F29" s="163"/>
      <c r="G29" s="164"/>
    </row>
    <row r="30" spans="1:10" x14ac:dyDescent="0.25">
      <c r="A30" s="165" t="s">
        <v>22</v>
      </c>
      <c r="B30" s="165"/>
      <c r="C30" s="160"/>
      <c r="D30" s="160"/>
      <c r="E30" s="161"/>
      <c r="F30" s="160"/>
      <c r="G30" s="161"/>
    </row>
    <row r="31" spans="1:10" x14ac:dyDescent="0.25">
      <c r="A31" s="143">
        <v>360</v>
      </c>
      <c r="B31" s="144">
        <v>115272068</v>
      </c>
      <c r="C31" s="141">
        <v>115272068</v>
      </c>
      <c r="D31" s="141">
        <v>0</v>
      </c>
      <c r="E31" s="145">
        <f>D31/C31</f>
        <v>0</v>
      </c>
      <c r="F31" s="141">
        <v>0</v>
      </c>
      <c r="G31" s="145">
        <f>(D31-F31)/(C31-F31)</f>
        <v>0</v>
      </c>
      <c r="I31" s="120"/>
    </row>
    <row r="32" spans="1:10" x14ac:dyDescent="0.25">
      <c r="A32" s="150" t="s">
        <v>23</v>
      </c>
      <c r="B32" s="150"/>
      <c r="C32" s="141"/>
      <c r="D32" s="141"/>
      <c r="E32" s="145"/>
      <c r="F32" s="141"/>
      <c r="G32" s="145"/>
    </row>
    <row r="33" spans="1:9" x14ac:dyDescent="0.25">
      <c r="A33" s="143">
        <v>361</v>
      </c>
      <c r="B33" s="144">
        <v>576705979</v>
      </c>
      <c r="C33" s="141">
        <v>576705979</v>
      </c>
      <c r="D33" s="141">
        <v>0</v>
      </c>
      <c r="E33" s="145">
        <f>D33/C33</f>
        <v>0</v>
      </c>
      <c r="F33" s="141">
        <v>0</v>
      </c>
      <c r="G33" s="145">
        <f>(D33-F33)/(C33-F33)</f>
        <v>0</v>
      </c>
      <c r="I33" s="120"/>
    </row>
    <row r="34" spans="1:9" x14ac:dyDescent="0.25">
      <c r="A34" s="143">
        <v>362</v>
      </c>
      <c r="B34" s="153">
        <v>2244270529</v>
      </c>
      <c r="C34" s="142">
        <v>2244270529</v>
      </c>
      <c r="D34" s="142">
        <v>0</v>
      </c>
      <c r="E34" s="146">
        <f>D34/C34</f>
        <v>0</v>
      </c>
      <c r="F34" s="142">
        <v>0</v>
      </c>
      <c r="G34" s="146">
        <f>(D34-F34)/(C34-F34)</f>
        <v>0</v>
      </c>
      <c r="I34" s="120"/>
    </row>
    <row r="35" spans="1:9" x14ac:dyDescent="0.25">
      <c r="A35" s="107" t="s">
        <v>24</v>
      </c>
      <c r="B35" s="96">
        <f>SUM(B33:B34)</f>
        <v>2820976508</v>
      </c>
      <c r="C35" s="96">
        <f>SUM(C33:C34)</f>
        <v>2820976508</v>
      </c>
      <c r="D35" s="96">
        <f>SUM(D33:D34)</f>
        <v>0</v>
      </c>
      <c r="E35" s="93">
        <f>D35/C35</f>
        <v>0</v>
      </c>
      <c r="F35" s="96">
        <f>SUM(F33:F34)</f>
        <v>0</v>
      </c>
      <c r="G35" s="93">
        <f>(D35-F35)/(C35-F35)</f>
        <v>0</v>
      </c>
    </row>
    <row r="36" spans="1:9" x14ac:dyDescent="0.25">
      <c r="A36" s="107"/>
      <c r="B36" s="107"/>
      <c r="C36" s="98"/>
      <c r="D36" s="98"/>
      <c r="E36" s="91"/>
      <c r="F36" s="98"/>
      <c r="G36" s="91"/>
      <c r="I36" s="120"/>
    </row>
    <row r="37" spans="1:9" ht="26.25" thickBot="1" x14ac:dyDescent="0.3">
      <c r="A37" s="108" t="s">
        <v>89</v>
      </c>
      <c r="B37" s="105">
        <f>B35+B31</f>
        <v>2936248576</v>
      </c>
      <c r="C37" s="105">
        <f>C35+C31</f>
        <v>2936248576</v>
      </c>
      <c r="D37" s="105">
        <f>D35+D31</f>
        <v>0</v>
      </c>
      <c r="E37" s="104">
        <f>D37/C37</f>
        <v>0</v>
      </c>
      <c r="F37" s="105">
        <f>F35+F31</f>
        <v>0</v>
      </c>
      <c r="G37" s="104">
        <f>(D37-F37)/(C37-F37)</f>
        <v>0</v>
      </c>
      <c r="I37" s="120"/>
    </row>
    <row r="38" spans="1:9" ht="15.75" thickBot="1" x14ac:dyDescent="0.3">
      <c r="A38" s="69"/>
      <c r="B38" s="69"/>
      <c r="C38" s="98"/>
      <c r="D38" s="98"/>
      <c r="E38" s="69"/>
      <c r="F38" s="98"/>
      <c r="G38" s="69"/>
      <c r="I38" s="121"/>
    </row>
    <row r="39" spans="1:9" ht="26.25" thickBot="1" x14ac:dyDescent="0.3">
      <c r="A39" s="109" t="s">
        <v>90</v>
      </c>
      <c r="B39" s="110">
        <f>B37+B26</f>
        <v>14473583747</v>
      </c>
      <c r="C39" s="110">
        <f>C37+C26</f>
        <v>14473583748.84</v>
      </c>
      <c r="D39" s="110">
        <f>D37+D26</f>
        <v>7656953152.269371</v>
      </c>
      <c r="E39" s="111">
        <f>D39/C39</f>
        <v>0.52902952614503962</v>
      </c>
      <c r="F39" s="110">
        <f>F37+F26</f>
        <v>4296556157.0672112</v>
      </c>
      <c r="G39" s="111">
        <f>(D39-F39)/(C39-F39)</f>
        <v>0.33019434848724771</v>
      </c>
      <c r="I39" s="120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6" priority="7">
      <formula>$F$9="Current Year"</formula>
    </cfRule>
  </conditionalFormatting>
  <conditionalFormatting sqref="G14">
    <cfRule type="expression" dxfId="5" priority="6">
      <formula>$F$9="Current Year"</formula>
    </cfRule>
  </conditionalFormatting>
  <conditionalFormatting sqref="G31">
    <cfRule type="expression" dxfId="4" priority="5">
      <formula>$F$9="Current Year"</formula>
    </cfRule>
  </conditionalFormatting>
  <conditionalFormatting sqref="F9">
    <cfRule type="expression" dxfId="3" priority="4">
      <formula>$F$9="Current Year"</formula>
    </cfRule>
  </conditionalFormatting>
  <conditionalFormatting sqref="F18:F23">
    <cfRule type="expression" dxfId="2" priority="3">
      <formula>$F$9="Current Year"</formula>
    </cfRule>
  </conditionalFormatting>
  <conditionalFormatting sqref="F14">
    <cfRule type="expression" dxfId="1" priority="2">
      <formula>$F$9="Current Year"</formula>
    </cfRule>
  </conditionalFormatting>
  <conditionalFormatting sqref="F10">
    <cfRule type="expression" dxfId="0" priority="1">
      <formula>$F$9="Current Year"</formula>
    </cfRule>
  </conditionalFormatting>
  <pageMargins left="0.7" right="0.7" top="0.75" bottom="0.75" header="0.3" footer="0.3"/>
  <pageSetup scale="65" orientation="portrait" r:id="rId1"/>
  <headerFooter>
    <oddHeader>&amp;RTO12 Annual Update
Attachment 4
WP‐Schedule 6 and 8
Page &amp;P of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M66"/>
  <sheetViews>
    <sheetView showGridLines="0" zoomScale="85" zoomScaleNormal="85" workbookViewId="0">
      <selection sqref="A1:M1"/>
    </sheetView>
  </sheetViews>
  <sheetFormatPr defaultRowHeight="15" x14ac:dyDescent="0.25"/>
  <cols>
    <col min="1" max="1" width="6.7109375" customWidth="1"/>
    <col min="2" max="2" width="14.28515625" bestFit="1" customWidth="1"/>
    <col min="3" max="6" width="14.7109375" customWidth="1"/>
    <col min="7" max="7" width="12.85546875" customWidth="1"/>
    <col min="8" max="8" width="11.28515625" customWidth="1"/>
    <col min="9" max="9" width="12.5703125" bestFit="1" customWidth="1"/>
    <col min="10" max="13" width="14.7109375" customWidth="1"/>
    <col min="16" max="16" width="12.5703125" bestFit="1" customWidth="1"/>
    <col min="17" max="20" width="15.140625" customWidth="1"/>
  </cols>
  <sheetData>
    <row r="1" spans="1:13" ht="18.75" x14ac:dyDescent="0.3">
      <c r="A1" s="184" t="s">
        <v>26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</row>
    <row r="2" spans="1:13" ht="18.75" x14ac:dyDescent="0.3">
      <c r="A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</row>
    <row r="3" spans="1:13" x14ac:dyDescent="0.25">
      <c r="A3" s="185" t="s">
        <v>0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7"/>
    </row>
    <row r="4" spans="1:13" x14ac:dyDescent="0.25">
      <c r="L4" s="8"/>
    </row>
    <row r="5" spans="1:13" x14ac:dyDescent="0.25">
      <c r="C5" s="181">
        <v>42339</v>
      </c>
      <c r="D5" s="182"/>
      <c r="E5" s="182"/>
      <c r="F5" s="183"/>
      <c r="J5" s="181">
        <v>42705</v>
      </c>
      <c r="K5" s="182"/>
      <c r="L5" s="182"/>
      <c r="M5" s="183"/>
    </row>
    <row r="7" spans="1:13" ht="105" customHeight="1" x14ac:dyDescent="0.25">
      <c r="A7" s="15"/>
      <c r="C7" s="7" t="s">
        <v>27</v>
      </c>
      <c r="D7" s="7" t="s">
        <v>28</v>
      </c>
      <c r="E7" s="7" t="s">
        <v>29</v>
      </c>
      <c r="F7" s="7" t="s">
        <v>30</v>
      </c>
      <c r="G7" s="15"/>
      <c r="H7" s="15"/>
      <c r="J7" s="7" t="s">
        <v>27</v>
      </c>
      <c r="K7" s="7" t="s">
        <v>28</v>
      </c>
      <c r="L7" s="7" t="s">
        <v>29</v>
      </c>
      <c r="M7" s="7" t="s">
        <v>30</v>
      </c>
    </row>
    <row r="8" spans="1:13" x14ac:dyDescent="0.25">
      <c r="A8" s="18">
        <v>350</v>
      </c>
      <c r="C8" s="9">
        <f>B53+B54</f>
        <v>5256282.5381293325</v>
      </c>
      <c r="D8" s="9">
        <f>+D53+D54</f>
        <v>-479095.09</v>
      </c>
      <c r="E8" s="9">
        <f t="shared" ref="E8:E16" si="0">F8-C8-D8</f>
        <v>17449097.611870669</v>
      </c>
      <c r="F8" s="9">
        <f>F53+F54</f>
        <v>22226285.060000002</v>
      </c>
      <c r="G8" s="17"/>
      <c r="H8" s="18">
        <v>350</v>
      </c>
      <c r="J8" s="9">
        <f>C53+C54</f>
        <v>6825977.3420024989</v>
      </c>
      <c r="K8" s="9">
        <f>E53+E54</f>
        <v>-501927.75</v>
      </c>
      <c r="L8" s="9">
        <f>M8-J8-K8</f>
        <v>19114703.137997501</v>
      </c>
      <c r="M8" s="9">
        <f>G53+G54</f>
        <v>25438752.73</v>
      </c>
    </row>
    <row r="9" spans="1:13" x14ac:dyDescent="0.25">
      <c r="A9" s="18">
        <v>352</v>
      </c>
      <c r="C9" s="9">
        <f>B55</f>
        <v>19176689.210279442</v>
      </c>
      <c r="D9" s="9">
        <f>D55</f>
        <v>-1724024.13</v>
      </c>
      <c r="E9" s="9">
        <f t="shared" si="0"/>
        <v>93149402.549720556</v>
      </c>
      <c r="F9" s="9">
        <f>F55</f>
        <v>110602067.63</v>
      </c>
      <c r="G9" s="17"/>
      <c r="H9" s="18">
        <v>352</v>
      </c>
      <c r="J9" s="9">
        <f>C55</f>
        <v>25774570.972262766</v>
      </c>
      <c r="K9" s="9">
        <f>E55</f>
        <v>-1688100.6400000001</v>
      </c>
      <c r="L9" s="9">
        <f>M9-J9-K9</f>
        <v>101260443.98635852</v>
      </c>
      <c r="M9" s="9">
        <f>+G55</f>
        <v>125346914.31862129</v>
      </c>
    </row>
    <row r="10" spans="1:13" x14ac:dyDescent="0.25">
      <c r="A10" s="18">
        <v>353</v>
      </c>
      <c r="C10" s="9">
        <f t="shared" ref="C10:C16" si="1">B56</f>
        <v>94941616.177750304</v>
      </c>
      <c r="D10" s="9">
        <f t="shared" ref="D10:D16" si="2">D56</f>
        <v>34659083.379999995</v>
      </c>
      <c r="E10" s="9">
        <f t="shared" si="0"/>
        <v>520284527.85224962</v>
      </c>
      <c r="F10" s="9">
        <f t="shared" ref="F10:F16" si="3">F56</f>
        <v>649885227.40999997</v>
      </c>
      <c r="G10" s="17"/>
      <c r="H10" s="18">
        <v>353</v>
      </c>
      <c r="J10" s="9">
        <f t="shared" ref="J10:J16" si="4">C56</f>
        <v>122191684.66020004</v>
      </c>
      <c r="K10" s="9">
        <f t="shared" ref="K10:K16" si="5">E56</f>
        <v>33898698.229999997</v>
      </c>
      <c r="L10" s="9">
        <f t="shared" ref="L10:L16" si="6">M10-J10-K10</f>
        <v>596827800.15991831</v>
      </c>
      <c r="M10" s="9">
        <f t="shared" ref="M10:M16" si="7">+G56</f>
        <v>752918183.05011833</v>
      </c>
    </row>
    <row r="11" spans="1:13" x14ac:dyDescent="0.25">
      <c r="A11" s="18">
        <v>354</v>
      </c>
      <c r="C11" s="9">
        <f>B57</f>
        <v>96628212.493386239</v>
      </c>
      <c r="D11" s="9">
        <f t="shared" si="2"/>
        <v>4638576.0700000012</v>
      </c>
      <c r="E11" s="9">
        <f t="shared" si="0"/>
        <v>369022761.11661369</v>
      </c>
      <c r="F11" s="9">
        <f t="shared" si="3"/>
        <v>470289549.67999995</v>
      </c>
      <c r="G11" s="17"/>
      <c r="H11" s="18">
        <v>354</v>
      </c>
      <c r="J11" s="9">
        <f t="shared" si="4"/>
        <v>138586485.11295712</v>
      </c>
      <c r="K11" s="9">
        <f t="shared" si="5"/>
        <v>4418873.16</v>
      </c>
      <c r="L11" s="9">
        <f t="shared" si="6"/>
        <v>370688448.19952399</v>
      </c>
      <c r="M11" s="9">
        <f t="shared" si="7"/>
        <v>513693806.47248113</v>
      </c>
    </row>
    <row r="12" spans="1:13" x14ac:dyDescent="0.25">
      <c r="A12" s="18">
        <v>355</v>
      </c>
      <c r="C12" s="9">
        <f t="shared" si="1"/>
        <v>10971150.157951837</v>
      </c>
      <c r="D12" s="9">
        <f t="shared" si="2"/>
        <v>4146495.08</v>
      </c>
      <c r="E12" s="9">
        <f t="shared" si="0"/>
        <v>166168119.68204817</v>
      </c>
      <c r="F12" s="9">
        <f t="shared" si="3"/>
        <v>181285764.92000002</v>
      </c>
      <c r="G12" s="17"/>
      <c r="H12" s="18">
        <v>355</v>
      </c>
      <c r="J12" s="9">
        <f t="shared" si="4"/>
        <v>16498585.567086834</v>
      </c>
      <c r="K12" s="9">
        <f t="shared" si="5"/>
        <v>3812464.8600000003</v>
      </c>
      <c r="L12" s="9">
        <f t="shared" si="6"/>
        <v>150323758.40443599</v>
      </c>
      <c r="M12" s="9">
        <f t="shared" si="7"/>
        <v>170634808.83152285</v>
      </c>
    </row>
    <row r="13" spans="1:13" x14ac:dyDescent="0.25">
      <c r="A13" s="18">
        <v>356</v>
      </c>
      <c r="C13" s="9">
        <f t="shared" si="1"/>
        <v>53721031.063152701</v>
      </c>
      <c r="D13" s="9">
        <f t="shared" si="2"/>
        <v>478674.12000000104</v>
      </c>
      <c r="E13" s="9">
        <f t="shared" si="0"/>
        <v>526871105.68684745</v>
      </c>
      <c r="F13" s="9">
        <f t="shared" si="3"/>
        <v>581070810.87000012</v>
      </c>
      <c r="G13" s="19"/>
      <c r="H13" s="18">
        <v>356</v>
      </c>
      <c r="J13" s="9">
        <f t="shared" si="4"/>
        <v>78974458.467809707</v>
      </c>
      <c r="K13" s="9">
        <f t="shared" si="5"/>
        <v>636223.6400000006</v>
      </c>
      <c r="L13" s="9">
        <f t="shared" si="6"/>
        <v>534133061.15643692</v>
      </c>
      <c r="M13" s="9">
        <f t="shared" si="7"/>
        <v>613743743.26424658</v>
      </c>
    </row>
    <row r="14" spans="1:13" x14ac:dyDescent="0.25">
      <c r="A14" s="18">
        <v>357</v>
      </c>
      <c r="C14" s="9">
        <f t="shared" si="1"/>
        <v>0</v>
      </c>
      <c r="D14" s="9">
        <f t="shared" si="2"/>
        <v>66793.989999999991</v>
      </c>
      <c r="E14" s="9">
        <f t="shared" si="0"/>
        <v>18010308.27</v>
      </c>
      <c r="F14" s="9">
        <f t="shared" si="3"/>
        <v>18077102.259999998</v>
      </c>
      <c r="G14" s="17"/>
      <c r="H14" s="18">
        <v>357</v>
      </c>
      <c r="J14" s="9">
        <f t="shared" si="4"/>
        <v>746768.29838875006</v>
      </c>
      <c r="K14" s="9">
        <f t="shared" si="5"/>
        <v>30649.51</v>
      </c>
      <c r="L14" s="9">
        <f>M14-J14-K14</f>
        <v>19094810.790376324</v>
      </c>
      <c r="M14" s="9">
        <f t="shared" si="7"/>
        <v>19872228.598765075</v>
      </c>
    </row>
    <row r="15" spans="1:13" x14ac:dyDescent="0.25">
      <c r="A15" s="18">
        <v>358</v>
      </c>
      <c r="C15" s="9">
        <f t="shared" si="1"/>
        <v>811991.67499649955</v>
      </c>
      <c r="D15" s="9">
        <f t="shared" si="2"/>
        <v>103595.39</v>
      </c>
      <c r="E15" s="9">
        <f t="shared" si="0"/>
        <v>91928050.295003504</v>
      </c>
      <c r="F15" s="9">
        <f t="shared" si="3"/>
        <v>92843637.359999999</v>
      </c>
      <c r="G15" s="17"/>
      <c r="H15" s="18">
        <v>358</v>
      </c>
      <c r="J15" s="9">
        <f t="shared" si="4"/>
        <v>1915385.4720517492</v>
      </c>
      <c r="K15" s="9">
        <f t="shared" si="5"/>
        <v>294168.28999999998</v>
      </c>
      <c r="L15" s="9">
        <f t="shared" si="6"/>
        <v>95600713.039172962</v>
      </c>
      <c r="M15" s="9">
        <f t="shared" si="7"/>
        <v>97810266.801224723</v>
      </c>
    </row>
    <row r="16" spans="1:13" x14ac:dyDescent="0.25">
      <c r="A16" s="18">
        <v>359</v>
      </c>
      <c r="C16" s="9">
        <f t="shared" si="1"/>
        <v>5125901.2071686992</v>
      </c>
      <c r="D16" s="9">
        <f t="shared" si="2"/>
        <v>158500.78</v>
      </c>
      <c r="E16" s="9">
        <f t="shared" si="0"/>
        <v>10067243.232831301</v>
      </c>
      <c r="F16" s="9">
        <f t="shared" si="3"/>
        <v>15351645.219999999</v>
      </c>
      <c r="G16" s="19"/>
      <c r="H16" s="18">
        <v>359</v>
      </c>
      <c r="J16" s="9">
        <f t="shared" si="4"/>
        <v>7373856.466038934</v>
      </c>
      <c r="K16" s="9">
        <f t="shared" si="5"/>
        <v>-73684.55</v>
      </c>
      <c r="L16" s="9">
        <f t="shared" si="6"/>
        <v>10820884.842452802</v>
      </c>
      <c r="M16" s="9">
        <f t="shared" si="7"/>
        <v>18121056.758491736</v>
      </c>
    </row>
    <row r="17" spans="1:13" x14ac:dyDescent="0.25">
      <c r="A17" s="18"/>
      <c r="B17" s="8" t="s">
        <v>11</v>
      </c>
      <c r="C17" s="10">
        <f>SUM(C8:C16)</f>
        <v>286632874.52281505</v>
      </c>
      <c r="D17" s="10">
        <f>SUM(D8:D16)</f>
        <v>42048599.589999996</v>
      </c>
      <c r="E17" s="10">
        <f>SUM(E8:E16)</f>
        <v>1812950616.2971847</v>
      </c>
      <c r="F17" s="10">
        <f>SUM(F8:F16)</f>
        <v>2141632090.4099998</v>
      </c>
      <c r="G17" s="15"/>
      <c r="H17" s="18"/>
      <c r="I17" s="8" t="s">
        <v>11</v>
      </c>
      <c r="J17" s="10">
        <f>SUM(J8:J16)</f>
        <v>398887772.35879844</v>
      </c>
      <c r="K17" s="10">
        <f t="shared" ref="K17:M17" si="8">SUM(K8:K16)</f>
        <v>40827364.75</v>
      </c>
      <c r="L17" s="10">
        <f t="shared" si="8"/>
        <v>1897864623.7166731</v>
      </c>
      <c r="M17" s="10">
        <f t="shared" si="8"/>
        <v>2337579760.8254714</v>
      </c>
    </row>
    <row r="18" spans="1:13" x14ac:dyDescent="0.25">
      <c r="A18" s="8"/>
      <c r="C18" s="9"/>
      <c r="D18" s="9"/>
      <c r="E18" s="9"/>
      <c r="F18" s="9"/>
      <c r="H18" s="8"/>
      <c r="J18" s="9"/>
      <c r="K18" s="9"/>
      <c r="L18" s="9"/>
      <c r="M18" s="9"/>
    </row>
    <row r="19" spans="1:13" x14ac:dyDescent="0.25">
      <c r="A19" s="8">
        <v>360</v>
      </c>
      <c r="C19" s="9">
        <f>B63+B64</f>
        <v>0</v>
      </c>
      <c r="D19" s="9">
        <f>D63+D64</f>
        <v>0</v>
      </c>
      <c r="E19" s="9">
        <f t="shared" ref="E19:E21" si="9">F19-C19-D19</f>
        <v>9068513.0500000007</v>
      </c>
      <c r="F19" s="9">
        <f>F63+F64</f>
        <v>9068513.0500000007</v>
      </c>
      <c r="H19" s="8">
        <v>360</v>
      </c>
      <c r="J19" s="9">
        <f>C63+C64</f>
        <v>0</v>
      </c>
      <c r="K19" s="9">
        <f>E63+E64</f>
        <v>0</v>
      </c>
      <c r="L19" s="9">
        <f>+M19-J19-K19</f>
        <v>10128117.369999999</v>
      </c>
      <c r="M19" s="9">
        <f>G63+G64</f>
        <v>10128117.369999999</v>
      </c>
    </row>
    <row r="20" spans="1:13" x14ac:dyDescent="0.25">
      <c r="A20" s="8">
        <v>361</v>
      </c>
      <c r="C20" s="9">
        <f>B65</f>
        <v>0</v>
      </c>
      <c r="D20" s="9">
        <f>D65</f>
        <v>0</v>
      </c>
      <c r="E20" s="9">
        <f t="shared" si="9"/>
        <v>177122142.58000004</v>
      </c>
      <c r="F20" s="9">
        <f>F65</f>
        <v>177122142.58000004</v>
      </c>
      <c r="H20" s="8">
        <v>361</v>
      </c>
      <c r="J20" s="9">
        <f>C65</f>
        <v>0</v>
      </c>
      <c r="K20" s="9">
        <f>E65</f>
        <v>0</v>
      </c>
      <c r="L20" s="9">
        <f t="shared" ref="L20:L21" si="10">+M20-J20-K20</f>
        <v>188774453.01999998</v>
      </c>
      <c r="M20" s="9">
        <f>G65</f>
        <v>188774453.01999998</v>
      </c>
    </row>
    <row r="21" spans="1:13" x14ac:dyDescent="0.25">
      <c r="A21" s="8">
        <v>362</v>
      </c>
      <c r="C21" s="9">
        <f>B66</f>
        <v>0</v>
      </c>
      <c r="D21" s="9">
        <f>D66</f>
        <v>0</v>
      </c>
      <c r="E21" s="9">
        <f t="shared" si="9"/>
        <v>39405084.559999943</v>
      </c>
      <c r="F21" s="9">
        <f>F66</f>
        <v>39405084.559999943</v>
      </c>
      <c r="G21" s="9"/>
      <c r="H21" s="8">
        <v>362</v>
      </c>
      <c r="J21" s="9">
        <f>C66</f>
        <v>0</v>
      </c>
      <c r="K21" s="9">
        <f>E66</f>
        <v>0</v>
      </c>
      <c r="L21" s="9">
        <f t="shared" si="10"/>
        <v>71725879.379999936</v>
      </c>
      <c r="M21" s="9">
        <f>G66</f>
        <v>71725879.379999936</v>
      </c>
    </row>
    <row r="22" spans="1:13" x14ac:dyDescent="0.25">
      <c r="B22" s="8" t="s">
        <v>21</v>
      </c>
      <c r="C22" s="10">
        <f>SUM(C19:C21)</f>
        <v>0</v>
      </c>
      <c r="D22" s="10">
        <f>SUM(D19:D21)</f>
        <v>0</v>
      </c>
      <c r="E22" s="10">
        <f>SUM(E19:E21)</f>
        <v>225595740.19</v>
      </c>
      <c r="F22" s="10">
        <f>SUM(F19:F21)</f>
        <v>225595740.19</v>
      </c>
      <c r="I22" s="8" t="s">
        <v>21</v>
      </c>
      <c r="J22" s="10">
        <f>SUM(J19:J21)</f>
        <v>0</v>
      </c>
      <c r="K22" s="10">
        <f>SUM(K19:K21)</f>
        <v>0</v>
      </c>
      <c r="L22" s="10">
        <f>SUM(L19:L21)</f>
        <v>270628449.76999992</v>
      </c>
      <c r="M22" s="10">
        <f>SUM(M19:M21)</f>
        <v>270628449.76999992</v>
      </c>
    </row>
    <row r="23" spans="1:13" x14ac:dyDescent="0.25">
      <c r="C23" s="9"/>
      <c r="D23" s="9"/>
      <c r="E23" s="9"/>
      <c r="F23" s="9"/>
      <c r="J23" s="9"/>
      <c r="K23" s="9"/>
      <c r="L23" s="9"/>
      <c r="M23" s="9"/>
    </row>
    <row r="24" spans="1:13" ht="15.75" thickBot="1" x14ac:dyDescent="0.3">
      <c r="B24" s="8" t="s">
        <v>2</v>
      </c>
      <c r="C24" s="11">
        <f>C17+C22</f>
        <v>286632874.52281505</v>
      </c>
      <c r="D24" s="11">
        <f>D17+D22</f>
        <v>42048599.589999996</v>
      </c>
      <c r="E24" s="11">
        <f>E17+E22</f>
        <v>2038546356.4871848</v>
      </c>
      <c r="F24" s="11">
        <f>F17+F22</f>
        <v>2367227830.5999999</v>
      </c>
      <c r="I24" s="8" t="s">
        <v>2</v>
      </c>
      <c r="J24" s="11">
        <f>J17+J22</f>
        <v>398887772.35879844</v>
      </c>
      <c r="K24" s="11">
        <f>K17+K22</f>
        <v>40827364.75</v>
      </c>
      <c r="L24" s="11">
        <f>L17+L22</f>
        <v>2168493073.4866729</v>
      </c>
      <c r="M24" s="11">
        <f>M17+M22</f>
        <v>2608208210.5954714</v>
      </c>
    </row>
    <row r="25" spans="1:13" ht="15.75" thickTop="1" x14ac:dyDescent="0.25">
      <c r="A25" s="8"/>
      <c r="J25" s="9"/>
      <c r="K25" s="9"/>
      <c r="L25" s="9"/>
      <c r="M25" s="9"/>
    </row>
    <row r="26" spans="1:13" x14ac:dyDescent="0.25">
      <c r="A26" s="185" t="s">
        <v>1</v>
      </c>
      <c r="B26" s="186"/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7"/>
    </row>
    <row r="28" spans="1:13" x14ac:dyDescent="0.25">
      <c r="C28" s="181">
        <f>C5</f>
        <v>42339</v>
      </c>
      <c r="D28" s="182"/>
      <c r="E28" s="182"/>
      <c r="F28" s="183"/>
      <c r="I28" s="181">
        <f>J5</f>
        <v>42705</v>
      </c>
      <c r="J28" s="182"/>
      <c r="K28" s="182"/>
      <c r="L28" s="183"/>
    </row>
    <row r="30" spans="1:13" ht="105" customHeight="1" x14ac:dyDescent="0.25">
      <c r="B30" s="7" t="s">
        <v>31</v>
      </c>
      <c r="C30" s="7" t="s">
        <v>27</v>
      </c>
      <c r="D30" s="7" t="s">
        <v>28</v>
      </c>
      <c r="E30" s="7" t="s">
        <v>29</v>
      </c>
      <c r="F30" s="7" t="s">
        <v>30</v>
      </c>
      <c r="I30" s="7" t="s">
        <v>31</v>
      </c>
      <c r="J30" s="7" t="s">
        <v>27</v>
      </c>
      <c r="K30" s="7" t="s">
        <v>28</v>
      </c>
      <c r="L30" s="7" t="s">
        <v>29</v>
      </c>
      <c r="M30" s="7" t="s">
        <v>30</v>
      </c>
    </row>
    <row r="31" spans="1:13" x14ac:dyDescent="0.25">
      <c r="A31">
        <f t="shared" ref="A31:A39" si="11">A8</f>
        <v>350</v>
      </c>
      <c r="B31" s="12">
        <v>0.61159466920919314</v>
      </c>
      <c r="C31" s="9">
        <f>C8</f>
        <v>5256282.5381293325</v>
      </c>
      <c r="D31" s="9">
        <f t="shared" ref="C31:D39" si="12">D8</f>
        <v>-479095.09</v>
      </c>
      <c r="E31" s="9">
        <f>E8*B31</f>
        <v>10671775.081930963</v>
      </c>
      <c r="F31" s="9">
        <f t="shared" ref="F31:F44" si="13">SUM(C31:E31)</f>
        <v>15448962.530060295</v>
      </c>
      <c r="G31" s="3"/>
      <c r="H31">
        <f t="shared" ref="H31:H39" si="14">H8</f>
        <v>350</v>
      </c>
      <c r="I31" s="12">
        <v>0.61501815233817103</v>
      </c>
      <c r="J31" s="9">
        <f>J8</f>
        <v>6825977.3420024989</v>
      </c>
      <c r="K31" s="9">
        <f t="shared" ref="J31:K39" si="15">K8</f>
        <v>-501927.75</v>
      </c>
      <c r="L31" s="9">
        <f>L8*I31</f>
        <v>11755889.406423863</v>
      </c>
      <c r="M31" s="9">
        <f t="shared" ref="M31:M39" si="16">SUM(J31:L31)</f>
        <v>18079938.998426363</v>
      </c>
    </row>
    <row r="32" spans="1:13" x14ac:dyDescent="0.25">
      <c r="A32">
        <f t="shared" si="11"/>
        <v>352</v>
      </c>
      <c r="B32" s="12">
        <v>0.48735637734661641</v>
      </c>
      <c r="C32" s="9">
        <f t="shared" si="12"/>
        <v>19176689.210279442</v>
      </c>
      <c r="D32" s="9">
        <f t="shared" si="12"/>
        <v>-1724024.13</v>
      </c>
      <c r="E32" s="9">
        <f t="shared" ref="E32:E39" si="17">E9*B32</f>
        <v>45396955.378633484</v>
      </c>
      <c r="F32" s="9">
        <f t="shared" si="13"/>
        <v>62849620.458912924</v>
      </c>
      <c r="G32" s="3"/>
      <c r="H32">
        <f t="shared" si="14"/>
        <v>352</v>
      </c>
      <c r="I32" s="12">
        <v>0.47574166609329349</v>
      </c>
      <c r="J32" s="9">
        <f t="shared" si="15"/>
        <v>25774570.972262766</v>
      </c>
      <c r="K32" s="9">
        <f t="shared" si="15"/>
        <v>-1688100.6400000001</v>
      </c>
      <c r="L32" s="9">
        <f t="shared" ref="L32:L39" si="18">L9*I32</f>
        <v>48173812.331416823</v>
      </c>
      <c r="M32" s="9">
        <f t="shared" si="16"/>
        <v>72260282.663679585</v>
      </c>
    </row>
    <row r="33" spans="1:13" x14ac:dyDescent="0.25">
      <c r="A33">
        <f t="shared" si="11"/>
        <v>353</v>
      </c>
      <c r="B33" s="12">
        <v>0.46688185896700418</v>
      </c>
      <c r="C33" s="9">
        <f t="shared" si="12"/>
        <v>94941616.177750304</v>
      </c>
      <c r="D33" s="9">
        <f t="shared" si="12"/>
        <v>34659083.379999995</v>
      </c>
      <c r="E33" s="9">
        <f t="shared" si="17"/>
        <v>242911407.55542836</v>
      </c>
      <c r="F33" s="9">
        <f t="shared" si="13"/>
        <v>372512107.11317867</v>
      </c>
      <c r="G33" s="3"/>
      <c r="H33">
        <f t="shared" si="14"/>
        <v>353</v>
      </c>
      <c r="I33" s="12">
        <v>0.47511634817784265</v>
      </c>
      <c r="J33" s="9">
        <f t="shared" si="15"/>
        <v>122191684.66020004</v>
      </c>
      <c r="K33" s="9">
        <f t="shared" si="15"/>
        <v>33898698.229999997</v>
      </c>
      <c r="L33" s="9">
        <f t="shared" si="18"/>
        <v>283562644.90299565</v>
      </c>
      <c r="M33" s="9">
        <f t="shared" si="16"/>
        <v>439653027.79319572</v>
      </c>
    </row>
    <row r="34" spans="1:13" x14ac:dyDescent="0.25">
      <c r="A34">
        <f t="shared" si="11"/>
        <v>354</v>
      </c>
      <c r="B34" s="12">
        <v>0.82812554522337167</v>
      </c>
      <c r="C34" s="9">
        <f t="shared" si="12"/>
        <v>96628212.493386239</v>
      </c>
      <c r="D34" s="9">
        <f t="shared" si="12"/>
        <v>4638576.0700000012</v>
      </c>
      <c r="E34" s="9">
        <f t="shared" si="17"/>
        <v>305597175.24952972</v>
      </c>
      <c r="F34" s="9">
        <f t="shared" si="13"/>
        <v>406863963.81291598</v>
      </c>
      <c r="G34" s="3"/>
      <c r="H34">
        <f t="shared" si="14"/>
        <v>354</v>
      </c>
      <c r="I34" s="12">
        <v>0.86959344115185921</v>
      </c>
      <c r="J34" s="9">
        <f t="shared" si="15"/>
        <v>138586485.11295712</v>
      </c>
      <c r="K34" s="9">
        <f t="shared" si="15"/>
        <v>4418873.16</v>
      </c>
      <c r="L34" s="9">
        <f t="shared" si="18"/>
        <v>322348243.2650668</v>
      </c>
      <c r="M34" s="9">
        <f t="shared" si="16"/>
        <v>465353601.53802395</v>
      </c>
    </row>
    <row r="35" spans="1:13" x14ac:dyDescent="0.25">
      <c r="A35">
        <f t="shared" si="11"/>
        <v>355</v>
      </c>
      <c r="B35" s="12">
        <v>0.18786031830243652</v>
      </c>
      <c r="C35" s="9">
        <f t="shared" si="12"/>
        <v>10971150.157951837</v>
      </c>
      <c r="D35" s="9">
        <f t="shared" si="12"/>
        <v>4146495.08</v>
      </c>
      <c r="E35" s="9">
        <f t="shared" si="17"/>
        <v>31216395.855186936</v>
      </c>
      <c r="F35" s="9">
        <f t="shared" si="13"/>
        <v>46334041.093138769</v>
      </c>
      <c r="G35" s="3"/>
      <c r="H35">
        <f t="shared" si="14"/>
        <v>355</v>
      </c>
      <c r="I35" s="12">
        <v>0.17128191773960449</v>
      </c>
      <c r="J35" s="9">
        <f t="shared" si="15"/>
        <v>16498585.567086834</v>
      </c>
      <c r="K35" s="9">
        <f t="shared" si="15"/>
        <v>3812464.8600000003</v>
      </c>
      <c r="L35" s="9">
        <f>L12*I35</f>
        <v>25747741.621336784</v>
      </c>
      <c r="M35" s="9">
        <f t="shared" si="16"/>
        <v>46058792.048423618</v>
      </c>
    </row>
    <row r="36" spans="1:13" x14ac:dyDescent="0.25">
      <c r="A36">
        <f t="shared" si="11"/>
        <v>356</v>
      </c>
      <c r="B36" s="12">
        <v>0.62975636987908412</v>
      </c>
      <c r="C36" s="9">
        <f t="shared" si="12"/>
        <v>53721031.063152701</v>
      </c>
      <c r="D36" s="9">
        <f t="shared" si="12"/>
        <v>478674.12000000104</v>
      </c>
      <c r="E36" s="9">
        <f t="shared" si="17"/>
        <v>331800434.91152835</v>
      </c>
      <c r="F36" s="9">
        <f t="shared" si="13"/>
        <v>386000140.09468102</v>
      </c>
      <c r="G36" s="3"/>
      <c r="H36">
        <f t="shared" si="14"/>
        <v>356</v>
      </c>
      <c r="I36" s="12">
        <v>0.61431816914753534</v>
      </c>
      <c r="J36" s="9">
        <f t="shared" si="15"/>
        <v>78974458.467809707</v>
      </c>
      <c r="K36" s="9">
        <f t="shared" si="15"/>
        <v>636223.6400000006</v>
      </c>
      <c r="L36" s="9">
        <f t="shared" si="18"/>
        <v>328127644.21079087</v>
      </c>
      <c r="M36" s="9">
        <f t="shared" si="16"/>
        <v>407738326.31860059</v>
      </c>
    </row>
    <row r="37" spans="1:13" x14ac:dyDescent="0.25">
      <c r="A37">
        <f t="shared" si="11"/>
        <v>357</v>
      </c>
      <c r="B37" s="12">
        <v>3.6246035740922062E-3</v>
      </c>
      <c r="C37" s="9">
        <f t="shared" si="12"/>
        <v>0</v>
      </c>
      <c r="D37" s="9">
        <f t="shared" si="12"/>
        <v>66793.989999999991</v>
      </c>
      <c r="E37" s="9">
        <f t="shared" si="17"/>
        <v>65280.227725944416</v>
      </c>
      <c r="F37" s="9">
        <f t="shared" si="13"/>
        <v>132074.21772594441</v>
      </c>
      <c r="G37" s="3"/>
      <c r="H37">
        <f t="shared" si="14"/>
        <v>357</v>
      </c>
      <c r="I37" s="12">
        <v>3.2595683066170881E-3</v>
      </c>
      <c r="J37" s="9">
        <f t="shared" si="15"/>
        <v>746768.29838875006</v>
      </c>
      <c r="K37" s="9">
        <f t="shared" si="15"/>
        <v>30649.51</v>
      </c>
      <c r="L37" s="9">
        <f t="shared" si="18"/>
        <v>62240.840073160653</v>
      </c>
      <c r="M37" s="9">
        <f t="shared" si="16"/>
        <v>839658.64846191066</v>
      </c>
    </row>
    <row r="38" spans="1:13" x14ac:dyDescent="0.25">
      <c r="A38">
        <f t="shared" si="11"/>
        <v>358</v>
      </c>
      <c r="B38" s="12">
        <v>7.742552088786098E-3</v>
      </c>
      <c r="C38" s="9">
        <f t="shared" si="12"/>
        <v>811991.67499649955</v>
      </c>
      <c r="D38" s="9">
        <f t="shared" si="12"/>
        <v>103595.39</v>
      </c>
      <c r="E38" s="9">
        <f t="shared" si="17"/>
        <v>711757.7178296129</v>
      </c>
      <c r="F38" s="9">
        <f t="shared" si="13"/>
        <v>1627344.7828261126</v>
      </c>
      <c r="G38" s="3"/>
      <c r="H38">
        <f t="shared" si="14"/>
        <v>358</v>
      </c>
      <c r="I38" s="12">
        <v>7.1814723871002784E-3</v>
      </c>
      <c r="J38" s="9">
        <f t="shared" si="15"/>
        <v>1915385.4720517492</v>
      </c>
      <c r="K38" s="9">
        <f t="shared" si="15"/>
        <v>294168.28999999998</v>
      </c>
      <c r="L38" s="9">
        <f t="shared" si="18"/>
        <v>686553.88087791821</v>
      </c>
      <c r="M38" s="9">
        <f t="shared" si="16"/>
        <v>2896107.6429296671</v>
      </c>
    </row>
    <row r="39" spans="1:13" x14ac:dyDescent="0.25">
      <c r="A39">
        <f t="shared" si="11"/>
        <v>359</v>
      </c>
      <c r="B39" s="12">
        <v>0.85109837093027529</v>
      </c>
      <c r="C39" s="9">
        <f t="shared" si="12"/>
        <v>5125901.2071686992</v>
      </c>
      <c r="D39" s="9">
        <f t="shared" si="12"/>
        <v>158500.78</v>
      </c>
      <c r="E39" s="9">
        <f t="shared" si="17"/>
        <v>8568214.3152215593</v>
      </c>
      <c r="F39" s="9">
        <f t="shared" si="13"/>
        <v>13852616.302390259</v>
      </c>
      <c r="G39" s="3"/>
      <c r="H39">
        <f t="shared" si="14"/>
        <v>359</v>
      </c>
      <c r="I39" s="12">
        <v>0.70332976877443776</v>
      </c>
      <c r="J39" s="9">
        <f t="shared" si="15"/>
        <v>7373856.466038934</v>
      </c>
      <c r="K39" s="9">
        <f t="shared" si="15"/>
        <v>-73684.55</v>
      </c>
      <c r="L39" s="9">
        <f t="shared" si="18"/>
        <v>7610650.4341771472</v>
      </c>
      <c r="M39" s="9">
        <f t="shared" si="16"/>
        <v>14910822.350216081</v>
      </c>
    </row>
    <row r="40" spans="1:13" x14ac:dyDescent="0.25">
      <c r="B40" s="8" t="s">
        <v>11</v>
      </c>
      <c r="C40" s="10">
        <f>SUM(C31:C39)</f>
        <v>286632874.52281505</v>
      </c>
      <c r="D40" s="10">
        <f>SUM(D31:D39)</f>
        <v>42048599.589999996</v>
      </c>
      <c r="E40" s="10">
        <f>SUM(E31:E39)</f>
        <v>976939396.29301488</v>
      </c>
      <c r="F40" s="10">
        <f>SUM(F31:F39)</f>
        <v>1305620870.4058301</v>
      </c>
      <c r="G40" s="9"/>
      <c r="I40" s="8" t="s">
        <v>11</v>
      </c>
      <c r="J40" s="10">
        <f>SUM(J31:J39)</f>
        <v>398887772.35879844</v>
      </c>
      <c r="K40" s="10">
        <f>SUM(K31:K39)</f>
        <v>40827364.75</v>
      </c>
      <c r="L40" s="10">
        <f>SUM(L31:L39)</f>
        <v>1028075420.893159</v>
      </c>
      <c r="M40" s="10">
        <f>SUM(M31:M39)</f>
        <v>1467790558.0019574</v>
      </c>
    </row>
    <row r="41" spans="1:13" x14ac:dyDescent="0.25">
      <c r="B41" s="12"/>
      <c r="C41" s="9"/>
      <c r="D41" s="9"/>
      <c r="E41" s="9"/>
      <c r="F41" s="9"/>
      <c r="I41" s="12"/>
      <c r="J41" s="9"/>
      <c r="K41" s="9"/>
      <c r="L41" s="9"/>
      <c r="M41" s="9"/>
    </row>
    <row r="42" spans="1:13" x14ac:dyDescent="0.25">
      <c r="A42">
        <f>A19</f>
        <v>360</v>
      </c>
      <c r="B42" s="12">
        <v>0</v>
      </c>
      <c r="C42" s="9">
        <f t="shared" ref="C42:D44" si="19">C19</f>
        <v>0</v>
      </c>
      <c r="D42" s="9">
        <f t="shared" si="19"/>
        <v>0</v>
      </c>
      <c r="E42" s="9">
        <f>E19*B42</f>
        <v>0</v>
      </c>
      <c r="F42" s="9">
        <f t="shared" si="13"/>
        <v>0</v>
      </c>
      <c r="G42" s="12"/>
      <c r="H42">
        <f>H19</f>
        <v>360</v>
      </c>
      <c r="I42" s="12">
        <v>0</v>
      </c>
      <c r="J42" s="9">
        <f t="shared" ref="J42:K44" si="20">J19</f>
        <v>0</v>
      </c>
      <c r="K42" s="9">
        <f t="shared" si="20"/>
        <v>0</v>
      </c>
      <c r="L42" s="9">
        <f>L19*I42</f>
        <v>0</v>
      </c>
      <c r="M42" s="9">
        <f t="shared" ref="M42:M44" si="21">SUM(J42:L42)</f>
        <v>0</v>
      </c>
    </row>
    <row r="43" spans="1:13" x14ac:dyDescent="0.25">
      <c r="A43">
        <f>A20</f>
        <v>361</v>
      </c>
      <c r="B43" s="12">
        <v>0</v>
      </c>
      <c r="C43" s="9">
        <f t="shared" si="19"/>
        <v>0</v>
      </c>
      <c r="D43" s="9">
        <f t="shared" si="19"/>
        <v>0</v>
      </c>
      <c r="E43" s="9">
        <f>E20*B43</f>
        <v>0</v>
      </c>
      <c r="F43" s="9">
        <f t="shared" si="13"/>
        <v>0</v>
      </c>
      <c r="G43" s="12"/>
      <c r="H43">
        <f>H20</f>
        <v>361</v>
      </c>
      <c r="I43" s="12">
        <v>0</v>
      </c>
      <c r="J43" s="9">
        <f t="shared" si="20"/>
        <v>0</v>
      </c>
      <c r="K43" s="9">
        <f t="shared" si="20"/>
        <v>0</v>
      </c>
      <c r="L43" s="9">
        <f>L20*I43</f>
        <v>0</v>
      </c>
      <c r="M43" s="9">
        <f t="shared" si="21"/>
        <v>0</v>
      </c>
    </row>
    <row r="44" spans="1:13" x14ac:dyDescent="0.25">
      <c r="A44">
        <f>A21</f>
        <v>362</v>
      </c>
      <c r="B44" s="12">
        <v>0</v>
      </c>
      <c r="C44" s="9">
        <f t="shared" si="19"/>
        <v>0</v>
      </c>
      <c r="D44" s="9">
        <f t="shared" si="19"/>
        <v>0</v>
      </c>
      <c r="E44" s="9">
        <f>E21*B44</f>
        <v>0</v>
      </c>
      <c r="F44" s="9">
        <f t="shared" si="13"/>
        <v>0</v>
      </c>
      <c r="G44" s="12"/>
      <c r="H44">
        <f>H21</f>
        <v>362</v>
      </c>
      <c r="I44" s="12">
        <v>0</v>
      </c>
      <c r="J44" s="9">
        <f t="shared" si="20"/>
        <v>0</v>
      </c>
      <c r="K44" s="9">
        <f t="shared" si="20"/>
        <v>0</v>
      </c>
      <c r="L44" s="9">
        <f>L21*I44</f>
        <v>0</v>
      </c>
      <c r="M44" s="9">
        <f t="shared" si="21"/>
        <v>0</v>
      </c>
    </row>
    <row r="45" spans="1:13" x14ac:dyDescent="0.25">
      <c r="B45" s="8" t="s">
        <v>21</v>
      </c>
      <c r="C45" s="10">
        <f>SUM(C42:C44)</f>
        <v>0</v>
      </c>
      <c r="D45" s="10">
        <f>SUM(D42:D44)</f>
        <v>0</v>
      </c>
      <c r="E45" s="10">
        <f>SUM(E42:E44)</f>
        <v>0</v>
      </c>
      <c r="F45" s="10">
        <f>SUM(F42:F44)</f>
        <v>0</v>
      </c>
      <c r="I45" s="8" t="s">
        <v>21</v>
      </c>
      <c r="J45" s="10">
        <f>SUM(J42:J44)</f>
        <v>0</v>
      </c>
      <c r="K45" s="10">
        <f>SUM(K42:K44)</f>
        <v>0</v>
      </c>
      <c r="L45" s="10">
        <f>SUM(L42:L44)</f>
        <v>0</v>
      </c>
      <c r="M45" s="10">
        <f>SUM(M42:M44)</f>
        <v>0</v>
      </c>
    </row>
    <row r="46" spans="1:13" x14ac:dyDescent="0.25">
      <c r="B46" s="8"/>
      <c r="C46" s="9"/>
      <c r="D46" s="9"/>
      <c r="E46" s="9"/>
      <c r="F46" s="9"/>
      <c r="I46" s="8"/>
      <c r="J46" s="9"/>
      <c r="K46" s="9"/>
      <c r="L46" s="9"/>
      <c r="M46" s="9"/>
    </row>
    <row r="47" spans="1:13" ht="15.75" thickBot="1" x14ac:dyDescent="0.3">
      <c r="B47" s="8" t="s">
        <v>2</v>
      </c>
      <c r="C47" s="11">
        <f>C45+C40</f>
        <v>286632874.52281505</v>
      </c>
      <c r="D47" s="11">
        <f t="shared" ref="D47:F47" si="22">D45+D40</f>
        <v>42048599.589999996</v>
      </c>
      <c r="E47" s="11">
        <f t="shared" si="22"/>
        <v>976939396.29301488</v>
      </c>
      <c r="F47" s="11">
        <f t="shared" si="22"/>
        <v>1305620870.4058301</v>
      </c>
      <c r="I47" s="8" t="s">
        <v>2</v>
      </c>
      <c r="J47" s="11">
        <f>J45+J40</f>
        <v>398887772.35879844</v>
      </c>
      <c r="K47" s="11">
        <f t="shared" ref="K47:M47" si="23">K45+K40</f>
        <v>40827364.75</v>
      </c>
      <c r="L47" s="11">
        <f t="shared" si="23"/>
        <v>1028075420.893159</v>
      </c>
      <c r="M47" s="11">
        <f t="shared" si="23"/>
        <v>1467790558.0019574</v>
      </c>
    </row>
    <row r="48" spans="1:13" ht="15.75" thickTop="1" x14ac:dyDescent="0.25">
      <c r="I48" s="8"/>
      <c r="J48" s="9"/>
      <c r="K48" s="9"/>
      <c r="L48" s="9"/>
      <c r="M48" s="9"/>
    </row>
    <row r="50" spans="1:7" ht="15.75" thickBot="1" x14ac:dyDescent="0.3"/>
    <row r="51" spans="1:7" ht="15.75" thickBot="1" x14ac:dyDescent="0.3">
      <c r="B51" s="179" t="s">
        <v>103</v>
      </c>
      <c r="C51" s="180"/>
      <c r="D51" s="179" t="s">
        <v>104</v>
      </c>
      <c r="E51" s="180"/>
      <c r="F51" s="179" t="s">
        <v>30</v>
      </c>
      <c r="G51" s="180"/>
    </row>
    <row r="52" spans="1:7" ht="15.75" thickBot="1" x14ac:dyDescent="0.3">
      <c r="B52" s="127">
        <f>C28</f>
        <v>42339</v>
      </c>
      <c r="C52" s="128">
        <f>I28</f>
        <v>42705</v>
      </c>
      <c r="D52" s="129">
        <f>C28</f>
        <v>42339</v>
      </c>
      <c r="E52" s="128">
        <f>I28</f>
        <v>42705</v>
      </c>
      <c r="F52" s="129">
        <f>C28</f>
        <v>42339</v>
      </c>
      <c r="G52" s="128">
        <f>I28</f>
        <v>42705</v>
      </c>
    </row>
    <row r="53" spans="1:7" x14ac:dyDescent="0.25">
      <c r="A53" s="131">
        <v>350.1</v>
      </c>
      <c r="B53" s="166">
        <v>0</v>
      </c>
      <c r="C53" s="167">
        <v>0</v>
      </c>
      <c r="D53" s="166">
        <v>0</v>
      </c>
      <c r="E53" s="167">
        <v>0</v>
      </c>
      <c r="F53" s="166">
        <v>242836</v>
      </c>
      <c r="G53" s="167">
        <v>484055.82</v>
      </c>
    </row>
    <row r="54" spans="1:7" x14ac:dyDescent="0.25">
      <c r="A54" s="131">
        <v>350.2</v>
      </c>
      <c r="B54" s="168">
        <v>5256282.5381293325</v>
      </c>
      <c r="C54" s="169">
        <v>6825977.3420024989</v>
      </c>
      <c r="D54" s="168">
        <v>-479095.09</v>
      </c>
      <c r="E54" s="169">
        <v>-501927.75</v>
      </c>
      <c r="F54" s="168">
        <v>21983449.060000002</v>
      </c>
      <c r="G54" s="169">
        <v>24954696.91</v>
      </c>
    </row>
    <row r="55" spans="1:7" x14ac:dyDescent="0.25">
      <c r="A55" s="131">
        <v>352</v>
      </c>
      <c r="B55" s="168">
        <v>19176689.210279442</v>
      </c>
      <c r="C55" s="169">
        <v>25774570.972262766</v>
      </c>
      <c r="D55" s="168">
        <v>-1724024.13</v>
      </c>
      <c r="E55" s="169">
        <v>-1688100.6400000001</v>
      </c>
      <c r="F55" s="168">
        <v>110602067.63</v>
      </c>
      <c r="G55" s="169">
        <v>125346914.31862129</v>
      </c>
    </row>
    <row r="56" spans="1:7" x14ac:dyDescent="0.25">
      <c r="A56" s="131">
        <v>353</v>
      </c>
      <c r="B56" s="168">
        <v>94941616.177750304</v>
      </c>
      <c r="C56" s="169">
        <v>122191684.66020004</v>
      </c>
      <c r="D56" s="168">
        <v>34659083.379999995</v>
      </c>
      <c r="E56" s="169">
        <v>33898698.229999997</v>
      </c>
      <c r="F56" s="168">
        <v>649885227.40999997</v>
      </c>
      <c r="G56" s="169">
        <v>752918183.05011833</v>
      </c>
    </row>
    <row r="57" spans="1:7" x14ac:dyDescent="0.25">
      <c r="A57" s="131">
        <v>354</v>
      </c>
      <c r="B57" s="168">
        <v>96628212.493386239</v>
      </c>
      <c r="C57" s="169">
        <v>138586485.11295712</v>
      </c>
      <c r="D57" s="168">
        <v>4638576.0700000012</v>
      </c>
      <c r="E57" s="169">
        <v>4418873.16</v>
      </c>
      <c r="F57" s="168">
        <v>470289549.67999995</v>
      </c>
      <c r="G57" s="169">
        <v>513693806.47248113</v>
      </c>
    </row>
    <row r="58" spans="1:7" x14ac:dyDescent="0.25">
      <c r="A58" s="131">
        <v>355</v>
      </c>
      <c r="B58" s="168">
        <v>10971150.157951837</v>
      </c>
      <c r="C58" s="169">
        <v>16498585.567086834</v>
      </c>
      <c r="D58" s="168">
        <v>4146495.08</v>
      </c>
      <c r="E58" s="169">
        <v>3812464.8600000003</v>
      </c>
      <c r="F58" s="168">
        <v>181285764.92000002</v>
      </c>
      <c r="G58" s="169">
        <v>170634808.83152285</v>
      </c>
    </row>
    <row r="59" spans="1:7" x14ac:dyDescent="0.25">
      <c r="A59" s="131">
        <v>356</v>
      </c>
      <c r="B59" s="168">
        <v>53721031.063152701</v>
      </c>
      <c r="C59" s="169">
        <v>78974458.467809707</v>
      </c>
      <c r="D59" s="168">
        <v>478674.12000000104</v>
      </c>
      <c r="E59" s="169">
        <v>636223.6400000006</v>
      </c>
      <c r="F59" s="168">
        <v>581070810.87000012</v>
      </c>
      <c r="G59" s="169">
        <v>613743743.26424658</v>
      </c>
    </row>
    <row r="60" spans="1:7" x14ac:dyDescent="0.25">
      <c r="A60" s="131">
        <v>357</v>
      </c>
      <c r="B60" s="168">
        <v>0</v>
      </c>
      <c r="C60" s="169">
        <v>746768.29838875006</v>
      </c>
      <c r="D60" s="168">
        <v>66793.989999999991</v>
      </c>
      <c r="E60" s="169">
        <v>30649.51</v>
      </c>
      <c r="F60" s="168">
        <v>18077102.259999998</v>
      </c>
      <c r="G60" s="169">
        <v>19872228.598765075</v>
      </c>
    </row>
    <row r="61" spans="1:7" x14ac:dyDescent="0.25">
      <c r="A61" s="131">
        <v>358</v>
      </c>
      <c r="B61" s="168">
        <v>811991.67499649955</v>
      </c>
      <c r="C61" s="169">
        <v>1915385.4720517492</v>
      </c>
      <c r="D61" s="168">
        <v>103595.39</v>
      </c>
      <c r="E61" s="169">
        <v>294168.28999999998</v>
      </c>
      <c r="F61" s="168">
        <v>92843637.359999999</v>
      </c>
      <c r="G61" s="169">
        <v>97810266.801224723</v>
      </c>
    </row>
    <row r="62" spans="1:7" x14ac:dyDescent="0.25">
      <c r="A62" s="131">
        <v>359</v>
      </c>
      <c r="B62" s="168">
        <v>5125901.2071686992</v>
      </c>
      <c r="C62" s="169">
        <v>7373856.466038934</v>
      </c>
      <c r="D62" s="168">
        <v>158500.78</v>
      </c>
      <c r="E62" s="169">
        <v>-73684.55</v>
      </c>
      <c r="F62" s="168">
        <v>15351645.219999999</v>
      </c>
      <c r="G62" s="169">
        <v>18121056.758491736</v>
      </c>
    </row>
    <row r="63" spans="1:7" x14ac:dyDescent="0.25">
      <c r="A63" s="131">
        <v>360.1</v>
      </c>
      <c r="B63" s="168">
        <v>0</v>
      </c>
      <c r="C63" s="169">
        <v>0</v>
      </c>
      <c r="D63" s="168">
        <v>0</v>
      </c>
      <c r="E63" s="169">
        <v>0</v>
      </c>
      <c r="F63" s="168">
        <v>-31716.199999999997</v>
      </c>
      <c r="G63" s="169">
        <v>0</v>
      </c>
    </row>
    <row r="64" spans="1:7" x14ac:dyDescent="0.25">
      <c r="A64" s="131">
        <v>360.2</v>
      </c>
      <c r="B64" s="168">
        <v>0</v>
      </c>
      <c r="C64" s="169">
        <v>0</v>
      </c>
      <c r="D64" s="168">
        <v>0</v>
      </c>
      <c r="E64" s="169">
        <v>0</v>
      </c>
      <c r="F64" s="168">
        <v>9100229.25</v>
      </c>
      <c r="G64" s="169">
        <v>10128117.369999999</v>
      </c>
    </row>
    <row r="65" spans="1:7" x14ac:dyDescent="0.25">
      <c r="A65" s="131">
        <v>361</v>
      </c>
      <c r="B65" s="168">
        <v>0</v>
      </c>
      <c r="C65" s="169">
        <v>0</v>
      </c>
      <c r="D65" s="168">
        <v>0</v>
      </c>
      <c r="E65" s="169">
        <v>0</v>
      </c>
      <c r="F65" s="168">
        <v>177122142.58000004</v>
      </c>
      <c r="G65" s="169">
        <v>188774453.01999998</v>
      </c>
    </row>
    <row r="66" spans="1:7" ht="15.75" thickBot="1" x14ac:dyDescent="0.3">
      <c r="A66" s="131">
        <v>362</v>
      </c>
      <c r="B66" s="170">
        <v>0</v>
      </c>
      <c r="C66" s="171">
        <v>0</v>
      </c>
      <c r="D66" s="170">
        <v>0</v>
      </c>
      <c r="E66" s="171">
        <v>0</v>
      </c>
      <c r="F66" s="170">
        <v>39405084.559999943</v>
      </c>
      <c r="G66" s="171">
        <v>71725879.379999936</v>
      </c>
    </row>
  </sheetData>
  <mergeCells count="10">
    <mergeCell ref="B51:C51"/>
    <mergeCell ref="D51:E51"/>
    <mergeCell ref="F51:G51"/>
    <mergeCell ref="C28:F28"/>
    <mergeCell ref="A1:M1"/>
    <mergeCell ref="A3:M3"/>
    <mergeCell ref="C5:F5"/>
    <mergeCell ref="J5:M5"/>
    <mergeCell ref="A26:M26"/>
    <mergeCell ref="I28:L28"/>
  </mergeCells>
  <printOptions horizontalCentered="1"/>
  <pageMargins left="0.7" right="0.7" top="0.75" bottom="0.75" header="0.3" footer="0.3"/>
  <pageSetup scale="44" orientation="landscape" r:id="rId1"/>
  <headerFooter>
    <oddHeader>&amp;RTO12 Annual Update
Attachment 4
WP‐Schedule 6 and 8
Page &amp;P of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29"/>
  <sheetViews>
    <sheetView showGridLines="0" zoomScaleNormal="100" zoomScaleSheetLayoutView="85" workbookViewId="0"/>
  </sheetViews>
  <sheetFormatPr defaultRowHeight="15" x14ac:dyDescent="0.25"/>
  <cols>
    <col min="1" max="1" width="44.140625" customWidth="1"/>
    <col min="2" max="2" width="18.140625" customWidth="1"/>
    <col min="3" max="3" width="16.85546875" bestFit="1" customWidth="1"/>
    <col min="4" max="4" width="18.28515625" customWidth="1"/>
    <col min="5" max="5" width="21.28515625" style="84" customWidth="1"/>
    <col min="6" max="6" width="16.5703125" customWidth="1"/>
    <col min="7" max="7" width="14.28515625" bestFit="1" customWidth="1"/>
    <col min="8" max="8" width="13.42578125" hidden="1" customWidth="1"/>
    <col min="9" max="9" width="16.85546875" style="3" bestFit="1" customWidth="1"/>
    <col min="10" max="10" width="9.7109375" bestFit="1" customWidth="1"/>
  </cols>
  <sheetData>
    <row r="1" spans="1:11" ht="18.75" x14ac:dyDescent="0.3">
      <c r="A1" s="2" t="s">
        <v>7</v>
      </c>
    </row>
    <row r="2" spans="1:11" ht="18.75" x14ac:dyDescent="0.3">
      <c r="A2" s="2" t="s">
        <v>35</v>
      </c>
    </row>
    <row r="4" spans="1:11" ht="27.75" customHeight="1" x14ac:dyDescent="0.25">
      <c r="B4" s="14" t="s">
        <v>112</v>
      </c>
      <c r="C4" s="20" t="s">
        <v>32</v>
      </c>
      <c r="D4" s="20" t="s">
        <v>33</v>
      </c>
      <c r="E4" s="20" t="s">
        <v>113</v>
      </c>
      <c r="F4" s="14" t="s">
        <v>34</v>
      </c>
      <c r="G4" s="16" t="s">
        <v>92</v>
      </c>
      <c r="H4" s="16" t="s">
        <v>93</v>
      </c>
    </row>
    <row r="5" spans="1:11" x14ac:dyDescent="0.25">
      <c r="A5" t="s">
        <v>11</v>
      </c>
      <c r="B5" s="13">
        <v>2330841181</v>
      </c>
      <c r="C5" s="21">
        <f>-B23+B16</f>
        <v>135057.88999999911</v>
      </c>
      <c r="D5" s="21">
        <f>B22</f>
        <v>6567511.7800000003</v>
      </c>
      <c r="E5" s="21">
        <f>B24</f>
        <v>36010.449999999997</v>
      </c>
      <c r="F5" s="13">
        <f>SUM(B5:E5)</f>
        <v>2337579761.1199999</v>
      </c>
      <c r="G5" s="9">
        <f>+'Accum Depr Calc'!M17</f>
        <v>2337579760.8254714</v>
      </c>
      <c r="H5" s="9">
        <f>+F5-G5</f>
        <v>0.29452848434448242</v>
      </c>
      <c r="J5" s="9"/>
      <c r="K5" s="9"/>
    </row>
    <row r="7" spans="1:11" ht="30" x14ac:dyDescent="0.25">
      <c r="B7" s="14" t="s">
        <v>109</v>
      </c>
      <c r="C7" s="14" t="s">
        <v>32</v>
      </c>
      <c r="D7" s="14" t="s">
        <v>33</v>
      </c>
      <c r="E7" s="20" t="s">
        <v>110</v>
      </c>
      <c r="F7" s="14" t="s">
        <v>34</v>
      </c>
    </row>
    <row r="8" spans="1:11" x14ac:dyDescent="0.25">
      <c r="A8" t="s">
        <v>11</v>
      </c>
      <c r="B8" s="9">
        <v>2142777663</v>
      </c>
      <c r="C8" s="21">
        <v>-21020.280000001192</v>
      </c>
      <c r="D8" s="21">
        <v>9730106.5599999987</v>
      </c>
      <c r="E8" s="21">
        <v>-10854659</v>
      </c>
      <c r="F8" s="13">
        <f>SUM(B8:E8)</f>
        <v>2141632090.2800002</v>
      </c>
      <c r="G8" s="9">
        <f>+'Accum Depr Calc'!F17</f>
        <v>2141632090.4099998</v>
      </c>
      <c r="H8" s="9">
        <f>+F8-G8</f>
        <v>-0.12999963760375977</v>
      </c>
    </row>
    <row r="10" spans="1:11" x14ac:dyDescent="0.25">
      <c r="B10" s="9"/>
      <c r="F10" s="9"/>
    </row>
    <row r="11" spans="1:11" x14ac:dyDescent="0.25">
      <c r="B11" s="9"/>
    </row>
    <row r="12" spans="1:11" x14ac:dyDescent="0.25">
      <c r="A12" t="s">
        <v>92</v>
      </c>
      <c r="B12" s="9">
        <f>G5</f>
        <v>2337579760.8254714</v>
      </c>
      <c r="D12" s="9"/>
      <c r="E12" s="9"/>
      <c r="F12" s="9"/>
    </row>
    <row r="14" spans="1:11" x14ac:dyDescent="0.25">
      <c r="F14" s="114"/>
    </row>
    <row r="15" spans="1:11" x14ac:dyDescent="0.25">
      <c r="A15" t="s">
        <v>100</v>
      </c>
      <c r="B15" s="133">
        <v>-2587977984.5599999</v>
      </c>
      <c r="D15" s="137"/>
      <c r="E15" s="137"/>
    </row>
    <row r="16" spans="1:11" x14ac:dyDescent="0.25">
      <c r="A16" s="125" t="s">
        <v>94</v>
      </c>
      <c r="B16" s="133">
        <v>54393.85</v>
      </c>
      <c r="C16" s="123"/>
    </row>
    <row r="17" spans="1:3" x14ac:dyDescent="0.25">
      <c r="A17" s="126" t="s">
        <v>95</v>
      </c>
      <c r="B17" s="134">
        <v>0</v>
      </c>
      <c r="C17" s="123"/>
    </row>
    <row r="18" spans="1:3" x14ac:dyDescent="0.25">
      <c r="A18" t="s">
        <v>101</v>
      </c>
      <c r="B18" s="124">
        <f>+B15-B16-B17</f>
        <v>-2588032378.4099998</v>
      </c>
      <c r="C18" s="123"/>
    </row>
    <row r="19" spans="1:3" x14ac:dyDescent="0.25">
      <c r="B19" s="124"/>
      <c r="C19" s="123"/>
    </row>
    <row r="20" spans="1:3" x14ac:dyDescent="0.25">
      <c r="A20" t="s">
        <v>96</v>
      </c>
      <c r="B20" s="124"/>
    </row>
    <row r="21" spans="1:3" x14ac:dyDescent="0.25">
      <c r="A21" s="125" t="s">
        <v>97</v>
      </c>
      <c r="B21" s="133">
        <v>-3642.59</v>
      </c>
    </row>
    <row r="22" spans="1:3" x14ac:dyDescent="0.25">
      <c r="A22" s="125" t="s">
        <v>33</v>
      </c>
      <c r="B22" s="133">
        <v>6567511.7800000003</v>
      </c>
    </row>
    <row r="23" spans="1:3" x14ac:dyDescent="0.25">
      <c r="A23" s="125" t="s">
        <v>98</v>
      </c>
      <c r="B23" s="133">
        <v>-80664.039999999106</v>
      </c>
    </row>
    <row r="24" spans="1:3" x14ac:dyDescent="0.25">
      <c r="A24" s="126" t="s">
        <v>114</v>
      </c>
      <c r="B24" s="134">
        <v>36010.449999999997</v>
      </c>
    </row>
    <row r="25" spans="1:3" x14ac:dyDescent="0.25">
      <c r="A25" t="s">
        <v>99</v>
      </c>
      <c r="B25" s="124">
        <f>SUM(B21:B24)</f>
        <v>6519215.6000000015</v>
      </c>
    </row>
    <row r="26" spans="1:3" x14ac:dyDescent="0.25">
      <c r="B26" s="124"/>
    </row>
    <row r="27" spans="1:3" x14ac:dyDescent="0.25">
      <c r="A27" t="s">
        <v>102</v>
      </c>
      <c r="B27" s="124">
        <f>B18-B25</f>
        <v>-2594551594.0099998</v>
      </c>
      <c r="C27" s="114"/>
    </row>
    <row r="29" spans="1:3" x14ac:dyDescent="0.25">
      <c r="B29" s="114"/>
    </row>
  </sheetData>
  <pageMargins left="0.7" right="0.7" top="0.75" bottom="0.75" header="0.3" footer="0.3"/>
  <pageSetup scale="60" orientation="portrait" r:id="rId1"/>
  <headerFooter>
    <oddHeader>&amp;RTO12 Annual Update
Attachment 4
WP‐Schedule 6 and 8
Page &amp;P of &amp;N</oddHeader>
  </headerFooter>
  <colBreaks count="1" manualBreakCount="1">
    <brk id="7" max="9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E5"/>
  <sheetViews>
    <sheetView showGridLines="0" zoomScaleNormal="100" zoomScaleSheetLayoutView="115" workbookViewId="0">
      <selection activeCell="B1" sqref="B1"/>
    </sheetView>
  </sheetViews>
  <sheetFormatPr defaultRowHeight="15" x14ac:dyDescent="0.25"/>
  <cols>
    <col min="1" max="1" width="2.85546875" customWidth="1"/>
    <col min="2" max="4" width="15.42578125" customWidth="1"/>
    <col min="5" max="5" width="47.5703125" bestFit="1" customWidth="1"/>
    <col min="6" max="6" width="15.42578125" customWidth="1"/>
  </cols>
  <sheetData>
    <row r="1" spans="1:5" ht="18.75" x14ac:dyDescent="0.3">
      <c r="A1" s="2" t="s">
        <v>37</v>
      </c>
    </row>
    <row r="3" spans="1:5" x14ac:dyDescent="0.25">
      <c r="B3" s="4" t="s">
        <v>38</v>
      </c>
      <c r="C3" s="4" t="s">
        <v>39</v>
      </c>
      <c r="D3" s="4" t="s">
        <v>2</v>
      </c>
      <c r="E3" s="4" t="s">
        <v>40</v>
      </c>
    </row>
    <row r="4" spans="1:5" x14ac:dyDescent="0.25">
      <c r="B4" s="3">
        <v>1011263915</v>
      </c>
      <c r="C4" s="3">
        <v>946990880</v>
      </c>
      <c r="D4" s="3">
        <f>B4+C4</f>
        <v>1958254795</v>
      </c>
      <c r="E4" t="s">
        <v>41</v>
      </c>
    </row>
    <row r="5" spans="1:5" x14ac:dyDescent="0.25">
      <c r="B5" s="3">
        <v>1073416375</v>
      </c>
      <c r="C5" s="3">
        <v>843998303</v>
      </c>
      <c r="D5" s="3">
        <f>B5+C5</f>
        <v>1917414678</v>
      </c>
      <c r="E5" t="s">
        <v>42</v>
      </c>
    </row>
  </sheetData>
  <pageMargins left="0.7" right="0.7" top="0.75" bottom="0.75" header="0.3" footer="0.3"/>
  <pageSetup scale="93" orientation="portrait" r:id="rId1"/>
  <headerFooter>
    <oddHeader>&amp;RTO12 Annual Update
Attachment 4
WP‐Schedule 6 and 8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FE7A323BB78D4DB02FDFD6F85C7B48" ma:contentTypeVersion="0" ma:contentTypeDescription="Create a new document." ma:contentTypeScope="" ma:versionID="94dbe26ae28c4d0caa5a3065fb91cf8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e12c555ce7ed9979d5a752b5dc44a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533BE5-561A-4726-8302-C7490ED1D3F4}">
  <ds:schemaRefs>
    <ds:schemaRef ds:uri="http://purl.org/dc/dcmitype/"/>
    <ds:schemaRef ds:uri="http://schemas.microsoft.com/office/2006/metadata/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4722F951-9F06-4D0B-B97D-66C061ECC7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E49BA27-D184-4C8F-B860-4D3F0BEBE0E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7-PlantStudy</vt:lpstr>
      <vt:lpstr>Workpapers---&gt;</vt:lpstr>
      <vt:lpstr>Trans Plant-Rsrve Act</vt:lpstr>
      <vt:lpstr>2016 ISO Study with Inc Plant</vt:lpstr>
      <vt:lpstr>2015 ISO Study with Inc Plant</vt:lpstr>
      <vt:lpstr>Accum Depr Calc</vt:lpstr>
      <vt:lpstr>Reserve Recon to FF1</vt:lpstr>
      <vt:lpstr>General &amp; Intangible Reserve</vt:lpstr>
      <vt:lpstr>'2015 ISO Study with Inc Plant'!Print_Area</vt:lpstr>
      <vt:lpstr>'2016 ISO Study with Inc Plant'!Print_Area</vt:lpstr>
      <vt:lpstr>'7-PlantStudy'!Print_Area</vt:lpstr>
      <vt:lpstr>'Reserve Recon to FF1'!Print_Area</vt:lpstr>
      <vt:lpstr>'Trans Plant-Rsrve Act'!Print_Area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 Fielder</dc:creator>
  <cp:lastModifiedBy>Kim, Jee Young</cp:lastModifiedBy>
  <cp:lastPrinted>2017-06-14T20:17:52Z</cp:lastPrinted>
  <dcterms:created xsi:type="dcterms:W3CDTF">2012-06-08T21:03:28Z</dcterms:created>
  <dcterms:modified xsi:type="dcterms:W3CDTF">2017-10-03T22:04:17Z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0x010100ABFE7A323BB78D4DB02FDFD6F85C7B48</vt:lpwstr>
  </property>
</Properties>
</file>