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6 FERC Rate Case (Formula 4th True Up) TO10\6-June 15-Draft Informational Filing\Workpapers\"/>
    </mc:Choice>
  </mc:AlternateContent>
  <bookViews>
    <workbookView xWindow="-15" yWindow="6375" windowWidth="19440" windowHeight="2550" tabRatio="914" firstSheet="1" activeTab="1"/>
  </bookViews>
  <sheets>
    <sheet name="7-PlantStudy" sheetId="32" state="hidden" r:id="rId1"/>
    <sheet name="Workpapers--&gt;" sheetId="10" r:id="rId2"/>
    <sheet name="Trans Plant-Rsrve Act" sheetId="5" r:id="rId3"/>
    <sheet name="2014 ISO Study with Inc Plant" sheetId="34" r:id="rId4"/>
    <sheet name="2013 ISO Study with Inc Plant" sheetId="37" r:id="rId5"/>
    <sheet name="Accum Depr Calc" sheetId="7" r:id="rId6"/>
    <sheet name="Reserve Recon to FF1" sheetId="11" r:id="rId7"/>
    <sheet name="General &amp; Intangible Reserve" sheetId="19" r:id="rId8"/>
  </sheets>
  <externalReferences>
    <externalReference r:id="rId9"/>
    <externalReference r:id="rId10"/>
  </externalReferences>
  <definedNames>
    <definedName name="_Fill" localSheetId="5" hidden="1">#REF!</definedName>
    <definedName name="_Fill" hidden="1">#REF!</definedName>
    <definedName name="_Key2" localSheetId="5" hidden="1">[1]ACCT_106!#REF!</definedName>
    <definedName name="_Key2" localSheetId="6" hidden="1">[1]ACCT_106!#REF!</definedName>
    <definedName name="_Key2" hidden="1">[2]ACCT_106!#REF!</definedName>
    <definedName name="_Order1" hidden="1">255</definedName>
    <definedName name="_Order2" hidden="1">255</definedName>
    <definedName name="_xlnm.Print_Area" localSheetId="4">'2013 ISO Study with Inc Plant'!$A$1:$G$39</definedName>
    <definedName name="_xlnm.Print_Area" localSheetId="0">'7-PlantStudy'!$A$1:$G$54</definedName>
    <definedName name="_xlnm.Print_Area" localSheetId="6">'Reserve Recon to FF1'!$A$1:$F$27</definedName>
    <definedName name="_xlnm.Print_Area" localSheetId="2">'Trans Plant-Rsrve Act'!$A$1:$M$53</definedName>
    <definedName name="Reference_2" localSheetId="6" hidden="1">{#N/A,#N/A,FALSE,"AD PG 1 OF 2";#N/A,#N/A,FALSE,"AD PG 2 OF 2"}</definedName>
    <definedName name="Reference_2" hidden="1">{#N/A,#N/A,FALSE,"AD PG 1 OF 2";#N/A,#N/A,FALSE,"AD PG 2 OF 2"}</definedName>
    <definedName name="Test" localSheetId="6" hidden="1">{#N/A,#N/A,FALSE,"AD PG 1 OF 2";#N/A,#N/A,FALSE,"AD PG 2 OF 2"}</definedName>
    <definedName name="Test" hidden="1">{#N/A,#N/A,FALSE,"AD PG 1 OF 2";#N/A,#N/A,FALSE,"AD PG 2 OF 2"}</definedName>
    <definedName name="wrn.Statement._.AD." localSheetId="6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6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6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6" hidden="1">{#N/A,#N/A,FALSE,"AD PG 1 OF 2";#N/A,#N/A,FALSE,"AD PG 2 OF 2"}</definedName>
    <definedName name="wrn.statement._.AD3." hidden="1">{#N/A,#N/A,FALSE,"AD PG 1 OF 2";#N/A,#N/A,FALSE,"AD PG 2 OF 2"}</definedName>
  </definedNames>
  <calcPr calcId="152511"/>
</workbook>
</file>

<file path=xl/calcChain.xml><?xml version="1.0" encoding="utf-8"?>
<calcChain xmlns="http://schemas.openxmlformats.org/spreadsheetml/2006/main">
  <c r="C5" i="11" l="1"/>
  <c r="D5" i="11" l="1"/>
  <c r="F35" i="37" l="1"/>
  <c r="F37" i="37" s="1"/>
  <c r="B35" i="37"/>
  <c r="B37" i="37" s="1"/>
  <c r="G34" i="37"/>
  <c r="C35" i="37"/>
  <c r="C37" i="37" s="1"/>
  <c r="B24" i="37"/>
  <c r="E23" i="37"/>
  <c r="E22" i="37"/>
  <c r="D24" i="37"/>
  <c r="G14" i="37"/>
  <c r="F11" i="37"/>
  <c r="F15" i="37" s="1"/>
  <c r="B11" i="37"/>
  <c r="B15" i="37" s="1"/>
  <c r="E10" i="37"/>
  <c r="C11" i="37"/>
  <c r="C15" i="37" s="1"/>
  <c r="E9" i="37"/>
  <c r="B26" i="37" l="1"/>
  <c r="E20" i="37"/>
  <c r="G31" i="37"/>
  <c r="E18" i="37"/>
  <c r="C24" i="37"/>
  <c r="G33" i="37"/>
  <c r="G22" i="37"/>
  <c r="G18" i="37"/>
  <c r="E21" i="37"/>
  <c r="G23" i="37"/>
  <c r="E19" i="37"/>
  <c r="G21" i="37"/>
  <c r="E24" i="37"/>
  <c r="C26" i="37"/>
  <c r="C39" i="37" s="1"/>
  <c r="B39" i="37"/>
  <c r="E14" i="37"/>
  <c r="E33" i="37"/>
  <c r="D35" i="37"/>
  <c r="G10" i="37"/>
  <c r="G9" i="37"/>
  <c r="D11" i="37"/>
  <c r="G19" i="37"/>
  <c r="G20" i="37"/>
  <c r="F24" i="37"/>
  <c r="F26" i="37" s="1"/>
  <c r="E31" i="37"/>
  <c r="E34" i="37"/>
  <c r="G24" i="37" l="1"/>
  <c r="F39" i="37"/>
  <c r="D15" i="37"/>
  <c r="G11" i="37"/>
  <c r="E11" i="37"/>
  <c r="G35" i="37"/>
  <c r="D37" i="37"/>
  <c r="E35" i="37"/>
  <c r="E15" i="37" l="1"/>
  <c r="G15" i="37"/>
  <c r="D26" i="37"/>
  <c r="D39" i="37" s="1"/>
  <c r="E37" i="37"/>
  <c r="G37" i="37"/>
  <c r="E26" i="37" l="1"/>
  <c r="G26" i="37"/>
  <c r="E39" i="37"/>
  <c r="G39" i="37"/>
  <c r="B73" i="5" l="1"/>
  <c r="B89" i="5" s="1"/>
  <c r="B105" i="5" s="1"/>
  <c r="B121" i="5" s="1"/>
  <c r="B137" i="5" s="1"/>
  <c r="B74" i="5" l="1"/>
  <c r="B90" i="5" s="1"/>
  <c r="B106" i="5" s="1"/>
  <c r="B122" i="5" s="1"/>
  <c r="B138" i="5" s="1"/>
  <c r="B41" i="5"/>
  <c r="B23" i="5" s="1"/>
  <c r="B6" i="5" s="1"/>
  <c r="B42" i="5" l="1"/>
  <c r="B24" i="5" s="1"/>
  <c r="B7" i="5" s="1"/>
  <c r="B75" i="5"/>
  <c r="B91" i="5" s="1"/>
  <c r="B107" i="5" s="1"/>
  <c r="B123" i="5" s="1"/>
  <c r="B139" i="5" s="1"/>
  <c r="B43" i="5" l="1"/>
  <c r="B25" i="5" s="1"/>
  <c r="B8" i="5" s="1"/>
  <c r="B76" i="5"/>
  <c r="B92" i="5" s="1"/>
  <c r="B108" i="5" s="1"/>
  <c r="B124" i="5" s="1"/>
  <c r="B140" i="5" s="1"/>
  <c r="B44" i="5" l="1"/>
  <c r="B26" i="5" s="1"/>
  <c r="B9" i="5" s="1"/>
  <c r="B77" i="5"/>
  <c r="B93" i="5" s="1"/>
  <c r="B109" i="5" s="1"/>
  <c r="B125" i="5" s="1"/>
  <c r="B141" i="5" s="1"/>
  <c r="B45" i="5" l="1"/>
  <c r="B27" i="5" s="1"/>
  <c r="B10" i="5" s="1"/>
  <c r="B78" i="5"/>
  <c r="B94" i="5" s="1"/>
  <c r="B110" i="5" s="1"/>
  <c r="B126" i="5" s="1"/>
  <c r="B142" i="5" s="1"/>
  <c r="B46" i="5" l="1"/>
  <c r="B28" i="5" s="1"/>
  <c r="B11" i="5" s="1"/>
  <c r="B79" i="5"/>
  <c r="B95" i="5" s="1"/>
  <c r="B111" i="5" s="1"/>
  <c r="B127" i="5" s="1"/>
  <c r="B143" i="5" s="1"/>
  <c r="B47" i="5" l="1"/>
  <c r="B29" i="5" s="1"/>
  <c r="B12" i="5" s="1"/>
  <c r="B80" i="5"/>
  <c r="B96" i="5" s="1"/>
  <c r="B112" i="5" s="1"/>
  <c r="B128" i="5" s="1"/>
  <c r="B144" i="5" s="1"/>
  <c r="B81" i="5" l="1"/>
  <c r="B97" i="5" s="1"/>
  <c r="B113" i="5" s="1"/>
  <c r="B129" i="5" s="1"/>
  <c r="B145" i="5" s="1"/>
  <c r="B48" i="5"/>
  <c r="B30" i="5" s="1"/>
  <c r="B13" i="5" s="1"/>
  <c r="B82" i="5" l="1"/>
  <c r="B98" i="5" s="1"/>
  <c r="B114" i="5" s="1"/>
  <c r="B130" i="5" s="1"/>
  <c r="B146" i="5" s="1"/>
  <c r="B49" i="5"/>
  <c r="B31" i="5" s="1"/>
  <c r="B14" i="5" s="1"/>
  <c r="B50" i="5" l="1"/>
  <c r="B32" i="5" s="1"/>
  <c r="B15" i="5" s="1"/>
  <c r="B83" i="5"/>
  <c r="B99" i="5" s="1"/>
  <c r="B115" i="5" s="1"/>
  <c r="B131" i="5" s="1"/>
  <c r="B147" i="5" s="1"/>
  <c r="B51" i="5" l="1"/>
  <c r="B33" i="5" s="1"/>
  <c r="B16" i="5" s="1"/>
  <c r="B84" i="5"/>
  <c r="B100" i="5" s="1"/>
  <c r="B116" i="5" s="1"/>
  <c r="B132" i="5" s="1"/>
  <c r="B148" i="5" s="1"/>
  <c r="B52" i="5" l="1"/>
  <c r="B34" i="5" s="1"/>
  <c r="B17" i="5" s="1"/>
  <c r="B85" i="5"/>
  <c r="B101" i="5" s="1"/>
  <c r="B117" i="5" s="1"/>
  <c r="B133" i="5" s="1"/>
  <c r="B149" i="5" s="1"/>
  <c r="B18" i="11" l="1"/>
  <c r="E5" i="11" l="1"/>
  <c r="B25" i="11"/>
  <c r="B27" i="11" s="1"/>
  <c r="B24" i="34" l="1"/>
  <c r="B35" i="34"/>
  <c r="B37" i="34" s="1"/>
  <c r="B11" i="34" l="1"/>
  <c r="B15" i="34" s="1"/>
  <c r="B26" i="34" s="1"/>
  <c r="B39" i="34" s="1"/>
  <c r="E8" i="11" l="1"/>
  <c r="C35" i="5" l="1"/>
  <c r="H44" i="7" l="1"/>
  <c r="A44" i="7"/>
  <c r="H43" i="7"/>
  <c r="A43" i="7"/>
  <c r="H42" i="7"/>
  <c r="A42" i="7"/>
  <c r="H39" i="7"/>
  <c r="A39" i="7"/>
  <c r="H38" i="7"/>
  <c r="A38" i="7"/>
  <c r="H37" i="7"/>
  <c r="A37" i="7"/>
  <c r="H36" i="7"/>
  <c r="A36" i="7"/>
  <c r="H35" i="7"/>
  <c r="A35" i="7"/>
  <c r="H34" i="7"/>
  <c r="A34" i="7"/>
  <c r="H33" i="7"/>
  <c r="A33" i="7"/>
  <c r="H32" i="7"/>
  <c r="A32" i="7"/>
  <c r="H31" i="7"/>
  <c r="A31" i="7"/>
  <c r="I28" i="7"/>
  <c r="C28" i="7"/>
  <c r="D52" i="7" l="1"/>
  <c r="B52" i="7"/>
  <c r="F52" i="7"/>
  <c r="C52" i="7"/>
  <c r="G52" i="7"/>
  <c r="E52" i="7"/>
  <c r="A9" i="32" l="1"/>
  <c r="A10" i="32" s="1"/>
  <c r="A11" i="32" l="1"/>
  <c r="A12" i="32" s="1"/>
  <c r="A13" i="32" l="1"/>
  <c r="A14" i="32" s="1"/>
  <c r="A15" i="32" s="1"/>
  <c r="A16" i="32" s="1"/>
  <c r="A17" i="32" s="1"/>
  <c r="D12" i="32"/>
  <c r="A18" i="32" l="1"/>
  <c r="A19" i="32" s="1"/>
  <c r="A20" i="32" s="1"/>
  <c r="D17" i="32"/>
  <c r="A21" i="32" l="1"/>
  <c r="A22" i="32" s="1"/>
  <c r="A23" i="32" s="1"/>
  <c r="A24" i="32" s="1"/>
  <c r="A25" i="32" s="1"/>
  <c r="A26" i="32" s="1"/>
  <c r="A27" i="32" l="1"/>
  <c r="A28" i="32" s="1"/>
  <c r="A34" i="32" s="1"/>
  <c r="A35" i="32" s="1"/>
  <c r="A36" i="32" s="1"/>
  <c r="D28" i="32"/>
  <c r="D26" i="32"/>
  <c r="A37" i="32" l="1"/>
  <c r="A38" i="32" s="1"/>
  <c r="A39" i="32" l="1"/>
  <c r="A40" i="32" s="1"/>
  <c r="A41" i="32" l="1"/>
  <c r="A42" i="32" s="1"/>
  <c r="D42" i="32"/>
  <c r="D40" i="32"/>
  <c r="D4" i="19" l="1"/>
  <c r="D5" i="19"/>
  <c r="E43" i="5" l="1"/>
  <c r="D40" i="5"/>
  <c r="C48" i="5"/>
  <c r="K44" i="5"/>
  <c r="G51" i="5"/>
  <c r="J41" i="5"/>
  <c r="F41" i="5"/>
  <c r="E48" i="5"/>
  <c r="L46" i="5"/>
  <c r="H42" i="5"/>
  <c r="I41" i="5"/>
  <c r="H44" i="5"/>
  <c r="F48" i="5"/>
  <c r="J49" i="5"/>
  <c r="E46" i="5"/>
  <c r="I45" i="5"/>
  <c r="G45" i="5"/>
  <c r="D50" i="5"/>
  <c r="F42" i="5"/>
  <c r="L47" i="5"/>
  <c r="L43" i="5" l="1"/>
  <c r="D42" i="5"/>
  <c r="F46" i="5"/>
  <c r="G49" i="5"/>
  <c r="H50" i="5"/>
  <c r="F51" i="5"/>
  <c r="I48" i="5"/>
  <c r="J45" i="5"/>
  <c r="J51" i="5"/>
  <c r="H45" i="5"/>
  <c r="F44" i="5"/>
  <c r="C44" i="5"/>
  <c r="K45" i="5"/>
  <c r="L45" i="5"/>
  <c r="J47" i="5"/>
  <c r="D45" i="5"/>
  <c r="K48" i="5"/>
  <c r="E44" i="5"/>
  <c r="C45" i="5"/>
  <c r="H46" i="5"/>
  <c r="H48" i="5"/>
  <c r="D52" i="5"/>
  <c r="C49" i="5"/>
  <c r="J43" i="5"/>
  <c r="C43" i="5"/>
  <c r="C41" i="5"/>
  <c r="L50" i="5"/>
  <c r="K50" i="5"/>
  <c r="D47" i="5"/>
  <c r="I43" i="5"/>
  <c r="G41" i="5"/>
  <c r="I50" i="5"/>
  <c r="G47" i="5"/>
  <c r="E45" i="5"/>
  <c r="H49" i="5"/>
  <c r="D41" i="5"/>
  <c r="E49" i="5"/>
  <c r="I49" i="5"/>
  <c r="E40" i="5"/>
  <c r="L48" i="5"/>
  <c r="F47" i="5"/>
  <c r="F49" i="5"/>
  <c r="E41" i="5"/>
  <c r="D48" i="5"/>
  <c r="D49" i="5"/>
  <c r="H40" i="5"/>
  <c r="G43" i="5"/>
  <c r="F40" i="5"/>
  <c r="C42" i="5"/>
  <c r="I51" i="5"/>
  <c r="J50" i="5"/>
  <c r="I47" i="5"/>
  <c r="J44" i="5"/>
  <c r="K52" i="5"/>
  <c r="F50" i="5"/>
  <c r="L51" i="5"/>
  <c r="K43" i="5"/>
  <c r="G40" i="5"/>
  <c r="I46" i="5"/>
  <c r="G46" i="5"/>
  <c r="F43" i="5"/>
  <c r="H51" i="5"/>
  <c r="K46" i="5"/>
  <c r="K47" i="5"/>
  <c r="I40" i="5"/>
  <c r="D46" i="5"/>
  <c r="J42" i="5"/>
  <c r="E51" i="5"/>
  <c r="I42" i="5"/>
  <c r="H41" i="5"/>
  <c r="C51" i="5"/>
  <c r="H52" i="5"/>
  <c r="K40" i="5"/>
  <c r="K41" i="5"/>
  <c r="G42" i="5"/>
  <c r="C46" i="5"/>
  <c r="G52" i="5"/>
  <c r="M101" i="5"/>
  <c r="C52" i="5"/>
  <c r="D43" i="5"/>
  <c r="G48" i="5"/>
  <c r="J48" i="5"/>
  <c r="H47" i="5"/>
  <c r="F45" i="5"/>
  <c r="H43" i="5"/>
  <c r="C47" i="5"/>
  <c r="E50" i="5"/>
  <c r="J40" i="5"/>
  <c r="K42" i="5"/>
  <c r="E42" i="5"/>
  <c r="F52" i="5"/>
  <c r="L40" i="5"/>
  <c r="L49" i="5"/>
  <c r="J52" i="5"/>
  <c r="K49" i="5"/>
  <c r="M89" i="5"/>
  <c r="N89" i="5" s="1"/>
  <c r="C40" i="5"/>
  <c r="L52" i="5"/>
  <c r="L41" i="5"/>
  <c r="G50" i="5"/>
  <c r="D51" i="5"/>
  <c r="K51" i="5"/>
  <c r="G44" i="5"/>
  <c r="L44" i="5"/>
  <c r="I44" i="5"/>
  <c r="J46" i="5"/>
  <c r="C50" i="5"/>
  <c r="D44" i="5"/>
  <c r="E52" i="5"/>
  <c r="L42" i="5"/>
  <c r="I52" i="5"/>
  <c r="E47" i="5"/>
  <c r="K53" i="5" l="1"/>
  <c r="E53" i="5"/>
  <c r="J53" i="5"/>
  <c r="D53" i="5"/>
  <c r="M40" i="5"/>
  <c r="I53" i="5"/>
  <c r="G53" i="5"/>
  <c r="H53" i="5"/>
  <c r="L53" i="5"/>
  <c r="F53" i="5"/>
  <c r="C53" i="5"/>
  <c r="M53" i="5" l="1"/>
  <c r="K10" i="7" l="1"/>
  <c r="K33" i="7" s="1"/>
  <c r="D10" i="7"/>
  <c r="D33" i="7" s="1"/>
  <c r="K16" i="7"/>
  <c r="K39" i="7" s="1"/>
  <c r="D16" i="7"/>
  <c r="D39" i="7" s="1"/>
  <c r="K19" i="7"/>
  <c r="D19" i="7"/>
  <c r="K15" i="7"/>
  <c r="K38" i="7" s="1"/>
  <c r="D15" i="7"/>
  <c r="D38" i="7" s="1"/>
  <c r="K20" i="7"/>
  <c r="K43" i="7" s="1"/>
  <c r="D20" i="7"/>
  <c r="D43" i="7" s="1"/>
  <c r="D11" i="7"/>
  <c r="D34" i="7" s="1"/>
  <c r="K11" i="7"/>
  <c r="K34" i="7" s="1"/>
  <c r="K14" i="7"/>
  <c r="K37" i="7" s="1"/>
  <c r="D14" i="7"/>
  <c r="D37" i="7" s="1"/>
  <c r="K13" i="7"/>
  <c r="K36" i="7" s="1"/>
  <c r="D13" i="7"/>
  <c r="D36" i="7" s="1"/>
  <c r="K9" i="7"/>
  <c r="K32" i="7" s="1"/>
  <c r="D9" i="7"/>
  <c r="D32" i="7" s="1"/>
  <c r="K21" i="7"/>
  <c r="K44" i="7" s="1"/>
  <c r="D21" i="7"/>
  <c r="D44" i="7" s="1"/>
  <c r="K12" i="7"/>
  <c r="K35" i="7" s="1"/>
  <c r="D12" i="7"/>
  <c r="D35" i="7" s="1"/>
  <c r="C24" i="32"/>
  <c r="C11" i="32"/>
  <c r="C15" i="32"/>
  <c r="C21" i="32"/>
  <c r="C25" i="32"/>
  <c r="C39" i="32"/>
  <c r="C22" i="32"/>
  <c r="C23" i="32"/>
  <c r="D8" i="7" l="1"/>
  <c r="D42" i="7"/>
  <c r="D45" i="7" s="1"/>
  <c r="D22" i="7"/>
  <c r="K42" i="7"/>
  <c r="K45" i="7" s="1"/>
  <c r="K22" i="7"/>
  <c r="C38" i="32"/>
  <c r="C40" i="32" s="1"/>
  <c r="C35" i="34"/>
  <c r="C11" i="34"/>
  <c r="C15" i="34" s="1"/>
  <c r="C10" i="32"/>
  <c r="C12" i="32" s="1"/>
  <c r="C17" i="32" s="1"/>
  <c r="K8" i="7"/>
  <c r="C24" i="34"/>
  <c r="C20" i="32"/>
  <c r="C26" i="32" s="1"/>
  <c r="D31" i="7"/>
  <c r="D40" i="7" s="1"/>
  <c r="D17" i="7"/>
  <c r="C36" i="32"/>
  <c r="C26" i="34" l="1"/>
  <c r="C42" i="32"/>
  <c r="C37" i="34"/>
  <c r="C39" i="34" s="1"/>
  <c r="D24" i="7"/>
  <c r="C28" i="32"/>
  <c r="K31" i="7"/>
  <c r="K40" i="7" s="1"/>
  <c r="K47" i="7" s="1"/>
  <c r="K17" i="7"/>
  <c r="K24" i="7" s="1"/>
  <c r="D47" i="7"/>
  <c r="E36" i="32" l="1"/>
  <c r="E31" i="34"/>
  <c r="D35" i="34" l="1"/>
  <c r="E38" i="32"/>
  <c r="E33" i="34"/>
  <c r="E34" i="34"/>
  <c r="E39" i="32"/>
  <c r="F39" i="32" s="1"/>
  <c r="F36" i="32"/>
  <c r="E40" i="32" l="1"/>
  <c r="F38" i="32"/>
  <c r="D37" i="34"/>
  <c r="E35" i="34"/>
  <c r="E37" i="34" l="1"/>
  <c r="F40" i="32"/>
  <c r="E42" i="32"/>
  <c r="F42" i="32" s="1"/>
  <c r="M19" i="7" l="1"/>
  <c r="F19" i="7"/>
  <c r="J5" i="5"/>
  <c r="G5" i="5"/>
  <c r="E14" i="5"/>
  <c r="C15" i="5"/>
  <c r="C16" i="5" l="1"/>
  <c r="I9" i="5"/>
  <c r="C7" i="5"/>
  <c r="G7" i="5"/>
  <c r="J8" i="5"/>
  <c r="I8" i="5"/>
  <c r="F5" i="5"/>
  <c r="G6" i="5"/>
  <c r="E15" i="5"/>
  <c r="I7" i="5"/>
  <c r="G13" i="5"/>
  <c r="L10" i="5"/>
  <c r="H12" i="5"/>
  <c r="H9" i="5"/>
  <c r="L15" i="5"/>
  <c r="C12" i="5"/>
  <c r="G8" i="5"/>
  <c r="K14" i="5"/>
  <c r="D13" i="5"/>
  <c r="H7" i="5"/>
  <c r="J14" i="5"/>
  <c r="F10" i="5"/>
  <c r="D8" i="5"/>
  <c r="H14" i="5"/>
  <c r="G14" i="5"/>
  <c r="E16" i="5"/>
  <c r="E9" i="5"/>
  <c r="I15" i="5"/>
  <c r="F8" i="5"/>
  <c r="D14" i="5"/>
  <c r="L8" i="5"/>
  <c r="K16" i="5"/>
  <c r="L7" i="5"/>
  <c r="L5" i="5"/>
  <c r="J11" i="5"/>
  <c r="H5" i="5"/>
  <c r="L11" i="5"/>
  <c r="I5" i="5"/>
  <c r="E11" i="5"/>
  <c r="J9" i="5"/>
  <c r="D16" i="5"/>
  <c r="G11" i="5"/>
  <c r="K17" i="5"/>
  <c r="D7" i="5"/>
  <c r="C13" i="5"/>
  <c r="F9" i="5"/>
  <c r="K13" i="5"/>
  <c r="J6" i="5"/>
  <c r="J7" i="5"/>
  <c r="C14" i="5"/>
  <c r="D10" i="5"/>
  <c r="G10" i="5"/>
  <c r="F15" i="5"/>
  <c r="I10" i="5"/>
  <c r="C10" i="5"/>
  <c r="G17" i="5"/>
  <c r="F12" i="5"/>
  <c r="D5" i="5"/>
  <c r="K7" i="5"/>
  <c r="L13" i="5"/>
  <c r="F6" i="5"/>
  <c r="C8" i="5"/>
  <c r="H11" i="5"/>
  <c r="K5" i="5"/>
  <c r="E5" i="5"/>
  <c r="E12" i="5" l="1"/>
  <c r="H16" i="5"/>
  <c r="I13" i="5"/>
  <c r="J16" i="5"/>
  <c r="H15" i="5"/>
  <c r="D11" i="5"/>
  <c r="G15" i="5"/>
  <c r="I14" i="5"/>
  <c r="F11" i="5"/>
  <c r="G12" i="5"/>
  <c r="E6" i="5"/>
  <c r="I6" i="5"/>
  <c r="F17" i="5"/>
  <c r="I12" i="5"/>
  <c r="D17" i="5"/>
  <c r="H6" i="5"/>
  <c r="K10" i="5"/>
  <c r="E7" i="5"/>
  <c r="F13" i="5"/>
  <c r="I17" i="5"/>
  <c r="E10" i="5"/>
  <c r="C5" i="5"/>
  <c r="M58" i="5"/>
  <c r="N58" i="5" s="1"/>
  <c r="D12" i="5"/>
  <c r="L17" i="5"/>
  <c r="F14" i="5"/>
  <c r="K8" i="5"/>
  <c r="E17" i="5"/>
  <c r="G16" i="5"/>
  <c r="C11" i="5"/>
  <c r="K9" i="5"/>
  <c r="K11" i="5"/>
  <c r="C9" i="5"/>
  <c r="L9" i="5"/>
  <c r="K15" i="5"/>
  <c r="L14" i="5"/>
  <c r="J17" i="5"/>
  <c r="J10" i="5"/>
  <c r="C6" i="5"/>
  <c r="H17" i="5"/>
  <c r="D15" i="5"/>
  <c r="C17" i="5"/>
  <c r="M70" i="5"/>
  <c r="N70" i="5" s="1"/>
  <c r="E8" i="5"/>
  <c r="D9" i="5"/>
  <c r="H13" i="5"/>
  <c r="E13" i="5"/>
  <c r="H10" i="5"/>
  <c r="I11" i="5"/>
  <c r="J12" i="5"/>
  <c r="I16" i="5"/>
  <c r="J15" i="5"/>
  <c r="J13" i="5"/>
  <c r="K12" i="5"/>
  <c r="K6" i="5"/>
  <c r="D6" i="5"/>
  <c r="L16" i="5"/>
  <c r="L6" i="5"/>
  <c r="G9" i="5"/>
  <c r="F16" i="5"/>
  <c r="F7" i="5"/>
  <c r="L12" i="5"/>
  <c r="H8" i="5"/>
  <c r="E18" i="5" l="1"/>
  <c r="J18" i="5"/>
  <c r="K18" i="5"/>
  <c r="I18" i="5"/>
  <c r="H18" i="5"/>
  <c r="C2" i="5"/>
  <c r="M5" i="5"/>
  <c r="C18" i="5"/>
  <c r="F18" i="5"/>
  <c r="D18" i="5"/>
  <c r="G18" i="5"/>
  <c r="L18" i="5"/>
  <c r="M18" i="5" l="1"/>
  <c r="N18" i="5" s="1"/>
  <c r="M8" i="7" l="1"/>
  <c r="F8" i="7"/>
  <c r="F10" i="7" l="1"/>
  <c r="M10" i="7"/>
  <c r="M12" i="7"/>
  <c r="F12" i="7"/>
  <c r="G22" i="5"/>
  <c r="H22" i="5"/>
  <c r="K22" i="5"/>
  <c r="F9" i="7"/>
  <c r="J31" i="5"/>
  <c r="M9" i="7"/>
  <c r="M16" i="7"/>
  <c r="F16" i="7"/>
  <c r="M15" i="7"/>
  <c r="F15" i="7"/>
  <c r="F20" i="7"/>
  <c r="M20" i="7"/>
  <c r="F21" i="7"/>
  <c r="M21" i="7"/>
  <c r="M13" i="7"/>
  <c r="F13" i="7"/>
  <c r="M11" i="7"/>
  <c r="F11" i="7"/>
  <c r="M14" i="7"/>
  <c r="F14" i="7"/>
  <c r="H34" i="5" l="1"/>
  <c r="I31" i="5"/>
  <c r="E27" i="5"/>
  <c r="D29" i="5"/>
  <c r="L31" i="5"/>
  <c r="K25" i="5"/>
  <c r="H33" i="5"/>
  <c r="F27" i="5"/>
  <c r="F28" i="5"/>
  <c r="I24" i="5"/>
  <c r="I22" i="5"/>
  <c r="I25" i="5"/>
  <c r="F22" i="7"/>
  <c r="E28" i="5"/>
  <c r="F17" i="7"/>
  <c r="F24" i="5"/>
  <c r="L26" i="5"/>
  <c r="K33" i="5"/>
  <c r="I32" i="5"/>
  <c r="E22" i="5"/>
  <c r="E32" i="5"/>
  <c r="M17" i="7"/>
  <c r="F22" i="5"/>
  <c r="H26" i="5"/>
  <c r="D30" i="5"/>
  <c r="J25" i="5"/>
  <c r="G23" i="5"/>
  <c r="L22" i="5"/>
  <c r="K26" i="5"/>
  <c r="K23" i="5"/>
  <c r="K30" i="5"/>
  <c r="J30" i="5"/>
  <c r="G31" i="5"/>
  <c r="M22" i="7"/>
  <c r="F34" i="5"/>
  <c r="E33" i="5"/>
  <c r="G28" i="5"/>
  <c r="I26" i="5"/>
  <c r="I29" i="5"/>
  <c r="K32" i="5"/>
  <c r="H23" i="5"/>
  <c r="L32" i="5"/>
  <c r="F31" i="5"/>
  <c r="J22" i="5"/>
  <c r="D33" i="5"/>
  <c r="G25" i="5"/>
  <c r="G30" i="5"/>
  <c r="J32" i="5"/>
  <c r="H24" i="5"/>
  <c r="E29" i="5"/>
  <c r="H32" i="5"/>
  <c r="D28" i="5"/>
  <c r="D32" i="5"/>
  <c r="L29" i="5" l="1"/>
  <c r="H30" i="5"/>
  <c r="K28" i="5"/>
  <c r="I27" i="5"/>
  <c r="G26" i="5"/>
  <c r="H28" i="5"/>
  <c r="G33" i="5"/>
  <c r="J33" i="5"/>
  <c r="L28" i="5"/>
  <c r="E34" i="5"/>
  <c r="L33" i="5"/>
  <c r="D24" i="5"/>
  <c r="F32" i="5"/>
  <c r="K29" i="5"/>
  <c r="E25" i="5"/>
  <c r="L23" i="5"/>
  <c r="E26" i="5"/>
  <c r="I33" i="5"/>
  <c r="L30" i="5"/>
  <c r="G34" i="5"/>
  <c r="F29" i="5"/>
  <c r="J26" i="5"/>
  <c r="K31" i="5"/>
  <c r="M73" i="5"/>
  <c r="N73" i="5" s="1"/>
  <c r="D22" i="5"/>
  <c r="D34" i="5"/>
  <c r="L34" i="5"/>
  <c r="K27" i="5"/>
  <c r="E24" i="5"/>
  <c r="F23" i="5"/>
  <c r="D26" i="5"/>
  <c r="J34" i="5"/>
  <c r="F5" i="11"/>
  <c r="M24" i="7"/>
  <c r="E30" i="5"/>
  <c r="I30" i="5"/>
  <c r="L27" i="5"/>
  <c r="J23" i="5"/>
  <c r="E23" i="5"/>
  <c r="F26" i="5"/>
  <c r="D27" i="5"/>
  <c r="F24" i="7"/>
  <c r="F8" i="11"/>
  <c r="G8" i="11" s="1"/>
  <c r="D31" i="5"/>
  <c r="M85" i="5"/>
  <c r="N85" i="5" s="1"/>
  <c r="L24" i="5"/>
  <c r="L25" i="5"/>
  <c r="I34" i="5"/>
  <c r="H25" i="5"/>
  <c r="E31" i="5"/>
  <c r="F33" i="5"/>
  <c r="J27" i="5"/>
  <c r="F30" i="5"/>
  <c r="J28" i="5"/>
  <c r="J29" i="5"/>
  <c r="H27" i="5"/>
  <c r="G24" i="5"/>
  <c r="D23" i="5"/>
  <c r="H29" i="5"/>
  <c r="D25" i="5"/>
  <c r="G32" i="5"/>
  <c r="G27" i="5"/>
  <c r="K24" i="5"/>
  <c r="G29" i="5"/>
  <c r="H31" i="5"/>
  <c r="F25" i="5"/>
  <c r="I28" i="5"/>
  <c r="I23" i="5"/>
  <c r="J24" i="5"/>
  <c r="K34" i="5"/>
  <c r="L35" i="5" l="1"/>
  <c r="K35" i="5"/>
  <c r="F35" i="5"/>
  <c r="I35" i="5"/>
  <c r="H35" i="5"/>
  <c r="G35" i="5"/>
  <c r="D35" i="5"/>
  <c r="M22" i="5"/>
  <c r="G5" i="11"/>
  <c r="B12" i="11"/>
  <c r="E35" i="5"/>
  <c r="J35" i="5"/>
  <c r="M35" i="5" l="1"/>
  <c r="J21" i="7" l="1"/>
  <c r="C21" i="7"/>
  <c r="J10" i="7"/>
  <c r="C10" i="7"/>
  <c r="J20" i="7"/>
  <c r="C20" i="7"/>
  <c r="J12" i="7"/>
  <c r="C12" i="7"/>
  <c r="J9" i="7"/>
  <c r="C9" i="7"/>
  <c r="J16" i="7"/>
  <c r="C16" i="7"/>
  <c r="J13" i="7"/>
  <c r="C13" i="7"/>
  <c r="J15" i="7"/>
  <c r="C15" i="7"/>
  <c r="G34" i="34"/>
  <c r="J14" i="7"/>
  <c r="C14" i="7"/>
  <c r="J11" i="7"/>
  <c r="C11" i="7"/>
  <c r="G31" i="34"/>
  <c r="F11" i="34" l="1"/>
  <c r="F15" i="34" s="1"/>
  <c r="C35" i="7"/>
  <c r="E12" i="7"/>
  <c r="E35" i="7" s="1"/>
  <c r="C33" i="7"/>
  <c r="E10" i="7"/>
  <c r="E33" i="7" s="1"/>
  <c r="F33" i="7" s="1"/>
  <c r="C36" i="7"/>
  <c r="E13" i="7"/>
  <c r="E36" i="7" s="1"/>
  <c r="J35" i="7"/>
  <c r="L12" i="7"/>
  <c r="L35" i="7" s="1"/>
  <c r="J33" i="7"/>
  <c r="L10" i="7"/>
  <c r="L33" i="7" s="1"/>
  <c r="C38" i="7"/>
  <c r="E15" i="7"/>
  <c r="E38" i="7" s="1"/>
  <c r="J36" i="7"/>
  <c r="L13" i="7"/>
  <c r="L36" i="7" s="1"/>
  <c r="J19" i="7"/>
  <c r="C19" i="7"/>
  <c r="J38" i="7"/>
  <c r="L15" i="7"/>
  <c r="L38" i="7" s="1"/>
  <c r="M38" i="7" s="1"/>
  <c r="C43" i="7"/>
  <c r="E20" i="7"/>
  <c r="E43" i="7" s="1"/>
  <c r="F24" i="34"/>
  <c r="J32" i="7"/>
  <c r="M32" i="7" s="1"/>
  <c r="L9" i="7"/>
  <c r="L32" i="7" s="1"/>
  <c r="J43" i="7"/>
  <c r="L20" i="7"/>
  <c r="L43" i="7" s="1"/>
  <c r="J44" i="7"/>
  <c r="L21" i="7"/>
  <c r="L44" i="7" s="1"/>
  <c r="C32" i="7"/>
  <c r="E9" i="7"/>
  <c r="E32" i="7" s="1"/>
  <c r="C44" i="7"/>
  <c r="E21" i="7"/>
  <c r="E44" i="7" s="1"/>
  <c r="J8" i="7"/>
  <c r="C8" i="7"/>
  <c r="C37" i="7"/>
  <c r="E14" i="7"/>
  <c r="E37" i="7" s="1"/>
  <c r="C34" i="7"/>
  <c r="E11" i="7"/>
  <c r="E34" i="7" s="1"/>
  <c r="J37" i="7"/>
  <c r="L14" i="7"/>
  <c r="L37" i="7" s="1"/>
  <c r="C39" i="7"/>
  <c r="E16" i="7"/>
  <c r="E39" i="7" s="1"/>
  <c r="F35" i="34"/>
  <c r="G33" i="34"/>
  <c r="J34" i="7"/>
  <c r="L11" i="7"/>
  <c r="L34" i="7" s="1"/>
  <c r="J39" i="7"/>
  <c r="L16" i="7"/>
  <c r="L39" i="7" s="1"/>
  <c r="F34" i="7" l="1"/>
  <c r="F38" i="7"/>
  <c r="F26" i="34"/>
  <c r="N101" i="5" s="1"/>
  <c r="M36" i="7"/>
  <c r="M39" i="7"/>
  <c r="F36" i="7"/>
  <c r="M43" i="7"/>
  <c r="M33" i="7"/>
  <c r="F35" i="7"/>
  <c r="F37" i="7"/>
  <c r="M35" i="7"/>
  <c r="M133" i="5"/>
  <c r="J31" i="7"/>
  <c r="J17" i="7"/>
  <c r="L8" i="7"/>
  <c r="G22" i="34"/>
  <c r="E22" i="34"/>
  <c r="E24" i="32"/>
  <c r="F24" i="32" s="1"/>
  <c r="F39" i="7"/>
  <c r="D24" i="34"/>
  <c r="E20" i="32"/>
  <c r="E18" i="34"/>
  <c r="G18" i="34"/>
  <c r="M121" i="5"/>
  <c r="F44" i="7"/>
  <c r="F37" i="34"/>
  <c r="G35" i="34"/>
  <c r="G19" i="34"/>
  <c r="E21" i="32"/>
  <c r="F21" i="32" s="1"/>
  <c r="E19" i="34"/>
  <c r="E25" i="32"/>
  <c r="F25" i="32" s="1"/>
  <c r="G23" i="34"/>
  <c r="E23" i="34"/>
  <c r="J42" i="7"/>
  <c r="J22" i="7"/>
  <c r="L19" i="7"/>
  <c r="F32" i="7"/>
  <c r="E10" i="32"/>
  <c r="D11" i="34"/>
  <c r="G9" i="34"/>
  <c r="E9" i="34"/>
  <c r="E11" i="32"/>
  <c r="F11" i="32" s="1"/>
  <c r="G10" i="34"/>
  <c r="E10" i="34"/>
  <c r="C42" i="7"/>
  <c r="C22" i="7"/>
  <c r="E19" i="7"/>
  <c r="M34" i="7"/>
  <c r="M37" i="7"/>
  <c r="C17" i="7"/>
  <c r="C31" i="7"/>
  <c r="E8" i="7"/>
  <c r="M44" i="7"/>
  <c r="E22" i="32"/>
  <c r="F22" i="32" s="1"/>
  <c r="E20" i="34"/>
  <c r="G20" i="34"/>
  <c r="G21" i="34"/>
  <c r="E21" i="34"/>
  <c r="E23" i="32"/>
  <c r="F23" i="32" s="1"/>
  <c r="F43" i="7"/>
  <c r="E42" i="7" l="1"/>
  <c r="E45" i="7" s="1"/>
  <c r="E22" i="7"/>
  <c r="F20" i="32"/>
  <c r="E26" i="32"/>
  <c r="F26" i="32" s="1"/>
  <c r="G14" i="34"/>
  <c r="E14" i="34"/>
  <c r="E15" i="32"/>
  <c r="F15" i="32" s="1"/>
  <c r="E31" i="7"/>
  <c r="E40" i="7" s="1"/>
  <c r="E17" i="7"/>
  <c r="J45" i="7"/>
  <c r="C40" i="7"/>
  <c r="C45" i="7"/>
  <c r="D15" i="34"/>
  <c r="E11" i="34"/>
  <c r="G11" i="34"/>
  <c r="G24" i="34"/>
  <c r="E24" i="34"/>
  <c r="L31" i="7"/>
  <c r="L40" i="7" s="1"/>
  <c r="L17" i="7"/>
  <c r="N121" i="5"/>
  <c r="C24" i="7"/>
  <c r="E12" i="32"/>
  <c r="F10" i="32"/>
  <c r="F39" i="34"/>
  <c r="G37" i="34"/>
  <c r="N133" i="5"/>
  <c r="J24" i="7"/>
  <c r="L42" i="7"/>
  <c r="L45" i="7" s="1"/>
  <c r="L47" i="7" s="1"/>
  <c r="L22" i="7"/>
  <c r="J40" i="7"/>
  <c r="F31" i="7" l="1"/>
  <c r="F40" i="7" s="1"/>
  <c r="J47" i="7"/>
  <c r="E24" i="7"/>
  <c r="M31" i="7"/>
  <c r="M40" i="7" s="1"/>
  <c r="F42" i="7"/>
  <c r="F45" i="7" s="1"/>
  <c r="F47" i="7" s="1"/>
  <c r="M149" i="5"/>
  <c r="F12" i="32"/>
  <c r="E17" i="32"/>
  <c r="M42" i="7"/>
  <c r="M45" i="7" s="1"/>
  <c r="L24" i="7"/>
  <c r="E15" i="34"/>
  <c r="G15" i="34"/>
  <c r="M117" i="5"/>
  <c r="C47" i="7"/>
  <c r="M137" i="5"/>
  <c r="M105" i="5"/>
  <c r="N105" i="5" s="1"/>
  <c r="D26" i="34"/>
  <c r="E47" i="7"/>
  <c r="M47" i="7" l="1"/>
  <c r="N137" i="5"/>
  <c r="N149" i="5"/>
  <c r="N117" i="5"/>
  <c r="G26" i="34"/>
  <c r="E26" i="34"/>
  <c r="D39" i="34"/>
  <c r="E28" i="32"/>
  <c r="F28" i="32" s="1"/>
  <c r="F17" i="32"/>
  <c r="G39" i="34" l="1"/>
  <c r="E39" i="34"/>
</calcChain>
</file>

<file path=xl/sharedStrings.xml><?xml version="1.0" encoding="utf-8"?>
<sst xmlns="http://schemas.openxmlformats.org/spreadsheetml/2006/main" count="211" uniqueCount="119">
  <si>
    <t>Total Company</t>
  </si>
  <si>
    <t>ISO</t>
  </si>
  <si>
    <t>Total</t>
  </si>
  <si>
    <t>Total Transmission Plant &amp; Reserve Activity</t>
  </si>
  <si>
    <t>Plant-In-Service</t>
  </si>
  <si>
    <t>BOY Balance</t>
  </si>
  <si>
    <t>End Balance</t>
  </si>
  <si>
    <t>Accumulated Depreciation</t>
  </si>
  <si>
    <t>SOUTHERN CALIFORNIA EDISON COMPANY</t>
  </si>
  <si>
    <t>Transmission/Distribution ISO Facilities Study</t>
  </si>
  <si>
    <t>$</t>
  </si>
  <si>
    <t>Transmission</t>
  </si>
  <si>
    <t>Total Plant
FERC Form 1</t>
  </si>
  <si>
    <t>Total
Plant</t>
  </si>
  <si>
    <t>ISO
Plant</t>
  </si>
  <si>
    <t>ISO %
of Total</t>
  </si>
  <si>
    <t>Incentive Plant</t>
  </si>
  <si>
    <t>Total Substation</t>
  </si>
  <si>
    <t>Lines</t>
  </si>
  <si>
    <t>Total Lines</t>
  </si>
  <si>
    <t>Total Transmission</t>
  </si>
  <si>
    <t>Distribution</t>
  </si>
  <si>
    <t>Land:</t>
  </si>
  <si>
    <t>Structures:</t>
  </si>
  <si>
    <t>Total Structures</t>
  </si>
  <si>
    <t>Total Distribution</t>
  </si>
  <si>
    <t>BOY/EOY ISO Transmission Accumulated Depreciation</t>
  </si>
  <si>
    <t>Incentive Accumulated Depreciation</t>
  </si>
  <si>
    <t>Accum. CPUC / FERC Depreciation Rate Differential</t>
  </si>
  <si>
    <t>Other</t>
  </si>
  <si>
    <t>Total Reserve</t>
  </si>
  <si>
    <t>Inc Adj ISO %</t>
  </si>
  <si>
    <t>Net Reg Asset</t>
  </si>
  <si>
    <t>ARO</t>
  </si>
  <si>
    <t>Adj Transmission Balance</t>
  </si>
  <si>
    <t>Reconciliation to FERC Form 1</t>
  </si>
  <si>
    <t>Total Plant</t>
  </si>
  <si>
    <t>General &amp; Intangible Reserve Summary</t>
  </si>
  <si>
    <t>General</t>
  </si>
  <si>
    <t>Intangible</t>
  </si>
  <si>
    <t>FF1 Reference</t>
  </si>
  <si>
    <t xml:space="preserve">FF1 219.28c and FF1 200.21c for previous year </t>
  </si>
  <si>
    <t>FF1 219.28c and FF1 200.21c</t>
  </si>
  <si>
    <t>Incentive Plant In Service Activity</t>
  </si>
  <si>
    <t>Prior Year:</t>
  </si>
  <si>
    <t>Col 1</t>
  </si>
  <si>
    <t>Col 2</t>
  </si>
  <si>
    <t>Col 3</t>
  </si>
  <si>
    <t>Line</t>
  </si>
  <si>
    <t>Note 1</t>
  </si>
  <si>
    <t>Plant</t>
  </si>
  <si>
    <t>Notes</t>
  </si>
  <si>
    <t>Notes:</t>
  </si>
  <si>
    <t>Transmission Plant Study</t>
  </si>
  <si>
    <t>Input cells are shaded yellow</t>
  </si>
  <si>
    <t>A) Plant Classified as Transmission in  FERC Form 1 for Prior Year:</t>
  </si>
  <si>
    <t xml:space="preserve">Transmission </t>
  </si>
  <si>
    <t>ISO %</t>
  </si>
  <si>
    <t>Account</t>
  </si>
  <si>
    <t>Data Source</t>
  </si>
  <si>
    <t>Plant - ISO</t>
  </si>
  <si>
    <t>of Total</t>
  </si>
  <si>
    <t>Substation</t>
  </si>
  <si>
    <t>FF1 207.49g</t>
  </si>
  <si>
    <t>FF1 207.50g</t>
  </si>
  <si>
    <t>Land</t>
  </si>
  <si>
    <t>FF1 207.48g</t>
  </si>
  <si>
    <t>Total Substation and Land</t>
  </si>
  <si>
    <t>FF1 207.51g</t>
  </si>
  <si>
    <t>FF1 207.52g</t>
  </si>
  <si>
    <t>FF1 207.53g</t>
  </si>
  <si>
    <t>FF1 207.54g</t>
  </si>
  <si>
    <t>FF1 207.55g</t>
  </si>
  <si>
    <t>FF1 207.56g</t>
  </si>
  <si>
    <t>B) Plant Classified as Distribution in  FERC Form 1:</t>
  </si>
  <si>
    <t>FF1 207.60g</t>
  </si>
  <si>
    <t>FF1 207.61g</t>
  </si>
  <si>
    <t>FF1 207.62g</t>
  </si>
  <si>
    <t>Note 2</t>
  </si>
  <si>
    <t>1) Total transmission does not include account 359.1 "Asset Retirement Costs for Transmission Plant"</t>
  </si>
  <si>
    <t>Total on this line is also equal to FF1 207.58g (Total Transmission Plant)</t>
  </si>
  <si>
    <t>less FF1 207.57g (Asset Retirement Costs for Transmission Plant).</t>
  </si>
  <si>
    <t>2) Only accounts 360-362 included as there is no ISO plant in any other Distribution accounts.</t>
  </si>
  <si>
    <t>Instructions:</t>
  </si>
  <si>
    <t>1) Perform annual Transmission Study pursuant to instructions in tariff.</t>
  </si>
  <si>
    <t>2) Enter total amounts of plant from FERC Form 1 in Column 1, "Total Plant".</t>
  </si>
  <si>
    <t>3) Enter ISO portion of plant in Column 2, "Transmission Plant - ISO, or "Distribution Plant - ISO".</t>
  </si>
  <si>
    <t>ISO %
Net of Incentive Plant</t>
  </si>
  <si>
    <t>Substation 1</t>
  </si>
  <si>
    <t>Total Distribution (Land &amp; Structures)</t>
  </si>
  <si>
    <t>Total Transmission &amp; Distribution</t>
  </si>
  <si>
    <t xml:space="preserve">Incentive Plant </t>
  </si>
  <si>
    <t>2013 FF1 Page 219</t>
  </si>
  <si>
    <t>Reserve Total</t>
  </si>
  <si>
    <t>Check</t>
  </si>
  <si>
    <t>December 2013 Plant</t>
  </si>
  <si>
    <t>SONGS</t>
  </si>
  <si>
    <t>Mohave</t>
  </si>
  <si>
    <t>Reconciling Items</t>
  </si>
  <si>
    <t>PHFFU</t>
  </si>
  <si>
    <t>PV Sunk NBV</t>
  </si>
  <si>
    <t>Total Reconciling Items</t>
  </si>
  <si>
    <t>Total Transmisison 108.5</t>
  </si>
  <si>
    <t>Total Transmission (Excluding SONGS &amp; Mohave)</t>
  </si>
  <si>
    <t>Adjusted Total:</t>
  </si>
  <si>
    <t>RWIP (108.9)</t>
  </si>
  <si>
    <t>Incentive Reserve Balances</t>
  </si>
  <si>
    <t>FERC Rate Differential Balance</t>
  </si>
  <si>
    <t>December 2014 Plant</t>
  </si>
  <si>
    <t>ISO Plant</t>
  </si>
  <si>
    <t>2014 FF1 Page 219</t>
  </si>
  <si>
    <t>Incentive Reserve</t>
  </si>
  <si>
    <t>ISO Reserve</t>
  </si>
  <si>
    <t>TABLE OF CONTENTS</t>
  </si>
  <si>
    <t>Transmission Plant &amp; Reserve Activity</t>
  </si>
  <si>
    <t>2013 ISO Study with Incentive Plant</t>
  </si>
  <si>
    <t>Accumulative Depreciation Calculation</t>
  </si>
  <si>
    <t>Transmission Depreciation Reserve Reconciliation to FERC Form 1</t>
  </si>
  <si>
    <t>2014 ISO Study with Incentive 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</si>
</sst>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[$-409]mmm\-yy;@"/>
    <numFmt numFmtId="167" formatCode="_(&quot;$&quot;* #,##0.00_);_(&quot;$&quot;* \(#,##0.00\);_(&quot;$&quot;* &quot;-&quot;_);_(@_)"/>
    <numFmt numFmtId="168" formatCode="&quot;$&quot;#,##0"/>
    <numFmt numFmtId="169" formatCode="_(* #,##0.0_);_(* \(#,##0.0\);_(* &quot;-&quot;??_);_(@_)"/>
    <numFmt numFmtId="170" formatCode="0.0000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Calibri"/>
      <family val="2"/>
      <scheme val="minor"/>
    </font>
    <font>
      <b/>
      <sz val="14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sz val="12"/>
      <color indexed="8"/>
      <name val="Calibri"/>
      <family val="2"/>
    </font>
    <font>
      <sz val="8"/>
      <name val="Calibri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6" borderId="19" applyNumberFormat="0" applyFont="0" applyAlignment="0" applyProtection="0"/>
    <xf numFmtId="43" fontId="20" fillId="0" borderId="0" applyFont="0" applyFill="0" applyBorder="0" applyAlignment="0" applyProtection="0"/>
  </cellStyleXfs>
  <cellXfs count="161">
    <xf numFmtId="0" fontId="0" fillId="0" borderId="0" xfId="0"/>
    <xf numFmtId="0" fontId="2" fillId="0" borderId="0" xfId="0" applyFont="1"/>
    <xf numFmtId="0" fontId="5" fillId="0" borderId="0" xfId="0" applyFont="1"/>
    <xf numFmtId="164" fontId="0" fillId="0" borderId="0" xfId="1" applyNumberFormat="1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0" fillId="0" borderId="1" xfId="0" applyNumberFormat="1" applyBorder="1"/>
    <xf numFmtId="0" fontId="2" fillId="0" borderId="10" xfId="0" applyFont="1" applyBorder="1" applyAlignment="1">
      <alignment horizontal="center" wrapText="1"/>
    </xf>
    <xf numFmtId="0" fontId="0" fillId="0" borderId="0" xfId="0" applyAlignment="1">
      <alignment horizontal="right"/>
    </xf>
    <xf numFmtId="41" fontId="0" fillId="0" borderId="0" xfId="0" applyNumberFormat="1"/>
    <xf numFmtId="41" fontId="0" fillId="0" borderId="8" xfId="0" applyNumberFormat="1" applyBorder="1"/>
    <xf numFmtId="41" fontId="0" fillId="0" borderId="1" xfId="0" applyNumberFormat="1" applyBorder="1"/>
    <xf numFmtId="165" fontId="0" fillId="0" borderId="0" xfId="0" applyNumberFormat="1"/>
    <xf numFmtId="41" fontId="0" fillId="0" borderId="0" xfId="2" applyFont="1"/>
    <xf numFmtId="0" fontId="0" fillId="0" borderId="2" xfId="0" applyBorder="1" applyAlignment="1">
      <alignment horizontal="center" wrapText="1"/>
    </xf>
    <xf numFmtId="0" fontId="0" fillId="0" borderId="0" xfId="0" applyFill="1"/>
    <xf numFmtId="0" fontId="0" fillId="0" borderId="0" xfId="0" applyFill="1" applyBorder="1" applyAlignment="1">
      <alignment horizontal="center" wrapText="1"/>
    </xf>
    <xf numFmtId="41" fontId="0" fillId="0" borderId="0" xfId="0" applyNumberFormat="1" applyFill="1"/>
    <xf numFmtId="0" fontId="0" fillId="0" borderId="0" xfId="0" applyFill="1" applyAlignment="1">
      <alignment horizontal="right"/>
    </xf>
    <xf numFmtId="41" fontId="0" fillId="0" borderId="0" xfId="0" applyNumberFormat="1" applyFill="1"/>
    <xf numFmtId="0" fontId="0" fillId="0" borderId="2" xfId="0" applyFill="1" applyBorder="1" applyAlignment="1">
      <alignment horizontal="center" wrapText="1"/>
    </xf>
    <xf numFmtId="41" fontId="0" fillId="0" borderId="0" xfId="2" applyFont="1" applyFill="1"/>
    <xf numFmtId="0" fontId="0" fillId="0" borderId="0" xfId="0"/>
    <xf numFmtId="0" fontId="6" fillId="0" borderId="0" xfId="0" applyFont="1"/>
    <xf numFmtId="0" fontId="15" fillId="0" borderId="0" xfId="0" quotePrefix="1" applyFont="1" applyAlignment="1">
      <alignment horizontal="center"/>
    </xf>
    <xf numFmtId="0" fontId="15" fillId="0" borderId="0" xfId="0" applyFont="1"/>
    <xf numFmtId="0" fontId="14" fillId="0" borderId="0" xfId="0" applyFont="1" applyAlignment="1">
      <alignment horizontal="center"/>
    </xf>
    <xf numFmtId="168" fontId="6" fillId="2" borderId="0" xfId="0" applyNumberFormat="1" applyFont="1" applyFill="1"/>
    <xf numFmtId="168" fontId="16" fillId="2" borderId="0" xfId="0" applyNumberFormat="1" applyFont="1" applyFill="1"/>
    <xf numFmtId="0" fontId="14" fillId="0" borderId="0" xfId="0" applyFont="1"/>
    <xf numFmtId="0" fontId="6" fillId="0" borderId="0" xfId="0" applyFont="1" applyAlignment="1">
      <alignment horizontal="left" indent="1"/>
    </xf>
    <xf numFmtId="168" fontId="6" fillId="0" borderId="0" xfId="0" applyNumberFormat="1" applyFont="1" applyFill="1"/>
    <xf numFmtId="0" fontId="6" fillId="0" borderId="0" xfId="0" applyFont="1"/>
    <xf numFmtId="0" fontId="6" fillId="2" borderId="0" xfId="0" applyFont="1" applyFill="1"/>
    <xf numFmtId="0" fontId="17" fillId="2" borderId="0" xfId="0" applyFont="1" applyFill="1"/>
    <xf numFmtId="0" fontId="9" fillId="0" borderId="0" xfId="0" applyFont="1"/>
    <xf numFmtId="0" fontId="14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Fill="1" applyAlignment="1">
      <alignment horizontal="center"/>
    </xf>
    <xf numFmtId="0" fontId="14" fillId="0" borderId="0" xfId="0" applyFont="1" applyBorder="1"/>
    <xf numFmtId="164" fontId="6" fillId="0" borderId="0" xfId="0" applyNumberFormat="1" applyFont="1" applyBorder="1"/>
    <xf numFmtId="165" fontId="6" fillId="0" borderId="0" xfId="0" applyNumberFormat="1" applyFont="1" applyBorder="1" applyAlignment="1">
      <alignment horizontal="left" indent="3"/>
    </xf>
    <xf numFmtId="0" fontId="6" fillId="0" borderId="0" xfId="0" applyFont="1" applyBorder="1" applyAlignment="1">
      <alignment horizontal="left" indent="2"/>
    </xf>
    <xf numFmtId="168" fontId="6" fillId="0" borderId="0" xfId="0" applyNumberFormat="1" applyFont="1" applyAlignment="1">
      <alignment horizontal="left" indent="1"/>
    </xf>
    <xf numFmtId="10" fontId="6" fillId="0" borderId="0" xfId="0" applyNumberFormat="1" applyFont="1" applyBorder="1" applyAlignment="1">
      <alignment horizontal="center"/>
    </xf>
    <xf numFmtId="42" fontId="0" fillId="0" borderId="0" xfId="0" applyNumberFormat="1"/>
    <xf numFmtId="10" fontId="16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left" wrapText="1"/>
    </xf>
    <xf numFmtId="168" fontId="6" fillId="0" borderId="0" xfId="0" applyNumberFormat="1" applyFont="1" applyBorder="1"/>
    <xf numFmtId="0" fontId="6" fillId="0" borderId="0" xfId="0" applyFont="1" applyBorder="1" applyAlignment="1">
      <alignment horizontal="left"/>
    </xf>
    <xf numFmtId="41" fontId="6" fillId="0" borderId="0" xfId="0" applyNumberFormat="1" applyFont="1" applyBorder="1"/>
    <xf numFmtId="0" fontId="14" fillId="0" borderId="0" xfId="0" applyFont="1" applyBorder="1" applyAlignment="1">
      <alignment horizontal="left"/>
    </xf>
    <xf numFmtId="41" fontId="6" fillId="0" borderId="0" xfId="0" applyNumberFormat="1" applyFont="1" applyBorder="1"/>
    <xf numFmtId="10" fontId="6" fillId="0" borderId="0" xfId="0" applyNumberFormat="1" applyFont="1" applyBorder="1" applyAlignment="1">
      <alignment horizontal="center"/>
    </xf>
    <xf numFmtId="10" fontId="6" fillId="0" borderId="0" xfId="0" applyNumberFormat="1" applyFont="1" applyFill="1" applyBorder="1" applyAlignment="1">
      <alignment horizontal="center"/>
    </xf>
    <xf numFmtId="10" fontId="16" fillId="0" borderId="0" xfId="0" applyNumberFormat="1" applyFont="1" applyFill="1" applyBorder="1" applyAlignment="1">
      <alignment horizontal="center"/>
    </xf>
    <xf numFmtId="168" fontId="6" fillId="0" borderId="0" xfId="0" applyNumberFormat="1" applyFont="1" applyBorder="1" applyAlignment="1">
      <alignment horizontal="left" indent="1"/>
    </xf>
    <xf numFmtId="0" fontId="6" fillId="0" borderId="0" xfId="0" applyFont="1" applyBorder="1" applyAlignment="1">
      <alignment horizontal="right" wrapText="1"/>
    </xf>
    <xf numFmtId="0" fontId="14" fillId="0" borderId="0" xfId="0" applyFont="1" applyBorder="1" applyAlignment="1">
      <alignment horizontal="left" vertical="center" wrapText="1"/>
    </xf>
    <xf numFmtId="168" fontId="14" fillId="0" borderId="0" xfId="0" applyNumberFormat="1" applyFont="1" applyBorder="1" applyAlignment="1">
      <alignment vertical="center"/>
    </xf>
    <xf numFmtId="10" fontId="14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right" wrapText="1"/>
    </xf>
    <xf numFmtId="164" fontId="9" fillId="0" borderId="0" xfId="0" applyNumberFormat="1" applyFont="1" applyBorder="1"/>
    <xf numFmtId="10" fontId="9" fillId="0" borderId="0" xfId="0" applyNumberFormat="1" applyFont="1" applyBorder="1" applyAlignment="1">
      <alignment horizontal="left" indent="3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3" fontId="9" fillId="0" borderId="0" xfId="0" applyNumberFormat="1" applyFont="1" applyBorder="1"/>
    <xf numFmtId="0" fontId="10" fillId="0" borderId="0" xfId="0" applyFont="1"/>
    <xf numFmtId="0" fontId="6" fillId="0" borderId="0" xfId="0" applyFont="1" applyBorder="1" applyAlignment="1">
      <alignment horizontal="left" wrapText="1"/>
    </xf>
    <xf numFmtId="168" fontId="9" fillId="0" borderId="0" xfId="0" applyNumberFormat="1" applyFont="1" applyBorder="1"/>
    <xf numFmtId="0" fontId="14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42" fontId="10" fillId="0" borderId="0" xfId="0" applyNumberFormat="1" applyFont="1" applyBorder="1" applyAlignment="1">
      <alignment vertical="center"/>
    </xf>
    <xf numFmtId="165" fontId="10" fillId="0" borderId="0" xfId="0" applyNumberFormat="1" applyFont="1" applyBorder="1" applyAlignment="1">
      <alignment horizontal="center" vertical="center"/>
    </xf>
    <xf numFmtId="3" fontId="6" fillId="0" borderId="0" xfId="0" applyNumberFormat="1" applyFont="1"/>
    <xf numFmtId="0" fontId="0" fillId="0" borderId="0" xfId="0" applyAlignment="1">
      <alignment horizontal="center"/>
    </xf>
    <xf numFmtId="42" fontId="9" fillId="0" borderId="0" xfId="0" applyNumberFormat="1" applyFont="1"/>
    <xf numFmtId="0" fontId="14" fillId="0" borderId="0" xfId="0" applyFont="1" applyAlignment="1">
      <alignment horizontal="left"/>
    </xf>
    <xf numFmtId="167" fontId="9" fillId="0" borderId="0" xfId="0" applyNumberFormat="1" applyFont="1"/>
    <xf numFmtId="0" fontId="2" fillId="0" borderId="0" xfId="0" applyFont="1"/>
    <xf numFmtId="0" fontId="0" fillId="0" borderId="0" xfId="0"/>
    <xf numFmtId="0" fontId="13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/>
    <xf numFmtId="164" fontId="9" fillId="0" borderId="0" xfId="0" applyNumberFormat="1" applyFont="1" applyBorder="1"/>
    <xf numFmtId="165" fontId="9" fillId="0" borderId="0" xfId="0" applyNumberFormat="1" applyFont="1" applyBorder="1" applyAlignment="1">
      <alignment horizontal="left" indent="3"/>
    </xf>
    <xf numFmtId="0" fontId="9" fillId="0" borderId="0" xfId="0" applyFont="1" applyBorder="1" applyAlignment="1">
      <alignment horizontal="left" indent="2"/>
    </xf>
    <xf numFmtId="41" fontId="9" fillId="3" borderId="10" xfId="0" applyNumberFormat="1" applyFont="1" applyFill="1" applyBorder="1"/>
    <xf numFmtId="165" fontId="9" fillId="0" borderId="0" xfId="0" applyNumberFormat="1" applyFont="1" applyBorder="1" applyAlignment="1">
      <alignment horizontal="center"/>
    </xf>
    <xf numFmtId="165" fontId="9" fillId="0" borderId="2" xfId="0" applyNumberFormat="1" applyFont="1" applyBorder="1" applyAlignment="1">
      <alignment horizontal="center"/>
    </xf>
    <xf numFmtId="0" fontId="10" fillId="0" borderId="0" xfId="0" applyFont="1" applyBorder="1" applyAlignment="1">
      <alignment horizontal="left" wrapText="1"/>
    </xf>
    <xf numFmtId="42" fontId="9" fillId="0" borderId="0" xfId="0" applyNumberFormat="1" applyFont="1" applyBorder="1"/>
    <xf numFmtId="41" fontId="9" fillId="0" borderId="0" xfId="0" applyNumberFormat="1" applyFont="1" applyBorder="1"/>
    <xf numFmtId="0" fontId="10" fillId="0" borderId="0" xfId="0" applyFont="1" applyBorder="1" applyAlignment="1">
      <alignment horizontal="left"/>
    </xf>
    <xf numFmtId="41" fontId="9" fillId="0" borderId="0" xfId="0" applyNumberFormat="1" applyFont="1" applyBorder="1"/>
    <xf numFmtId="0" fontId="9" fillId="0" borderId="0" xfId="0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5" fontId="9" fillId="0" borderId="0" xfId="0" applyNumberFormat="1" applyFont="1" applyBorder="1"/>
    <xf numFmtId="0" fontId="10" fillId="0" borderId="5" xfId="0" applyFont="1" applyBorder="1" applyAlignment="1">
      <alignment horizontal="left" vertical="center" wrapText="1"/>
    </xf>
    <xf numFmtId="5" fontId="10" fillId="0" borderId="5" xfId="0" applyNumberFormat="1" applyFont="1" applyBorder="1" applyAlignment="1">
      <alignment vertical="center"/>
    </xf>
    <xf numFmtId="165" fontId="10" fillId="0" borderId="5" xfId="0" applyNumberFormat="1" applyFont="1" applyBorder="1" applyAlignment="1">
      <alignment horizontal="center" vertical="center"/>
    </xf>
    <xf numFmtId="42" fontId="10" fillId="0" borderId="5" xfId="0" applyNumberFormat="1" applyFont="1" applyBorder="1" applyAlignment="1">
      <alignment vertical="center"/>
    </xf>
    <xf numFmtId="10" fontId="9" fillId="0" borderId="0" xfId="0" applyNumberFormat="1" applyFont="1" applyBorder="1" applyAlignment="1">
      <alignment horizontal="left" indent="3"/>
    </xf>
    <xf numFmtId="0" fontId="9" fillId="0" borderId="0" xfId="0" applyFont="1" applyBorder="1" applyAlignment="1">
      <alignment horizontal="left" wrapText="1"/>
    </xf>
    <xf numFmtId="0" fontId="10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42" fontId="10" fillId="0" borderId="6" xfId="0" applyNumberFormat="1" applyFont="1" applyBorder="1" applyAlignment="1">
      <alignment vertical="center"/>
    </xf>
    <xf numFmtId="165" fontId="10" fillId="0" borderId="6" xfId="0" applyNumberFormat="1" applyFont="1" applyBorder="1" applyAlignment="1">
      <alignment horizontal="center" vertical="center"/>
    </xf>
    <xf numFmtId="0" fontId="6" fillId="0" borderId="0" xfId="0" applyFont="1"/>
    <xf numFmtId="168" fontId="6" fillId="2" borderId="2" xfId="0" applyNumberFormat="1" applyFont="1" applyFill="1" applyBorder="1"/>
    <xf numFmtId="169" fontId="6" fillId="0" borderId="0" xfId="1" applyNumberFormat="1" applyFont="1"/>
    <xf numFmtId="43" fontId="0" fillId="0" borderId="0" xfId="0" applyNumberFormat="1"/>
    <xf numFmtId="0" fontId="5" fillId="0" borderId="0" xfId="0" applyFont="1" applyBorder="1" applyAlignment="1">
      <alignment horizontal="center"/>
    </xf>
    <xf numFmtId="0" fontId="18" fillId="0" borderId="0" xfId="0" applyFont="1"/>
    <xf numFmtId="166" fontId="18" fillId="0" borderId="0" xfId="0" applyNumberFormat="1" applyFont="1" applyAlignment="1">
      <alignment horizontal="center"/>
    </xf>
    <xf numFmtId="164" fontId="0" fillId="0" borderId="0" xfId="0" applyNumberFormat="1"/>
    <xf numFmtId="164" fontId="9" fillId="0" borderId="0" xfId="1" applyNumberFormat="1" applyFont="1" applyBorder="1" applyAlignment="1">
      <alignment horizontal="left" indent="2"/>
    </xf>
    <xf numFmtId="164" fontId="0" fillId="0" borderId="0" xfId="0" applyNumberFormat="1"/>
    <xf numFmtId="164" fontId="6" fillId="0" borderId="0" xfId="0" applyNumberFormat="1" applyFont="1"/>
    <xf numFmtId="164" fontId="0" fillId="0" borderId="0" xfId="1" applyNumberFormat="1" applyFont="1" applyFill="1"/>
    <xf numFmtId="40" fontId="0" fillId="0" borderId="0" xfId="0" applyNumberFormat="1"/>
    <xf numFmtId="38" fontId="0" fillId="0" borderId="0" xfId="0" applyNumberFormat="1"/>
    <xf numFmtId="0" fontId="0" fillId="0" borderId="0" xfId="0" applyAlignment="1">
      <alignment horizontal="left" indent="1"/>
    </xf>
    <xf numFmtId="0" fontId="0" fillId="0" borderId="2" xfId="0" applyBorder="1" applyAlignment="1">
      <alignment horizontal="left" indent="1"/>
    </xf>
    <xf numFmtId="166" fontId="2" fillId="4" borderId="17" xfId="0" applyNumberFormat="1" applyFont="1" applyFill="1" applyBorder="1" applyAlignment="1">
      <alignment horizontal="center"/>
    </xf>
    <xf numFmtId="166" fontId="2" fillId="4" borderId="18" xfId="0" applyNumberFormat="1" applyFont="1" applyFill="1" applyBorder="1" applyAlignment="1">
      <alignment horizontal="center"/>
    </xf>
    <xf numFmtId="166" fontId="2" fillId="4" borderId="6" xfId="0" applyNumberFormat="1" applyFont="1" applyFill="1" applyBorder="1" applyAlignment="1">
      <alignment horizontal="center"/>
    </xf>
    <xf numFmtId="164" fontId="0" fillId="5" borderId="11" xfId="1" applyNumberFormat="1" applyFont="1" applyFill="1" applyBorder="1"/>
    <xf numFmtId="164" fontId="0" fillId="5" borderId="12" xfId="1" applyNumberFormat="1" applyFont="1" applyFill="1" applyBorder="1"/>
    <xf numFmtId="164" fontId="0" fillId="5" borderId="13" xfId="1" applyNumberFormat="1" applyFont="1" applyFill="1" applyBorder="1"/>
    <xf numFmtId="164" fontId="0" fillId="5" borderId="14" xfId="1" applyNumberFormat="1" applyFont="1" applyFill="1" applyBorder="1"/>
    <xf numFmtId="164" fontId="0" fillId="5" borderId="15" xfId="1" applyNumberFormat="1" applyFont="1" applyFill="1" applyBorder="1"/>
    <xf numFmtId="164" fontId="0" fillId="5" borderId="16" xfId="1" applyNumberFormat="1" applyFont="1" applyFill="1" applyBorder="1"/>
    <xf numFmtId="164" fontId="0" fillId="6" borderId="19" xfId="3" applyNumberFormat="1" applyFont="1"/>
    <xf numFmtId="0" fontId="19" fillId="0" borderId="0" xfId="0" applyFont="1"/>
    <xf numFmtId="164" fontId="9" fillId="0" borderId="2" xfId="1" applyNumberFormat="1" applyFont="1" applyBorder="1" applyAlignment="1">
      <alignment horizontal="left" indent="2"/>
    </xf>
    <xf numFmtId="164" fontId="9" fillId="0" borderId="20" xfId="1" applyNumberFormat="1" applyFont="1" applyBorder="1" applyAlignment="1">
      <alignment horizontal="left" indent="2"/>
    </xf>
    <xf numFmtId="38" fontId="0" fillId="0" borderId="0" xfId="0" applyNumberFormat="1" applyFill="1"/>
    <xf numFmtId="38" fontId="0" fillId="0" borderId="2" xfId="0" applyNumberFormat="1" applyFill="1" applyBorder="1"/>
    <xf numFmtId="170" fontId="9" fillId="0" borderId="2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8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17" fontId="11" fillId="0" borderId="0" xfId="0" quotePrefix="1" applyNumberFormat="1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9" fillId="0" borderId="0" xfId="0" applyFont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6" fontId="2" fillId="0" borderId="8" xfId="0" applyNumberFormat="1" applyFont="1" applyBorder="1" applyAlignment="1">
      <alignment horizontal="center"/>
    </xf>
    <xf numFmtId="166" fontId="2" fillId="0" borderId="9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</cellXfs>
  <cellStyles count="5">
    <cellStyle name="Comma" xfId="1" builtinId="3"/>
    <cellStyle name="Comma [0]" xfId="2" builtinId="6"/>
    <cellStyle name="Comma 6" xfId="4"/>
    <cellStyle name="Normal" xfId="0" builtinId="0"/>
    <cellStyle name="Note" xfId="3" builtinId="10"/>
  </cellStyles>
  <dxfs count="13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colors>
    <mruColors>
      <color rgb="FFFF7C8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pRec&amp;PropVal\ROB_FILE\Analysis%20--%20Various\CPUC%20vs%20FERC%20Depr\Analysis%20of%20PUC-FERC%20Rate%20Diff%20-%20Rob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CapRec&amp;PropVal\CHUCK\Transmission%20Line%20(ISO)%20Studies\2007%20ISO%20TransLine%20Study\ISO%20TransLines%20ao%2012-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gnitude of Rate Different (2)"/>
      <sheetName val="Labor Factor"/>
      <sheetName val="ISO Splits"/>
      <sheetName val="ISO"/>
      <sheetName val="TL COST SUMMARY"/>
      <sheetName val="ACCT_101-106"/>
      <sheetName val="ACCT_106"/>
      <sheetName val="MILEAGE ADJ"/>
      <sheetName val="0101"/>
      <sheetName val="0102"/>
      <sheetName val="0103"/>
      <sheetName val="0104"/>
      <sheetName val="01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/>
      <sheetData sheetId="1">
        <row r="107">
          <cell r="V107">
            <v>73689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54"/>
  <sheetViews>
    <sheetView zoomScale="90" zoomScaleNormal="90" workbookViewId="0">
      <selection activeCell="C23" sqref="C23"/>
    </sheetView>
  </sheetViews>
  <sheetFormatPr defaultRowHeight="15" x14ac:dyDescent="0.25"/>
  <cols>
    <col min="1" max="1" width="4.7109375" style="22" customWidth="1"/>
    <col min="2" max="2" width="25.7109375" style="35" customWidth="1"/>
    <col min="3" max="5" width="15.7109375" style="35" customWidth="1"/>
    <col min="6" max="6" width="12.28515625" style="35" customWidth="1"/>
    <col min="7" max="7" width="9.140625" style="22"/>
    <col min="8" max="8" width="15.5703125" style="22" customWidth="1"/>
    <col min="9" max="16384" width="9.140625" style="22"/>
  </cols>
  <sheetData>
    <row r="1" spans="1:8" x14ac:dyDescent="0.25">
      <c r="A1" s="29" t="s">
        <v>53</v>
      </c>
      <c r="B1" s="32"/>
      <c r="C1" s="32"/>
      <c r="D1" s="32"/>
      <c r="E1" s="33" t="s">
        <v>54</v>
      </c>
      <c r="F1" s="34"/>
      <c r="G1" s="23"/>
    </row>
    <row r="2" spans="1:8" x14ac:dyDescent="0.25">
      <c r="B2" s="32"/>
      <c r="C2" s="32"/>
      <c r="G2" s="23"/>
    </row>
    <row r="3" spans="1:8" x14ac:dyDescent="0.25">
      <c r="A3" s="36" t="s">
        <v>55</v>
      </c>
      <c r="B3" s="37"/>
      <c r="C3" s="37"/>
      <c r="D3" s="37"/>
      <c r="E3" s="38" t="s">
        <v>44</v>
      </c>
      <c r="F3" s="33">
        <v>2013</v>
      </c>
      <c r="G3" s="23"/>
    </row>
    <row r="4" spans="1:8" x14ac:dyDescent="0.25">
      <c r="A4" s="39"/>
      <c r="B4" s="32"/>
      <c r="C4" s="32"/>
      <c r="D4" s="32"/>
      <c r="E4" s="32"/>
      <c r="F4" s="32"/>
      <c r="G4" s="23"/>
    </row>
    <row r="5" spans="1:8" x14ac:dyDescent="0.25">
      <c r="B5" s="39"/>
      <c r="C5" s="24" t="s">
        <v>45</v>
      </c>
      <c r="E5" s="24" t="s">
        <v>46</v>
      </c>
      <c r="F5" s="24" t="s">
        <v>47</v>
      </c>
      <c r="G5" s="23"/>
    </row>
    <row r="6" spans="1:8" x14ac:dyDescent="0.25">
      <c r="B6" s="39"/>
      <c r="C6" s="24"/>
      <c r="E6" s="24"/>
      <c r="F6" s="24"/>
      <c r="G6" s="23"/>
    </row>
    <row r="7" spans="1:8" x14ac:dyDescent="0.25">
      <c r="A7" s="25" t="s">
        <v>48</v>
      </c>
      <c r="B7" s="39"/>
      <c r="C7" s="40" t="s">
        <v>2</v>
      </c>
      <c r="D7" s="40"/>
      <c r="E7" s="40" t="s">
        <v>56</v>
      </c>
      <c r="F7" s="40" t="s">
        <v>57</v>
      </c>
      <c r="G7" s="23"/>
    </row>
    <row r="8" spans="1:8" x14ac:dyDescent="0.25">
      <c r="A8" s="26">
        <v>1</v>
      </c>
      <c r="B8" s="41" t="s">
        <v>58</v>
      </c>
      <c r="C8" s="41" t="s">
        <v>50</v>
      </c>
      <c r="D8" s="41" t="s">
        <v>59</v>
      </c>
      <c r="E8" s="41" t="s">
        <v>60</v>
      </c>
      <c r="F8" s="41" t="s">
        <v>61</v>
      </c>
      <c r="G8" s="42" t="s">
        <v>51</v>
      </c>
    </row>
    <row r="9" spans="1:8" ht="12.75" customHeight="1" x14ac:dyDescent="0.25">
      <c r="A9" s="26">
        <f>A8+1</f>
        <v>2</v>
      </c>
      <c r="B9" s="43" t="s">
        <v>62</v>
      </c>
      <c r="C9" s="44"/>
      <c r="D9" s="44"/>
      <c r="E9" s="44"/>
      <c r="F9" s="45"/>
      <c r="G9" s="23"/>
    </row>
    <row r="10" spans="1:8" x14ac:dyDescent="0.25">
      <c r="A10" s="26">
        <f t="shared" ref="A10:A28" si="0">A9+1</f>
        <v>3</v>
      </c>
      <c r="B10" s="46">
        <v>352</v>
      </c>
      <c r="C10" s="27">
        <f>+VLOOKUP(B10,'2014 ISO Study with Inc Plant'!A:F,3,FALSE)</f>
        <v>628958105.05000007</v>
      </c>
      <c r="D10" s="47" t="s">
        <v>63</v>
      </c>
      <c r="E10" s="27">
        <f>VLOOKUP(B10,'2014 ISO Study with Inc Plant'!$A:$F,4,FALSE)</f>
        <v>428326101.32161003</v>
      </c>
      <c r="F10" s="48">
        <f>E10/C10</f>
        <v>0.68100895414577656</v>
      </c>
      <c r="G10" s="23"/>
      <c r="H10" s="49"/>
    </row>
    <row r="11" spans="1:8" x14ac:dyDescent="0.25">
      <c r="A11" s="26">
        <f t="shared" si="0"/>
        <v>4</v>
      </c>
      <c r="B11" s="46">
        <v>353</v>
      </c>
      <c r="C11" s="115">
        <f>+VLOOKUP(B11,'2014 ISO Study with Inc Plant'!A:F,3,FALSE)</f>
        <v>4996027821.5299997</v>
      </c>
      <c r="D11" s="47" t="s">
        <v>64</v>
      </c>
      <c r="E11" s="115">
        <f>VLOOKUP(B11,'2014 ISO Study with Inc Plant'!$A:$F,4,FALSE)</f>
        <v>2920111450.3465052</v>
      </c>
      <c r="F11" s="50">
        <f>E11/C11</f>
        <v>0.58448662710854171</v>
      </c>
      <c r="G11" s="23"/>
    </row>
    <row r="12" spans="1:8" x14ac:dyDescent="0.25">
      <c r="A12" s="26">
        <f t="shared" si="0"/>
        <v>5</v>
      </c>
      <c r="B12" s="51" t="s">
        <v>17</v>
      </c>
      <c r="C12" s="52">
        <f>SUM(C10:C11)</f>
        <v>5624985926.5799999</v>
      </c>
      <c r="D12" s="30" t="str">
        <f>"L "&amp;A10&amp;" + L "&amp;A11&amp;""</f>
        <v>L 3 + L 4</v>
      </c>
      <c r="E12" s="52">
        <f>SUM(E10:E11)</f>
        <v>3348437551.6681151</v>
      </c>
      <c r="F12" s="48">
        <f>E12/C12</f>
        <v>0.5952792763170468</v>
      </c>
      <c r="G12" s="23"/>
    </row>
    <row r="13" spans="1:8" x14ac:dyDescent="0.25">
      <c r="A13" s="26">
        <f t="shared" si="0"/>
        <v>6</v>
      </c>
      <c r="B13" s="53"/>
      <c r="C13" s="54"/>
      <c r="D13" s="54"/>
      <c r="E13" s="54"/>
      <c r="F13" s="48"/>
      <c r="G13" s="23"/>
    </row>
    <row r="14" spans="1:8" x14ac:dyDescent="0.25">
      <c r="A14" s="26">
        <f t="shared" si="0"/>
        <v>7</v>
      </c>
      <c r="B14" s="55" t="s">
        <v>65</v>
      </c>
      <c r="C14" s="56"/>
      <c r="D14" s="56"/>
      <c r="E14" s="56"/>
      <c r="F14" s="57"/>
      <c r="G14" s="23"/>
    </row>
    <row r="15" spans="1:8" x14ac:dyDescent="0.25">
      <c r="A15" s="26">
        <f t="shared" si="0"/>
        <v>8</v>
      </c>
      <c r="B15" s="46">
        <v>350</v>
      </c>
      <c r="C15" s="27">
        <f>+VLOOKUP(B15,'2014 ISO Study with Inc Plant'!A:F,3,FALSE)</f>
        <v>320113711.50999999</v>
      </c>
      <c r="D15" s="47" t="s">
        <v>66</v>
      </c>
      <c r="E15" s="27">
        <f>VLOOKUP(B15,'2014 ISO Study with Inc Plant'!$A:$G,4,FALSE)</f>
        <v>234181201.72349346</v>
      </c>
      <c r="F15" s="48">
        <f>E15/C15</f>
        <v>0.73155629797562705</v>
      </c>
      <c r="G15" s="23"/>
    </row>
    <row r="16" spans="1:8" x14ac:dyDescent="0.25">
      <c r="A16" s="26">
        <f t="shared" si="0"/>
        <v>9</v>
      </c>
      <c r="B16" s="46"/>
      <c r="C16" s="52"/>
      <c r="D16" s="52"/>
      <c r="E16" s="52"/>
      <c r="F16" s="48"/>
      <c r="G16" s="23"/>
    </row>
    <row r="17" spans="1:7" x14ac:dyDescent="0.25">
      <c r="A17" s="26">
        <f t="shared" si="0"/>
        <v>10</v>
      </c>
      <c r="B17" s="55" t="s">
        <v>67</v>
      </c>
      <c r="C17" s="52">
        <f>C12+C15</f>
        <v>5945099638.0900002</v>
      </c>
      <c r="D17" s="30" t="str">
        <f>"L "&amp;A12&amp;" + L "&amp;A15&amp;""</f>
        <v>L 5 + L 8</v>
      </c>
      <c r="E17" s="52">
        <f>E12+E15</f>
        <v>3582618753.3916087</v>
      </c>
      <c r="F17" s="48">
        <f>E17/C17</f>
        <v>0.60261710845650474</v>
      </c>
      <c r="G17" s="23"/>
    </row>
    <row r="18" spans="1:7" x14ac:dyDescent="0.25">
      <c r="A18" s="26">
        <f t="shared" si="0"/>
        <v>11</v>
      </c>
      <c r="B18" s="53"/>
      <c r="C18" s="54"/>
      <c r="D18" s="54"/>
      <c r="E18" s="54"/>
      <c r="F18" s="48"/>
      <c r="G18" s="23"/>
    </row>
    <row r="19" spans="1:7" x14ac:dyDescent="0.25">
      <c r="A19" s="26">
        <f t="shared" si="0"/>
        <v>12</v>
      </c>
      <c r="B19" s="55" t="s">
        <v>18</v>
      </c>
      <c r="C19" s="54"/>
      <c r="D19" s="54"/>
      <c r="E19" s="54"/>
      <c r="F19" s="48"/>
      <c r="G19" s="23"/>
    </row>
    <row r="20" spans="1:7" x14ac:dyDescent="0.25">
      <c r="A20" s="26">
        <f t="shared" si="0"/>
        <v>13</v>
      </c>
      <c r="B20" s="46">
        <v>354</v>
      </c>
      <c r="C20" s="27">
        <f>+VLOOKUP(B20,'2014 ISO Study with Inc Plant'!A:F,3,FALSE)</f>
        <v>1883502324.9000003</v>
      </c>
      <c r="D20" s="47" t="s">
        <v>68</v>
      </c>
      <c r="E20" s="27">
        <f>VLOOKUP(B20,'2014 ISO Study with Inc Plant'!$A:$F,4,FALSE)</f>
        <v>1785929479.0087991</v>
      </c>
      <c r="F20" s="58">
        <f>E20/C20</f>
        <v>0.94819605763089165</v>
      </c>
      <c r="G20" s="23"/>
    </row>
    <row r="21" spans="1:7" x14ac:dyDescent="0.25">
      <c r="A21" s="26">
        <f t="shared" si="0"/>
        <v>14</v>
      </c>
      <c r="B21" s="46">
        <v>355</v>
      </c>
      <c r="C21" s="27">
        <f>+VLOOKUP(B21,'2014 ISO Study with Inc Plant'!A:F,3,FALSE)</f>
        <v>838670097.74000001</v>
      </c>
      <c r="D21" s="47" t="s">
        <v>69</v>
      </c>
      <c r="E21" s="27">
        <f>VLOOKUP(B21,'2014 ISO Study with Inc Plant'!$A:$F,4,FALSE)</f>
        <v>230528300.50074962</v>
      </c>
      <c r="F21" s="58">
        <f t="shared" ref="F21:F26" si="1">E21/C21</f>
        <v>0.27487363758641692</v>
      </c>
      <c r="G21" s="23"/>
    </row>
    <row r="22" spans="1:7" x14ac:dyDescent="0.25">
      <c r="A22" s="26">
        <f t="shared" si="0"/>
        <v>15</v>
      </c>
      <c r="B22" s="46">
        <v>356</v>
      </c>
      <c r="C22" s="27">
        <f>+VLOOKUP(B22,'2014 ISO Study with Inc Plant'!A:F,3,FALSE)</f>
        <v>1275427829.05</v>
      </c>
      <c r="D22" s="47" t="s">
        <v>70</v>
      </c>
      <c r="E22" s="27">
        <f>VLOOKUP(B22,'2014 ISO Study with Inc Plant'!$A:$F,4,FALSE)</f>
        <v>1044386520.5319836</v>
      </c>
      <c r="F22" s="58">
        <f t="shared" si="1"/>
        <v>0.81885191521177092</v>
      </c>
      <c r="G22" s="23"/>
    </row>
    <row r="23" spans="1:7" x14ac:dyDescent="0.25">
      <c r="A23" s="26">
        <f t="shared" si="0"/>
        <v>16</v>
      </c>
      <c r="B23" s="46">
        <v>357</v>
      </c>
      <c r="C23" s="27">
        <f>+VLOOKUP(B23,'2014 ISO Study with Inc Plant'!A:F,3,FALSE)</f>
        <v>56304666.450000003</v>
      </c>
      <c r="D23" s="47" t="s">
        <v>71</v>
      </c>
      <c r="E23" s="27">
        <f>VLOOKUP(B23,'2014 ISO Study with Inc Plant'!$A:$F,4,FALSE)</f>
        <v>217200.87850578071</v>
      </c>
      <c r="F23" s="58">
        <f t="shared" si="1"/>
        <v>3.8575999504172659E-3</v>
      </c>
      <c r="G23" s="23"/>
    </row>
    <row r="24" spans="1:7" x14ac:dyDescent="0.25">
      <c r="A24" s="26">
        <f t="shared" si="0"/>
        <v>17</v>
      </c>
      <c r="B24" s="46">
        <v>358</v>
      </c>
      <c r="C24" s="27">
        <f>+VLOOKUP(B24,'2014 ISO Study with Inc Plant'!A:F,3,FALSE)</f>
        <v>248470085.84</v>
      </c>
      <c r="D24" s="47" t="s">
        <v>72</v>
      </c>
      <c r="E24" s="27">
        <f>VLOOKUP(B24,'2014 ISO Study with Inc Plant'!$A:$F,4,FALSE)</f>
        <v>12994313.505309969</v>
      </c>
      <c r="F24" s="58">
        <f t="shared" si="1"/>
        <v>5.2297295512979923E-2</v>
      </c>
      <c r="G24" s="23"/>
    </row>
    <row r="25" spans="1:7" x14ac:dyDescent="0.25">
      <c r="A25" s="26">
        <f t="shared" si="0"/>
        <v>18</v>
      </c>
      <c r="B25" s="46">
        <v>359</v>
      </c>
      <c r="C25" s="115">
        <f>+VLOOKUP(B25,'2014 ISO Study with Inc Plant'!A:F,3,FALSE)</f>
        <v>86695549.810000017</v>
      </c>
      <c r="D25" s="47" t="s">
        <v>73</v>
      </c>
      <c r="E25" s="115">
        <f>VLOOKUP(B25,'2014 ISO Study with Inc Plant'!$A:$F,4,FALSE)</f>
        <v>79700253.931008279</v>
      </c>
      <c r="F25" s="59">
        <f t="shared" si="1"/>
        <v>0.91931193822148349</v>
      </c>
      <c r="G25" s="23"/>
    </row>
    <row r="26" spans="1:7" x14ac:dyDescent="0.25">
      <c r="A26" s="26">
        <f t="shared" si="0"/>
        <v>19</v>
      </c>
      <c r="B26" s="51" t="s">
        <v>19</v>
      </c>
      <c r="C26" s="52">
        <f>SUM(C20:C25)</f>
        <v>4389070553.7900009</v>
      </c>
      <c r="D26" s="60" t="str">
        <f>"Sum L"&amp;A20&amp;" to L"&amp;A25&amp;""</f>
        <v>Sum L13 to L18</v>
      </c>
      <c r="E26" s="52">
        <f>SUM(E20:E25)</f>
        <v>3153756068.3563566</v>
      </c>
      <c r="F26" s="48">
        <f t="shared" si="1"/>
        <v>0.71854758990671963</v>
      </c>
      <c r="G26" s="23"/>
    </row>
    <row r="27" spans="1:7" x14ac:dyDescent="0.25">
      <c r="A27" s="26">
        <f t="shared" si="0"/>
        <v>20</v>
      </c>
      <c r="B27" s="61"/>
      <c r="C27" s="52"/>
      <c r="D27" s="52"/>
      <c r="E27" s="52"/>
      <c r="F27" s="48"/>
      <c r="G27" s="23"/>
    </row>
    <row r="28" spans="1:7" x14ac:dyDescent="0.25">
      <c r="A28" s="26">
        <f t="shared" si="0"/>
        <v>21</v>
      </c>
      <c r="B28" s="62" t="s">
        <v>20</v>
      </c>
      <c r="C28" s="63">
        <f>C17+C26</f>
        <v>10334170191.880001</v>
      </c>
      <c r="D28" s="30" t="str">
        <f>"L "&amp;A17&amp;" + L "&amp;A26&amp;""</f>
        <v>L 10 + L 19</v>
      </c>
      <c r="E28" s="63">
        <f>E17+E26</f>
        <v>6736374821.7479649</v>
      </c>
      <c r="F28" s="64">
        <f>E28/C28</f>
        <v>0.65185444952716398</v>
      </c>
      <c r="G28" s="23" t="s">
        <v>49</v>
      </c>
    </row>
    <row r="29" spans="1:7" x14ac:dyDescent="0.25">
      <c r="A29" s="26"/>
      <c r="B29" s="65"/>
      <c r="C29" s="66"/>
      <c r="D29" s="66"/>
      <c r="E29" s="66"/>
      <c r="F29" s="67"/>
    </row>
    <row r="30" spans="1:7" x14ac:dyDescent="0.25">
      <c r="A30" s="26"/>
      <c r="B30" s="68"/>
      <c r="C30" s="69"/>
      <c r="D30" s="69"/>
      <c r="E30" s="70"/>
      <c r="F30" s="69"/>
    </row>
    <row r="31" spans="1:7" x14ac:dyDescent="0.25">
      <c r="A31" s="39" t="s">
        <v>74</v>
      </c>
      <c r="C31" s="69"/>
      <c r="D31" s="69"/>
      <c r="E31" s="69"/>
      <c r="F31" s="69"/>
    </row>
    <row r="32" spans="1:7" x14ac:dyDescent="0.25">
      <c r="A32" s="26"/>
      <c r="B32" s="71"/>
      <c r="C32" s="69"/>
      <c r="D32" s="69"/>
      <c r="E32" s="69"/>
      <c r="F32" s="69"/>
    </row>
    <row r="33" spans="1:9" x14ac:dyDescent="0.25">
      <c r="A33" s="25" t="s">
        <v>48</v>
      </c>
      <c r="B33" s="39"/>
      <c r="C33" s="40" t="s">
        <v>2</v>
      </c>
      <c r="D33" s="40"/>
      <c r="E33" s="40" t="s">
        <v>21</v>
      </c>
      <c r="F33" s="40" t="s">
        <v>57</v>
      </c>
    </row>
    <row r="34" spans="1:9" x14ac:dyDescent="0.25">
      <c r="A34" s="26">
        <f>A28+1</f>
        <v>22</v>
      </c>
      <c r="B34" s="41" t="s">
        <v>58</v>
      </c>
      <c r="C34" s="41" t="s">
        <v>50</v>
      </c>
      <c r="D34" s="41" t="s">
        <v>59</v>
      </c>
      <c r="E34" s="41" t="s">
        <v>60</v>
      </c>
      <c r="F34" s="41" t="s">
        <v>61</v>
      </c>
    </row>
    <row r="35" spans="1:9" x14ac:dyDescent="0.25">
      <c r="A35" s="26">
        <f t="shared" ref="A35:A42" si="2">A34+1</f>
        <v>23</v>
      </c>
      <c r="B35" s="43" t="s">
        <v>22</v>
      </c>
      <c r="C35" s="66"/>
      <c r="D35" s="66"/>
      <c r="E35" s="66"/>
      <c r="F35" s="67"/>
    </row>
    <row r="36" spans="1:9" x14ac:dyDescent="0.25">
      <c r="A36" s="26">
        <f t="shared" si="2"/>
        <v>24</v>
      </c>
      <c r="B36" s="46">
        <v>360</v>
      </c>
      <c r="C36" s="27">
        <f>+VLOOKUP(B36,'2014 ISO Study with Inc Plant'!A:F,3,FALSE)</f>
        <v>107597918.13</v>
      </c>
      <c r="D36" s="47" t="s">
        <v>75</v>
      </c>
      <c r="E36" s="27">
        <f>VLOOKUP(B36,'2014 ISO Study with Inc Plant'!$A:$F,4,FALSE)</f>
        <v>0</v>
      </c>
      <c r="F36" s="48">
        <f>E36/C36</f>
        <v>0</v>
      </c>
    </row>
    <row r="37" spans="1:9" x14ac:dyDescent="0.25">
      <c r="A37" s="26">
        <f t="shared" si="2"/>
        <v>25</v>
      </c>
      <c r="B37" s="55" t="s">
        <v>23</v>
      </c>
      <c r="C37" s="52"/>
      <c r="D37" s="52"/>
      <c r="E37" s="31"/>
      <c r="F37" s="48"/>
    </row>
    <row r="38" spans="1:9" x14ac:dyDescent="0.25">
      <c r="A38" s="26">
        <f t="shared" si="2"/>
        <v>26</v>
      </c>
      <c r="B38" s="46">
        <v>361</v>
      </c>
      <c r="C38" s="27">
        <f>+VLOOKUP(B38,'2014 ISO Study with Inc Plant'!A:F,3,FALSE)</f>
        <v>523812731.94999999</v>
      </c>
      <c r="D38" s="47" t="s">
        <v>76</v>
      </c>
      <c r="E38" s="27">
        <f>VLOOKUP(B38,'2014 ISO Study with Inc Plant'!$A:$F,4,FALSE)</f>
        <v>0</v>
      </c>
      <c r="F38" s="48">
        <f>E38/C38</f>
        <v>0</v>
      </c>
    </row>
    <row r="39" spans="1:9" x14ac:dyDescent="0.25">
      <c r="A39" s="26">
        <f t="shared" si="2"/>
        <v>27</v>
      </c>
      <c r="B39" s="46">
        <v>362</v>
      </c>
      <c r="C39" s="28">
        <f>+VLOOKUP(B39,'2014 ISO Study with Inc Plant'!A:F,3,FALSE)</f>
        <v>2063717889.6700001</v>
      </c>
      <c r="D39" s="47" t="s">
        <v>77</v>
      </c>
      <c r="E39" s="28">
        <f>VLOOKUP(B39,'2014 ISO Study with Inc Plant'!$A:$F,4,FALSE)</f>
        <v>0</v>
      </c>
      <c r="F39" s="50">
        <f>E39/C39</f>
        <v>0</v>
      </c>
    </row>
    <row r="40" spans="1:9" x14ac:dyDescent="0.25">
      <c r="A40" s="26">
        <f t="shared" si="2"/>
        <v>28</v>
      </c>
      <c r="B40" s="51" t="s">
        <v>24</v>
      </c>
      <c r="C40" s="52">
        <f>SUM(C38:C39)</f>
        <v>2587530621.6199999</v>
      </c>
      <c r="D40" s="30" t="str">
        <f>"L "&amp;A38&amp;" + L "&amp;A39&amp;""</f>
        <v>L 26 + L 27</v>
      </c>
      <c r="E40" s="52">
        <f>SUM(E38:E39)</f>
        <v>0</v>
      </c>
      <c r="F40" s="48">
        <f>E40/C40</f>
        <v>0</v>
      </c>
    </row>
    <row r="41" spans="1:9" x14ac:dyDescent="0.25">
      <c r="A41" s="26">
        <f t="shared" si="2"/>
        <v>29</v>
      </c>
      <c r="B41" s="72"/>
      <c r="C41" s="73"/>
      <c r="D41" s="52"/>
      <c r="E41" s="52"/>
      <c r="F41" s="48"/>
    </row>
    <row r="42" spans="1:9" x14ac:dyDescent="0.25">
      <c r="A42" s="26">
        <f t="shared" si="2"/>
        <v>30</v>
      </c>
      <c r="B42" s="74" t="s">
        <v>25</v>
      </c>
      <c r="C42" s="63">
        <f>C36+C40</f>
        <v>2695128539.75</v>
      </c>
      <c r="D42" s="30" t="str">
        <f>"L "&amp;A36&amp;" + L "&amp;A40&amp;""</f>
        <v>L 24 + L 28</v>
      </c>
      <c r="E42" s="63">
        <f>E36+E40</f>
        <v>0</v>
      </c>
      <c r="F42" s="64">
        <f>E42/C42</f>
        <v>0</v>
      </c>
      <c r="G42" s="23" t="s">
        <v>78</v>
      </c>
      <c r="H42" s="23"/>
    </row>
    <row r="43" spans="1:9" x14ac:dyDescent="0.25">
      <c r="A43" s="26"/>
      <c r="B43" s="75"/>
      <c r="C43" s="76"/>
      <c r="D43" s="76"/>
      <c r="E43" s="76"/>
      <c r="F43" s="77"/>
      <c r="H43" s="78"/>
      <c r="I43" s="23"/>
    </row>
    <row r="44" spans="1:9" x14ac:dyDescent="0.25">
      <c r="A44" s="79"/>
      <c r="E44" s="80"/>
    </row>
    <row r="45" spans="1:9" x14ac:dyDescent="0.25">
      <c r="A45" s="81" t="s">
        <v>52</v>
      </c>
    </row>
    <row r="46" spans="1:9" x14ac:dyDescent="0.25">
      <c r="A46" s="30" t="s">
        <v>79</v>
      </c>
      <c r="E46" s="80"/>
    </row>
    <row r="47" spans="1:9" x14ac:dyDescent="0.25">
      <c r="A47" s="30" t="s">
        <v>80</v>
      </c>
    </row>
    <row r="48" spans="1:9" x14ac:dyDescent="0.25">
      <c r="A48" s="30" t="s">
        <v>81</v>
      </c>
      <c r="C48" s="80"/>
      <c r="D48" s="80"/>
    </row>
    <row r="49" spans="1:4" x14ac:dyDescent="0.25">
      <c r="A49" s="30" t="s">
        <v>82</v>
      </c>
      <c r="C49" s="82"/>
      <c r="D49" s="82"/>
    </row>
    <row r="50" spans="1:4" x14ac:dyDescent="0.25">
      <c r="A50" s="79"/>
      <c r="C50" s="80"/>
      <c r="D50" s="80"/>
    </row>
    <row r="51" spans="1:4" x14ac:dyDescent="0.25">
      <c r="A51" s="81" t="s">
        <v>83</v>
      </c>
    </row>
    <row r="52" spans="1:4" x14ac:dyDescent="0.25">
      <c r="A52" s="30" t="s">
        <v>84</v>
      </c>
    </row>
    <row r="53" spans="1:4" x14ac:dyDescent="0.25">
      <c r="A53" s="30" t="s">
        <v>85</v>
      </c>
    </row>
    <row r="54" spans="1:4" x14ac:dyDescent="0.25">
      <c r="A54" s="30" t="s">
        <v>86</v>
      </c>
    </row>
  </sheetData>
  <pageMargins left="0.7" right="0.7" top="0.75" bottom="0.75" header="0.3" footer="0.3"/>
  <pageSetup scale="90" orientation="portrait" cellComments="asDisplayed" r:id="rId1"/>
  <headerFooter>
    <oddHeader>&amp;CSchedule 7
Transmission Plant Study Summary
&amp;RTO8  Draft Annual Update
(Based on Aug. 26, 2013 Offer of Settlement)</oddHeader>
    <oddFooter>&amp;R7-PlantStudy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B10"/>
  <sheetViews>
    <sheetView tabSelected="1" zoomScaleNormal="100" workbookViewId="0"/>
  </sheetViews>
  <sheetFormatPr defaultRowHeight="15" x14ac:dyDescent="0.25"/>
  <sheetData>
    <row r="2" spans="2:2" x14ac:dyDescent="0.25">
      <c r="B2" t="s">
        <v>113</v>
      </c>
    </row>
    <row r="5" spans="2:2" x14ac:dyDescent="0.25">
      <c r="B5" t="s">
        <v>114</v>
      </c>
    </row>
    <row r="6" spans="2:2" x14ac:dyDescent="0.25">
      <c r="B6" t="s">
        <v>118</v>
      </c>
    </row>
    <row r="7" spans="2:2" x14ac:dyDescent="0.25">
      <c r="B7" t="s">
        <v>115</v>
      </c>
    </row>
    <row r="8" spans="2:2" x14ac:dyDescent="0.25">
      <c r="B8" t="s">
        <v>116</v>
      </c>
    </row>
    <row r="9" spans="2:2" x14ac:dyDescent="0.25">
      <c r="B9" t="s">
        <v>117</v>
      </c>
    </row>
    <row r="10" spans="2:2" x14ac:dyDescent="0.25">
      <c r="B10" t="s">
        <v>37</v>
      </c>
    </row>
  </sheetData>
  <pageMargins left="0.7" right="0.7" top="0.75" bottom="0.75" header="0.3" footer="0.3"/>
  <pageSetup orientation="portrait" verticalDpi="0" r:id="rId1"/>
  <headerFooter>
    <oddHeader>&amp;RTO10 Draft Annual Update 
Attachment 4
WP-Schedule 6 and 8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R154"/>
  <sheetViews>
    <sheetView zoomScaleNormal="100" workbookViewId="0"/>
  </sheetViews>
  <sheetFormatPr defaultRowHeight="15" x14ac:dyDescent="0.25"/>
  <cols>
    <col min="2" max="2" width="11.85546875" style="119" bestFit="1" customWidth="1"/>
    <col min="3" max="13" width="16" customWidth="1"/>
    <col min="14" max="14" width="14.5703125" bestFit="1" customWidth="1"/>
    <col min="15" max="15" width="15.28515625" bestFit="1" customWidth="1"/>
    <col min="16" max="16" width="12.5703125" bestFit="1" customWidth="1"/>
  </cols>
  <sheetData>
    <row r="1" spans="1:13" ht="18.75" x14ac:dyDescent="0.3">
      <c r="A1" s="2" t="s">
        <v>3</v>
      </c>
    </row>
    <row r="2" spans="1:13" x14ac:dyDescent="0.25">
      <c r="C2" s="121">
        <f>C5-C58</f>
        <v>0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</row>
    <row r="3" spans="1:13" x14ac:dyDescent="0.25">
      <c r="A3" s="1" t="s">
        <v>4</v>
      </c>
    </row>
    <row r="4" spans="1:13" x14ac:dyDescent="0.25">
      <c r="C4" s="5">
        <v>350.1</v>
      </c>
      <c r="D4" s="5">
        <v>350.2</v>
      </c>
      <c r="E4" s="5">
        <v>352</v>
      </c>
      <c r="F4" s="5">
        <v>353</v>
      </c>
      <c r="G4" s="5">
        <v>354</v>
      </c>
      <c r="H4" s="5">
        <v>355</v>
      </c>
      <c r="I4" s="5">
        <v>356</v>
      </c>
      <c r="J4" s="5">
        <v>357</v>
      </c>
      <c r="K4" s="5">
        <v>358</v>
      </c>
      <c r="L4" s="5">
        <v>359</v>
      </c>
      <c r="M4" s="5" t="s">
        <v>2</v>
      </c>
    </row>
    <row r="5" spans="1:13" x14ac:dyDescent="0.25">
      <c r="B5" s="119" t="s">
        <v>5</v>
      </c>
      <c r="C5" s="125">
        <f>C58</f>
        <v>120299329.69</v>
      </c>
      <c r="D5" s="125">
        <f t="shared" ref="D5:L5" si="0">D58</f>
        <v>178578040.86000001</v>
      </c>
      <c r="E5" s="125">
        <f t="shared" si="0"/>
        <v>564337780.4799999</v>
      </c>
      <c r="F5" s="125">
        <f>F58</f>
        <v>4639419681.6699991</v>
      </c>
      <c r="G5" s="125">
        <f t="shared" si="0"/>
        <v>1521172513.98</v>
      </c>
      <c r="H5" s="125">
        <f t="shared" si="0"/>
        <v>699098442.80000019</v>
      </c>
      <c r="I5" s="125">
        <f>I58</f>
        <v>986734475.99000001</v>
      </c>
      <c r="J5" s="125">
        <f t="shared" si="0"/>
        <v>54837628.460000001</v>
      </c>
      <c r="K5" s="125">
        <f t="shared" si="0"/>
        <v>226947419.47999999</v>
      </c>
      <c r="L5" s="125">
        <f t="shared" si="0"/>
        <v>76476358.189999998</v>
      </c>
      <c r="M5" s="3">
        <f>SUM(C5:L5)</f>
        <v>9067901671.5999985</v>
      </c>
    </row>
    <row r="6" spans="1:13" x14ac:dyDescent="0.25">
      <c r="B6" s="120">
        <f>B23</f>
        <v>41640</v>
      </c>
      <c r="C6" s="3">
        <f>C59-C58</f>
        <v>-1311.9800000041723</v>
      </c>
      <c r="D6" s="3">
        <f>D59-D58</f>
        <v>-264840.21000000834</v>
      </c>
      <c r="E6" s="3">
        <f t="shared" ref="E6:L6" si="1">E59-E58</f>
        <v>-213429.7199999094</v>
      </c>
      <c r="F6" s="3">
        <f t="shared" si="1"/>
        <v>-9974980.6599988937</v>
      </c>
      <c r="G6" s="3">
        <f t="shared" si="1"/>
        <v>6137126.8800001144</v>
      </c>
      <c r="H6" s="3">
        <f t="shared" si="1"/>
        <v>3099111.3299999237</v>
      </c>
      <c r="I6" s="3">
        <f t="shared" si="1"/>
        <v>247894.15999996662</v>
      </c>
      <c r="J6" s="3">
        <f t="shared" si="1"/>
        <v>7502.070000000298</v>
      </c>
      <c r="K6" s="3">
        <f t="shared" si="1"/>
        <v>180801.21000000834</v>
      </c>
      <c r="L6" s="3">
        <f t="shared" si="1"/>
        <v>-4141019.900000006</v>
      </c>
      <c r="M6" s="3"/>
    </row>
    <row r="7" spans="1:13" x14ac:dyDescent="0.25">
      <c r="B7" s="120">
        <f t="shared" ref="B7:B17" si="2">B24</f>
        <v>41671</v>
      </c>
      <c r="C7" s="3">
        <f t="shared" ref="C7:L17" si="3">C60-C59</f>
        <v>0</v>
      </c>
      <c r="D7" s="3">
        <f t="shared" si="3"/>
        <v>1677304.9200000167</v>
      </c>
      <c r="E7" s="3">
        <f t="shared" si="3"/>
        <v>1551610.5799999237</v>
      </c>
      <c r="F7" s="3">
        <f t="shared" si="3"/>
        <v>20114795.499999046</v>
      </c>
      <c r="G7" s="3">
        <f t="shared" si="3"/>
        <v>15360819.889999628</v>
      </c>
      <c r="H7" s="3">
        <f t="shared" si="3"/>
        <v>4032005.9099999666</v>
      </c>
      <c r="I7" s="3">
        <f t="shared" si="3"/>
        <v>8011509.2699999809</v>
      </c>
      <c r="J7" s="3">
        <f t="shared" si="3"/>
        <v>8372.429999999702</v>
      </c>
      <c r="K7" s="3">
        <f t="shared" si="3"/>
        <v>821489.25999999046</v>
      </c>
      <c r="L7" s="3">
        <f t="shared" si="3"/>
        <v>757702.36000001431</v>
      </c>
      <c r="M7" s="3"/>
    </row>
    <row r="8" spans="1:13" x14ac:dyDescent="0.25">
      <c r="B8" s="120">
        <f t="shared" si="2"/>
        <v>41699</v>
      </c>
      <c r="C8" s="3">
        <f t="shared" si="3"/>
        <v>63.640000000596046</v>
      </c>
      <c r="D8" s="3">
        <f t="shared" si="3"/>
        <v>1066195.1499999762</v>
      </c>
      <c r="E8" s="3">
        <f t="shared" si="3"/>
        <v>-8944384.1399999857</v>
      </c>
      <c r="F8" s="3">
        <f t="shared" si="3"/>
        <v>29123181.530000687</v>
      </c>
      <c r="G8" s="3">
        <f t="shared" si="3"/>
        <v>455786.89000034332</v>
      </c>
      <c r="H8" s="3">
        <f t="shared" si="3"/>
        <v>1749537.5299999714</v>
      </c>
      <c r="I8" s="3">
        <f t="shared" si="3"/>
        <v>186794.97000014782</v>
      </c>
      <c r="J8" s="3">
        <f t="shared" si="3"/>
        <v>14146.54999999702</v>
      </c>
      <c r="K8" s="3">
        <f t="shared" si="3"/>
        <v>24457.949999988079</v>
      </c>
      <c r="L8" s="3">
        <f t="shared" si="3"/>
        <v>-31050.610000014305</v>
      </c>
      <c r="M8" s="3"/>
    </row>
    <row r="9" spans="1:13" x14ac:dyDescent="0.25">
      <c r="B9" s="120">
        <f t="shared" si="2"/>
        <v>41730</v>
      </c>
      <c r="C9" s="3">
        <f t="shared" si="3"/>
        <v>-6762.8699999898672</v>
      </c>
      <c r="D9" s="3">
        <f t="shared" si="3"/>
        <v>6908.380000025034</v>
      </c>
      <c r="E9" s="3">
        <f t="shared" si="3"/>
        <v>4584551.120000124</v>
      </c>
      <c r="F9" s="3">
        <f t="shared" si="3"/>
        <v>46863583.070000648</v>
      </c>
      <c r="G9" s="3">
        <f t="shared" si="3"/>
        <v>1904493.8499996662</v>
      </c>
      <c r="H9" s="3">
        <f t="shared" si="3"/>
        <v>4961798.7699999809</v>
      </c>
      <c r="I9" s="3">
        <f t="shared" si="3"/>
        <v>764803.33000004292</v>
      </c>
      <c r="J9" s="3">
        <f t="shared" si="3"/>
        <v>1197453.9200000018</v>
      </c>
      <c r="K9" s="3">
        <f t="shared" si="3"/>
        <v>12576336.770000041</v>
      </c>
      <c r="L9" s="3">
        <f t="shared" si="3"/>
        <v>154208.74000000954</v>
      </c>
      <c r="M9" s="3"/>
    </row>
    <row r="10" spans="1:13" x14ac:dyDescent="0.25">
      <c r="B10" s="120">
        <f t="shared" si="2"/>
        <v>41760</v>
      </c>
      <c r="C10" s="3">
        <f t="shared" si="3"/>
        <v>-1754.3299999982119</v>
      </c>
      <c r="D10" s="3">
        <f t="shared" si="3"/>
        <v>0</v>
      </c>
      <c r="E10" s="3">
        <f t="shared" si="3"/>
        <v>2298288.6499999762</v>
      </c>
      <c r="F10" s="3">
        <f t="shared" si="3"/>
        <v>47333204.699998856</v>
      </c>
      <c r="G10" s="3">
        <f t="shared" si="3"/>
        <v>13484554.340000153</v>
      </c>
      <c r="H10" s="3">
        <f t="shared" si="3"/>
        <v>4649361.2299998999</v>
      </c>
      <c r="I10" s="3">
        <f t="shared" si="3"/>
        <v>4999642.0199997425</v>
      </c>
      <c r="J10" s="3">
        <f t="shared" si="3"/>
        <v>5508.9900000020862</v>
      </c>
      <c r="K10" s="3">
        <f t="shared" si="3"/>
        <v>-48994.920000016689</v>
      </c>
      <c r="L10" s="3">
        <f t="shared" si="3"/>
        <v>231499.79999999702</v>
      </c>
      <c r="M10" s="3"/>
    </row>
    <row r="11" spans="1:13" x14ac:dyDescent="0.25">
      <c r="B11" s="120">
        <f t="shared" si="2"/>
        <v>41791</v>
      </c>
      <c r="C11" s="3">
        <f t="shared" si="3"/>
        <v>-4791.6000000089407</v>
      </c>
      <c r="D11" s="3">
        <f t="shared" si="3"/>
        <v>-22295.25</v>
      </c>
      <c r="E11" s="3">
        <f t="shared" si="3"/>
        <v>2171600.2199999094</v>
      </c>
      <c r="F11" s="3">
        <f t="shared" si="3"/>
        <v>50975384.720001221</v>
      </c>
      <c r="G11" s="3">
        <f t="shared" si="3"/>
        <v>3430071.3100001812</v>
      </c>
      <c r="H11" s="3">
        <f t="shared" si="3"/>
        <v>2935088.8300000429</v>
      </c>
      <c r="I11" s="3">
        <f t="shared" si="3"/>
        <v>3430818.5000001192</v>
      </c>
      <c r="J11" s="3">
        <f t="shared" si="3"/>
        <v>401122.89999999851</v>
      </c>
      <c r="K11" s="3">
        <f t="shared" si="3"/>
        <v>-602975.75999999046</v>
      </c>
      <c r="L11" s="3">
        <f t="shared" si="3"/>
        <v>193750.15000000596</v>
      </c>
      <c r="M11" s="3"/>
    </row>
    <row r="12" spans="1:13" x14ac:dyDescent="0.25">
      <c r="B12" s="120">
        <f t="shared" si="2"/>
        <v>41821</v>
      </c>
      <c r="C12" s="3">
        <f t="shared" si="3"/>
        <v>0</v>
      </c>
      <c r="D12" s="3">
        <f t="shared" si="3"/>
        <v>-936.84999999403954</v>
      </c>
      <c r="E12" s="3">
        <f t="shared" si="3"/>
        <v>1668289.1300001144</v>
      </c>
      <c r="F12" s="3">
        <f t="shared" si="3"/>
        <v>30783625.840000153</v>
      </c>
      <c r="G12" s="3">
        <f t="shared" si="3"/>
        <v>3093385.6699998379</v>
      </c>
      <c r="H12" s="3">
        <f t="shared" si="3"/>
        <v>2891951.0899999142</v>
      </c>
      <c r="I12" s="3">
        <f t="shared" si="3"/>
        <v>3452073.2599999905</v>
      </c>
      <c r="J12" s="3">
        <f t="shared" si="3"/>
        <v>-24469.479999996722</v>
      </c>
      <c r="K12" s="3">
        <f t="shared" si="3"/>
        <v>331781.19999998808</v>
      </c>
      <c r="L12" s="3">
        <f t="shared" si="3"/>
        <v>133853.32999999821</v>
      </c>
      <c r="M12" s="3"/>
    </row>
    <row r="13" spans="1:13" x14ac:dyDescent="0.25">
      <c r="B13" s="120">
        <f t="shared" si="2"/>
        <v>41852</v>
      </c>
      <c r="C13" s="3">
        <f t="shared" si="3"/>
        <v>-25.640000000596046</v>
      </c>
      <c r="D13" s="3">
        <f t="shared" si="3"/>
        <v>18760958.110000014</v>
      </c>
      <c r="E13" s="3">
        <f t="shared" si="3"/>
        <v>9128121.3299999237</v>
      </c>
      <c r="F13" s="3">
        <f t="shared" si="3"/>
        <v>-4390317.8700017929</v>
      </c>
      <c r="G13" s="3">
        <f t="shared" si="3"/>
        <v>4600944.9500000477</v>
      </c>
      <c r="H13" s="3">
        <f t="shared" si="3"/>
        <v>9077863.8100001812</v>
      </c>
      <c r="I13" s="3">
        <f t="shared" si="3"/>
        <v>2186757.8200001717</v>
      </c>
      <c r="J13" s="3">
        <f t="shared" si="3"/>
        <v>-4808.9800000041723</v>
      </c>
      <c r="K13" s="3">
        <f t="shared" si="3"/>
        <v>-108816.19999998808</v>
      </c>
      <c r="L13" s="3">
        <f t="shared" si="3"/>
        <v>182966.40999999642</v>
      </c>
      <c r="M13" s="3"/>
    </row>
    <row r="14" spans="1:13" x14ac:dyDescent="0.25">
      <c r="B14" s="120">
        <f t="shared" si="2"/>
        <v>41883</v>
      </c>
      <c r="C14" s="3">
        <f t="shared" si="3"/>
        <v>-1086.3799999952316</v>
      </c>
      <c r="D14" s="3">
        <f t="shared" si="3"/>
        <v>1391.3999999761581</v>
      </c>
      <c r="E14" s="3">
        <f t="shared" si="3"/>
        <v>2017242.5400000811</v>
      </c>
      <c r="F14" s="3">
        <f t="shared" si="3"/>
        <v>13839216.760001183</v>
      </c>
      <c r="G14" s="3">
        <f t="shared" si="3"/>
        <v>4500663.9500000477</v>
      </c>
      <c r="H14" s="3">
        <f t="shared" si="3"/>
        <v>14437711.459999919</v>
      </c>
      <c r="I14" s="3">
        <f t="shared" si="3"/>
        <v>-3311784.3900001049</v>
      </c>
      <c r="J14" s="3">
        <f t="shared" si="3"/>
        <v>83.490000002086163</v>
      </c>
      <c r="K14" s="3">
        <f t="shared" si="3"/>
        <v>5350531.9699999988</v>
      </c>
      <c r="L14" s="3">
        <f t="shared" si="3"/>
        <v>-7245163.9399999976</v>
      </c>
      <c r="M14" s="3"/>
    </row>
    <row r="15" spans="1:13" x14ac:dyDescent="0.25">
      <c r="B15" s="120">
        <f t="shared" si="2"/>
        <v>41913</v>
      </c>
      <c r="C15" s="3">
        <f t="shared" si="3"/>
        <v>-452.79999999701977</v>
      </c>
      <c r="D15" s="3">
        <f t="shared" si="3"/>
        <v>2477.039999961853</v>
      </c>
      <c r="E15" s="3">
        <f t="shared" si="3"/>
        <v>32421215.749999762</v>
      </c>
      <c r="F15" s="3">
        <f t="shared" si="3"/>
        <v>-17060973.25</v>
      </c>
      <c r="G15" s="3">
        <f t="shared" si="3"/>
        <v>2558378.6499998569</v>
      </c>
      <c r="H15" s="3">
        <f t="shared" si="3"/>
        <v>6912447.3200000525</v>
      </c>
      <c r="I15" s="3">
        <f t="shared" si="3"/>
        <v>7282100.6399999857</v>
      </c>
      <c r="J15" s="3">
        <f t="shared" si="3"/>
        <v>101311.1099999994</v>
      </c>
      <c r="K15" s="3">
        <f t="shared" si="3"/>
        <v>112634.05000001192</v>
      </c>
      <c r="L15" s="3">
        <f t="shared" si="3"/>
        <v>-4563155.9200000018</v>
      </c>
      <c r="M15" s="3"/>
    </row>
    <row r="16" spans="1:13" x14ac:dyDescent="0.25">
      <c r="B16" s="120">
        <f t="shared" si="2"/>
        <v>41944</v>
      </c>
      <c r="C16" s="3">
        <f t="shared" si="3"/>
        <v>0</v>
      </c>
      <c r="D16" s="3">
        <f t="shared" si="3"/>
        <v>14806.700000017881</v>
      </c>
      <c r="E16" s="3">
        <f t="shared" si="3"/>
        <v>4096755.3500001431</v>
      </c>
      <c r="F16" s="3">
        <f t="shared" si="3"/>
        <v>53968610.649998665</v>
      </c>
      <c r="G16" s="3">
        <f t="shared" si="3"/>
        <v>127683113.61000037</v>
      </c>
      <c r="H16" s="3">
        <f t="shared" si="3"/>
        <v>28643497.769999862</v>
      </c>
      <c r="I16" s="3">
        <f t="shared" si="3"/>
        <v>186630377.53000033</v>
      </c>
      <c r="J16" s="3">
        <f t="shared" si="3"/>
        <v>-241385.67000000179</v>
      </c>
      <c r="K16" s="3">
        <f t="shared" si="3"/>
        <v>82640.859999984503</v>
      </c>
      <c r="L16" s="3">
        <f t="shared" si="3"/>
        <v>-3838341.2200000063</v>
      </c>
      <c r="M16" s="3"/>
    </row>
    <row r="17" spans="1:15" x14ac:dyDescent="0.25">
      <c r="B17" s="120">
        <f t="shared" si="2"/>
        <v>41974</v>
      </c>
      <c r="C17" s="3">
        <f t="shared" si="3"/>
        <v>-109.40000000596046</v>
      </c>
      <c r="D17" s="3">
        <f t="shared" si="3"/>
        <v>10602.92999997735</v>
      </c>
      <c r="E17" s="3">
        <f t="shared" si="3"/>
        <v>13840463.76000011</v>
      </c>
      <c r="F17" s="3">
        <f t="shared" si="3"/>
        <v>95032808.870000839</v>
      </c>
      <c r="G17" s="3">
        <f t="shared" si="3"/>
        <v>179120470.93000007</v>
      </c>
      <c r="H17" s="3">
        <f t="shared" si="3"/>
        <v>56181279.890000105</v>
      </c>
      <c r="I17" s="3">
        <f t="shared" si="3"/>
        <v>74812365.949999571</v>
      </c>
      <c r="J17" s="3">
        <f t="shared" si="3"/>
        <v>2200.6600000038743</v>
      </c>
      <c r="K17" s="3">
        <f t="shared" si="3"/>
        <v>2802779.9699999988</v>
      </c>
      <c r="L17" s="3">
        <f t="shared" si="3"/>
        <v>28383942.420000024</v>
      </c>
      <c r="M17" s="3"/>
    </row>
    <row r="18" spans="1:15" ht="15.75" thickBot="1" x14ac:dyDescent="0.3">
      <c r="B18" s="119" t="s">
        <v>6</v>
      </c>
      <c r="C18" s="6">
        <f>SUM(C5:C17)</f>
        <v>120283098.33</v>
      </c>
      <c r="D18" s="6">
        <f t="shared" ref="D18:K18" si="4">SUM(D5:D17)</f>
        <v>199830613.17999998</v>
      </c>
      <c r="E18" s="6">
        <f t="shared" si="4"/>
        <v>628958105.05000007</v>
      </c>
      <c r="F18" s="6">
        <f t="shared" si="4"/>
        <v>4996027821.5299997</v>
      </c>
      <c r="G18" s="6">
        <f t="shared" si="4"/>
        <v>1883502324.9000003</v>
      </c>
      <c r="H18" s="6">
        <f t="shared" si="4"/>
        <v>838670097.74000001</v>
      </c>
      <c r="I18" s="6">
        <f t="shared" si="4"/>
        <v>1275427829.05</v>
      </c>
      <c r="J18" s="6">
        <f t="shared" si="4"/>
        <v>56304666.450000003</v>
      </c>
      <c r="K18" s="6">
        <f t="shared" si="4"/>
        <v>248470085.84</v>
      </c>
      <c r="L18" s="6">
        <f>SUM(L5:L17)</f>
        <v>86695549.810000017</v>
      </c>
      <c r="M18" s="6">
        <f>SUM(C18:L18)</f>
        <v>10334170191.880001</v>
      </c>
      <c r="N18" s="121">
        <f>M18-'2014 ISO Study with Inc Plant'!B26</f>
        <v>1.4400005340576172</v>
      </c>
      <c r="O18" t="s">
        <v>94</v>
      </c>
    </row>
    <row r="19" spans="1:15" ht="15.75" thickTop="1" x14ac:dyDescent="0.25"/>
    <row r="20" spans="1:15" x14ac:dyDescent="0.25">
      <c r="A20" s="1" t="s">
        <v>7</v>
      </c>
    </row>
    <row r="21" spans="1:15" x14ac:dyDescent="0.25">
      <c r="C21" s="5">
        <v>350.1</v>
      </c>
      <c r="D21" s="5">
        <v>350.2</v>
      </c>
      <c r="E21" s="5">
        <v>352</v>
      </c>
      <c r="F21" s="5">
        <v>353</v>
      </c>
      <c r="G21" s="5">
        <v>354</v>
      </c>
      <c r="H21" s="5">
        <v>355</v>
      </c>
      <c r="I21" s="5">
        <v>356</v>
      </c>
      <c r="J21" s="5">
        <v>357</v>
      </c>
      <c r="K21" s="5">
        <v>358</v>
      </c>
      <c r="L21" s="5">
        <v>359</v>
      </c>
      <c r="M21" s="5" t="s">
        <v>2</v>
      </c>
    </row>
    <row r="22" spans="1:15" x14ac:dyDescent="0.25">
      <c r="B22" s="119" t="s">
        <v>5</v>
      </c>
      <c r="C22" s="3">
        <v>0</v>
      </c>
      <c r="D22" s="3">
        <f>C73+D73</f>
        <v>15746549.049999999</v>
      </c>
      <c r="E22" s="3">
        <f t="shared" ref="E22:L22" si="5">E73</f>
        <v>95616858.183658555</v>
      </c>
      <c r="F22" s="3">
        <f t="shared" si="5"/>
        <v>556437340.01219463</v>
      </c>
      <c r="G22" s="3">
        <f t="shared" si="5"/>
        <v>396210381.26883435</v>
      </c>
      <c r="H22" s="3">
        <f t="shared" si="5"/>
        <v>152521404.87462071</v>
      </c>
      <c r="I22" s="3">
        <f t="shared" si="5"/>
        <v>519317621.44075406</v>
      </c>
      <c r="J22" s="3">
        <f t="shared" si="5"/>
        <v>15735303.140820952</v>
      </c>
      <c r="K22" s="3">
        <f t="shared" si="5"/>
        <v>82381427.199167162</v>
      </c>
      <c r="L22" s="3">
        <f t="shared" si="5"/>
        <v>2282331.5746839754</v>
      </c>
      <c r="M22" s="3">
        <f>SUM(C22:L22)</f>
        <v>1836249216.7447345</v>
      </c>
    </row>
    <row r="23" spans="1:15" x14ac:dyDescent="0.25">
      <c r="B23" s="120">
        <f>B41</f>
        <v>41640</v>
      </c>
      <c r="C23" s="3">
        <v>0</v>
      </c>
      <c r="D23" s="3">
        <f>(D74+C74)-(D73+C73)</f>
        <v>243624.67000000179</v>
      </c>
      <c r="E23" s="3">
        <f>E74-E73</f>
        <v>985737.52094304562</v>
      </c>
      <c r="F23" s="3">
        <f t="shared" ref="F23:L23" si="6">F74-F73</f>
        <v>6659998.6073405743</v>
      </c>
      <c r="G23" s="3">
        <f t="shared" si="6"/>
        <v>-1833264.2312287092</v>
      </c>
      <c r="H23" s="3">
        <f t="shared" si="6"/>
        <v>1131618.5410888493</v>
      </c>
      <c r="I23" s="3">
        <f t="shared" si="6"/>
        <v>778268.32647025585</v>
      </c>
      <c r="J23" s="3">
        <f t="shared" si="6"/>
        <v>342801.37317148037</v>
      </c>
      <c r="K23" s="3">
        <f t="shared" si="6"/>
        <v>460914.87654405832</v>
      </c>
      <c r="L23" s="3">
        <f t="shared" si="6"/>
        <v>5978577.5112095783</v>
      </c>
      <c r="M23" s="3"/>
    </row>
    <row r="24" spans="1:15" x14ac:dyDescent="0.25">
      <c r="B24" s="120">
        <f t="shared" ref="B24:B34" si="7">B42</f>
        <v>41671</v>
      </c>
      <c r="C24" s="3">
        <v>0</v>
      </c>
      <c r="D24" s="3">
        <f t="shared" ref="D24:D34" si="8">(D75+C75)-(D74+C74)</f>
        <v>203294.24000000209</v>
      </c>
      <c r="E24" s="3">
        <f t="shared" ref="E24:L24" si="9">E75-E74</f>
        <v>824577.6576975733</v>
      </c>
      <c r="F24" s="3">
        <f t="shared" si="9"/>
        <v>7867654.1483398676</v>
      </c>
      <c r="G24" s="3">
        <f t="shared" si="9"/>
        <v>-1222566.0576388836</v>
      </c>
      <c r="H24" s="3">
        <f t="shared" si="9"/>
        <v>1411690.5280216336</v>
      </c>
      <c r="I24" s="3">
        <f t="shared" si="9"/>
        <v>2357847.8114973903</v>
      </c>
      <c r="J24" s="3">
        <f t="shared" si="9"/>
        <v>76253.360121110454</v>
      </c>
      <c r="K24" s="3">
        <f t="shared" si="9"/>
        <v>193618.3100708127</v>
      </c>
      <c r="L24" s="3">
        <f t="shared" si="9"/>
        <v>68908.076595119201</v>
      </c>
      <c r="M24" s="3"/>
    </row>
    <row r="25" spans="1:15" x14ac:dyDescent="0.25">
      <c r="B25" s="120">
        <f t="shared" si="7"/>
        <v>41699</v>
      </c>
      <c r="C25" s="3">
        <v>0</v>
      </c>
      <c r="D25" s="3">
        <f t="shared" si="8"/>
        <v>245308.61999999918</v>
      </c>
      <c r="E25" s="3">
        <f t="shared" ref="E25:L25" si="10">E76-E75</f>
        <v>785290.50192333758</v>
      </c>
      <c r="F25" s="3">
        <f t="shared" si="10"/>
        <v>8231260.703591466</v>
      </c>
      <c r="G25" s="3">
        <f t="shared" si="10"/>
        <v>2967495.0894238949</v>
      </c>
      <c r="H25" s="3">
        <f t="shared" si="10"/>
        <v>671033.49258035421</v>
      </c>
      <c r="I25" s="3">
        <f t="shared" si="10"/>
        <v>2160005.0812230706</v>
      </c>
      <c r="J25" s="3">
        <f t="shared" si="10"/>
        <v>77741.592447239906</v>
      </c>
      <c r="K25" s="3">
        <f t="shared" si="10"/>
        <v>270752.38033908606</v>
      </c>
      <c r="L25" s="3">
        <f t="shared" si="10"/>
        <v>112736.79102540016</v>
      </c>
      <c r="M25" s="3"/>
    </row>
    <row r="26" spans="1:15" x14ac:dyDescent="0.25">
      <c r="B26" s="120">
        <f t="shared" si="7"/>
        <v>41730</v>
      </c>
      <c r="C26" s="3">
        <v>0</v>
      </c>
      <c r="D26" s="3">
        <f t="shared" si="8"/>
        <v>245742.97999999672</v>
      </c>
      <c r="E26" s="3">
        <f t="shared" ref="E26:L26" si="11">E77-E76</f>
        <v>984072.91186352074</v>
      </c>
      <c r="F26" s="3">
        <f t="shared" si="11"/>
        <v>5550079.6040856838</v>
      </c>
      <c r="G26" s="3">
        <f t="shared" si="11"/>
        <v>-3612264.579105258</v>
      </c>
      <c r="H26" s="3">
        <f t="shared" si="11"/>
        <v>496810.09770792723</v>
      </c>
      <c r="I26" s="3">
        <f t="shared" si="11"/>
        <v>4055784.4764924645</v>
      </c>
      <c r="J26" s="3">
        <f t="shared" si="11"/>
        <v>77653.582876004279</v>
      </c>
      <c r="K26" s="3">
        <f t="shared" si="11"/>
        <v>564254.3348300755</v>
      </c>
      <c r="L26" s="3">
        <f t="shared" si="11"/>
        <v>-17688.663474202156</v>
      </c>
      <c r="M26" s="3"/>
    </row>
    <row r="27" spans="1:15" x14ac:dyDescent="0.25">
      <c r="B27" s="120">
        <f t="shared" si="7"/>
        <v>41760</v>
      </c>
      <c r="C27" s="3">
        <v>0</v>
      </c>
      <c r="D27" s="3">
        <f t="shared" si="8"/>
        <v>246084.97000000253</v>
      </c>
      <c r="E27" s="3">
        <f t="shared" ref="E27:L27" si="12">E78-E77</f>
        <v>1133168.0792246908</v>
      </c>
      <c r="F27" s="3">
        <f t="shared" si="12"/>
        <v>8123588.0640493631</v>
      </c>
      <c r="G27" s="3">
        <f t="shared" si="12"/>
        <v>6293542.4284164906</v>
      </c>
      <c r="H27" s="3">
        <f t="shared" si="12"/>
        <v>7772.1829515695572</v>
      </c>
      <c r="I27" s="3">
        <f t="shared" si="12"/>
        <v>2094531.6439786553</v>
      </c>
      <c r="J27" s="3">
        <f t="shared" si="12"/>
        <v>79248.150935294107</v>
      </c>
      <c r="K27" s="3">
        <f t="shared" si="12"/>
        <v>536392.14759270847</v>
      </c>
      <c r="L27" s="3">
        <f t="shared" si="12"/>
        <v>153155.81584828161</v>
      </c>
      <c r="M27" s="3"/>
    </row>
    <row r="28" spans="1:15" x14ac:dyDescent="0.25">
      <c r="B28" s="120">
        <f t="shared" si="7"/>
        <v>41791</v>
      </c>
      <c r="C28" s="3">
        <v>0</v>
      </c>
      <c r="D28" s="3">
        <f t="shared" si="8"/>
        <v>273925.8599999994</v>
      </c>
      <c r="E28" s="3">
        <f t="shared" ref="E28:L28" si="13">E79-E78</f>
        <v>1943816.555782944</v>
      </c>
      <c r="F28" s="3">
        <f t="shared" si="13"/>
        <v>23581041.583873272</v>
      </c>
      <c r="G28" s="3">
        <f t="shared" si="13"/>
        <v>2055743.6948346496</v>
      </c>
      <c r="H28" s="3">
        <f t="shared" si="13"/>
        <v>-1795452.4856698215</v>
      </c>
      <c r="I28" s="3">
        <f t="shared" si="13"/>
        <v>1433961.5498306751</v>
      </c>
      <c r="J28" s="3">
        <f t="shared" si="13"/>
        <v>75590.215906465426</v>
      </c>
      <c r="K28" s="3">
        <f t="shared" si="13"/>
        <v>568543.9205186516</v>
      </c>
      <c r="L28" s="3">
        <f t="shared" si="13"/>
        <v>54521.455864896998</v>
      </c>
      <c r="M28" s="3"/>
    </row>
    <row r="29" spans="1:15" x14ac:dyDescent="0.25">
      <c r="B29" s="120">
        <f t="shared" si="7"/>
        <v>41821</v>
      </c>
      <c r="C29" s="3">
        <v>0</v>
      </c>
      <c r="D29" s="3">
        <f t="shared" si="8"/>
        <v>249439.09999999776</v>
      </c>
      <c r="E29" s="3">
        <f t="shared" ref="E29:L29" si="14">E80-E79</f>
        <v>1639206.9155270904</v>
      </c>
      <c r="F29" s="3">
        <f t="shared" si="14"/>
        <v>10669960.601335049</v>
      </c>
      <c r="G29" s="3">
        <f t="shared" si="14"/>
        <v>3712624.216991365</v>
      </c>
      <c r="H29" s="3">
        <f t="shared" si="14"/>
        <v>-129484.72571316361</v>
      </c>
      <c r="I29" s="3">
        <f t="shared" si="14"/>
        <v>2704225.9771498442</v>
      </c>
      <c r="J29" s="3">
        <f t="shared" si="14"/>
        <v>61945.595391461626</v>
      </c>
      <c r="K29" s="3">
        <f t="shared" si="14"/>
        <v>779917.00912483037</v>
      </c>
      <c r="L29" s="3">
        <f t="shared" si="14"/>
        <v>114362.47367942333</v>
      </c>
      <c r="M29" s="3"/>
    </row>
    <row r="30" spans="1:15" x14ac:dyDescent="0.25">
      <c r="B30" s="120">
        <f t="shared" si="7"/>
        <v>41852</v>
      </c>
      <c r="C30" s="3">
        <v>0</v>
      </c>
      <c r="D30" s="3">
        <f t="shared" si="8"/>
        <v>246150.67000000179</v>
      </c>
      <c r="E30" s="3">
        <f t="shared" ref="E30:L30" si="15">E81-E80</f>
        <v>859693.94218713045</v>
      </c>
      <c r="F30" s="3">
        <f t="shared" si="15"/>
        <v>8761785.208781004</v>
      </c>
      <c r="G30" s="3">
        <f t="shared" si="15"/>
        <v>1192877.7291321754</v>
      </c>
      <c r="H30" s="3">
        <f t="shared" si="15"/>
        <v>1639379.1832000613</v>
      </c>
      <c r="I30" s="3">
        <f t="shared" si="15"/>
        <v>2242044.4615546465</v>
      </c>
      <c r="J30" s="3">
        <f t="shared" si="15"/>
        <v>76782.624221961945</v>
      </c>
      <c r="K30" s="3">
        <f t="shared" si="15"/>
        <v>262795.06860712171</v>
      </c>
      <c r="L30" s="3">
        <f t="shared" si="15"/>
        <v>58090.971642972901</v>
      </c>
      <c r="M30" s="3"/>
    </row>
    <row r="31" spans="1:15" x14ac:dyDescent="0.25">
      <c r="B31" s="120">
        <f t="shared" si="7"/>
        <v>41883</v>
      </c>
      <c r="C31" s="3">
        <v>0</v>
      </c>
      <c r="D31" s="3">
        <f t="shared" si="8"/>
        <v>195295.9299999997</v>
      </c>
      <c r="E31" s="3">
        <f t="shared" ref="E31:L31" si="16">E82-E81</f>
        <v>892761.79162588716</v>
      </c>
      <c r="F31" s="3">
        <f t="shared" si="16"/>
        <v>4453156.9742621183</v>
      </c>
      <c r="G31" s="3">
        <f t="shared" si="16"/>
        <v>1950779.5556340218</v>
      </c>
      <c r="H31" s="3">
        <f t="shared" si="16"/>
        <v>1294230.6323697865</v>
      </c>
      <c r="I31" s="3">
        <f t="shared" si="16"/>
        <v>2555660.2302956581</v>
      </c>
      <c r="J31" s="3">
        <f t="shared" si="16"/>
        <v>72680.269568786025</v>
      </c>
      <c r="K31" s="3">
        <f t="shared" si="16"/>
        <v>45915.821739345789</v>
      </c>
      <c r="L31" s="3">
        <f t="shared" si="16"/>
        <v>99546.260756451637</v>
      </c>
      <c r="M31" s="3"/>
    </row>
    <row r="32" spans="1:15" x14ac:dyDescent="0.25">
      <c r="B32" s="120">
        <f t="shared" si="7"/>
        <v>41913</v>
      </c>
      <c r="C32" s="3">
        <v>0</v>
      </c>
      <c r="D32" s="3">
        <f t="shared" si="8"/>
        <v>263008.02999999747</v>
      </c>
      <c r="E32" s="3">
        <f t="shared" ref="E32:L32" si="17">E83-E82</f>
        <v>1022262.7734125108</v>
      </c>
      <c r="F32" s="3">
        <f t="shared" si="17"/>
        <v>4774167.9974471331</v>
      </c>
      <c r="G32" s="3">
        <f t="shared" si="17"/>
        <v>4047371.1217873096</v>
      </c>
      <c r="H32" s="3">
        <f t="shared" si="17"/>
        <v>-453379.31621915102</v>
      </c>
      <c r="I32" s="3">
        <f t="shared" si="17"/>
        <v>4784933.255531311</v>
      </c>
      <c r="J32" s="3">
        <f t="shared" si="17"/>
        <v>-10827.272481946275</v>
      </c>
      <c r="K32" s="3">
        <f t="shared" si="17"/>
        <v>351817.1650505513</v>
      </c>
      <c r="L32" s="3">
        <f t="shared" si="17"/>
        <v>-560375.6894052485</v>
      </c>
      <c r="M32" s="3"/>
    </row>
    <row r="33" spans="1:13" x14ac:dyDescent="0.25">
      <c r="B33" s="120">
        <f t="shared" si="7"/>
        <v>41944</v>
      </c>
      <c r="C33" s="3">
        <v>0</v>
      </c>
      <c r="D33" s="3">
        <f t="shared" si="8"/>
        <v>263620.11000000313</v>
      </c>
      <c r="E33" s="3">
        <f t="shared" ref="E33:L33" si="18">E84-E83</f>
        <v>852592.01447670162</v>
      </c>
      <c r="F33" s="3">
        <f t="shared" si="18"/>
        <v>6920074.28543818</v>
      </c>
      <c r="G33" s="3">
        <f t="shared" si="18"/>
        <v>-974667.91035544872</v>
      </c>
      <c r="H33" s="3">
        <f t="shared" si="18"/>
        <v>-3648911.2369788289</v>
      </c>
      <c r="I33" s="3">
        <f t="shared" si="18"/>
        <v>-11721.293157219887</v>
      </c>
      <c r="J33" s="3">
        <f t="shared" si="18"/>
        <v>12594.858051680028</v>
      </c>
      <c r="K33" s="3">
        <f t="shared" si="18"/>
        <v>168911.01506774127</v>
      </c>
      <c r="L33" s="3">
        <f t="shared" si="18"/>
        <v>-369233.21528962068</v>
      </c>
      <c r="M33" s="3"/>
    </row>
    <row r="34" spans="1:13" x14ac:dyDescent="0.25">
      <c r="B34" s="120">
        <f t="shared" si="7"/>
        <v>41974</v>
      </c>
      <c r="C34" s="3">
        <v>0</v>
      </c>
      <c r="D34" s="3">
        <f t="shared" si="8"/>
        <v>263327.42000000179</v>
      </c>
      <c r="E34" s="3">
        <f t="shared" ref="E34:L34" si="19">E85-E84</f>
        <v>792251.6546138674</v>
      </c>
      <c r="F34" s="3">
        <f t="shared" si="19"/>
        <v>5692644.6203979254</v>
      </c>
      <c r="G34" s="3">
        <f t="shared" si="19"/>
        <v>2336092.6113674045</v>
      </c>
      <c r="H34" s="3">
        <f t="shared" si="19"/>
        <v>-2318176.6861589551</v>
      </c>
      <c r="I34" s="3">
        <f t="shared" si="19"/>
        <v>1366110.0701476336</v>
      </c>
      <c r="J34" s="3">
        <f t="shared" si="19"/>
        <v>-82203.309984207153</v>
      </c>
      <c r="K34" s="3">
        <f t="shared" si="19"/>
        <v>551056.25268024206</v>
      </c>
      <c r="L34" s="3">
        <f t="shared" si="19"/>
        <v>199143.66862867773</v>
      </c>
      <c r="M34" s="3"/>
    </row>
    <row r="35" spans="1:13" ht="15.75" thickBot="1" x14ac:dyDescent="0.3">
      <c r="B35" s="119" t="s">
        <v>6</v>
      </c>
      <c r="C35" s="6">
        <f>SUM(C22:C34)</f>
        <v>0</v>
      </c>
      <c r="D35" s="6">
        <f t="shared" ref="D35" si="20">SUM(D22:D34)</f>
        <v>18685371.650000002</v>
      </c>
      <c r="E35" s="6">
        <f t="shared" ref="E35" si="21">SUM(E22:E34)</f>
        <v>108332290.50293685</v>
      </c>
      <c r="F35" s="6">
        <f t="shared" ref="F35" si="22">SUM(F22:F34)</f>
        <v>657722752.41113627</v>
      </c>
      <c r="G35" s="6">
        <f>SUM(G22:G34)</f>
        <v>413124144.93809336</v>
      </c>
      <c r="H35" s="6">
        <f t="shared" ref="H35" si="23">SUM(H22:H34)</f>
        <v>150828535.08180097</v>
      </c>
      <c r="I35" s="6">
        <f t="shared" ref="I35" si="24">SUM(I22:I34)</f>
        <v>545839273.03176844</v>
      </c>
      <c r="J35" s="6">
        <f t="shared" ref="J35" si="25">SUM(J22:J34)</f>
        <v>16595564.181046283</v>
      </c>
      <c r="K35" s="6">
        <f t="shared" ref="K35" si="26">SUM(K22:K34)</f>
        <v>87136315.501332387</v>
      </c>
      <c r="L35" s="6">
        <f t="shared" ref="L35" si="27">SUM(L22:L34)</f>
        <v>8174077.0317657059</v>
      </c>
      <c r="M35" s="6">
        <f>SUM(C35:L35)</f>
        <v>2006438324.3298802</v>
      </c>
    </row>
    <row r="36" spans="1:13" ht="15.75" thickTop="1" x14ac:dyDescent="0.25"/>
    <row r="38" spans="1:13" x14ac:dyDescent="0.25">
      <c r="A38" s="1" t="s">
        <v>43</v>
      </c>
    </row>
    <row r="39" spans="1:13" x14ac:dyDescent="0.25">
      <c r="C39" s="5">
        <v>350.1</v>
      </c>
      <c r="D39" s="5">
        <v>350.2</v>
      </c>
      <c r="E39" s="5">
        <v>352</v>
      </c>
      <c r="F39" s="5">
        <v>353</v>
      </c>
      <c r="G39" s="5">
        <v>354</v>
      </c>
      <c r="H39" s="5">
        <v>355</v>
      </c>
      <c r="I39" s="5">
        <v>356</v>
      </c>
      <c r="J39" s="5">
        <v>357</v>
      </c>
      <c r="K39" s="5">
        <v>358</v>
      </c>
      <c r="L39" s="5">
        <v>359</v>
      </c>
      <c r="M39" s="5" t="s">
        <v>2</v>
      </c>
    </row>
    <row r="40" spans="1:13" hidden="1" x14ac:dyDescent="0.25">
      <c r="B40" s="119" t="s">
        <v>5</v>
      </c>
      <c r="C40" s="3">
        <f>C89</f>
        <v>8036886.5000000019</v>
      </c>
      <c r="D40" s="3">
        <f t="shared" ref="D40:L40" si="28">D89</f>
        <v>74079737.439999998</v>
      </c>
      <c r="E40" s="3">
        <f t="shared" si="28"/>
        <v>213786324.71285635</v>
      </c>
      <c r="F40" s="3">
        <f t="shared" si="28"/>
        <v>1053417093.7847433</v>
      </c>
      <c r="G40" s="3">
        <f t="shared" si="28"/>
        <v>1029895035.081826</v>
      </c>
      <c r="H40" s="3">
        <f t="shared" si="28"/>
        <v>43647524.140000015</v>
      </c>
      <c r="I40" s="3">
        <f t="shared" si="28"/>
        <v>403410570.30719697</v>
      </c>
      <c r="J40" s="3">
        <f t="shared" si="28"/>
        <v>0</v>
      </c>
      <c r="K40" s="3">
        <f t="shared" si="28"/>
        <v>0</v>
      </c>
      <c r="L40" s="3">
        <f t="shared" si="28"/>
        <v>46691429.870591879</v>
      </c>
      <c r="M40" s="3">
        <f>SUM(C40:L40)</f>
        <v>2872964601.8372145</v>
      </c>
    </row>
    <row r="41" spans="1:13" x14ac:dyDescent="0.25">
      <c r="B41" s="120">
        <f>B59</f>
        <v>41640</v>
      </c>
      <c r="C41" s="3">
        <f>C90-C89</f>
        <v>0</v>
      </c>
      <c r="D41" s="3">
        <f t="shared" ref="D41:L41" si="29">D90-D89</f>
        <v>-262444.34999999404</v>
      </c>
      <c r="E41" s="3">
        <f t="shared" si="29"/>
        <v>301755.5</v>
      </c>
      <c r="F41" s="3">
        <f t="shared" si="29"/>
        <v>-10254038.670000076</v>
      </c>
      <c r="G41" s="3">
        <f t="shared" si="29"/>
        <v>2491979.9999998808</v>
      </c>
      <c r="H41" s="3">
        <f t="shared" si="29"/>
        <v>259.52999999374151</v>
      </c>
      <c r="I41" s="3">
        <f t="shared" si="29"/>
        <v>1387682.8000000119</v>
      </c>
      <c r="J41" s="3">
        <f t="shared" si="29"/>
        <v>0</v>
      </c>
      <c r="K41" s="3">
        <f t="shared" si="29"/>
        <v>10393103.67</v>
      </c>
      <c r="L41" s="3">
        <f t="shared" si="29"/>
        <v>216785.56000000238</v>
      </c>
      <c r="M41" s="3"/>
    </row>
    <row r="42" spans="1:13" x14ac:dyDescent="0.25">
      <c r="B42" s="120">
        <f t="shared" ref="B42:B52" si="30">B60</f>
        <v>41671</v>
      </c>
      <c r="C42" s="3">
        <f t="shared" ref="C42:L42" si="31">C91-C90</f>
        <v>0</v>
      </c>
      <c r="D42" s="3">
        <f t="shared" si="31"/>
        <v>1655675.1599999964</v>
      </c>
      <c r="E42" s="3">
        <f t="shared" si="31"/>
        <v>373787.56000000238</v>
      </c>
      <c r="F42" s="3">
        <f t="shared" si="31"/>
        <v>12551442.860000253</v>
      </c>
      <c r="G42" s="3">
        <f t="shared" si="31"/>
        <v>12382444.790000081</v>
      </c>
      <c r="H42" s="3">
        <f t="shared" si="31"/>
        <v>1706.070000000298</v>
      </c>
      <c r="I42" s="3">
        <f t="shared" si="31"/>
        <v>4361160.4599999785</v>
      </c>
      <c r="J42" s="3">
        <f t="shared" si="31"/>
        <v>0</v>
      </c>
      <c r="K42" s="3">
        <f t="shared" si="31"/>
        <v>7022.1899999994785</v>
      </c>
      <c r="L42" s="3">
        <f t="shared" si="31"/>
        <v>756504.64999999851</v>
      </c>
      <c r="M42" s="3"/>
    </row>
    <row r="43" spans="1:13" x14ac:dyDescent="0.25">
      <c r="B43" s="120">
        <f t="shared" si="30"/>
        <v>41699</v>
      </c>
      <c r="C43" s="3">
        <f t="shared" ref="C43:L43" si="32">C92-C91</f>
        <v>0</v>
      </c>
      <c r="D43" s="3">
        <f t="shared" si="32"/>
        <v>1059010.6700000018</v>
      </c>
      <c r="E43" s="3">
        <f t="shared" si="32"/>
        <v>788877.82000002265</v>
      </c>
      <c r="F43" s="3">
        <f t="shared" si="32"/>
        <v>13575845.929999948</v>
      </c>
      <c r="G43" s="3">
        <f t="shared" si="32"/>
        <v>-87891.149999976158</v>
      </c>
      <c r="H43" s="3">
        <f t="shared" si="32"/>
        <v>0</v>
      </c>
      <c r="I43" s="3">
        <f t="shared" si="32"/>
        <v>43643.069999992847</v>
      </c>
      <c r="J43" s="3">
        <f t="shared" si="32"/>
        <v>0</v>
      </c>
      <c r="K43" s="3">
        <f t="shared" si="32"/>
        <v>516261.77999999933</v>
      </c>
      <c r="L43" s="3">
        <f t="shared" si="32"/>
        <v>-31212.270000003278</v>
      </c>
      <c r="M43" s="3"/>
    </row>
    <row r="44" spans="1:13" x14ac:dyDescent="0.25">
      <c r="B44" s="120">
        <f t="shared" si="30"/>
        <v>41730</v>
      </c>
      <c r="C44" s="3">
        <f t="shared" ref="C44:L44" si="33">C93-C92</f>
        <v>0</v>
      </c>
      <c r="D44" s="3">
        <f t="shared" si="33"/>
        <v>16365.370000004768</v>
      </c>
      <c r="E44" s="3">
        <f t="shared" si="33"/>
        <v>7611.3799999952316</v>
      </c>
      <c r="F44" s="3">
        <f t="shared" si="33"/>
        <v>-1278751.0900000334</v>
      </c>
      <c r="G44" s="3">
        <f t="shared" si="33"/>
        <v>2283844.9799998999</v>
      </c>
      <c r="H44" s="3">
        <f t="shared" si="33"/>
        <v>1.3200000002980232</v>
      </c>
      <c r="I44" s="3">
        <f t="shared" si="33"/>
        <v>988980.61999994516</v>
      </c>
      <c r="J44" s="3">
        <f t="shared" si="33"/>
        <v>0</v>
      </c>
      <c r="K44" s="3">
        <f t="shared" si="33"/>
        <v>4910.5399999991059</v>
      </c>
      <c r="L44" s="3">
        <f t="shared" si="33"/>
        <v>154208.74000000209</v>
      </c>
      <c r="M44" s="3"/>
    </row>
    <row r="45" spans="1:13" x14ac:dyDescent="0.25">
      <c r="B45" s="120">
        <f t="shared" si="30"/>
        <v>41760</v>
      </c>
      <c r="C45" s="3">
        <f t="shared" ref="C45:L45" si="34">C94-C93</f>
        <v>0</v>
      </c>
      <c r="D45" s="3">
        <f t="shared" si="34"/>
        <v>0</v>
      </c>
      <c r="E45" s="3">
        <f t="shared" si="34"/>
        <v>367480.48000001907</v>
      </c>
      <c r="F45" s="3">
        <f t="shared" si="34"/>
        <v>20815414.929999948</v>
      </c>
      <c r="G45" s="3">
        <f t="shared" si="34"/>
        <v>8132451.3299999237</v>
      </c>
      <c r="H45" s="3">
        <f t="shared" si="34"/>
        <v>794206.28999999911</v>
      </c>
      <c r="I45" s="3">
        <f t="shared" si="34"/>
        <v>4564066.6500000358</v>
      </c>
      <c r="J45" s="3">
        <f t="shared" si="34"/>
        <v>0</v>
      </c>
      <c r="K45" s="3">
        <f t="shared" si="34"/>
        <v>4433.230000000447</v>
      </c>
      <c r="L45" s="3">
        <f t="shared" si="34"/>
        <v>231499.80000000447</v>
      </c>
      <c r="M45" s="3"/>
    </row>
    <row r="46" spans="1:13" x14ac:dyDescent="0.25">
      <c r="B46" s="120">
        <f t="shared" si="30"/>
        <v>41791</v>
      </c>
      <c r="C46" s="3">
        <f t="shared" ref="C46:L46" si="35">C95-C94</f>
        <v>0</v>
      </c>
      <c r="D46" s="3">
        <f t="shared" si="35"/>
        <v>135</v>
      </c>
      <c r="E46" s="3">
        <f t="shared" si="35"/>
        <v>818020.05999994278</v>
      </c>
      <c r="F46" s="3">
        <f t="shared" si="35"/>
        <v>2413496.8899998665</v>
      </c>
      <c r="G46" s="3">
        <f t="shared" si="35"/>
        <v>2790821.5699999332</v>
      </c>
      <c r="H46" s="3">
        <f t="shared" si="35"/>
        <v>0.72999999672174454</v>
      </c>
      <c r="I46" s="3">
        <f t="shared" si="35"/>
        <v>1308434.8299999833</v>
      </c>
      <c r="J46" s="3">
        <f t="shared" si="35"/>
        <v>0</v>
      </c>
      <c r="K46" s="3">
        <f t="shared" si="35"/>
        <v>711.58999999985099</v>
      </c>
      <c r="L46" s="3">
        <f t="shared" si="35"/>
        <v>193750.14999999106</v>
      </c>
      <c r="M46" s="3"/>
    </row>
    <row r="47" spans="1:13" x14ac:dyDescent="0.25">
      <c r="B47" s="120">
        <f t="shared" si="30"/>
        <v>41821</v>
      </c>
      <c r="C47" s="3">
        <f t="shared" ref="C47:L47" si="36">C96-C95</f>
        <v>0</v>
      </c>
      <c r="D47" s="3">
        <f t="shared" si="36"/>
        <v>-90</v>
      </c>
      <c r="E47" s="3">
        <f t="shared" si="36"/>
        <v>127040.97000005841</v>
      </c>
      <c r="F47" s="3">
        <f t="shared" si="36"/>
        <v>489393.58000016212</v>
      </c>
      <c r="G47" s="3">
        <f t="shared" si="36"/>
        <v>2990828.870000124</v>
      </c>
      <c r="H47" s="3">
        <f t="shared" si="36"/>
        <v>6328.3800000026822</v>
      </c>
      <c r="I47" s="3">
        <f t="shared" si="36"/>
        <v>1536747.1300000548</v>
      </c>
      <c r="J47" s="3">
        <f t="shared" si="36"/>
        <v>0</v>
      </c>
      <c r="K47" s="3">
        <f t="shared" si="36"/>
        <v>91043.740000000224</v>
      </c>
      <c r="L47" s="3">
        <f t="shared" si="36"/>
        <v>133853.32999999821</v>
      </c>
      <c r="M47" s="3"/>
    </row>
    <row r="48" spans="1:13" x14ac:dyDescent="0.25">
      <c r="B48" s="120">
        <f t="shared" si="30"/>
        <v>41852</v>
      </c>
      <c r="C48" s="3">
        <f t="shared" ref="C48:L48" si="37">C97-C96</f>
        <v>0</v>
      </c>
      <c r="D48" s="3">
        <f t="shared" si="37"/>
        <v>18761837.439999998</v>
      </c>
      <c r="E48" s="3">
        <f t="shared" si="37"/>
        <v>6942419.569999963</v>
      </c>
      <c r="F48" s="3">
        <f t="shared" si="37"/>
        <v>-6397145.9200000763</v>
      </c>
      <c r="G48" s="3">
        <f t="shared" si="37"/>
        <v>3310955.9700000286</v>
      </c>
      <c r="H48" s="3">
        <f t="shared" si="37"/>
        <v>2583.6700000017881</v>
      </c>
      <c r="I48" s="3">
        <f t="shared" si="37"/>
        <v>1829813.0799999833</v>
      </c>
      <c r="J48" s="3">
        <f t="shared" si="37"/>
        <v>0</v>
      </c>
      <c r="K48" s="3">
        <f t="shared" si="37"/>
        <v>0</v>
      </c>
      <c r="L48" s="3">
        <f t="shared" si="37"/>
        <v>182966.41000000387</v>
      </c>
      <c r="M48" s="3"/>
    </row>
    <row r="49" spans="1:18" x14ac:dyDescent="0.25">
      <c r="B49" s="120">
        <f t="shared" si="30"/>
        <v>41883</v>
      </c>
      <c r="C49" s="3">
        <f t="shared" ref="C49:L49" si="38">C98-C97</f>
        <v>0</v>
      </c>
      <c r="D49" s="3">
        <f t="shared" si="38"/>
        <v>1500</v>
      </c>
      <c r="E49" s="3">
        <f t="shared" si="38"/>
        <v>70506.239999979734</v>
      </c>
      <c r="F49" s="3">
        <f t="shared" si="38"/>
        <v>313228.44000005722</v>
      </c>
      <c r="G49" s="3">
        <f t="shared" si="38"/>
        <v>-133476.01000010967</v>
      </c>
      <c r="H49" s="3">
        <f t="shared" si="38"/>
        <v>6860351.8100000024</v>
      </c>
      <c r="I49" s="3">
        <f t="shared" si="38"/>
        <v>-2714551.5599999428</v>
      </c>
      <c r="J49" s="3">
        <f t="shared" si="38"/>
        <v>0</v>
      </c>
      <c r="K49" s="3">
        <f t="shared" si="38"/>
        <v>0</v>
      </c>
      <c r="L49" s="3">
        <f t="shared" si="38"/>
        <v>-7313800.2100000009</v>
      </c>
      <c r="M49" s="3"/>
    </row>
    <row r="50" spans="1:18" x14ac:dyDescent="0.25">
      <c r="B50" s="120">
        <f t="shared" si="30"/>
        <v>41913</v>
      </c>
      <c r="C50" s="3">
        <f t="shared" ref="C50:L50" si="39">C99-C98</f>
        <v>0</v>
      </c>
      <c r="D50" s="3">
        <f t="shared" si="39"/>
        <v>-1561.9300000071526</v>
      </c>
      <c r="E50" s="3">
        <f t="shared" si="39"/>
        <v>35264733.050000012</v>
      </c>
      <c r="F50" s="3">
        <f t="shared" si="39"/>
        <v>-39634964.99000001</v>
      </c>
      <c r="G50" s="3">
        <f t="shared" si="39"/>
        <v>3717526.8800001144</v>
      </c>
      <c r="H50" s="3">
        <f t="shared" si="39"/>
        <v>1058.1500000059605</v>
      </c>
      <c r="I50" s="3">
        <f t="shared" si="39"/>
        <v>5069281.6099999547</v>
      </c>
      <c r="J50" s="3">
        <f t="shared" si="39"/>
        <v>0</v>
      </c>
      <c r="K50" s="3">
        <f t="shared" si="39"/>
        <v>0</v>
      </c>
      <c r="L50" s="3">
        <f t="shared" si="39"/>
        <v>-4527218.3000000045</v>
      </c>
      <c r="M50" s="3"/>
    </row>
    <row r="51" spans="1:18" x14ac:dyDescent="0.25">
      <c r="B51" s="120">
        <f t="shared" si="30"/>
        <v>41944</v>
      </c>
      <c r="C51" s="3">
        <f t="shared" ref="C51:L51" si="40">C100-C99</f>
        <v>0</v>
      </c>
      <c r="D51" s="3">
        <f t="shared" si="40"/>
        <v>-998</v>
      </c>
      <c r="E51" s="3">
        <f t="shared" si="40"/>
        <v>7661.3500000238419</v>
      </c>
      <c r="F51" s="3">
        <f t="shared" si="40"/>
        <v>344794.58000004292</v>
      </c>
      <c r="G51" s="3">
        <f t="shared" si="40"/>
        <v>127781976.2299999</v>
      </c>
      <c r="H51" s="3">
        <f t="shared" si="40"/>
        <v>26215251.079999998</v>
      </c>
      <c r="I51" s="3">
        <f t="shared" si="40"/>
        <v>184680423.24999994</v>
      </c>
      <c r="J51" s="3">
        <f t="shared" si="40"/>
        <v>0</v>
      </c>
      <c r="K51" s="3">
        <f t="shared" si="40"/>
        <v>0</v>
      </c>
      <c r="L51" s="3">
        <f t="shared" si="40"/>
        <v>-3838341.2199999988</v>
      </c>
      <c r="M51" s="3"/>
    </row>
    <row r="52" spans="1:18" x14ac:dyDescent="0.25">
      <c r="B52" s="120">
        <f t="shared" si="30"/>
        <v>41974</v>
      </c>
      <c r="C52" s="3">
        <f t="shared" ref="C52:L52" si="41">C101-C100</f>
        <v>0</v>
      </c>
      <c r="D52" s="3">
        <f t="shared" si="41"/>
        <v>2126.6599999964237</v>
      </c>
      <c r="E52" s="3">
        <f t="shared" si="41"/>
        <v>865253.6099999845</v>
      </c>
      <c r="F52" s="3">
        <f t="shared" si="41"/>
        <v>42427850.199999928</v>
      </c>
      <c r="G52" s="3">
        <f t="shared" si="41"/>
        <v>145492784.74000001</v>
      </c>
      <c r="H52" s="3">
        <f t="shared" si="41"/>
        <v>2756108.7800000012</v>
      </c>
      <c r="I52" s="3">
        <f t="shared" si="41"/>
        <v>49019677.139999986</v>
      </c>
      <c r="J52" s="3">
        <f t="shared" si="41"/>
        <v>0</v>
      </c>
      <c r="K52" s="3">
        <f t="shared" si="41"/>
        <v>0</v>
      </c>
      <c r="L52" s="3">
        <f t="shared" si="41"/>
        <v>11034066.020000003</v>
      </c>
      <c r="M52" s="3"/>
    </row>
    <row r="53" spans="1:18" ht="15.75" thickBot="1" x14ac:dyDescent="0.3">
      <c r="B53" s="119" t="s">
        <v>6</v>
      </c>
      <c r="C53" s="6">
        <f>SUM(C40:C52)</f>
        <v>8036886.5000000019</v>
      </c>
      <c r="D53" s="6">
        <f t="shared" ref="D53:L53" si="42">SUM(D40:D52)</f>
        <v>95311293.459999993</v>
      </c>
      <c r="E53" s="6">
        <f t="shared" si="42"/>
        <v>259721472.30285636</v>
      </c>
      <c r="F53" s="6">
        <f t="shared" si="42"/>
        <v>1088783660.5247433</v>
      </c>
      <c r="G53" s="6">
        <f t="shared" si="42"/>
        <v>1341049283.2818258</v>
      </c>
      <c r="H53" s="6">
        <f t="shared" si="42"/>
        <v>80285379.950000018</v>
      </c>
      <c r="I53" s="6">
        <f>SUM(I40:I52)</f>
        <v>655485929.3871969</v>
      </c>
      <c r="J53" s="6">
        <f t="shared" si="42"/>
        <v>0</v>
      </c>
      <c r="K53" s="6">
        <f t="shared" si="42"/>
        <v>11017486.739999998</v>
      </c>
      <c r="L53" s="6">
        <f t="shared" si="42"/>
        <v>43884492.530591875</v>
      </c>
      <c r="M53" s="6">
        <f>SUM(C53:L53)</f>
        <v>3583575884.6772141</v>
      </c>
    </row>
    <row r="54" spans="1:18" ht="15.75" thickTop="1" x14ac:dyDescent="0.25"/>
    <row r="56" spans="1:18" x14ac:dyDescent="0.25">
      <c r="A56" s="1" t="s">
        <v>36</v>
      </c>
    </row>
    <row r="57" spans="1:18" x14ac:dyDescent="0.25">
      <c r="C57" s="5">
        <v>350.1</v>
      </c>
      <c r="D57" s="5">
        <v>350.2</v>
      </c>
      <c r="E57" s="5">
        <v>352</v>
      </c>
      <c r="F57" s="5">
        <v>353</v>
      </c>
      <c r="G57" s="5">
        <v>354</v>
      </c>
      <c r="H57" s="5">
        <v>355</v>
      </c>
      <c r="I57" s="5">
        <v>356</v>
      </c>
      <c r="J57" s="5">
        <v>357</v>
      </c>
      <c r="K57" s="5">
        <v>358</v>
      </c>
      <c r="L57" s="5">
        <v>359</v>
      </c>
      <c r="M57" s="5"/>
    </row>
    <row r="58" spans="1:18" x14ac:dyDescent="0.25">
      <c r="B58" s="120">
        <v>41609</v>
      </c>
      <c r="C58" s="139">
        <v>120299329.69</v>
      </c>
      <c r="D58" s="139">
        <v>178578040.86000001</v>
      </c>
      <c r="E58" s="139">
        <v>564337780.4799999</v>
      </c>
      <c r="F58" s="139">
        <v>4639419681.6699991</v>
      </c>
      <c r="G58" s="139">
        <v>1521172513.98</v>
      </c>
      <c r="H58" s="139">
        <v>699098442.80000019</v>
      </c>
      <c r="I58" s="139">
        <v>986734475.99000001</v>
      </c>
      <c r="J58" s="139">
        <v>54837628.460000001</v>
      </c>
      <c r="K58" s="139">
        <v>226947419.47999999</v>
      </c>
      <c r="L58" s="139">
        <v>76476358.189999998</v>
      </c>
      <c r="M58" s="3">
        <f>SUM(C58:L58)</f>
        <v>9067901671.5999985</v>
      </c>
      <c r="N58" s="3">
        <f>M58-'2013 ISO Study with Inc Plant'!B26</f>
        <v>3.9999980926513672</v>
      </c>
      <c r="O58" s="3"/>
      <c r="P58" s="3"/>
      <c r="Q58" s="3"/>
      <c r="R58" s="3"/>
    </row>
    <row r="59" spans="1:18" x14ac:dyDescent="0.25">
      <c r="B59" s="120">
        <v>41640</v>
      </c>
      <c r="C59" s="139">
        <v>120298017.70999999</v>
      </c>
      <c r="D59" s="139">
        <v>178313200.65000001</v>
      </c>
      <c r="E59" s="139">
        <v>564124350.75999999</v>
      </c>
      <c r="F59" s="139">
        <v>4629444701.0100002</v>
      </c>
      <c r="G59" s="139">
        <v>1527309640.8600001</v>
      </c>
      <c r="H59" s="139">
        <v>702197554.13000011</v>
      </c>
      <c r="I59" s="139">
        <v>986982370.14999998</v>
      </c>
      <c r="J59" s="139">
        <v>54845130.530000001</v>
      </c>
      <c r="K59" s="139">
        <v>227128220.69</v>
      </c>
      <c r="L59" s="139">
        <v>72335338.289999992</v>
      </c>
      <c r="M59" s="3"/>
      <c r="N59" s="3"/>
      <c r="O59" s="3"/>
      <c r="P59" s="3"/>
      <c r="Q59" s="3"/>
      <c r="R59" s="3"/>
    </row>
    <row r="60" spans="1:18" x14ac:dyDescent="0.25">
      <c r="B60" s="120">
        <v>41671</v>
      </c>
      <c r="C60" s="139">
        <v>120298017.70999999</v>
      </c>
      <c r="D60" s="139">
        <v>179990505.57000002</v>
      </c>
      <c r="E60" s="139">
        <v>565675961.33999991</v>
      </c>
      <c r="F60" s="139">
        <v>4649559496.5099993</v>
      </c>
      <c r="G60" s="139">
        <v>1542670460.7499998</v>
      </c>
      <c r="H60" s="139">
        <v>706229560.04000008</v>
      </c>
      <c r="I60" s="139">
        <v>994993879.41999996</v>
      </c>
      <c r="J60" s="139">
        <v>54853502.960000001</v>
      </c>
      <c r="K60" s="139">
        <v>227949709.94999999</v>
      </c>
      <c r="L60" s="139">
        <v>73093040.650000006</v>
      </c>
      <c r="M60" s="3"/>
      <c r="N60" s="3"/>
      <c r="O60" s="3"/>
      <c r="P60" s="3"/>
      <c r="Q60" s="3"/>
      <c r="R60" s="3"/>
    </row>
    <row r="61" spans="1:18" x14ac:dyDescent="0.25">
      <c r="B61" s="120">
        <v>41699</v>
      </c>
      <c r="C61" s="139">
        <v>120298081.34999999</v>
      </c>
      <c r="D61" s="139">
        <v>181056700.72</v>
      </c>
      <c r="E61" s="139">
        <v>556731577.19999993</v>
      </c>
      <c r="F61" s="139">
        <v>4678682678.04</v>
      </c>
      <c r="G61" s="139">
        <v>1543126247.6400001</v>
      </c>
      <c r="H61" s="139">
        <v>707979097.57000005</v>
      </c>
      <c r="I61" s="139">
        <v>995180674.3900001</v>
      </c>
      <c r="J61" s="139">
        <v>54867649.509999998</v>
      </c>
      <c r="K61" s="139">
        <v>227974167.89999998</v>
      </c>
      <c r="L61" s="139">
        <v>73061990.039999992</v>
      </c>
      <c r="M61" s="3"/>
      <c r="N61" s="3"/>
      <c r="O61" s="3"/>
      <c r="P61" s="3"/>
      <c r="Q61" s="3"/>
      <c r="R61" s="3"/>
    </row>
    <row r="62" spans="1:18" x14ac:dyDescent="0.25">
      <c r="B62" s="120">
        <v>41730</v>
      </c>
      <c r="C62" s="139">
        <v>120291318.48</v>
      </c>
      <c r="D62" s="139">
        <v>181063609.10000002</v>
      </c>
      <c r="E62" s="139">
        <v>561316128.32000005</v>
      </c>
      <c r="F62" s="139">
        <v>4725546261.1100006</v>
      </c>
      <c r="G62" s="139">
        <v>1545030741.4899998</v>
      </c>
      <c r="H62" s="139">
        <v>712940896.34000003</v>
      </c>
      <c r="I62" s="139">
        <v>995945477.72000015</v>
      </c>
      <c r="J62" s="139">
        <v>56065103.43</v>
      </c>
      <c r="K62" s="139">
        <v>240550504.67000002</v>
      </c>
      <c r="L62" s="139">
        <v>73216198.780000001</v>
      </c>
      <c r="M62" s="3"/>
      <c r="N62" s="3"/>
      <c r="O62" s="3"/>
      <c r="P62" s="3"/>
      <c r="Q62" s="3"/>
      <c r="R62" s="3"/>
    </row>
    <row r="63" spans="1:18" x14ac:dyDescent="0.25">
      <c r="B63" s="120">
        <v>41760</v>
      </c>
      <c r="C63" s="139">
        <v>120289564.15000001</v>
      </c>
      <c r="D63" s="139">
        <v>181063609.10000002</v>
      </c>
      <c r="E63" s="139">
        <v>563614416.97000003</v>
      </c>
      <c r="F63" s="139">
        <v>4772879465.8099995</v>
      </c>
      <c r="G63" s="139">
        <v>1558515295.8299999</v>
      </c>
      <c r="H63" s="139">
        <v>717590257.56999993</v>
      </c>
      <c r="I63" s="139">
        <v>1000945119.7399999</v>
      </c>
      <c r="J63" s="139">
        <v>56070612.420000002</v>
      </c>
      <c r="K63" s="139">
        <v>240501509.75</v>
      </c>
      <c r="L63" s="139">
        <v>73447698.579999998</v>
      </c>
      <c r="M63" s="3"/>
      <c r="N63" s="3"/>
      <c r="O63" s="3"/>
      <c r="P63" s="3"/>
      <c r="Q63" s="3"/>
      <c r="R63" s="3"/>
    </row>
    <row r="64" spans="1:18" x14ac:dyDescent="0.25">
      <c r="B64" s="120">
        <v>41791</v>
      </c>
      <c r="C64" s="139">
        <v>120284772.55</v>
      </c>
      <c r="D64" s="139">
        <v>181041313.85000002</v>
      </c>
      <c r="E64" s="139">
        <v>565786017.18999994</v>
      </c>
      <c r="F64" s="139">
        <v>4823854850.5300007</v>
      </c>
      <c r="G64" s="139">
        <v>1561945367.1400001</v>
      </c>
      <c r="H64" s="139">
        <v>720525346.39999998</v>
      </c>
      <c r="I64" s="139">
        <v>1004375938.24</v>
      </c>
      <c r="J64" s="139">
        <v>56471735.32</v>
      </c>
      <c r="K64" s="139">
        <v>239898533.99000001</v>
      </c>
      <c r="L64" s="139">
        <v>73641448.730000004</v>
      </c>
      <c r="M64" s="3"/>
      <c r="N64" s="3"/>
      <c r="O64" s="3"/>
      <c r="P64" s="3"/>
      <c r="Q64" s="3"/>
      <c r="R64" s="3"/>
    </row>
    <row r="65" spans="1:18" x14ac:dyDescent="0.25">
      <c r="B65" s="120">
        <v>41821</v>
      </c>
      <c r="C65" s="139">
        <v>120284772.55</v>
      </c>
      <c r="D65" s="139">
        <v>181040377.00000003</v>
      </c>
      <c r="E65" s="139">
        <v>567454306.32000005</v>
      </c>
      <c r="F65" s="139">
        <v>4854638476.3700008</v>
      </c>
      <c r="G65" s="139">
        <v>1565038752.8099999</v>
      </c>
      <c r="H65" s="139">
        <v>723417297.48999989</v>
      </c>
      <c r="I65" s="139">
        <v>1007828011.5</v>
      </c>
      <c r="J65" s="139">
        <v>56447265.840000004</v>
      </c>
      <c r="K65" s="139">
        <v>240230315.19</v>
      </c>
      <c r="L65" s="139">
        <v>73775302.060000002</v>
      </c>
      <c r="M65" s="3"/>
      <c r="N65" s="3"/>
      <c r="O65" s="3"/>
      <c r="P65" s="3"/>
      <c r="Q65" s="3"/>
      <c r="R65" s="3"/>
    </row>
    <row r="66" spans="1:18" x14ac:dyDescent="0.25">
      <c r="B66" s="120">
        <v>41852</v>
      </c>
      <c r="C66" s="139">
        <v>120284746.91</v>
      </c>
      <c r="D66" s="139">
        <v>199801335.11000004</v>
      </c>
      <c r="E66" s="139">
        <v>576582427.64999998</v>
      </c>
      <c r="F66" s="139">
        <v>4850248158.499999</v>
      </c>
      <c r="G66" s="139">
        <v>1569639697.76</v>
      </c>
      <c r="H66" s="139">
        <v>732495161.30000007</v>
      </c>
      <c r="I66" s="139">
        <v>1010014769.3200002</v>
      </c>
      <c r="J66" s="139">
        <v>56442456.859999999</v>
      </c>
      <c r="K66" s="139">
        <v>240121498.99000001</v>
      </c>
      <c r="L66" s="139">
        <v>73958268.469999999</v>
      </c>
      <c r="M66" s="3"/>
      <c r="N66" s="3"/>
      <c r="O66" s="3"/>
      <c r="P66" s="3"/>
      <c r="Q66" s="3"/>
      <c r="R66" s="3"/>
    </row>
    <row r="67" spans="1:18" x14ac:dyDescent="0.25">
      <c r="B67" s="120">
        <v>41883</v>
      </c>
      <c r="C67" s="139">
        <v>120283660.53</v>
      </c>
      <c r="D67" s="139">
        <v>199802726.51000002</v>
      </c>
      <c r="E67" s="139">
        <v>578599670.19000006</v>
      </c>
      <c r="F67" s="139">
        <v>4864087375.2600002</v>
      </c>
      <c r="G67" s="139">
        <v>1574140361.71</v>
      </c>
      <c r="H67" s="139">
        <v>746932872.75999999</v>
      </c>
      <c r="I67" s="139">
        <v>1006702984.9300001</v>
      </c>
      <c r="J67" s="139">
        <v>56442540.350000001</v>
      </c>
      <c r="K67" s="139">
        <v>245472030.96000001</v>
      </c>
      <c r="L67" s="139">
        <v>66713104.530000001</v>
      </c>
      <c r="M67" s="3"/>
      <c r="N67" s="3"/>
      <c r="O67" s="3"/>
      <c r="P67" s="3"/>
      <c r="Q67" s="3"/>
      <c r="R67" s="3"/>
    </row>
    <row r="68" spans="1:18" x14ac:dyDescent="0.25">
      <c r="B68" s="120">
        <v>41913</v>
      </c>
      <c r="C68" s="139">
        <v>120283207.73</v>
      </c>
      <c r="D68" s="139">
        <v>199805203.54999998</v>
      </c>
      <c r="E68" s="139">
        <v>611020885.93999982</v>
      </c>
      <c r="F68" s="139">
        <v>4847026402.0100002</v>
      </c>
      <c r="G68" s="139">
        <v>1576698740.3599999</v>
      </c>
      <c r="H68" s="139">
        <v>753845320.08000004</v>
      </c>
      <c r="I68" s="139">
        <v>1013985085.5700001</v>
      </c>
      <c r="J68" s="139">
        <v>56543851.460000001</v>
      </c>
      <c r="K68" s="139">
        <v>245584665.01000002</v>
      </c>
      <c r="L68" s="139">
        <v>62149948.609999999</v>
      </c>
      <c r="M68" s="3"/>
      <c r="N68" s="3"/>
      <c r="O68" s="3"/>
      <c r="P68" s="3"/>
      <c r="Q68" s="3"/>
      <c r="R68" s="3"/>
    </row>
    <row r="69" spans="1:18" x14ac:dyDescent="0.25">
      <c r="B69" s="120">
        <v>41944</v>
      </c>
      <c r="C69" s="139">
        <v>120283207.73</v>
      </c>
      <c r="D69" s="139">
        <v>199820010.25</v>
      </c>
      <c r="E69" s="139">
        <v>615117641.28999996</v>
      </c>
      <c r="F69" s="139">
        <v>4900995012.6599989</v>
      </c>
      <c r="G69" s="139">
        <v>1704381853.9700003</v>
      </c>
      <c r="H69" s="139">
        <v>782488817.8499999</v>
      </c>
      <c r="I69" s="139">
        <v>1200615463.1000004</v>
      </c>
      <c r="J69" s="139">
        <v>56302465.789999999</v>
      </c>
      <c r="K69" s="139">
        <v>245667305.87</v>
      </c>
      <c r="L69" s="139">
        <v>58311607.389999993</v>
      </c>
      <c r="M69" s="3"/>
      <c r="N69" s="3"/>
      <c r="O69" s="3"/>
      <c r="P69" s="3"/>
      <c r="Q69" s="3"/>
      <c r="R69" s="3"/>
    </row>
    <row r="70" spans="1:18" x14ac:dyDescent="0.25">
      <c r="B70" s="120">
        <v>41974</v>
      </c>
      <c r="C70" s="139">
        <v>120283098.33</v>
      </c>
      <c r="D70" s="139">
        <v>199830613.17999998</v>
      </c>
      <c r="E70" s="139">
        <v>628958105.05000007</v>
      </c>
      <c r="F70" s="139">
        <v>4996027821.5299997</v>
      </c>
      <c r="G70" s="139">
        <v>1883502324.9000003</v>
      </c>
      <c r="H70" s="139">
        <v>838670097.74000001</v>
      </c>
      <c r="I70" s="139">
        <v>1275427829.05</v>
      </c>
      <c r="J70" s="139">
        <v>56304666.450000003</v>
      </c>
      <c r="K70" s="139">
        <v>248470085.84</v>
      </c>
      <c r="L70" s="139">
        <v>86695549.810000017</v>
      </c>
      <c r="M70" s="125">
        <f>SUM(C70:L70)</f>
        <v>10334170191.880001</v>
      </c>
      <c r="N70" s="3">
        <f>M70-'2014 ISO Study with Inc Plant'!B26</f>
        <v>1.4400005340576172</v>
      </c>
      <c r="O70" s="3"/>
      <c r="P70" s="3"/>
      <c r="Q70" s="3"/>
      <c r="R70" s="3"/>
    </row>
    <row r="72" spans="1:18" x14ac:dyDescent="0.25">
      <c r="A72" s="1" t="s">
        <v>30</v>
      </c>
      <c r="C72" s="5">
        <v>350.1</v>
      </c>
      <c r="D72" s="5">
        <v>350.2</v>
      </c>
      <c r="E72" s="5">
        <v>352</v>
      </c>
      <c r="F72" s="5">
        <v>353</v>
      </c>
      <c r="G72" s="5">
        <v>354</v>
      </c>
      <c r="H72" s="5">
        <v>355</v>
      </c>
      <c r="I72" s="5">
        <v>356</v>
      </c>
      <c r="J72" s="5">
        <v>357</v>
      </c>
      <c r="K72" s="5">
        <v>358</v>
      </c>
      <c r="L72" s="5">
        <v>359</v>
      </c>
      <c r="M72" s="5"/>
    </row>
    <row r="73" spans="1:18" x14ac:dyDescent="0.25">
      <c r="B73" s="120">
        <f>B58</f>
        <v>41609</v>
      </c>
      <c r="C73" s="139">
        <v>244047.78</v>
      </c>
      <c r="D73" s="139">
        <v>15502501.27</v>
      </c>
      <c r="E73" s="139">
        <v>95616858.183658555</v>
      </c>
      <c r="F73" s="139">
        <v>556437340.01219463</v>
      </c>
      <c r="G73" s="139">
        <v>396210381.26883435</v>
      </c>
      <c r="H73" s="139">
        <v>152521404.87462071</v>
      </c>
      <c r="I73" s="139">
        <v>519317621.44075406</v>
      </c>
      <c r="J73" s="139">
        <v>15735303.140820952</v>
      </c>
      <c r="K73" s="139">
        <v>82381427.199167162</v>
      </c>
      <c r="L73" s="139">
        <v>2282331.5746839754</v>
      </c>
      <c r="M73" s="121">
        <f>SUM(C73:L73)</f>
        <v>1836249216.7447345</v>
      </c>
      <c r="N73" s="9">
        <f>M73-'Accum Depr Calc'!F17</f>
        <v>0</v>
      </c>
      <c r="O73" s="9"/>
      <c r="P73" s="123"/>
    </row>
    <row r="74" spans="1:18" x14ac:dyDescent="0.25">
      <c r="B74" s="120">
        <f t="shared" ref="B74:B85" si="43">B59</f>
        <v>41640</v>
      </c>
      <c r="C74" s="139">
        <v>242831.05</v>
      </c>
      <c r="D74" s="139">
        <v>15747342.67</v>
      </c>
      <c r="E74" s="139">
        <v>96602595.704601601</v>
      </c>
      <c r="F74" s="139">
        <v>563097338.61953521</v>
      </c>
      <c r="G74" s="139">
        <v>394377117.03760564</v>
      </c>
      <c r="H74" s="139">
        <v>153653023.41570956</v>
      </c>
      <c r="I74" s="139">
        <v>520095889.76722431</v>
      </c>
      <c r="J74" s="139">
        <v>16078104.513992433</v>
      </c>
      <c r="K74" s="139">
        <v>82842342.075711221</v>
      </c>
      <c r="L74" s="139">
        <v>8260909.0858935537</v>
      </c>
      <c r="M74" s="123"/>
      <c r="O74" s="9"/>
      <c r="P74" s="123"/>
    </row>
    <row r="75" spans="1:18" x14ac:dyDescent="0.25">
      <c r="B75" s="120">
        <f t="shared" si="43"/>
        <v>41671</v>
      </c>
      <c r="C75" s="139">
        <v>242831.05</v>
      </c>
      <c r="D75" s="139">
        <v>15950636.910000002</v>
      </c>
      <c r="E75" s="139">
        <v>97427173.362299174</v>
      </c>
      <c r="F75" s="139">
        <v>570964992.76787508</v>
      </c>
      <c r="G75" s="139">
        <v>393154550.97996676</v>
      </c>
      <c r="H75" s="139">
        <v>155064713.94373119</v>
      </c>
      <c r="I75" s="139">
        <v>522453737.5787217</v>
      </c>
      <c r="J75" s="139">
        <v>16154357.874113543</v>
      </c>
      <c r="K75" s="139">
        <v>83035960.385782033</v>
      </c>
      <c r="L75" s="139">
        <v>8329817.1624886729</v>
      </c>
      <c r="M75" s="123"/>
      <c r="O75" s="9"/>
      <c r="P75" s="123"/>
    </row>
    <row r="76" spans="1:18" x14ac:dyDescent="0.25">
      <c r="B76" s="120">
        <f t="shared" si="43"/>
        <v>41699</v>
      </c>
      <c r="C76" s="139">
        <v>242831.05</v>
      </c>
      <c r="D76" s="139">
        <v>16195945.530000001</v>
      </c>
      <c r="E76" s="139">
        <v>98212463.864222512</v>
      </c>
      <c r="F76" s="139">
        <v>579196253.47146654</v>
      </c>
      <c r="G76" s="139">
        <v>396122046.06939065</v>
      </c>
      <c r="H76" s="139">
        <v>155735747.43631154</v>
      </c>
      <c r="I76" s="139">
        <v>524613742.65994477</v>
      </c>
      <c r="J76" s="139">
        <v>16232099.466560783</v>
      </c>
      <c r="K76" s="139">
        <v>83306712.766121119</v>
      </c>
      <c r="L76" s="139">
        <v>8442553.953514073</v>
      </c>
      <c r="M76" s="123"/>
      <c r="O76" s="9"/>
      <c r="P76" s="123"/>
    </row>
    <row r="77" spans="1:18" x14ac:dyDescent="0.25">
      <c r="B77" s="120">
        <f t="shared" si="43"/>
        <v>41730</v>
      </c>
      <c r="C77" s="139">
        <v>242839.18</v>
      </c>
      <c r="D77" s="139">
        <v>16441680.379999999</v>
      </c>
      <c r="E77" s="139">
        <v>99196536.776086032</v>
      </c>
      <c r="F77" s="139">
        <v>584746333.07555223</v>
      </c>
      <c r="G77" s="139">
        <v>392509781.4902854</v>
      </c>
      <c r="H77" s="139">
        <v>156232557.53401947</v>
      </c>
      <c r="I77" s="139">
        <v>528669527.13643724</v>
      </c>
      <c r="J77" s="139">
        <v>16309753.049436787</v>
      </c>
      <c r="K77" s="139">
        <v>83870967.100951195</v>
      </c>
      <c r="L77" s="139">
        <v>8424865.2900398709</v>
      </c>
      <c r="M77" s="123"/>
      <c r="O77" s="9"/>
      <c r="P77" s="123"/>
    </row>
    <row r="78" spans="1:18" x14ac:dyDescent="0.25">
      <c r="B78" s="120">
        <f t="shared" si="43"/>
        <v>41760</v>
      </c>
      <c r="C78" s="139">
        <v>242839.18</v>
      </c>
      <c r="D78" s="139">
        <v>16687765.35</v>
      </c>
      <c r="E78" s="139">
        <v>100329704.85531072</v>
      </c>
      <c r="F78" s="139">
        <v>592869921.13960159</v>
      </c>
      <c r="G78" s="139">
        <v>398803323.91870189</v>
      </c>
      <c r="H78" s="139">
        <v>156240329.71697104</v>
      </c>
      <c r="I78" s="139">
        <v>530764058.78041589</v>
      </c>
      <c r="J78" s="139">
        <v>16389001.200372081</v>
      </c>
      <c r="K78" s="139">
        <v>84407359.248543903</v>
      </c>
      <c r="L78" s="139">
        <v>8578021.1058881525</v>
      </c>
      <c r="M78" s="123"/>
      <c r="O78" s="9"/>
      <c r="P78" s="123"/>
    </row>
    <row r="79" spans="1:18" x14ac:dyDescent="0.25">
      <c r="B79" s="120">
        <f t="shared" si="43"/>
        <v>41791</v>
      </c>
      <c r="C79" s="139">
        <v>242836</v>
      </c>
      <c r="D79" s="139">
        <v>16961694.390000001</v>
      </c>
      <c r="E79" s="139">
        <v>102273521.41109367</v>
      </c>
      <c r="F79" s="139">
        <v>616450962.72347486</v>
      </c>
      <c r="G79" s="139">
        <v>400859067.61353654</v>
      </c>
      <c r="H79" s="139">
        <v>154444877.23130122</v>
      </c>
      <c r="I79" s="139">
        <v>532198020.33024657</v>
      </c>
      <c r="J79" s="139">
        <v>16464591.416278547</v>
      </c>
      <c r="K79" s="139">
        <v>84975903.169062555</v>
      </c>
      <c r="L79" s="139">
        <v>8632542.5617530495</v>
      </c>
      <c r="M79" s="123"/>
      <c r="O79" s="9"/>
      <c r="P79" s="123"/>
    </row>
    <row r="80" spans="1:18" x14ac:dyDescent="0.25">
      <c r="B80" s="120">
        <f t="shared" si="43"/>
        <v>41821</v>
      </c>
      <c r="C80" s="139">
        <v>242836</v>
      </c>
      <c r="D80" s="139">
        <v>17211133.489999998</v>
      </c>
      <c r="E80" s="139">
        <v>103912728.32662076</v>
      </c>
      <c r="F80" s="139">
        <v>627120923.32480991</v>
      </c>
      <c r="G80" s="139">
        <v>404571691.8305279</v>
      </c>
      <c r="H80" s="139">
        <v>154315392.50558805</v>
      </c>
      <c r="I80" s="139">
        <v>534902246.30739641</v>
      </c>
      <c r="J80" s="139">
        <v>16526537.011670008</v>
      </c>
      <c r="K80" s="139">
        <v>85755820.178187385</v>
      </c>
      <c r="L80" s="139">
        <v>8746905.0354324728</v>
      </c>
      <c r="M80" s="123"/>
      <c r="O80" s="9"/>
      <c r="P80" s="123"/>
    </row>
    <row r="81" spans="1:16" x14ac:dyDescent="0.25">
      <c r="B81" s="120">
        <f t="shared" si="43"/>
        <v>41852</v>
      </c>
      <c r="C81" s="139">
        <v>242836</v>
      </c>
      <c r="D81" s="139">
        <v>17457284.16</v>
      </c>
      <c r="E81" s="139">
        <v>104772422.26880789</v>
      </c>
      <c r="F81" s="139">
        <v>635882708.53359091</v>
      </c>
      <c r="G81" s="139">
        <v>405764569.55966008</v>
      </c>
      <c r="H81" s="139">
        <v>155954771.68878812</v>
      </c>
      <c r="I81" s="139">
        <v>537144290.76895106</v>
      </c>
      <c r="J81" s="139">
        <v>16603319.63589197</v>
      </c>
      <c r="K81" s="139">
        <v>86018615.246794507</v>
      </c>
      <c r="L81" s="139">
        <v>8804996.0070754457</v>
      </c>
      <c r="M81" s="123"/>
      <c r="O81" s="9"/>
      <c r="P81" s="123"/>
    </row>
    <row r="82" spans="1:16" x14ac:dyDescent="0.25">
      <c r="B82" s="120">
        <f t="shared" si="43"/>
        <v>41883</v>
      </c>
      <c r="C82" s="139">
        <v>242836.01</v>
      </c>
      <c r="D82" s="139">
        <v>17652580.079999998</v>
      </c>
      <c r="E82" s="139">
        <v>105665184.06043378</v>
      </c>
      <c r="F82" s="139">
        <v>640335865.50785303</v>
      </c>
      <c r="G82" s="139">
        <v>407715349.1152941</v>
      </c>
      <c r="H82" s="139">
        <v>157249002.3211579</v>
      </c>
      <c r="I82" s="139">
        <v>539699950.99924672</v>
      </c>
      <c r="J82" s="139">
        <v>16675999.905460756</v>
      </c>
      <c r="K82" s="139">
        <v>86064531.068533853</v>
      </c>
      <c r="L82" s="139">
        <v>8904542.2678318974</v>
      </c>
      <c r="M82" s="123"/>
      <c r="O82" s="9"/>
      <c r="P82" s="123"/>
    </row>
    <row r="83" spans="1:16" x14ac:dyDescent="0.25">
      <c r="B83" s="120">
        <f t="shared" si="43"/>
        <v>41913</v>
      </c>
      <c r="C83" s="139">
        <v>242836</v>
      </c>
      <c r="D83" s="139">
        <v>17915588.119999997</v>
      </c>
      <c r="E83" s="139">
        <v>106687446.83384629</v>
      </c>
      <c r="F83" s="139">
        <v>645110033.50530016</v>
      </c>
      <c r="G83" s="139">
        <v>411762720.23708141</v>
      </c>
      <c r="H83" s="139">
        <v>156795623.00493875</v>
      </c>
      <c r="I83" s="139">
        <v>544484884.25477803</v>
      </c>
      <c r="J83" s="139">
        <v>16665172.63297881</v>
      </c>
      <c r="K83" s="139">
        <v>86416348.233584404</v>
      </c>
      <c r="L83" s="139">
        <v>8344166.5784266489</v>
      </c>
      <c r="M83" s="123"/>
      <c r="O83" s="9"/>
      <c r="P83" s="123"/>
    </row>
    <row r="84" spans="1:16" x14ac:dyDescent="0.25">
      <c r="B84" s="120">
        <f t="shared" si="43"/>
        <v>41944</v>
      </c>
      <c r="C84" s="139">
        <v>242836</v>
      </c>
      <c r="D84" s="139">
        <v>18179208.23</v>
      </c>
      <c r="E84" s="139">
        <v>107540038.84832299</v>
      </c>
      <c r="F84" s="139">
        <v>652030107.79073834</v>
      </c>
      <c r="G84" s="139">
        <v>410788052.32672596</v>
      </c>
      <c r="H84" s="139">
        <v>153146711.76795992</v>
      </c>
      <c r="I84" s="139">
        <v>544473162.96162081</v>
      </c>
      <c r="J84" s="139">
        <v>16677767.49103049</v>
      </c>
      <c r="K84" s="139">
        <v>86585259.248652145</v>
      </c>
      <c r="L84" s="139">
        <v>7974933.3631370282</v>
      </c>
      <c r="M84" s="123"/>
      <c r="O84" s="9"/>
      <c r="P84" s="123"/>
    </row>
    <row r="85" spans="1:16" x14ac:dyDescent="0.25">
      <c r="B85" s="120">
        <f t="shared" si="43"/>
        <v>41974</v>
      </c>
      <c r="C85" s="139">
        <v>242836</v>
      </c>
      <c r="D85" s="139">
        <v>18442535.650000002</v>
      </c>
      <c r="E85" s="139">
        <v>108332290.50293685</v>
      </c>
      <c r="F85" s="139">
        <v>657722752.41113627</v>
      </c>
      <c r="G85" s="139">
        <v>413124144.93809336</v>
      </c>
      <c r="H85" s="139">
        <v>150828535.08180097</v>
      </c>
      <c r="I85" s="139">
        <v>545839273.03176844</v>
      </c>
      <c r="J85" s="139">
        <v>16595564.181046283</v>
      </c>
      <c r="K85" s="139">
        <v>87136315.501332387</v>
      </c>
      <c r="L85" s="139">
        <v>8174077.0317657059</v>
      </c>
      <c r="M85" s="121">
        <f>SUM(C85:L85)</f>
        <v>2006438324.3298802</v>
      </c>
      <c r="N85" s="9">
        <f>M85-'Accum Depr Calc'!M17</f>
        <v>0</v>
      </c>
      <c r="O85" s="9"/>
      <c r="P85" s="123"/>
    </row>
    <row r="87" spans="1:16" x14ac:dyDescent="0.25">
      <c r="A87" s="1" t="s">
        <v>16</v>
      </c>
    </row>
    <row r="88" spans="1:16" x14ac:dyDescent="0.25">
      <c r="C88" s="5">
        <v>350.1</v>
      </c>
      <c r="D88" s="5">
        <v>350.2</v>
      </c>
      <c r="E88" s="5">
        <v>352</v>
      </c>
      <c r="F88" s="5">
        <v>353</v>
      </c>
      <c r="G88" s="5">
        <v>354</v>
      </c>
      <c r="H88" s="5">
        <v>355</v>
      </c>
      <c r="I88" s="5">
        <v>356</v>
      </c>
      <c r="J88" s="5">
        <v>357</v>
      </c>
      <c r="K88" s="5">
        <v>358</v>
      </c>
      <c r="L88" s="5">
        <v>359</v>
      </c>
    </row>
    <row r="89" spans="1:16" x14ac:dyDescent="0.25">
      <c r="B89" s="120">
        <f>B73</f>
        <v>41609</v>
      </c>
      <c r="C89" s="139">
        <v>8036886.5000000019</v>
      </c>
      <c r="D89" s="139">
        <v>74079737.439999998</v>
      </c>
      <c r="E89" s="139">
        <v>213786324.71285635</v>
      </c>
      <c r="F89" s="139">
        <v>1053417093.7847433</v>
      </c>
      <c r="G89" s="139">
        <v>1029895035.081826</v>
      </c>
      <c r="H89" s="139">
        <v>43647524.140000015</v>
      </c>
      <c r="I89" s="139">
        <v>403410570.30719697</v>
      </c>
      <c r="J89" s="139">
        <v>0</v>
      </c>
      <c r="K89" s="139">
        <v>0</v>
      </c>
      <c r="L89" s="139">
        <v>46691429.870591879</v>
      </c>
      <c r="M89" s="121">
        <f>SUM(C89:L89)</f>
        <v>2872964601.8372145</v>
      </c>
      <c r="N89" s="123">
        <f>M89-'2013 ISO Study with Inc Plant'!F26</f>
        <v>-1.9999504089355469E-2</v>
      </c>
      <c r="O89" s="123"/>
    </row>
    <row r="90" spans="1:16" x14ac:dyDescent="0.25">
      <c r="B90" s="120">
        <f t="shared" ref="B90:B101" si="44">B74</f>
        <v>41640</v>
      </c>
      <c r="C90" s="139">
        <v>8036886.5000000019</v>
      </c>
      <c r="D90" s="139">
        <v>73817293.090000004</v>
      </c>
      <c r="E90" s="139">
        <v>214088080.21285635</v>
      </c>
      <c r="F90" s="139">
        <v>1043163055.1147432</v>
      </c>
      <c r="G90" s="139">
        <v>1032387015.0818259</v>
      </c>
      <c r="H90" s="139">
        <v>43647783.670000009</v>
      </c>
      <c r="I90" s="139">
        <v>404798253.10719699</v>
      </c>
      <c r="J90" s="139">
        <v>0</v>
      </c>
      <c r="K90" s="139">
        <v>10393103.67</v>
      </c>
      <c r="L90" s="139">
        <v>46908215.430591881</v>
      </c>
      <c r="M90" s="123"/>
      <c r="N90" s="123"/>
      <c r="O90" s="123"/>
    </row>
    <row r="91" spans="1:16" x14ac:dyDescent="0.25">
      <c r="B91" s="120">
        <f t="shared" si="44"/>
        <v>41671</v>
      </c>
      <c r="C91" s="139">
        <v>8036886.5000000019</v>
      </c>
      <c r="D91" s="139">
        <v>75472968.25</v>
      </c>
      <c r="E91" s="139">
        <v>214461867.77285635</v>
      </c>
      <c r="F91" s="139">
        <v>1055714497.9747435</v>
      </c>
      <c r="G91" s="139">
        <v>1044769459.8718259</v>
      </c>
      <c r="H91" s="139">
        <v>43649489.74000001</v>
      </c>
      <c r="I91" s="139">
        <v>409159413.56719697</v>
      </c>
      <c r="J91" s="139">
        <v>0</v>
      </c>
      <c r="K91" s="139">
        <v>10400125.859999999</v>
      </c>
      <c r="L91" s="139">
        <v>47664720.08059188</v>
      </c>
      <c r="M91" s="123"/>
      <c r="N91" s="123"/>
      <c r="O91" s="123"/>
    </row>
    <row r="92" spans="1:16" x14ac:dyDescent="0.25">
      <c r="B92" s="120">
        <f t="shared" si="44"/>
        <v>41699</v>
      </c>
      <c r="C92" s="139">
        <v>8036886.5000000019</v>
      </c>
      <c r="D92" s="139">
        <v>76531978.920000002</v>
      </c>
      <c r="E92" s="139">
        <v>215250745.59285638</v>
      </c>
      <c r="F92" s="139">
        <v>1069290343.9047434</v>
      </c>
      <c r="G92" s="139">
        <v>1044681568.721826</v>
      </c>
      <c r="H92" s="139">
        <v>43649489.74000001</v>
      </c>
      <c r="I92" s="139">
        <v>409203056.63719696</v>
      </c>
      <c r="J92" s="139">
        <v>0</v>
      </c>
      <c r="K92" s="139">
        <v>10916387.639999999</v>
      </c>
      <c r="L92" s="139">
        <v>47633507.810591877</v>
      </c>
      <c r="M92" s="123"/>
      <c r="N92" s="123"/>
      <c r="O92" s="123"/>
    </row>
    <row r="93" spans="1:16" x14ac:dyDescent="0.25">
      <c r="B93" s="120">
        <f t="shared" si="44"/>
        <v>41730</v>
      </c>
      <c r="C93" s="139">
        <v>8036886.5000000019</v>
      </c>
      <c r="D93" s="139">
        <v>76548344.290000007</v>
      </c>
      <c r="E93" s="139">
        <v>215258356.97285637</v>
      </c>
      <c r="F93" s="139">
        <v>1068011592.8147434</v>
      </c>
      <c r="G93" s="139">
        <v>1046965413.7018259</v>
      </c>
      <c r="H93" s="139">
        <v>43649491.06000001</v>
      </c>
      <c r="I93" s="139">
        <v>410192037.2571969</v>
      </c>
      <c r="J93" s="139">
        <v>0</v>
      </c>
      <c r="K93" s="139">
        <v>10921298.179999998</v>
      </c>
      <c r="L93" s="139">
        <v>47787716.550591879</v>
      </c>
      <c r="M93" s="123"/>
      <c r="N93" s="123"/>
      <c r="O93" s="123"/>
    </row>
    <row r="94" spans="1:16" x14ac:dyDescent="0.25">
      <c r="B94" s="120">
        <f t="shared" si="44"/>
        <v>41760</v>
      </c>
      <c r="C94" s="139">
        <v>8036886.5000000019</v>
      </c>
      <c r="D94" s="139">
        <v>76548344.290000007</v>
      </c>
      <c r="E94" s="139">
        <v>215625837.45285639</v>
      </c>
      <c r="F94" s="139">
        <v>1088827007.7447433</v>
      </c>
      <c r="G94" s="139">
        <v>1055097865.0318258</v>
      </c>
      <c r="H94" s="139">
        <v>44443697.350000009</v>
      </c>
      <c r="I94" s="139">
        <v>414756103.90719694</v>
      </c>
      <c r="J94" s="139">
        <v>0</v>
      </c>
      <c r="K94" s="139">
        <v>10925731.409999998</v>
      </c>
      <c r="L94" s="139">
        <v>48019216.350591883</v>
      </c>
      <c r="M94" s="123"/>
      <c r="N94" s="123"/>
      <c r="O94" s="123"/>
    </row>
    <row r="95" spans="1:16" x14ac:dyDescent="0.25">
      <c r="B95" s="120">
        <f t="shared" si="44"/>
        <v>41791</v>
      </c>
      <c r="C95" s="139">
        <v>8036886.5000000019</v>
      </c>
      <c r="D95" s="139">
        <v>76548479.290000007</v>
      </c>
      <c r="E95" s="139">
        <v>216443857.51285633</v>
      </c>
      <c r="F95" s="139">
        <v>1091240504.6347432</v>
      </c>
      <c r="G95" s="139">
        <v>1057888686.6018257</v>
      </c>
      <c r="H95" s="139">
        <v>44443698.080000006</v>
      </c>
      <c r="I95" s="139">
        <v>416064538.73719692</v>
      </c>
      <c r="J95" s="139">
        <v>0</v>
      </c>
      <c r="K95" s="139">
        <v>10926442.999999998</v>
      </c>
      <c r="L95" s="139">
        <v>48212966.500591874</v>
      </c>
      <c r="M95" s="123"/>
      <c r="N95" s="123"/>
      <c r="O95" s="123"/>
    </row>
    <row r="96" spans="1:16" x14ac:dyDescent="0.25">
      <c r="B96" s="120">
        <f t="shared" si="44"/>
        <v>41821</v>
      </c>
      <c r="C96" s="139">
        <v>8036886.5000000019</v>
      </c>
      <c r="D96" s="139">
        <v>76548389.290000007</v>
      </c>
      <c r="E96" s="139">
        <v>216570898.48285639</v>
      </c>
      <c r="F96" s="139">
        <v>1091729898.2147434</v>
      </c>
      <c r="G96" s="139">
        <v>1060879515.4718258</v>
      </c>
      <c r="H96" s="139">
        <v>44450026.460000008</v>
      </c>
      <c r="I96" s="139">
        <v>417601285.86719698</v>
      </c>
      <c r="J96" s="139">
        <v>0</v>
      </c>
      <c r="K96" s="139">
        <v>11017486.739999998</v>
      </c>
      <c r="L96" s="139">
        <v>48346819.830591872</v>
      </c>
      <c r="M96" s="123"/>
      <c r="N96" s="123"/>
      <c r="O96" s="123"/>
    </row>
    <row r="97" spans="1:15" x14ac:dyDescent="0.25">
      <c r="B97" s="120">
        <f t="shared" si="44"/>
        <v>41852</v>
      </c>
      <c r="C97" s="139">
        <v>8036886.5000000019</v>
      </c>
      <c r="D97" s="139">
        <v>95310226.730000004</v>
      </c>
      <c r="E97" s="139">
        <v>223513318.05285636</v>
      </c>
      <c r="F97" s="139">
        <v>1085332752.2947433</v>
      </c>
      <c r="G97" s="139">
        <v>1064190471.4418259</v>
      </c>
      <c r="H97" s="139">
        <v>44452610.13000001</v>
      </c>
      <c r="I97" s="139">
        <v>419431098.94719696</v>
      </c>
      <c r="J97" s="139">
        <v>0</v>
      </c>
      <c r="K97" s="139">
        <v>11017486.739999998</v>
      </c>
      <c r="L97" s="139">
        <v>48529786.240591876</v>
      </c>
      <c r="M97" s="123"/>
      <c r="N97" s="123"/>
      <c r="O97" s="123"/>
    </row>
    <row r="98" spans="1:15" x14ac:dyDescent="0.25">
      <c r="B98" s="120">
        <f t="shared" si="44"/>
        <v>41883</v>
      </c>
      <c r="C98" s="139">
        <v>8036886.5000000019</v>
      </c>
      <c r="D98" s="139">
        <v>95311726.730000004</v>
      </c>
      <c r="E98" s="139">
        <v>223583824.29285634</v>
      </c>
      <c r="F98" s="139">
        <v>1085645980.7347434</v>
      </c>
      <c r="G98" s="139">
        <v>1064056995.4318258</v>
      </c>
      <c r="H98" s="139">
        <v>51312961.940000013</v>
      </c>
      <c r="I98" s="139">
        <v>416716547.38719702</v>
      </c>
      <c r="J98" s="139">
        <v>0</v>
      </c>
      <c r="K98" s="139">
        <v>11017486.739999998</v>
      </c>
      <c r="L98" s="139">
        <v>41215986.030591875</v>
      </c>
      <c r="M98" s="123"/>
      <c r="N98" s="123"/>
      <c r="O98" s="123"/>
    </row>
    <row r="99" spans="1:15" x14ac:dyDescent="0.25">
      <c r="B99" s="120">
        <f t="shared" si="44"/>
        <v>41913</v>
      </c>
      <c r="C99" s="139">
        <v>8036886.5000000019</v>
      </c>
      <c r="D99" s="139">
        <v>95310164.799999997</v>
      </c>
      <c r="E99" s="139">
        <v>258848557.34285635</v>
      </c>
      <c r="F99" s="139">
        <v>1046011015.7447433</v>
      </c>
      <c r="G99" s="139">
        <v>1067774522.3118259</v>
      </c>
      <c r="H99" s="139">
        <v>51314020.090000018</v>
      </c>
      <c r="I99" s="139">
        <v>421785828.99719697</v>
      </c>
      <c r="J99" s="139">
        <v>0</v>
      </c>
      <c r="K99" s="139">
        <v>11017486.739999998</v>
      </c>
      <c r="L99" s="139">
        <v>36688767.730591871</v>
      </c>
      <c r="M99" s="123"/>
      <c r="N99" s="123"/>
      <c r="O99" s="123"/>
    </row>
    <row r="100" spans="1:15" x14ac:dyDescent="0.25">
      <c r="B100" s="120">
        <f t="shared" si="44"/>
        <v>41944</v>
      </c>
      <c r="C100" s="139">
        <v>8036886.5000000019</v>
      </c>
      <c r="D100" s="139">
        <v>95309166.799999997</v>
      </c>
      <c r="E100" s="139">
        <v>258856218.69285637</v>
      </c>
      <c r="F100" s="139">
        <v>1046355810.3247434</v>
      </c>
      <c r="G100" s="139">
        <v>1195556498.5418258</v>
      </c>
      <c r="H100" s="139">
        <v>77529271.170000017</v>
      </c>
      <c r="I100" s="139">
        <v>606466252.24719691</v>
      </c>
      <c r="J100" s="139">
        <v>0</v>
      </c>
      <c r="K100" s="139">
        <v>11017486.739999998</v>
      </c>
      <c r="L100" s="139">
        <v>32850426.510591872</v>
      </c>
      <c r="M100" s="123"/>
      <c r="N100" s="123"/>
      <c r="O100" s="123"/>
    </row>
    <row r="101" spans="1:15" x14ac:dyDescent="0.25">
      <c r="B101" s="120">
        <f t="shared" si="44"/>
        <v>41974</v>
      </c>
      <c r="C101" s="139">
        <v>8036886.5000000019</v>
      </c>
      <c r="D101" s="139">
        <v>95311293.459999993</v>
      </c>
      <c r="E101" s="139">
        <v>259721472.30285636</v>
      </c>
      <c r="F101" s="139">
        <v>1088783660.5247433</v>
      </c>
      <c r="G101" s="139">
        <v>1341049283.2818258</v>
      </c>
      <c r="H101" s="139">
        <v>80285379.950000018</v>
      </c>
      <c r="I101" s="139">
        <v>655485929.3871969</v>
      </c>
      <c r="J101" s="139">
        <v>0</v>
      </c>
      <c r="K101" s="139">
        <v>11017486.739999998</v>
      </c>
      <c r="L101" s="139">
        <v>43884492.530591875</v>
      </c>
      <c r="M101" s="121">
        <f>SUM(C101:L101)</f>
        <v>3583575884.6772141</v>
      </c>
      <c r="N101" s="123">
        <f>M101-'2014 ISO Study with Inc Plant'!F26</f>
        <v>0</v>
      </c>
      <c r="O101" s="123"/>
    </row>
    <row r="103" spans="1:15" x14ac:dyDescent="0.25">
      <c r="A103" s="83" t="s">
        <v>109</v>
      </c>
    </row>
    <row r="104" spans="1:15" x14ac:dyDescent="0.25">
      <c r="C104" s="5">
        <v>350.1</v>
      </c>
      <c r="D104" s="5">
        <v>350.2</v>
      </c>
      <c r="E104" s="5">
        <v>352</v>
      </c>
      <c r="F104" s="5">
        <v>353</v>
      </c>
      <c r="G104" s="5">
        <v>354</v>
      </c>
      <c r="H104" s="5">
        <v>355</v>
      </c>
      <c r="I104" s="5">
        <v>356</v>
      </c>
      <c r="J104" s="5">
        <v>357</v>
      </c>
      <c r="K104" s="5">
        <v>358</v>
      </c>
      <c r="L104" s="5">
        <v>359</v>
      </c>
    </row>
    <row r="105" spans="1:15" x14ac:dyDescent="0.25">
      <c r="B105" s="120">
        <f>B89</f>
        <v>41609</v>
      </c>
      <c r="C105" s="139">
        <v>75790815.887711585</v>
      </c>
      <c r="D105" s="139">
        <v>137147763.30748817</v>
      </c>
      <c r="E105" s="139">
        <v>376495330.50643671</v>
      </c>
      <c r="F105" s="139">
        <v>2708882934.2757506</v>
      </c>
      <c r="G105" s="139">
        <v>1443480699.261306</v>
      </c>
      <c r="H105" s="139">
        <v>143991959.4211576</v>
      </c>
      <c r="I105" s="139">
        <v>764993253.97262263</v>
      </c>
      <c r="J105" s="139">
        <v>207785.26313157106</v>
      </c>
      <c r="K105" s="139">
        <v>12339133.617654419</v>
      </c>
      <c r="L105" s="139">
        <v>68770632.234584257</v>
      </c>
      <c r="M105" s="123">
        <f>SUM(C105:L105)</f>
        <v>5732100307.7478437</v>
      </c>
      <c r="N105" s="123">
        <f>M105-'2013 ISO Study with Inc Plant'!D26</f>
        <v>0.37446689605712891</v>
      </c>
    </row>
    <row r="106" spans="1:15" x14ac:dyDescent="0.25">
      <c r="B106" s="120">
        <f t="shared" ref="B106:B117" si="45">B90</f>
        <v>41640</v>
      </c>
      <c r="C106" s="139">
        <v>75794259.721509889</v>
      </c>
      <c r="D106" s="139">
        <v>136887815.6506404</v>
      </c>
      <c r="E106" s="139">
        <v>373925242.35902148</v>
      </c>
      <c r="F106" s="139">
        <v>2724055512.7199478</v>
      </c>
      <c r="G106" s="139">
        <v>1438286250.0996366</v>
      </c>
      <c r="H106" s="139">
        <v>174112491.78049991</v>
      </c>
      <c r="I106" s="139">
        <v>770012714.97241545</v>
      </c>
      <c r="J106" s="139">
        <v>211570.57281315647</v>
      </c>
      <c r="K106" s="139">
        <v>12197454.441192398</v>
      </c>
      <c r="L106" s="139">
        <v>68180564.755860046</v>
      </c>
    </row>
    <row r="107" spans="1:15" x14ac:dyDescent="0.25">
      <c r="B107" s="120">
        <f t="shared" si="45"/>
        <v>41671</v>
      </c>
      <c r="C107" s="139">
        <v>75794259.721509889</v>
      </c>
      <c r="D107" s="139">
        <v>138556545.86990461</v>
      </c>
      <c r="E107" s="139">
        <v>374836859.58088183</v>
      </c>
      <c r="F107" s="139">
        <v>2740151903.70786</v>
      </c>
      <c r="G107" s="139">
        <v>1453111339.6824164</v>
      </c>
      <c r="H107" s="139">
        <v>174912636.95990252</v>
      </c>
      <c r="I107" s="139">
        <v>776663804.23197842</v>
      </c>
      <c r="J107" s="139">
        <v>211602.87029870934</v>
      </c>
      <c r="K107" s="139">
        <v>12211257.185751675</v>
      </c>
      <c r="L107" s="139">
        <v>68938071.410909981</v>
      </c>
    </row>
    <row r="108" spans="1:15" x14ac:dyDescent="0.25">
      <c r="B108" s="120">
        <f t="shared" si="45"/>
        <v>41699</v>
      </c>
      <c r="C108" s="139">
        <v>75794298.132660612</v>
      </c>
      <c r="D108" s="139">
        <v>139619892.87152278</v>
      </c>
      <c r="E108" s="139">
        <v>371181235.21349466</v>
      </c>
      <c r="F108" s="139">
        <v>2761014795.5885897</v>
      </c>
      <c r="G108" s="139">
        <v>1453469333.3819625</v>
      </c>
      <c r="H108" s="139">
        <v>175259236.28074107</v>
      </c>
      <c r="I108" s="139">
        <v>776797249.03753424</v>
      </c>
      <c r="J108" s="139">
        <v>211657.44202928792</v>
      </c>
      <c r="K108" s="139">
        <v>12723424.628700361</v>
      </c>
      <c r="L108" s="139">
        <v>68906994.385782585</v>
      </c>
    </row>
    <row r="109" spans="1:15" x14ac:dyDescent="0.25">
      <c r="B109" s="120">
        <f t="shared" si="45"/>
        <v>41730</v>
      </c>
      <c r="C109" s="139">
        <v>75790216.271898136</v>
      </c>
      <c r="D109" s="139">
        <v>139630550.29261765</v>
      </c>
      <c r="E109" s="139">
        <v>373278815.8935678</v>
      </c>
      <c r="F109" s="139">
        <v>2782300386.7257752</v>
      </c>
      <c r="G109" s="139">
        <v>1455442062.3905959</v>
      </c>
      <c r="H109" s="139">
        <v>176242214.8714878</v>
      </c>
      <c r="I109" s="139">
        <v>777645599.25225008</v>
      </c>
      <c r="J109" s="139">
        <v>216276.74021170687</v>
      </c>
      <c r="K109" s="139">
        <v>12832994.085653793</v>
      </c>
      <c r="L109" s="139">
        <v>69061203.125782594</v>
      </c>
    </row>
    <row r="110" spans="1:15" x14ac:dyDescent="0.25">
      <c r="B110" s="120">
        <f t="shared" si="45"/>
        <v>41760</v>
      </c>
      <c r="C110" s="139">
        <v>75789157.412154943</v>
      </c>
      <c r="D110" s="139">
        <v>139630550.29261765</v>
      </c>
      <c r="E110" s="139">
        <v>374527961.85943025</v>
      </c>
      <c r="F110" s="139">
        <v>2815544706.3592777</v>
      </c>
      <c r="G110" s="139">
        <v>1467963916.0318761</v>
      </c>
      <c r="H110" s="139">
        <v>177800162.47084475</v>
      </c>
      <c r="I110" s="139">
        <v>782482910.08686352</v>
      </c>
      <c r="J110" s="139">
        <v>216297.99169125775</v>
      </c>
      <c r="K110" s="139">
        <v>12836982.518682349</v>
      </c>
      <c r="L110" s="139">
        <v>69292702.925782591</v>
      </c>
    </row>
    <row r="111" spans="1:15" x14ac:dyDescent="0.25">
      <c r="B111" s="120">
        <f t="shared" si="45"/>
        <v>41791</v>
      </c>
      <c r="C111" s="139">
        <v>75786265.349461198</v>
      </c>
      <c r="D111" s="139">
        <v>139617147.08215851</v>
      </c>
      <c r="E111" s="139">
        <v>375964067.61430281</v>
      </c>
      <c r="F111" s="139">
        <v>2840719190.544837</v>
      </c>
      <c r="G111" s="139">
        <v>1471279003.3495643</v>
      </c>
      <c r="H111" s="139">
        <v>178381630.88851494</v>
      </c>
      <c r="I111" s="139">
        <v>785122753.98011279</v>
      </c>
      <c r="J111" s="139">
        <v>217845.36337040897</v>
      </c>
      <c r="K111" s="139">
        <v>12832668.325364407</v>
      </c>
      <c r="L111" s="139">
        <v>69486453.075782597</v>
      </c>
    </row>
    <row r="112" spans="1:15" x14ac:dyDescent="0.25">
      <c r="B112" s="120">
        <f t="shared" si="45"/>
        <v>41821</v>
      </c>
      <c r="C112" s="139">
        <v>75786265.349461198</v>
      </c>
      <c r="D112" s="139">
        <v>139616545.94949049</v>
      </c>
      <c r="E112" s="139">
        <v>376794889.17158985</v>
      </c>
      <c r="F112" s="139">
        <v>2855407509.792891</v>
      </c>
      <c r="G112" s="139">
        <v>1474353941.7843683</v>
      </c>
      <c r="H112" s="139">
        <v>178959627.41185695</v>
      </c>
      <c r="I112" s="139">
        <v>787861019.29205406</v>
      </c>
      <c r="J112" s="139">
        <v>217750.96990557425</v>
      </c>
      <c r="K112" s="139">
        <v>12925716.239065366</v>
      </c>
      <c r="L112" s="139">
        <v>69620306.405782595</v>
      </c>
    </row>
    <row r="113" spans="1:14" x14ac:dyDescent="0.25">
      <c r="B113" s="120">
        <f t="shared" si="45"/>
        <v>41852</v>
      </c>
      <c r="C113" s="139">
        <v>75786249.873944163</v>
      </c>
      <c r="D113" s="139">
        <v>158377852.65289134</v>
      </c>
      <c r="E113" s="139">
        <v>384735366.36021942</v>
      </c>
      <c r="F113" s="139">
        <v>2849950965.4390879</v>
      </c>
      <c r="G113" s="139">
        <v>1478722852.094888</v>
      </c>
      <c r="H113" s="139">
        <v>180760106.74228531</v>
      </c>
      <c r="I113" s="139">
        <v>789914750.16252375</v>
      </c>
      <c r="J113" s="139">
        <v>217732.41878456468</v>
      </c>
      <c r="K113" s="139">
        <v>12924810.328675358</v>
      </c>
      <c r="L113" s="139">
        <v>69803272.815782592</v>
      </c>
    </row>
    <row r="114" spans="1:14" x14ac:dyDescent="0.25">
      <c r="B114" s="120">
        <f t="shared" si="45"/>
        <v>41883</v>
      </c>
      <c r="C114" s="139">
        <v>75785594.168319896</v>
      </c>
      <c r="D114" s="139">
        <v>158379287.10526454</v>
      </c>
      <c r="E114" s="139">
        <v>385694811.35263085</v>
      </c>
      <c r="F114" s="139">
        <v>2856603833.0914097</v>
      </c>
      <c r="G114" s="139">
        <v>1482389957.7652507</v>
      </c>
      <c r="H114" s="139">
        <v>189121602.51942235</v>
      </c>
      <c r="I114" s="139">
        <v>786825543.81509221</v>
      </c>
      <c r="J114" s="139">
        <v>217732.74085558453</v>
      </c>
      <c r="K114" s="139">
        <v>12969354.270695921</v>
      </c>
      <c r="L114" s="139">
        <v>62546893.758773297</v>
      </c>
    </row>
    <row r="115" spans="1:14" x14ac:dyDescent="0.25">
      <c r="B115" s="120">
        <f t="shared" si="45"/>
        <v>41913</v>
      </c>
      <c r="C115" s="139">
        <v>75785320.872137472</v>
      </c>
      <c r="D115" s="139">
        <v>158380162.97359034</v>
      </c>
      <c r="E115" s="139">
        <v>419661108.28618175</v>
      </c>
      <c r="F115" s="139">
        <v>2827549312.1937575</v>
      </c>
      <c r="G115" s="139">
        <v>1485156836.290693</v>
      </c>
      <c r="H115" s="139">
        <v>190491869.81829554</v>
      </c>
      <c r="I115" s="139">
        <v>793282966.19978654</v>
      </c>
      <c r="J115" s="139">
        <v>218123.55858849725</v>
      </c>
      <c r="K115" s="139">
        <v>12970291.965231881</v>
      </c>
      <c r="L115" s="139">
        <v>57989610.019958779</v>
      </c>
    </row>
    <row r="116" spans="1:14" x14ac:dyDescent="0.25">
      <c r="B116" s="120">
        <f t="shared" si="45"/>
        <v>41944</v>
      </c>
      <c r="C116" s="139">
        <v>75785320.872137472</v>
      </c>
      <c r="D116" s="139">
        <v>158388704.20542431</v>
      </c>
      <c r="E116" s="139">
        <v>421535973.79673147</v>
      </c>
      <c r="F116" s="139">
        <v>2853027623.0114565</v>
      </c>
      <c r="G116" s="139">
        <v>1612857732.6513567</v>
      </c>
      <c r="H116" s="139">
        <v>217188178.68593976</v>
      </c>
      <c r="I116" s="139">
        <v>979186630.48674488</v>
      </c>
      <c r="J116" s="139">
        <v>217192.3892398738</v>
      </c>
      <c r="K116" s="139">
        <v>12970979.962181905</v>
      </c>
      <c r="L116" s="139">
        <v>54151268.799958766</v>
      </c>
    </row>
    <row r="117" spans="1:14" x14ac:dyDescent="0.25">
      <c r="B117" s="120">
        <f t="shared" si="45"/>
        <v>41974</v>
      </c>
      <c r="C117" s="139">
        <v>75785254.841655239</v>
      </c>
      <c r="D117" s="139">
        <v>158395946.88183823</v>
      </c>
      <c r="E117" s="139">
        <v>428326101.32161003</v>
      </c>
      <c r="F117" s="139">
        <v>2920111450.3465052</v>
      </c>
      <c r="G117" s="139">
        <v>1785929479.0087991</v>
      </c>
      <c r="H117" s="139">
        <v>230528300.50074962</v>
      </c>
      <c r="I117" s="139">
        <v>1044386520.5319836</v>
      </c>
      <c r="J117" s="139">
        <v>217200.87850578071</v>
      </c>
      <c r="K117" s="139">
        <v>12994313.505309969</v>
      </c>
      <c r="L117" s="139">
        <v>79700253.931008279</v>
      </c>
      <c r="M117" s="123">
        <f>SUM(C117:L117)</f>
        <v>6736374821.7479649</v>
      </c>
      <c r="N117" s="123">
        <f>M117-'2014 ISO Study with Inc Plant'!D26</f>
        <v>0</v>
      </c>
    </row>
    <row r="119" spans="1:14" x14ac:dyDescent="0.25">
      <c r="A119" s="83" t="s">
        <v>111</v>
      </c>
    </row>
    <row r="120" spans="1:14" x14ac:dyDescent="0.25">
      <c r="C120" s="5">
        <v>350.1</v>
      </c>
      <c r="D120" s="5">
        <v>350.2</v>
      </c>
      <c r="E120" s="5">
        <v>352</v>
      </c>
      <c r="F120" s="5">
        <v>353</v>
      </c>
      <c r="G120" s="5">
        <v>354</v>
      </c>
      <c r="H120" s="5">
        <v>355</v>
      </c>
      <c r="I120" s="5">
        <v>356</v>
      </c>
      <c r="J120" s="5">
        <v>357</v>
      </c>
      <c r="K120" s="5">
        <v>358</v>
      </c>
      <c r="L120" s="5">
        <v>359</v>
      </c>
      <c r="M120" s="84"/>
    </row>
    <row r="121" spans="1:14" x14ac:dyDescent="0.25">
      <c r="B121" s="120">
        <f>B105</f>
        <v>41609</v>
      </c>
      <c r="C121" s="139">
        <v>0</v>
      </c>
      <c r="D121" s="139">
        <v>2316343.632546999</v>
      </c>
      <c r="E121" s="139">
        <v>6724085.1008451246</v>
      </c>
      <c r="F121" s="139">
        <v>41625274.551707856</v>
      </c>
      <c r="G121" s="139">
        <v>31654124.252747141</v>
      </c>
      <c r="H121" s="139">
        <v>4411368.4115226679</v>
      </c>
      <c r="I121" s="139">
        <v>16824836.65549368</v>
      </c>
      <c r="J121" s="139">
        <v>0</v>
      </c>
      <c r="K121" s="139">
        <v>0</v>
      </c>
      <c r="L121" s="139">
        <v>2649641.1317182337</v>
      </c>
      <c r="M121" s="123">
        <f>SUM(C121:L121)</f>
        <v>106205673.73658171</v>
      </c>
      <c r="N121" s="123">
        <f>M121-'Accum Depr Calc'!C17</f>
        <v>0</v>
      </c>
    </row>
    <row r="122" spans="1:14" x14ac:dyDescent="0.25">
      <c r="B122" s="120">
        <f t="shared" ref="B122:B133" si="46">B106</f>
        <v>41640</v>
      </c>
      <c r="C122" s="139">
        <v>0</v>
      </c>
      <c r="D122" s="139">
        <v>2418820.6026723324</v>
      </c>
      <c r="E122" s="139">
        <v>7181944.1462718258</v>
      </c>
      <c r="F122" s="139">
        <v>43793558.069748126</v>
      </c>
      <c r="G122" s="139">
        <v>33748244.15741352</v>
      </c>
      <c r="H122" s="139">
        <v>4544857.0895175003</v>
      </c>
      <c r="I122" s="139">
        <v>17850171.855024472</v>
      </c>
      <c r="J122" s="139">
        <v>0</v>
      </c>
      <c r="K122" s="139">
        <v>0</v>
      </c>
      <c r="L122" s="139">
        <v>2710339.990550003</v>
      </c>
      <c r="M122" s="84"/>
    </row>
    <row r="123" spans="1:14" x14ac:dyDescent="0.25">
      <c r="B123" s="120">
        <f t="shared" si="46"/>
        <v>41671</v>
      </c>
      <c r="C123" s="139">
        <v>0</v>
      </c>
      <c r="D123" s="139">
        <v>2520934.5247801654</v>
      </c>
      <c r="E123" s="139">
        <v>7640449.4513943605</v>
      </c>
      <c r="F123" s="139">
        <v>45940735.35819263</v>
      </c>
      <c r="G123" s="139">
        <v>35847431.0880799</v>
      </c>
      <c r="H123" s="139">
        <v>4678346.5612415839</v>
      </c>
      <c r="I123" s="139">
        <v>18879034.081671931</v>
      </c>
      <c r="J123" s="139">
        <v>0</v>
      </c>
      <c r="K123" s="139">
        <v>33517.759335749994</v>
      </c>
      <c r="L123" s="139">
        <v>2771320.6706097727</v>
      </c>
      <c r="M123" s="84"/>
    </row>
    <row r="124" spans="1:14" x14ac:dyDescent="0.25">
      <c r="B124" s="120">
        <f t="shared" si="46"/>
        <v>41699</v>
      </c>
      <c r="C124" s="139">
        <v>0</v>
      </c>
      <c r="D124" s="139">
        <v>2625338.7975259991</v>
      </c>
      <c r="E124" s="139">
        <v>8099755.2848745622</v>
      </c>
      <c r="F124" s="139">
        <v>48113747.699857302</v>
      </c>
      <c r="G124" s="139">
        <v>37971795.656485945</v>
      </c>
      <c r="H124" s="139">
        <v>4811841.2506964169</v>
      </c>
      <c r="I124" s="139">
        <v>19918980.924488556</v>
      </c>
      <c r="J124" s="139">
        <v>0</v>
      </c>
      <c r="K124" s="139">
        <v>67058.165234249987</v>
      </c>
      <c r="L124" s="139">
        <v>2833284.8067145413</v>
      </c>
      <c r="M124" s="84"/>
    </row>
    <row r="125" spans="1:14" x14ac:dyDescent="0.25">
      <c r="B125" s="120">
        <f t="shared" si="46"/>
        <v>41730</v>
      </c>
      <c r="C125" s="139">
        <v>0</v>
      </c>
      <c r="D125" s="139">
        <v>2731208.035031999</v>
      </c>
      <c r="E125" s="139">
        <v>8560750.6316859294</v>
      </c>
      <c r="F125" s="139">
        <v>50314703.657727905</v>
      </c>
      <c r="G125" s="139">
        <v>40095981.512886994</v>
      </c>
      <c r="H125" s="139">
        <v>4945335.94015125</v>
      </c>
      <c r="I125" s="139">
        <v>20959038.693441428</v>
      </c>
      <c r="J125" s="139">
        <v>0</v>
      </c>
      <c r="K125" s="139">
        <v>102263.51537324997</v>
      </c>
      <c r="L125" s="139">
        <v>2895208.3668683111</v>
      </c>
      <c r="M125" s="84"/>
    </row>
    <row r="126" spans="1:14" x14ac:dyDescent="0.25">
      <c r="B126" s="120">
        <f t="shared" si="46"/>
        <v>41760</v>
      </c>
      <c r="C126" s="139">
        <v>0</v>
      </c>
      <c r="D126" s="139">
        <v>2837099.9112998322</v>
      </c>
      <c r="E126" s="139">
        <v>9021762.279536128</v>
      </c>
      <c r="F126" s="139">
        <v>52513027.519604914</v>
      </c>
      <c r="G126" s="139">
        <v>42224811.187414035</v>
      </c>
      <c r="H126" s="139">
        <v>5078830.6336430842</v>
      </c>
      <c r="I126" s="139">
        <v>22001610.121470142</v>
      </c>
      <c r="J126" s="139">
        <v>0</v>
      </c>
      <c r="K126" s="139">
        <v>137484.70200374996</v>
      </c>
      <c r="L126" s="139">
        <v>2957332.3983840807</v>
      </c>
      <c r="M126" s="84"/>
    </row>
    <row r="127" spans="1:14" x14ac:dyDescent="0.25">
      <c r="B127" s="120">
        <f t="shared" si="46"/>
        <v>41791</v>
      </c>
      <c r="C127" s="139">
        <v>0</v>
      </c>
      <c r="D127" s="139">
        <v>2942991.7875676658</v>
      </c>
      <c r="E127" s="139">
        <v>9483560.9480809979</v>
      </c>
      <c r="F127" s="139">
        <v>54754196.443879507</v>
      </c>
      <c r="G127" s="139">
        <v>44370176.846312083</v>
      </c>
      <c r="H127" s="139">
        <v>5214754.2747051669</v>
      </c>
      <c r="I127" s="139">
        <v>23055781.885567598</v>
      </c>
      <c r="J127" s="139">
        <v>0</v>
      </c>
      <c r="K127" s="139">
        <v>172720.18580099996</v>
      </c>
      <c r="L127" s="139">
        <v>3019757.37963985</v>
      </c>
      <c r="M127" s="84"/>
    </row>
    <row r="128" spans="1:14" x14ac:dyDescent="0.25">
      <c r="B128" s="120">
        <f t="shared" si="46"/>
        <v>41821</v>
      </c>
      <c r="C128" s="139">
        <v>0</v>
      </c>
      <c r="D128" s="139">
        <v>3048883.8505854988</v>
      </c>
      <c r="E128" s="139">
        <v>9947111.542921029</v>
      </c>
      <c r="F128" s="139">
        <v>57000333.14925269</v>
      </c>
      <c r="G128" s="139">
        <v>46521217.175735794</v>
      </c>
      <c r="H128" s="139">
        <v>5350677.9179998338</v>
      </c>
      <c r="I128" s="139">
        <v>24113279.25485798</v>
      </c>
      <c r="J128" s="139">
        <v>0</v>
      </c>
      <c r="K128" s="139">
        <v>207957.96447599994</v>
      </c>
      <c r="L128" s="139">
        <v>3082434.23609062</v>
      </c>
      <c r="M128" s="84"/>
    </row>
    <row r="129" spans="1:14" x14ac:dyDescent="0.25">
      <c r="B129" s="120">
        <f t="shared" si="46"/>
        <v>41852</v>
      </c>
      <c r="C129" s="139">
        <v>0</v>
      </c>
      <c r="D129" s="139">
        <v>3154775.7891033324</v>
      </c>
      <c r="E129" s="139">
        <v>10410934.217171814</v>
      </c>
      <c r="F129" s="139">
        <v>59247477.189744696</v>
      </c>
      <c r="G129" s="139">
        <v>48678338.857195169</v>
      </c>
      <c r="H129" s="139">
        <v>5486620.9155900003</v>
      </c>
      <c r="I129" s="139">
        <v>25174682.52310377</v>
      </c>
      <c r="J129" s="139">
        <v>0</v>
      </c>
      <c r="K129" s="139">
        <v>243489.35921249993</v>
      </c>
      <c r="L129" s="139">
        <v>3145285.1018703892</v>
      </c>
      <c r="M129" s="84"/>
    </row>
    <row r="130" spans="1:14" x14ac:dyDescent="0.25">
      <c r="B130" s="120">
        <f t="shared" si="46"/>
        <v>41883</v>
      </c>
      <c r="C130" s="139">
        <v>0</v>
      </c>
      <c r="D130" s="139">
        <v>3286621.6027464988</v>
      </c>
      <c r="E130" s="139">
        <v>10889625.240001682</v>
      </c>
      <c r="F130" s="139">
        <v>61481453.771551378</v>
      </c>
      <c r="G130" s="139">
        <v>50842192.815793559</v>
      </c>
      <c r="H130" s="139">
        <v>5622571.8149042502</v>
      </c>
      <c r="I130" s="139">
        <v>26240736.566261228</v>
      </c>
      <c r="J130" s="139">
        <v>0</v>
      </c>
      <c r="K130" s="139">
        <v>279020.75394899992</v>
      </c>
      <c r="L130" s="139">
        <v>3208373.8239831585</v>
      </c>
      <c r="M130" s="84"/>
    </row>
    <row r="131" spans="1:14" x14ac:dyDescent="0.25">
      <c r="B131" s="120">
        <f t="shared" si="46"/>
        <v>41913</v>
      </c>
      <c r="C131" s="139">
        <v>0</v>
      </c>
      <c r="D131" s="139">
        <v>3418469.4913896653</v>
      </c>
      <c r="E131" s="139">
        <v>11368467.263695549</v>
      </c>
      <c r="F131" s="139">
        <v>63716075.081897058</v>
      </c>
      <c r="G131" s="139">
        <v>53005775.373171598</v>
      </c>
      <c r="H131" s="139">
        <v>5779503.9568374176</v>
      </c>
      <c r="I131" s="139">
        <v>27299891.124203682</v>
      </c>
      <c r="J131" s="139">
        <v>0</v>
      </c>
      <c r="K131" s="139">
        <v>314552.14868549991</v>
      </c>
      <c r="L131" s="139">
        <v>3261954.6058229278</v>
      </c>
      <c r="M131" s="84"/>
    </row>
    <row r="132" spans="1:14" x14ac:dyDescent="0.25">
      <c r="B132" s="120">
        <f t="shared" si="46"/>
        <v>41944</v>
      </c>
      <c r="C132" s="139">
        <v>0</v>
      </c>
      <c r="D132" s="139">
        <v>3550315.2193629988</v>
      </c>
      <c r="E132" s="139">
        <v>11922834.590671502</v>
      </c>
      <c r="F132" s="139">
        <v>65869114.422638319</v>
      </c>
      <c r="G132" s="139">
        <v>55176916.901872307</v>
      </c>
      <c r="H132" s="139">
        <v>5936439.334946</v>
      </c>
      <c r="I132" s="139">
        <v>28371930.106238227</v>
      </c>
      <c r="J132" s="139">
        <v>0</v>
      </c>
      <c r="K132" s="139">
        <v>350083.5434219999</v>
      </c>
      <c r="L132" s="139">
        <v>3309650.0038726972</v>
      </c>
      <c r="M132" s="84"/>
    </row>
    <row r="133" spans="1:14" x14ac:dyDescent="0.25">
      <c r="B133" s="120">
        <f t="shared" si="46"/>
        <v>41974</v>
      </c>
      <c r="C133" s="139">
        <v>0</v>
      </c>
      <c r="D133" s="139">
        <v>3682159.5667696656</v>
      </c>
      <c r="E133" s="139">
        <v>12477218.325705368</v>
      </c>
      <c r="F133" s="139">
        <v>68022863.465556756</v>
      </c>
      <c r="G133" s="139">
        <v>57607881.782240689</v>
      </c>
      <c r="H133" s="139">
        <v>6173549.6892742505</v>
      </c>
      <c r="I133" s="139">
        <v>29913365.164033189</v>
      </c>
      <c r="J133" s="139">
        <v>0</v>
      </c>
      <c r="K133" s="139">
        <v>385614.93815849989</v>
      </c>
      <c r="L133" s="139">
        <v>3352355.5583364666</v>
      </c>
      <c r="M133" s="123">
        <f>SUM(C133:L133)</f>
        <v>181615008.4900749</v>
      </c>
      <c r="N133" s="123">
        <f>M133-'Accum Depr Calc'!J17</f>
        <v>0</v>
      </c>
    </row>
    <row r="135" spans="1:14" x14ac:dyDescent="0.25">
      <c r="A135" s="83" t="s">
        <v>112</v>
      </c>
    </row>
    <row r="136" spans="1:14" x14ac:dyDescent="0.25">
      <c r="C136" s="5">
        <v>350.1</v>
      </c>
      <c r="D136" s="5">
        <v>350.2</v>
      </c>
      <c r="E136" s="5">
        <v>352</v>
      </c>
      <c r="F136" s="5">
        <v>353</v>
      </c>
      <c r="G136" s="5">
        <v>354</v>
      </c>
      <c r="H136" s="5">
        <v>355</v>
      </c>
      <c r="I136" s="5">
        <v>356</v>
      </c>
      <c r="J136" s="5">
        <v>357</v>
      </c>
      <c r="K136" s="5">
        <v>358</v>
      </c>
      <c r="L136" s="5">
        <v>359</v>
      </c>
      <c r="M136" s="84"/>
    </row>
    <row r="137" spans="1:14" x14ac:dyDescent="0.25">
      <c r="B137" s="120">
        <f>B121</f>
        <v>41609</v>
      </c>
      <c r="C137" s="139">
        <v>147290.54155148368</v>
      </c>
      <c r="D137" s="139">
        <v>10084890.642811276</v>
      </c>
      <c r="E137" s="139">
        <v>47045399.753286369</v>
      </c>
      <c r="F137" s="139">
        <v>298298615.16337866</v>
      </c>
      <c r="G137" s="139">
        <v>339298041.40666431</v>
      </c>
      <c r="H137" s="139">
        <v>30570487.939980671</v>
      </c>
      <c r="I137" s="139">
        <v>328550027.61558199</v>
      </c>
      <c r="J137" s="139">
        <v>126173.83034882502</v>
      </c>
      <c r="K137" s="139">
        <v>4575381.3621812938</v>
      </c>
      <c r="L137" s="139">
        <v>2419397.1271384661</v>
      </c>
      <c r="M137" s="123">
        <f>SUM(C137:L137)</f>
        <v>1061115705.3829234</v>
      </c>
      <c r="N137" s="123">
        <f>M137-'Accum Depr Calc'!F40</f>
        <v>0</v>
      </c>
    </row>
    <row r="138" spans="1:14" x14ac:dyDescent="0.25">
      <c r="B138" s="120">
        <f t="shared" ref="B138:B149" si="47">B122</f>
        <v>41640</v>
      </c>
      <c r="C138" s="139">
        <v>146565.36868350633</v>
      </c>
      <c r="D138" s="139">
        <v>10273809.986523857</v>
      </c>
      <c r="E138" s="139">
        <v>47062545.321233749</v>
      </c>
      <c r="F138" s="139">
        <v>305954560.00003183</v>
      </c>
      <c r="G138" s="139">
        <v>330350679.91814023</v>
      </c>
      <c r="H138" s="139">
        <v>37383945.251797125</v>
      </c>
      <c r="I138" s="139">
        <v>333159985.97587895</v>
      </c>
      <c r="J138" s="139">
        <v>128569.51083446117</v>
      </c>
      <c r="K138" s="139">
        <v>790665.78043195105</v>
      </c>
      <c r="L138" s="139">
        <v>7380500.7943208255</v>
      </c>
      <c r="M138" s="84"/>
    </row>
    <row r="139" spans="1:14" x14ac:dyDescent="0.25">
      <c r="B139" s="120">
        <f t="shared" si="47"/>
        <v>41671</v>
      </c>
      <c r="C139" s="139">
        <v>146565.36868350633</v>
      </c>
      <c r="D139" s="139">
        <v>10436993.243032627</v>
      </c>
      <c r="E139" s="139">
        <v>47688210.349216737</v>
      </c>
      <c r="F139" s="139">
        <v>310782928.38196135</v>
      </c>
      <c r="G139" s="139">
        <v>329725608.69885582</v>
      </c>
      <c r="H139" s="139">
        <v>37770657.995620914</v>
      </c>
      <c r="I139" s="139">
        <v>335022544.52124941</v>
      </c>
      <c r="J139" s="139">
        <v>128863.6657926835</v>
      </c>
      <c r="K139" s="139">
        <v>825516.39969441283</v>
      </c>
      <c r="L139" s="139">
        <v>7448113.5400402565</v>
      </c>
      <c r="M139" s="84"/>
    </row>
    <row r="140" spans="1:14" x14ac:dyDescent="0.25">
      <c r="B140" s="120">
        <f t="shared" si="47"/>
        <v>41699</v>
      </c>
      <c r="C140" s="139">
        <v>146565.36868350633</v>
      </c>
      <c r="D140" s="139">
        <v>10626443.055071792</v>
      </c>
      <c r="E140" s="139">
        <v>48296370.654908247</v>
      </c>
      <c r="F140" s="139">
        <v>315795445.53204429</v>
      </c>
      <c r="G140" s="139">
        <v>332541447.07685632</v>
      </c>
      <c r="H140" s="139">
        <v>38010644.018295489</v>
      </c>
      <c r="I140" s="139">
        <v>336765123.83860886</v>
      </c>
      <c r="J140" s="139">
        <v>129163.56175585333</v>
      </c>
      <c r="K140" s="139">
        <v>861031.62912360288</v>
      </c>
      <c r="L140" s="139">
        <v>7552554.115874948</v>
      </c>
      <c r="M140" s="84"/>
    </row>
    <row r="141" spans="1:14" x14ac:dyDescent="0.25">
      <c r="B141" s="120">
        <f t="shared" si="47"/>
        <v>41730</v>
      </c>
      <c r="C141" s="139">
        <v>146570.27570197615</v>
      </c>
      <c r="D141" s="139">
        <v>10816730.883451268</v>
      </c>
      <c r="E141" s="139">
        <v>48996219.059574373</v>
      </c>
      <c r="F141" s="139">
        <v>319566137.84426779</v>
      </c>
      <c r="G141" s="139">
        <v>329961017.05551571</v>
      </c>
      <c r="H141" s="139">
        <v>38216114.799483947</v>
      </c>
      <c r="I141" s="139">
        <v>339697000.66339779</v>
      </c>
      <c r="J141" s="139">
        <v>129463.11821330554</v>
      </c>
      <c r="K141" s="139">
        <v>900641.38754055544</v>
      </c>
      <c r="L141" s="139">
        <v>7547874.0323156826</v>
      </c>
      <c r="M141" s="84"/>
    </row>
    <row r="142" spans="1:14" x14ac:dyDescent="0.25">
      <c r="B142" s="120">
        <f t="shared" si="47"/>
        <v>41760</v>
      </c>
      <c r="C142" s="139">
        <v>146570.27570197615</v>
      </c>
      <c r="D142" s="139">
        <v>11007239.008216716</v>
      </c>
      <c r="E142" s="139">
        <v>49764157.690566227</v>
      </c>
      <c r="F142" s="139">
        <v>324541636.75544667</v>
      </c>
      <c r="G142" s="139">
        <v>335505438.64850616</v>
      </c>
      <c r="H142" s="139">
        <v>38324702.718459561</v>
      </c>
      <c r="I142" s="139">
        <v>341399485.46406066</v>
      </c>
      <c r="J142" s="139">
        <v>129768.82587642418</v>
      </c>
      <c r="K142" s="139">
        <v>940034.89392405562</v>
      </c>
      <c r="L142" s="139">
        <v>7686155.3202670608</v>
      </c>
      <c r="M142" s="84"/>
    </row>
    <row r="143" spans="1:14" x14ac:dyDescent="0.25">
      <c r="B143" s="120">
        <f t="shared" si="47"/>
        <v>41791</v>
      </c>
      <c r="C143" s="139">
        <v>146568.35635157835</v>
      </c>
      <c r="D143" s="139">
        <v>11214552.959029529</v>
      </c>
      <c r="E143" s="139">
        <v>50902690.610038064</v>
      </c>
      <c r="F143" s="139">
        <v>336784817.38475025</v>
      </c>
      <c r="G143" s="139">
        <v>337577302.94626331</v>
      </c>
      <c r="H143" s="139">
        <v>38078003.156343453</v>
      </c>
      <c r="I143" s="139">
        <v>342691906.12255085</v>
      </c>
      <c r="J143" s="139">
        <v>130060.42268955699</v>
      </c>
      <c r="K143" s="139">
        <v>979710.24654511467</v>
      </c>
      <c r="L143" s="139">
        <v>7741968.2064798567</v>
      </c>
      <c r="M143" s="84"/>
    </row>
    <row r="144" spans="1:14" x14ac:dyDescent="0.25">
      <c r="B144" s="120">
        <f t="shared" si="47"/>
        <v>41821</v>
      </c>
      <c r="C144" s="139">
        <v>146568.35635157835</v>
      </c>
      <c r="D144" s="139">
        <v>11407085.60774971</v>
      </c>
      <c r="E144" s="139">
        <v>51903081.486212634</v>
      </c>
      <c r="F144" s="139">
        <v>342979205.63559908</v>
      </c>
      <c r="G144" s="139">
        <v>341009039.83786833</v>
      </c>
      <c r="H144" s="139">
        <v>38161346.984192275</v>
      </c>
      <c r="I144" s="139">
        <v>344782425.6660158</v>
      </c>
      <c r="J144" s="139">
        <v>130299.38401526766</v>
      </c>
      <c r="K144" s="139">
        <v>1021147.5860583755</v>
      </c>
      <c r="L144" s="139">
        <v>7847885.2875859775</v>
      </c>
      <c r="M144" s="84"/>
    </row>
    <row r="145" spans="2:14" x14ac:dyDescent="0.25">
      <c r="B145" s="120">
        <f t="shared" si="47"/>
        <v>41852</v>
      </c>
      <c r="C145" s="139">
        <v>146568.35635157835</v>
      </c>
      <c r="D145" s="139">
        <v>11597633.411696469</v>
      </c>
      <c r="E145" s="139">
        <v>52547670.970552109</v>
      </c>
      <c r="F145" s="139">
        <v>348279766.07921004</v>
      </c>
      <c r="G145" s="139">
        <v>342375359.35706085</v>
      </c>
      <c r="H145" s="139">
        <v>38595134.38461528</v>
      </c>
      <c r="I145" s="139">
        <v>346584466.17503762</v>
      </c>
      <c r="J145" s="139">
        <v>130595.58066265922</v>
      </c>
      <c r="K145" s="139">
        <v>1058570.9833039781</v>
      </c>
      <c r="L145" s="139">
        <v>7906754.0224974956</v>
      </c>
      <c r="M145" s="84"/>
    </row>
    <row r="146" spans="2:14" x14ac:dyDescent="0.25">
      <c r="B146" s="120">
        <f t="shared" si="47"/>
        <v>41883</v>
      </c>
      <c r="C146" s="139">
        <v>146568.36238727145</v>
      </c>
      <c r="D146" s="139">
        <v>11767775.762093058</v>
      </c>
      <c r="E146" s="139">
        <v>53215439.246743701</v>
      </c>
      <c r="F146" s="139">
        <v>351553873.90336168</v>
      </c>
      <c r="G146" s="139">
        <v>344364465.31938583</v>
      </c>
      <c r="H146" s="139">
        <v>38960551.049558513</v>
      </c>
      <c r="I146" s="139">
        <v>348584976.70043331</v>
      </c>
      <c r="J146" s="139">
        <v>130875.95206694407</v>
      </c>
      <c r="K146" s="139">
        <v>1094188.8298768422</v>
      </c>
      <c r="L146" s="139">
        <v>8000343.1477371156</v>
      </c>
      <c r="M146" s="84"/>
    </row>
    <row r="147" spans="2:14" x14ac:dyDescent="0.25">
      <c r="B147" s="120">
        <f t="shared" si="47"/>
        <v>41913</v>
      </c>
      <c r="C147" s="139">
        <v>146568.35635157835</v>
      </c>
      <c r="D147" s="139">
        <v>11978787.892459836</v>
      </c>
      <c r="E147" s="139">
        <v>53942423.642514043</v>
      </c>
      <c r="F147" s="139">
        <v>354978782.33936322</v>
      </c>
      <c r="G147" s="139">
        <v>348072993.08113152</v>
      </c>
      <c r="H147" s="139">
        <v>38996574.932441317</v>
      </c>
      <c r="I147" s="139">
        <v>351981378.56938195</v>
      </c>
      <c r="J147" s="139">
        <v>130834.18478115456</v>
      </c>
      <c r="K147" s="139">
        <v>1132353.3487762839</v>
      </c>
      <c r="L147" s="139">
        <v>7540287.5028743409</v>
      </c>
      <c r="M147" s="84"/>
    </row>
    <row r="148" spans="2:14" x14ac:dyDescent="0.25">
      <c r="B148" s="120">
        <f t="shared" si="47"/>
        <v>41944</v>
      </c>
      <c r="C148" s="139">
        <v>146568.35635157835</v>
      </c>
      <c r="D148" s="139">
        <v>12190168.592936808</v>
      </c>
      <c r="E148" s="139">
        <v>54632969.393678829</v>
      </c>
      <c r="F148" s="139">
        <v>359366133.94970906</v>
      </c>
      <c r="G148" s="139">
        <v>347664172.45349103</v>
      </c>
      <c r="H148" s="139">
        <v>38399537.429496609</v>
      </c>
      <c r="I148" s="139">
        <v>352373555.43544954</v>
      </c>
      <c r="J148" s="139">
        <v>130882.77070495024</v>
      </c>
      <c r="K148" s="139">
        <v>1168995.1478815591</v>
      </c>
      <c r="L148" s="139">
        <v>7239180.1222655084</v>
      </c>
      <c r="M148" s="84"/>
    </row>
    <row r="149" spans="2:14" x14ac:dyDescent="0.25">
      <c r="B149" s="120">
        <f t="shared" si="47"/>
        <v>41974</v>
      </c>
      <c r="C149" s="139">
        <v>146568.35635157835</v>
      </c>
      <c r="D149" s="139">
        <v>12401372.087414175</v>
      </c>
      <c r="E149" s="139">
        <v>55295970.824735604</v>
      </c>
      <c r="F149" s="139">
        <v>363178565.57023436</v>
      </c>
      <c r="G149" s="139">
        <v>350017330.05771935</v>
      </c>
      <c r="H149" s="139">
        <v>38130422.145566955</v>
      </c>
      <c r="I149" s="139">
        <v>353805006.00699574</v>
      </c>
      <c r="J149" s="139">
        <v>130565.66322043103</v>
      </c>
      <c r="K149" s="139">
        <v>1208818.3606113279</v>
      </c>
      <c r="L149" s="139">
        <v>7412761.9158815509</v>
      </c>
      <c r="M149" s="123">
        <f>SUM(C149:L149)</f>
        <v>1181727380.9887311</v>
      </c>
      <c r="N149" s="123">
        <f>M149-'Accum Depr Calc'!M40</f>
        <v>0</v>
      </c>
    </row>
    <row r="151" spans="2:14" x14ac:dyDescent="0.25">
      <c r="C151" s="123"/>
      <c r="D151" s="123"/>
    </row>
    <row r="152" spans="2:14" x14ac:dyDescent="0.25">
      <c r="D152" s="123"/>
    </row>
    <row r="153" spans="2:14" x14ac:dyDescent="0.25">
      <c r="D153" s="123"/>
    </row>
    <row r="154" spans="2:14" x14ac:dyDescent="0.25">
      <c r="D154" s="123"/>
    </row>
  </sheetData>
  <pageMargins left="0.7" right="0.7" top="0.75" bottom="0.75" header="0.3" footer="0.3"/>
  <pageSetup scale="45" orientation="portrait" r:id="rId1"/>
  <headerFooter>
    <oddHeader>&amp;RTO10 Draft Annual Update 
Attachment 4
WP-Schedule 6 and 8
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39"/>
  <sheetViews>
    <sheetView zoomScaleNormal="100" workbookViewId="0">
      <selection sqref="A1:G1"/>
    </sheetView>
  </sheetViews>
  <sheetFormatPr defaultColWidth="9.140625" defaultRowHeight="15" x14ac:dyDescent="0.25"/>
  <cols>
    <col min="1" max="2" width="21" style="84" customWidth="1"/>
    <col min="3" max="5" width="19.140625" style="84" customWidth="1"/>
    <col min="6" max="6" width="18.5703125" style="84" customWidth="1"/>
    <col min="7" max="7" width="20.42578125" style="84" customWidth="1"/>
    <col min="8" max="8" width="9.140625" style="84"/>
    <col min="9" max="10" width="15.5703125" style="84" bestFit="1" customWidth="1"/>
    <col min="11" max="16384" width="9.140625" style="84"/>
  </cols>
  <sheetData>
    <row r="1" spans="1:11" ht="18.75" x14ac:dyDescent="0.3">
      <c r="A1" s="147" t="s">
        <v>8</v>
      </c>
      <c r="B1" s="147"/>
      <c r="C1" s="147"/>
      <c r="D1" s="147"/>
      <c r="E1" s="147"/>
      <c r="F1" s="147"/>
      <c r="G1" s="147"/>
    </row>
    <row r="2" spans="1:11" ht="15.75" x14ac:dyDescent="0.25">
      <c r="A2" s="148" t="s">
        <v>9</v>
      </c>
      <c r="B2" s="148"/>
      <c r="C2" s="148"/>
      <c r="D2" s="148"/>
      <c r="E2" s="148"/>
      <c r="F2" s="148"/>
      <c r="G2" s="148"/>
    </row>
    <row r="3" spans="1:11" ht="15.75" x14ac:dyDescent="0.25">
      <c r="A3" s="149" t="s">
        <v>108</v>
      </c>
      <c r="B3" s="149"/>
      <c r="C3" s="150"/>
      <c r="D3" s="150"/>
      <c r="E3" s="150"/>
      <c r="F3" s="150"/>
      <c r="G3" s="150"/>
    </row>
    <row r="4" spans="1:11" x14ac:dyDescent="0.25">
      <c r="A4" s="35"/>
      <c r="B4" s="35"/>
      <c r="C4" s="85"/>
      <c r="D4" s="35"/>
      <c r="E4" s="35"/>
      <c r="F4" s="35"/>
      <c r="G4" s="35"/>
    </row>
    <row r="5" spans="1:11" x14ac:dyDescent="0.25">
      <c r="A5" s="151" t="s">
        <v>10</v>
      </c>
      <c r="B5" s="151"/>
      <c r="C5" s="151"/>
      <c r="D5" s="151"/>
      <c r="E5" s="151"/>
      <c r="F5" s="151"/>
      <c r="G5" s="151"/>
    </row>
    <row r="6" spans="1:11" ht="16.5" thickBot="1" x14ac:dyDescent="0.3">
      <c r="A6" s="146" t="s">
        <v>11</v>
      </c>
      <c r="B6" s="146"/>
      <c r="C6" s="146"/>
      <c r="D6" s="146"/>
      <c r="E6" s="146"/>
      <c r="F6" s="146"/>
      <c r="G6" s="146"/>
    </row>
    <row r="7" spans="1:11" ht="25.5" x14ac:dyDescent="0.25">
      <c r="A7" s="86"/>
      <c r="B7" s="88" t="s">
        <v>12</v>
      </c>
      <c r="C7" s="87" t="s">
        <v>13</v>
      </c>
      <c r="D7" s="87" t="s">
        <v>14</v>
      </c>
      <c r="E7" s="88" t="s">
        <v>15</v>
      </c>
      <c r="F7" s="87" t="s">
        <v>91</v>
      </c>
      <c r="G7" s="88" t="s">
        <v>87</v>
      </c>
      <c r="J7" s="114"/>
      <c r="K7" s="114"/>
    </row>
    <row r="8" spans="1:11" x14ac:dyDescent="0.25">
      <c r="A8" s="89" t="s">
        <v>88</v>
      </c>
      <c r="B8" s="89"/>
      <c r="C8" s="90"/>
      <c r="D8" s="90"/>
      <c r="E8" s="91"/>
      <c r="F8" s="90"/>
      <c r="G8" s="91"/>
    </row>
    <row r="9" spans="1:11" x14ac:dyDescent="0.25">
      <c r="A9" s="92">
        <v>352</v>
      </c>
      <c r="B9" s="122">
        <v>628958104.57000017</v>
      </c>
      <c r="C9" s="93">
        <v>628958105.05000007</v>
      </c>
      <c r="D9" s="93">
        <v>428326101.32161003</v>
      </c>
      <c r="E9" s="94">
        <f>D9/C9</f>
        <v>0.68100895414577656</v>
      </c>
      <c r="F9" s="93">
        <v>259721472.30285636</v>
      </c>
      <c r="G9" s="94">
        <f>(D9-F9)/(C9-F9)</f>
        <v>0.45663028547391044</v>
      </c>
      <c r="I9" s="123"/>
      <c r="J9" s="116"/>
      <c r="K9" s="114"/>
    </row>
    <row r="10" spans="1:11" x14ac:dyDescent="0.25">
      <c r="A10" s="92">
        <v>353</v>
      </c>
      <c r="B10" s="142">
        <v>4996027820.1700001</v>
      </c>
      <c r="C10" s="93">
        <v>4996027821.5299997</v>
      </c>
      <c r="D10" s="93">
        <v>2920111450.3465052</v>
      </c>
      <c r="E10" s="95">
        <f>D10/C10</f>
        <v>0.58448662710854171</v>
      </c>
      <c r="F10" s="93">
        <v>1088783660.5247433</v>
      </c>
      <c r="G10" s="95">
        <f>(D10-F10)/(C10-F10)</f>
        <v>0.46870062743931451</v>
      </c>
      <c r="I10" s="123"/>
      <c r="J10" s="116"/>
      <c r="K10" s="114"/>
    </row>
    <row r="11" spans="1:11" x14ac:dyDescent="0.25">
      <c r="A11" s="96" t="s">
        <v>17</v>
      </c>
      <c r="B11" s="97">
        <f>SUM(B9:B10)</f>
        <v>5624985924.7399998</v>
      </c>
      <c r="C11" s="97">
        <f>SUM(C9:C10)</f>
        <v>5624985926.5799999</v>
      </c>
      <c r="D11" s="97">
        <f>SUM(D9:D10)</f>
        <v>3348437551.6681151</v>
      </c>
      <c r="E11" s="94">
        <f>D11/C11</f>
        <v>0.5952792763170468</v>
      </c>
      <c r="F11" s="97">
        <f>+F9+F10</f>
        <v>1348505132.8275998</v>
      </c>
      <c r="G11" s="94">
        <f>(D11-F11)/(C11-F11)</f>
        <v>0.46765845920838889</v>
      </c>
    </row>
    <row r="12" spans="1:11" x14ac:dyDescent="0.25">
      <c r="A12" s="68"/>
      <c r="B12" s="68"/>
      <c r="C12" s="98"/>
      <c r="D12" s="98"/>
      <c r="E12" s="94"/>
      <c r="F12" s="98"/>
      <c r="G12" s="94"/>
    </row>
    <row r="13" spans="1:11" x14ac:dyDescent="0.25">
      <c r="A13" s="99" t="s">
        <v>65</v>
      </c>
      <c r="B13" s="99"/>
      <c r="C13" s="100"/>
      <c r="D13" s="100"/>
      <c r="E13" s="101"/>
      <c r="F13" s="100"/>
      <c r="G13" s="101"/>
    </row>
    <row r="14" spans="1:11" x14ac:dyDescent="0.25">
      <c r="A14" s="92">
        <v>350</v>
      </c>
      <c r="B14" s="142">
        <v>320113710.56</v>
      </c>
      <c r="C14" s="93">
        <v>320113711.50999999</v>
      </c>
      <c r="D14" s="93">
        <v>234181201.72349346</v>
      </c>
      <c r="E14" s="95">
        <f>D14/C14</f>
        <v>0.73155629797562705</v>
      </c>
      <c r="F14" s="93">
        <v>103348179.95999999</v>
      </c>
      <c r="G14" s="95">
        <f>(D14-F14)/(C14-F14)</f>
        <v>0.60356930748150328</v>
      </c>
      <c r="I14" s="123"/>
      <c r="J14" s="116"/>
    </row>
    <row r="15" spans="1:11" x14ac:dyDescent="0.25">
      <c r="A15" s="99" t="s">
        <v>67</v>
      </c>
      <c r="B15" s="97">
        <f>B11+B14</f>
        <v>5945099635.3000002</v>
      </c>
      <c r="C15" s="97">
        <f>C11+C14</f>
        <v>5945099638.0900002</v>
      </c>
      <c r="D15" s="97">
        <f>D11+D14</f>
        <v>3582618753.3916087</v>
      </c>
      <c r="E15" s="94">
        <f>D15/C15</f>
        <v>0.60261710845650474</v>
      </c>
      <c r="F15" s="97">
        <f>F11+F14</f>
        <v>1451853312.7875998</v>
      </c>
      <c r="G15" s="94">
        <f>(D15-F15)/(C15-F15)</f>
        <v>0.47421514120096808</v>
      </c>
    </row>
    <row r="16" spans="1:11" x14ac:dyDescent="0.25">
      <c r="A16" s="68"/>
      <c r="B16" s="68"/>
      <c r="C16" s="98"/>
      <c r="D16" s="98"/>
      <c r="E16" s="94"/>
      <c r="F16" s="98"/>
      <c r="G16" s="94"/>
    </row>
    <row r="17" spans="1:10" x14ac:dyDescent="0.25">
      <c r="A17" s="99" t="s">
        <v>18</v>
      </c>
      <c r="B17" s="99"/>
      <c r="C17" s="98"/>
      <c r="D17" s="98"/>
      <c r="E17" s="102"/>
      <c r="F17" s="98"/>
      <c r="G17" s="102"/>
    </row>
    <row r="18" spans="1:10" x14ac:dyDescent="0.25">
      <c r="A18" s="92">
        <v>354</v>
      </c>
      <c r="B18" s="122">
        <v>1883502324.7199998</v>
      </c>
      <c r="C18" s="93">
        <v>1883502324.9000003</v>
      </c>
      <c r="D18" s="93">
        <v>1785929479.0087991</v>
      </c>
      <c r="E18" s="94">
        <f t="shared" ref="E18:E24" si="0">D18/C18</f>
        <v>0.94819605763089165</v>
      </c>
      <c r="F18" s="93">
        <v>1341049283.2818258</v>
      </c>
      <c r="G18" s="94">
        <f t="shared" ref="G18:G23" si="1">(D18-F18)/(C18-F18)</f>
        <v>0.82012664985685257</v>
      </c>
      <c r="I18" s="123"/>
      <c r="J18" s="116"/>
    </row>
    <row r="19" spans="1:10" x14ac:dyDescent="0.25">
      <c r="A19" s="92">
        <v>355</v>
      </c>
      <c r="B19" s="122">
        <v>838670098.65999997</v>
      </c>
      <c r="C19" s="93">
        <v>838670097.74000001</v>
      </c>
      <c r="D19" s="93">
        <v>230528300.50074962</v>
      </c>
      <c r="E19" s="94">
        <f t="shared" si="0"/>
        <v>0.27487363758641692</v>
      </c>
      <c r="F19" s="93">
        <v>80285379.950000018</v>
      </c>
      <c r="G19" s="94">
        <f t="shared" si="1"/>
        <v>0.1981091087760454</v>
      </c>
      <c r="I19" s="123"/>
      <c r="J19" s="116"/>
    </row>
    <row r="20" spans="1:10" x14ac:dyDescent="0.25">
      <c r="A20" s="92">
        <v>356</v>
      </c>
      <c r="B20" s="122">
        <v>1275427829.8400002</v>
      </c>
      <c r="C20" s="93">
        <v>1275427829.05</v>
      </c>
      <c r="D20" s="93">
        <v>1044386520.5319836</v>
      </c>
      <c r="E20" s="94">
        <f t="shared" si="0"/>
        <v>0.81885191521177092</v>
      </c>
      <c r="F20" s="93">
        <v>655485929.3871969</v>
      </c>
      <c r="G20" s="94">
        <f t="shared" si="1"/>
        <v>0.6273178040656977</v>
      </c>
      <c r="I20" s="123"/>
      <c r="J20" s="116"/>
    </row>
    <row r="21" spans="1:10" x14ac:dyDescent="0.25">
      <c r="A21" s="92">
        <v>357</v>
      </c>
      <c r="B21" s="122">
        <v>56304666.010000005</v>
      </c>
      <c r="C21" s="93">
        <v>56304666.450000003</v>
      </c>
      <c r="D21" s="93">
        <v>217200.87850578071</v>
      </c>
      <c r="E21" s="94">
        <f t="shared" si="0"/>
        <v>3.8575999504172659E-3</v>
      </c>
      <c r="F21" s="93">
        <v>0</v>
      </c>
      <c r="G21" s="94">
        <f t="shared" si="1"/>
        <v>3.8575999504172659E-3</v>
      </c>
      <c r="I21" s="123"/>
      <c r="J21" s="116"/>
    </row>
    <row r="22" spans="1:10" x14ac:dyDescent="0.25">
      <c r="A22" s="92">
        <v>358</v>
      </c>
      <c r="B22" s="122">
        <v>248470086.07999998</v>
      </c>
      <c r="C22" s="93">
        <v>248470085.84</v>
      </c>
      <c r="D22" s="93">
        <v>12994313.505309969</v>
      </c>
      <c r="E22" s="94">
        <f t="shared" si="0"/>
        <v>5.2297295512979923E-2</v>
      </c>
      <c r="F22" s="93">
        <v>11017486.739999998</v>
      </c>
      <c r="G22" s="94">
        <f t="shared" si="1"/>
        <v>8.3251426718536636E-3</v>
      </c>
      <c r="I22" s="123"/>
      <c r="J22" s="116"/>
    </row>
    <row r="23" spans="1:10" x14ac:dyDescent="0.25">
      <c r="A23" s="92">
        <v>359</v>
      </c>
      <c r="B23" s="141">
        <v>86695549.830000013</v>
      </c>
      <c r="C23" s="93">
        <v>86695549.810000017</v>
      </c>
      <c r="D23" s="93">
        <v>79700253.931008279</v>
      </c>
      <c r="E23" s="95">
        <f t="shared" si="0"/>
        <v>0.91931193822148349</v>
      </c>
      <c r="F23" s="93">
        <v>43884492.530591875</v>
      </c>
      <c r="G23" s="95">
        <f t="shared" si="1"/>
        <v>0.83660072131980645</v>
      </c>
      <c r="I23" s="123"/>
      <c r="J23" s="116"/>
    </row>
    <row r="24" spans="1:10" x14ac:dyDescent="0.25">
      <c r="A24" s="96" t="s">
        <v>19</v>
      </c>
      <c r="B24" s="98">
        <f>SUM(B18:B23)</f>
        <v>4389070555.1400003</v>
      </c>
      <c r="C24" s="98">
        <f>SUM(C18:C23)</f>
        <v>4389070553.7900009</v>
      </c>
      <c r="D24" s="103">
        <f>SUM(D18:D23)</f>
        <v>3153756068.3563566</v>
      </c>
      <c r="E24" s="94">
        <f t="shared" si="0"/>
        <v>0.71854758990671963</v>
      </c>
      <c r="F24" s="103">
        <f>SUM(F18:F23)</f>
        <v>2131722571.8896148</v>
      </c>
      <c r="G24" s="94">
        <f t="shared" ref="G24" si="2">(D24-F24)/(C24-F24)</f>
        <v>0.45275850452012539</v>
      </c>
    </row>
    <row r="25" spans="1:10" x14ac:dyDescent="0.25">
      <c r="A25" s="65"/>
      <c r="B25" s="65"/>
      <c r="C25" s="98"/>
      <c r="D25" s="98"/>
      <c r="E25" s="91"/>
      <c r="F25" s="98"/>
      <c r="G25" s="91"/>
    </row>
    <row r="26" spans="1:10" ht="15.75" thickBot="1" x14ac:dyDescent="0.3">
      <c r="A26" s="104" t="s">
        <v>20</v>
      </c>
      <c r="B26" s="105">
        <f>B24+B15</f>
        <v>10334170190.440001</v>
      </c>
      <c r="C26" s="105">
        <f>C24+C15</f>
        <v>10334170191.880001</v>
      </c>
      <c r="D26" s="105">
        <f>D24+D15</f>
        <v>6736374821.7479649</v>
      </c>
      <c r="E26" s="106">
        <f>D26/C26</f>
        <v>0.65185444952716398</v>
      </c>
      <c r="F26" s="105">
        <f>F24+F15</f>
        <v>3583575884.6772146</v>
      </c>
      <c r="G26" s="106">
        <f>(D26-F26)/(C26-F26)</f>
        <v>0.46704020321688705</v>
      </c>
    </row>
    <row r="27" spans="1:10" x14ac:dyDescent="0.25">
      <c r="A27" s="65"/>
      <c r="B27" s="65"/>
      <c r="C27" s="90"/>
      <c r="D27" s="90"/>
      <c r="E27" s="108"/>
      <c r="F27" s="90"/>
      <c r="G27" s="102"/>
    </row>
    <row r="28" spans="1:10" ht="16.5" thickBot="1" x14ac:dyDescent="0.3">
      <c r="A28" s="146" t="s">
        <v>21</v>
      </c>
      <c r="B28" s="146"/>
      <c r="C28" s="146"/>
      <c r="D28" s="146"/>
      <c r="E28" s="146"/>
    </row>
    <row r="29" spans="1:10" ht="25.5" x14ac:dyDescent="0.25">
      <c r="A29" s="86"/>
      <c r="B29" s="86"/>
      <c r="C29" s="87" t="s">
        <v>13</v>
      </c>
      <c r="D29" s="87" t="s">
        <v>14</v>
      </c>
      <c r="E29" s="88" t="s">
        <v>15</v>
      </c>
      <c r="F29" s="87"/>
      <c r="G29" s="88"/>
    </row>
    <row r="30" spans="1:10" x14ac:dyDescent="0.25">
      <c r="A30" s="89" t="s">
        <v>22</v>
      </c>
      <c r="B30" s="89"/>
      <c r="C30" s="90"/>
      <c r="D30" s="90"/>
      <c r="E30" s="108"/>
      <c r="F30" s="90"/>
      <c r="G30" s="108"/>
    </row>
    <row r="31" spans="1:10" x14ac:dyDescent="0.25">
      <c r="A31" s="92">
        <v>360</v>
      </c>
      <c r="B31" s="122">
        <v>106703690.30000001</v>
      </c>
      <c r="C31" s="93">
        <v>107597918.13</v>
      </c>
      <c r="D31" s="93">
        <v>0</v>
      </c>
      <c r="E31" s="94">
        <f>D31/C31</f>
        <v>0</v>
      </c>
      <c r="F31" s="93">
        <v>0</v>
      </c>
      <c r="G31" s="94">
        <f>(D31-F31)/(C31-F31)</f>
        <v>0</v>
      </c>
      <c r="I31" s="123"/>
    </row>
    <row r="32" spans="1:10" x14ac:dyDescent="0.25">
      <c r="A32" s="99" t="s">
        <v>23</v>
      </c>
      <c r="B32" s="99"/>
      <c r="C32" s="98"/>
      <c r="D32" s="98"/>
      <c r="E32" s="94"/>
      <c r="F32" s="98"/>
      <c r="G32" s="94"/>
    </row>
    <row r="33" spans="1:9" x14ac:dyDescent="0.25">
      <c r="A33" s="92">
        <v>361</v>
      </c>
      <c r="B33" s="122">
        <v>479848347.09000003</v>
      </c>
      <c r="C33" s="93">
        <v>523812731.94999999</v>
      </c>
      <c r="D33" s="93">
        <v>0</v>
      </c>
      <c r="E33" s="94">
        <f>D33/C33</f>
        <v>0</v>
      </c>
      <c r="F33" s="93">
        <v>0</v>
      </c>
      <c r="G33" s="94">
        <f>(D33-F33)/(C33-F33)</f>
        <v>0</v>
      </c>
      <c r="I33" s="123"/>
    </row>
    <row r="34" spans="1:9" x14ac:dyDescent="0.25">
      <c r="A34" s="92">
        <v>362</v>
      </c>
      <c r="B34" s="142">
        <v>1894725396.3700001</v>
      </c>
      <c r="C34" s="93">
        <v>2063717889.6700001</v>
      </c>
      <c r="D34" s="93">
        <v>0</v>
      </c>
      <c r="E34" s="95">
        <f>D34/C34</f>
        <v>0</v>
      </c>
      <c r="F34" s="93">
        <v>0</v>
      </c>
      <c r="G34" s="95">
        <f>(D34-F34)/(C34-F34)</f>
        <v>0</v>
      </c>
      <c r="I34" s="123"/>
    </row>
    <row r="35" spans="1:9" x14ac:dyDescent="0.25">
      <c r="A35" s="109" t="s">
        <v>24</v>
      </c>
      <c r="B35" s="97">
        <f>SUM(B33:B34)</f>
        <v>2374573743.46</v>
      </c>
      <c r="C35" s="97">
        <f>SUM(C33:C34)</f>
        <v>2587530621.6199999</v>
      </c>
      <c r="D35" s="97">
        <f>SUM(D33:D34)</f>
        <v>0</v>
      </c>
      <c r="E35" s="94">
        <f>D35/C35</f>
        <v>0</v>
      </c>
      <c r="F35" s="97">
        <f>SUM(F33:F34)</f>
        <v>0</v>
      </c>
      <c r="G35" s="94">
        <f>(D35-F35)/(C35-F35)</f>
        <v>0</v>
      </c>
    </row>
    <row r="36" spans="1:9" x14ac:dyDescent="0.25">
      <c r="A36" s="109"/>
      <c r="B36" s="109"/>
      <c r="C36" s="98"/>
      <c r="D36" s="98"/>
      <c r="E36" s="91"/>
      <c r="F36" s="98"/>
      <c r="G36" s="91"/>
      <c r="I36" s="123"/>
    </row>
    <row r="37" spans="1:9" ht="26.25" thickBot="1" x14ac:dyDescent="0.3">
      <c r="A37" s="110" t="s">
        <v>89</v>
      </c>
      <c r="B37" s="107">
        <f>B35+B31</f>
        <v>2481277433.7600002</v>
      </c>
      <c r="C37" s="107">
        <f>C35+C31</f>
        <v>2695128539.75</v>
      </c>
      <c r="D37" s="107">
        <f>D35+D31</f>
        <v>0</v>
      </c>
      <c r="E37" s="106">
        <f>D37/C37</f>
        <v>0</v>
      </c>
      <c r="F37" s="107">
        <f>F35+F31</f>
        <v>0</v>
      </c>
      <c r="G37" s="106">
        <f>(D37-F37)/(C37-F37)</f>
        <v>0</v>
      </c>
      <c r="I37" s="123"/>
    </row>
    <row r="38" spans="1:9" ht="15.75" thickBot="1" x14ac:dyDescent="0.3">
      <c r="A38" s="69"/>
      <c r="B38" s="69"/>
      <c r="C38" s="98"/>
      <c r="D38" s="98"/>
      <c r="E38" s="69"/>
      <c r="F38" s="98"/>
      <c r="G38" s="69"/>
      <c r="I38" s="124"/>
    </row>
    <row r="39" spans="1:9" ht="26.25" thickBot="1" x14ac:dyDescent="0.3">
      <c r="A39" s="111" t="s">
        <v>90</v>
      </c>
      <c r="B39" s="112">
        <f>B37+B26</f>
        <v>12815447624.200001</v>
      </c>
      <c r="C39" s="112">
        <f>C37+C26</f>
        <v>13029298731.630001</v>
      </c>
      <c r="D39" s="112">
        <f>D37+D26</f>
        <v>6736374821.7479649</v>
      </c>
      <c r="E39" s="113">
        <f>D39/C39</f>
        <v>0.51701745124583742</v>
      </c>
      <c r="F39" s="112">
        <f>F37+F26</f>
        <v>3583575884.6772146</v>
      </c>
      <c r="G39" s="113">
        <f>(D39-F39)/(C39-F39)</f>
        <v>0.33378058917829156</v>
      </c>
      <c r="I39" s="123"/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12" priority="13">
      <formula>$F$9="Current Year"</formula>
    </cfRule>
  </conditionalFormatting>
  <conditionalFormatting sqref="G14">
    <cfRule type="expression" dxfId="11" priority="8">
      <formula>$F$9="Current Year"</formula>
    </cfRule>
  </conditionalFormatting>
  <conditionalFormatting sqref="G31">
    <cfRule type="expression" dxfId="10" priority="7">
      <formula>$F$9="Current Year"</formula>
    </cfRule>
  </conditionalFormatting>
  <conditionalFormatting sqref="F9">
    <cfRule type="expression" dxfId="9" priority="6">
      <formula>$F$9="Current Year"</formula>
    </cfRule>
  </conditionalFormatting>
  <conditionalFormatting sqref="F18:F23">
    <cfRule type="expression" dxfId="8" priority="4">
      <formula>$F$9="Current Year"</formula>
    </cfRule>
  </conditionalFormatting>
  <conditionalFormatting sqref="F14">
    <cfRule type="expression" dxfId="7" priority="2">
      <formula>$F$9="Current Year"</formula>
    </cfRule>
  </conditionalFormatting>
  <conditionalFormatting sqref="F10">
    <cfRule type="expression" dxfId="6" priority="1">
      <formula>$F$9="Current Year"</formula>
    </cfRule>
  </conditionalFormatting>
  <pageMargins left="0.7" right="0.7" top="0.75" bottom="0.75" header="0.3" footer="0.3"/>
  <pageSetup scale="65" orientation="portrait" verticalDpi="0" r:id="rId1"/>
  <headerFooter>
    <oddHeader>&amp;RTO10 Draft Annual Update 
Attachment 4
WP-Schedule 6 and 8
Page &amp;P of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39"/>
  <sheetViews>
    <sheetView zoomScaleNormal="100" workbookViewId="0">
      <selection sqref="A1:G1"/>
    </sheetView>
  </sheetViews>
  <sheetFormatPr defaultColWidth="9.140625" defaultRowHeight="15" x14ac:dyDescent="0.25"/>
  <cols>
    <col min="1" max="2" width="21" style="84" customWidth="1"/>
    <col min="3" max="5" width="19.140625" style="84" customWidth="1"/>
    <col min="6" max="6" width="18.5703125" style="84" customWidth="1"/>
    <col min="7" max="7" width="20.42578125" style="84" customWidth="1"/>
    <col min="8" max="8" width="9.140625" style="84"/>
    <col min="9" max="10" width="15.5703125" style="84" bestFit="1" customWidth="1"/>
    <col min="11" max="16384" width="9.140625" style="84"/>
  </cols>
  <sheetData>
    <row r="1" spans="1:11" ht="18.75" x14ac:dyDescent="0.3">
      <c r="A1" s="147" t="s">
        <v>8</v>
      </c>
      <c r="B1" s="147"/>
      <c r="C1" s="147"/>
      <c r="D1" s="147"/>
      <c r="E1" s="147"/>
      <c r="F1" s="147"/>
      <c r="G1" s="147"/>
    </row>
    <row r="2" spans="1:11" ht="15.75" x14ac:dyDescent="0.25">
      <c r="A2" s="148" t="s">
        <v>9</v>
      </c>
      <c r="B2" s="148"/>
      <c r="C2" s="148"/>
      <c r="D2" s="148"/>
      <c r="E2" s="148"/>
      <c r="F2" s="148"/>
      <c r="G2" s="148"/>
    </row>
    <row r="3" spans="1:11" ht="15.75" x14ac:dyDescent="0.25">
      <c r="A3" s="149" t="s">
        <v>95</v>
      </c>
      <c r="B3" s="149"/>
      <c r="C3" s="150"/>
      <c r="D3" s="150"/>
      <c r="E3" s="150"/>
      <c r="F3" s="150"/>
      <c r="G3" s="150"/>
    </row>
    <row r="4" spans="1:11" x14ac:dyDescent="0.25">
      <c r="A4" s="35"/>
      <c r="B4" s="35"/>
      <c r="C4" s="85"/>
      <c r="D4" s="35"/>
      <c r="E4" s="35"/>
      <c r="F4" s="35"/>
      <c r="G4" s="35"/>
    </row>
    <row r="5" spans="1:11" x14ac:dyDescent="0.25">
      <c r="A5" s="151" t="s">
        <v>10</v>
      </c>
      <c r="B5" s="151"/>
      <c r="C5" s="151"/>
      <c r="D5" s="151"/>
      <c r="E5" s="151"/>
      <c r="F5" s="151"/>
      <c r="G5" s="151"/>
    </row>
    <row r="6" spans="1:11" ht="16.5" thickBot="1" x14ac:dyDescent="0.3">
      <c r="A6" s="146" t="s">
        <v>11</v>
      </c>
      <c r="B6" s="146"/>
      <c r="C6" s="146"/>
      <c r="D6" s="146"/>
      <c r="E6" s="146"/>
      <c r="F6" s="146"/>
      <c r="G6" s="146"/>
    </row>
    <row r="7" spans="1:11" ht="25.5" x14ac:dyDescent="0.25">
      <c r="A7" s="86"/>
      <c r="B7" s="88" t="s">
        <v>12</v>
      </c>
      <c r="C7" s="87" t="s">
        <v>13</v>
      </c>
      <c r="D7" s="87" t="s">
        <v>14</v>
      </c>
      <c r="E7" s="88" t="s">
        <v>15</v>
      </c>
      <c r="F7" s="87" t="s">
        <v>91</v>
      </c>
      <c r="G7" s="88" t="s">
        <v>87</v>
      </c>
      <c r="J7" s="114"/>
      <c r="K7" s="114"/>
    </row>
    <row r="8" spans="1:11" x14ac:dyDescent="0.25">
      <c r="A8" s="89" t="s">
        <v>88</v>
      </c>
      <c r="B8" s="89"/>
      <c r="C8" s="90"/>
      <c r="D8" s="90"/>
      <c r="E8" s="91"/>
      <c r="F8" s="90"/>
      <c r="G8" s="91"/>
    </row>
    <row r="9" spans="1:11" x14ac:dyDescent="0.25">
      <c r="A9" s="92">
        <v>352</v>
      </c>
      <c r="B9" s="122">
        <v>564337780.00000024</v>
      </c>
      <c r="C9" s="93">
        <v>564337780.49000001</v>
      </c>
      <c r="D9" s="93">
        <v>376495330.51107824</v>
      </c>
      <c r="E9" s="94">
        <f>D9/C9</f>
        <v>0.66714535784610596</v>
      </c>
      <c r="F9" s="93">
        <v>213786324.71285635</v>
      </c>
      <c r="G9" s="94">
        <f>(D9-F9)/(C9-F9)</f>
        <v>0.46415156210807751</v>
      </c>
      <c r="I9" s="123"/>
      <c r="J9" s="116"/>
      <c r="K9" s="114"/>
    </row>
    <row r="10" spans="1:11" x14ac:dyDescent="0.25">
      <c r="A10" s="92">
        <v>353</v>
      </c>
      <c r="B10" s="142">
        <v>4639419681</v>
      </c>
      <c r="C10" s="93">
        <v>4639419681.670001</v>
      </c>
      <c r="D10" s="93">
        <v>2708882934.2757516</v>
      </c>
      <c r="E10" s="95">
        <f>D10/C10</f>
        <v>0.58388400277266239</v>
      </c>
      <c r="F10" s="93">
        <v>1053417093.7847433</v>
      </c>
      <c r="G10" s="145">
        <f>(D10-F10)/(C10-F10)</f>
        <v>0.46164658276704473</v>
      </c>
      <c r="I10" s="123"/>
      <c r="J10" s="116"/>
      <c r="K10" s="114"/>
    </row>
    <row r="11" spans="1:11" x14ac:dyDescent="0.25">
      <c r="A11" s="96" t="s">
        <v>17</v>
      </c>
      <c r="B11" s="97">
        <f>SUM(B9:B10)</f>
        <v>5203757461</v>
      </c>
      <c r="C11" s="97">
        <f>SUM(C9:C10)</f>
        <v>5203757462.1600008</v>
      </c>
      <c r="D11" s="97">
        <f>SUM(D9:D10)</f>
        <v>3085378264.7868299</v>
      </c>
      <c r="E11" s="94">
        <f>D11/C11</f>
        <v>0.59291354126757023</v>
      </c>
      <c r="F11" s="97">
        <f>+F9+F10</f>
        <v>1267203418.4975996</v>
      </c>
      <c r="G11" s="94">
        <f>(D11-F11)/(C11-F11)</f>
        <v>0.46186965201617769</v>
      </c>
    </row>
    <row r="12" spans="1:11" x14ac:dyDescent="0.25">
      <c r="A12" s="68"/>
      <c r="B12" s="68"/>
      <c r="C12" s="100"/>
      <c r="D12" s="100"/>
      <c r="E12" s="94"/>
      <c r="F12" s="100"/>
      <c r="G12" s="94"/>
    </row>
    <row r="13" spans="1:11" x14ac:dyDescent="0.25">
      <c r="A13" s="99" t="s">
        <v>65</v>
      </c>
      <c r="B13" s="99"/>
      <c r="C13" s="100"/>
      <c r="D13" s="100"/>
      <c r="E13" s="101"/>
      <c r="F13" s="100"/>
      <c r="G13" s="101"/>
    </row>
    <row r="14" spans="1:11" x14ac:dyDescent="0.25">
      <c r="A14" s="92">
        <v>350</v>
      </c>
      <c r="B14" s="142">
        <v>298877369.59999996</v>
      </c>
      <c r="C14" s="93">
        <v>298877370.55000007</v>
      </c>
      <c r="D14" s="93">
        <v>212938579.19519979</v>
      </c>
      <c r="E14" s="95">
        <f>D14/C14</f>
        <v>0.7124613643493517</v>
      </c>
      <c r="F14" s="93">
        <v>82116623.940000013</v>
      </c>
      <c r="G14" s="95">
        <f>(D14-F14)/(C14-F14)</f>
        <v>0.60353157710135152</v>
      </c>
      <c r="I14" s="123"/>
      <c r="J14" s="116"/>
    </row>
    <row r="15" spans="1:11" x14ac:dyDescent="0.25">
      <c r="A15" s="99" t="s">
        <v>67</v>
      </c>
      <c r="B15" s="97">
        <f>B11+B14</f>
        <v>5502634830.6000004</v>
      </c>
      <c r="C15" s="97">
        <f>C11+C14</f>
        <v>5502634832.710001</v>
      </c>
      <c r="D15" s="97">
        <f>D11+D14</f>
        <v>3298316843.9820299</v>
      </c>
      <c r="E15" s="94">
        <f>D15/C15</f>
        <v>0.59940681950679919</v>
      </c>
      <c r="F15" s="97">
        <f>F11+F14</f>
        <v>1349320042.4375997</v>
      </c>
      <c r="G15" s="94">
        <f>(D15-F15)/(C15-F15)</f>
        <v>0.46926296222699804</v>
      </c>
    </row>
    <row r="16" spans="1:11" x14ac:dyDescent="0.25">
      <c r="A16" s="68"/>
      <c r="B16" s="68"/>
      <c r="C16" s="100"/>
      <c r="D16" s="100"/>
      <c r="E16" s="94"/>
      <c r="F16" s="100"/>
      <c r="G16" s="94"/>
    </row>
    <row r="17" spans="1:10" x14ac:dyDescent="0.25">
      <c r="A17" s="99" t="s">
        <v>18</v>
      </c>
      <c r="B17" s="99"/>
      <c r="C17" s="100"/>
      <c r="D17" s="100"/>
      <c r="E17" s="102"/>
      <c r="F17" s="100"/>
      <c r="G17" s="102"/>
    </row>
    <row r="18" spans="1:10" x14ac:dyDescent="0.25">
      <c r="A18" s="92">
        <v>354</v>
      </c>
      <c r="B18" s="122">
        <v>1521172513</v>
      </c>
      <c r="C18" s="93">
        <v>1521172513.3399999</v>
      </c>
      <c r="D18" s="93">
        <v>1443480698.722517</v>
      </c>
      <c r="E18" s="94">
        <f t="shared" ref="E18:E24" si="0">D18/C18</f>
        <v>0.94892636177937706</v>
      </c>
      <c r="F18" s="93">
        <v>1029895035.0818256</v>
      </c>
      <c r="G18" s="94">
        <f t="shared" ref="G18:G24" si="1">(D18-F18)/(C18-F18)</f>
        <v>0.84185756918281818</v>
      </c>
      <c r="I18" s="123"/>
      <c r="J18" s="116"/>
    </row>
    <row r="19" spans="1:10" x14ac:dyDescent="0.25">
      <c r="A19" s="92">
        <v>355</v>
      </c>
      <c r="B19" s="122">
        <v>699098443</v>
      </c>
      <c r="C19" s="93">
        <v>699098441.84000003</v>
      </c>
      <c r="D19" s="93">
        <v>143991959.27418903</v>
      </c>
      <c r="E19" s="94">
        <f t="shared" si="0"/>
        <v>0.20596807353082888</v>
      </c>
      <c r="F19" s="93">
        <v>43647524.140000008</v>
      </c>
      <c r="G19" s="94">
        <f t="shared" si="1"/>
        <v>0.15309221853911062</v>
      </c>
      <c r="I19" s="123"/>
      <c r="J19" s="116"/>
    </row>
    <row r="20" spans="1:10" x14ac:dyDescent="0.25">
      <c r="A20" s="92">
        <v>356</v>
      </c>
      <c r="B20" s="122">
        <v>986734477</v>
      </c>
      <c r="C20" s="93">
        <v>986734475.84653878</v>
      </c>
      <c r="D20" s="93">
        <v>764993253.88369596</v>
      </c>
      <c r="E20" s="94">
        <f t="shared" si="0"/>
        <v>0.77527771919329491</v>
      </c>
      <c r="F20" s="93">
        <v>403410570.30719703</v>
      </c>
      <c r="G20" s="94">
        <f t="shared" si="1"/>
        <v>0.61986604722153349</v>
      </c>
      <c r="I20" s="123"/>
      <c r="J20" s="116"/>
    </row>
    <row r="21" spans="1:10" x14ac:dyDescent="0.25">
      <c r="A21" s="92">
        <v>357</v>
      </c>
      <c r="B21" s="122">
        <v>54837628</v>
      </c>
      <c r="C21" s="93">
        <v>54837628.329999998</v>
      </c>
      <c r="D21" s="93">
        <v>207785.26263898803</v>
      </c>
      <c r="E21" s="94">
        <f t="shared" si="0"/>
        <v>3.789100093617926E-3</v>
      </c>
      <c r="F21" s="93">
        <v>0</v>
      </c>
      <c r="G21" s="94">
        <f t="shared" si="1"/>
        <v>3.789100093617926E-3</v>
      </c>
      <c r="I21" s="123"/>
      <c r="J21" s="116"/>
    </row>
    <row r="22" spans="1:10" x14ac:dyDescent="0.25">
      <c r="A22" s="92">
        <v>358</v>
      </c>
      <c r="B22" s="122">
        <v>226947418</v>
      </c>
      <c r="C22" s="93">
        <v>226947418.08000001</v>
      </c>
      <c r="D22" s="93">
        <v>12339133.541536406</v>
      </c>
      <c r="E22" s="94">
        <f t="shared" si="0"/>
        <v>5.4370010665584237E-2</v>
      </c>
      <c r="F22" s="93">
        <v>0</v>
      </c>
      <c r="G22" s="94">
        <f t="shared" si="1"/>
        <v>5.4370010665584237E-2</v>
      </c>
      <c r="I22" s="123"/>
      <c r="J22" s="116"/>
    </row>
    <row r="23" spans="1:10" x14ac:dyDescent="0.25">
      <c r="A23" s="92">
        <v>359</v>
      </c>
      <c r="B23" s="141">
        <v>76476358</v>
      </c>
      <c r="C23" s="93">
        <v>76476358.819999993</v>
      </c>
      <c r="D23" s="93">
        <v>68770632.706769779</v>
      </c>
      <c r="E23" s="95">
        <f t="shared" si="0"/>
        <v>0.89924041583403647</v>
      </c>
      <c r="F23" s="93">
        <v>46691429.890591875</v>
      </c>
      <c r="G23" s="95">
        <f t="shared" si="1"/>
        <v>0.74128774550736054</v>
      </c>
      <c r="I23" s="123"/>
      <c r="J23" s="116"/>
    </row>
    <row r="24" spans="1:10" x14ac:dyDescent="0.25">
      <c r="A24" s="96" t="s">
        <v>19</v>
      </c>
      <c r="B24" s="100">
        <f>SUM(B18:B23)</f>
        <v>3565266837</v>
      </c>
      <c r="C24" s="100">
        <f>SUM(C18:C23)</f>
        <v>3565266836.2565389</v>
      </c>
      <c r="D24" s="103">
        <f>SUM(D18:D23)</f>
        <v>2433783463.3913474</v>
      </c>
      <c r="E24" s="94">
        <f t="shared" si="0"/>
        <v>0.68263711390162674</v>
      </c>
      <c r="F24" s="103">
        <f>SUM(F18:F23)</f>
        <v>1523644559.4196146</v>
      </c>
      <c r="G24" s="94">
        <f t="shared" si="1"/>
        <v>0.44579201270364599</v>
      </c>
    </row>
    <row r="25" spans="1:10" x14ac:dyDescent="0.25">
      <c r="A25" s="65"/>
      <c r="B25" s="65"/>
      <c r="C25" s="100"/>
      <c r="D25" s="100"/>
      <c r="E25" s="91"/>
      <c r="F25" s="100"/>
      <c r="G25" s="91"/>
    </row>
    <row r="26" spans="1:10" ht="15.75" thickBot="1" x14ac:dyDescent="0.3">
      <c r="A26" s="104" t="s">
        <v>20</v>
      </c>
      <c r="B26" s="105">
        <f>B24+B15</f>
        <v>9067901667.6000004</v>
      </c>
      <c r="C26" s="105">
        <f>C24+C15</f>
        <v>9067901668.9665394</v>
      </c>
      <c r="D26" s="105">
        <f>D24+D15</f>
        <v>5732100307.3733768</v>
      </c>
      <c r="E26" s="106">
        <f>D26/C26</f>
        <v>0.63213084091886262</v>
      </c>
      <c r="F26" s="105">
        <f>F24+F15</f>
        <v>2872964601.857214</v>
      </c>
      <c r="G26" s="106">
        <f>(D26-F26)/(C26-F26)</f>
        <v>0.46152780480953126</v>
      </c>
    </row>
    <row r="27" spans="1:10" x14ac:dyDescent="0.25">
      <c r="A27" s="65"/>
      <c r="B27" s="65"/>
      <c r="C27" s="90"/>
      <c r="D27" s="90"/>
      <c r="E27" s="108"/>
      <c r="F27" s="90"/>
      <c r="G27" s="102"/>
    </row>
    <row r="28" spans="1:10" ht="16.5" thickBot="1" x14ac:dyDescent="0.3">
      <c r="A28" s="146" t="s">
        <v>21</v>
      </c>
      <c r="B28" s="146"/>
      <c r="C28" s="146"/>
      <c r="D28" s="146"/>
      <c r="E28" s="146"/>
    </row>
    <row r="29" spans="1:10" ht="25.5" x14ac:dyDescent="0.25">
      <c r="A29" s="86"/>
      <c r="B29" s="86"/>
      <c r="C29" s="87" t="s">
        <v>13</v>
      </c>
      <c r="D29" s="87" t="s">
        <v>14</v>
      </c>
      <c r="E29" s="88" t="s">
        <v>15</v>
      </c>
      <c r="F29" s="87"/>
      <c r="G29" s="88"/>
    </row>
    <row r="30" spans="1:10" x14ac:dyDescent="0.25">
      <c r="A30" s="89" t="s">
        <v>22</v>
      </c>
      <c r="B30" s="89"/>
      <c r="C30" s="90"/>
      <c r="D30" s="90"/>
      <c r="E30" s="108"/>
      <c r="F30" s="90"/>
      <c r="G30" s="108"/>
    </row>
    <row r="31" spans="1:10" x14ac:dyDescent="0.25">
      <c r="A31" s="92">
        <v>360</v>
      </c>
      <c r="B31" s="122">
        <v>106703690.30000001</v>
      </c>
      <c r="C31" s="93">
        <v>106703685.85999995</v>
      </c>
      <c r="D31" s="93">
        <v>0</v>
      </c>
      <c r="E31" s="94">
        <f>D31/C31</f>
        <v>0</v>
      </c>
      <c r="F31" s="93">
        <v>0</v>
      </c>
      <c r="G31" s="94">
        <f>(D31-F31)/(C31-F31)</f>
        <v>0</v>
      </c>
      <c r="I31" s="123"/>
    </row>
    <row r="32" spans="1:10" x14ac:dyDescent="0.25">
      <c r="A32" s="99" t="s">
        <v>23</v>
      </c>
      <c r="B32" s="99"/>
      <c r="C32" s="100"/>
      <c r="D32" s="100"/>
      <c r="E32" s="94"/>
      <c r="F32" s="100"/>
      <c r="G32" s="94"/>
    </row>
    <row r="33" spans="1:9" x14ac:dyDescent="0.25">
      <c r="A33" s="92">
        <v>361</v>
      </c>
      <c r="B33" s="122">
        <v>479848347.09000003</v>
      </c>
      <c r="C33" s="93">
        <v>479848347.24999958</v>
      </c>
      <c r="D33" s="93">
        <v>0</v>
      </c>
      <c r="E33" s="94">
        <f>D33/C33</f>
        <v>0</v>
      </c>
      <c r="F33" s="93">
        <v>0</v>
      </c>
      <c r="G33" s="94">
        <f>(D33-F33)/(C33-F33)</f>
        <v>0</v>
      </c>
      <c r="I33" s="123"/>
    </row>
    <row r="34" spans="1:9" x14ac:dyDescent="0.25">
      <c r="A34" s="92">
        <v>362</v>
      </c>
      <c r="B34" s="142">
        <v>1894725396.3700001</v>
      </c>
      <c r="C34" s="93">
        <v>1894725397.3099992</v>
      </c>
      <c r="D34" s="93">
        <v>0</v>
      </c>
      <c r="E34" s="95">
        <f>D34/C34</f>
        <v>0</v>
      </c>
      <c r="F34" s="93">
        <v>0</v>
      </c>
      <c r="G34" s="95">
        <f>(D34-F34)/(C34-F34)</f>
        <v>0</v>
      </c>
      <c r="I34" s="123"/>
    </row>
    <row r="35" spans="1:9" x14ac:dyDescent="0.25">
      <c r="A35" s="109" t="s">
        <v>24</v>
      </c>
      <c r="B35" s="97">
        <f>SUM(B33:B34)</f>
        <v>2374573743.46</v>
      </c>
      <c r="C35" s="97">
        <f>SUM(C33:C34)</f>
        <v>2374573744.559999</v>
      </c>
      <c r="D35" s="97">
        <f>SUM(D33:D34)</f>
        <v>0</v>
      </c>
      <c r="E35" s="94">
        <f>D35/C35</f>
        <v>0</v>
      </c>
      <c r="F35" s="97">
        <f>SUM(F33:F34)</f>
        <v>0</v>
      </c>
      <c r="G35" s="94">
        <f>(D35-F35)/(C35-F35)</f>
        <v>0</v>
      </c>
    </row>
    <row r="36" spans="1:9" x14ac:dyDescent="0.25">
      <c r="A36" s="109"/>
      <c r="B36" s="109"/>
      <c r="C36" s="100"/>
      <c r="D36" s="100"/>
      <c r="E36" s="91"/>
      <c r="F36" s="100"/>
      <c r="G36" s="91"/>
      <c r="I36" s="123"/>
    </row>
    <row r="37" spans="1:9" ht="26.25" thickBot="1" x14ac:dyDescent="0.3">
      <c r="A37" s="110" t="s">
        <v>89</v>
      </c>
      <c r="B37" s="107">
        <f>B35+B31</f>
        <v>2481277433.7600002</v>
      </c>
      <c r="C37" s="107">
        <f>C35+C31</f>
        <v>2481277430.4199991</v>
      </c>
      <c r="D37" s="107">
        <f>D35+D31</f>
        <v>0</v>
      </c>
      <c r="E37" s="106">
        <f>D37/C37</f>
        <v>0</v>
      </c>
      <c r="F37" s="107">
        <f>F35+F31</f>
        <v>0</v>
      </c>
      <c r="G37" s="106">
        <f>(D37-F37)/(C37-F37)</f>
        <v>0</v>
      </c>
      <c r="I37" s="123"/>
    </row>
    <row r="38" spans="1:9" ht="15.75" thickBot="1" x14ac:dyDescent="0.3">
      <c r="A38" s="69"/>
      <c r="B38" s="69"/>
      <c r="C38" s="100"/>
      <c r="D38" s="100"/>
      <c r="E38" s="69"/>
      <c r="F38" s="100"/>
      <c r="G38" s="69"/>
      <c r="I38" s="124"/>
    </row>
    <row r="39" spans="1:9" ht="26.25" thickBot="1" x14ac:dyDescent="0.3">
      <c r="A39" s="111" t="s">
        <v>90</v>
      </c>
      <c r="B39" s="112">
        <f>B37+B26</f>
        <v>11549179101.360001</v>
      </c>
      <c r="C39" s="112">
        <f>C37+C26</f>
        <v>11549179099.386539</v>
      </c>
      <c r="D39" s="112">
        <f>D37+D26</f>
        <v>5732100307.3733768</v>
      </c>
      <c r="E39" s="113">
        <f>D39/C39</f>
        <v>0.49632101624243147</v>
      </c>
      <c r="F39" s="112">
        <f>F37+F26</f>
        <v>2872964601.857214</v>
      </c>
      <c r="G39" s="113">
        <f>(D39-F39)/(C39-F39)</f>
        <v>0.32953723151154712</v>
      </c>
      <c r="I39" s="123"/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C33:G34 G9:G10 G18:G23 C9:E10 C14:E14 C18:E23">
    <cfRule type="expression" dxfId="5" priority="11">
      <formula>$F$9="Current Year"</formula>
    </cfRule>
  </conditionalFormatting>
  <conditionalFormatting sqref="G14">
    <cfRule type="expression" dxfId="4" priority="10">
      <formula>$F$9="Current Year"</formula>
    </cfRule>
  </conditionalFormatting>
  <conditionalFormatting sqref="G31">
    <cfRule type="expression" dxfId="3" priority="9">
      <formula>$F$9="Current Year"</formula>
    </cfRule>
  </conditionalFormatting>
  <conditionalFormatting sqref="F9:F10">
    <cfRule type="expression" dxfId="2" priority="5">
      <formula>$F$9="Current Year"</formula>
    </cfRule>
  </conditionalFormatting>
  <conditionalFormatting sqref="F14">
    <cfRule type="expression" dxfId="1" priority="2">
      <formula>$F$9="Current Year"</formula>
    </cfRule>
  </conditionalFormatting>
  <conditionalFormatting sqref="F18:F23">
    <cfRule type="expression" dxfId="0" priority="1">
      <formula>$F$9="Current Year"</formula>
    </cfRule>
  </conditionalFormatting>
  <pageMargins left="0.7" right="0.7" top="0.75" bottom="0.75" header="0.3" footer="0.3"/>
  <pageSetup scale="65" orientation="portrait" verticalDpi="0" r:id="rId1"/>
  <headerFooter>
    <oddHeader>&amp;RTO10 Draft Annual Update 
Attachment 4
WP-Schedule 6 and 8
Page &amp;P of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M66"/>
  <sheetViews>
    <sheetView topLeftCell="C1" zoomScale="85" zoomScaleNormal="85" zoomScalePageLayoutView="80" workbookViewId="0">
      <selection sqref="A1:M1"/>
    </sheetView>
  </sheetViews>
  <sheetFormatPr defaultRowHeight="15" x14ac:dyDescent="0.25"/>
  <cols>
    <col min="1" max="1" width="6.7109375" customWidth="1"/>
    <col min="2" max="2" width="14.28515625" bestFit="1" customWidth="1"/>
    <col min="3" max="6" width="14.7109375" customWidth="1"/>
    <col min="7" max="7" width="12.85546875" customWidth="1"/>
    <col min="8" max="8" width="11.28515625" customWidth="1"/>
    <col min="9" max="9" width="12.5703125" bestFit="1" customWidth="1"/>
    <col min="10" max="13" width="14.7109375" customWidth="1"/>
    <col min="16" max="16" width="12.5703125" bestFit="1" customWidth="1"/>
    <col min="17" max="20" width="15.140625" customWidth="1"/>
  </cols>
  <sheetData>
    <row r="1" spans="1:13" ht="18.75" x14ac:dyDescent="0.3">
      <c r="A1" s="157" t="s">
        <v>26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</row>
    <row r="2" spans="1:13" ht="18.75" x14ac:dyDescent="0.3">
      <c r="A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1:13" x14ac:dyDescent="0.25">
      <c r="A3" s="158" t="s">
        <v>0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60"/>
    </row>
    <row r="5" spans="1:13" x14ac:dyDescent="0.25">
      <c r="C5" s="154">
        <v>41609</v>
      </c>
      <c r="D5" s="155"/>
      <c r="E5" s="155"/>
      <c r="F5" s="156"/>
      <c r="J5" s="154">
        <v>41974</v>
      </c>
      <c r="K5" s="155"/>
      <c r="L5" s="155"/>
      <c r="M5" s="156"/>
    </row>
    <row r="7" spans="1:13" ht="105" customHeight="1" x14ac:dyDescent="0.25">
      <c r="A7" s="15"/>
      <c r="C7" s="7" t="s">
        <v>27</v>
      </c>
      <c r="D7" s="7" t="s">
        <v>28</v>
      </c>
      <c r="E7" s="7" t="s">
        <v>29</v>
      </c>
      <c r="F7" s="7" t="s">
        <v>30</v>
      </c>
      <c r="G7" s="15"/>
      <c r="H7" s="15"/>
      <c r="J7" s="7" t="s">
        <v>27</v>
      </c>
      <c r="K7" s="7" t="s">
        <v>28</v>
      </c>
      <c r="L7" s="7" t="s">
        <v>29</v>
      </c>
      <c r="M7" s="7" t="s">
        <v>30</v>
      </c>
    </row>
    <row r="8" spans="1:13" x14ac:dyDescent="0.25">
      <c r="A8" s="18">
        <v>350</v>
      </c>
      <c r="C8" s="9">
        <f>B53+B54</f>
        <v>2316343.632546999</v>
      </c>
      <c r="D8" s="9">
        <f>+D53+D54</f>
        <v>-478513.53</v>
      </c>
      <c r="E8" s="9">
        <f t="shared" ref="E8:E16" si="0">F8-C8-D8</f>
        <v>13908718.947453</v>
      </c>
      <c r="F8" s="9">
        <f>F53+F54</f>
        <v>15746549.049999999</v>
      </c>
      <c r="G8" s="17"/>
      <c r="H8" s="18">
        <v>350</v>
      </c>
      <c r="J8" s="9">
        <f>C53+C54</f>
        <v>3682159.5667696656</v>
      </c>
      <c r="K8" s="9">
        <f>E53+E54</f>
        <v>-478513.53</v>
      </c>
      <c r="L8" s="9">
        <f>M8-J8-K8</f>
        <v>15481725.613230336</v>
      </c>
      <c r="M8" s="9">
        <f>G53+G54</f>
        <v>18685371.650000002</v>
      </c>
    </row>
    <row r="9" spans="1:13" x14ac:dyDescent="0.25">
      <c r="A9" s="18">
        <v>352</v>
      </c>
      <c r="C9" s="9">
        <f>B55</f>
        <v>6724085.1008451246</v>
      </c>
      <c r="D9" s="9">
        <f>D55</f>
        <v>-1751250.48</v>
      </c>
      <c r="E9" s="9">
        <f t="shared" si="0"/>
        <v>90644023.562813431</v>
      </c>
      <c r="F9" s="9">
        <f>F55</f>
        <v>95616858.183658555</v>
      </c>
      <c r="G9" s="17"/>
      <c r="H9" s="18">
        <v>352</v>
      </c>
      <c r="J9" s="9">
        <f>C55</f>
        <v>12477218.325705368</v>
      </c>
      <c r="K9" s="9">
        <f>E55</f>
        <v>-1751250.48</v>
      </c>
      <c r="L9" s="9">
        <f>M9-J9-K9</f>
        <v>97606322.657231495</v>
      </c>
      <c r="M9" s="9">
        <f>+G55</f>
        <v>108332290.50293685</v>
      </c>
    </row>
    <row r="10" spans="1:13" x14ac:dyDescent="0.25">
      <c r="A10" s="18">
        <v>353</v>
      </c>
      <c r="C10" s="9">
        <f t="shared" ref="C10:C16" si="1">B56</f>
        <v>41625274.551707856</v>
      </c>
      <c r="D10" s="9">
        <f t="shared" ref="D10:D16" si="2">D56</f>
        <v>35315295.149999999</v>
      </c>
      <c r="E10" s="9">
        <f t="shared" si="0"/>
        <v>479496770.31048679</v>
      </c>
      <c r="F10" s="9">
        <f t="shared" ref="F10:F16" si="3">F56</f>
        <v>556437340.01219463</v>
      </c>
      <c r="G10" s="17"/>
      <c r="H10" s="18">
        <v>353</v>
      </c>
      <c r="J10" s="9">
        <f t="shared" ref="J10:J16" si="4">C56</f>
        <v>68022863.465556756</v>
      </c>
      <c r="K10" s="9">
        <f t="shared" ref="K10:K16" si="5">E56</f>
        <v>35315295.149999999</v>
      </c>
      <c r="L10" s="9">
        <f t="shared" ref="L10:L16" si="6">M10-J10-K10</f>
        <v>554384593.79557955</v>
      </c>
      <c r="M10" s="9">
        <f t="shared" ref="M10:M16" si="7">+G56</f>
        <v>657722752.41113627</v>
      </c>
    </row>
    <row r="11" spans="1:13" x14ac:dyDescent="0.25">
      <c r="A11" s="18">
        <v>354</v>
      </c>
      <c r="C11" s="9">
        <f t="shared" si="1"/>
        <v>31654124.252747141</v>
      </c>
      <c r="D11" s="9">
        <f t="shared" si="2"/>
        <v>4675992.32</v>
      </c>
      <c r="E11" s="9">
        <f t="shared" si="0"/>
        <v>359880264.69608724</v>
      </c>
      <c r="F11" s="9">
        <f t="shared" si="3"/>
        <v>396210381.26883435</v>
      </c>
      <c r="G11" s="17"/>
      <c r="H11" s="18">
        <v>354</v>
      </c>
      <c r="J11" s="9">
        <f t="shared" si="4"/>
        <v>57607881.782240689</v>
      </c>
      <c r="K11" s="9">
        <f t="shared" si="5"/>
        <v>4675992.32</v>
      </c>
      <c r="L11" s="9">
        <f t="shared" si="6"/>
        <v>350840270.83585268</v>
      </c>
      <c r="M11" s="9">
        <f t="shared" si="7"/>
        <v>413124144.93809336</v>
      </c>
    </row>
    <row r="12" spans="1:13" x14ac:dyDescent="0.25">
      <c r="A12" s="18">
        <v>355</v>
      </c>
      <c r="C12" s="9">
        <f t="shared" si="1"/>
        <v>4411368.4115226679</v>
      </c>
      <c r="D12" s="9">
        <f t="shared" si="2"/>
        <v>4114527.6199999996</v>
      </c>
      <c r="E12" s="9">
        <f t="shared" si="0"/>
        <v>143995508.84309804</v>
      </c>
      <c r="F12" s="9">
        <f t="shared" si="3"/>
        <v>152521404.87462071</v>
      </c>
      <c r="G12" s="17"/>
      <c r="H12" s="18">
        <v>355</v>
      </c>
      <c r="J12" s="9">
        <f t="shared" si="4"/>
        <v>6173549.6892742505</v>
      </c>
      <c r="K12" s="9">
        <f t="shared" si="5"/>
        <v>4114527.6199999996</v>
      </c>
      <c r="L12" s="9">
        <f t="shared" si="6"/>
        <v>140540457.77252671</v>
      </c>
      <c r="M12" s="9">
        <f t="shared" si="7"/>
        <v>150828535.08180097</v>
      </c>
    </row>
    <row r="13" spans="1:13" x14ac:dyDescent="0.25">
      <c r="A13" s="18">
        <v>356</v>
      </c>
      <c r="C13" s="9">
        <f t="shared" si="1"/>
        <v>16824836.65549368</v>
      </c>
      <c r="D13" s="9">
        <f t="shared" si="2"/>
        <v>649704.38999999873</v>
      </c>
      <c r="E13" s="9">
        <f t="shared" si="0"/>
        <v>501843080.39526039</v>
      </c>
      <c r="F13" s="9">
        <f t="shared" si="3"/>
        <v>519317621.44075406</v>
      </c>
      <c r="G13" s="19"/>
      <c r="H13" s="18">
        <v>356</v>
      </c>
      <c r="J13" s="9">
        <f t="shared" si="4"/>
        <v>29913365.164033189</v>
      </c>
      <c r="K13" s="9">
        <f t="shared" si="5"/>
        <v>649704.38999999873</v>
      </c>
      <c r="L13" s="9">
        <f t="shared" si="6"/>
        <v>515276203.47773528</v>
      </c>
      <c r="M13" s="9">
        <f t="shared" si="7"/>
        <v>545839273.03176844</v>
      </c>
    </row>
    <row r="14" spans="1:13" x14ac:dyDescent="0.25">
      <c r="A14" s="18">
        <v>357</v>
      </c>
      <c r="C14" s="9">
        <f t="shared" si="1"/>
        <v>0</v>
      </c>
      <c r="D14" s="9">
        <f t="shared" si="2"/>
        <v>66804.319999999992</v>
      </c>
      <c r="E14" s="9">
        <f t="shared" si="0"/>
        <v>15668498.820820952</v>
      </c>
      <c r="F14" s="9">
        <f t="shared" si="3"/>
        <v>15735303.140820952</v>
      </c>
      <c r="G14" s="17"/>
      <c r="H14" s="18">
        <v>357</v>
      </c>
      <c r="J14" s="9">
        <f t="shared" si="4"/>
        <v>0</v>
      </c>
      <c r="K14" s="9">
        <f t="shared" si="5"/>
        <v>66804.319999999992</v>
      </c>
      <c r="L14" s="9">
        <f>M14-J14-K14</f>
        <v>16528759.861046283</v>
      </c>
      <c r="M14" s="9">
        <f t="shared" si="7"/>
        <v>16595564.181046283</v>
      </c>
    </row>
    <row r="15" spans="1:13" x14ac:dyDescent="0.25">
      <c r="A15" s="18">
        <v>358</v>
      </c>
      <c r="C15" s="9">
        <f t="shared" si="1"/>
        <v>0</v>
      </c>
      <c r="D15" s="9">
        <f t="shared" si="2"/>
        <v>101839.29000000001</v>
      </c>
      <c r="E15" s="9">
        <f t="shared" si="0"/>
        <v>82279587.909167156</v>
      </c>
      <c r="F15" s="9">
        <f t="shared" si="3"/>
        <v>82381427.199167162</v>
      </c>
      <c r="G15" s="17"/>
      <c r="H15" s="18">
        <v>358</v>
      </c>
      <c r="J15" s="9">
        <f t="shared" si="4"/>
        <v>385614.93815849989</v>
      </c>
      <c r="K15" s="9">
        <f t="shared" si="5"/>
        <v>101839.29000000001</v>
      </c>
      <c r="L15" s="9">
        <f t="shared" si="6"/>
        <v>86648861.273173884</v>
      </c>
      <c r="M15" s="9">
        <f t="shared" si="7"/>
        <v>87136315.501332387</v>
      </c>
    </row>
    <row r="16" spans="1:13" x14ac:dyDescent="0.25">
      <c r="A16" s="18">
        <v>359</v>
      </c>
      <c r="C16" s="9">
        <f t="shared" si="1"/>
        <v>2649641.1317182337</v>
      </c>
      <c r="D16" s="9">
        <f t="shared" si="2"/>
        <v>162489.67000000001</v>
      </c>
      <c r="E16" s="9">
        <f t="shared" si="0"/>
        <v>-529799.22703425831</v>
      </c>
      <c r="F16" s="9">
        <f t="shared" si="3"/>
        <v>2282331.5746839754</v>
      </c>
      <c r="G16" s="19"/>
      <c r="H16" s="18">
        <v>359</v>
      </c>
      <c r="J16" s="9">
        <f t="shared" si="4"/>
        <v>3352355.5583364666</v>
      </c>
      <c r="K16" s="9">
        <f t="shared" si="5"/>
        <v>162489.67000000001</v>
      </c>
      <c r="L16" s="9">
        <f t="shared" si="6"/>
        <v>4659231.8034292394</v>
      </c>
      <c r="M16" s="9">
        <f t="shared" si="7"/>
        <v>8174077.0317657059</v>
      </c>
    </row>
    <row r="17" spans="1:13" x14ac:dyDescent="0.25">
      <c r="A17" s="18"/>
      <c r="B17" s="8" t="s">
        <v>11</v>
      </c>
      <c r="C17" s="10">
        <f>SUM(C8:C16)</f>
        <v>106205673.73658171</v>
      </c>
      <c r="D17" s="10">
        <f>SUM(D8:D16)</f>
        <v>42856888.75</v>
      </c>
      <c r="E17" s="10">
        <f>SUM(E8:E16)</f>
        <v>1687186654.2581527</v>
      </c>
      <c r="F17" s="10">
        <f>SUM(F8:F16)</f>
        <v>1836249216.7447345</v>
      </c>
      <c r="G17" s="15"/>
      <c r="H17" s="18"/>
      <c r="I17" s="8" t="s">
        <v>11</v>
      </c>
      <c r="J17" s="10">
        <f>SUM(J8:J16)</f>
        <v>181615008.4900749</v>
      </c>
      <c r="K17" s="10">
        <f t="shared" ref="K17:M17" si="8">SUM(K8:K16)</f>
        <v>42856888.75</v>
      </c>
      <c r="L17" s="10">
        <f t="shared" si="8"/>
        <v>1781966427.0898054</v>
      </c>
      <c r="M17" s="10">
        <f t="shared" si="8"/>
        <v>2006438324.3298802</v>
      </c>
    </row>
    <row r="18" spans="1:13" x14ac:dyDescent="0.25">
      <c r="A18" s="8"/>
      <c r="C18" s="9"/>
      <c r="D18" s="9"/>
      <c r="E18" s="9"/>
      <c r="F18" s="9"/>
      <c r="H18" s="8"/>
      <c r="J18" s="9"/>
      <c r="K18" s="9"/>
      <c r="L18" s="9"/>
      <c r="M18" s="9"/>
    </row>
    <row r="19" spans="1:13" x14ac:dyDescent="0.25">
      <c r="A19" s="8">
        <v>360</v>
      </c>
      <c r="C19" s="9">
        <f>B63+B64</f>
        <v>0</v>
      </c>
      <c r="D19" s="9">
        <f>D63+D64</f>
        <v>0</v>
      </c>
      <c r="E19" s="9">
        <f t="shared" ref="E19:E21" si="9">F19-C19-D19</f>
        <v>7165868.2000000002</v>
      </c>
      <c r="F19" s="9">
        <f>F63+F64</f>
        <v>7165868.2000000002</v>
      </c>
      <c r="H19" s="8">
        <v>360</v>
      </c>
      <c r="J19" s="9">
        <f>C63+C64</f>
        <v>0</v>
      </c>
      <c r="K19" s="9">
        <f>E63+E64</f>
        <v>0</v>
      </c>
      <c r="L19" s="9">
        <f>+M19-J19-K19</f>
        <v>8127346.7000000011</v>
      </c>
      <c r="M19" s="9">
        <f>G63+G64</f>
        <v>8127346.7000000011</v>
      </c>
    </row>
    <row r="20" spans="1:13" x14ac:dyDescent="0.25">
      <c r="A20" s="8">
        <v>361</v>
      </c>
      <c r="C20" s="9">
        <f>B65</f>
        <v>0</v>
      </c>
      <c r="D20" s="9">
        <f>D65</f>
        <v>0</v>
      </c>
      <c r="E20" s="9">
        <f t="shared" si="9"/>
        <v>165806787.01740167</v>
      </c>
      <c r="F20" s="9">
        <f>F65</f>
        <v>165806787.01740167</v>
      </c>
      <c r="H20" s="8">
        <v>361</v>
      </c>
      <c r="J20" s="9">
        <f>C65</f>
        <v>0</v>
      </c>
      <c r="K20" s="9">
        <f>E65</f>
        <v>0</v>
      </c>
      <c r="L20" s="9">
        <f t="shared" ref="L20:L21" si="10">+M20-J20-K20</f>
        <v>167955372.07346129</v>
      </c>
      <c r="M20" s="9">
        <f>G65</f>
        <v>167955372.07346129</v>
      </c>
    </row>
    <row r="21" spans="1:13" x14ac:dyDescent="0.25">
      <c r="A21" s="8">
        <v>362</v>
      </c>
      <c r="C21" s="9">
        <f>B66</f>
        <v>0</v>
      </c>
      <c r="D21" s="9">
        <f>D66</f>
        <v>0</v>
      </c>
      <c r="E21" s="9">
        <f t="shared" si="9"/>
        <v>291661746.95880681</v>
      </c>
      <c r="F21" s="9">
        <f>F66</f>
        <v>291661746.95880681</v>
      </c>
      <c r="G21" s="9"/>
      <c r="H21" s="8">
        <v>362</v>
      </c>
      <c r="J21" s="9">
        <f>C66</f>
        <v>0</v>
      </c>
      <c r="K21" s="9">
        <f>E66</f>
        <v>0</v>
      </c>
      <c r="L21" s="9">
        <f t="shared" si="10"/>
        <v>327082719.46627182</v>
      </c>
      <c r="M21" s="9">
        <f>G66</f>
        <v>327082719.46627182</v>
      </c>
    </row>
    <row r="22" spans="1:13" x14ac:dyDescent="0.25">
      <c r="B22" s="8" t="s">
        <v>21</v>
      </c>
      <c r="C22" s="10">
        <f>SUM(C19:C21)</f>
        <v>0</v>
      </c>
      <c r="D22" s="10">
        <f>SUM(D19:D21)</f>
        <v>0</v>
      </c>
      <c r="E22" s="10">
        <f>SUM(E19:E21)</f>
        <v>464634402.1762085</v>
      </c>
      <c r="F22" s="10">
        <f>SUM(F19:F21)</f>
        <v>464634402.1762085</v>
      </c>
      <c r="I22" s="8" t="s">
        <v>21</v>
      </c>
      <c r="J22" s="10">
        <f>SUM(J19:J21)</f>
        <v>0</v>
      </c>
      <c r="K22" s="10">
        <f>SUM(K19:K21)</f>
        <v>0</v>
      </c>
      <c r="L22" s="10">
        <f>SUM(L19:L21)</f>
        <v>503165438.2397331</v>
      </c>
      <c r="M22" s="10">
        <f>SUM(M19:M21)</f>
        <v>503165438.2397331</v>
      </c>
    </row>
    <row r="23" spans="1:13" x14ac:dyDescent="0.25">
      <c r="C23" s="9"/>
      <c r="D23" s="9"/>
      <c r="E23" s="9"/>
      <c r="F23" s="9"/>
      <c r="J23" s="9"/>
      <c r="K23" s="9"/>
      <c r="L23" s="9"/>
      <c r="M23" s="9"/>
    </row>
    <row r="24" spans="1:13" ht="15.75" thickBot="1" x14ac:dyDescent="0.3">
      <c r="B24" s="8" t="s">
        <v>2</v>
      </c>
      <c r="C24" s="11">
        <f>C17+C22</f>
        <v>106205673.73658171</v>
      </c>
      <c r="D24" s="11">
        <f>D17+D22</f>
        <v>42856888.75</v>
      </c>
      <c r="E24" s="11">
        <f>E17+E22</f>
        <v>2151821056.4343615</v>
      </c>
      <c r="F24" s="11">
        <f>F17+F22</f>
        <v>2300883618.9209433</v>
      </c>
      <c r="I24" s="8" t="s">
        <v>2</v>
      </c>
      <c r="J24" s="11">
        <f>J17+J22</f>
        <v>181615008.4900749</v>
      </c>
      <c r="K24" s="11">
        <f>K17+K22</f>
        <v>42856888.75</v>
      </c>
      <c r="L24" s="11">
        <f>L17+L22</f>
        <v>2285131865.3295383</v>
      </c>
      <c r="M24" s="11">
        <f>M17+M22</f>
        <v>2509603762.5696135</v>
      </c>
    </row>
    <row r="25" spans="1:13" ht="15.75" thickTop="1" x14ac:dyDescent="0.25">
      <c r="A25" s="8"/>
      <c r="J25" s="9"/>
      <c r="K25" s="9"/>
      <c r="L25" s="9"/>
      <c r="M25" s="9"/>
    </row>
    <row r="26" spans="1:13" x14ac:dyDescent="0.25">
      <c r="A26" s="158" t="s">
        <v>1</v>
      </c>
      <c r="B26" s="159"/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60"/>
    </row>
    <row r="28" spans="1:13" x14ac:dyDescent="0.25">
      <c r="C28" s="154">
        <f>C5</f>
        <v>41609</v>
      </c>
      <c r="D28" s="155"/>
      <c r="E28" s="155"/>
      <c r="F28" s="156"/>
      <c r="I28" s="154">
        <f>J5</f>
        <v>41974</v>
      </c>
      <c r="J28" s="155"/>
      <c r="K28" s="155"/>
      <c r="L28" s="156"/>
    </row>
    <row r="30" spans="1:13" ht="105" customHeight="1" x14ac:dyDescent="0.25">
      <c r="B30" s="7" t="s">
        <v>31</v>
      </c>
      <c r="C30" s="7" t="s">
        <v>27</v>
      </c>
      <c r="D30" s="7" t="s">
        <v>28</v>
      </c>
      <c r="E30" s="7" t="s">
        <v>29</v>
      </c>
      <c r="F30" s="7" t="s">
        <v>30</v>
      </c>
      <c r="I30" s="7" t="s">
        <v>31</v>
      </c>
      <c r="J30" s="7" t="s">
        <v>27</v>
      </c>
      <c r="K30" s="7" t="s">
        <v>28</v>
      </c>
      <c r="L30" s="7" t="s">
        <v>29</v>
      </c>
      <c r="M30" s="7" t="s">
        <v>30</v>
      </c>
    </row>
    <row r="31" spans="1:13" x14ac:dyDescent="0.25">
      <c r="A31">
        <f t="shared" ref="A31:A39" si="11">A8</f>
        <v>350</v>
      </c>
      <c r="B31" s="12">
        <v>0.60353157710135152</v>
      </c>
      <c r="C31" s="9">
        <f t="shared" ref="C31:D39" si="12">C8</f>
        <v>2316343.632546999</v>
      </c>
      <c r="D31" s="9">
        <f t="shared" si="12"/>
        <v>-478513.53</v>
      </c>
      <c r="E31" s="9">
        <f>E8*B31</f>
        <v>8394351.0818157587</v>
      </c>
      <c r="F31" s="9">
        <f t="shared" ref="F31:F44" si="13">SUM(C31:E31)</f>
        <v>10232181.184362758</v>
      </c>
      <c r="G31" s="3"/>
      <c r="H31">
        <f t="shared" ref="H31:H39" si="14">H8</f>
        <v>350</v>
      </c>
      <c r="I31" s="12">
        <v>0.60356930748150339</v>
      </c>
      <c r="J31" s="9">
        <f>J8</f>
        <v>3682159.5667696656</v>
      </c>
      <c r="K31" s="9">
        <f t="shared" ref="J31:K39" si="15">K8</f>
        <v>-478513.53</v>
      </c>
      <c r="L31" s="9">
        <f>L8*I31</f>
        <v>9344294.4069960881</v>
      </c>
      <c r="M31" s="9">
        <f t="shared" ref="M31:M39" si="16">SUM(J31:L31)</f>
        <v>12547940.443765754</v>
      </c>
    </row>
    <row r="32" spans="1:13" x14ac:dyDescent="0.25">
      <c r="A32">
        <f t="shared" si="11"/>
        <v>352</v>
      </c>
      <c r="B32" s="12">
        <v>0.46415156210807751</v>
      </c>
      <c r="C32" s="9">
        <f t="shared" si="12"/>
        <v>6724085.1008451246</v>
      </c>
      <c r="D32" s="9">
        <f t="shared" si="12"/>
        <v>-1751250.48</v>
      </c>
      <c r="E32" s="9">
        <f t="shared" ref="E32:E39" si="17">E9*B32</f>
        <v>42072565.132441238</v>
      </c>
      <c r="F32" s="9">
        <f t="shared" si="13"/>
        <v>47045399.753286362</v>
      </c>
      <c r="G32" s="3"/>
      <c r="H32">
        <f t="shared" si="14"/>
        <v>352</v>
      </c>
      <c r="I32" s="12">
        <v>0.45663028547391044</v>
      </c>
      <c r="J32" s="9">
        <f t="shared" si="15"/>
        <v>12477218.325705368</v>
      </c>
      <c r="K32" s="9">
        <f t="shared" si="15"/>
        <v>-1751250.48</v>
      </c>
      <c r="L32" s="9">
        <f t="shared" ref="L32:L39" si="18">L9*I32</f>
        <v>44570002.979030229</v>
      </c>
      <c r="M32" s="9">
        <f t="shared" si="16"/>
        <v>55295970.824735597</v>
      </c>
    </row>
    <row r="33" spans="1:13" x14ac:dyDescent="0.25">
      <c r="A33">
        <f t="shared" si="11"/>
        <v>353</v>
      </c>
      <c r="B33" s="12">
        <v>0.46164658276704473</v>
      </c>
      <c r="C33" s="9">
        <f t="shared" si="12"/>
        <v>41625274.551707856</v>
      </c>
      <c r="D33" s="9">
        <f t="shared" si="12"/>
        <v>35315295.149999999</v>
      </c>
      <c r="E33" s="9">
        <f t="shared" si="17"/>
        <v>221358045.46167079</v>
      </c>
      <c r="F33" s="9">
        <f t="shared" si="13"/>
        <v>298298615.16337866</v>
      </c>
      <c r="G33" s="3"/>
      <c r="H33">
        <f t="shared" si="14"/>
        <v>353</v>
      </c>
      <c r="I33" s="12">
        <v>0.46870062743931445</v>
      </c>
      <c r="J33" s="9">
        <f t="shared" si="15"/>
        <v>68022863.465556756</v>
      </c>
      <c r="K33" s="9">
        <f t="shared" si="15"/>
        <v>35315295.149999999</v>
      </c>
      <c r="L33" s="9">
        <f t="shared" si="18"/>
        <v>259840406.95467761</v>
      </c>
      <c r="M33" s="9">
        <f t="shared" si="16"/>
        <v>363178565.57023436</v>
      </c>
    </row>
    <row r="34" spans="1:13" x14ac:dyDescent="0.25">
      <c r="A34">
        <f t="shared" si="11"/>
        <v>354</v>
      </c>
      <c r="B34" s="12">
        <v>0.84185756918281818</v>
      </c>
      <c r="C34" s="9">
        <f t="shared" si="12"/>
        <v>31654124.252747141</v>
      </c>
      <c r="D34" s="9">
        <f t="shared" si="12"/>
        <v>4675992.32</v>
      </c>
      <c r="E34" s="9">
        <f t="shared" si="17"/>
        <v>302967924.8339172</v>
      </c>
      <c r="F34" s="9">
        <f t="shared" si="13"/>
        <v>339298041.40666437</v>
      </c>
      <c r="G34" s="3"/>
      <c r="H34">
        <f t="shared" si="14"/>
        <v>354</v>
      </c>
      <c r="I34" s="12">
        <v>0.82012664985685246</v>
      </c>
      <c r="J34" s="9">
        <f t="shared" si="15"/>
        <v>57607881.782240689</v>
      </c>
      <c r="K34" s="9">
        <f t="shared" si="15"/>
        <v>4675992.32</v>
      </c>
      <c r="L34" s="9">
        <f t="shared" si="18"/>
        <v>287733455.95547867</v>
      </c>
      <c r="M34" s="9">
        <f t="shared" si="16"/>
        <v>350017330.05771935</v>
      </c>
    </row>
    <row r="35" spans="1:13" x14ac:dyDescent="0.25">
      <c r="A35">
        <f t="shared" si="11"/>
        <v>355</v>
      </c>
      <c r="B35" s="12">
        <v>0.15309221853911062</v>
      </c>
      <c r="C35" s="9">
        <f t="shared" si="12"/>
        <v>4411368.4115226679</v>
      </c>
      <c r="D35" s="9">
        <f t="shared" si="12"/>
        <v>4114527.6199999996</v>
      </c>
      <c r="E35" s="9">
        <f t="shared" si="17"/>
        <v>22044591.908458002</v>
      </c>
      <c r="F35" s="9">
        <f t="shared" si="13"/>
        <v>30570487.939980671</v>
      </c>
      <c r="G35" s="3"/>
      <c r="H35">
        <f t="shared" si="14"/>
        <v>355</v>
      </c>
      <c r="I35" s="12">
        <v>0.1981091087760454</v>
      </c>
      <c r="J35" s="9">
        <f t="shared" si="15"/>
        <v>6173549.6892742505</v>
      </c>
      <c r="K35" s="9">
        <f t="shared" si="15"/>
        <v>4114527.6199999996</v>
      </c>
      <c r="L35" s="9">
        <f>L12*I35</f>
        <v>27842344.83629271</v>
      </c>
      <c r="M35" s="9">
        <f t="shared" si="16"/>
        <v>38130422.145566963</v>
      </c>
    </row>
    <row r="36" spans="1:13" x14ac:dyDescent="0.25">
      <c r="A36">
        <f t="shared" si="11"/>
        <v>356</v>
      </c>
      <c r="B36" s="12">
        <v>0.61986604722153349</v>
      </c>
      <c r="C36" s="9">
        <f t="shared" si="12"/>
        <v>16824836.65549368</v>
      </c>
      <c r="D36" s="9">
        <f t="shared" si="12"/>
        <v>649704.38999999873</v>
      </c>
      <c r="E36" s="9">
        <f t="shared" si="17"/>
        <v>311075486.57008833</v>
      </c>
      <c r="F36" s="9">
        <f t="shared" si="13"/>
        <v>328550027.61558199</v>
      </c>
      <c r="G36" s="3"/>
      <c r="H36">
        <f t="shared" si="14"/>
        <v>356</v>
      </c>
      <c r="I36" s="12">
        <v>0.62731780406569781</v>
      </c>
      <c r="J36" s="9">
        <f t="shared" si="15"/>
        <v>29913365.164033189</v>
      </c>
      <c r="K36" s="9">
        <f t="shared" si="15"/>
        <v>649704.38999999873</v>
      </c>
      <c r="L36" s="9">
        <f t="shared" si="18"/>
        <v>323241936.45296258</v>
      </c>
      <c r="M36" s="9">
        <f t="shared" si="16"/>
        <v>353805006.0069958</v>
      </c>
    </row>
    <row r="37" spans="1:13" x14ac:dyDescent="0.25">
      <c r="A37">
        <f t="shared" si="11"/>
        <v>357</v>
      </c>
      <c r="B37" s="12">
        <v>3.789100093617926E-3</v>
      </c>
      <c r="C37" s="9">
        <f t="shared" si="12"/>
        <v>0</v>
      </c>
      <c r="D37" s="9">
        <f t="shared" si="12"/>
        <v>66804.319999999992</v>
      </c>
      <c r="E37" s="9">
        <f t="shared" si="17"/>
        <v>59369.510348825032</v>
      </c>
      <c r="F37" s="9">
        <f t="shared" si="13"/>
        <v>126173.83034882502</v>
      </c>
      <c r="G37" s="3"/>
      <c r="H37">
        <f t="shared" si="14"/>
        <v>357</v>
      </c>
      <c r="I37" s="12">
        <v>3.8575999504172659E-3</v>
      </c>
      <c r="J37" s="9">
        <f t="shared" si="15"/>
        <v>0</v>
      </c>
      <c r="K37" s="9">
        <f t="shared" si="15"/>
        <v>66804.319999999992</v>
      </c>
      <c r="L37" s="9">
        <f t="shared" si="18"/>
        <v>63761.343220431037</v>
      </c>
      <c r="M37" s="9">
        <f t="shared" si="16"/>
        <v>130565.66322043103</v>
      </c>
    </row>
    <row r="38" spans="1:13" x14ac:dyDescent="0.25">
      <c r="A38">
        <f t="shared" si="11"/>
        <v>358</v>
      </c>
      <c r="B38" s="12">
        <v>5.4370010665584237E-2</v>
      </c>
      <c r="C38" s="9">
        <f t="shared" si="12"/>
        <v>0</v>
      </c>
      <c r="D38" s="9">
        <f t="shared" si="12"/>
        <v>101839.29000000001</v>
      </c>
      <c r="E38" s="9">
        <f t="shared" si="17"/>
        <v>4473542.0721812937</v>
      </c>
      <c r="F38" s="9">
        <f t="shared" si="13"/>
        <v>4575381.3621812938</v>
      </c>
      <c r="G38" s="3"/>
      <c r="H38">
        <f t="shared" si="14"/>
        <v>358</v>
      </c>
      <c r="I38" s="12">
        <v>8.3251426718536602E-3</v>
      </c>
      <c r="J38" s="9">
        <f t="shared" si="15"/>
        <v>385614.93815849989</v>
      </c>
      <c r="K38" s="9">
        <f t="shared" si="15"/>
        <v>101839.29000000001</v>
      </c>
      <c r="L38" s="9">
        <f t="shared" si="18"/>
        <v>721364.13245282799</v>
      </c>
      <c r="M38" s="9">
        <f t="shared" si="16"/>
        <v>1208818.3606113279</v>
      </c>
    </row>
    <row r="39" spans="1:13" x14ac:dyDescent="0.25">
      <c r="A39">
        <f t="shared" si="11"/>
        <v>359</v>
      </c>
      <c r="B39" s="12">
        <v>0.74128774550736054</v>
      </c>
      <c r="C39" s="9">
        <f t="shared" si="12"/>
        <v>2649641.1317182337</v>
      </c>
      <c r="D39" s="9">
        <f t="shared" si="12"/>
        <v>162489.67000000001</v>
      </c>
      <c r="E39" s="9">
        <f t="shared" si="17"/>
        <v>-392733.67457976763</v>
      </c>
      <c r="F39" s="9">
        <f t="shared" si="13"/>
        <v>2419397.1271384661</v>
      </c>
      <c r="G39" s="3"/>
      <c r="H39">
        <f t="shared" si="14"/>
        <v>359</v>
      </c>
      <c r="I39" s="12">
        <v>0.83660072131980645</v>
      </c>
      <c r="J39" s="9">
        <f t="shared" si="15"/>
        <v>3352355.5583364666</v>
      </c>
      <c r="K39" s="9">
        <f t="shared" si="15"/>
        <v>162489.67000000001</v>
      </c>
      <c r="L39" s="9">
        <f t="shared" si="18"/>
        <v>3897916.6875450844</v>
      </c>
      <c r="M39" s="9">
        <f t="shared" si="16"/>
        <v>7412761.9158815509</v>
      </c>
    </row>
    <row r="40" spans="1:13" x14ac:dyDescent="0.25">
      <c r="B40" s="8" t="s">
        <v>11</v>
      </c>
      <c r="C40" s="10">
        <f>SUM(C31:C39)</f>
        <v>106205673.73658171</v>
      </c>
      <c r="D40" s="10">
        <f>SUM(D31:D39)</f>
        <v>42856888.75</v>
      </c>
      <c r="E40" s="10">
        <f>SUM(E31:E39)</f>
        <v>912053142.8963418</v>
      </c>
      <c r="F40" s="10">
        <f>SUM(F31:F39)</f>
        <v>1061115705.3829234</v>
      </c>
      <c r="G40" s="9"/>
      <c r="I40" s="8" t="s">
        <v>11</v>
      </c>
      <c r="J40" s="10">
        <f>SUM(J31:J39)</f>
        <v>181615008.4900749</v>
      </c>
      <c r="K40" s="10">
        <f>SUM(K31:K39)</f>
        <v>42856888.75</v>
      </c>
      <c r="L40" s="10">
        <f>SUM(L31:L39)</f>
        <v>957255483.74865639</v>
      </c>
      <c r="M40" s="10">
        <f>SUM(M31:M39)</f>
        <v>1181727380.9887314</v>
      </c>
    </row>
    <row r="41" spans="1:13" x14ac:dyDescent="0.25">
      <c r="B41" s="12"/>
      <c r="C41" s="9"/>
      <c r="D41" s="9"/>
      <c r="E41" s="9"/>
      <c r="F41" s="9"/>
      <c r="I41" s="12"/>
      <c r="J41" s="9"/>
      <c r="K41" s="9"/>
      <c r="L41" s="9"/>
      <c r="M41" s="9"/>
    </row>
    <row r="42" spans="1:13" x14ac:dyDescent="0.25">
      <c r="A42">
        <f>A19</f>
        <v>360</v>
      </c>
      <c r="B42" s="12">
        <v>0</v>
      </c>
      <c r="C42" s="9">
        <f t="shared" ref="C42:D44" si="19">C19</f>
        <v>0</v>
      </c>
      <c r="D42" s="9">
        <f t="shared" si="19"/>
        <v>0</v>
      </c>
      <c r="E42" s="9">
        <f>E19*B42</f>
        <v>0</v>
      </c>
      <c r="F42" s="9">
        <f t="shared" si="13"/>
        <v>0</v>
      </c>
      <c r="G42" s="12"/>
      <c r="H42">
        <f>H19</f>
        <v>360</v>
      </c>
      <c r="I42" s="12">
        <v>0</v>
      </c>
      <c r="J42" s="9">
        <f t="shared" ref="J42:K44" si="20">J19</f>
        <v>0</v>
      </c>
      <c r="K42" s="9">
        <f t="shared" si="20"/>
        <v>0</v>
      </c>
      <c r="L42" s="9">
        <f>L19*I42</f>
        <v>0</v>
      </c>
      <c r="M42" s="9">
        <f t="shared" ref="M42:M44" si="21">SUM(J42:L42)</f>
        <v>0</v>
      </c>
    </row>
    <row r="43" spans="1:13" x14ac:dyDescent="0.25">
      <c r="A43">
        <f>A20</f>
        <v>361</v>
      </c>
      <c r="B43" s="12">
        <v>0</v>
      </c>
      <c r="C43" s="9">
        <f t="shared" si="19"/>
        <v>0</v>
      </c>
      <c r="D43" s="9">
        <f t="shared" si="19"/>
        <v>0</v>
      </c>
      <c r="E43" s="9">
        <f>E20*B43</f>
        <v>0</v>
      </c>
      <c r="F43" s="9">
        <f t="shared" si="13"/>
        <v>0</v>
      </c>
      <c r="G43" s="12"/>
      <c r="H43">
        <f>H20</f>
        <v>361</v>
      </c>
      <c r="I43" s="12">
        <v>0</v>
      </c>
      <c r="J43" s="9">
        <f t="shared" si="20"/>
        <v>0</v>
      </c>
      <c r="K43" s="9">
        <f t="shared" si="20"/>
        <v>0</v>
      </c>
      <c r="L43" s="9">
        <f>L20*I43</f>
        <v>0</v>
      </c>
      <c r="M43" s="9">
        <f t="shared" si="21"/>
        <v>0</v>
      </c>
    </row>
    <row r="44" spans="1:13" x14ac:dyDescent="0.25">
      <c r="A44">
        <f>A21</f>
        <v>362</v>
      </c>
      <c r="B44" s="12">
        <v>0</v>
      </c>
      <c r="C44" s="9">
        <f t="shared" si="19"/>
        <v>0</v>
      </c>
      <c r="D44" s="9">
        <f t="shared" si="19"/>
        <v>0</v>
      </c>
      <c r="E44" s="9">
        <f>E21*B44</f>
        <v>0</v>
      </c>
      <c r="F44" s="9">
        <f t="shared" si="13"/>
        <v>0</v>
      </c>
      <c r="G44" s="12"/>
      <c r="H44">
        <f>H21</f>
        <v>362</v>
      </c>
      <c r="I44" s="12">
        <v>0</v>
      </c>
      <c r="J44" s="9">
        <f t="shared" si="20"/>
        <v>0</v>
      </c>
      <c r="K44" s="9">
        <f t="shared" si="20"/>
        <v>0</v>
      </c>
      <c r="L44" s="9">
        <f>L21*I44</f>
        <v>0</v>
      </c>
      <c r="M44" s="9">
        <f t="shared" si="21"/>
        <v>0</v>
      </c>
    </row>
    <row r="45" spans="1:13" x14ac:dyDescent="0.25">
      <c r="B45" s="8" t="s">
        <v>21</v>
      </c>
      <c r="C45" s="10">
        <f>SUM(C42:C44)</f>
        <v>0</v>
      </c>
      <c r="D45" s="10">
        <f>SUM(D42:D44)</f>
        <v>0</v>
      </c>
      <c r="E45" s="10">
        <f>SUM(E42:E44)</f>
        <v>0</v>
      </c>
      <c r="F45" s="10">
        <f>SUM(F42:F44)</f>
        <v>0</v>
      </c>
      <c r="I45" s="8" t="s">
        <v>21</v>
      </c>
      <c r="J45" s="10">
        <f>SUM(J42:J44)</f>
        <v>0</v>
      </c>
      <c r="K45" s="10">
        <f>SUM(K42:K44)</f>
        <v>0</v>
      </c>
      <c r="L45" s="10">
        <f>SUM(L42:L44)</f>
        <v>0</v>
      </c>
      <c r="M45" s="10">
        <f>SUM(M42:M44)</f>
        <v>0</v>
      </c>
    </row>
    <row r="46" spans="1:13" x14ac:dyDescent="0.25">
      <c r="B46" s="8"/>
      <c r="C46" s="9"/>
      <c r="D46" s="9"/>
      <c r="E46" s="9"/>
      <c r="F46" s="9"/>
      <c r="I46" s="8"/>
      <c r="J46" s="9"/>
      <c r="K46" s="9"/>
      <c r="L46" s="9"/>
      <c r="M46" s="9"/>
    </row>
    <row r="47" spans="1:13" ht="15.75" thickBot="1" x14ac:dyDescent="0.3">
      <c r="B47" s="8" t="s">
        <v>2</v>
      </c>
      <c r="C47" s="11">
        <f>C45+C40</f>
        <v>106205673.73658171</v>
      </c>
      <c r="D47" s="11">
        <f t="shared" ref="D47:F47" si="22">D45+D40</f>
        <v>42856888.75</v>
      </c>
      <c r="E47" s="11">
        <f t="shared" si="22"/>
        <v>912053142.8963418</v>
      </c>
      <c r="F47" s="11">
        <f t="shared" si="22"/>
        <v>1061115705.3829234</v>
      </c>
      <c r="I47" s="8" t="s">
        <v>2</v>
      </c>
      <c r="J47" s="11">
        <f>J45+J40</f>
        <v>181615008.4900749</v>
      </c>
      <c r="K47" s="11">
        <f t="shared" ref="K47:M47" si="23">K45+K40</f>
        <v>42856888.75</v>
      </c>
      <c r="L47" s="11">
        <f t="shared" si="23"/>
        <v>957255483.74865639</v>
      </c>
      <c r="M47" s="11">
        <f t="shared" si="23"/>
        <v>1181727380.9887314</v>
      </c>
    </row>
    <row r="48" spans="1:13" ht="15.75" thickTop="1" x14ac:dyDescent="0.25">
      <c r="I48" s="8"/>
      <c r="J48" s="9"/>
      <c r="K48" s="9"/>
      <c r="L48" s="9"/>
      <c r="M48" s="9"/>
    </row>
    <row r="50" spans="1:7" ht="15.75" thickBot="1" x14ac:dyDescent="0.3"/>
    <row r="51" spans="1:7" ht="15.75" thickBot="1" x14ac:dyDescent="0.3">
      <c r="B51" s="152" t="s">
        <v>106</v>
      </c>
      <c r="C51" s="153"/>
      <c r="D51" s="152" t="s">
        <v>107</v>
      </c>
      <c r="E51" s="153"/>
      <c r="F51" s="152" t="s">
        <v>30</v>
      </c>
      <c r="G51" s="153"/>
    </row>
    <row r="52" spans="1:7" ht="15.75" thickBot="1" x14ac:dyDescent="0.3">
      <c r="B52" s="130">
        <f>C28</f>
        <v>41609</v>
      </c>
      <c r="C52" s="131">
        <f>I28</f>
        <v>41974</v>
      </c>
      <c r="D52" s="132">
        <f>C28</f>
        <v>41609</v>
      </c>
      <c r="E52" s="131">
        <f>I28</f>
        <v>41974</v>
      </c>
      <c r="F52" s="132">
        <f>C28</f>
        <v>41609</v>
      </c>
      <c r="G52" s="131">
        <f>I28</f>
        <v>41974</v>
      </c>
    </row>
    <row r="53" spans="1:7" x14ac:dyDescent="0.25">
      <c r="A53" s="140">
        <v>350.1</v>
      </c>
      <c r="B53" s="133">
        <v>0</v>
      </c>
      <c r="C53" s="134">
        <v>0</v>
      </c>
      <c r="D53" s="133">
        <v>0</v>
      </c>
      <c r="E53" s="134">
        <v>0</v>
      </c>
      <c r="F53" s="133">
        <v>244047.78</v>
      </c>
      <c r="G53" s="134">
        <v>242836</v>
      </c>
    </row>
    <row r="54" spans="1:7" x14ac:dyDescent="0.25">
      <c r="A54" s="140">
        <v>350.2</v>
      </c>
      <c r="B54" s="135">
        <v>2316343.632546999</v>
      </c>
      <c r="C54" s="136">
        <v>3682159.5667696656</v>
      </c>
      <c r="D54" s="135">
        <v>-478513.53</v>
      </c>
      <c r="E54" s="136">
        <v>-478513.53</v>
      </c>
      <c r="F54" s="135">
        <v>15502501.27</v>
      </c>
      <c r="G54" s="136">
        <v>18442535.650000002</v>
      </c>
    </row>
    <row r="55" spans="1:7" x14ac:dyDescent="0.25">
      <c r="A55" s="140">
        <v>352</v>
      </c>
      <c r="B55" s="135">
        <v>6724085.1008451246</v>
      </c>
      <c r="C55" s="136">
        <v>12477218.325705368</v>
      </c>
      <c r="D55" s="135">
        <v>-1751250.48</v>
      </c>
      <c r="E55" s="136">
        <v>-1751250.48</v>
      </c>
      <c r="F55" s="135">
        <v>95616858.183658555</v>
      </c>
      <c r="G55" s="136">
        <v>108332290.50293685</v>
      </c>
    </row>
    <row r="56" spans="1:7" x14ac:dyDescent="0.25">
      <c r="A56" s="140">
        <v>353</v>
      </c>
      <c r="B56" s="135">
        <v>41625274.551707856</v>
      </c>
      <c r="C56" s="136">
        <v>68022863.465556756</v>
      </c>
      <c r="D56" s="135">
        <v>35315295.149999999</v>
      </c>
      <c r="E56" s="136">
        <v>35315295.149999999</v>
      </c>
      <c r="F56" s="135">
        <v>556437340.01219463</v>
      </c>
      <c r="G56" s="136">
        <v>657722752.41113627</v>
      </c>
    </row>
    <row r="57" spans="1:7" x14ac:dyDescent="0.25">
      <c r="A57" s="140">
        <v>354</v>
      </c>
      <c r="B57" s="135">
        <v>31654124.252747141</v>
      </c>
      <c r="C57" s="136">
        <v>57607881.782240689</v>
      </c>
      <c r="D57" s="135">
        <v>4675992.32</v>
      </c>
      <c r="E57" s="136">
        <v>4675992.32</v>
      </c>
      <c r="F57" s="135">
        <v>396210381.26883435</v>
      </c>
      <c r="G57" s="136">
        <v>413124144.93809336</v>
      </c>
    </row>
    <row r="58" spans="1:7" x14ac:dyDescent="0.25">
      <c r="A58" s="140">
        <v>355</v>
      </c>
      <c r="B58" s="135">
        <v>4411368.4115226679</v>
      </c>
      <c r="C58" s="136">
        <v>6173549.6892742505</v>
      </c>
      <c r="D58" s="135">
        <v>4114527.6199999996</v>
      </c>
      <c r="E58" s="136">
        <v>4114527.6199999996</v>
      </c>
      <c r="F58" s="135">
        <v>152521404.87462071</v>
      </c>
      <c r="G58" s="136">
        <v>150828535.08180097</v>
      </c>
    </row>
    <row r="59" spans="1:7" x14ac:dyDescent="0.25">
      <c r="A59" s="140">
        <v>356</v>
      </c>
      <c r="B59" s="135">
        <v>16824836.65549368</v>
      </c>
      <c r="C59" s="136">
        <v>29913365.164033189</v>
      </c>
      <c r="D59" s="135">
        <v>649704.38999999873</v>
      </c>
      <c r="E59" s="136">
        <v>649704.38999999873</v>
      </c>
      <c r="F59" s="135">
        <v>519317621.44075406</v>
      </c>
      <c r="G59" s="136">
        <v>545839273.03176844</v>
      </c>
    </row>
    <row r="60" spans="1:7" x14ac:dyDescent="0.25">
      <c r="A60" s="140">
        <v>357</v>
      </c>
      <c r="B60" s="135">
        <v>0</v>
      </c>
      <c r="C60" s="136">
        <v>0</v>
      </c>
      <c r="D60" s="135">
        <v>66804.319999999992</v>
      </c>
      <c r="E60" s="136">
        <v>66804.319999999992</v>
      </c>
      <c r="F60" s="135">
        <v>15735303.140820952</v>
      </c>
      <c r="G60" s="136">
        <v>16595564.181046283</v>
      </c>
    </row>
    <row r="61" spans="1:7" x14ac:dyDescent="0.25">
      <c r="A61" s="140">
        <v>358</v>
      </c>
      <c r="B61" s="135">
        <v>0</v>
      </c>
      <c r="C61" s="136">
        <v>385614.93815849989</v>
      </c>
      <c r="D61" s="135">
        <v>101839.29000000001</v>
      </c>
      <c r="E61" s="136">
        <v>101839.29000000001</v>
      </c>
      <c r="F61" s="135">
        <v>82381427.199167162</v>
      </c>
      <c r="G61" s="136">
        <v>87136315.501332387</v>
      </c>
    </row>
    <row r="62" spans="1:7" x14ac:dyDescent="0.25">
      <c r="A62" s="140">
        <v>359</v>
      </c>
      <c r="B62" s="135">
        <v>2649641.1317182337</v>
      </c>
      <c r="C62" s="136">
        <v>3352355.5583364666</v>
      </c>
      <c r="D62" s="135">
        <v>162489.67000000001</v>
      </c>
      <c r="E62" s="136">
        <v>162489.67000000001</v>
      </c>
      <c r="F62" s="135">
        <v>2282331.5746839754</v>
      </c>
      <c r="G62" s="136">
        <v>8174077.0317657059</v>
      </c>
    </row>
    <row r="63" spans="1:7" x14ac:dyDescent="0.25">
      <c r="A63" s="140">
        <v>360.1</v>
      </c>
      <c r="B63" s="135">
        <v>0</v>
      </c>
      <c r="C63" s="136">
        <v>0</v>
      </c>
      <c r="D63" s="135">
        <v>0</v>
      </c>
      <c r="E63" s="136">
        <v>0</v>
      </c>
      <c r="F63" s="135">
        <v>-93.320000000000007</v>
      </c>
      <c r="G63" s="136">
        <v>-93.27000000000001</v>
      </c>
    </row>
    <row r="64" spans="1:7" x14ac:dyDescent="0.25">
      <c r="A64" s="140">
        <v>360.2</v>
      </c>
      <c r="B64" s="135">
        <v>0</v>
      </c>
      <c r="C64" s="136">
        <v>0</v>
      </c>
      <c r="D64" s="135">
        <v>0</v>
      </c>
      <c r="E64" s="136">
        <v>0</v>
      </c>
      <c r="F64" s="135">
        <v>7165961.5200000005</v>
      </c>
      <c r="G64" s="136">
        <v>8127439.9700000007</v>
      </c>
    </row>
    <row r="65" spans="1:7" x14ac:dyDescent="0.25">
      <c r="A65" s="140">
        <v>361</v>
      </c>
      <c r="B65" s="135">
        <v>0</v>
      </c>
      <c r="C65" s="136">
        <v>0</v>
      </c>
      <c r="D65" s="135">
        <v>0</v>
      </c>
      <c r="E65" s="136">
        <v>0</v>
      </c>
      <c r="F65" s="135">
        <v>165806787.01740167</v>
      </c>
      <c r="G65" s="136">
        <v>167955372.07346129</v>
      </c>
    </row>
    <row r="66" spans="1:7" ht="15.75" thickBot="1" x14ac:dyDescent="0.3">
      <c r="A66" s="140">
        <v>362</v>
      </c>
      <c r="B66" s="137">
        <v>0</v>
      </c>
      <c r="C66" s="138">
        <v>0</v>
      </c>
      <c r="D66" s="137">
        <v>0</v>
      </c>
      <c r="E66" s="138">
        <v>0</v>
      </c>
      <c r="F66" s="137">
        <v>291661746.95880681</v>
      </c>
      <c r="G66" s="138">
        <v>327082719.46627182</v>
      </c>
    </row>
  </sheetData>
  <mergeCells count="10">
    <mergeCell ref="B51:C51"/>
    <mergeCell ref="D51:E51"/>
    <mergeCell ref="F51:G51"/>
    <mergeCell ref="C28:F28"/>
    <mergeCell ref="A1:M1"/>
    <mergeCell ref="A3:M3"/>
    <mergeCell ref="C5:F5"/>
    <mergeCell ref="J5:M5"/>
    <mergeCell ref="A26:M26"/>
    <mergeCell ref="I28:L28"/>
  </mergeCells>
  <printOptions horizontalCentered="1"/>
  <pageMargins left="0.7" right="0.7" top="0.75" bottom="0.75" header="0.3" footer="0.3"/>
  <pageSetup scale="44" orientation="landscape" r:id="rId1"/>
  <headerFooter>
    <oddHeader>&amp;RTO10 Draft Annual Update 
Attachment 4
WP-Schedule 6 and 8
Page &amp;P of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J29"/>
  <sheetViews>
    <sheetView zoomScaleNormal="100" zoomScaleSheetLayoutView="85" workbookViewId="0"/>
  </sheetViews>
  <sheetFormatPr defaultRowHeight="15" x14ac:dyDescent="0.25"/>
  <cols>
    <col min="1" max="1" width="44.140625" customWidth="1"/>
    <col min="2" max="2" width="18.140625" customWidth="1"/>
    <col min="3" max="3" width="16.85546875" bestFit="1" customWidth="1"/>
    <col min="4" max="4" width="18.28515625" customWidth="1"/>
    <col min="5" max="5" width="16.5703125" customWidth="1"/>
    <col min="6" max="6" width="14.28515625" bestFit="1" customWidth="1"/>
    <col min="7" max="7" width="13.42578125" bestFit="1" customWidth="1"/>
    <col min="8" max="8" width="16.85546875" style="3" bestFit="1" customWidth="1"/>
    <col min="9" max="9" width="9.7109375" bestFit="1" customWidth="1"/>
  </cols>
  <sheetData>
    <row r="1" spans="1:10" ht="18.75" x14ac:dyDescent="0.3">
      <c r="A1" s="2" t="s">
        <v>7</v>
      </c>
    </row>
    <row r="2" spans="1:10" ht="18.75" x14ac:dyDescent="0.3">
      <c r="A2" s="2" t="s">
        <v>35</v>
      </c>
    </row>
    <row r="4" spans="1:10" ht="27.75" customHeight="1" x14ac:dyDescent="0.25">
      <c r="B4" s="14" t="s">
        <v>110</v>
      </c>
      <c r="C4" s="20" t="s">
        <v>32</v>
      </c>
      <c r="D4" s="20" t="s">
        <v>33</v>
      </c>
      <c r="E4" s="14" t="s">
        <v>34</v>
      </c>
      <c r="F4" s="16" t="s">
        <v>93</v>
      </c>
      <c r="G4" s="16" t="s">
        <v>94</v>
      </c>
    </row>
    <row r="5" spans="1:10" x14ac:dyDescent="0.25">
      <c r="A5" t="s">
        <v>11</v>
      </c>
      <c r="B5" s="13">
        <v>1992529407</v>
      </c>
      <c r="C5" s="21">
        <f>-B23+B17</f>
        <v>-697181.39</v>
      </c>
      <c r="D5" s="21">
        <f>B22</f>
        <v>14606098.49</v>
      </c>
      <c r="E5" s="13">
        <f>SUM(B5:D5)</f>
        <v>2006438324.0999999</v>
      </c>
      <c r="F5" s="9">
        <f>+'Accum Depr Calc'!M17</f>
        <v>2006438324.3298802</v>
      </c>
      <c r="G5" s="9">
        <f>+E5-F5</f>
        <v>-0.22988033294677734</v>
      </c>
      <c r="I5" s="9"/>
      <c r="J5" s="9"/>
    </row>
    <row r="7" spans="1:10" ht="30" x14ac:dyDescent="0.25">
      <c r="B7" s="14" t="s">
        <v>92</v>
      </c>
      <c r="C7" s="14" t="s">
        <v>32</v>
      </c>
      <c r="D7" s="14" t="s">
        <v>33</v>
      </c>
      <c r="E7" s="14" t="s">
        <v>34</v>
      </c>
    </row>
    <row r="8" spans="1:10" x14ac:dyDescent="0.25">
      <c r="A8" t="s">
        <v>11</v>
      </c>
      <c r="B8" s="13">
        <v>1820552232</v>
      </c>
      <c r="C8" s="21">
        <v>-88083.920000000275</v>
      </c>
      <c r="D8" s="21">
        <v>15785068.880000001</v>
      </c>
      <c r="E8" s="13">
        <f>SUM(B8:D8)</f>
        <v>1836249216.96</v>
      </c>
      <c r="F8" s="9">
        <f>+'Accum Depr Calc'!F17</f>
        <v>1836249216.7447345</v>
      </c>
      <c r="G8" s="9">
        <f>+E8-F8</f>
        <v>0.21526551246643066</v>
      </c>
    </row>
    <row r="10" spans="1:10" x14ac:dyDescent="0.25">
      <c r="B10" s="9"/>
      <c r="E10" s="9"/>
    </row>
    <row r="11" spans="1:10" x14ac:dyDescent="0.25">
      <c r="B11" s="9"/>
    </row>
    <row r="12" spans="1:10" x14ac:dyDescent="0.25">
      <c r="A12" t="s">
        <v>93</v>
      </c>
      <c r="B12" s="9">
        <f>F5</f>
        <v>2006438324.3298802</v>
      </c>
      <c r="D12" s="9"/>
      <c r="E12" s="9"/>
    </row>
    <row r="14" spans="1:10" x14ac:dyDescent="0.25">
      <c r="E14" s="117"/>
    </row>
    <row r="15" spans="1:10" x14ac:dyDescent="0.25">
      <c r="A15" t="s">
        <v>102</v>
      </c>
      <c r="B15" s="143">
        <v>-2220061304.6300001</v>
      </c>
    </row>
    <row r="16" spans="1:10" x14ac:dyDescent="0.25">
      <c r="A16" s="128" t="s">
        <v>96</v>
      </c>
      <c r="B16" s="143">
        <v>-31263753.040000003</v>
      </c>
      <c r="C16" s="126"/>
    </row>
    <row r="17" spans="1:3" x14ac:dyDescent="0.25">
      <c r="A17" s="129" t="s">
        <v>97</v>
      </c>
      <c r="B17" s="144">
        <v>-616184.56000000006</v>
      </c>
      <c r="C17" s="126"/>
    </row>
    <row r="18" spans="1:3" x14ac:dyDescent="0.25">
      <c r="A18" t="s">
        <v>103</v>
      </c>
      <c r="B18" s="127">
        <f>+B15-B16-B17</f>
        <v>-2188181367.0300002</v>
      </c>
      <c r="C18" s="126"/>
    </row>
    <row r="19" spans="1:3" x14ac:dyDescent="0.25">
      <c r="B19" s="127"/>
      <c r="C19" s="126"/>
    </row>
    <row r="20" spans="1:3" x14ac:dyDescent="0.25">
      <c r="A20" t="s">
        <v>98</v>
      </c>
      <c r="B20" s="127"/>
    </row>
    <row r="21" spans="1:3" x14ac:dyDescent="0.25">
      <c r="A21" s="128" t="s">
        <v>99</v>
      </c>
      <c r="B21" s="143">
        <v>-2907.95</v>
      </c>
    </row>
    <row r="22" spans="1:3" x14ac:dyDescent="0.25">
      <c r="A22" s="128" t="s">
        <v>33</v>
      </c>
      <c r="B22" s="143">
        <v>14606098.49</v>
      </c>
    </row>
    <row r="23" spans="1:3" x14ac:dyDescent="0.25">
      <c r="A23" s="128" t="s">
        <v>100</v>
      </c>
      <c r="B23" s="143">
        <v>80996.83</v>
      </c>
    </row>
    <row r="24" spans="1:3" x14ac:dyDescent="0.25">
      <c r="A24" s="129" t="s">
        <v>105</v>
      </c>
      <c r="B24" s="144">
        <v>-182362135.190119</v>
      </c>
    </row>
    <row r="25" spans="1:3" x14ac:dyDescent="0.25">
      <c r="A25" t="s">
        <v>101</v>
      </c>
      <c r="B25" s="127">
        <f>SUM(B21:B24)</f>
        <v>-167677947.82011899</v>
      </c>
    </row>
    <row r="26" spans="1:3" x14ac:dyDescent="0.25">
      <c r="B26" s="127"/>
    </row>
    <row r="27" spans="1:3" x14ac:dyDescent="0.25">
      <c r="A27" t="s">
        <v>104</v>
      </c>
      <c r="B27" s="127">
        <f>B18-B25</f>
        <v>-2020503419.2098813</v>
      </c>
    </row>
    <row r="29" spans="1:3" x14ac:dyDescent="0.25">
      <c r="B29" s="117"/>
    </row>
  </sheetData>
  <pageMargins left="0.7" right="0.7" top="0.75" bottom="0.75" header="0.3" footer="0.3"/>
  <pageSetup scale="70" orientation="portrait" r:id="rId1"/>
  <headerFooter>
    <oddHeader>&amp;RTO10 Draft Annual Update 
Attachment 4
WP-Schedule 6 and 8
Page &amp;P of &amp;N</oddHeader>
  </headerFooter>
  <colBreaks count="1" manualBreakCount="1">
    <brk id="6" max="9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5"/>
  <sheetViews>
    <sheetView zoomScaleNormal="100" zoomScaleSheetLayoutView="115" workbookViewId="0"/>
  </sheetViews>
  <sheetFormatPr defaultRowHeight="15" x14ac:dyDescent="0.25"/>
  <cols>
    <col min="1" max="1" width="2.85546875" customWidth="1"/>
    <col min="2" max="4" width="15.42578125" customWidth="1"/>
    <col min="5" max="5" width="47.5703125" bestFit="1" customWidth="1"/>
    <col min="6" max="6" width="15.42578125" customWidth="1"/>
  </cols>
  <sheetData>
    <row r="1" spans="1:5" ht="18.75" x14ac:dyDescent="0.3">
      <c r="A1" s="2" t="s">
        <v>37</v>
      </c>
    </row>
    <row r="3" spans="1:5" x14ac:dyDescent="0.25">
      <c r="B3" s="4" t="s">
        <v>38</v>
      </c>
      <c r="C3" s="4" t="s">
        <v>39</v>
      </c>
      <c r="D3" s="4" t="s">
        <v>2</v>
      </c>
      <c r="E3" s="4" t="s">
        <v>40</v>
      </c>
    </row>
    <row r="4" spans="1:5" x14ac:dyDescent="0.25">
      <c r="B4" s="3">
        <v>855592937</v>
      </c>
      <c r="C4" s="3">
        <v>881853540</v>
      </c>
      <c r="D4" s="3">
        <f>B4+C4</f>
        <v>1737446477</v>
      </c>
      <c r="E4" t="s">
        <v>41</v>
      </c>
    </row>
    <row r="5" spans="1:5" x14ac:dyDescent="0.25">
      <c r="B5" s="3">
        <v>897908161</v>
      </c>
      <c r="C5" s="3">
        <v>1052445955</v>
      </c>
      <c r="D5" s="3">
        <f>B5+C5</f>
        <v>1950354116</v>
      </c>
      <c r="E5" t="s">
        <v>42</v>
      </c>
    </row>
  </sheetData>
  <pageMargins left="0.7" right="0.7" top="0.75" bottom="0.75" header="0.3" footer="0.3"/>
  <pageSetup scale="93" orientation="portrait" verticalDpi="0" r:id="rId1"/>
  <headerFooter>
    <oddHeader>&amp;RTO10 Draft Annual Update 
Attachment 4
WP-Schedule 6 and 8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7-PlantStudy</vt:lpstr>
      <vt:lpstr>Workpapers--&gt;</vt:lpstr>
      <vt:lpstr>Trans Plant-Rsrve Act</vt:lpstr>
      <vt:lpstr>2014 ISO Study with Inc Plant</vt:lpstr>
      <vt:lpstr>2013 ISO Study with Inc Plant</vt:lpstr>
      <vt:lpstr>Accum Depr Calc</vt:lpstr>
      <vt:lpstr>Reserve Recon to FF1</vt:lpstr>
      <vt:lpstr>General &amp; Intangible Reserve</vt:lpstr>
      <vt:lpstr>'2013 ISO Study with Inc Plant'!Print_Area</vt:lpstr>
      <vt:lpstr>'7-PlantStudy'!Print_Area</vt:lpstr>
      <vt:lpstr>'Reserve Recon to FF1'!Print_Area</vt:lpstr>
      <vt:lpstr>'Trans Plant-Rsrve Act'!Print_Area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Brent Fielder</dc:creator>
  <cp:lastModifiedBy>Kim, Jee Young</cp:lastModifiedBy>
  <cp:lastPrinted>2015-06-02T19:10:17Z</cp:lastPrinted>
  <dcterms:created xsi:type="dcterms:W3CDTF">2012-06-08T21:03:28Z</dcterms:created>
  <dcterms:modified xsi:type="dcterms:W3CDTF">2015-06-10T20:52:47Z</dcterms:modified>
</cp:coreProperties>
</file>