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0545"/>
  </bookViews>
  <sheets>
    <sheet name="WP Schedule 9" sheetId="1" r:id="rId1"/>
    <sheet name="WP MSR DR 7.004" sheetId="2" r:id="rId2"/>
    <sheet name="WP MSR DR 7.004-Revised Sch9" sheetId="3" r:id="rId3"/>
  </sheets>
  <externalReferences>
    <externalReference r:id="rId4"/>
  </externalReferences>
  <definedNames>
    <definedName name="_xlnm.Print_Area" localSheetId="1">'WP MSR DR 7.004'!$A$1:$L$100</definedName>
    <definedName name="_xlnm.Print_Area" localSheetId="2">'WP MSR DR 7.004-Revised Sch9'!$A$1:$J$208</definedName>
  </definedNames>
  <calcPr calcId="145621" calcMode="manual"/>
</workbook>
</file>

<file path=xl/calcChain.xml><?xml version="1.0" encoding="utf-8"?>
<calcChain xmlns="http://schemas.openxmlformats.org/spreadsheetml/2006/main">
  <c r="G202" i="3" l="1"/>
  <c r="E122" i="3" s="1"/>
  <c r="G201" i="3"/>
  <c r="G194" i="3"/>
  <c r="G193" i="3"/>
  <c r="C180" i="3"/>
  <c r="G172" i="3"/>
  <c r="D171" i="3"/>
  <c r="G173" i="3" s="1"/>
  <c r="D13" i="3" s="1"/>
  <c r="E161" i="3"/>
  <c r="I157" i="3"/>
  <c r="H157" i="3"/>
  <c r="G157" i="3"/>
  <c r="A157" i="3"/>
  <c r="A158" i="3" s="1"/>
  <c r="A161" i="3" s="1"/>
  <c r="A169" i="3" s="1"/>
  <c r="I156" i="3"/>
  <c r="A156" i="3"/>
  <c r="I158" i="3" s="1"/>
  <c r="I154" i="3"/>
  <c r="H154" i="3"/>
  <c r="G154" i="3"/>
  <c r="F154" i="3"/>
  <c r="E154" i="3"/>
  <c r="D154" i="3"/>
  <c r="A145" i="3"/>
  <c r="A146" i="3" s="1"/>
  <c r="A147" i="3" s="1"/>
  <c r="A148" i="3" s="1"/>
  <c r="A149" i="3" s="1"/>
  <c r="A150" i="3" s="1"/>
  <c r="A151" i="3" s="1"/>
  <c r="I140" i="3"/>
  <c r="F140" i="3"/>
  <c r="F156" i="3" s="1"/>
  <c r="F158" i="3" s="1"/>
  <c r="E137" i="3"/>
  <c r="H137" i="3" s="1"/>
  <c r="H140" i="3" s="1"/>
  <c r="H156" i="3" s="1"/>
  <c r="H158" i="3" s="1"/>
  <c r="E129" i="3"/>
  <c r="E126" i="3"/>
  <c r="D126" i="3"/>
  <c r="D140" i="3" s="1"/>
  <c r="D156" i="3" s="1"/>
  <c r="A120" i="3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7" i="3" s="1"/>
  <c r="A119" i="3"/>
  <c r="E110" i="3"/>
  <c r="I107" i="3"/>
  <c r="F107" i="3"/>
  <c r="I106" i="3"/>
  <c r="H106" i="3"/>
  <c r="G106" i="3"/>
  <c r="A106" i="3"/>
  <c r="A107" i="3" s="1"/>
  <c r="A110" i="3" s="1"/>
  <c r="I105" i="3"/>
  <c r="H105" i="3"/>
  <c r="H107" i="3" s="1"/>
  <c r="G105" i="3"/>
  <c r="G107" i="3" s="1"/>
  <c r="D107" i="3" s="1"/>
  <c r="D11" i="3" s="1"/>
  <c r="F105" i="3"/>
  <c r="E105" i="3"/>
  <c r="D105" i="3"/>
  <c r="A90" i="3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89" i="3"/>
  <c r="I78" i="3"/>
  <c r="H78" i="3"/>
  <c r="G78" i="3"/>
  <c r="I77" i="3"/>
  <c r="A77" i="3"/>
  <c r="A78" i="3" s="1"/>
  <c r="A79" i="3" s="1"/>
  <c r="I75" i="3"/>
  <c r="H75" i="3"/>
  <c r="G75" i="3"/>
  <c r="F75" i="3"/>
  <c r="F77" i="3" s="1"/>
  <c r="F79" i="3" s="1"/>
  <c r="E75" i="3"/>
  <c r="D75" i="3"/>
  <c r="A70" i="3"/>
  <c r="A71" i="3" s="1"/>
  <c r="A72" i="3" s="1"/>
  <c r="A68" i="3"/>
  <c r="A69" i="3" s="1"/>
  <c r="F63" i="3"/>
  <c r="D63" i="3"/>
  <c r="D77" i="3" s="1"/>
  <c r="E54" i="3"/>
  <c r="G54" i="3" s="1"/>
  <c r="E53" i="3"/>
  <c r="D53" i="3"/>
  <c r="E51" i="3"/>
  <c r="D51" i="3"/>
  <c r="G46" i="3"/>
  <c r="E46" i="3"/>
  <c r="H44" i="3"/>
  <c r="E44" i="3"/>
  <c r="G42" i="3"/>
  <c r="E42" i="3"/>
  <c r="E39" i="3"/>
  <c r="H39" i="3" s="1"/>
  <c r="H38" i="3"/>
  <c r="E38" i="3"/>
  <c r="E37" i="3"/>
  <c r="H37" i="3" s="1"/>
  <c r="E36" i="3"/>
  <c r="G36" i="3" s="1"/>
  <c r="E33" i="3"/>
  <c r="E63" i="3" s="1"/>
  <c r="E32" i="3"/>
  <c r="G32" i="3" s="1"/>
  <c r="E31" i="3"/>
  <c r="G31" i="3" s="1"/>
  <c r="G63" i="3" s="1"/>
  <c r="G77" i="3" s="1"/>
  <c r="G79" i="3" s="1"/>
  <c r="A31" i="3"/>
  <c r="I63" i="3" s="1"/>
  <c r="E19" i="3"/>
  <c r="D19" i="3"/>
  <c r="A16" i="3"/>
  <c r="A17" i="3" s="1"/>
  <c r="A18" i="3" s="1"/>
  <c r="A19" i="3" s="1"/>
  <c r="A20" i="3" s="1"/>
  <c r="A21" i="3" s="1"/>
  <c r="A22" i="3" s="1"/>
  <c r="A23" i="3" s="1"/>
  <c r="A24" i="3" s="1"/>
  <c r="A14" i="3"/>
  <c r="A15" i="3" s="1"/>
  <c r="A13" i="3"/>
  <c r="E14" i="3" s="1"/>
  <c r="A12" i="3"/>
  <c r="A11" i="3"/>
  <c r="H33" i="3" l="1"/>
  <c r="H63" i="3" s="1"/>
  <c r="H77" i="3" s="1"/>
  <c r="H79" i="3" s="1"/>
  <c r="A32" i="3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61" i="3" s="1"/>
  <c r="E77" i="3"/>
  <c r="A170" i="3"/>
  <c r="A171" i="3" s="1"/>
  <c r="I171" i="3"/>
  <c r="E12" i="3"/>
  <c r="E11" i="3"/>
  <c r="E24" i="3"/>
  <c r="D79" i="3"/>
  <c r="D10" i="3" s="1"/>
  <c r="A82" i="3"/>
  <c r="E10" i="3"/>
  <c r="E140" i="3"/>
  <c r="E156" i="3" s="1"/>
  <c r="G122" i="3"/>
  <c r="G140" i="3" s="1"/>
  <c r="G156" i="3" s="1"/>
  <c r="G158" i="3" s="1"/>
  <c r="D158" i="3" s="1"/>
  <c r="D12" i="3" s="1"/>
  <c r="I79" i="3"/>
  <c r="E82" i="3"/>
  <c r="E173" i="3"/>
  <c r="D173" i="3" s="1"/>
  <c r="D14" i="3" l="1"/>
  <c r="D24" i="3" s="1"/>
  <c r="A172" i="3"/>
  <c r="A173" i="3" s="1"/>
  <c r="E13" i="3" s="1"/>
  <c r="I173" i="3" l="1"/>
  <c r="H7" i="1" l="1"/>
  <c r="H8" i="1"/>
  <c r="H6" i="1"/>
</calcChain>
</file>

<file path=xl/sharedStrings.xml><?xml version="1.0" encoding="utf-8"?>
<sst xmlns="http://schemas.openxmlformats.org/spreadsheetml/2006/main" count="407" uniqueCount="191">
  <si>
    <t>FIN48 interest liab/(asset) balance @ 12/31/2013 - Federal</t>
  </si>
  <si>
    <t>FIN48 interest liab/(asset) balance @ 12/31/2012 - Federal</t>
  </si>
  <si>
    <t>Amount</t>
  </si>
  <si>
    <t>2013 interest expense activity</t>
  </si>
  <si>
    <t>Interest Expense component included in Federal Income Taxes Payable</t>
  </si>
  <si>
    <t xml:space="preserve">Accumulated Deferred Income Taxes </t>
  </si>
  <si>
    <t>Cells shaded yellow are input cells</t>
  </si>
  <si>
    <t>1) Summary of Accumulated Deferred Income Taxes</t>
  </si>
  <si>
    <t>a) End of Year Accumulated Deferred Income Taxes</t>
  </si>
  <si>
    <t>Col 1</t>
  </si>
  <si>
    <t>Col 2</t>
  </si>
  <si>
    <t>Total</t>
  </si>
  <si>
    <t>Line</t>
  </si>
  <si>
    <t>Account</t>
  </si>
  <si>
    <t>ADIT</t>
  </si>
  <si>
    <t>Source</t>
  </si>
  <si>
    <t>Account 190</t>
  </si>
  <si>
    <t>Account 282</t>
  </si>
  <si>
    <t>Account 283</t>
  </si>
  <si>
    <t>IRC Section 168(i)(9) Normalization Adjustment</t>
  </si>
  <si>
    <t>Total Accumulated Deferred Income Taxes</t>
  </si>
  <si>
    <t>b) Beginning of Year Accumulated Deferred Income Taxes</t>
  </si>
  <si>
    <t>BOY</t>
  </si>
  <si>
    <t>c) Average of Beginning and End of Year Accumulated Deferred Income Taxes</t>
  </si>
  <si>
    <t>Average</t>
  </si>
  <si>
    <t>Average BOY/EOY ADIT:</t>
  </si>
  <si>
    <t>2) Account 190 Detail</t>
  </si>
  <si>
    <t>Col 3</t>
  </si>
  <si>
    <t>Col 4</t>
  </si>
  <si>
    <t>Col 5</t>
  </si>
  <si>
    <t>Col 6</t>
  </si>
  <si>
    <t>Col 7</t>
  </si>
  <si>
    <t>END BAL</t>
  </si>
  <si>
    <t>Gas, Generation</t>
  </si>
  <si>
    <t>Labor</t>
  </si>
  <si>
    <t>(Instructions 1&amp;2)</t>
  </si>
  <si>
    <t>ACCT 190</t>
  </si>
  <si>
    <t>DESCRIPTION</t>
  </si>
  <si>
    <t>per G/L</t>
  </si>
  <si>
    <t>or Other Related</t>
  </si>
  <si>
    <t>ISO Only</t>
  </si>
  <si>
    <t>Plant Related</t>
  </si>
  <si>
    <t>Related</t>
  </si>
  <si>
    <t>Description</t>
  </si>
  <si>
    <t>Electric:</t>
  </si>
  <si>
    <t>Amort of Debt Issuance Cost</t>
  </si>
  <si>
    <t>C: Relates to all Regulated Electric Property</t>
  </si>
  <si>
    <t>Franchise Requirements</t>
  </si>
  <si>
    <t>Executive Incentive Comp</t>
  </si>
  <si>
    <t>C: Relates to employees in all functions</t>
  </si>
  <si>
    <t>DIT - APS Right of Way</t>
  </si>
  <si>
    <t>Relates to 100% ISO facilities</t>
  </si>
  <si>
    <t>Corp Name Change</t>
  </si>
  <si>
    <t>Bond Discount Amort</t>
  </si>
  <si>
    <t>Executive Incentive Plan</t>
  </si>
  <si>
    <t>Ins - Inj/Damages Prov</t>
  </si>
  <si>
    <t>Accrued Vacation</t>
  </si>
  <si>
    <t>Health Care - IBNR</t>
  </si>
  <si>
    <t>Def Tax - CCFT Base Rates - R.L.</t>
  </si>
  <si>
    <t>Relates to all Regulated Electric Property</t>
  </si>
  <si>
    <t>Ins Res/Casualty Loss</t>
  </si>
  <si>
    <t>Int Capitalized - AFUDC</t>
  </si>
  <si>
    <t>PBOP 401H Amortization</t>
  </si>
  <si>
    <t>STATE RATE ADJUSTMENT</t>
  </si>
  <si>
    <t>EMS</t>
  </si>
  <si>
    <t>Decommissioning</t>
  </si>
  <si>
    <t>Relates to Nuclear Decommissioning Costs</t>
  </si>
  <si>
    <t>Balancing Accounts</t>
  </si>
  <si>
    <t>Relates Entirely to CPUC Balancing Account Recovery</t>
  </si>
  <si>
    <t>CIAC/ITCC</t>
  </si>
  <si>
    <t>Non-Rate Base FAS 109 Tax Flow-Thru - CIAC</t>
  </si>
  <si>
    <t>Pension &amp; PBOP</t>
  </si>
  <si>
    <t>C: Relates to CIAC Non-ISO Property Costs</t>
  </si>
  <si>
    <t>Property/Non-ISO</t>
  </si>
  <si>
    <t>Relates to Generation Costs</t>
  </si>
  <si>
    <t>Regulatory Assets/Liab</t>
  </si>
  <si>
    <t>Temp-Other/Non-ISO</t>
  </si>
  <si>
    <t>Amortization of Debt Expense</t>
  </si>
  <si>
    <t>Continuation of Account 190 Detail</t>
  </si>
  <si>
    <t>Labor Related</t>
  </si>
  <si>
    <t>…</t>
  </si>
  <si>
    <t>Total Electric 190</t>
  </si>
  <si>
    <t>Account 190 Gas and Other Income:</t>
  </si>
  <si>
    <t>Audit Rollforward</t>
  </si>
  <si>
    <t>Gas and Other Non-ISO Related Costs</t>
  </si>
  <si>
    <t>Reclass Acct 190 Credit and Acct 283 Debit Balances</t>
  </si>
  <si>
    <t>Account recode from 283 &amp; 282 to 190</t>
  </si>
  <si>
    <t>$10,677,745</t>
  </si>
  <si>
    <t>Total Account 190 Gas and Other Income</t>
  </si>
  <si>
    <t>Total Account 190</t>
  </si>
  <si>
    <t>Allocation Factors (Plant and Wages)</t>
  </si>
  <si>
    <t>Total Account 190 ADIT</t>
  </si>
  <si>
    <t>(Sum of amounts in Columns 4 to 6)</t>
  </si>
  <si>
    <t>FERC Form 1 Account 190</t>
  </si>
  <si>
    <t>FF1 234.18c</t>
  </si>
  <si>
    <t>3) Account 282 Detail</t>
  </si>
  <si>
    <t>ACCT 282</t>
  </si>
  <si>
    <t xml:space="preserve">Fully Normalized Deferred Tax </t>
  </si>
  <si>
    <t>Property-Related FERC Costs</t>
  </si>
  <si>
    <t>Other - Non/ISO</t>
  </si>
  <si>
    <t>DPV2 ADIT - Abandonment</t>
  </si>
  <si>
    <t>Acc Def Inc Tax-AFUDC</t>
  </si>
  <si>
    <t>Repairs 3115 - FERC Deduction</t>
  </si>
  <si>
    <t>Fully Normalized Deferred Tax - Book</t>
  </si>
  <si>
    <t>Property-Related Def Tax Adjust</t>
  </si>
  <si>
    <t>Repair Deduction/Non-ISO</t>
  </si>
  <si>
    <t>Property-Related CPUC Costs - Repair</t>
  </si>
  <si>
    <t>Temp - Other</t>
  </si>
  <si>
    <t>Property-Related CPUC Costs - Other</t>
  </si>
  <si>
    <t>Capitalized Software</t>
  </si>
  <si>
    <t>Property-Related CPUC Costs - Cap Software</t>
  </si>
  <si>
    <t>Total Account 282</t>
  </si>
  <si>
    <t>Total Account 282 ADIT</t>
  </si>
  <si>
    <t>FERC Form 1 Account 282</t>
  </si>
  <si>
    <t>FF1 275.5k</t>
  </si>
  <si>
    <t>4) Account 283 Detail</t>
  </si>
  <si>
    <t>ACCT 283</t>
  </si>
  <si>
    <t>Def Tax State - Other (GSI)</t>
  </si>
  <si>
    <t>C: FERC-Related state deductions</t>
  </si>
  <si>
    <t>Payroll Tax</t>
  </si>
  <si>
    <t>Ad Valorem Lien Date Adj-Electric</t>
  </si>
  <si>
    <t>Refunding &amp; Retirement of Debt</t>
  </si>
  <si>
    <t>Non-Rate Base FAS 109 Tax Flow-Thru - Software</t>
  </si>
  <si>
    <t>Repair-Deduction</t>
  </si>
  <si>
    <t>Continuation of Account 283 Detail</t>
  </si>
  <si>
    <t>Electric (continued):</t>
  </si>
  <si>
    <t>Total Electric 283</t>
  </si>
  <si>
    <t>Account 283 Gas and Other:</t>
  </si>
  <si>
    <t>Property/Non-Electric</t>
  </si>
  <si>
    <t>Temp-Other/Non-Electric</t>
  </si>
  <si>
    <t>Capitalized Software/Non-ISO</t>
  </si>
  <si>
    <t>Other Reclass - FIN48</t>
  </si>
  <si>
    <t>Account recode from 190 to 283</t>
  </si>
  <si>
    <t>-$32,736,994</t>
  </si>
  <si>
    <t>Total Account 283 Gas and Other</t>
  </si>
  <si>
    <t>Total Account 283</t>
  </si>
  <si>
    <t>Total Account 283 ADIT</t>
  </si>
  <si>
    <t>FERC Form 1 Account 283</t>
  </si>
  <si>
    <t>FF1 277.19k</t>
  </si>
  <si>
    <t>5) Normalization Adjustment for Unused Bonus Depreciation</t>
  </si>
  <si>
    <t xml:space="preserve"> </t>
  </si>
  <si>
    <t>ACCT</t>
  </si>
  <si>
    <t>Federal Income Taxes Payable</t>
  </si>
  <si>
    <t>FF1 263.3i - See Note 1</t>
  </si>
  <si>
    <t>Interest Income Reclassification</t>
  </si>
  <si>
    <t>See Note 2</t>
  </si>
  <si>
    <t>Remaining Amount of FIT Payable</t>
  </si>
  <si>
    <t>Plant Allocation Factor</t>
  </si>
  <si>
    <t>See Note 3</t>
  </si>
  <si>
    <t>(In Column 5)</t>
  </si>
  <si>
    <t>for Column 5</t>
  </si>
  <si>
    <t>Note 1: Only include if Federal Income Tax Account 236 payable in FF1 page 263 charged to Acct 409.1 or 408.1 in Column (i) is a negative amount (i.e., debit balance).</t>
  </si>
  <si>
    <t>Note 2: Adjustment to exclude interest component related portion of Federal Income Taxes Payable on Line 805.  The Interest Income Reclassification adjustment</t>
  </si>
  <si>
    <t xml:space="preserve">removes the interest income/expense amounts previously recorded and included in current tax expense.  The purpose of the adjustment is to reflect only income </t>
  </si>
  <si>
    <t>tax amounts without any interest income/expense amounts.  The amount is directly from SCE's accounting system.</t>
  </si>
  <si>
    <t>Remaining Amount is Gas, Generation, or Other Related.</t>
  </si>
  <si>
    <t>Instruction 1: For any "Company Wide" ADIT line item balance (i.e., that include Catalina Gas or Water costs), indicate in Column 7</t>
  </si>
  <si>
    <t>with a leading "C:".</t>
  </si>
  <si>
    <t xml:space="preserve">Instruction 2: For any Company Wide ADIT balance items, include a portion of the total Column 2 balance in Column 3 </t>
  </si>
  <si>
    <t>"Gas, Generation, or Other Related" based on the following percentages.</t>
  </si>
  <si>
    <t xml:space="preserve">1) For Line items allocated based on the Wages and Salaries Allocation Factor: </t>
  </si>
  <si>
    <t xml:space="preserve">FERC Form 1 Reference </t>
  </si>
  <si>
    <t>Prior Year</t>
  </si>
  <si>
    <t>or Instruction</t>
  </si>
  <si>
    <t>Value</t>
  </si>
  <si>
    <t>A:Total Electric Wages and Salaries</t>
  </si>
  <si>
    <t>FF1 354.28b</t>
  </si>
  <si>
    <t>B:Gas Wages and Salaries</t>
  </si>
  <si>
    <t>FF1 355.62b</t>
  </si>
  <si>
    <t>C:Water Wages and Salaries</t>
  </si>
  <si>
    <t>FF1 355.64b</t>
  </si>
  <si>
    <t>D:Total Electric, Gas, and Water Wages and Salaries</t>
  </si>
  <si>
    <t>A+B+C</t>
  </si>
  <si>
    <t>E:Labor Percentage "Gas, Generation, or Other"</t>
  </si>
  <si>
    <t>(B+C) / D</t>
  </si>
  <si>
    <t xml:space="preserve">2) For Line items allocated based on the Transmission Plant Allocation Factor or "ISO Only": </t>
  </si>
  <si>
    <t>F:Total Electric Plant In Service</t>
  </si>
  <si>
    <t>FF1 207.104g</t>
  </si>
  <si>
    <t>G:Total Gas Plant In Service</t>
  </si>
  <si>
    <t>FF1 201.8d</t>
  </si>
  <si>
    <t>H:Total Water Plant in Service</t>
  </si>
  <si>
    <t>FF1 201.8e</t>
  </si>
  <si>
    <t>I:Total Electric, Gas, and Water Plant In Service</t>
  </si>
  <si>
    <t>F+G+H</t>
  </si>
  <si>
    <t>J:Plant Percentage "Gas, Generation, or Other"</t>
  </si>
  <si>
    <t>(G+H) / I</t>
  </si>
  <si>
    <t xml:space="preserve">Instruction 3: For any balances in account 190 relating to "Executive Incentive Comp" or "Executive Incentive Plan", the amount included in Column 3 "Gas, Generation or Other Related" shall be </t>
  </si>
  <si>
    <t xml:space="preserve">50% of the total balance in Column 1, plus an amount equal to the "Labor Percentage Gas, Generation, or Other" shown on Line E of Instruction 1 times 50% of the total balance in Column 1. </t>
  </si>
  <si>
    <t>The remaining amount shall be included in Column 6 "Labor Related".</t>
  </si>
  <si>
    <t>Instruction 4: Classify any ADIT line items relating to refunding and retirement of debt as Plant related (Column 5).</t>
  </si>
  <si>
    <t>Instruction 5: For any balances in account 190 relating to stock options, the entire amount is included in Column 3 “Gas, Generation or Other Related.”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</si>
</sst>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0.0000%"/>
    <numFmt numFmtId="167" formatCode="0.000"/>
    <numFmt numFmtId="168" formatCode="0.000%"/>
  </numFmts>
  <fonts count="1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rgb="FF00B05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trike/>
      <sz val="10"/>
      <color rgb="FF00B050"/>
      <name val="Arial"/>
      <family val="2"/>
    </font>
    <font>
      <strike/>
      <sz val="10"/>
      <color rgb="FFFF0000"/>
      <name val="Arial"/>
      <family val="2"/>
    </font>
    <font>
      <b/>
      <sz val="10"/>
      <color rgb="FF00B05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/>
      <right/>
      <top style="thin">
        <color auto="1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164" fontId="0" fillId="0" borderId="0" xfId="1" applyNumberFormat="1" applyFont="1"/>
    <xf numFmtId="164" fontId="0" fillId="0" borderId="1" xfId="1" applyNumberFormat="1" applyFont="1" applyBorder="1"/>
    <xf numFmtId="164" fontId="0" fillId="0" borderId="2" xfId="0" applyNumberFormat="1" applyBorder="1"/>
    <xf numFmtId="17" fontId="2" fillId="0" borderId="0" xfId="0" applyNumberFormat="1" applyFont="1"/>
    <xf numFmtId="0" fontId="2" fillId="0" borderId="0" xfId="0" applyFont="1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Fill="1" applyBorder="1"/>
    <xf numFmtId="0" fontId="4" fillId="0" borderId="0" xfId="2" applyFont="1"/>
    <xf numFmtId="0" fontId="3" fillId="0" borderId="0" xfId="2" applyFont="1"/>
    <xf numFmtId="0" fontId="4" fillId="0" borderId="0" xfId="2" applyFont="1" applyAlignment="1">
      <alignment horizontal="left" indent="1"/>
    </xf>
    <xf numFmtId="0" fontId="5" fillId="0" borderId="0" xfId="0" quotePrefix="1" applyFont="1" applyAlignment="1">
      <alignment horizontal="center"/>
    </xf>
    <xf numFmtId="0" fontId="6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Fill="1"/>
    <xf numFmtId="165" fontId="3" fillId="0" borderId="0" xfId="0" applyNumberFormat="1" applyFont="1" applyFill="1"/>
    <xf numFmtId="0" fontId="3" fillId="0" borderId="0" xfId="0" applyFont="1" applyFill="1" applyAlignment="1">
      <alignment horizontal="left" indent="1"/>
    </xf>
    <xf numFmtId="0" fontId="4" fillId="0" borderId="0" xfId="0" applyFont="1" applyAlignment="1">
      <alignment horizontal="center"/>
    </xf>
    <xf numFmtId="165" fontId="9" fillId="0" borderId="3" xfId="0" applyNumberFormat="1" applyFont="1" applyFill="1" applyBorder="1"/>
    <xf numFmtId="37" fontId="1" fillId="0" borderId="0" xfId="0" applyNumberFormat="1" applyFont="1" applyFill="1"/>
    <xf numFmtId="0" fontId="3" fillId="0" borderId="0" xfId="0" applyFont="1"/>
    <xf numFmtId="37" fontId="3" fillId="0" borderId="0" xfId="0" applyNumberFormat="1" applyFont="1" applyFill="1" applyAlignment="1">
      <alignment horizontal="left" indent="1"/>
    </xf>
    <xf numFmtId="166" fontId="1" fillId="0" borderId="0" xfId="0" applyNumberFormat="1" applyFont="1" applyFill="1"/>
    <xf numFmtId="0" fontId="1" fillId="0" borderId="0" xfId="0" applyFont="1" applyAlignment="1">
      <alignment horizontal="left" indent="1"/>
    </xf>
    <xf numFmtId="166" fontId="1" fillId="0" borderId="0" xfId="0" applyNumberFormat="1" applyFont="1" applyFill="1" applyAlignment="1">
      <alignment horizontal="left" indent="1"/>
    </xf>
    <xf numFmtId="165" fontId="7" fillId="0" borderId="0" xfId="0" applyNumberFormat="1" applyFont="1" applyFill="1"/>
    <xf numFmtId="165" fontId="3" fillId="2" borderId="0" xfId="0" applyNumberFormat="1" applyFont="1" applyFill="1"/>
    <xf numFmtId="0" fontId="1" fillId="0" borderId="0" xfId="0" applyFont="1" applyFill="1" applyAlignment="1">
      <alignment horizontal="left" indent="1"/>
    </xf>
    <xf numFmtId="0" fontId="10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165" fontId="9" fillId="0" borderId="3" xfId="2" applyNumberFormat="1" applyFont="1" applyBorder="1" applyAlignment="1">
      <alignment horizontal="right"/>
    </xf>
    <xf numFmtId="0" fontId="4" fillId="0" borderId="0" xfId="2" applyFont="1" applyBorder="1" applyAlignment="1">
      <alignment horizontal="right"/>
    </xf>
    <xf numFmtId="0" fontId="0" fillId="0" borderId="0" xfId="0" applyFill="1"/>
    <xf numFmtId="0" fontId="1" fillId="0" borderId="0" xfId="0" quotePrefix="1" applyFont="1" applyFill="1" applyAlignment="1">
      <alignment horizontal="center"/>
    </xf>
    <xf numFmtId="0" fontId="4" fillId="0" borderId="1" xfId="2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167" fontId="3" fillId="2" borderId="0" xfId="2" applyNumberFormat="1" applyFont="1" applyFill="1" applyAlignment="1">
      <alignment horizontal="center"/>
    </xf>
    <xf numFmtId="0" fontId="3" fillId="2" borderId="0" xfId="2" applyFont="1" applyFill="1"/>
    <xf numFmtId="165" fontId="3" fillId="2" borderId="0" xfId="2" applyNumberFormat="1" applyFont="1" applyFill="1"/>
    <xf numFmtId="165" fontId="1" fillId="2" borderId="0" xfId="3" applyNumberFormat="1" applyFont="1" applyFill="1"/>
    <xf numFmtId="165" fontId="1" fillId="2" borderId="0" xfId="0" applyNumberFormat="1" applyFont="1" applyFill="1"/>
    <xf numFmtId="0" fontId="1" fillId="2" borderId="0" xfId="3" applyFont="1" applyFill="1"/>
    <xf numFmtId="0" fontId="11" fillId="2" borderId="0" xfId="0" applyFont="1" applyFill="1"/>
    <xf numFmtId="165" fontId="9" fillId="2" borderId="3" xfId="0" applyNumberFormat="1" applyFont="1" applyFill="1" applyBorder="1"/>
    <xf numFmtId="165" fontId="3" fillId="2" borderId="0" xfId="3" applyNumberFormat="1" applyFont="1" applyFill="1"/>
    <xf numFmtId="167" fontId="3" fillId="0" borderId="0" xfId="2" applyNumberFormat="1" applyFont="1" applyFill="1" applyAlignment="1">
      <alignment horizontal="center"/>
    </xf>
    <xf numFmtId="0" fontId="3" fillId="0" borderId="0" xfId="2" applyFont="1" applyFill="1"/>
    <xf numFmtId="165" fontId="3" fillId="0" borderId="0" xfId="2" applyNumberFormat="1" applyFont="1" applyFill="1"/>
    <xf numFmtId="165" fontId="1" fillId="0" borderId="0" xfId="0" applyNumberFormat="1" applyFont="1" applyFill="1"/>
    <xf numFmtId="167" fontId="3" fillId="0" borderId="0" xfId="2" quotePrefix="1" applyNumberFormat="1" applyFont="1" applyFill="1" applyAlignment="1">
      <alignment horizontal="center"/>
    </xf>
    <xf numFmtId="165" fontId="3" fillId="0" borderId="0" xfId="2" applyNumberFormat="1" applyFont="1"/>
    <xf numFmtId="165" fontId="1" fillId="0" borderId="0" xfId="0" applyNumberFormat="1" applyFont="1"/>
    <xf numFmtId="165" fontId="9" fillId="0" borderId="3" xfId="4" applyNumberFormat="1" applyFont="1" applyBorder="1"/>
    <xf numFmtId="165" fontId="3" fillId="0" borderId="0" xfId="4" applyNumberFormat="1" applyFont="1" applyBorder="1"/>
    <xf numFmtId="165" fontId="3" fillId="0" borderId="0" xfId="4" applyNumberFormat="1" applyFont="1"/>
    <xf numFmtId="167" fontId="12" fillId="2" borderId="4" xfId="2" applyNumberFormat="1" applyFont="1" applyFill="1" applyBorder="1" applyAlignment="1">
      <alignment horizontal="center"/>
    </xf>
    <xf numFmtId="0" fontId="12" fillId="2" borderId="5" xfId="2" applyFont="1" applyFill="1" applyBorder="1"/>
    <xf numFmtId="165" fontId="12" fillId="2" borderId="3" xfId="2" quotePrefix="1" applyNumberFormat="1" applyFont="1" applyFill="1" applyBorder="1" applyAlignment="1">
      <alignment horizontal="right"/>
    </xf>
    <xf numFmtId="165" fontId="13" fillId="2" borderId="0" xfId="0" applyNumberFormat="1" applyFont="1" applyFill="1"/>
    <xf numFmtId="0" fontId="12" fillId="2" borderId="4" xfId="0" applyFont="1" applyFill="1" applyBorder="1"/>
    <xf numFmtId="0" fontId="13" fillId="2" borderId="6" xfId="0" applyFont="1" applyFill="1" applyBorder="1"/>
    <xf numFmtId="0" fontId="4" fillId="0" borderId="0" xfId="0" applyFont="1" applyFill="1" applyBorder="1" applyAlignment="1">
      <alignment horizontal="center"/>
    </xf>
    <xf numFmtId="39" fontId="1" fillId="0" borderId="0" xfId="0" applyNumberFormat="1" applyFont="1" applyAlignment="1">
      <alignment horizontal="left" indent="1"/>
    </xf>
    <xf numFmtId="168" fontId="3" fillId="0" borderId="0" xfId="4" applyNumberFormat="1" applyFont="1" applyBorder="1"/>
    <xf numFmtId="39" fontId="3" fillId="0" borderId="0" xfId="0" applyNumberFormat="1" applyFont="1" applyFill="1" applyAlignment="1">
      <alignment horizontal="left" indent="1"/>
    </xf>
    <xf numFmtId="165" fontId="3" fillId="0" borderId="7" xfId="4" applyNumberFormat="1" applyFont="1" applyBorder="1"/>
    <xf numFmtId="0" fontId="3" fillId="0" borderId="0" xfId="2" quotePrefix="1" applyFont="1" applyAlignment="1">
      <alignment horizontal="left" indent="1"/>
    </xf>
    <xf numFmtId="165" fontId="3" fillId="2" borderId="0" xfId="4" applyNumberFormat="1" applyFont="1" applyFill="1" applyBorder="1"/>
    <xf numFmtId="165" fontId="3" fillId="0" borderId="0" xfId="4" applyNumberFormat="1" applyFont="1" applyBorder="1" applyAlignment="1">
      <alignment horizontal="left" indent="1"/>
    </xf>
    <xf numFmtId="39" fontId="3" fillId="0" borderId="0" xfId="4" applyNumberFormat="1" applyFont="1" applyBorder="1"/>
    <xf numFmtId="39" fontId="1" fillId="0" borderId="0" xfId="0" applyNumberFormat="1" applyFont="1"/>
    <xf numFmtId="37" fontId="3" fillId="0" borderId="0" xfId="4" applyNumberFormat="1" applyFont="1" applyBorder="1" applyAlignment="1">
      <alignment horizontal="center"/>
    </xf>
    <xf numFmtId="167" fontId="3" fillId="2" borderId="0" xfId="3" quotePrefix="1" applyNumberFormat="1" applyFont="1" applyFill="1" applyAlignment="1">
      <alignment horizontal="center"/>
    </xf>
    <xf numFmtId="0" fontId="3" fillId="2" borderId="0" xfId="3" applyFont="1" applyFill="1"/>
    <xf numFmtId="165" fontId="1" fillId="2" borderId="0" xfId="4" applyNumberFormat="1" applyFont="1" applyFill="1" applyBorder="1"/>
    <xf numFmtId="0" fontId="3" fillId="2" borderId="0" xfId="3" applyFont="1" applyFill="1" applyBorder="1" applyProtection="1"/>
    <xf numFmtId="167" fontId="3" fillId="2" borderId="0" xfId="3" applyNumberFormat="1" applyFont="1" applyFill="1" applyAlignment="1">
      <alignment horizontal="center"/>
    </xf>
    <xf numFmtId="0" fontId="3" fillId="2" borderId="0" xfId="0" applyFont="1" applyFill="1"/>
    <xf numFmtId="0" fontId="3" fillId="0" borderId="0" xfId="0" quotePrefix="1" applyFont="1" applyFill="1" applyAlignment="1">
      <alignment horizontal="center"/>
    </xf>
    <xf numFmtId="165" fontId="3" fillId="0" borderId="0" xfId="4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2" applyFont="1" applyBorder="1"/>
    <xf numFmtId="165" fontId="4" fillId="0" borderId="0" xfId="2" applyNumberFormat="1" applyFont="1" applyBorder="1" applyAlignment="1">
      <alignment horizontal="center"/>
    </xf>
    <xf numFmtId="165" fontId="4" fillId="0" borderId="1" xfId="2" applyNumberFormat="1" applyFont="1" applyBorder="1" applyAlignment="1">
      <alignment horizontal="center"/>
    </xf>
    <xf numFmtId="167" fontId="3" fillId="2" borderId="0" xfId="3" applyNumberFormat="1" applyFont="1" applyFill="1" applyBorder="1" applyAlignment="1" applyProtection="1">
      <alignment horizontal="center"/>
    </xf>
    <xf numFmtId="165" fontId="1" fillId="2" borderId="0" xfId="3" applyNumberFormat="1" applyFont="1" applyFill="1" applyBorder="1" applyProtection="1"/>
    <xf numFmtId="165" fontId="9" fillId="2" borderId="3" xfId="3" applyNumberFormat="1" applyFont="1" applyFill="1" applyBorder="1" applyProtection="1"/>
    <xf numFmtId="165" fontId="9" fillId="2" borderId="3" xfId="3" applyNumberFormat="1" applyFont="1" applyFill="1" applyBorder="1"/>
    <xf numFmtId="167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165" fontId="3" fillId="0" borderId="0" xfId="0" applyNumberFormat="1" applyFont="1" applyFill="1" applyBorder="1" applyProtection="1"/>
    <xf numFmtId="0" fontId="9" fillId="2" borderId="3" xfId="0" applyFont="1" applyFill="1" applyBorder="1" applyProtection="1"/>
    <xf numFmtId="165" fontId="9" fillId="2" borderId="3" xfId="0" applyNumberFormat="1" applyFont="1" applyFill="1" applyBorder="1" applyProtection="1"/>
    <xf numFmtId="165" fontId="9" fillId="2" borderId="0" xfId="0" applyNumberFormat="1" applyFont="1" applyFill="1"/>
    <xf numFmtId="165" fontId="9" fillId="2" borderId="0" xfId="3" applyNumberFormat="1" applyFont="1" applyFill="1"/>
    <xf numFmtId="0" fontId="9" fillId="2" borderId="3" xfId="0" applyFont="1" applyFill="1" applyBorder="1"/>
    <xf numFmtId="0" fontId="14" fillId="2" borderId="0" xfId="0" applyFont="1" applyFill="1" applyAlignment="1">
      <alignment horizontal="center"/>
    </xf>
    <xf numFmtId="167" fontId="9" fillId="2" borderId="0" xfId="2" applyNumberFormat="1" applyFont="1" applyFill="1" applyAlignment="1">
      <alignment horizontal="center"/>
    </xf>
    <xf numFmtId="0" fontId="3" fillId="2" borderId="0" xfId="0" applyFont="1" applyFill="1" applyBorder="1" applyProtection="1"/>
    <xf numFmtId="165" fontId="3" fillId="2" borderId="0" xfId="0" applyNumberFormat="1" applyFont="1" applyFill="1" applyBorder="1" applyProtection="1"/>
    <xf numFmtId="0" fontId="3" fillId="0" borderId="0" xfId="0" quotePrefix="1" applyFont="1" applyFill="1" applyBorder="1"/>
    <xf numFmtId="0" fontId="3" fillId="0" borderId="0" xfId="0" applyFont="1" applyFill="1" applyBorder="1"/>
    <xf numFmtId="165" fontId="3" fillId="0" borderId="0" xfId="0" applyNumberFormat="1" applyFont="1" applyFill="1" applyBorder="1"/>
    <xf numFmtId="165" fontId="3" fillId="2" borderId="0" xfId="3" applyNumberFormat="1" applyFont="1" applyFill="1" applyBorder="1" applyProtection="1"/>
    <xf numFmtId="167" fontId="12" fillId="2" borderId="4" xfId="3" quotePrefix="1" applyNumberFormat="1" applyFont="1" applyFill="1" applyBorder="1" applyAlignment="1" applyProtection="1">
      <alignment horizontal="center"/>
    </xf>
    <xf numFmtId="0" fontId="12" fillId="2" borderId="6" xfId="3" applyFont="1" applyFill="1" applyBorder="1" applyProtection="1"/>
    <xf numFmtId="165" fontId="12" fillId="2" borderId="3" xfId="3" quotePrefix="1" applyNumberFormat="1" applyFont="1" applyFill="1" applyBorder="1" applyAlignment="1" applyProtection="1">
      <alignment horizontal="right"/>
    </xf>
    <xf numFmtId="165" fontId="12" fillId="2" borderId="8" xfId="3" applyNumberFormat="1" applyFont="1" applyFill="1" applyBorder="1"/>
    <xf numFmtId="165" fontId="12" fillId="2" borderId="0" xfId="3" applyNumberFormat="1" applyFont="1" applyFill="1" applyBorder="1"/>
    <xf numFmtId="165" fontId="12" fillId="2" borderId="9" xfId="3" applyNumberFormat="1" applyFont="1" applyFill="1" applyBorder="1"/>
    <xf numFmtId="0" fontId="12" fillId="2" borderId="3" xfId="3" applyFont="1" applyFill="1" applyBorder="1"/>
    <xf numFmtId="167" fontId="3" fillId="2" borderId="0" xfId="0" quotePrefix="1" applyNumberFormat="1" applyFont="1" applyFill="1" applyBorder="1" applyAlignment="1" applyProtection="1">
      <alignment horizontal="center"/>
    </xf>
    <xf numFmtId="165" fontId="3" fillId="0" borderId="1" xfId="4" applyNumberFormat="1" applyFont="1" applyBorder="1"/>
    <xf numFmtId="0" fontId="15" fillId="0" borderId="0" xfId="0" applyFont="1"/>
    <xf numFmtId="0" fontId="3" fillId="0" borderId="0" xfId="0" applyFont="1" applyAlignment="1">
      <alignment horizontal="left" indent="1"/>
    </xf>
    <xf numFmtId="0" fontId="4" fillId="0" borderId="1" xfId="0" applyFont="1" applyBorder="1"/>
    <xf numFmtId="0" fontId="15" fillId="0" borderId="0" xfId="0" applyFont="1" applyFill="1" applyAlignment="1">
      <alignment horizontal="center"/>
    </xf>
    <xf numFmtId="0" fontId="3" fillId="0" borderId="1" xfId="0" applyFont="1" applyBorder="1"/>
    <xf numFmtId="0" fontId="3" fillId="0" borderId="0" xfId="0" applyFont="1" applyBorder="1"/>
    <xf numFmtId="0" fontId="3" fillId="0" borderId="0" xfId="2" quotePrefix="1" applyFont="1"/>
    <xf numFmtId="10" fontId="3" fillId="0" borderId="0" xfId="4" applyNumberFormat="1" applyFont="1" applyBorder="1"/>
    <xf numFmtId="39" fontId="3" fillId="0" borderId="0" xfId="0" applyNumberFormat="1" applyFont="1" applyAlignment="1">
      <alignment horizontal="left" indent="1"/>
    </xf>
    <xf numFmtId="0" fontId="3" fillId="0" borderId="0" xfId="0" applyFont="1" applyAlignment="1"/>
    <xf numFmtId="0" fontId="3" fillId="0" borderId="0" xfId="0" applyFont="1" applyFill="1" applyAlignment="1"/>
    <xf numFmtId="0" fontId="6" fillId="0" borderId="0" xfId="0" applyFont="1" applyFill="1"/>
    <xf numFmtId="0" fontId="4" fillId="0" borderId="0" xfId="0" quotePrefix="1" applyFont="1" applyFill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16" fillId="0" borderId="0" xfId="0" applyFont="1" applyFill="1"/>
    <xf numFmtId="165" fontId="16" fillId="3" borderId="0" xfId="0" applyNumberFormat="1" applyFont="1" applyFill="1"/>
    <xf numFmtId="3" fontId="6" fillId="0" borderId="0" xfId="0" applyNumberFormat="1" applyFont="1"/>
    <xf numFmtId="0" fontId="16" fillId="0" borderId="0" xfId="0" applyFont="1" applyFill="1" applyAlignment="1">
      <alignment horizontal="left" indent="1"/>
    </xf>
    <xf numFmtId="165" fontId="16" fillId="2" borderId="0" xfId="0" applyNumberFormat="1" applyFont="1" applyFill="1"/>
    <xf numFmtId="165" fontId="17" fillId="2" borderId="0" xfId="0" applyNumberFormat="1" applyFont="1" applyFill="1"/>
    <xf numFmtId="165" fontId="16" fillId="0" borderId="0" xfId="0" applyNumberFormat="1" applyFont="1" applyFill="1"/>
    <xf numFmtId="0" fontId="0" fillId="0" borderId="0" xfId="0" applyFill="1" applyAlignment="1">
      <alignment horizontal="left" indent="1"/>
    </xf>
    <xf numFmtId="0" fontId="3" fillId="0" borderId="0" xfId="0" quotePrefix="1" applyFont="1" applyFill="1"/>
    <xf numFmtId="166" fontId="0" fillId="0" borderId="0" xfId="0" applyNumberFormat="1" applyFill="1"/>
    <xf numFmtId="0" fontId="1" fillId="0" borderId="0" xfId="0" applyFont="1" applyFill="1" applyAlignment="1">
      <alignment horizontal="left"/>
    </xf>
    <xf numFmtId="0" fontId="15" fillId="0" borderId="0" xfId="0" applyFont="1" applyFill="1"/>
    <xf numFmtId="0" fontId="18" fillId="0" borderId="0" xfId="0" applyFont="1"/>
  </cellXfs>
  <cellStyles count="5">
    <cellStyle name="Comma" xfId="1" builtinId="3"/>
    <cellStyle name="Comma 2 2 2" xfId="4"/>
    <cellStyle name="Normal" xfId="0" builtinId="0"/>
    <cellStyle name="Normal 10" xfId="3"/>
    <cellStyle name="Normal 2 2 2" xfId="2"/>
  </cellStyles>
  <dxfs count="4">
    <dxf>
      <font>
        <condense val="0"/>
        <extend val="0"/>
        <color auto="1"/>
      </font>
    </dxf>
    <dxf>
      <fill>
        <patternFill>
          <bgColor indexed="42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10</xdr:col>
          <xdr:colOff>342900</xdr:colOff>
          <xdr:row>47</xdr:row>
          <xdr:rowOff>95250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51</xdr:row>
          <xdr:rowOff>0</xdr:rowOff>
        </xdr:from>
        <xdr:to>
          <xdr:col>10</xdr:col>
          <xdr:colOff>342900</xdr:colOff>
          <xdr:row>97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50</xdr:row>
      <xdr:rowOff>47625</xdr:rowOff>
    </xdr:from>
    <xdr:to>
      <xdr:col>5</xdr:col>
      <xdr:colOff>209551</xdr:colOff>
      <xdr:row>70</xdr:row>
      <xdr:rowOff>76200</xdr:rowOff>
    </xdr:to>
    <xdr:cxnSp macro="">
      <xdr:nvCxnSpPr>
        <xdr:cNvPr id="2" name="Straight Connector 1"/>
        <xdr:cNvCxnSpPr/>
      </xdr:nvCxnSpPr>
      <xdr:spPr>
        <a:xfrm flipH="1" flipV="1">
          <a:off x="6238875" y="9439275"/>
          <a:ext cx="9526" cy="3714750"/>
        </a:xfrm>
        <a:prstGeom prst="line">
          <a:avLst/>
        </a:prstGeom>
        <a:ln>
          <a:solidFill>
            <a:srgbClr val="00B05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50</xdr:row>
      <xdr:rowOff>47625</xdr:rowOff>
    </xdr:from>
    <xdr:to>
      <xdr:col>5</xdr:col>
      <xdr:colOff>180975</xdr:colOff>
      <xdr:row>50</xdr:row>
      <xdr:rowOff>47625</xdr:rowOff>
    </xdr:to>
    <xdr:cxnSp macro="">
      <xdr:nvCxnSpPr>
        <xdr:cNvPr id="3" name="Straight Arrow Connector 2"/>
        <xdr:cNvCxnSpPr/>
      </xdr:nvCxnSpPr>
      <xdr:spPr>
        <a:xfrm flipH="1">
          <a:off x="6038850" y="9439275"/>
          <a:ext cx="180975" cy="0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1019176</xdr:colOff>
      <xdr:row>52</xdr:row>
      <xdr:rowOff>57150</xdr:rowOff>
    </xdr:from>
    <xdr:to>
      <xdr:col>5</xdr:col>
      <xdr:colOff>200025</xdr:colOff>
      <xdr:row>52</xdr:row>
      <xdr:rowOff>57151</xdr:rowOff>
    </xdr:to>
    <xdr:cxnSp macro="">
      <xdr:nvCxnSpPr>
        <xdr:cNvPr id="4" name="Straight Arrow Connector 3"/>
        <xdr:cNvCxnSpPr/>
      </xdr:nvCxnSpPr>
      <xdr:spPr>
        <a:xfrm flipH="1">
          <a:off x="6010276" y="9829800"/>
          <a:ext cx="228599" cy="1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70</xdr:row>
      <xdr:rowOff>66675</xdr:rowOff>
    </xdr:from>
    <xdr:to>
      <xdr:col>5</xdr:col>
      <xdr:colOff>228600</xdr:colOff>
      <xdr:row>70</xdr:row>
      <xdr:rowOff>66675</xdr:rowOff>
    </xdr:to>
    <xdr:cxnSp macro="">
      <xdr:nvCxnSpPr>
        <xdr:cNvPr id="5" name="Straight Arrow Connector 4"/>
        <xdr:cNvCxnSpPr/>
      </xdr:nvCxnSpPr>
      <xdr:spPr>
        <a:xfrm>
          <a:off x="6038850" y="13144500"/>
          <a:ext cx="228600" cy="0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257175</xdr:colOff>
      <xdr:row>125</xdr:row>
      <xdr:rowOff>95250</xdr:rowOff>
    </xdr:from>
    <xdr:to>
      <xdr:col>5</xdr:col>
      <xdr:colOff>266700</xdr:colOff>
      <xdr:row>149</xdr:row>
      <xdr:rowOff>85726</xdr:rowOff>
    </xdr:to>
    <xdr:cxnSp macro="">
      <xdr:nvCxnSpPr>
        <xdr:cNvPr id="6" name="Straight Connector 5"/>
        <xdr:cNvCxnSpPr/>
      </xdr:nvCxnSpPr>
      <xdr:spPr>
        <a:xfrm flipV="1">
          <a:off x="6296025" y="23183850"/>
          <a:ext cx="9525" cy="4419601"/>
        </a:xfrm>
        <a:prstGeom prst="line">
          <a:avLst/>
        </a:prstGeom>
        <a:ln>
          <a:solidFill>
            <a:srgbClr val="00B05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149</xdr:row>
      <xdr:rowOff>47625</xdr:rowOff>
    </xdr:from>
    <xdr:to>
      <xdr:col>5</xdr:col>
      <xdr:colOff>276225</xdr:colOff>
      <xdr:row>149</xdr:row>
      <xdr:rowOff>57150</xdr:rowOff>
    </xdr:to>
    <xdr:cxnSp macro="">
      <xdr:nvCxnSpPr>
        <xdr:cNvPr id="7" name="Straight Arrow Connector 6"/>
        <xdr:cNvCxnSpPr/>
      </xdr:nvCxnSpPr>
      <xdr:spPr>
        <a:xfrm flipV="1">
          <a:off x="6038850" y="27565350"/>
          <a:ext cx="276225" cy="9525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1028700</xdr:colOff>
      <xdr:row>125</xdr:row>
      <xdr:rowOff>85725</xdr:rowOff>
    </xdr:from>
    <xdr:to>
      <xdr:col>5</xdr:col>
      <xdr:colOff>285750</xdr:colOff>
      <xdr:row>125</xdr:row>
      <xdr:rowOff>85725</xdr:rowOff>
    </xdr:to>
    <xdr:cxnSp macro="">
      <xdr:nvCxnSpPr>
        <xdr:cNvPr id="8" name="Straight Arrow Connector 7"/>
        <xdr:cNvCxnSpPr/>
      </xdr:nvCxnSpPr>
      <xdr:spPr>
        <a:xfrm flipH="1">
          <a:off x="6019800" y="23174325"/>
          <a:ext cx="304800" cy="0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1038226</xdr:colOff>
      <xdr:row>128</xdr:row>
      <xdr:rowOff>76200</xdr:rowOff>
    </xdr:from>
    <xdr:to>
      <xdr:col>5</xdr:col>
      <xdr:colOff>276225</xdr:colOff>
      <xdr:row>128</xdr:row>
      <xdr:rowOff>76200</xdr:rowOff>
    </xdr:to>
    <xdr:cxnSp macro="">
      <xdr:nvCxnSpPr>
        <xdr:cNvPr id="9" name="Straight Arrow Connector 8"/>
        <xdr:cNvCxnSpPr/>
      </xdr:nvCxnSpPr>
      <xdr:spPr>
        <a:xfrm flipH="1">
          <a:off x="6029326" y="23726775"/>
          <a:ext cx="285749" cy="0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1028701</xdr:colOff>
      <xdr:row>136</xdr:row>
      <xdr:rowOff>76200</xdr:rowOff>
    </xdr:from>
    <xdr:to>
      <xdr:col>5</xdr:col>
      <xdr:colOff>257175</xdr:colOff>
      <xdr:row>136</xdr:row>
      <xdr:rowOff>85726</xdr:rowOff>
    </xdr:to>
    <xdr:cxnSp macro="">
      <xdr:nvCxnSpPr>
        <xdr:cNvPr id="10" name="Straight Arrow Connector 9"/>
        <xdr:cNvCxnSpPr/>
      </xdr:nvCxnSpPr>
      <xdr:spPr>
        <a:xfrm flipH="1">
          <a:off x="6019801" y="25193625"/>
          <a:ext cx="276224" cy="9526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rrdov\AppData\Local\Temp\notes5AFE1E\MSR-SCE-002%20Q7.004%20TO9%20Annual%20Update%20Formula%20Adjusted%20for%20ADIT%20(Attachment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-ADIT"/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6-PlantInService"/>
      <sheetName val="7-PlantStudy"/>
      <sheetName val="8-AccDep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  <sheetName val="35-PBOPs"/>
    </sheetNames>
    <sheetDataSet>
      <sheetData sheetId="0">
        <row r="15">
          <cell r="A15">
            <v>6</v>
          </cell>
          <cell r="G15">
            <v>0</v>
          </cell>
        </row>
        <row r="28">
          <cell r="A28">
            <v>0</v>
          </cell>
          <cell r="G2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/>
  </sheetViews>
  <sheetFormatPr defaultRowHeight="12.75" x14ac:dyDescent="0.2"/>
  <cols>
    <col min="8" max="8" width="14" bestFit="1" customWidth="1"/>
  </cols>
  <sheetData>
    <row r="1" spans="1:8" x14ac:dyDescent="0.2">
      <c r="A1" s="1" t="s">
        <v>4</v>
      </c>
    </row>
    <row r="2" spans="1:8" x14ac:dyDescent="0.2">
      <c r="A2" s="6"/>
    </row>
    <row r="3" spans="1:8" x14ac:dyDescent="0.2">
      <c r="A3" s="1"/>
    </row>
    <row r="5" spans="1:8" x14ac:dyDescent="0.2">
      <c r="H5" s="2" t="s">
        <v>2</v>
      </c>
    </row>
    <row r="6" spans="1:8" x14ac:dyDescent="0.2">
      <c r="A6" t="s">
        <v>0</v>
      </c>
      <c r="H6" s="3">
        <f>54747001-22309403</f>
        <v>32437598</v>
      </c>
    </row>
    <row r="7" spans="1:8" x14ac:dyDescent="0.2">
      <c r="A7" t="s">
        <v>1</v>
      </c>
      <c r="H7" s="4">
        <f>52679212-21466779</f>
        <v>31212433</v>
      </c>
    </row>
    <row r="8" spans="1:8" ht="13.5" thickBot="1" x14ac:dyDescent="0.25">
      <c r="A8" t="s">
        <v>3</v>
      </c>
      <c r="H8" s="5">
        <f>H6-H7</f>
        <v>1225165</v>
      </c>
    </row>
    <row r="9" spans="1:8" ht="13.5" thickTop="1" x14ac:dyDescent="0.2"/>
  </sheetData>
  <pageMargins left="0.7" right="0.7" top="0.75" bottom="0.75" header="0.3" footer="0.3"/>
  <pageSetup orientation="portrait" r:id="rId1"/>
  <headerFooter>
    <oddHeader>&amp;RTO9 Annual Update
Attachment 4
WP-Schedule 9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B1" sqref="B1"/>
    </sheetView>
  </sheetViews>
  <sheetFormatPr defaultRowHeight="12.75" x14ac:dyDescent="0.2"/>
  <cols>
    <col min="1" max="1" width="1.140625" customWidth="1"/>
    <col min="11" max="11" width="8" customWidth="1"/>
    <col min="12" max="12" width="2.42578125" customWidth="1"/>
  </cols>
  <sheetData/>
  <pageMargins left="0.7" right="0.7" top="0.75" bottom="0.75" header="0.3" footer="0.3"/>
  <pageSetup scale="90" orientation="portrait" verticalDpi="0" r:id="rId1"/>
  <headerFooter>
    <oddHeader>&amp;RTO9 Annual Update
Attachment 4
WP-Schedule 9
Page &amp;P of &amp;N</oddHeader>
  </headerFooter>
  <rowBreaks count="1" manualBreakCount="1">
    <brk id="50" max="11" man="1"/>
  </rowBreaks>
  <drawing r:id="rId2"/>
  <legacyDrawing r:id="rId3"/>
  <oleObjects>
    <mc:AlternateContent xmlns:mc="http://schemas.openxmlformats.org/markup-compatibility/2006">
      <mc:Choice Requires="x14">
        <oleObject progId="Acrobat Document" shapeId="1025" r:id="rId4">
          <objectPr defaultSize="0" autoPict="0" r:id="rId5">
            <anchor moveWithCells="1">
              <from>
                <xdr:col>1</xdr:col>
                <xdr:colOff>0</xdr:colOff>
                <xdr:row>1</xdr:row>
                <xdr:rowOff>0</xdr:rowOff>
              </from>
              <to>
                <xdr:col>10</xdr:col>
                <xdr:colOff>342900</xdr:colOff>
                <xdr:row>47</xdr:row>
                <xdr:rowOff>95250</xdr:rowOff>
              </to>
            </anchor>
          </objectPr>
        </oleObject>
      </mc:Choice>
      <mc:Fallback>
        <oleObject progId="Acrobat Document" shapeId="1025" r:id="rId4"/>
      </mc:Fallback>
    </mc:AlternateContent>
    <mc:AlternateContent xmlns:mc="http://schemas.openxmlformats.org/markup-compatibility/2006">
      <mc:Choice Requires="x14">
        <oleObject progId="Acrobat Document" shapeId="1027" r:id="rId6">
          <objectPr defaultSize="0" autoPict="0" r:id="rId7">
            <anchor moveWithCells="1">
              <from>
                <xdr:col>1</xdr:col>
                <xdr:colOff>0</xdr:colOff>
                <xdr:row>51</xdr:row>
                <xdr:rowOff>0</xdr:rowOff>
              </from>
              <to>
                <xdr:col>10</xdr:col>
                <xdr:colOff>342900</xdr:colOff>
                <xdr:row>97</xdr:row>
                <xdr:rowOff>95250</xdr:rowOff>
              </to>
            </anchor>
          </objectPr>
        </oleObject>
      </mc:Choice>
      <mc:Fallback>
        <oleObject progId="Acrobat Document" shapeId="1027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Normal="100" zoomScaleSheetLayoutView="90" workbookViewId="0"/>
  </sheetViews>
  <sheetFormatPr defaultRowHeight="12.75" x14ac:dyDescent="0.2"/>
  <cols>
    <col min="1" max="1" width="4.7109375" customWidth="1"/>
    <col min="2" max="2" width="9.7109375" style="16" customWidth="1"/>
    <col min="3" max="3" width="44.7109375" style="16" customWidth="1"/>
    <col min="4" max="8" width="15.7109375" style="16" customWidth="1"/>
    <col min="9" max="9" width="16.140625" style="16" bestFit="1" customWidth="1"/>
    <col min="10" max="10" width="33.7109375" style="16" customWidth="1"/>
    <col min="11" max="11" width="9.140625" style="42"/>
  </cols>
  <sheetData>
    <row r="1" spans="1:12" x14ac:dyDescent="0.2">
      <c r="A1" s="7" t="s">
        <v>5</v>
      </c>
      <c r="B1" s="8"/>
      <c r="C1" s="8"/>
      <c r="D1" s="8"/>
      <c r="E1" s="8"/>
      <c r="F1" s="9" t="s">
        <v>6</v>
      </c>
      <c r="G1" s="9"/>
      <c r="H1" s="8"/>
      <c r="I1" s="10"/>
      <c r="J1" s="10"/>
      <c r="K1" s="11"/>
      <c r="L1" s="11"/>
    </row>
    <row r="2" spans="1:12" x14ac:dyDescent="0.2">
      <c r="A2" s="10"/>
      <c r="B2" s="12"/>
      <c r="C2" s="13"/>
      <c r="D2" s="13"/>
      <c r="E2" s="10"/>
      <c r="F2" s="10"/>
      <c r="G2" s="10"/>
      <c r="H2" s="10"/>
      <c r="I2" s="10"/>
      <c r="J2" s="10"/>
      <c r="K2" s="11"/>
      <c r="L2" s="11"/>
    </row>
    <row r="3" spans="1:12" x14ac:dyDescent="0.2">
      <c r="A3" s="10"/>
      <c r="B3" s="12" t="s">
        <v>7</v>
      </c>
      <c r="C3" s="13"/>
      <c r="D3" s="13"/>
      <c r="E3" s="10"/>
      <c r="F3" s="10"/>
      <c r="G3" s="10"/>
      <c r="H3" s="10"/>
      <c r="I3" s="10"/>
      <c r="J3" s="10"/>
      <c r="K3" s="11"/>
      <c r="L3" s="11"/>
    </row>
    <row r="4" spans="1:12" x14ac:dyDescent="0.2">
      <c r="A4" s="10"/>
      <c r="B4" s="12"/>
      <c r="C4" s="13"/>
      <c r="D4" s="13"/>
      <c r="E4" s="10"/>
      <c r="F4" s="10"/>
      <c r="G4" s="10"/>
      <c r="H4" s="10"/>
      <c r="I4" s="10"/>
      <c r="J4" s="10"/>
      <c r="K4" s="11"/>
      <c r="L4" s="11"/>
    </row>
    <row r="5" spans="1:12" x14ac:dyDescent="0.2">
      <c r="A5" s="10"/>
      <c r="B5" s="14" t="s">
        <v>8</v>
      </c>
      <c r="C5" s="13"/>
      <c r="D5" s="13"/>
      <c r="E5" s="10"/>
      <c r="F5" s="10"/>
      <c r="G5" s="10"/>
      <c r="H5" s="10"/>
      <c r="I5" s="10"/>
      <c r="J5" s="10"/>
      <c r="K5" s="11"/>
      <c r="L5" s="11"/>
    </row>
    <row r="6" spans="1:12" x14ac:dyDescent="0.2">
      <c r="A6" s="10"/>
      <c r="B6" s="12"/>
      <c r="C6" s="15" t="s">
        <v>9</v>
      </c>
      <c r="D6" s="15" t="s">
        <v>10</v>
      </c>
      <c r="E6" s="10"/>
      <c r="I6" s="10"/>
      <c r="J6" s="10"/>
      <c r="K6" s="11"/>
      <c r="L6" s="11"/>
    </row>
    <row r="7" spans="1:12" x14ac:dyDescent="0.2">
      <c r="A7" s="10"/>
      <c r="C7" s="13"/>
      <c r="D7" s="10"/>
      <c r="E7" s="10"/>
      <c r="I7" s="10"/>
      <c r="J7" s="10"/>
      <c r="K7" s="11"/>
      <c r="L7" s="11"/>
    </row>
    <row r="8" spans="1:12" x14ac:dyDescent="0.2">
      <c r="A8" s="10"/>
      <c r="B8" s="12"/>
      <c r="C8" s="8"/>
      <c r="D8" s="17" t="s">
        <v>11</v>
      </c>
      <c r="J8" s="10"/>
      <c r="K8" s="11"/>
      <c r="L8" s="11"/>
    </row>
    <row r="9" spans="1:12" x14ac:dyDescent="0.2">
      <c r="A9" s="18" t="s">
        <v>12</v>
      </c>
      <c r="B9" s="12"/>
      <c r="C9" s="19" t="s">
        <v>13</v>
      </c>
      <c r="D9" s="20" t="s">
        <v>14</v>
      </c>
      <c r="E9" s="21" t="s">
        <v>15</v>
      </c>
      <c r="J9" s="10"/>
      <c r="K9" s="11"/>
      <c r="L9" s="11"/>
    </row>
    <row r="10" spans="1:12" ht="15" x14ac:dyDescent="0.25">
      <c r="A10" s="22">
        <v>1</v>
      </c>
      <c r="B10" s="12"/>
      <c r="C10" s="23" t="s">
        <v>16</v>
      </c>
      <c r="D10" s="24">
        <f>+D79</f>
        <v>0</v>
      </c>
      <c r="E10" s="25" t="str">
        <f>"Line "&amp;A79&amp;", Col. 2"</f>
        <v>Line 353, Col. 2</v>
      </c>
      <c r="J10" s="10"/>
      <c r="K10" s="11"/>
      <c r="L10" s="11"/>
    </row>
    <row r="11" spans="1:12" ht="13.5" thickBot="1" x14ac:dyDescent="0.25">
      <c r="A11" s="26">
        <f>A10+1</f>
        <v>2</v>
      </c>
      <c r="B11" s="12"/>
      <c r="C11" s="23" t="s">
        <v>17</v>
      </c>
      <c r="D11" s="24">
        <f>+D107</f>
        <v>-1016094403</v>
      </c>
      <c r="E11" s="25" t="str">
        <f>"Line "&amp;A107&amp;", Col. 2"</f>
        <v>Line 452, Col. 2</v>
      </c>
      <c r="J11" s="10"/>
      <c r="K11" s="11"/>
      <c r="L11" s="11"/>
    </row>
    <row r="12" spans="1:12" ht="13.5" thickBot="1" x14ac:dyDescent="0.25">
      <c r="A12" s="26">
        <f t="shared" ref="A12:A24" si="0">A11+1</f>
        <v>3</v>
      </c>
      <c r="B12" s="12"/>
      <c r="C12" s="23" t="s">
        <v>18</v>
      </c>
      <c r="D12" s="27">
        <f>+D158</f>
        <v>0</v>
      </c>
      <c r="E12" s="25" t="str">
        <f>"Line "&amp;A158&amp;", Col. 2"</f>
        <v>Line 803, Col. 2</v>
      </c>
      <c r="I12" s="28"/>
      <c r="J12" s="10"/>
      <c r="K12" s="11"/>
      <c r="L12" s="11"/>
    </row>
    <row r="13" spans="1:12" ht="13.5" thickBot="1" x14ac:dyDescent="0.25">
      <c r="A13" s="26">
        <f t="shared" si="0"/>
        <v>4</v>
      </c>
      <c r="B13" s="12"/>
      <c r="C13" s="29" t="s">
        <v>19</v>
      </c>
      <c r="D13" s="24">
        <f>G173</f>
        <v>0</v>
      </c>
      <c r="E13" s="25" t="str">
        <f>"Line "&amp;A173&amp;", Col. 5"</f>
        <v>Line 809, Col. 5</v>
      </c>
      <c r="I13" s="28"/>
      <c r="J13" s="10"/>
      <c r="K13" s="11"/>
      <c r="L13" s="11"/>
    </row>
    <row r="14" spans="1:12" ht="13.5" thickBot="1" x14ac:dyDescent="0.25">
      <c r="A14" s="26">
        <f t="shared" si="0"/>
        <v>5</v>
      </c>
      <c r="B14" s="12"/>
      <c r="C14" s="23" t="s">
        <v>20</v>
      </c>
      <c r="D14" s="27">
        <f t="shared" ref="D14" si="1">SUM(D10:D13)</f>
        <v>-1016094403</v>
      </c>
      <c r="E14" s="30" t="str">
        <f>"Sum of Lines "&amp;A10&amp;" to "&amp;A13&amp;""</f>
        <v>Sum of Lines 1 to 4</v>
      </c>
      <c r="J14" s="10"/>
      <c r="K14" s="11"/>
      <c r="L14" s="11"/>
    </row>
    <row r="15" spans="1:12" x14ac:dyDescent="0.2">
      <c r="A15" s="26">
        <f t="shared" si="0"/>
        <v>6</v>
      </c>
      <c r="B15" s="12"/>
      <c r="D15" s="8"/>
      <c r="E15" s="8"/>
      <c r="G15" s="31"/>
      <c r="H15" s="32"/>
      <c r="I15" s="8"/>
      <c r="J15" s="10"/>
      <c r="K15" s="11"/>
      <c r="L15" s="11"/>
    </row>
    <row r="16" spans="1:12" x14ac:dyDescent="0.2">
      <c r="A16" s="26">
        <f t="shared" si="0"/>
        <v>7</v>
      </c>
      <c r="B16" s="14" t="s">
        <v>21</v>
      </c>
      <c r="E16" s="8"/>
      <c r="G16" s="28"/>
      <c r="H16" s="33"/>
      <c r="I16" s="28"/>
      <c r="J16" s="10"/>
      <c r="K16" s="11"/>
      <c r="L16" s="11"/>
    </row>
    <row r="17" spans="1:12" x14ac:dyDescent="0.2">
      <c r="A17" s="26">
        <f t="shared" si="0"/>
        <v>8</v>
      </c>
      <c r="B17" s="14"/>
      <c r="D17" s="17" t="s">
        <v>22</v>
      </c>
      <c r="E17" s="8"/>
      <c r="G17" s="28"/>
      <c r="H17" s="33"/>
      <c r="I17" s="28"/>
      <c r="J17" s="10"/>
      <c r="K17" s="11"/>
      <c r="L17" s="11"/>
    </row>
    <row r="18" spans="1:12" x14ac:dyDescent="0.2">
      <c r="A18" s="26">
        <f t="shared" si="0"/>
        <v>9</v>
      </c>
      <c r="B18" s="12"/>
      <c r="D18" s="20" t="s">
        <v>14</v>
      </c>
      <c r="E18" s="21" t="s">
        <v>15</v>
      </c>
      <c r="G18" s="34"/>
      <c r="H18" s="28"/>
      <c r="I18" s="28"/>
      <c r="J18" s="10"/>
      <c r="K18" s="11"/>
      <c r="L18" s="11"/>
    </row>
    <row r="19" spans="1:12" x14ac:dyDescent="0.2">
      <c r="A19" s="26">
        <f t="shared" si="0"/>
        <v>10</v>
      </c>
      <c r="B19" s="12"/>
      <c r="C19" s="23" t="s">
        <v>20</v>
      </c>
      <c r="D19" s="35">
        <f>-662365084.53</f>
        <v>-662365084.52999997</v>
      </c>
      <c r="E19" s="36" t="str">
        <f>"Previous Year Informational Filing, Line "&amp;A14&amp;", Col. 2"</f>
        <v>Previous Year Informational Filing, Line 5, Col. 2</v>
      </c>
      <c r="G19" s="28"/>
      <c r="H19" s="28"/>
      <c r="I19" s="28"/>
      <c r="K19" s="11"/>
      <c r="L19" s="11"/>
    </row>
    <row r="20" spans="1:12" x14ac:dyDescent="0.2">
      <c r="A20" s="26">
        <f t="shared" si="0"/>
        <v>11</v>
      </c>
      <c r="B20" s="12"/>
      <c r="D20" s="8"/>
      <c r="E20" s="8"/>
      <c r="F20" s="28"/>
      <c r="G20" s="28"/>
      <c r="H20" s="28"/>
      <c r="I20" s="28"/>
      <c r="J20" s="10"/>
      <c r="K20" s="11"/>
      <c r="L20" s="11"/>
    </row>
    <row r="21" spans="1:12" x14ac:dyDescent="0.2">
      <c r="A21" s="26">
        <f t="shared" si="0"/>
        <v>12</v>
      </c>
      <c r="B21" s="14" t="s">
        <v>23</v>
      </c>
      <c r="D21" s="8"/>
      <c r="E21" s="8"/>
      <c r="F21" s="28"/>
      <c r="G21" s="28"/>
      <c r="H21" s="28"/>
      <c r="I21" s="28"/>
      <c r="J21" s="10"/>
      <c r="K21" s="11"/>
      <c r="L21" s="11"/>
    </row>
    <row r="22" spans="1:12" x14ac:dyDescent="0.2">
      <c r="A22" s="26">
        <f t="shared" si="0"/>
        <v>13</v>
      </c>
      <c r="B22" s="13"/>
      <c r="C22" s="37"/>
      <c r="D22" s="38" t="s">
        <v>24</v>
      </c>
      <c r="E22" s="10"/>
      <c r="F22" s="10"/>
      <c r="G22" s="10"/>
      <c r="H22" s="10"/>
      <c r="I22" s="10"/>
      <c r="J22" s="10"/>
      <c r="K22" s="11"/>
      <c r="L22" s="11"/>
    </row>
    <row r="23" spans="1:12" ht="13.5" thickBot="1" x14ac:dyDescent="0.25">
      <c r="A23" s="26">
        <f t="shared" si="0"/>
        <v>14</v>
      </c>
      <c r="B23" s="13"/>
      <c r="D23" s="20" t="s">
        <v>14</v>
      </c>
      <c r="E23" s="21" t="s">
        <v>15</v>
      </c>
      <c r="F23" s="10"/>
      <c r="G23" s="34"/>
      <c r="H23" s="10"/>
      <c r="I23" s="10"/>
      <c r="J23" s="10"/>
      <c r="K23" s="11"/>
      <c r="L23" s="11"/>
    </row>
    <row r="24" spans="1:12" ht="13.5" thickBot="1" x14ac:dyDescent="0.25">
      <c r="A24" s="26">
        <f t="shared" si="0"/>
        <v>15</v>
      </c>
      <c r="B24" s="13"/>
      <c r="C24" s="39" t="s">
        <v>25</v>
      </c>
      <c r="D24" s="40">
        <f>(D14+D19)/2</f>
        <v>-839229743.76499999</v>
      </c>
      <c r="E24" s="32" t="str">
        <f>"Average of Line "&amp;A14&amp;" and Line "&amp;A19&amp;""</f>
        <v>Average of Line 5 and Line 10</v>
      </c>
      <c r="F24" s="10"/>
      <c r="G24" s="28"/>
      <c r="H24" s="10"/>
      <c r="I24" s="10"/>
      <c r="J24" s="10"/>
      <c r="K24" s="11"/>
      <c r="L24" s="11"/>
    </row>
    <row r="25" spans="1:12" x14ac:dyDescent="0.2">
      <c r="A25" s="26"/>
      <c r="B25" s="13"/>
      <c r="C25" s="37"/>
      <c r="D25" s="41"/>
      <c r="E25" s="10"/>
      <c r="F25" s="10"/>
      <c r="G25" s="10"/>
      <c r="H25" s="10"/>
      <c r="I25" s="10"/>
      <c r="J25" s="10"/>
      <c r="K25" s="11"/>
      <c r="L25" s="11"/>
    </row>
    <row r="26" spans="1:12" x14ac:dyDescent="0.2">
      <c r="A26" s="26"/>
      <c r="B26" s="12" t="s">
        <v>26</v>
      </c>
      <c r="C26" s="37"/>
      <c r="D26" s="41"/>
      <c r="E26" s="10"/>
      <c r="F26" s="10"/>
      <c r="G26" s="10"/>
      <c r="H26" s="10"/>
      <c r="I26" s="10"/>
      <c r="J26" s="10"/>
    </row>
    <row r="27" spans="1:12" x14ac:dyDescent="0.2">
      <c r="A27" s="26"/>
      <c r="B27" s="12"/>
      <c r="C27" s="15" t="s">
        <v>9</v>
      </c>
      <c r="D27" s="15" t="s">
        <v>10</v>
      </c>
      <c r="E27" s="15" t="s">
        <v>27</v>
      </c>
      <c r="F27" s="15" t="s">
        <v>28</v>
      </c>
      <c r="G27" s="15" t="s">
        <v>29</v>
      </c>
      <c r="H27" s="15" t="s">
        <v>30</v>
      </c>
      <c r="I27" s="15" t="s">
        <v>31</v>
      </c>
      <c r="J27" s="10"/>
    </row>
    <row r="28" spans="1:12" x14ac:dyDescent="0.2">
      <c r="A28" s="29"/>
      <c r="B28" s="38"/>
      <c r="C28" s="38"/>
      <c r="D28" s="38" t="s">
        <v>32</v>
      </c>
      <c r="E28" s="38" t="s">
        <v>33</v>
      </c>
      <c r="F28" s="38"/>
      <c r="G28" s="38"/>
      <c r="H28" s="38" t="s">
        <v>34</v>
      </c>
      <c r="I28" s="43" t="s">
        <v>35</v>
      </c>
      <c r="J28" s="10"/>
    </row>
    <row r="29" spans="1:12" x14ac:dyDescent="0.2">
      <c r="A29" s="29"/>
      <c r="B29" s="44" t="s">
        <v>36</v>
      </c>
      <c r="C29" s="44" t="s">
        <v>37</v>
      </c>
      <c r="D29" s="44" t="s">
        <v>38</v>
      </c>
      <c r="E29" s="44" t="s">
        <v>39</v>
      </c>
      <c r="F29" s="44" t="s">
        <v>40</v>
      </c>
      <c r="G29" s="44" t="s">
        <v>41</v>
      </c>
      <c r="H29" s="44" t="s">
        <v>42</v>
      </c>
      <c r="I29" s="44" t="s">
        <v>43</v>
      </c>
      <c r="J29" s="10"/>
    </row>
    <row r="30" spans="1:12" x14ac:dyDescent="0.2">
      <c r="A30" s="26"/>
      <c r="B30" s="13" t="s">
        <v>44</v>
      </c>
      <c r="C30" s="13"/>
      <c r="D30" s="13"/>
      <c r="E30" s="10"/>
      <c r="F30" s="10"/>
      <c r="G30" s="10"/>
      <c r="H30" s="10"/>
      <c r="I30" s="10"/>
      <c r="J30" s="10"/>
    </row>
    <row r="31" spans="1:12" x14ac:dyDescent="0.2">
      <c r="A31" s="45">
        <f>100</f>
        <v>100</v>
      </c>
      <c r="B31" s="46">
        <v>190</v>
      </c>
      <c r="C31" s="47" t="s">
        <v>45</v>
      </c>
      <c r="D31" s="48">
        <v>889370</v>
      </c>
      <c r="E31" s="49">
        <f>$G202*D31</f>
        <v>768.86587918928024</v>
      </c>
      <c r="F31" s="50"/>
      <c r="G31" s="49">
        <f>D31-E31</f>
        <v>888601.13412081078</v>
      </c>
      <c r="H31" s="49"/>
      <c r="I31" s="51" t="s">
        <v>46</v>
      </c>
      <c r="J31" s="9"/>
    </row>
    <row r="32" spans="1:12" x14ac:dyDescent="0.2">
      <c r="A32" s="45">
        <f t="shared" ref="A32:A54" si="2">A31+1</f>
        <v>101</v>
      </c>
      <c r="B32" s="46">
        <v>190</v>
      </c>
      <c r="C32" s="47" t="s">
        <v>47</v>
      </c>
      <c r="D32" s="48">
        <v>0</v>
      </c>
      <c r="E32" s="49">
        <f>$G202*D32</f>
        <v>0</v>
      </c>
      <c r="F32" s="50"/>
      <c r="G32" s="49">
        <f>D32-E32</f>
        <v>0</v>
      </c>
      <c r="H32" s="49"/>
      <c r="I32" s="51" t="s">
        <v>46</v>
      </c>
      <c r="J32" s="9"/>
    </row>
    <row r="33" spans="1:10" customFormat="1" x14ac:dyDescent="0.2">
      <c r="A33" s="45">
        <f t="shared" si="2"/>
        <v>102</v>
      </c>
      <c r="B33" s="46">
        <v>190</v>
      </c>
      <c r="C33" s="47" t="s">
        <v>48</v>
      </c>
      <c r="D33" s="48">
        <v>995581</v>
      </c>
      <c r="E33" s="49">
        <f>(0.5*($G$194*D33))+(0.5*D33)</f>
        <v>498658.13092492538</v>
      </c>
      <c r="F33" s="50"/>
      <c r="G33" s="49"/>
      <c r="H33" s="49">
        <f>D33-E33</f>
        <v>496922.86907507462</v>
      </c>
      <c r="I33" s="51" t="s">
        <v>49</v>
      </c>
      <c r="J33" s="9"/>
    </row>
    <row r="34" spans="1:10" customFormat="1" x14ac:dyDescent="0.2">
      <c r="A34" s="45">
        <f t="shared" si="2"/>
        <v>103</v>
      </c>
      <c r="B34" s="46">
        <v>190</v>
      </c>
      <c r="C34" s="47" t="s">
        <v>50</v>
      </c>
      <c r="D34" s="48">
        <v>0</v>
      </c>
      <c r="E34" s="49"/>
      <c r="F34" s="49">
        <v>0</v>
      </c>
      <c r="G34" s="49"/>
      <c r="H34" s="49"/>
      <c r="I34" s="51" t="s">
        <v>51</v>
      </c>
      <c r="J34" s="9"/>
    </row>
    <row r="35" spans="1:10" customFormat="1" x14ac:dyDescent="0.2">
      <c r="A35" s="45">
        <f t="shared" si="2"/>
        <v>104</v>
      </c>
      <c r="B35" s="46">
        <v>190</v>
      </c>
      <c r="C35" s="47" t="s">
        <v>52</v>
      </c>
      <c r="D35" s="48">
        <v>0</v>
      </c>
      <c r="E35" s="49"/>
      <c r="F35" s="50"/>
      <c r="G35" s="49">
        <v>0</v>
      </c>
      <c r="H35" s="49"/>
      <c r="I35" s="51" t="s">
        <v>46</v>
      </c>
      <c r="J35" s="9"/>
    </row>
    <row r="36" spans="1:10" customFormat="1" x14ac:dyDescent="0.2">
      <c r="A36" s="45">
        <f t="shared" si="2"/>
        <v>105</v>
      </c>
      <c r="B36" s="46">
        <v>190</v>
      </c>
      <c r="C36" s="47" t="s">
        <v>53</v>
      </c>
      <c r="D36" s="48">
        <v>989049</v>
      </c>
      <c r="E36" s="49">
        <f>$G$202*D36</f>
        <v>855.0389927097591</v>
      </c>
      <c r="F36" s="50"/>
      <c r="G36" s="49">
        <f>D36-E36</f>
        <v>988193.96100729029</v>
      </c>
      <c r="H36" s="49"/>
      <c r="I36" s="51" t="s">
        <v>46</v>
      </c>
      <c r="J36" s="9"/>
    </row>
    <row r="37" spans="1:10" customFormat="1" x14ac:dyDescent="0.2">
      <c r="A37" s="45">
        <f t="shared" si="2"/>
        <v>106</v>
      </c>
      <c r="B37" s="46">
        <v>190</v>
      </c>
      <c r="C37" s="47" t="s">
        <v>54</v>
      </c>
      <c r="D37" s="48">
        <v>1295151</v>
      </c>
      <c r="E37" s="49">
        <f>(0.5*$G$194*D37)+(0.5*D37)</f>
        <v>648704.2007888339</v>
      </c>
      <c r="F37" s="50"/>
      <c r="G37" s="49"/>
      <c r="H37" s="49">
        <f>D37-E37</f>
        <v>646446.7992111661</v>
      </c>
      <c r="I37" s="51" t="s">
        <v>49</v>
      </c>
      <c r="J37" s="9"/>
    </row>
    <row r="38" spans="1:10" customFormat="1" x14ac:dyDescent="0.2">
      <c r="A38" s="45">
        <f t="shared" si="2"/>
        <v>107</v>
      </c>
      <c r="B38" s="46">
        <v>190</v>
      </c>
      <c r="C38" s="47" t="s">
        <v>55</v>
      </c>
      <c r="D38" s="48">
        <v>68472027</v>
      </c>
      <c r="E38" s="49">
        <f>$G$194*D38</f>
        <v>119344.27860219189</v>
      </c>
      <c r="F38" s="50"/>
      <c r="G38" s="49"/>
      <c r="H38" s="49">
        <f>D38-E38</f>
        <v>68352682.721397802</v>
      </c>
      <c r="I38" s="51" t="s">
        <v>49</v>
      </c>
      <c r="J38" s="9"/>
    </row>
    <row r="39" spans="1:10" customFormat="1" x14ac:dyDescent="0.2">
      <c r="A39" s="45">
        <f t="shared" si="2"/>
        <v>108</v>
      </c>
      <c r="B39" s="46">
        <v>190</v>
      </c>
      <c r="C39" s="47" t="s">
        <v>56</v>
      </c>
      <c r="D39" s="48">
        <v>22529063</v>
      </c>
      <c r="E39" s="49">
        <f>$G$194*D39</f>
        <v>39267.345938485698</v>
      </c>
      <c r="F39" s="50"/>
      <c r="G39" s="49"/>
      <c r="H39" s="49">
        <f>D39-E39</f>
        <v>22489795.654061515</v>
      </c>
      <c r="I39" s="51" t="s">
        <v>49</v>
      </c>
      <c r="J39" s="9"/>
    </row>
    <row r="40" spans="1:10" customFormat="1" x14ac:dyDescent="0.2">
      <c r="A40" s="45">
        <f t="shared" si="2"/>
        <v>109</v>
      </c>
      <c r="B40" s="46">
        <v>190</v>
      </c>
      <c r="C40" s="47" t="s">
        <v>57</v>
      </c>
      <c r="D40" s="48">
        <v>0</v>
      </c>
      <c r="E40" s="49">
        <v>0</v>
      </c>
      <c r="F40" s="50"/>
      <c r="G40" s="49"/>
      <c r="H40" s="49">
        <v>0</v>
      </c>
      <c r="I40" s="51" t="s">
        <v>49</v>
      </c>
      <c r="J40" s="9"/>
    </row>
    <row r="41" spans="1:10" customFormat="1" x14ac:dyDescent="0.2">
      <c r="A41" s="45">
        <f t="shared" si="2"/>
        <v>110</v>
      </c>
      <c r="B41" s="46">
        <v>190</v>
      </c>
      <c r="C41" s="47" t="s">
        <v>58</v>
      </c>
      <c r="D41" s="48">
        <v>0</v>
      </c>
      <c r="E41" s="49">
        <v>0</v>
      </c>
      <c r="F41" s="35">
        <v>0</v>
      </c>
      <c r="G41" s="49">
        <v>0</v>
      </c>
      <c r="H41" s="49"/>
      <c r="I41" s="51" t="s">
        <v>59</v>
      </c>
      <c r="J41" s="52"/>
    </row>
    <row r="42" spans="1:10" customFormat="1" x14ac:dyDescent="0.2">
      <c r="A42" s="45">
        <f t="shared" si="2"/>
        <v>111</v>
      </c>
      <c r="B42" s="46">
        <v>190</v>
      </c>
      <c r="C42" s="47" t="s">
        <v>60</v>
      </c>
      <c r="D42" s="48">
        <v>49972</v>
      </c>
      <c r="E42" s="49">
        <f>$G$202*D42</f>
        <v>43.201103831753613</v>
      </c>
      <c r="F42" s="50"/>
      <c r="G42" s="49">
        <f>D42-E42</f>
        <v>49928.798896168249</v>
      </c>
      <c r="H42" s="49"/>
      <c r="I42" s="51" t="s">
        <v>46</v>
      </c>
      <c r="J42" s="9"/>
    </row>
    <row r="43" spans="1:10" customFormat="1" x14ac:dyDescent="0.2">
      <c r="A43" s="45">
        <f t="shared" si="2"/>
        <v>112</v>
      </c>
      <c r="B43" s="46">
        <v>190</v>
      </c>
      <c r="C43" s="47" t="s">
        <v>61</v>
      </c>
      <c r="D43" s="48">
        <v>0</v>
      </c>
      <c r="E43" s="49">
        <v>0</v>
      </c>
      <c r="F43" s="50"/>
      <c r="G43" s="49">
        <v>0</v>
      </c>
      <c r="H43" s="49"/>
      <c r="I43" s="51" t="s">
        <v>46</v>
      </c>
      <c r="J43" s="9"/>
    </row>
    <row r="44" spans="1:10" customFormat="1" x14ac:dyDescent="0.2">
      <c r="A44" s="45">
        <f t="shared" si="2"/>
        <v>113</v>
      </c>
      <c r="B44" s="46">
        <v>190</v>
      </c>
      <c r="C44" s="47" t="s">
        <v>62</v>
      </c>
      <c r="D44" s="48">
        <v>53050971</v>
      </c>
      <c r="E44" s="49">
        <f>G$194*D44</f>
        <v>92465.933031905166</v>
      </c>
      <c r="F44" s="50"/>
      <c r="G44" s="49"/>
      <c r="H44" s="49">
        <f>D44-E44</f>
        <v>52958505.066968098</v>
      </c>
      <c r="I44" s="51" t="s">
        <v>49</v>
      </c>
      <c r="J44" s="9"/>
    </row>
    <row r="45" spans="1:10" customFormat="1" x14ac:dyDescent="0.2">
      <c r="A45" s="45">
        <f t="shared" si="2"/>
        <v>114</v>
      </c>
      <c r="B45" s="46">
        <v>190</v>
      </c>
      <c r="C45" s="47" t="s">
        <v>63</v>
      </c>
      <c r="D45" s="48">
        <v>0</v>
      </c>
      <c r="E45" s="49">
        <v>0</v>
      </c>
      <c r="F45" s="50"/>
      <c r="G45" s="49">
        <v>0</v>
      </c>
      <c r="H45" s="50"/>
      <c r="I45" s="51" t="s">
        <v>59</v>
      </c>
      <c r="J45" s="9"/>
    </row>
    <row r="46" spans="1:10" customFormat="1" x14ac:dyDescent="0.2">
      <c r="A46" s="45">
        <f t="shared" si="2"/>
        <v>115</v>
      </c>
      <c r="B46" s="46">
        <v>190</v>
      </c>
      <c r="C46" s="47" t="s">
        <v>64</v>
      </c>
      <c r="D46" s="48">
        <v>950375</v>
      </c>
      <c r="E46" s="49">
        <f>$G202*D46</f>
        <v>821.60507992681585</v>
      </c>
      <c r="F46" s="50"/>
      <c r="G46" s="49">
        <f>D46-E46</f>
        <v>949553.39492007322</v>
      </c>
      <c r="H46" s="50"/>
      <c r="I46" s="51" t="s">
        <v>59</v>
      </c>
      <c r="J46" s="9"/>
    </row>
    <row r="47" spans="1:10" customFormat="1" x14ac:dyDescent="0.2">
      <c r="A47" s="45">
        <f t="shared" si="2"/>
        <v>116</v>
      </c>
      <c r="B47" s="46">
        <v>190</v>
      </c>
      <c r="C47" s="47" t="s">
        <v>65</v>
      </c>
      <c r="D47" s="48">
        <v>749294476</v>
      </c>
      <c r="E47" s="49">
        <v>749294476</v>
      </c>
      <c r="F47" s="50"/>
      <c r="G47" s="50"/>
      <c r="H47" s="50"/>
      <c r="I47" s="51" t="s">
        <v>66</v>
      </c>
      <c r="J47" s="9"/>
    </row>
    <row r="48" spans="1:10" customFormat="1" x14ac:dyDescent="0.2">
      <c r="A48" s="45">
        <f t="shared" si="2"/>
        <v>117</v>
      </c>
      <c r="B48" s="46">
        <v>190</v>
      </c>
      <c r="C48" s="47" t="s">
        <v>67</v>
      </c>
      <c r="D48" s="48">
        <v>123837950</v>
      </c>
      <c r="E48" s="49">
        <v>123837950</v>
      </c>
      <c r="F48" s="50"/>
      <c r="G48" s="50"/>
      <c r="H48" s="50"/>
      <c r="I48" s="51" t="s">
        <v>68</v>
      </c>
      <c r="J48" s="9"/>
    </row>
    <row r="49" spans="1:12" x14ac:dyDescent="0.2">
      <c r="A49" s="45">
        <f t="shared" si="2"/>
        <v>118</v>
      </c>
      <c r="B49" s="46">
        <v>190</v>
      </c>
      <c r="C49" s="47" t="s">
        <v>69</v>
      </c>
      <c r="D49" s="48">
        <v>327834495</v>
      </c>
      <c r="E49" s="49">
        <v>327834495</v>
      </c>
      <c r="F49" s="50"/>
      <c r="G49" s="50"/>
      <c r="H49" s="50"/>
      <c r="I49" s="51" t="s">
        <v>70</v>
      </c>
      <c r="J49" s="9"/>
    </row>
    <row r="50" spans="1:12" ht="13.5" thickBot="1" x14ac:dyDescent="0.25">
      <c r="A50" s="45">
        <f t="shared" si="2"/>
        <v>119</v>
      </c>
      <c r="B50" s="46">
        <v>190</v>
      </c>
      <c r="C50" s="47" t="s">
        <v>71</v>
      </c>
      <c r="D50" s="48">
        <v>32753601</v>
      </c>
      <c r="E50" s="49">
        <v>32753601</v>
      </c>
      <c r="F50" s="50"/>
      <c r="G50" s="50"/>
      <c r="H50" s="50"/>
      <c r="I50" s="51" t="s">
        <v>72</v>
      </c>
      <c r="J50" s="9"/>
    </row>
    <row r="51" spans="1:12" ht="13.5" thickBot="1" x14ac:dyDescent="0.25">
      <c r="A51" s="45">
        <f t="shared" si="2"/>
        <v>120</v>
      </c>
      <c r="B51" s="46">
        <v>190</v>
      </c>
      <c r="C51" s="47" t="s">
        <v>73</v>
      </c>
      <c r="D51" s="53">
        <f>18816855+58848</f>
        <v>18875703</v>
      </c>
      <c r="E51" s="53">
        <f>18816855+58848</f>
        <v>18875703</v>
      </c>
      <c r="F51" s="50"/>
      <c r="G51" s="50"/>
      <c r="H51" s="50"/>
      <c r="I51" s="51" t="s">
        <v>74</v>
      </c>
      <c r="J51" s="9"/>
    </row>
    <row r="52" spans="1:12" ht="13.5" thickBot="1" x14ac:dyDescent="0.25">
      <c r="A52" s="45">
        <f t="shared" si="2"/>
        <v>121</v>
      </c>
      <c r="B52" s="46">
        <v>190</v>
      </c>
      <c r="C52" s="47" t="s">
        <v>75</v>
      </c>
      <c r="D52" s="48">
        <v>17034564</v>
      </c>
      <c r="E52" s="54">
        <v>17034564</v>
      </c>
      <c r="F52" s="50"/>
      <c r="G52" s="50"/>
      <c r="H52" s="50"/>
      <c r="I52" s="51" t="s">
        <v>68</v>
      </c>
      <c r="J52" s="9"/>
    </row>
    <row r="53" spans="1:12" ht="13.5" thickBot="1" x14ac:dyDescent="0.25">
      <c r="A53" s="45">
        <f t="shared" si="2"/>
        <v>122</v>
      </c>
      <c r="B53" s="46">
        <v>190</v>
      </c>
      <c r="C53" s="47" t="s">
        <v>76</v>
      </c>
      <c r="D53" s="53">
        <f>740744415+10618897</f>
        <v>751363312</v>
      </c>
      <c r="E53" s="53">
        <f>740744415+10618897</f>
        <v>751363312</v>
      </c>
      <c r="F53" s="50"/>
      <c r="G53" s="50"/>
      <c r="H53" s="50"/>
      <c r="I53" s="9" t="s">
        <v>74</v>
      </c>
      <c r="J53" s="9"/>
      <c r="K53" s="11"/>
    </row>
    <row r="54" spans="1:12" x14ac:dyDescent="0.2">
      <c r="A54" s="45">
        <f t="shared" si="2"/>
        <v>123</v>
      </c>
      <c r="B54" s="46">
        <v>190</v>
      </c>
      <c r="C54" s="47" t="s">
        <v>77</v>
      </c>
      <c r="D54" s="48">
        <v>1551332</v>
      </c>
      <c r="E54" s="49">
        <f>G$202*D54</f>
        <v>1341.1361324245977</v>
      </c>
      <c r="F54" s="50"/>
      <c r="G54" s="50">
        <f>D54-E54</f>
        <v>1549990.8638675753</v>
      </c>
      <c r="H54" s="50"/>
      <c r="I54" s="51" t="s">
        <v>46</v>
      </c>
      <c r="J54" s="9"/>
      <c r="L54" s="11"/>
    </row>
    <row r="55" spans="1:12" x14ac:dyDescent="0.2">
      <c r="A55" s="17"/>
      <c r="B55" s="55"/>
      <c r="C55" s="56"/>
      <c r="D55" s="57"/>
      <c r="E55" s="58"/>
      <c r="F55" s="58"/>
      <c r="G55" s="58"/>
      <c r="H55" s="58"/>
      <c r="I55" s="8"/>
      <c r="J55" s="8"/>
      <c r="K55" s="11"/>
      <c r="L55" s="11"/>
    </row>
    <row r="56" spans="1:12" x14ac:dyDescent="0.2">
      <c r="A56" s="17"/>
      <c r="B56" s="12" t="s">
        <v>78</v>
      </c>
      <c r="C56" s="37"/>
      <c r="D56" s="41"/>
      <c r="E56" s="10"/>
      <c r="F56" s="10"/>
      <c r="G56" s="10"/>
      <c r="H56" s="10"/>
      <c r="I56" s="10"/>
      <c r="J56" s="8"/>
      <c r="K56" s="11"/>
      <c r="L56" s="11"/>
    </row>
    <row r="57" spans="1:12" x14ac:dyDescent="0.2">
      <c r="A57" s="17"/>
      <c r="B57" s="12"/>
      <c r="C57" s="15" t="s">
        <v>9</v>
      </c>
      <c r="D57" s="15" t="s">
        <v>10</v>
      </c>
      <c r="E57" s="15" t="s">
        <v>27</v>
      </c>
      <c r="F57" s="15" t="s">
        <v>28</v>
      </c>
      <c r="G57" s="15" t="s">
        <v>29</v>
      </c>
      <c r="H57" s="15" t="s">
        <v>30</v>
      </c>
      <c r="I57" s="15" t="s">
        <v>31</v>
      </c>
      <c r="J57" s="8"/>
      <c r="K57" s="11"/>
      <c r="L57" s="11"/>
    </row>
    <row r="58" spans="1:12" x14ac:dyDescent="0.2">
      <c r="A58" s="17"/>
      <c r="B58" s="38"/>
      <c r="C58" s="38"/>
      <c r="D58" s="38" t="s">
        <v>32</v>
      </c>
      <c r="E58" s="38" t="s">
        <v>33</v>
      </c>
      <c r="F58" s="38"/>
      <c r="G58" s="38"/>
      <c r="H58" s="38"/>
      <c r="I58" s="43" t="s">
        <v>35</v>
      </c>
      <c r="J58" s="8"/>
      <c r="K58" s="11"/>
      <c r="L58" s="11"/>
    </row>
    <row r="59" spans="1:12" x14ac:dyDescent="0.2">
      <c r="A59" s="17"/>
      <c r="B59" s="44" t="s">
        <v>36</v>
      </c>
      <c r="C59" s="44" t="s">
        <v>37</v>
      </c>
      <c r="D59" s="44" t="s">
        <v>38</v>
      </c>
      <c r="E59" s="44" t="s">
        <v>39</v>
      </c>
      <c r="F59" s="44" t="s">
        <v>40</v>
      </c>
      <c r="G59" s="44" t="s">
        <v>41</v>
      </c>
      <c r="H59" s="44" t="s">
        <v>79</v>
      </c>
      <c r="I59" s="44" t="s">
        <v>43</v>
      </c>
      <c r="J59" s="8"/>
      <c r="K59" s="11"/>
      <c r="L59" s="11"/>
    </row>
    <row r="60" spans="1:12" x14ac:dyDescent="0.2">
      <c r="A60" s="17"/>
      <c r="B60" s="13" t="s">
        <v>44</v>
      </c>
      <c r="C60" s="13"/>
      <c r="D60" s="13"/>
      <c r="E60" s="10"/>
      <c r="F60" s="10"/>
      <c r="G60" s="10"/>
      <c r="H60" s="10"/>
      <c r="I60" s="10"/>
      <c r="J60" s="8"/>
      <c r="K60" s="11"/>
      <c r="L60" s="11"/>
    </row>
    <row r="61" spans="1:12" x14ac:dyDescent="0.2">
      <c r="A61" s="45">
        <f>A54+1</f>
        <v>124</v>
      </c>
      <c r="B61" s="46" t="s">
        <v>80</v>
      </c>
      <c r="C61" s="47"/>
      <c r="D61" s="48"/>
      <c r="E61" s="50"/>
      <c r="F61" s="50"/>
      <c r="G61" s="50"/>
      <c r="H61" s="50"/>
      <c r="I61" s="9"/>
      <c r="J61" s="9"/>
      <c r="K61" s="11"/>
      <c r="L61" s="11"/>
    </row>
    <row r="62" spans="1:12" ht="13.5" thickBot="1" x14ac:dyDescent="0.25">
      <c r="A62" s="26"/>
      <c r="B62" s="59"/>
      <c r="C62" s="13"/>
      <c r="D62" s="60"/>
      <c r="E62" s="61"/>
      <c r="F62" s="61"/>
      <c r="G62" s="61"/>
      <c r="H62" s="61"/>
      <c r="I62" s="21" t="s">
        <v>15</v>
      </c>
      <c r="J62" s="10"/>
      <c r="K62" s="11"/>
      <c r="L62" s="11"/>
    </row>
    <row r="63" spans="1:12" ht="13.5" thickBot="1" x14ac:dyDescent="0.25">
      <c r="A63" s="17">
        <v>250</v>
      </c>
      <c r="B63" s="13"/>
      <c r="C63" s="13" t="s">
        <v>81</v>
      </c>
      <c r="D63" s="62">
        <f>SUM(D31:D54)+SUM(D61:D61)</f>
        <v>2171766992</v>
      </c>
      <c r="E63" s="62">
        <f>SUM(E31:E54)+SUM(E61:E61)</f>
        <v>2022396370.7364745</v>
      </c>
      <c r="F63" s="63">
        <f>SUM(F31:F54)+SUM(F61:F61)</f>
        <v>0</v>
      </c>
      <c r="G63" s="63">
        <f>SUM(G31:G54)+SUM(G61:G61)</f>
        <v>4426268.1528119184</v>
      </c>
      <c r="H63" s="63">
        <f>SUM(H31:H54)+SUM(H61:H61)</f>
        <v>144944353.11071366</v>
      </c>
      <c r="I63" s="32" t="str">
        <f>"Sum of Above Lines beginning on Line "&amp;A31&amp;""</f>
        <v>Sum of Above Lines beginning on Line 100</v>
      </c>
      <c r="J63" s="10"/>
      <c r="K63" s="11"/>
      <c r="L63" s="11"/>
    </row>
    <row r="64" spans="1:12" x14ac:dyDescent="0.2">
      <c r="A64" s="26"/>
      <c r="B64" s="13"/>
      <c r="C64" s="13"/>
      <c r="D64" s="64"/>
      <c r="E64" s="63"/>
      <c r="F64" s="61"/>
      <c r="G64" s="61"/>
      <c r="H64" s="61"/>
      <c r="I64" s="10"/>
      <c r="J64" s="10"/>
    </row>
    <row r="65" spans="1:10" customFormat="1" x14ac:dyDescent="0.2">
      <c r="A65" s="26"/>
      <c r="B65" s="13" t="s">
        <v>82</v>
      </c>
      <c r="C65" s="13"/>
      <c r="D65" s="64"/>
      <c r="E65" s="61"/>
      <c r="F65" s="61"/>
      <c r="G65" s="61"/>
      <c r="H65" s="61"/>
      <c r="I65" s="43" t="s">
        <v>35</v>
      </c>
      <c r="J65" s="10"/>
    </row>
    <row r="66" spans="1:10" customFormat="1" x14ac:dyDescent="0.2">
      <c r="A66" s="26"/>
      <c r="B66" s="16"/>
      <c r="C66" s="15" t="s">
        <v>9</v>
      </c>
      <c r="D66" s="15" t="s">
        <v>10</v>
      </c>
      <c r="E66" s="15" t="s">
        <v>27</v>
      </c>
      <c r="F66" s="15" t="s">
        <v>28</v>
      </c>
      <c r="G66" s="15" t="s">
        <v>29</v>
      </c>
      <c r="H66" s="15" t="s">
        <v>30</v>
      </c>
      <c r="I66" s="15" t="s">
        <v>31</v>
      </c>
      <c r="J66" s="10"/>
    </row>
    <row r="67" spans="1:10" customFormat="1" x14ac:dyDescent="0.2">
      <c r="A67" s="45">
        <v>300</v>
      </c>
      <c r="B67" s="46">
        <v>190</v>
      </c>
      <c r="C67" s="47" t="s">
        <v>83</v>
      </c>
      <c r="D67" s="48">
        <v>0</v>
      </c>
      <c r="E67" s="49">
        <v>0</v>
      </c>
      <c r="F67" s="49"/>
      <c r="G67" s="49"/>
      <c r="H67" s="49"/>
      <c r="I67" s="51" t="s">
        <v>84</v>
      </c>
      <c r="J67" s="51"/>
    </row>
    <row r="68" spans="1:10" customFormat="1" x14ac:dyDescent="0.2">
      <c r="A68" s="45">
        <f t="shared" ref="A68:A70" si="3">A67+1</f>
        <v>301</v>
      </c>
      <c r="B68" s="46">
        <v>190</v>
      </c>
      <c r="C68" s="47" t="s">
        <v>67</v>
      </c>
      <c r="D68" s="48">
        <v>0</v>
      </c>
      <c r="E68" s="49">
        <v>0</v>
      </c>
      <c r="F68" s="49"/>
      <c r="G68" s="49"/>
      <c r="H68" s="49"/>
      <c r="I68" s="51" t="s">
        <v>84</v>
      </c>
      <c r="J68" s="51"/>
    </row>
    <row r="69" spans="1:10" customFormat="1" x14ac:dyDescent="0.2">
      <c r="A69" s="45">
        <f t="shared" si="3"/>
        <v>302</v>
      </c>
      <c r="B69" s="46">
        <v>190</v>
      </c>
      <c r="C69" s="47" t="s">
        <v>76</v>
      </c>
      <c r="D69" s="48">
        <v>0</v>
      </c>
      <c r="E69" s="49">
        <v>0</v>
      </c>
      <c r="F69" s="49"/>
      <c r="G69" s="49"/>
      <c r="H69" s="49"/>
      <c r="I69" s="51" t="s">
        <v>84</v>
      </c>
      <c r="J69" s="51"/>
    </row>
    <row r="70" spans="1:10" customFormat="1" ht="13.5" thickBot="1" x14ac:dyDescent="0.25">
      <c r="A70" s="45">
        <f t="shared" si="3"/>
        <v>303</v>
      </c>
      <c r="B70" s="46">
        <v>190</v>
      </c>
      <c r="C70" s="47" t="s">
        <v>85</v>
      </c>
      <c r="D70" s="48">
        <v>0</v>
      </c>
      <c r="E70" s="49">
        <v>0</v>
      </c>
      <c r="F70" s="49"/>
      <c r="G70" s="49"/>
      <c r="H70" s="49"/>
      <c r="I70" s="51" t="s">
        <v>84</v>
      </c>
      <c r="J70" s="51"/>
    </row>
    <row r="71" spans="1:10" customFormat="1" ht="13.5" thickBot="1" x14ac:dyDescent="0.25">
      <c r="A71" s="45">
        <f>A70+1</f>
        <v>304</v>
      </c>
      <c r="B71" s="65">
        <v>190</v>
      </c>
      <c r="C71" s="66" t="s">
        <v>86</v>
      </c>
      <c r="D71" s="67" t="s">
        <v>87</v>
      </c>
      <c r="E71" s="67" t="s">
        <v>87</v>
      </c>
      <c r="F71" s="68"/>
      <c r="G71" s="68"/>
      <c r="H71" s="68"/>
      <c r="I71" s="69" t="s">
        <v>84</v>
      </c>
      <c r="J71" s="70"/>
    </row>
    <row r="72" spans="1:10" customFormat="1" x14ac:dyDescent="0.2">
      <c r="A72" s="45">
        <f>A71+1</f>
        <v>305</v>
      </c>
      <c r="B72" s="46" t="s">
        <v>80</v>
      </c>
      <c r="C72" s="47"/>
      <c r="D72" s="48"/>
      <c r="E72" s="50"/>
      <c r="F72" s="50"/>
      <c r="G72" s="50"/>
      <c r="H72" s="50"/>
      <c r="I72" s="9"/>
      <c r="J72" s="9"/>
    </row>
    <row r="73" spans="1:10" customFormat="1" x14ac:dyDescent="0.2">
      <c r="A73" s="26"/>
      <c r="B73" s="59"/>
      <c r="C73" s="56"/>
      <c r="D73" s="57"/>
      <c r="E73" s="58"/>
      <c r="F73" s="58"/>
      <c r="G73" s="58"/>
      <c r="H73" s="58"/>
      <c r="I73" s="8"/>
      <c r="J73" s="8"/>
    </row>
    <row r="74" spans="1:10" customFormat="1" ht="13.5" thickBot="1" x14ac:dyDescent="0.25">
      <c r="A74" s="26"/>
      <c r="B74" s="59"/>
      <c r="C74" s="15" t="s">
        <v>9</v>
      </c>
      <c r="D74" s="15" t="s">
        <v>10</v>
      </c>
      <c r="E74" s="15" t="s">
        <v>27</v>
      </c>
      <c r="F74" s="15" t="s">
        <v>28</v>
      </c>
      <c r="G74" s="15" t="s">
        <v>29</v>
      </c>
      <c r="H74" s="15" t="s">
        <v>30</v>
      </c>
      <c r="I74" s="21" t="s">
        <v>15</v>
      </c>
      <c r="J74" s="10"/>
    </row>
    <row r="75" spans="1:10" customFormat="1" ht="13.5" thickBot="1" x14ac:dyDescent="0.25">
      <c r="A75" s="71">
        <v>350</v>
      </c>
      <c r="B75" s="13"/>
      <c r="C75" s="13" t="s">
        <v>88</v>
      </c>
      <c r="D75" s="62">
        <f>SUM(D67:D71)</f>
        <v>0</v>
      </c>
      <c r="E75" s="62">
        <f>SUM(E67:E71)</f>
        <v>0</v>
      </c>
      <c r="F75" s="63">
        <f>SUM(F67:F71)</f>
        <v>0</v>
      </c>
      <c r="G75" s="63">
        <f>SUM(G67:G71)</f>
        <v>0</v>
      </c>
      <c r="H75" s="63">
        <f>SUM(H67:H71)</f>
        <v>0</v>
      </c>
      <c r="I75" s="32" t="str">
        <f>"Sum of Above Lines beginning on Line "&amp;A67&amp;""</f>
        <v>Sum of Above Lines beginning on Line 300</v>
      </c>
      <c r="J75" s="10"/>
    </row>
    <row r="76" spans="1:10" customFormat="1" x14ac:dyDescent="0.2">
      <c r="A76" s="71"/>
      <c r="B76" s="13"/>
      <c r="C76" s="13"/>
      <c r="D76" s="63"/>
      <c r="E76" s="63"/>
      <c r="F76" s="63"/>
      <c r="G76" s="63"/>
      <c r="H76" s="63"/>
      <c r="I76" s="32"/>
      <c r="J76" s="10"/>
    </row>
    <row r="77" spans="1:10" customFormat="1" x14ac:dyDescent="0.2">
      <c r="A77" s="71">
        <f t="shared" ref="A77" si="4">A75+1</f>
        <v>351</v>
      </c>
      <c r="B77" s="13"/>
      <c r="C77" s="13" t="s">
        <v>89</v>
      </c>
      <c r="D77" s="63">
        <f>+D75+D63</f>
        <v>2171766992</v>
      </c>
      <c r="E77" s="63">
        <f>+E75+E63</f>
        <v>2022396370.7364745</v>
      </c>
      <c r="F77" s="63">
        <f>+F75+F63</f>
        <v>0</v>
      </c>
      <c r="G77" s="63">
        <f>+G75+G63</f>
        <v>4426268.1528119184</v>
      </c>
      <c r="H77" s="63">
        <f>+H75+H63</f>
        <v>144944353.11071366</v>
      </c>
      <c r="I77" s="72" t="str">
        <f>"Line "&amp;A63&amp;" + Line "&amp;A75&amp;""</f>
        <v>Line 250 + Line 350</v>
      </c>
      <c r="J77" s="10"/>
    </row>
    <row r="78" spans="1:10" customFormat="1" x14ac:dyDescent="0.2">
      <c r="A78" s="71">
        <f>+A77+1</f>
        <v>352</v>
      </c>
      <c r="B78" s="13"/>
      <c r="C78" s="13" t="s">
        <v>90</v>
      </c>
      <c r="D78" s="63"/>
      <c r="E78" s="63"/>
      <c r="F78" s="63"/>
      <c r="G78" s="73">
        <f>'[1]9-ADIT'!$G$28</f>
        <v>0</v>
      </c>
      <c r="H78" s="73">
        <f>'[1]9-ADIT'!$G$15</f>
        <v>0</v>
      </c>
      <c r="I78" s="74" t="str">
        <f>"27-Allocators Lines "&amp;'[1]9-ADIT'!A28&amp;" and "&amp;'[1]9-ADIT'!A15&amp;" respectively."</f>
        <v>27-Allocators Lines  and 6 respectively.</v>
      </c>
      <c r="J78" s="10"/>
    </row>
    <row r="79" spans="1:10" customFormat="1" x14ac:dyDescent="0.2">
      <c r="A79" s="71">
        <f>+A78+1</f>
        <v>353</v>
      </c>
      <c r="B79" s="13"/>
      <c r="C79" s="13" t="s">
        <v>91</v>
      </c>
      <c r="D79" s="63">
        <f>SUM(F79:H79)</f>
        <v>0</v>
      </c>
      <c r="E79" s="63"/>
      <c r="F79" s="75">
        <f>+F77</f>
        <v>0</v>
      </c>
      <c r="G79" s="75">
        <f>+G77*G78</f>
        <v>0</v>
      </c>
      <c r="H79" s="75">
        <f>+H77*H78</f>
        <v>0</v>
      </c>
      <c r="I79" s="72" t="str">
        <f>"Line "&amp;A77&amp;" * Line "&amp;A78&amp;" for Cols 5 and 6.  Col. 4 100% ISO."</f>
        <v>Line 351 * Line 352 for Cols 5 and 6.  Col. 4 100% ISO.</v>
      </c>
      <c r="J79" s="10"/>
    </row>
    <row r="80" spans="1:10" customFormat="1" x14ac:dyDescent="0.2">
      <c r="A80" s="71"/>
      <c r="B80" s="13"/>
      <c r="C80" s="76" t="s">
        <v>92</v>
      </c>
      <c r="D80" s="63"/>
      <c r="E80" s="63"/>
      <c r="F80" s="63"/>
      <c r="G80" s="63"/>
      <c r="H80" s="63"/>
      <c r="I80" s="72"/>
      <c r="J80" s="10"/>
    </row>
    <row r="81" spans="1:10" customFormat="1" x14ac:dyDescent="0.2">
      <c r="A81" s="71"/>
      <c r="B81" s="13"/>
      <c r="C81" s="13"/>
      <c r="D81" s="63"/>
      <c r="E81" s="63"/>
      <c r="F81" s="63"/>
      <c r="G81" s="63"/>
      <c r="H81" s="63"/>
      <c r="I81" s="72"/>
      <c r="J81" s="10"/>
    </row>
    <row r="82" spans="1:10" customFormat="1" x14ac:dyDescent="0.2">
      <c r="A82" s="71">
        <f>+A79+1</f>
        <v>354</v>
      </c>
      <c r="B82" s="13"/>
      <c r="C82" s="13" t="s">
        <v>93</v>
      </c>
      <c r="D82" s="77">
        <v>2171766992</v>
      </c>
      <c r="E82" s="78" t="str">
        <f>"Must match amount on Line "&amp;A77&amp;", Col. 2"</f>
        <v>Must match amount on Line 351, Col. 2</v>
      </c>
      <c r="F82" s="16"/>
      <c r="G82" s="63"/>
      <c r="H82" s="63"/>
      <c r="I82" s="72" t="s">
        <v>94</v>
      </c>
      <c r="J82" s="10"/>
    </row>
    <row r="83" spans="1:10" customFormat="1" x14ac:dyDescent="0.2">
      <c r="A83" s="26"/>
      <c r="B83" s="13"/>
      <c r="C83" s="13"/>
      <c r="D83" s="79"/>
      <c r="E83" s="79"/>
      <c r="F83" s="79"/>
      <c r="G83" s="79"/>
      <c r="H83" s="79"/>
      <c r="I83" s="80"/>
      <c r="J83" s="10"/>
    </row>
    <row r="84" spans="1:10" customFormat="1" x14ac:dyDescent="0.2">
      <c r="A84" s="29"/>
      <c r="B84" s="12" t="s">
        <v>95</v>
      </c>
      <c r="C84" s="81"/>
      <c r="D84" s="79"/>
      <c r="E84" s="10"/>
      <c r="F84" s="10"/>
      <c r="G84" s="10"/>
      <c r="H84" s="10"/>
      <c r="I84" s="10"/>
      <c r="J84" s="10"/>
    </row>
    <row r="85" spans="1:10" customFormat="1" x14ac:dyDescent="0.2">
      <c r="A85" s="29"/>
      <c r="B85" s="16"/>
      <c r="C85" s="15" t="s">
        <v>9</v>
      </c>
      <c r="D85" s="15" t="s">
        <v>10</v>
      </c>
      <c r="E85" s="15" t="s">
        <v>27</v>
      </c>
      <c r="F85" s="15" t="s">
        <v>28</v>
      </c>
      <c r="G85" s="15" t="s">
        <v>29</v>
      </c>
      <c r="H85" s="15" t="s">
        <v>30</v>
      </c>
      <c r="I85" s="15" t="s">
        <v>31</v>
      </c>
      <c r="J85" s="10"/>
    </row>
    <row r="86" spans="1:10" customFormat="1" x14ac:dyDescent="0.2">
      <c r="A86" s="29"/>
      <c r="B86" s="38"/>
      <c r="C86" s="38"/>
      <c r="D86" s="38" t="s">
        <v>32</v>
      </c>
      <c r="E86" s="38" t="s">
        <v>33</v>
      </c>
      <c r="F86" s="38"/>
      <c r="G86" s="38"/>
      <c r="H86" s="38" t="s">
        <v>34</v>
      </c>
      <c r="I86" s="43" t="s">
        <v>35</v>
      </c>
      <c r="J86" s="10"/>
    </row>
    <row r="87" spans="1:10" customFormat="1" x14ac:dyDescent="0.2">
      <c r="A87" s="29"/>
      <c r="B87" s="44" t="s">
        <v>96</v>
      </c>
      <c r="C87" s="44" t="s">
        <v>37</v>
      </c>
      <c r="D87" s="44" t="s">
        <v>38</v>
      </c>
      <c r="E87" s="44" t="s">
        <v>39</v>
      </c>
      <c r="F87" s="44" t="s">
        <v>40</v>
      </c>
      <c r="G87" s="44" t="s">
        <v>41</v>
      </c>
      <c r="H87" s="44" t="s">
        <v>42</v>
      </c>
      <c r="I87" s="44" t="s">
        <v>43</v>
      </c>
      <c r="J87" s="10"/>
    </row>
    <row r="88" spans="1:10" customFormat="1" x14ac:dyDescent="0.2">
      <c r="A88" s="45">
        <v>400</v>
      </c>
      <c r="B88" s="82">
        <v>282</v>
      </c>
      <c r="C88" s="83" t="s">
        <v>97</v>
      </c>
      <c r="D88" s="84">
        <v>-1017144403</v>
      </c>
      <c r="E88" s="49"/>
      <c r="F88" s="49">
        <v>-1017144403</v>
      </c>
      <c r="G88" s="49"/>
      <c r="H88" s="49"/>
      <c r="I88" s="51" t="s">
        <v>98</v>
      </c>
      <c r="J88" s="51"/>
    </row>
    <row r="89" spans="1:10" customFormat="1" x14ac:dyDescent="0.2">
      <c r="A89" s="45">
        <f t="shared" ref="A89:A102" si="5">A88+1</f>
        <v>401</v>
      </c>
      <c r="B89" s="82">
        <v>282</v>
      </c>
      <c r="C89" s="83" t="s">
        <v>99</v>
      </c>
      <c r="D89" s="84">
        <v>0</v>
      </c>
      <c r="E89" s="49">
        <v>0</v>
      </c>
      <c r="F89" s="49"/>
      <c r="G89" s="49"/>
      <c r="H89" s="49"/>
      <c r="I89" s="51" t="s">
        <v>74</v>
      </c>
      <c r="J89" s="51"/>
    </row>
    <row r="90" spans="1:10" customFormat="1" x14ac:dyDescent="0.2">
      <c r="A90" s="45">
        <f t="shared" si="5"/>
        <v>402</v>
      </c>
      <c r="B90" s="82">
        <v>282</v>
      </c>
      <c r="C90" s="85" t="s">
        <v>100</v>
      </c>
      <c r="D90" s="84">
        <v>0</v>
      </c>
      <c r="E90" s="49"/>
      <c r="F90" s="49">
        <v>0</v>
      </c>
      <c r="G90" s="49"/>
      <c r="H90" s="49"/>
      <c r="I90" s="51" t="s">
        <v>98</v>
      </c>
      <c r="J90" s="51"/>
    </row>
    <row r="91" spans="1:10" customFormat="1" x14ac:dyDescent="0.2">
      <c r="A91" s="45">
        <f t="shared" si="5"/>
        <v>403</v>
      </c>
      <c r="B91" s="82">
        <v>282</v>
      </c>
      <c r="C91" s="83" t="s">
        <v>101</v>
      </c>
      <c r="D91" s="84">
        <v>0</v>
      </c>
      <c r="E91" s="49"/>
      <c r="F91" s="49"/>
      <c r="G91" s="49">
        <v>0</v>
      </c>
      <c r="H91" s="49"/>
      <c r="I91" s="51" t="s">
        <v>59</v>
      </c>
      <c r="J91" s="51"/>
    </row>
    <row r="92" spans="1:10" customFormat="1" x14ac:dyDescent="0.2">
      <c r="A92" s="45">
        <f t="shared" si="5"/>
        <v>404</v>
      </c>
      <c r="B92" s="82">
        <v>282</v>
      </c>
      <c r="C92" s="83" t="s">
        <v>102</v>
      </c>
      <c r="D92" s="84">
        <v>1050000</v>
      </c>
      <c r="E92" s="49"/>
      <c r="F92" s="49">
        <v>1050000</v>
      </c>
      <c r="G92" s="49"/>
      <c r="H92" s="49"/>
      <c r="I92" s="51" t="s">
        <v>98</v>
      </c>
      <c r="J92" s="51"/>
    </row>
    <row r="93" spans="1:10" customFormat="1" x14ac:dyDescent="0.2">
      <c r="A93" s="45">
        <f t="shared" si="5"/>
        <v>405</v>
      </c>
      <c r="B93" s="82">
        <v>282</v>
      </c>
      <c r="C93" s="83" t="s">
        <v>103</v>
      </c>
      <c r="D93" s="84">
        <v>0</v>
      </c>
      <c r="E93" s="49"/>
      <c r="F93" s="49">
        <v>0</v>
      </c>
      <c r="G93" s="49"/>
      <c r="H93" s="49"/>
      <c r="I93" s="51" t="s">
        <v>98</v>
      </c>
      <c r="J93" s="51"/>
    </row>
    <row r="94" spans="1:10" customFormat="1" x14ac:dyDescent="0.2">
      <c r="A94" s="45">
        <f t="shared" si="5"/>
        <v>406</v>
      </c>
      <c r="B94" s="82">
        <v>282</v>
      </c>
      <c r="C94" s="83" t="s">
        <v>104</v>
      </c>
      <c r="D94" s="84">
        <v>0</v>
      </c>
      <c r="E94" s="49"/>
      <c r="F94" s="49"/>
      <c r="G94" s="49">
        <v>0</v>
      </c>
      <c r="H94" s="49"/>
      <c r="I94" s="51" t="s">
        <v>59</v>
      </c>
      <c r="J94" s="51"/>
    </row>
    <row r="95" spans="1:10" customFormat="1" x14ac:dyDescent="0.2">
      <c r="A95" s="45">
        <f t="shared" si="5"/>
        <v>407</v>
      </c>
      <c r="B95" s="82">
        <v>282</v>
      </c>
      <c r="C95" s="83" t="s">
        <v>73</v>
      </c>
      <c r="D95" s="84">
        <v>-6526944841</v>
      </c>
      <c r="E95" s="49">
        <v>-6526944841</v>
      </c>
      <c r="F95" s="49"/>
      <c r="G95" s="49"/>
      <c r="H95" s="49"/>
      <c r="I95" s="51" t="s">
        <v>74</v>
      </c>
      <c r="J95" s="51"/>
    </row>
    <row r="96" spans="1:10" customFormat="1" x14ac:dyDescent="0.2">
      <c r="A96" s="45">
        <f t="shared" si="5"/>
        <v>408</v>
      </c>
      <c r="B96" s="86">
        <v>282</v>
      </c>
      <c r="C96" s="83" t="s">
        <v>105</v>
      </c>
      <c r="D96" s="77">
        <v>-204514834</v>
      </c>
      <c r="E96" s="49">
        <v>-204514834</v>
      </c>
      <c r="F96" s="49"/>
      <c r="G96" s="49"/>
      <c r="H96" s="49"/>
      <c r="I96" s="51" t="s">
        <v>106</v>
      </c>
      <c r="J96" s="51"/>
    </row>
    <row r="97" spans="1:10" customFormat="1" x14ac:dyDescent="0.2">
      <c r="A97" s="45">
        <f t="shared" si="5"/>
        <v>409</v>
      </c>
      <c r="B97" s="86">
        <v>282</v>
      </c>
      <c r="C97" s="87" t="s">
        <v>107</v>
      </c>
      <c r="D97" s="77">
        <v>-304790964</v>
      </c>
      <c r="E97" s="49">
        <v>-304790964</v>
      </c>
      <c r="F97" s="49"/>
      <c r="G97" s="49"/>
      <c r="H97" s="49"/>
      <c r="I97" s="51" t="s">
        <v>108</v>
      </c>
      <c r="J97" s="51"/>
    </row>
    <row r="98" spans="1:10" customFormat="1" x14ac:dyDescent="0.2">
      <c r="A98" s="45">
        <f t="shared" si="5"/>
        <v>410</v>
      </c>
      <c r="B98" s="86">
        <v>282</v>
      </c>
      <c r="C98" s="87" t="s">
        <v>109</v>
      </c>
      <c r="D98" s="77">
        <v>-228385965</v>
      </c>
      <c r="E98" s="49">
        <v>-228385965</v>
      </c>
      <c r="F98" s="50"/>
      <c r="G98" s="50"/>
      <c r="H98" s="50"/>
      <c r="I98" s="51" t="s">
        <v>110</v>
      </c>
      <c r="J98" s="9"/>
    </row>
    <row r="99" spans="1:10" customFormat="1" x14ac:dyDescent="0.2">
      <c r="A99" s="45">
        <f t="shared" si="5"/>
        <v>411</v>
      </c>
      <c r="B99" s="82">
        <v>282</v>
      </c>
      <c r="C99" s="83" t="s">
        <v>73</v>
      </c>
      <c r="D99" s="84">
        <v>-11114447</v>
      </c>
      <c r="E99" s="49">
        <v>-11114447</v>
      </c>
      <c r="F99" s="49"/>
      <c r="G99" s="49"/>
      <c r="H99" s="49"/>
      <c r="I99" s="51" t="s">
        <v>84</v>
      </c>
      <c r="J99" s="51"/>
    </row>
    <row r="100" spans="1:10" customFormat="1" x14ac:dyDescent="0.2">
      <c r="A100" s="45">
        <f t="shared" si="5"/>
        <v>412</v>
      </c>
      <c r="B100" s="82">
        <v>282</v>
      </c>
      <c r="C100" s="83" t="s">
        <v>109</v>
      </c>
      <c r="D100" s="84">
        <v>2256625</v>
      </c>
      <c r="E100" s="49">
        <v>2256625</v>
      </c>
      <c r="F100" s="49"/>
      <c r="G100" s="49"/>
      <c r="H100" s="49"/>
      <c r="I100" s="51" t="s">
        <v>84</v>
      </c>
      <c r="J100" s="51"/>
    </row>
    <row r="101" spans="1:10" customFormat="1" x14ac:dyDescent="0.2">
      <c r="A101" s="45">
        <f t="shared" si="5"/>
        <v>413</v>
      </c>
      <c r="B101" s="82">
        <v>282</v>
      </c>
      <c r="C101" s="85" t="s">
        <v>76</v>
      </c>
      <c r="D101" s="84">
        <v>-17674199</v>
      </c>
      <c r="E101" s="49">
        <v>-17674199</v>
      </c>
      <c r="F101" s="49"/>
      <c r="G101" s="49"/>
      <c r="H101" s="49"/>
      <c r="I101" s="51" t="s">
        <v>84</v>
      </c>
      <c r="J101" s="51"/>
    </row>
    <row r="102" spans="1:10" customFormat="1" x14ac:dyDescent="0.2">
      <c r="A102" s="45">
        <f t="shared" si="5"/>
        <v>414</v>
      </c>
      <c r="B102" s="46" t="s">
        <v>80</v>
      </c>
      <c r="C102" s="87"/>
      <c r="D102" s="77"/>
      <c r="E102" s="50"/>
      <c r="F102" s="50"/>
      <c r="G102" s="50"/>
      <c r="H102" s="50"/>
      <c r="I102" s="9"/>
      <c r="J102" s="9"/>
    </row>
    <row r="103" spans="1:10" customFormat="1" x14ac:dyDescent="0.2">
      <c r="A103" s="26"/>
      <c r="B103" s="88"/>
      <c r="C103" s="23"/>
      <c r="D103" s="89"/>
      <c r="E103" s="58"/>
      <c r="F103" s="58"/>
      <c r="G103" s="58"/>
      <c r="H103" s="58"/>
      <c r="I103" s="8"/>
      <c r="J103" s="8"/>
    </row>
    <row r="104" spans="1:10" customFormat="1" x14ac:dyDescent="0.2">
      <c r="A104" s="26"/>
      <c r="B104" s="88"/>
      <c r="C104" s="15" t="s">
        <v>9</v>
      </c>
      <c r="D104" s="15" t="s">
        <v>10</v>
      </c>
      <c r="E104" s="15" t="s">
        <v>27</v>
      </c>
      <c r="F104" s="15" t="s">
        <v>28</v>
      </c>
      <c r="G104" s="15" t="s">
        <v>29</v>
      </c>
      <c r="H104" s="15" t="s">
        <v>30</v>
      </c>
      <c r="I104" s="21" t="s">
        <v>15</v>
      </c>
      <c r="J104" s="8"/>
    </row>
    <row r="105" spans="1:10" customFormat="1" x14ac:dyDescent="0.2">
      <c r="A105" s="17">
        <v>450</v>
      </c>
      <c r="B105" s="90"/>
      <c r="C105" s="29" t="s">
        <v>111</v>
      </c>
      <c r="D105" s="63">
        <f>SUM(D88:D102)</f>
        <v>-8307263028</v>
      </c>
      <c r="E105" s="63">
        <f>SUM(E88:E102)</f>
        <v>-7291168625</v>
      </c>
      <c r="F105" s="63">
        <f>SUM(F88:F102)</f>
        <v>-1016094403</v>
      </c>
      <c r="G105" s="63">
        <f>SUM(G88:G102)</f>
        <v>0</v>
      </c>
      <c r="H105" s="63">
        <f>SUM(H88:H102)</f>
        <v>0</v>
      </c>
      <c r="I105" s="32" t="str">
        <f>"Sum of Above Lines beginning on Line "&amp;A88&amp;""</f>
        <v>Sum of Above Lines beginning on Line 400</v>
      </c>
      <c r="J105" s="10"/>
    </row>
    <row r="106" spans="1:10" customFormat="1" x14ac:dyDescent="0.2">
      <c r="A106" s="71">
        <f>+A105+1</f>
        <v>451</v>
      </c>
      <c r="B106" s="13"/>
      <c r="C106" s="13" t="s">
        <v>90</v>
      </c>
      <c r="D106" s="63"/>
      <c r="E106" s="63"/>
      <c r="F106" s="63"/>
      <c r="G106" s="73">
        <f>'[1]9-ADIT'!$G$28</f>
        <v>0</v>
      </c>
      <c r="H106" s="73">
        <f>'[1]9-ADIT'!$G$15</f>
        <v>0</v>
      </c>
      <c r="I106" s="74" t="str">
        <f>"27-Allocators Lines "&amp;'[1]9-ADIT'!A28&amp;" and "&amp;'[1]9-ADIT'!A15&amp;" respectively."</f>
        <v>27-Allocators Lines  and 6 respectively.</v>
      </c>
      <c r="J106" s="10"/>
    </row>
    <row r="107" spans="1:10" customFormat="1" x14ac:dyDescent="0.2">
      <c r="A107" s="71">
        <f>+A106+1</f>
        <v>452</v>
      </c>
      <c r="B107" s="13"/>
      <c r="C107" s="13" t="s">
        <v>112</v>
      </c>
      <c r="D107" s="63">
        <f>SUM(F107:H107)</f>
        <v>-1016094403</v>
      </c>
      <c r="E107" s="63"/>
      <c r="F107" s="75">
        <f>+F105</f>
        <v>-1016094403</v>
      </c>
      <c r="G107" s="75">
        <f>+G105*G106</f>
        <v>0</v>
      </c>
      <c r="H107" s="75">
        <f>+H105*H106</f>
        <v>0</v>
      </c>
      <c r="I107" s="72" t="str">
        <f>"Line "&amp;A105&amp;" * Line "&amp;A106&amp;" for Cols 5 and 6.  Col. 4 100% ISO."</f>
        <v>Line 450 * Line 451 for Cols 5 and 6.  Col. 4 100% ISO.</v>
      </c>
      <c r="J107" s="10"/>
    </row>
    <row r="108" spans="1:10" customFormat="1" x14ac:dyDescent="0.2">
      <c r="A108" s="71"/>
      <c r="B108" s="13"/>
      <c r="C108" s="76" t="s">
        <v>92</v>
      </c>
      <c r="D108" s="63"/>
      <c r="E108" s="63"/>
      <c r="F108" s="63"/>
      <c r="G108" s="63"/>
      <c r="H108" s="63"/>
      <c r="I108" s="72"/>
      <c r="J108" s="10"/>
    </row>
    <row r="109" spans="1:10" customFormat="1" x14ac:dyDescent="0.2">
      <c r="A109" s="17"/>
      <c r="B109" s="90"/>
      <c r="C109" s="29"/>
      <c r="D109" s="63"/>
      <c r="E109" s="63"/>
      <c r="F109" s="63"/>
      <c r="G109" s="63"/>
      <c r="H109" s="63"/>
      <c r="I109" s="32"/>
      <c r="J109" s="10"/>
    </row>
    <row r="110" spans="1:10" customFormat="1" x14ac:dyDescent="0.2">
      <c r="A110" s="17">
        <f>+A107+1</f>
        <v>453</v>
      </c>
      <c r="B110" s="90"/>
      <c r="C110" s="13" t="s">
        <v>113</v>
      </c>
      <c r="D110" s="77">
        <v>-8307263029</v>
      </c>
      <c r="E110" s="78" t="str">
        <f>"Must match amount on Line "&amp;A105&amp;", Col. 2"</f>
        <v>Must match amount on Line 450, Col. 2</v>
      </c>
      <c r="F110" s="63"/>
      <c r="G110" s="63"/>
      <c r="H110" s="63"/>
      <c r="I110" s="32" t="s">
        <v>114</v>
      </c>
      <c r="J110" s="10"/>
    </row>
    <row r="111" spans="1:10" customFormat="1" x14ac:dyDescent="0.2">
      <c r="A111" s="26"/>
      <c r="B111" s="90"/>
      <c r="C111" s="29"/>
      <c r="D111" s="63"/>
      <c r="E111" s="63"/>
      <c r="F111" s="63"/>
      <c r="G111" s="63"/>
      <c r="H111" s="63"/>
      <c r="I111" s="32"/>
      <c r="J111" s="10"/>
    </row>
    <row r="112" spans="1:10" customFormat="1" x14ac:dyDescent="0.2">
      <c r="A112" s="26"/>
      <c r="B112" s="90"/>
      <c r="C112" s="29"/>
      <c r="D112" s="63"/>
      <c r="E112" s="63"/>
      <c r="F112" s="63"/>
      <c r="G112" s="63"/>
      <c r="H112" s="63"/>
      <c r="I112" s="80"/>
      <c r="J112" s="10"/>
    </row>
    <row r="113" spans="1:10" customFormat="1" x14ac:dyDescent="0.2">
      <c r="A113" s="29"/>
      <c r="B113" s="12" t="s">
        <v>115</v>
      </c>
      <c r="C113" s="91"/>
      <c r="D113" s="63"/>
      <c r="E113" s="61"/>
      <c r="F113" s="61"/>
      <c r="G113" s="61"/>
      <c r="H113" s="61"/>
      <c r="I113" s="10"/>
      <c r="J113" s="10"/>
    </row>
    <row r="114" spans="1:10" customFormat="1" x14ac:dyDescent="0.2">
      <c r="A114" s="29"/>
      <c r="B114" s="12"/>
      <c r="C114" s="15" t="s">
        <v>9</v>
      </c>
      <c r="D114" s="15" t="s">
        <v>10</v>
      </c>
      <c r="E114" s="15" t="s">
        <v>27</v>
      </c>
      <c r="F114" s="15" t="s">
        <v>28</v>
      </c>
      <c r="G114" s="15" t="s">
        <v>29</v>
      </c>
      <c r="H114" s="15" t="s">
        <v>30</v>
      </c>
      <c r="I114" s="15" t="s">
        <v>31</v>
      </c>
      <c r="J114" s="10"/>
    </row>
    <row r="115" spans="1:10" customFormat="1" x14ac:dyDescent="0.2">
      <c r="A115" s="29"/>
      <c r="B115" s="38"/>
      <c r="C115" s="38"/>
      <c r="D115" s="92" t="s">
        <v>32</v>
      </c>
      <c r="E115" s="92" t="s">
        <v>33</v>
      </c>
      <c r="F115" s="92"/>
      <c r="G115" s="92"/>
      <c r="H115" s="92" t="s">
        <v>34</v>
      </c>
      <c r="I115" s="43" t="s">
        <v>35</v>
      </c>
      <c r="J115" s="10"/>
    </row>
    <row r="116" spans="1:10" customFormat="1" x14ac:dyDescent="0.2">
      <c r="A116" s="29"/>
      <c r="B116" s="44" t="s">
        <v>116</v>
      </c>
      <c r="C116" s="44" t="s">
        <v>37</v>
      </c>
      <c r="D116" s="93" t="s">
        <v>38</v>
      </c>
      <c r="E116" s="93" t="s">
        <v>39</v>
      </c>
      <c r="F116" s="93" t="s">
        <v>40</v>
      </c>
      <c r="G116" s="93" t="s">
        <v>41</v>
      </c>
      <c r="H116" s="93" t="s">
        <v>42</v>
      </c>
      <c r="I116" s="44" t="s">
        <v>43</v>
      </c>
      <c r="J116" s="10"/>
    </row>
    <row r="117" spans="1:10" customFormat="1" x14ac:dyDescent="0.2">
      <c r="A117" s="26"/>
      <c r="B117" s="13" t="s">
        <v>44</v>
      </c>
      <c r="C117" s="10"/>
      <c r="D117" s="61"/>
      <c r="E117" s="61"/>
      <c r="F117" s="61"/>
      <c r="G117" s="61"/>
      <c r="H117" s="61"/>
      <c r="I117" s="10"/>
      <c r="J117" s="10"/>
    </row>
    <row r="118" spans="1:10" customFormat="1" x14ac:dyDescent="0.2">
      <c r="A118" s="45">
        <v>500</v>
      </c>
      <c r="B118" s="94">
        <v>283</v>
      </c>
      <c r="C118" s="85" t="s">
        <v>117</v>
      </c>
      <c r="D118" s="95">
        <v>0</v>
      </c>
      <c r="E118" s="49">
        <v>0</v>
      </c>
      <c r="F118" s="49">
        <v>0</v>
      </c>
      <c r="G118" s="49"/>
      <c r="H118" s="49"/>
      <c r="I118" s="51" t="s">
        <v>118</v>
      </c>
      <c r="J118" s="9"/>
    </row>
    <row r="119" spans="1:10" customFormat="1" x14ac:dyDescent="0.2">
      <c r="A119" s="45">
        <f t="shared" ref="A119:A130" si="6">A118+1</f>
        <v>501</v>
      </c>
      <c r="B119" s="94">
        <v>283</v>
      </c>
      <c r="C119" s="85" t="s">
        <v>119</v>
      </c>
      <c r="D119" s="95">
        <v>0</v>
      </c>
      <c r="E119" s="49"/>
      <c r="F119" s="49"/>
      <c r="G119" s="49"/>
      <c r="H119" s="49">
        <v>0</v>
      </c>
      <c r="I119" s="51" t="s">
        <v>49</v>
      </c>
      <c r="J119" s="9"/>
    </row>
    <row r="120" spans="1:10" customFormat="1" x14ac:dyDescent="0.2">
      <c r="A120" s="45">
        <f t="shared" si="6"/>
        <v>502</v>
      </c>
      <c r="B120" s="94">
        <v>283</v>
      </c>
      <c r="C120" s="85" t="s">
        <v>120</v>
      </c>
      <c r="D120" s="95">
        <v>-75300360</v>
      </c>
      <c r="E120" s="49"/>
      <c r="F120" s="49"/>
      <c r="G120" s="49">
        <v>-75300360</v>
      </c>
      <c r="H120" s="49"/>
      <c r="I120" s="51" t="s">
        <v>59</v>
      </c>
      <c r="J120" s="9"/>
    </row>
    <row r="121" spans="1:10" customFormat="1" x14ac:dyDescent="0.2">
      <c r="A121" s="45">
        <f t="shared" si="6"/>
        <v>503</v>
      </c>
      <c r="B121" s="94">
        <v>283</v>
      </c>
      <c r="C121" s="85" t="s">
        <v>77</v>
      </c>
      <c r="D121" s="95">
        <v>0</v>
      </c>
      <c r="E121" s="49">
        <v>0</v>
      </c>
      <c r="F121" s="49"/>
      <c r="G121" s="49">
        <v>0</v>
      </c>
      <c r="H121" s="49"/>
      <c r="I121" s="51" t="s">
        <v>46</v>
      </c>
      <c r="J121" s="9"/>
    </row>
    <row r="122" spans="1:10" customFormat="1" x14ac:dyDescent="0.2">
      <c r="A122" s="45">
        <f t="shared" si="6"/>
        <v>504</v>
      </c>
      <c r="B122" s="94">
        <v>283</v>
      </c>
      <c r="C122" s="85" t="s">
        <v>121</v>
      </c>
      <c r="D122" s="95">
        <v>-75974102</v>
      </c>
      <c r="E122" s="49">
        <f>$G$202*D122</f>
        <v>-65680.082226571685</v>
      </c>
      <c r="F122" s="49"/>
      <c r="G122" s="49">
        <f>D122-E122</f>
        <v>-75908421.917773426</v>
      </c>
      <c r="H122" s="49"/>
      <c r="I122" s="51" t="s">
        <v>46</v>
      </c>
      <c r="J122" s="9"/>
    </row>
    <row r="123" spans="1:10" customFormat="1" x14ac:dyDescent="0.2">
      <c r="A123" s="45">
        <f t="shared" si="6"/>
        <v>505</v>
      </c>
      <c r="B123" s="94">
        <v>283</v>
      </c>
      <c r="C123" s="85" t="s">
        <v>64</v>
      </c>
      <c r="D123" s="95">
        <v>0</v>
      </c>
      <c r="E123" s="49">
        <v>0</v>
      </c>
      <c r="F123" s="49"/>
      <c r="G123" s="49">
        <v>0</v>
      </c>
      <c r="H123" s="49"/>
      <c r="I123" s="51" t="s">
        <v>46</v>
      </c>
      <c r="J123" s="9"/>
    </row>
    <row r="124" spans="1:10" customFormat="1" x14ac:dyDescent="0.2">
      <c r="A124" s="45">
        <f t="shared" si="6"/>
        <v>506</v>
      </c>
      <c r="B124" s="94">
        <v>283</v>
      </c>
      <c r="C124" s="85" t="s">
        <v>67</v>
      </c>
      <c r="D124" s="95">
        <v>-592736320</v>
      </c>
      <c r="E124" s="49">
        <v>-592736320</v>
      </c>
      <c r="F124" s="49"/>
      <c r="G124" s="49"/>
      <c r="H124" s="49"/>
      <c r="I124" s="51" t="s">
        <v>68</v>
      </c>
      <c r="J124" s="9"/>
    </row>
    <row r="125" spans="1:10" customFormat="1" ht="13.5" thickBot="1" x14ac:dyDescent="0.25">
      <c r="A125" s="45">
        <f t="shared" si="6"/>
        <v>507</v>
      </c>
      <c r="B125" s="94">
        <v>283</v>
      </c>
      <c r="C125" s="85" t="s">
        <v>109</v>
      </c>
      <c r="D125" s="95">
        <v>0</v>
      </c>
      <c r="E125" s="49">
        <v>0</v>
      </c>
      <c r="F125" s="49"/>
      <c r="G125" s="49"/>
      <c r="H125" s="49"/>
      <c r="I125" s="51" t="s">
        <v>122</v>
      </c>
      <c r="J125" s="9"/>
    </row>
    <row r="126" spans="1:10" customFormat="1" ht="13.5" thickBot="1" x14ac:dyDescent="0.25">
      <c r="A126" s="45">
        <f t="shared" si="6"/>
        <v>508</v>
      </c>
      <c r="B126" s="94">
        <v>283</v>
      </c>
      <c r="C126" s="85" t="s">
        <v>65</v>
      </c>
      <c r="D126" s="96">
        <f>-771930083+2198893</f>
        <v>-769731190</v>
      </c>
      <c r="E126" s="97">
        <f>-771930083+2198893</f>
        <v>-769731190</v>
      </c>
      <c r="F126" s="49"/>
      <c r="G126" s="49"/>
      <c r="H126" s="49"/>
      <c r="I126" s="51" t="s">
        <v>66</v>
      </c>
      <c r="J126" s="9"/>
    </row>
    <row r="127" spans="1:10" customFormat="1" x14ac:dyDescent="0.2">
      <c r="A127" s="45">
        <f t="shared" si="6"/>
        <v>509</v>
      </c>
      <c r="B127" s="94">
        <v>283</v>
      </c>
      <c r="C127" s="85" t="s">
        <v>73</v>
      </c>
      <c r="D127" s="95">
        <v>0</v>
      </c>
      <c r="E127" s="49">
        <v>0</v>
      </c>
      <c r="F127" s="49"/>
      <c r="G127" s="49"/>
      <c r="H127" s="49"/>
      <c r="I127" s="51" t="s">
        <v>74</v>
      </c>
      <c r="J127" s="9"/>
    </row>
    <row r="128" spans="1:10" customFormat="1" ht="13.5" thickBot="1" x14ac:dyDescent="0.25">
      <c r="A128" s="45">
        <f t="shared" si="6"/>
        <v>510</v>
      </c>
      <c r="B128" s="94">
        <v>283</v>
      </c>
      <c r="C128" s="85" t="s">
        <v>123</v>
      </c>
      <c r="D128" s="95">
        <v>0</v>
      </c>
      <c r="E128" s="49">
        <v>0</v>
      </c>
      <c r="F128" s="49"/>
      <c r="G128" s="49"/>
      <c r="H128" s="49"/>
      <c r="I128" s="51" t="s">
        <v>106</v>
      </c>
      <c r="J128" s="9"/>
    </row>
    <row r="129" spans="1:10" customFormat="1" ht="13.5" thickBot="1" x14ac:dyDescent="0.25">
      <c r="A129" s="45">
        <f t="shared" si="6"/>
        <v>511</v>
      </c>
      <c r="B129" s="94">
        <v>283</v>
      </c>
      <c r="C129" s="85" t="s">
        <v>75</v>
      </c>
      <c r="D129" s="96">
        <v>-32119693</v>
      </c>
      <c r="E129" s="97">
        <f>D129</f>
        <v>-32119693</v>
      </c>
      <c r="F129" s="49"/>
      <c r="G129" s="49"/>
      <c r="H129" s="49"/>
      <c r="I129" s="51" t="s">
        <v>68</v>
      </c>
      <c r="J129" s="9"/>
    </row>
    <row r="130" spans="1:10" customFormat="1" x14ac:dyDescent="0.2">
      <c r="A130" s="45">
        <f t="shared" si="6"/>
        <v>512</v>
      </c>
      <c r="B130" s="94">
        <v>283</v>
      </c>
      <c r="C130" s="85" t="s">
        <v>76</v>
      </c>
      <c r="D130" s="95">
        <v>-45471572</v>
      </c>
      <c r="E130" s="49">
        <v>-45471572</v>
      </c>
      <c r="F130" s="49"/>
      <c r="G130" s="49"/>
      <c r="H130" s="49"/>
      <c r="I130" s="51" t="s">
        <v>74</v>
      </c>
      <c r="J130" s="9"/>
    </row>
    <row r="131" spans="1:10" customFormat="1" x14ac:dyDescent="0.2">
      <c r="A131" s="17"/>
      <c r="B131" s="98"/>
      <c r="C131" s="99"/>
      <c r="D131" s="100"/>
      <c r="E131" s="58"/>
      <c r="F131" s="58"/>
      <c r="G131" s="58"/>
      <c r="H131" s="58"/>
      <c r="I131" s="8"/>
      <c r="J131" s="8"/>
    </row>
    <row r="132" spans="1:10" customFormat="1" x14ac:dyDescent="0.2">
      <c r="A132" s="17"/>
      <c r="B132" s="12" t="s">
        <v>124</v>
      </c>
      <c r="C132" s="91"/>
      <c r="D132" s="63"/>
      <c r="E132" s="61"/>
      <c r="F132" s="61"/>
      <c r="G132" s="61"/>
      <c r="H132" s="61"/>
      <c r="I132" s="10"/>
      <c r="J132" s="8"/>
    </row>
    <row r="133" spans="1:10" customFormat="1" x14ac:dyDescent="0.2">
      <c r="A133" s="17"/>
      <c r="B133" s="12"/>
      <c r="C133" s="15" t="s">
        <v>9</v>
      </c>
      <c r="D133" s="15" t="s">
        <v>10</v>
      </c>
      <c r="E133" s="15" t="s">
        <v>27</v>
      </c>
      <c r="F133" s="15" t="s">
        <v>28</v>
      </c>
      <c r="G133" s="15" t="s">
        <v>29</v>
      </c>
      <c r="H133" s="15" t="s">
        <v>30</v>
      </c>
      <c r="I133" s="15" t="s">
        <v>31</v>
      </c>
      <c r="J133" s="8"/>
    </row>
    <row r="134" spans="1:10" customFormat="1" x14ac:dyDescent="0.2">
      <c r="A134" s="17"/>
      <c r="B134" s="38"/>
      <c r="C134" s="38"/>
      <c r="D134" s="92" t="s">
        <v>32</v>
      </c>
      <c r="E134" s="92" t="s">
        <v>33</v>
      </c>
      <c r="F134" s="92"/>
      <c r="G134" s="92"/>
      <c r="H134" s="92" t="s">
        <v>34</v>
      </c>
      <c r="I134" s="43" t="s">
        <v>35</v>
      </c>
      <c r="J134" s="8"/>
    </row>
    <row r="135" spans="1:10" customFormat="1" x14ac:dyDescent="0.2">
      <c r="A135" s="17"/>
      <c r="B135" s="44" t="s">
        <v>116</v>
      </c>
      <c r="C135" s="44" t="s">
        <v>37</v>
      </c>
      <c r="D135" s="93" t="s">
        <v>38</v>
      </c>
      <c r="E135" s="93" t="s">
        <v>39</v>
      </c>
      <c r="F135" s="93" t="s">
        <v>40</v>
      </c>
      <c r="G135" s="93" t="s">
        <v>41</v>
      </c>
      <c r="H135" s="93" t="s">
        <v>42</v>
      </c>
      <c r="I135" s="44" t="s">
        <v>43</v>
      </c>
      <c r="J135" s="8"/>
    </row>
    <row r="136" spans="1:10" customFormat="1" ht="13.5" thickBot="1" x14ac:dyDescent="0.25">
      <c r="A136" s="17"/>
      <c r="B136" s="13" t="s">
        <v>125</v>
      </c>
      <c r="C136" s="38"/>
      <c r="D136" s="92"/>
      <c r="E136" s="92"/>
      <c r="F136" s="92"/>
      <c r="G136" s="92"/>
      <c r="H136" s="92"/>
      <c r="I136" s="38"/>
      <c r="J136" s="8"/>
    </row>
    <row r="137" spans="1:10" customFormat="1" ht="13.5" thickBot="1" x14ac:dyDescent="0.25">
      <c r="A137" s="45">
        <f>A130+1</f>
        <v>513</v>
      </c>
      <c r="B137" s="46">
        <v>283</v>
      </c>
      <c r="C137" s="101" t="s">
        <v>57</v>
      </c>
      <c r="D137" s="102">
        <v>-2816194</v>
      </c>
      <c r="E137" s="97">
        <f>$G$194*D137</f>
        <v>-4908.5247809856892</v>
      </c>
      <c r="F137" s="103"/>
      <c r="G137" s="104"/>
      <c r="H137" s="97">
        <f>D137-E137</f>
        <v>-2811285.4752190141</v>
      </c>
      <c r="I137" s="105" t="s">
        <v>49</v>
      </c>
      <c r="J137" s="105"/>
    </row>
    <row r="138" spans="1:10" customFormat="1" x14ac:dyDescent="0.2">
      <c r="A138" s="106">
        <v>514</v>
      </c>
      <c r="B138" s="107" t="s">
        <v>80</v>
      </c>
      <c r="C138" s="108"/>
      <c r="D138" s="109"/>
      <c r="E138" s="49"/>
      <c r="F138" s="50"/>
      <c r="G138" s="49"/>
      <c r="H138" s="49"/>
      <c r="I138" s="9"/>
      <c r="J138" s="9"/>
    </row>
    <row r="139" spans="1:10" customFormat="1" ht="13.5" thickBot="1" x14ac:dyDescent="0.25">
      <c r="A139" s="17"/>
      <c r="B139" s="110"/>
      <c r="C139" s="111"/>
      <c r="D139" s="112"/>
      <c r="E139" s="58"/>
      <c r="F139" s="58"/>
      <c r="G139" s="58"/>
      <c r="H139" s="58"/>
      <c r="I139" s="8"/>
      <c r="J139" s="8"/>
    </row>
    <row r="140" spans="1:10" customFormat="1" ht="13.5" thickBot="1" x14ac:dyDescent="0.25">
      <c r="A140" s="17">
        <v>650</v>
      </c>
      <c r="B140" s="111"/>
      <c r="C140" s="111" t="s">
        <v>126</v>
      </c>
      <c r="D140" s="27">
        <f>SUM(D118:D130)+SUM(D137:D137)</f>
        <v>-1594149431</v>
      </c>
      <c r="E140" s="27">
        <f>SUM(E118:E130)+SUM(E137:E137)</f>
        <v>-1440129363.6070075</v>
      </c>
      <c r="F140" s="112">
        <f>SUM(F118:F130)+SUM(F137:F137)</f>
        <v>0</v>
      </c>
      <c r="G140" s="112">
        <f>SUM(G118:G130)+SUM(G137:G137)</f>
        <v>-151208781.91777343</v>
      </c>
      <c r="H140" s="27">
        <f>SUM(H118:H130)+SUM(H137:H137)</f>
        <v>-2811285.4752190141</v>
      </c>
      <c r="I140" s="32" t="str">
        <f>"Sum of Above Lines beginning on Line "&amp;A118&amp;""</f>
        <v>Sum of Above Lines beginning on Line 500</v>
      </c>
      <c r="J140" s="10"/>
    </row>
    <row r="141" spans="1:10" customFormat="1" x14ac:dyDescent="0.2">
      <c r="A141" s="17"/>
      <c r="B141" s="111"/>
      <c r="C141" s="111"/>
      <c r="D141" s="112"/>
      <c r="E141" s="112"/>
      <c r="F141" s="112"/>
      <c r="G141" s="112"/>
      <c r="H141" s="112"/>
      <c r="I141" s="80"/>
      <c r="J141" s="10"/>
    </row>
    <row r="142" spans="1:10" customFormat="1" x14ac:dyDescent="0.2">
      <c r="A142" s="26"/>
      <c r="B142" s="56" t="s">
        <v>127</v>
      </c>
      <c r="C142" s="111"/>
      <c r="D142" s="61"/>
      <c r="E142" s="61"/>
      <c r="F142" s="61"/>
      <c r="G142" s="61"/>
      <c r="H142" s="61"/>
      <c r="I142" s="43" t="s">
        <v>35</v>
      </c>
      <c r="J142" s="10"/>
    </row>
    <row r="143" spans="1:10" customFormat="1" x14ac:dyDescent="0.2">
      <c r="A143" s="26"/>
      <c r="B143" s="16"/>
      <c r="C143" s="15" t="s">
        <v>9</v>
      </c>
      <c r="D143" s="15" t="s">
        <v>10</v>
      </c>
      <c r="E143" s="15" t="s">
        <v>27</v>
      </c>
      <c r="F143" s="15" t="s">
        <v>28</v>
      </c>
      <c r="G143" s="15" t="s">
        <v>29</v>
      </c>
      <c r="H143" s="15" t="s">
        <v>30</v>
      </c>
      <c r="I143" s="15" t="s">
        <v>31</v>
      </c>
      <c r="J143" s="10"/>
    </row>
    <row r="144" spans="1:10" customFormat="1" x14ac:dyDescent="0.2">
      <c r="A144" s="45">
        <v>700</v>
      </c>
      <c r="B144" s="94">
        <v>283</v>
      </c>
      <c r="C144" s="85" t="s">
        <v>67</v>
      </c>
      <c r="D144" s="113">
        <v>0</v>
      </c>
      <c r="E144" s="49">
        <v>0</v>
      </c>
      <c r="F144" s="49"/>
      <c r="G144" s="49"/>
      <c r="H144" s="49"/>
      <c r="I144" s="51" t="s">
        <v>84</v>
      </c>
      <c r="J144" s="51"/>
    </row>
    <row r="145" spans="1:10" customFormat="1" x14ac:dyDescent="0.2">
      <c r="A145" s="45">
        <f t="shared" ref="A145:A151" si="7">A144+1</f>
        <v>701</v>
      </c>
      <c r="B145" s="94">
        <v>283</v>
      </c>
      <c r="C145" s="85" t="s">
        <v>128</v>
      </c>
      <c r="D145" s="113">
        <v>0</v>
      </c>
      <c r="E145" s="49">
        <v>0</v>
      </c>
      <c r="F145" s="49"/>
      <c r="G145" s="49"/>
      <c r="H145" s="49"/>
      <c r="I145" s="51" t="s">
        <v>84</v>
      </c>
      <c r="J145" s="51"/>
    </row>
    <row r="146" spans="1:10" customFormat="1" x14ac:dyDescent="0.2">
      <c r="A146" s="45">
        <f t="shared" si="7"/>
        <v>702</v>
      </c>
      <c r="B146" s="94">
        <v>283</v>
      </c>
      <c r="C146" s="85" t="s">
        <v>129</v>
      </c>
      <c r="D146" s="113">
        <v>-554535</v>
      </c>
      <c r="E146" s="49">
        <v>-554535</v>
      </c>
      <c r="F146" s="49"/>
      <c r="G146" s="49"/>
      <c r="H146" s="49"/>
      <c r="I146" s="51" t="s">
        <v>84</v>
      </c>
      <c r="J146" s="51"/>
    </row>
    <row r="147" spans="1:10" customFormat="1" x14ac:dyDescent="0.2">
      <c r="A147" s="45">
        <f t="shared" si="7"/>
        <v>703</v>
      </c>
      <c r="B147" s="94">
        <v>283</v>
      </c>
      <c r="C147" s="85" t="s">
        <v>130</v>
      </c>
      <c r="D147" s="113">
        <v>0</v>
      </c>
      <c r="E147" s="49">
        <v>0</v>
      </c>
      <c r="F147" s="49"/>
      <c r="G147" s="49"/>
      <c r="H147" s="49"/>
      <c r="I147" s="51" t="s">
        <v>84</v>
      </c>
      <c r="J147" s="51"/>
    </row>
    <row r="148" spans="1:10" customFormat="1" x14ac:dyDescent="0.2">
      <c r="A148" s="45">
        <f t="shared" si="7"/>
        <v>704</v>
      </c>
      <c r="B148" s="94">
        <v>283</v>
      </c>
      <c r="C148" s="85" t="s">
        <v>85</v>
      </c>
      <c r="D148" s="113">
        <v>0</v>
      </c>
      <c r="E148" s="49">
        <v>0</v>
      </c>
      <c r="F148" s="49"/>
      <c r="G148" s="49"/>
      <c r="H148" s="49"/>
      <c r="I148" s="51" t="s">
        <v>84</v>
      </c>
      <c r="J148" s="51"/>
    </row>
    <row r="149" spans="1:10" customFormat="1" ht="13.5" thickBot="1" x14ac:dyDescent="0.25">
      <c r="A149" s="45">
        <f t="shared" si="7"/>
        <v>705</v>
      </c>
      <c r="B149" s="94">
        <v>283</v>
      </c>
      <c r="C149" s="85" t="s">
        <v>131</v>
      </c>
      <c r="D149" s="113">
        <v>0</v>
      </c>
      <c r="E149" s="49">
        <v>0</v>
      </c>
      <c r="F149" s="49"/>
      <c r="G149" s="49"/>
      <c r="H149" s="49"/>
      <c r="I149" s="51" t="s">
        <v>84</v>
      </c>
      <c r="J149" s="51"/>
    </row>
    <row r="150" spans="1:10" customFormat="1" ht="13.5" thickBot="1" x14ac:dyDescent="0.25">
      <c r="A150" s="45">
        <f t="shared" si="7"/>
        <v>706</v>
      </c>
      <c r="B150" s="114">
        <v>283</v>
      </c>
      <c r="C150" s="115" t="s">
        <v>132</v>
      </c>
      <c r="D150" s="116" t="s">
        <v>133</v>
      </c>
      <c r="E150" s="116" t="s">
        <v>133</v>
      </c>
      <c r="F150" s="117"/>
      <c r="G150" s="118"/>
      <c r="H150" s="119"/>
      <c r="I150" s="120" t="s">
        <v>84</v>
      </c>
      <c r="J150" s="120"/>
    </row>
    <row r="151" spans="1:10" customFormat="1" x14ac:dyDescent="0.2">
      <c r="A151" s="45">
        <f t="shared" si="7"/>
        <v>707</v>
      </c>
      <c r="B151" s="121" t="s">
        <v>80</v>
      </c>
      <c r="C151" s="108"/>
      <c r="D151" s="109"/>
      <c r="E151" s="50"/>
      <c r="F151" s="50"/>
      <c r="G151" s="50"/>
      <c r="H151" s="50"/>
      <c r="I151" s="9"/>
      <c r="J151" s="9"/>
    </row>
    <row r="152" spans="1:10" customFormat="1" x14ac:dyDescent="0.2">
      <c r="A152" s="17"/>
      <c r="B152" s="98"/>
      <c r="C152" s="99"/>
      <c r="D152" s="100"/>
      <c r="E152" s="58"/>
      <c r="F152" s="58"/>
      <c r="G152" s="58"/>
      <c r="H152" s="58"/>
      <c r="I152" s="8"/>
      <c r="J152" s="8"/>
    </row>
    <row r="153" spans="1:10" customFormat="1" ht="13.5" thickBot="1" x14ac:dyDescent="0.25">
      <c r="A153" s="17"/>
      <c r="B153" s="111"/>
      <c r="C153" s="15" t="s">
        <v>9</v>
      </c>
      <c r="D153" s="15" t="s">
        <v>10</v>
      </c>
      <c r="E153" s="15" t="s">
        <v>27</v>
      </c>
      <c r="F153" s="15" t="s">
        <v>28</v>
      </c>
      <c r="G153" s="15" t="s">
        <v>29</v>
      </c>
      <c r="H153" s="15" t="s">
        <v>30</v>
      </c>
      <c r="I153" s="21" t="s">
        <v>15</v>
      </c>
      <c r="J153" s="10"/>
    </row>
    <row r="154" spans="1:10" customFormat="1" ht="13.5" thickBot="1" x14ac:dyDescent="0.25">
      <c r="A154" s="17">
        <v>800</v>
      </c>
      <c r="B154" s="10"/>
      <c r="C154" s="23" t="s">
        <v>134</v>
      </c>
      <c r="D154" s="27">
        <f>SUM(D144:D151)</f>
        <v>-554535</v>
      </c>
      <c r="E154" s="27">
        <f>SUM(E144:E151)</f>
        <v>-554535</v>
      </c>
      <c r="F154" s="112">
        <f>SUM(F144:F151)</f>
        <v>0</v>
      </c>
      <c r="G154" s="112">
        <f>SUM(G144:G151)</f>
        <v>0</v>
      </c>
      <c r="H154" s="112">
        <f>SUM(H144:H151)</f>
        <v>0</v>
      </c>
      <c r="I154" s="32" t="str">
        <f>"Sum of Above Lines beginning on Line "&amp;A144&amp;""</f>
        <v>Sum of Above Lines beginning on Line 700</v>
      </c>
      <c r="J154" s="10"/>
    </row>
    <row r="155" spans="1:10" customFormat="1" ht="13.5" thickBot="1" x14ac:dyDescent="0.25">
      <c r="A155" s="17"/>
      <c r="B155" s="10"/>
      <c r="C155" s="23"/>
      <c r="D155" s="112"/>
      <c r="E155" s="112"/>
      <c r="F155" s="112"/>
      <c r="G155" s="112"/>
      <c r="H155" s="112"/>
      <c r="I155" s="32"/>
      <c r="J155" s="10"/>
    </row>
    <row r="156" spans="1:10" customFormat="1" ht="13.5" thickBot="1" x14ac:dyDescent="0.25">
      <c r="A156" s="17">
        <f>A154+1</f>
        <v>801</v>
      </c>
      <c r="B156" s="10"/>
      <c r="C156" s="23" t="s">
        <v>135</v>
      </c>
      <c r="D156" s="112">
        <f>D140+D154</f>
        <v>-1594703966</v>
      </c>
      <c r="E156" s="112">
        <f>E140+E154</f>
        <v>-1440683898.6070075</v>
      </c>
      <c r="F156" s="112">
        <f>F140+F154</f>
        <v>0</v>
      </c>
      <c r="G156" s="112">
        <f>G140+G154</f>
        <v>-151208781.91777343</v>
      </c>
      <c r="H156" s="27">
        <f>H140+H154</f>
        <v>-2811285.4752190141</v>
      </c>
      <c r="I156" s="72" t="str">
        <f>"Line "&amp;A140&amp;" + Line "&amp;A154&amp;""</f>
        <v>Line 650 + Line 800</v>
      </c>
      <c r="J156" s="10"/>
    </row>
    <row r="157" spans="1:10" customFormat="1" ht="13.5" thickBot="1" x14ac:dyDescent="0.25">
      <c r="A157" s="71">
        <f>+A156+1</f>
        <v>802</v>
      </c>
      <c r="B157" s="13"/>
      <c r="C157" s="13" t="s">
        <v>90</v>
      </c>
      <c r="D157" s="122"/>
      <c r="E157" s="122"/>
      <c r="F157" s="63"/>
      <c r="G157" s="73">
        <f>'[1]9-ADIT'!$G$28</f>
        <v>0</v>
      </c>
      <c r="H157" s="73">
        <f>'[1]9-ADIT'!$G$15</f>
        <v>0</v>
      </c>
      <c r="I157" s="74" t="str">
        <f>"27-Allocators Lines "&amp;'[1]9-ADIT'!A28&amp;" and "&amp;'[1]9-ADIT'!A15&amp;" respectively."</f>
        <v>27-Allocators Lines  and 6 respectively.</v>
      </c>
      <c r="J157" s="10"/>
    </row>
    <row r="158" spans="1:10" customFormat="1" ht="13.5" thickBot="1" x14ac:dyDescent="0.25">
      <c r="A158" s="71">
        <f>+A157+1</f>
        <v>803</v>
      </c>
      <c r="B158" s="13"/>
      <c r="C158" s="13" t="s">
        <v>136</v>
      </c>
      <c r="D158" s="27">
        <f>SUM(F158:H158)</f>
        <v>0</v>
      </c>
      <c r="E158" s="63"/>
      <c r="F158" s="75">
        <f>+F156</f>
        <v>0</v>
      </c>
      <c r="G158" s="75">
        <f>+G156*G157</f>
        <v>0</v>
      </c>
      <c r="H158" s="27">
        <f>+H156*H157</f>
        <v>0</v>
      </c>
      <c r="I158" s="72" t="str">
        <f>"Line "&amp;A156&amp;" * Line "&amp;A157&amp;" for Cols 5 and 6.  Col. 4 100% ISO."</f>
        <v>Line 801 * Line 802 for Cols 5 and 6.  Col. 4 100% ISO.</v>
      </c>
      <c r="J158" s="10"/>
    </row>
    <row r="159" spans="1:10" customFormat="1" x14ac:dyDescent="0.2">
      <c r="A159" s="17"/>
      <c r="B159" s="10"/>
      <c r="C159" s="76" t="s">
        <v>92</v>
      </c>
      <c r="D159" s="112"/>
      <c r="E159" s="112"/>
      <c r="F159" s="112"/>
      <c r="G159" s="112"/>
      <c r="H159" s="112"/>
      <c r="I159" s="72"/>
      <c r="J159" s="61"/>
    </row>
    <row r="160" spans="1:10" customFormat="1" x14ac:dyDescent="0.2">
      <c r="A160" s="17"/>
      <c r="B160" s="10"/>
      <c r="C160" s="23"/>
      <c r="D160" s="112"/>
      <c r="E160" s="112"/>
      <c r="F160" s="112"/>
      <c r="G160" s="112"/>
      <c r="H160" s="112"/>
      <c r="I160" s="72"/>
      <c r="J160" s="10"/>
    </row>
    <row r="161" spans="1:10" customFormat="1" x14ac:dyDescent="0.2">
      <c r="A161" s="17">
        <f>A158+1</f>
        <v>804</v>
      </c>
      <c r="B161" s="16"/>
      <c r="C161" s="13" t="s">
        <v>137</v>
      </c>
      <c r="D161" s="77">
        <v>-1594703966</v>
      </c>
      <c r="E161" s="78" t="str">
        <f>"Must match amount on Line "&amp;A156&amp;", Col. 2"</f>
        <v>Must match amount on Line 801, Col. 2</v>
      </c>
      <c r="F161" s="63"/>
      <c r="G161" s="63"/>
      <c r="H161" s="63"/>
      <c r="I161" s="32" t="s">
        <v>138</v>
      </c>
      <c r="J161" s="16"/>
    </row>
    <row r="162" spans="1:10" customFormat="1" x14ac:dyDescent="0.2">
      <c r="A162" s="29"/>
      <c r="B162" s="123"/>
      <c r="C162" s="123"/>
      <c r="D162" s="123"/>
      <c r="E162" s="123"/>
      <c r="F162" s="123"/>
      <c r="G162" s="123"/>
      <c r="H162" s="123"/>
      <c r="I162" s="124"/>
      <c r="J162" s="123"/>
    </row>
    <row r="163" spans="1:10" customFormat="1" x14ac:dyDescent="0.2">
      <c r="A163" s="29"/>
      <c r="B163" s="12" t="s">
        <v>139</v>
      </c>
      <c r="C163" s="123"/>
      <c r="D163" s="123"/>
      <c r="E163" s="123"/>
      <c r="F163" s="123"/>
      <c r="G163" s="123"/>
      <c r="H163" s="123"/>
      <c r="I163" s="123" t="s">
        <v>140</v>
      </c>
      <c r="J163" s="123"/>
    </row>
    <row r="164" spans="1:10" customFormat="1" x14ac:dyDescent="0.2">
      <c r="A164" s="29"/>
      <c r="B164" s="12"/>
      <c r="C164" s="123"/>
      <c r="D164" s="123"/>
      <c r="E164" s="123"/>
      <c r="F164" s="123"/>
      <c r="G164" s="123"/>
      <c r="H164" s="123"/>
      <c r="I164" s="123"/>
      <c r="J164" s="123"/>
    </row>
    <row r="165" spans="1:10" customFormat="1" x14ac:dyDescent="0.2">
      <c r="A165" s="17"/>
      <c r="B165" s="12"/>
      <c r="C165" s="15" t="s">
        <v>9</v>
      </c>
      <c r="D165" s="15" t="s">
        <v>10</v>
      </c>
      <c r="E165" s="15" t="s">
        <v>27</v>
      </c>
      <c r="F165" s="15" t="s">
        <v>28</v>
      </c>
      <c r="G165" s="15" t="s">
        <v>29</v>
      </c>
      <c r="H165" s="15" t="s">
        <v>30</v>
      </c>
      <c r="I165" s="15" t="s">
        <v>31</v>
      </c>
      <c r="J165" s="123"/>
    </row>
    <row r="166" spans="1:10" customFormat="1" x14ac:dyDescent="0.2">
      <c r="A166" s="17"/>
      <c r="B166" s="38"/>
      <c r="C166" s="38"/>
      <c r="D166" s="92" t="s">
        <v>32</v>
      </c>
      <c r="E166" s="92" t="s">
        <v>33</v>
      </c>
      <c r="F166" s="92"/>
      <c r="G166" s="92"/>
      <c r="H166" s="92" t="s">
        <v>34</v>
      </c>
      <c r="I166" s="10"/>
      <c r="J166" s="123"/>
    </row>
    <row r="167" spans="1:10" customFormat="1" x14ac:dyDescent="0.2">
      <c r="A167" s="17"/>
      <c r="B167" s="44" t="s">
        <v>141</v>
      </c>
      <c r="C167" s="125" t="s">
        <v>19</v>
      </c>
      <c r="D167" s="93" t="s">
        <v>38</v>
      </c>
      <c r="E167" s="93" t="s">
        <v>39</v>
      </c>
      <c r="F167" s="93" t="s">
        <v>40</v>
      </c>
      <c r="G167" s="93" t="s">
        <v>41</v>
      </c>
      <c r="H167" s="93" t="s">
        <v>42</v>
      </c>
      <c r="I167" s="44" t="s">
        <v>43</v>
      </c>
      <c r="J167" s="123"/>
    </row>
    <row r="168" spans="1:10" customFormat="1" x14ac:dyDescent="0.2">
      <c r="A168" s="29"/>
      <c r="B168" s="123"/>
      <c r="C168" s="123"/>
      <c r="D168" s="123"/>
      <c r="E168" s="123"/>
      <c r="F168" s="123"/>
      <c r="G168" s="123"/>
      <c r="H168" s="123"/>
      <c r="I168" s="123"/>
      <c r="J168" s="123"/>
    </row>
    <row r="169" spans="1:10" customFormat="1" x14ac:dyDescent="0.2">
      <c r="A169" s="17">
        <f>A161+1</f>
        <v>805</v>
      </c>
      <c r="B169" s="126">
        <v>236</v>
      </c>
      <c r="C169" s="23" t="s">
        <v>142</v>
      </c>
      <c r="D169" s="35">
        <v>-330880086</v>
      </c>
      <c r="E169" s="35"/>
      <c r="F169" s="35"/>
      <c r="G169" s="35"/>
      <c r="H169" s="87"/>
      <c r="I169" s="25" t="s">
        <v>143</v>
      </c>
      <c r="J169" s="23"/>
    </row>
    <row r="170" spans="1:10" customFormat="1" x14ac:dyDescent="0.2">
      <c r="A170" s="17">
        <f>A169+1</f>
        <v>806</v>
      </c>
      <c r="B170" s="126"/>
      <c r="C170" s="23" t="s">
        <v>144</v>
      </c>
      <c r="D170" s="35">
        <v>-1225165</v>
      </c>
      <c r="E170" s="35"/>
      <c r="F170" s="35"/>
      <c r="G170" s="35"/>
      <c r="H170" s="87"/>
      <c r="I170" s="25" t="s">
        <v>145</v>
      </c>
      <c r="J170" s="23"/>
    </row>
    <row r="171" spans="1:10" customFormat="1" x14ac:dyDescent="0.2">
      <c r="A171" s="17">
        <f t="shared" ref="A171:A172" si="8">A170+1</f>
        <v>807</v>
      </c>
      <c r="B171" s="126"/>
      <c r="C171" s="23" t="s">
        <v>146</v>
      </c>
      <c r="D171" s="24">
        <f>D169+D170</f>
        <v>-332105251</v>
      </c>
      <c r="E171" s="16"/>
      <c r="F171" s="16"/>
      <c r="G171" s="24"/>
      <c r="H171" s="23"/>
      <c r="I171" s="72" t="str">
        <f>"Line "&amp;A169&amp;" + Line "&amp;A170&amp;""</f>
        <v>Line 805 + Line 806</v>
      </c>
      <c r="J171" s="23"/>
    </row>
    <row r="172" spans="1:10" customFormat="1" x14ac:dyDescent="0.2">
      <c r="A172" s="17">
        <f t="shared" si="8"/>
        <v>808</v>
      </c>
      <c r="B172" s="123"/>
      <c r="C172" s="13" t="s">
        <v>147</v>
      </c>
      <c r="D172" s="127"/>
      <c r="E172" s="24"/>
      <c r="F172" s="24"/>
      <c r="G172" s="73">
        <f>'[1]9-ADIT'!$G$28</f>
        <v>0</v>
      </c>
      <c r="H172" s="128"/>
      <c r="I172" s="124" t="s">
        <v>148</v>
      </c>
      <c r="J172" s="29"/>
    </row>
    <row r="173" spans="1:10" customFormat="1" x14ac:dyDescent="0.2">
      <c r="A173" s="17">
        <f>+A172+1</f>
        <v>809</v>
      </c>
      <c r="B173" s="90"/>
      <c r="C173" s="29" t="s">
        <v>19</v>
      </c>
      <c r="D173" s="63">
        <f>E173+G173</f>
        <v>332105251</v>
      </c>
      <c r="E173" s="75">
        <f>-(D171+G173)</f>
        <v>332105251</v>
      </c>
      <c r="F173" s="75"/>
      <c r="G173" s="75">
        <f>-(D171*G172)</f>
        <v>0</v>
      </c>
      <c r="H173" s="75"/>
      <c r="I173" s="72" t="str">
        <f>"- Line "&amp;A171&amp;" * Line "&amp;A172&amp;""</f>
        <v>- Line 807 * Line 808</v>
      </c>
      <c r="J173" s="29"/>
    </row>
    <row r="174" spans="1:10" customFormat="1" x14ac:dyDescent="0.2">
      <c r="A174" s="71"/>
      <c r="B174" s="13"/>
      <c r="C174" s="129" t="s">
        <v>149</v>
      </c>
      <c r="D174" s="63"/>
      <c r="E174" s="63"/>
      <c r="F174" s="63"/>
      <c r="G174" s="130"/>
      <c r="H174" s="130"/>
      <c r="I174" s="131" t="s">
        <v>150</v>
      </c>
      <c r="J174" s="123"/>
    </row>
    <row r="175" spans="1:10" customFormat="1" x14ac:dyDescent="0.2">
      <c r="A175" s="17"/>
      <c r="B175" s="90"/>
      <c r="C175" s="76"/>
      <c r="D175" s="63"/>
      <c r="E175" s="63"/>
      <c r="F175" s="63"/>
      <c r="G175" s="63"/>
      <c r="H175" s="63"/>
      <c r="I175" s="123"/>
      <c r="J175" s="123"/>
    </row>
    <row r="176" spans="1:10" customFormat="1" x14ac:dyDescent="0.2">
      <c r="A176" s="29"/>
      <c r="B176" s="123"/>
      <c r="C176" s="132" t="s">
        <v>151</v>
      </c>
      <c r="D176" s="123"/>
      <c r="E176" s="123"/>
      <c r="F176" s="123"/>
      <c r="G176" s="123"/>
      <c r="H176" s="123"/>
      <c r="I176" s="123"/>
      <c r="J176" s="123"/>
    </row>
    <row r="177" spans="3:9" customFormat="1" x14ac:dyDescent="0.2">
      <c r="C177" s="133" t="s">
        <v>152</v>
      </c>
      <c r="D177" s="134"/>
      <c r="E177" s="134"/>
      <c r="F177" s="134"/>
      <c r="G177" s="134"/>
    </row>
    <row r="178" spans="3:9" customFormat="1" x14ac:dyDescent="0.2">
      <c r="C178" s="133" t="s">
        <v>153</v>
      </c>
      <c r="D178" s="134"/>
      <c r="E178" s="134"/>
      <c r="F178" s="134"/>
      <c r="G178" s="134"/>
    </row>
    <row r="179" spans="3:9" customFormat="1" x14ac:dyDescent="0.2">
      <c r="C179" s="133" t="s">
        <v>154</v>
      </c>
      <c r="D179" s="134"/>
      <c r="E179" s="134"/>
      <c r="F179" s="134"/>
      <c r="G179" s="134"/>
    </row>
    <row r="180" spans="3:9" customFormat="1" x14ac:dyDescent="0.2">
      <c r="C180" s="8" t="str">
        <f>"Note 3:  Allocate 'Remaining Amount of FIT Payable' based on Transmission Plant Allocation Factor (27-Allocators, Line "&amp;'[1]9-ADIT'!A28&amp;")"</f>
        <v>Note 3:  Allocate 'Remaining Amount of FIT Payable' based on Transmission Plant Allocation Factor (27-Allocators, Line )</v>
      </c>
      <c r="D180" s="134"/>
      <c r="E180" s="134"/>
      <c r="F180" s="134"/>
      <c r="G180" s="134"/>
    </row>
    <row r="181" spans="3:9" customFormat="1" x14ac:dyDescent="0.2">
      <c r="C181" s="8" t="s">
        <v>155</v>
      </c>
      <c r="D181" s="134"/>
      <c r="E181" s="134"/>
      <c r="F181" s="134"/>
      <c r="G181" s="134"/>
    </row>
    <row r="182" spans="3:9" customFormat="1" x14ac:dyDescent="0.2">
      <c r="C182" s="8" t="s">
        <v>156</v>
      </c>
      <c r="D182" s="8"/>
      <c r="E182" s="8"/>
      <c r="F182" s="8"/>
      <c r="G182" s="8"/>
      <c r="H182" s="16"/>
      <c r="I182" s="16"/>
    </row>
    <row r="183" spans="3:9" customFormat="1" x14ac:dyDescent="0.2">
      <c r="C183" s="8" t="s">
        <v>157</v>
      </c>
      <c r="D183" s="8"/>
      <c r="E183" s="8"/>
      <c r="F183" s="8"/>
      <c r="G183" s="8"/>
      <c r="H183" s="16"/>
      <c r="I183" s="16"/>
    </row>
    <row r="184" spans="3:9" customFormat="1" x14ac:dyDescent="0.2">
      <c r="C184" s="8"/>
      <c r="D184" s="8"/>
      <c r="E184" s="8"/>
      <c r="F184" s="8"/>
      <c r="G184" s="8"/>
      <c r="H184" s="16"/>
      <c r="I184" s="16"/>
    </row>
    <row r="185" spans="3:9" customFormat="1" x14ac:dyDescent="0.2">
      <c r="C185" s="8" t="s">
        <v>158</v>
      </c>
      <c r="D185" s="8"/>
      <c r="E185" s="8"/>
      <c r="F185" s="8"/>
      <c r="G185" s="8"/>
      <c r="H185" s="16"/>
      <c r="I185" s="16"/>
    </row>
    <row r="186" spans="3:9" customFormat="1" x14ac:dyDescent="0.2">
      <c r="C186" s="8" t="s">
        <v>159</v>
      </c>
      <c r="D186" s="8"/>
      <c r="E186" s="8"/>
      <c r="F186" s="8"/>
      <c r="G186" s="8"/>
      <c r="H186" s="16"/>
      <c r="I186" s="16"/>
    </row>
    <row r="187" spans="3:9" customFormat="1" x14ac:dyDescent="0.2">
      <c r="C187" s="8" t="s">
        <v>160</v>
      </c>
      <c r="D187" s="8"/>
      <c r="E187" s="8"/>
      <c r="F187" s="8"/>
      <c r="G187" s="8"/>
      <c r="H187" s="16"/>
      <c r="I187" s="16"/>
    </row>
    <row r="188" spans="3:9" customFormat="1" x14ac:dyDescent="0.2">
      <c r="C188" s="42"/>
      <c r="D188" s="42"/>
      <c r="E188" s="17" t="s">
        <v>161</v>
      </c>
      <c r="F188" s="42"/>
      <c r="G188" s="135" t="s">
        <v>162</v>
      </c>
      <c r="H188" s="16"/>
      <c r="I188" s="16"/>
    </row>
    <row r="189" spans="3:9" customFormat="1" x14ac:dyDescent="0.2">
      <c r="C189" s="42"/>
      <c r="D189" s="42"/>
      <c r="E189" s="20" t="s">
        <v>163</v>
      </c>
      <c r="F189" s="42"/>
      <c r="G189" s="20" t="s">
        <v>164</v>
      </c>
      <c r="H189" s="16"/>
      <c r="I189" s="16"/>
    </row>
    <row r="190" spans="3:9" customFormat="1" ht="15" x14ac:dyDescent="0.25">
      <c r="C190" s="136" t="s">
        <v>165</v>
      </c>
      <c r="D190" s="137"/>
      <c r="E190" s="23" t="s">
        <v>166</v>
      </c>
      <c r="F190" s="137"/>
      <c r="G190" s="138">
        <v>959389495</v>
      </c>
      <c r="H190" s="16"/>
      <c r="I190" s="139"/>
    </row>
    <row r="191" spans="3:9" customFormat="1" ht="15" x14ac:dyDescent="0.25">
      <c r="C191" s="140" t="s">
        <v>167</v>
      </c>
      <c r="D191" s="137"/>
      <c r="E191" s="23" t="s">
        <v>168</v>
      </c>
      <c r="F191" s="137"/>
      <c r="G191" s="141">
        <v>652970</v>
      </c>
      <c r="H191" s="16"/>
      <c r="I191" s="139"/>
    </row>
    <row r="192" spans="3:9" customFormat="1" ht="15" x14ac:dyDescent="0.25">
      <c r="C192" s="140" t="s">
        <v>169</v>
      </c>
      <c r="D192" s="137"/>
      <c r="E192" s="23" t="s">
        <v>170</v>
      </c>
      <c r="F192" s="137"/>
      <c r="G192" s="142">
        <v>1022131</v>
      </c>
      <c r="H192" s="16"/>
      <c r="I192" s="139"/>
    </row>
    <row r="193" spans="2:10" customFormat="1" ht="15" x14ac:dyDescent="0.25">
      <c r="C193" s="136" t="s">
        <v>171</v>
      </c>
      <c r="D193" s="137"/>
      <c r="E193" s="23" t="s">
        <v>172</v>
      </c>
      <c r="F193" s="137"/>
      <c r="G193" s="143">
        <f>SUM(G190:G192)</f>
        <v>961064596</v>
      </c>
      <c r="H193" s="16"/>
      <c r="I193" s="16"/>
    </row>
    <row r="194" spans="2:10" customFormat="1" x14ac:dyDescent="0.2">
      <c r="C194" s="144" t="s">
        <v>173</v>
      </c>
      <c r="D194" s="42"/>
      <c r="E194" s="145" t="s">
        <v>174</v>
      </c>
      <c r="F194" s="42"/>
      <c r="G194" s="146">
        <f>(G191+G192)/G193</f>
        <v>1.7429640078011988E-3</v>
      </c>
      <c r="H194" s="16"/>
      <c r="I194" s="16"/>
    </row>
    <row r="195" spans="2:10" customFormat="1" x14ac:dyDescent="0.2">
      <c r="C195" s="147" t="s">
        <v>175</v>
      </c>
      <c r="D195" s="134"/>
      <c r="E195" s="134"/>
      <c r="F195" s="134"/>
      <c r="G195" s="134"/>
      <c r="H195" s="16"/>
      <c r="I195" s="16"/>
    </row>
    <row r="196" spans="2:10" customFormat="1" x14ac:dyDescent="0.2">
      <c r="C196" s="42"/>
      <c r="D196" s="42"/>
      <c r="E196" s="17" t="s">
        <v>161</v>
      </c>
      <c r="F196" s="42"/>
      <c r="G196" s="135" t="s">
        <v>162</v>
      </c>
      <c r="H196" s="16"/>
      <c r="I196" s="16"/>
    </row>
    <row r="197" spans="2:10" customFormat="1" x14ac:dyDescent="0.2">
      <c r="C197" s="42"/>
      <c r="D197" s="42"/>
      <c r="E197" s="20" t="s">
        <v>163</v>
      </c>
      <c r="F197" s="42"/>
      <c r="G197" s="20" t="s">
        <v>164</v>
      </c>
      <c r="H197" s="16"/>
      <c r="I197" s="16"/>
    </row>
    <row r="198" spans="2:10" customFormat="1" ht="15" x14ac:dyDescent="0.25">
      <c r="C198" s="25" t="s">
        <v>176</v>
      </c>
      <c r="D198" s="137"/>
      <c r="E198" s="137" t="s">
        <v>177</v>
      </c>
      <c r="F198" s="137"/>
      <c r="G198" s="138">
        <v>35785126920</v>
      </c>
      <c r="H198" s="16"/>
      <c r="I198" s="139"/>
    </row>
    <row r="199" spans="2:10" customFormat="1" ht="15" x14ac:dyDescent="0.25">
      <c r="C199" s="140" t="s">
        <v>178</v>
      </c>
      <c r="D199" s="137"/>
      <c r="E199" s="137" t="s">
        <v>179</v>
      </c>
      <c r="F199" s="137"/>
      <c r="G199" s="141">
        <v>4104070</v>
      </c>
      <c r="H199" s="16"/>
      <c r="I199" s="16"/>
    </row>
    <row r="200" spans="2:10" customFormat="1" ht="15" x14ac:dyDescent="0.25">
      <c r="C200" s="140" t="s">
        <v>180</v>
      </c>
      <c r="D200" s="137"/>
      <c r="E200" s="137" t="s">
        <v>181</v>
      </c>
      <c r="F200" s="137"/>
      <c r="G200" s="141">
        <v>26859162</v>
      </c>
      <c r="H200" s="16"/>
      <c r="I200" s="139"/>
    </row>
    <row r="201" spans="2:10" customFormat="1" ht="15" x14ac:dyDescent="0.25">
      <c r="C201" s="25" t="s">
        <v>182</v>
      </c>
      <c r="D201" s="137"/>
      <c r="E201" s="23" t="s">
        <v>183</v>
      </c>
      <c r="F201" s="137"/>
      <c r="G201" s="143">
        <f>SUM(G198:G200)</f>
        <v>35816090152</v>
      </c>
      <c r="H201" s="134"/>
      <c r="I201" s="134"/>
      <c r="J201" s="42"/>
    </row>
    <row r="202" spans="2:10" customFormat="1" x14ac:dyDescent="0.2">
      <c r="C202" s="144" t="s">
        <v>184</v>
      </c>
      <c r="D202" s="42"/>
      <c r="E202" s="145" t="s">
        <v>185</v>
      </c>
      <c r="F202" s="42"/>
      <c r="G202" s="146">
        <f>(G199+G200)/G201</f>
        <v>8.6450620010713227E-4</v>
      </c>
      <c r="H202" s="134"/>
      <c r="I202" s="134"/>
      <c r="J202" s="42"/>
    </row>
    <row r="203" spans="2:10" customFormat="1" x14ac:dyDescent="0.2">
      <c r="C203" s="8" t="s">
        <v>186</v>
      </c>
      <c r="D203" s="134"/>
      <c r="E203" s="134"/>
      <c r="F203" s="134"/>
      <c r="G203" s="134"/>
      <c r="H203" s="134"/>
      <c r="I203" s="134"/>
      <c r="J203" s="42"/>
    </row>
    <row r="204" spans="2:10" customFormat="1" x14ac:dyDescent="0.2">
      <c r="C204" s="8" t="s">
        <v>187</v>
      </c>
      <c r="D204" s="134"/>
      <c r="E204" s="134"/>
      <c r="F204" s="134"/>
      <c r="G204" s="134"/>
      <c r="H204" s="134"/>
      <c r="I204" s="134"/>
      <c r="J204" s="42"/>
    </row>
    <row r="205" spans="2:10" customFormat="1" x14ac:dyDescent="0.2">
      <c r="C205" s="8" t="s">
        <v>188</v>
      </c>
      <c r="D205" s="134"/>
      <c r="E205" s="134"/>
      <c r="F205" s="134"/>
      <c r="G205" s="134"/>
      <c r="H205" s="134"/>
      <c r="I205" s="134"/>
      <c r="J205" s="42"/>
    </row>
    <row r="206" spans="2:10" customFormat="1" x14ac:dyDescent="0.2">
      <c r="C206" s="8" t="s">
        <v>189</v>
      </c>
      <c r="D206" s="134"/>
      <c r="E206" s="134"/>
      <c r="F206" s="134"/>
      <c r="G206" s="134"/>
      <c r="H206" s="134"/>
      <c r="I206" s="134"/>
      <c r="J206" s="42"/>
    </row>
    <row r="207" spans="2:10" customFormat="1" x14ac:dyDescent="0.2">
      <c r="B207" s="16"/>
      <c r="C207" s="23" t="s">
        <v>190</v>
      </c>
      <c r="D207" s="148"/>
      <c r="E207" s="148"/>
      <c r="F207" s="148"/>
      <c r="G207" s="148"/>
      <c r="H207" s="148"/>
      <c r="I207" s="148"/>
      <c r="J207" s="134"/>
    </row>
    <row r="210" spans="3:3" customFormat="1" ht="15.75" x14ac:dyDescent="0.25">
      <c r="C210" s="149"/>
    </row>
  </sheetData>
  <protectedRanges>
    <protectedRange password="F1C4" sqref="D20:E30 F32:F33 F25:F30 F45 E15:E19 D14:D15 D17:D18 B14:C30 I61 B13 F20 J32:J35 B7:C12 I137:I138" name="AAReport1_23_1_1_2"/>
    <protectedRange password="F1C4" sqref="D19" name="AAReport1_23_1_1_1_1"/>
  </protectedRanges>
  <conditionalFormatting sqref="B131 D118:D131 B144:B152 D144:D152">
    <cfRule type="expression" dxfId="3" priority="3" stopIfTrue="1">
      <formula>Formulas</formula>
    </cfRule>
  </conditionalFormatting>
  <conditionalFormatting sqref="B118:B130 D137:D138">
    <cfRule type="expression" dxfId="2" priority="4" stopIfTrue="1">
      <formula>Formulas</formula>
    </cfRule>
  </conditionalFormatting>
  <conditionalFormatting sqref="C137:C138 C118:C131 C144:C152">
    <cfRule type="expression" dxfId="1" priority="2" stopIfTrue="1">
      <formula>#REF!&lt;&gt;""</formula>
    </cfRule>
  </conditionalFormatting>
  <conditionalFormatting sqref="E150">
    <cfRule type="expression" dxfId="0" priority="1" stopIfTrue="1">
      <formula>Formulas</formula>
    </cfRule>
  </conditionalFormatting>
  <pageMargins left="0.7" right="0.7" top="0.75" bottom="0.75" header="0.3" footer="0.3"/>
  <pageSetup scale="49" orientation="landscape" verticalDpi="0" r:id="rId1"/>
  <headerFooter>
    <oddHeader>&amp;LMSR DR 7.004
Annotated Schedule 9&amp;RTO9 Annual Update
Attachment 4
WP-Schedule 9
Page &amp;P of &amp;N</oddHeader>
  </headerFooter>
  <rowBreaks count="4" manualBreakCount="4">
    <brk id="25" max="16383" man="1"/>
    <brk id="64" max="16383" man="1"/>
    <brk id="111" max="16383" man="1"/>
    <brk id="152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WP Schedule 9</vt:lpstr>
      <vt:lpstr>WP MSR DR 7.004</vt:lpstr>
      <vt:lpstr>WP MSR DR 7.004-Revised Sch9</vt:lpstr>
      <vt:lpstr>'WP MSR DR 7.004'!Print_Area</vt:lpstr>
      <vt:lpstr>'WP MSR DR 7.004-Revised Sch9'!Print_Area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lastPrinted>2014-11-24T17:16:19Z</cp:lastPrinted>
  <dcterms:created xsi:type="dcterms:W3CDTF">2014-05-13T22:04:48Z</dcterms:created>
  <dcterms:modified xsi:type="dcterms:W3CDTF">2014-11-24T17:18:18Z</dcterms:modified>
</cp:coreProperties>
</file>