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195" windowWidth="13560" windowHeight="10950" firstSheet="1"/>
  </bookViews>
  <sheets>
    <sheet name="WP-Total Adj with Int" sheetId="86" r:id="rId1"/>
    <sheet name="WP-CWIP BA Adj" sheetId="85" r:id="rId2"/>
    <sheet name="WP-2012 True Up TRR Adj" sheetId="84" r:id="rId3"/>
    <sheet name="WP-2012 True Up TRR SONGS Adj" sheetId="87" r:id="rId4"/>
    <sheet name="WP-4-TUTRR" sheetId="8" r:id="rId5"/>
    <sheet name="WP-20-AandG" sheetId="26" r:id="rId6"/>
    <sheet name="WP-Six Cities 005" sheetId="83" r:id="rId7"/>
  </sheets>
  <definedNames>
    <definedName name="_xlnm.Print_Area" localSheetId="2">'WP-2012 True Up TRR Adj'!$A$2:$H$15</definedName>
    <definedName name="_xlnm.Print_Area" localSheetId="3">'WP-2012 True Up TRR SONGS Adj'!$A$2:$H$15</definedName>
    <definedName name="_xlnm.Print_Area" localSheetId="5">'WP-20-AandG'!$A$1:$J$112</definedName>
    <definedName name="_xlnm.Print_Area" localSheetId="4">'WP-4-TUTRR'!$A$1:$J$108</definedName>
    <definedName name="_xlnm.Print_Area" localSheetId="1">'WP-CWIP BA Adj'!$A$2:$G$14</definedName>
  </definedNames>
  <calcPr calcId="145621"/>
</workbook>
</file>

<file path=xl/calcChain.xml><?xml version="1.0" encoding="utf-8"?>
<calcChain xmlns="http://schemas.openxmlformats.org/spreadsheetml/2006/main">
  <c r="H13" i="86" l="1"/>
  <c r="H14" i="86"/>
  <c r="H15" i="86"/>
  <c r="H16" i="86"/>
  <c r="H17" i="86"/>
  <c r="H18" i="86"/>
  <c r="H19" i="86"/>
  <c r="H20" i="86"/>
  <c r="H21" i="86"/>
  <c r="H22" i="86"/>
  <c r="H23" i="86"/>
  <c r="H12" i="86"/>
  <c r="I12" i="86" s="1"/>
  <c r="J12" i="86" s="1"/>
  <c r="D12" i="86"/>
  <c r="F12" i="86" s="1"/>
  <c r="F13" i="86" s="1"/>
  <c r="F14" i="86" s="1"/>
  <c r="F15" i="86" s="1"/>
  <c r="F16" i="86" s="1"/>
  <c r="F17" i="86" s="1"/>
  <c r="F18" i="86" s="1"/>
  <c r="F19" i="86" s="1"/>
  <c r="F20" i="86" s="1"/>
  <c r="F21" i="86" s="1"/>
  <c r="F22" i="86" s="1"/>
  <c r="F23" i="86" s="1"/>
  <c r="F24" i="86" s="1"/>
  <c r="D8" i="85"/>
  <c r="D8" i="84"/>
  <c r="H24" i="86" l="1"/>
  <c r="K12" i="86"/>
  <c r="I13" i="86" s="1"/>
  <c r="E40" i="26"/>
  <c r="J13" i="86" l="1"/>
  <c r="K13" i="86" s="1"/>
  <c r="I14" i="86" s="1"/>
  <c r="J14" i="86" l="1"/>
  <c r="K14" i="86" s="1"/>
  <c r="I15" i="86" s="1"/>
  <c r="J15" i="86" l="1"/>
  <c r="K15" i="86" s="1"/>
  <c r="I16" i="86" s="1"/>
  <c r="J16" i="86" l="1"/>
  <c r="K16" i="86"/>
  <c r="I17" i="86" s="1"/>
  <c r="J17" i="86" l="1"/>
  <c r="K17" i="86" s="1"/>
  <c r="I18" i="86" s="1"/>
  <c r="J18" i="86" l="1"/>
  <c r="K18" i="86" s="1"/>
  <c r="I19" i="86" s="1"/>
  <c r="J19" i="86" l="1"/>
  <c r="K19" i="86" s="1"/>
  <c r="I20" i="86" s="1"/>
  <c r="J20" i="86" l="1"/>
  <c r="K20" i="86"/>
  <c r="I21" i="86" s="1"/>
  <c r="J21" i="86" l="1"/>
  <c r="K21" i="86" s="1"/>
  <c r="I22" i="86" s="1"/>
  <c r="J22" i="86" l="1"/>
  <c r="K22" i="86" s="1"/>
  <c r="I23" i="86" s="1"/>
  <c r="J23" i="86" l="1"/>
  <c r="K23" i="86" s="1"/>
  <c r="K24" i="86" s="1"/>
  <c r="H42" i="8" l="1"/>
  <c r="J85" i="8" l="1"/>
  <c r="F97" i="8" l="1"/>
  <c r="E86" i="8"/>
  <c r="C108" i="26" l="1"/>
  <c r="F70" i="26" l="1"/>
  <c r="H57" i="26"/>
  <c r="F64" i="26"/>
  <c r="F44" i="26" l="1"/>
  <c r="G57" i="26" l="1"/>
  <c r="G58" i="26" s="1"/>
  <c r="G37" i="26" s="1"/>
  <c r="D37" i="26" s="1"/>
  <c r="G6" i="26" s="1"/>
  <c r="H6" i="26" s="1"/>
  <c r="E64" i="26"/>
  <c r="E70" i="26"/>
  <c r="H41" i="8"/>
  <c r="H43" i="26"/>
  <c r="D43" i="26" s="1"/>
  <c r="G12" i="26" s="1"/>
  <c r="H12" i="26" s="1"/>
  <c r="D50" i="26"/>
  <c r="G19" i="26" s="1"/>
  <c r="H19" i="26" s="1"/>
  <c r="D49" i="26"/>
  <c r="G18" i="26" s="1"/>
  <c r="H18" i="26" s="1"/>
  <c r="D48" i="26"/>
  <c r="G17" i="26" s="1"/>
  <c r="H17" i="26" s="1"/>
  <c r="D47" i="26"/>
  <c r="G16" i="26" s="1"/>
  <c r="H16" i="26" s="1"/>
  <c r="D46" i="26"/>
  <c r="G15" i="26" s="1"/>
  <c r="H15" i="26" s="1"/>
  <c r="D45" i="26"/>
  <c r="G14" i="26" s="1"/>
  <c r="H14" i="26" s="1"/>
  <c r="D44" i="26"/>
  <c r="G13" i="26" s="1"/>
  <c r="H13" i="26" s="1"/>
  <c r="D42" i="26"/>
  <c r="G11" i="26" s="1"/>
  <c r="H11" i="26" s="1"/>
  <c r="D41" i="26"/>
  <c r="G10" i="26" s="1"/>
  <c r="H10" i="26" s="1"/>
  <c r="D40" i="26"/>
  <c r="G9" i="26" s="1"/>
  <c r="H9" i="26" s="1"/>
  <c r="D39" i="26"/>
  <c r="G8" i="26" s="1"/>
  <c r="H8" i="26" s="1"/>
  <c r="D38" i="26"/>
  <c r="G7" i="26" s="1"/>
  <c r="H7" i="26" s="1"/>
  <c r="A7" i="26"/>
  <c r="A8" i="26" s="1"/>
  <c r="A9" i="26" s="1"/>
  <c r="A10" i="26" s="1"/>
  <c r="A7" i="8"/>
  <c r="A8" i="8" s="1"/>
  <c r="A9" i="8" s="1"/>
  <c r="A33" i="8"/>
  <c r="A34" i="8"/>
  <c r="A38" i="8" s="1"/>
  <c r="F24" i="26"/>
  <c r="E20" i="26"/>
  <c r="A41" i="8" l="1"/>
  <c r="A42" i="8" s="1"/>
  <c r="A43" i="8" s="1"/>
  <c r="A44" i="8" s="1"/>
  <c r="A45" i="8" s="1"/>
  <c r="A48" i="8" s="1"/>
  <c r="A11" i="26"/>
  <c r="A12" i="26" s="1"/>
  <c r="A13" i="26" s="1"/>
  <c r="A14" i="26" s="1"/>
  <c r="A15" i="26" s="1"/>
  <c r="A16" i="26" s="1"/>
  <c r="A17" i="26" s="1"/>
  <c r="A18" i="26" s="1"/>
  <c r="A19" i="26" s="1"/>
  <c r="A20" i="26" s="1"/>
  <c r="C76" i="26"/>
  <c r="H20" i="26"/>
  <c r="A49" i="8"/>
  <c r="A50" i="8" s="1"/>
  <c r="A51" i="8" s="1"/>
  <c r="A52" i="8" s="1"/>
  <c r="A53" i="8" s="1"/>
  <c r="A54" i="8" s="1"/>
  <c r="A12" i="8"/>
  <c r="F23" i="26" l="1"/>
  <c r="A23" i="26"/>
  <c r="A24" i="26" s="1"/>
  <c r="A25" i="26" s="1"/>
  <c r="A55" i="8"/>
  <c r="A56" i="8" s="1"/>
  <c r="A57" i="8" s="1"/>
  <c r="A58" i="8" s="1"/>
  <c r="A13" i="8"/>
  <c r="A14" i="8" s="1"/>
  <c r="A15" i="8" s="1"/>
  <c r="F25" i="26" l="1"/>
  <c r="A59" i="8"/>
  <c r="A26" i="26"/>
  <c r="A27" i="26" s="1"/>
  <c r="A28" i="26"/>
  <c r="A18" i="8"/>
  <c r="A61" i="8"/>
  <c r="A63" i="8" s="1"/>
  <c r="A67" i="8" l="1"/>
  <c r="A19" i="8"/>
  <c r="A20" i="8" s="1"/>
  <c r="A21" i="8" s="1"/>
  <c r="A29" i="26"/>
  <c r="A23" i="8" l="1"/>
  <c r="A30" i="26"/>
  <c r="A68" i="8"/>
  <c r="E102" i="8" l="1"/>
  <c r="J42" i="8" s="1"/>
  <c r="A69" i="8"/>
  <c r="A37" i="26"/>
  <c r="G77" i="26" s="1"/>
  <c r="A24" i="8"/>
  <c r="E97" i="8" l="1"/>
  <c r="J33" i="8" s="1"/>
  <c r="A70" i="8"/>
  <c r="A71" i="8" s="1"/>
  <c r="A72" i="8" s="1"/>
  <c r="A25" i="8"/>
  <c r="A38" i="26"/>
  <c r="A39" i="26" s="1"/>
  <c r="A40" i="26" s="1"/>
  <c r="A41" i="26" s="1"/>
  <c r="A42" i="26" s="1"/>
  <c r="A43" i="26" s="1"/>
  <c r="C78" i="26" s="1"/>
  <c r="A44" i="26" l="1"/>
  <c r="A45" i="26" l="1"/>
  <c r="A46" i="26" s="1"/>
  <c r="A47" i="26" s="1"/>
  <c r="A48" i="26" s="1"/>
  <c r="A49" i="26" s="1"/>
  <c r="A50" i="26" s="1"/>
  <c r="C72" i="26"/>
  <c r="F27" i="26" l="1"/>
  <c r="J21" i="8"/>
  <c r="F29" i="26" l="1"/>
  <c r="F30" i="26" s="1"/>
  <c r="J15" i="8" l="1"/>
  <c r="J29" i="8" l="1"/>
  <c r="J41" i="8" s="1"/>
  <c r="J38" i="8" l="1"/>
  <c r="J34" i="8"/>
  <c r="J59" i="8" l="1"/>
  <c r="J63" i="8" s="1"/>
  <c r="E72" i="8" l="1"/>
  <c r="D7" i="87" s="1"/>
  <c r="D8" i="87" s="1"/>
  <c r="L16" i="86" l="1"/>
  <c r="L20" i="86"/>
  <c r="L13" i="86"/>
  <c r="L17" i="86"/>
  <c r="L21" i="86"/>
  <c r="L14" i="86"/>
  <c r="L18" i="86"/>
  <c r="L22" i="86"/>
  <c r="L15" i="86"/>
  <c r="L19" i="86"/>
  <c r="L23" i="86"/>
  <c r="L12" i="86"/>
  <c r="J69" i="8"/>
  <c r="J71" i="8" s="1"/>
  <c r="M12" i="86" l="1"/>
  <c r="L24" i="86"/>
  <c r="N12" i="86" l="1"/>
  <c r="O12" i="86"/>
  <c r="M13" i="86" s="1"/>
  <c r="N13" i="86" l="1"/>
  <c r="O13" i="86"/>
  <c r="M14" i="86" s="1"/>
  <c r="N14" i="86" l="1"/>
  <c r="O14" i="86" s="1"/>
  <c r="M15" i="86" s="1"/>
  <c r="N15" i="86" l="1"/>
  <c r="O15" i="86"/>
  <c r="M16" i="86" s="1"/>
  <c r="N16" i="86" l="1"/>
  <c r="O16" i="86" s="1"/>
  <c r="M17" i="86" s="1"/>
  <c r="N17" i="86" l="1"/>
  <c r="O17" i="86"/>
  <c r="M18" i="86" s="1"/>
  <c r="N18" i="86" l="1"/>
  <c r="O18" i="86" s="1"/>
  <c r="M19" i="86" s="1"/>
  <c r="N19" i="86" l="1"/>
  <c r="O19" i="86" s="1"/>
  <c r="M20" i="86" s="1"/>
  <c r="N20" i="86" l="1"/>
  <c r="O20" i="86"/>
  <c r="M21" i="86" s="1"/>
  <c r="N21" i="86" l="1"/>
  <c r="O21" i="86" s="1"/>
  <c r="M22" i="86" s="1"/>
  <c r="N22" i="86" l="1"/>
  <c r="O22" i="86"/>
  <c r="M23" i="86" s="1"/>
  <c r="N23" i="86" l="1"/>
  <c r="O23" i="86" s="1"/>
  <c r="O24" i="86" s="1"/>
  <c r="I25" i="86" s="1"/>
</calcChain>
</file>

<file path=xl/comments1.xml><?xml version="1.0" encoding="utf-8"?>
<comments xmlns="http://schemas.openxmlformats.org/spreadsheetml/2006/main">
  <authors>
    <author>Ocegueda, Antonio</author>
  </authors>
  <commentList>
    <comment ref="E40" authorId="0">
      <text>
        <r>
          <rPr>
            <b/>
            <sz val="9"/>
            <color indexed="81"/>
            <rFont val="Tahoma"/>
            <family val="2"/>
          </rPr>
          <t>Added 2012 SONGS litigation costs exclusion of $2,899,052.37.  See Six Cities 005.</t>
        </r>
      </text>
    </comment>
  </commentList>
</comments>
</file>

<file path=xl/sharedStrings.xml><?xml version="1.0" encoding="utf-8"?>
<sst xmlns="http://schemas.openxmlformats.org/spreadsheetml/2006/main" count="468" uniqueCount="356">
  <si>
    <t>Total:</t>
  </si>
  <si>
    <t>Income Taxes</t>
  </si>
  <si>
    <t>13-Month Avg.</t>
  </si>
  <si>
    <t>Revenue Credits</t>
  </si>
  <si>
    <t>Rate</t>
  </si>
  <si>
    <t>Inputs are shaded yellow</t>
  </si>
  <si>
    <t>Monthly</t>
  </si>
  <si>
    <t>in Revenue</t>
  </si>
  <si>
    <t>Interest</t>
  </si>
  <si>
    <t>NA</t>
  </si>
  <si>
    <t>Excess (-) or</t>
  </si>
  <si>
    <t>Shortfall (+)</t>
  </si>
  <si>
    <t>SCE Records</t>
  </si>
  <si>
    <t>Cost of Capital Rate</t>
  </si>
  <si>
    <t>Return on Capital: Rate Base times Cost of Capital Rate</t>
  </si>
  <si>
    <t>Network Upgrade Credits</t>
  </si>
  <si>
    <t>Network Upgrade Interest Expense</t>
  </si>
  <si>
    <t>Other Taxes</t>
  </si>
  <si>
    <t>Return on Capital</t>
  </si>
  <si>
    <t>Miscellaneous General Expense</t>
  </si>
  <si>
    <t>Working Capital</t>
  </si>
  <si>
    <t>Materials and Supplies</t>
  </si>
  <si>
    <t>Prepayments</t>
  </si>
  <si>
    <t>Transmission Plant Allocation Factor:</t>
  </si>
  <si>
    <t>Description</t>
  </si>
  <si>
    <t>O&amp;M Expense</t>
  </si>
  <si>
    <t>A&amp;G Salaries</t>
  </si>
  <si>
    <t>Office Supplies and Expenses</t>
  </si>
  <si>
    <t>A&amp;G Expenses Transferred</t>
  </si>
  <si>
    <t>Outside Services Employed</t>
  </si>
  <si>
    <t>Property Insurance</t>
  </si>
  <si>
    <t>Injuries and Damages</t>
  </si>
  <si>
    <t>Employee Pensions and Benefits</t>
  </si>
  <si>
    <t>Franchise Requirements</t>
  </si>
  <si>
    <t>Regulatory Commission Expenses</t>
  </si>
  <si>
    <t>Duplicate Charges</t>
  </si>
  <si>
    <t>General Advertising Expense</t>
  </si>
  <si>
    <t>Rents</t>
  </si>
  <si>
    <t>Maintenance of General Plant</t>
  </si>
  <si>
    <t>Acct.</t>
  </si>
  <si>
    <t>Excluded</t>
  </si>
  <si>
    <t>FF1 323.181b</t>
  </si>
  <si>
    <t>FF1 323.182b</t>
  </si>
  <si>
    <t>FF1 323.183b</t>
  </si>
  <si>
    <t>FF1 323.184b</t>
  </si>
  <si>
    <t>FF1 323.185b</t>
  </si>
  <si>
    <t>FF1 323.186b</t>
  </si>
  <si>
    <t>FF1 323.187b</t>
  </si>
  <si>
    <t>FF1 323.188b</t>
  </si>
  <si>
    <t>FF1 323.189b</t>
  </si>
  <si>
    <t>FF1 323.190b</t>
  </si>
  <si>
    <t>FF1 323.191b</t>
  </si>
  <si>
    <t>FF1 323.192b</t>
  </si>
  <si>
    <t>FF1 323.193b</t>
  </si>
  <si>
    <t>FF1 323.196b</t>
  </si>
  <si>
    <t>Total A&amp;G Expenses:</t>
  </si>
  <si>
    <t>Transmission Wages and Salaries Allocation Factor:</t>
  </si>
  <si>
    <t>Negative amount</t>
  </si>
  <si>
    <t>Rate Base Item</t>
  </si>
  <si>
    <t>Method</t>
  </si>
  <si>
    <t>Calculation</t>
  </si>
  <si>
    <t>BOY/EOY Avg.</t>
  </si>
  <si>
    <t>Transmission Plant Held for Future Use</t>
  </si>
  <si>
    <t>Adjustment</t>
  </si>
  <si>
    <t>Accumulated Depreciation Reserve</t>
  </si>
  <si>
    <t>Accumulated Deferred Income Taxes</t>
  </si>
  <si>
    <t>Notes</t>
  </si>
  <si>
    <t xml:space="preserve">FERC Form 1 Reference </t>
  </si>
  <si>
    <t>or Instruction</t>
  </si>
  <si>
    <t>Cash Working Capital</t>
  </si>
  <si>
    <t>Rate Base</t>
  </si>
  <si>
    <t>Amount</t>
  </si>
  <si>
    <t>Source</t>
  </si>
  <si>
    <t>December</t>
  </si>
  <si>
    <t>January</t>
  </si>
  <si>
    <t>February</t>
  </si>
  <si>
    <t>April</t>
  </si>
  <si>
    <t>May</t>
  </si>
  <si>
    <t>July</t>
  </si>
  <si>
    <t>August</t>
  </si>
  <si>
    <t>September</t>
  </si>
  <si>
    <t>November</t>
  </si>
  <si>
    <t>October</t>
  </si>
  <si>
    <t>Month</t>
  </si>
  <si>
    <t>Year</t>
  </si>
  <si>
    <t>Data</t>
  </si>
  <si>
    <t>March</t>
  </si>
  <si>
    <t>Period</t>
  </si>
  <si>
    <t>Cumulative</t>
  </si>
  <si>
    <t>See Note 1</t>
  </si>
  <si>
    <t>Where:</t>
  </si>
  <si>
    <t>RB = Rate Base</t>
  </si>
  <si>
    <t>CTR = Composite Tax Rate</t>
  </si>
  <si>
    <t>CO = Credits and Other</t>
  </si>
  <si>
    <t>Franchise Fee Expense:</t>
  </si>
  <si>
    <t>From</t>
  </si>
  <si>
    <t>To</t>
  </si>
  <si>
    <t>Note:</t>
  </si>
  <si>
    <t>CWIP Plant</t>
  </si>
  <si>
    <t>Depreciation Expense</t>
  </si>
  <si>
    <t>A&amp;G Expense</t>
  </si>
  <si>
    <t>Working Capital Amounts</t>
  </si>
  <si>
    <t>Accumulated Depreciation Reserve Amounts</t>
  </si>
  <si>
    <t>True Up</t>
  </si>
  <si>
    <t>Calculation of Administrative and General Expense</t>
  </si>
  <si>
    <t>See Note 3</t>
  </si>
  <si>
    <t>Abandoned Plant Amortization Expense</t>
  </si>
  <si>
    <t>Less Account  924:</t>
  </si>
  <si>
    <t>Property Insurance portion of A&amp;G:</t>
  </si>
  <si>
    <t>Administrative and General Expenses:</t>
  </si>
  <si>
    <t>G + I Depreciation Reserve</t>
  </si>
  <si>
    <t>Abandoned Plant</t>
  </si>
  <si>
    <t xml:space="preserve">Line </t>
  </si>
  <si>
    <t>Col 2</t>
  </si>
  <si>
    <t>Col 3</t>
  </si>
  <si>
    <t>Col 4</t>
  </si>
  <si>
    <t>Other</t>
  </si>
  <si>
    <t>Gains and Losses on Transmission Plant Held for Future Use -- Land</t>
  </si>
  <si>
    <t>Col 1</t>
  </si>
  <si>
    <t>Other Regulatory Assets/Liabilities</t>
  </si>
  <si>
    <t>Instructions:</t>
  </si>
  <si>
    <t>FERC Form 1</t>
  </si>
  <si>
    <t>Total Amount Excluded</t>
  </si>
  <si>
    <t>Shareholder</t>
  </si>
  <si>
    <t>Franchise</t>
  </si>
  <si>
    <t>Requirements</t>
  </si>
  <si>
    <t>PBOPs</t>
  </si>
  <si>
    <t>Authorized PBOPs expense amount:</t>
  </si>
  <si>
    <t>Prior Year FF1 PBOPs expense:</t>
  </si>
  <si>
    <t>Note 1: Itemization of exclusions</t>
  </si>
  <si>
    <t>PBOPs Expense Exclusion:</t>
  </si>
  <si>
    <t>Note 3: PBOPs Exclusion Calculation</t>
  </si>
  <si>
    <t>through the Franchise Fees Expense item.</t>
  </si>
  <si>
    <t>See instruction #4</t>
  </si>
  <si>
    <t>or Other</t>
  </si>
  <si>
    <t>Exclusions</t>
  </si>
  <si>
    <t>15a</t>
  </si>
  <si>
    <t>See Note 4</t>
  </si>
  <si>
    <t>Previous</t>
  </si>
  <si>
    <t>with Interest</t>
  </si>
  <si>
    <t>ISO Transmission Plant</t>
  </si>
  <si>
    <t>wo Interest for</t>
  </si>
  <si>
    <t>for Current</t>
  </si>
  <si>
    <t>Current Month</t>
  </si>
  <si>
    <t>pursuant to Commission acceptance of an SCE FPA Section 205 filing to revise the authorized PBOPs expense,</t>
  </si>
  <si>
    <t>(Sum of Col 1 to Col 4)</t>
  </si>
  <si>
    <t>in accordance with the tariff protocols.  Accordingly, any amount different than the authorized PBOPs</t>
  </si>
  <si>
    <t>Franchise Fee Factor:</t>
  </si>
  <si>
    <t>Reference:</t>
  </si>
  <si>
    <t>General + Elec. Misc. Intangible Plant</t>
  </si>
  <si>
    <t>Adjustments</t>
  </si>
  <si>
    <t>Amount to apply the Transmission W&amp;S AF:</t>
  </si>
  <si>
    <t>Transmission W&amp;S AF Portion of A&amp;G:</t>
  </si>
  <si>
    <t>Department</t>
  </si>
  <si>
    <t>A&amp;G</t>
  </si>
  <si>
    <t>Trans. And Dist. Business Unit</t>
  </si>
  <si>
    <t>Total Amount</t>
  </si>
  <si>
    <t>Percentage</t>
  </si>
  <si>
    <t>Uncollectibles Expense:</t>
  </si>
  <si>
    <t xml:space="preserve">Note 4: </t>
  </si>
  <si>
    <t>Franchise Fees Expenses component of the Prior Year TRR are based on Franchise Fee Factors.</t>
  </si>
  <si>
    <t>siting, or informational purposes in column 1.</t>
  </si>
  <si>
    <t>True Up Incentive Adder</t>
  </si>
  <si>
    <t>June</t>
  </si>
  <si>
    <t>A) Rate Base for True Up TRR</t>
  </si>
  <si>
    <t>Total without True Up Incentive Adder</t>
  </si>
  <si>
    <t>True Up TRR wo FF:</t>
  </si>
  <si>
    <t>True Up TRR:</t>
  </si>
  <si>
    <t>Transmission Depreciation Reserve - ISO</t>
  </si>
  <si>
    <t>Distribution Depreciation Reserve - ISO</t>
  </si>
  <si>
    <t>a) Exclude amount of any Shareholder Adjustments, costs incurred on behalf of SCE shareholders, from relevant account in Column 1.</t>
  </si>
  <si>
    <t>Calculation of True Up TRR</t>
  </si>
  <si>
    <t>a</t>
  </si>
  <si>
    <t>b</t>
  </si>
  <si>
    <t>c</t>
  </si>
  <si>
    <t>d</t>
  </si>
  <si>
    <t>e</t>
  </si>
  <si>
    <t>f</t>
  </si>
  <si>
    <t>Adjustment:</t>
  </si>
  <si>
    <t>g</t>
  </si>
  <si>
    <t>Instruction 1</t>
  </si>
  <si>
    <t>1) Use weighted average (by time) of the Return on Equity in effect during the Prior Year in determining the "Cost of Capital Rate" on Line 18</t>
  </si>
  <si>
    <t>and the "Equity Rate of Return Including Preferred Stock" on Line 22 in the event that the ROE is revised during the Prior Year.  In this event,</t>
  </si>
  <si>
    <t>the ROE used in Schedule 1 will differ from the ROE used in this Schedule 4, because the Schedule 1 ROE will be the most recent ROE,</t>
  </si>
  <si>
    <t>Amortization and Regulatory Debits/Credits</t>
  </si>
  <si>
    <t>Uncollectibles Expense Factor:</t>
  </si>
  <si>
    <t>D = Book Depreciation of AFUDC Equity Book Basis</t>
  </si>
  <si>
    <t>ER = Equity ROR inc. Com. and Pref. Stock</t>
  </si>
  <si>
    <t>expense is excluded from account 926 (see note 3).  Docket or Decision approving authorized PBOPs amount:</t>
  </si>
  <si>
    <t>whereas the Schedule 4 Cost of Capital Rate and Equity Rate of Return including Com. + Pref. Stock will be based on the weighted-average ROE.</t>
  </si>
  <si>
    <t>in Schedule 19 (OandM) related to Order 668 costs transferred.</t>
  </si>
  <si>
    <t xml:space="preserve">c) Exclude entire amount of account 927 "Franchise Requirements" in Column 2, as those costs are recovered </t>
  </si>
  <si>
    <t xml:space="preserve">d) Exclude any amount of Account 930.1 "General Advertising Expense" not related to advertising for safety, </t>
  </si>
  <si>
    <t>e) Exclude any amount of expense relating to secondary land use and audit expenses not directly benefitting utility customers.</t>
  </si>
  <si>
    <t>b) Include as an adjustment in Column 1 for Account 920 any amount excluded from Accounts 569.100, 569.200, and 569.300</t>
  </si>
  <si>
    <t>Credit</t>
  </si>
  <si>
    <t>See Instructions 2b, 3, and Note 2</t>
  </si>
  <si>
    <t>1) Nuclear Power Research Expenses.</t>
  </si>
  <si>
    <t>2) Write Off of Abandoned Project Expenses.</t>
  </si>
  <si>
    <t>f) Exclude from account 930.2:</t>
  </si>
  <si>
    <t>3) Any advertising expenses within the Consultants/Professional Services category.</t>
  </si>
  <si>
    <t>5) SCE shall make no adjustments to recorded labor amounts related to non-labor labor and/or Indirect labor in Schedule 20.</t>
  </si>
  <si>
    <t xml:space="preserve">2) Beginning with the True Up Adjustment calculation for 2012 utilizing the True Up TRR for 2012, exclude from CWIP recovery the capital cost of </t>
  </si>
  <si>
    <t xml:space="preserve">facilities that were purchased for the portion of Tehachapi Segment 8 near the Chino Airport, but due to the April 25, 2011 Notice of Presumed </t>
  </si>
  <si>
    <t xml:space="preserve">Hazard issued to SCE by the FAA are not used in the construction of Tehachapi or in any other CWIP incentive project.  Additionally, </t>
  </si>
  <si>
    <t xml:space="preserve">construction of any SCE transmission project. </t>
  </si>
  <si>
    <t>SCE will permanently exclude from Plant In Service, Rate Base, and transmission rates these capital costs if the facilities are not used in the</t>
  </si>
  <si>
    <t>ROE at end of Prior Year</t>
  </si>
  <si>
    <t>In Effect</t>
  </si>
  <si>
    <t xml:space="preserve">Days ROE </t>
  </si>
  <si>
    <t>Commission Decisions approving ROE:</t>
  </si>
  <si>
    <t>See Line e below</t>
  </si>
  <si>
    <t>Calculation of weighted average Cost of Capital Rate in Prior Year:</t>
  </si>
  <si>
    <t>h</t>
  </si>
  <si>
    <t>i</t>
  </si>
  <si>
    <t>j</t>
  </si>
  <si>
    <t>Calculation of Equity Rate of Return Including Common and Preferred Stock:</t>
  </si>
  <si>
    <t>See Instruction 1</t>
  </si>
  <si>
    <t>If ROE does not change during year, then attribute all days to Line a "ROE at end of Prior Year" and none to "ROE at start of PY"</t>
  </si>
  <si>
    <t>Wtd. Avg. ROE in Prior Year</t>
  </si>
  <si>
    <t>Wtd. Cost of Long Term Debt</t>
  </si>
  <si>
    <t>Wtd.Cost of Preferred Stock</t>
  </si>
  <si>
    <t>Wtd.Cost of Common Stock</t>
  </si>
  <si>
    <t xml:space="preserve">1) Any amount of "Provision for Doubtful Accounts" costs. </t>
  </si>
  <si>
    <t>2) Any amount of "Accounting Suspense" costs.</t>
  </si>
  <si>
    <t>g) Exclude the following costs included in any account 920-935:</t>
  </si>
  <si>
    <t>3) Any penalties of fines.</t>
  </si>
  <si>
    <t>4) Any amount of costs recovered 100% through California Public Utilities Commission ("CPUC") rates.</t>
  </si>
  <si>
    <t>h) Exclude the following amounts of employee incentive compensation from any account 920-935:</t>
  </si>
  <si>
    <t>1) Any Long Term Incentive Compensation ("LTI") costs.</t>
  </si>
  <si>
    <t>ROE start of Prior Year</t>
  </si>
  <si>
    <t>Beginning of Prior Year</t>
  </si>
  <si>
    <t>End of Prior Year</t>
  </si>
  <si>
    <t>Unfunded Reserves</t>
  </si>
  <si>
    <t>Total days in year:</t>
  </si>
  <si>
    <t>((Line a ROE * Line a days) + (Line b ROE * Line b days)) / Total Days in Year</t>
  </si>
  <si>
    <t>SCE Records and Workpapers</t>
  </si>
  <si>
    <t>Remaining A&amp;G after exclusions &amp; NOIC Adjustment:</t>
  </si>
  <si>
    <t>NOIC</t>
  </si>
  <si>
    <t xml:space="preserve">Note 2: Non-Officer Incentive Compensation ("NOIC") Adjustment </t>
  </si>
  <si>
    <t>(NOIC includes Results Sharing, Management Incentive Program, and Non-Officer Executive Incentive Compensation).</t>
  </si>
  <si>
    <t xml:space="preserve">Adjust NOIC by excluding accrued NOIC Amount and replacing with the </t>
  </si>
  <si>
    <t>Accrued NOIC Amount:</t>
  </si>
  <si>
    <t>Actual A&amp;G NOIC payout:</t>
  </si>
  <si>
    <t>2) Fill out "Itemization of Exclusions" table for all input cells. NOIC amount in</t>
  </si>
  <si>
    <t xml:space="preserve">2) Beginning with Prior Year 2012, any amount of Officer Executive Incentive Compensation ("OEIC")  in excess of the amount </t>
  </si>
  <si>
    <t xml:space="preserve">    authorized by the CPUC in Decision D.12-11-051 or subsequent decision.</t>
  </si>
  <si>
    <t xml:space="preserve">3) Beginning with Prior Year 2012, any amount of Supplemental Executive Retirement Plan ("SERP") in excess of the amount </t>
  </si>
  <si>
    <t>4) Beginning with Prior Year 2012, any amount of NOIC in excess of the amount authorized by the CPUC in Decision D.12-11-051 or subsequent decision.</t>
  </si>
  <si>
    <t>5) Any Spot Bonus costs.</t>
  </si>
  <si>
    <t>6) Any Awards to Celebrate Excellence  ("ACE") costs.</t>
  </si>
  <si>
    <r>
      <t>3) NOIC adjustment in Column 3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 xml:space="preserve">Line 24 is made by determining the difference between the total accrued NOIC amount </t>
    </r>
  </si>
  <si>
    <t>included in the FERC Form 1 recorded cost amounts and the actual A&amp;G NOIC payout (see note 2).</t>
  </si>
  <si>
    <t>NOIC adjustment in column 3, Line 26 is made by entering the amount of accrued NOIC that is capitalized.</t>
  </si>
  <si>
    <t>Jan 1, 2012</t>
  </si>
  <si>
    <t>Dec 31, 2012</t>
  </si>
  <si>
    <t>1/16 (O&amp;M + A&amp;G)</t>
  </si>
  <si>
    <t>Income Taxes = [((RB * ER) + D) * (CTR/(1 – CTR))]  + CO/(1 – CTR)</t>
  </si>
  <si>
    <t>Actual non-capitalized NOIC Payouts:</t>
  </si>
  <si>
    <t>actual non-capitalized A&amp;G NOIC payout.</t>
  </si>
  <si>
    <t>True Up TRR without Franchise Fees and Uncollectibles Expense included:</t>
  </si>
  <si>
    <t>k</t>
  </si>
  <si>
    <t>Settlement in ER11-3697</t>
  </si>
  <si>
    <t>B) Return on Capital</t>
  </si>
  <si>
    <t>C) Income Taxes</t>
  </si>
  <si>
    <t>D) True Up TRR Calculation</t>
  </si>
  <si>
    <t>E) Calculation of final True Up TRR with Franchise Fees and Uncollectibles Expenses</t>
  </si>
  <si>
    <t xml:space="preserve">Change In </t>
  </si>
  <si>
    <t>TO8 TUTRR</t>
  </si>
  <si>
    <t>One Time Adjustment for Revised 2012 True Up TRR</t>
  </si>
  <si>
    <t>TRR Adjustment</t>
  </si>
  <si>
    <t>2012</t>
  </si>
  <si>
    <t xml:space="preserve">Total One-Time Adj: </t>
  </si>
  <si>
    <t>Total One-Time Adjustment for 2012:</t>
  </si>
  <si>
    <t xml:space="preserve">Filed True Up TRR </t>
  </si>
  <si>
    <t>TO8 Filing, Vol 1: Schedule 4, line 45</t>
  </si>
  <si>
    <t>TO8 Revised True Up TRR</t>
  </si>
  <si>
    <t>Variance*</t>
  </si>
  <si>
    <t>* Variance Includes Adjustments for:</t>
  </si>
  <si>
    <t>(1) Treatment of Whirlwind Substation in the 2012 Plant Study.</t>
  </si>
  <si>
    <t>(2) Corrections to various Plant Study component classifications.</t>
  </si>
  <si>
    <t>(3) Reclassification of Post-Construction Storm Water Pollution Prevention Plan Costs.</t>
  </si>
  <si>
    <t>(4) Workorder Adjustment to Incentive Plant.</t>
  </si>
  <si>
    <t xml:space="preserve">One Time Adjustment for CWIP Balance Account EOY 2011 </t>
  </si>
  <si>
    <t xml:space="preserve">CWIP Dec 2011 Balance in TO8 </t>
  </si>
  <si>
    <t>TO8 Filing, Vol 3: WP-Schedule 3-CWIPBA Balance Page 2 of 14</t>
  </si>
  <si>
    <t>Revised CWIP Dec 2011 Balance</t>
  </si>
  <si>
    <t>WP-Schedule 3-CWIPBA Balance Page 1 of 1</t>
  </si>
  <si>
    <t>(1) Adjustment for SWPPP costs re-classification from plant to expense.</t>
  </si>
  <si>
    <t>(2) Work Order Adjustment correcting for various incentive adjustements.</t>
  </si>
  <si>
    <t>(3) 2008 ROE Remand increasing base ROE by 101 basis points</t>
  </si>
  <si>
    <t>Schedule 3 - One-Time and Previous Period True Up Adjustment</t>
  </si>
  <si>
    <t>One Time Adjustment for CWIP Balancing Account EOY 2011</t>
  </si>
  <si>
    <t>Variance</t>
  </si>
  <si>
    <t>Revised TO8 - 2012 True Up TRR: Schedule 4, Line 45</t>
  </si>
  <si>
    <t>TO8 Revised True Up TRR with SONGS Litigation Costs Exclusion</t>
  </si>
  <si>
    <t>One Time Adjustment for 2012 Revised True Up TRR
(Implementation of 2012 SONGS Litigation Costs Exclusion)</t>
  </si>
  <si>
    <t>One Time Adjustment for Revised 2012 True Up TRR (9/17/14 Update)</t>
  </si>
  <si>
    <t>One Time Adjustment for Revised 2012 True Up TRR (SONGS Update)</t>
  </si>
  <si>
    <t>6-PlantInService, Line 18</t>
  </si>
  <si>
    <t>6-PlantInService, Line 24</t>
  </si>
  <si>
    <t>11-PHFU, Line 9</t>
  </si>
  <si>
    <t>12-AbandonedPlant Line 4</t>
  </si>
  <si>
    <t>13-WorkCap, Line 17</t>
  </si>
  <si>
    <t>13-WorkCap, Line 33</t>
  </si>
  <si>
    <t>Line 5 + Line 6 + Line 7</t>
  </si>
  <si>
    <t>8-AccDep, Line 14, Col. 12</t>
  </si>
  <si>
    <t>8-AccDep, Line 17, Col. 5</t>
  </si>
  <si>
    <t>8-AccDep, Line 23</t>
  </si>
  <si>
    <t>Line 9 + Line 10 + Line 11</t>
  </si>
  <si>
    <t>9-ADIT, Line 15</t>
  </si>
  <si>
    <t>14-IncentivePlant, L 12, C2</t>
  </si>
  <si>
    <t>22-NUCs, Line 9</t>
  </si>
  <si>
    <t>34-UnfundedReserves, Line 7</t>
  </si>
  <si>
    <t>23-RegAssets, Line 15</t>
  </si>
  <si>
    <t>L1+L2+L3+L4+L8+L12+</t>
  </si>
  <si>
    <t>L13+L14+L15+L15a+L16</t>
  </si>
  <si>
    <t>Instruction 1, Line j</t>
  </si>
  <si>
    <t>Line 17 * Line 18</t>
  </si>
  <si>
    <t>1-Base TRR L 58</t>
  </si>
  <si>
    <t>1-Base TRR L 62</t>
  </si>
  <si>
    <t>1-Base TRR L 64</t>
  </si>
  <si>
    <t>1-Base TRR L 65</t>
  </si>
  <si>
    <t>1-Base TRR L 66</t>
  </si>
  <si>
    <t>1-Base TRR L 67</t>
  </si>
  <si>
    <t>1-Base TRR L 68</t>
  </si>
  <si>
    <t>1-Base TRR L 69</t>
  </si>
  <si>
    <t>1-Base TRR L 70</t>
  </si>
  <si>
    <t>1-Base TRR L 71</t>
  </si>
  <si>
    <t>Line 19</t>
  </si>
  <si>
    <t>Line 20</t>
  </si>
  <si>
    <t>1-Base TRR L 74</t>
  </si>
  <si>
    <t>1-Base TRR L 75</t>
  </si>
  <si>
    <t>Sum Line 26 to Line 36</t>
  </si>
  <si>
    <t>15-IncentiveAdder L 20</t>
  </si>
  <si>
    <t>Line 37 + Line 38</t>
  </si>
  <si>
    <t>Line 39</t>
  </si>
  <si>
    <t>28-FFU, L 5</t>
  </si>
  <si>
    <t>Line 40 * Line 41</t>
  </si>
  <si>
    <t>Line 42 * Line 43</t>
  </si>
  <si>
    <t>L 40 + L 42 + L 44</t>
  </si>
  <si>
    <t>1-Base TRR L 49</t>
  </si>
  <si>
    <t>1-Base TRR L 50</t>
  </si>
  <si>
    <t>1-Base TRR L 51</t>
  </si>
  <si>
    <t>1-Base TRR L 46 * Line d</t>
  </si>
  <si>
    <t>Sum of Lines g to h</t>
  </si>
  <si>
    <t>1-Base TRR Line 7</t>
  </si>
  <si>
    <t>Line 15</t>
  </si>
  <si>
    <t>Line 5</t>
  </si>
  <si>
    <t>Line 16 - Line 17</t>
  </si>
  <si>
    <t>27-Allocators, Line 9</t>
  </si>
  <si>
    <t>Line 18 * Line 19</t>
  </si>
  <si>
    <t>27-Allocators, Line 22</t>
  </si>
  <si>
    <t>Line 5 Col 4 * Line 21</t>
  </si>
  <si>
    <t>Line 20 + Line 22</t>
  </si>
  <si>
    <t>TO9 - WP Schedule 3 - One Time Adj True Up Adj, Page 6, Line 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</si>
</sst>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&quot;$&quot;#,##0.00"/>
    <numFmt numFmtId="167" formatCode="_(* #,##0_);_(* \(#,##0\);_(* &quot;-&quot;??_);_(@_)"/>
    <numFmt numFmtId="168" formatCode="0.000%"/>
    <numFmt numFmtId="177" formatCode="_-* #,##0.00\ _D_M_-;\-* #,##0.00\ _D_M_-;_-* &quot;-&quot;??\ _D_M_-;_-@_-"/>
    <numFmt numFmtId="184" formatCode="&quot;$&quot;#,##0;[Red]&quot;$&quot;#,##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trike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6337778862885"/>
        <bgColor indexed="64"/>
      </patternFill>
    </fill>
  </fills>
  <borders count="36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07">
    <xf numFmtId="0" fontId="0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1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1" fillId="9" borderId="0" applyNumberFormat="0" applyBorder="0" applyAlignment="0" applyProtection="0"/>
    <xf numFmtId="0" fontId="20" fillId="20" borderId="0" applyNumberFormat="0" applyBorder="0" applyAlignment="0" applyProtection="0"/>
    <xf numFmtId="0" fontId="20" fillId="13" borderId="0" applyNumberFormat="0" applyBorder="0" applyAlignment="0" applyProtection="0"/>
    <xf numFmtId="0" fontId="21" fillId="21" borderId="0" applyNumberFormat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26" fillId="0" borderId="0" applyFont="0" applyFill="0" applyBorder="0" applyAlignment="0" applyProtection="0"/>
    <xf numFmtId="9" fontId="14" fillId="0" borderId="0" applyFont="0" applyFill="0" applyBorder="0" applyAlignment="0" applyProtection="0"/>
    <xf numFmtId="4" fontId="25" fillId="25" borderId="1" applyNumberFormat="0" applyProtection="0">
      <alignment vertical="center"/>
    </xf>
    <xf numFmtId="4" fontId="27" fillId="25" borderId="1" applyNumberFormat="0" applyProtection="0">
      <alignment vertical="center"/>
    </xf>
    <xf numFmtId="4" fontId="25" fillId="25" borderId="1" applyNumberFormat="0" applyProtection="0">
      <alignment horizontal="left" vertical="center" indent="1"/>
    </xf>
    <xf numFmtId="0" fontId="25" fillId="25" borderId="1" applyNumberFormat="0" applyProtection="0">
      <alignment horizontal="left" vertical="top" indent="1"/>
    </xf>
    <xf numFmtId="4" fontId="25" fillId="27" borderId="0" applyNumberFormat="0" applyProtection="0">
      <alignment horizontal="left" vertical="center" indent="1"/>
    </xf>
    <xf numFmtId="4" fontId="23" fillId="2" borderId="1" applyNumberFormat="0" applyProtection="0">
      <alignment horizontal="right" vertical="center"/>
    </xf>
    <xf numFmtId="4" fontId="23" fillId="4" borderId="1" applyNumberFormat="0" applyProtection="0">
      <alignment horizontal="right" vertical="center"/>
    </xf>
    <xf numFmtId="4" fontId="23" fillId="11" borderId="1" applyNumberFormat="0" applyProtection="0">
      <alignment horizontal="right" vertical="center"/>
    </xf>
    <xf numFmtId="4" fontId="23" fillId="6" borderId="1" applyNumberFormat="0" applyProtection="0">
      <alignment horizontal="right" vertical="center"/>
    </xf>
    <xf numFmtId="4" fontId="23" fillId="7" borderId="1" applyNumberFormat="0" applyProtection="0">
      <alignment horizontal="right" vertical="center"/>
    </xf>
    <xf numFmtId="4" fontId="23" fillId="19" borderId="1" applyNumberFormat="0" applyProtection="0">
      <alignment horizontal="right" vertical="center"/>
    </xf>
    <xf numFmtId="4" fontId="23" fillId="15" borderId="1" applyNumberFormat="0" applyProtection="0">
      <alignment horizontal="right" vertical="center"/>
    </xf>
    <xf numFmtId="4" fontId="23" fillId="28" borderId="1" applyNumberFormat="0" applyProtection="0">
      <alignment horizontal="right" vertical="center"/>
    </xf>
    <xf numFmtId="4" fontId="23" fillId="5" borderId="1" applyNumberFormat="0" applyProtection="0">
      <alignment horizontal="right" vertical="center"/>
    </xf>
    <xf numFmtId="4" fontId="25" fillId="29" borderId="2" applyNumberFormat="0" applyProtection="0">
      <alignment horizontal="left" vertical="center" indent="1"/>
    </xf>
    <xf numFmtId="4" fontId="23" fillId="30" borderId="0" applyNumberFormat="0" applyProtection="0">
      <alignment horizontal="left" vertical="center" indent="1"/>
    </xf>
    <xf numFmtId="4" fontId="28" fillId="31" borderId="0" applyNumberFormat="0" applyProtection="0">
      <alignment horizontal="left" vertical="center" indent="1"/>
    </xf>
    <xf numFmtId="4" fontId="23" fillId="27" borderId="1" applyNumberFormat="0" applyProtection="0">
      <alignment horizontal="right" vertical="center"/>
    </xf>
    <xf numFmtId="4" fontId="23" fillId="30" borderId="0" applyNumberFormat="0" applyProtection="0">
      <alignment horizontal="left" vertical="center" indent="1"/>
    </xf>
    <xf numFmtId="4" fontId="23" fillId="27" borderId="0" applyNumberFormat="0" applyProtection="0">
      <alignment horizontal="left" vertical="center" indent="1"/>
    </xf>
    <xf numFmtId="0" fontId="14" fillId="31" borderId="1" applyNumberFormat="0" applyProtection="0">
      <alignment horizontal="left" vertical="center" indent="1"/>
    </xf>
    <xf numFmtId="0" fontId="14" fillId="31" borderId="1" applyNumberFormat="0" applyProtection="0">
      <alignment horizontal="left" vertical="top" indent="1"/>
    </xf>
    <xf numFmtId="0" fontId="14" fillId="27" borderId="1" applyNumberFormat="0" applyProtection="0">
      <alignment horizontal="left" vertical="center" indent="1"/>
    </xf>
    <xf numFmtId="0" fontId="14" fillId="27" borderId="1" applyNumberFormat="0" applyProtection="0">
      <alignment horizontal="left" vertical="top" indent="1"/>
    </xf>
    <xf numFmtId="0" fontId="14" fillId="3" borderId="1" applyNumberFormat="0" applyProtection="0">
      <alignment horizontal="left" vertical="center" indent="1"/>
    </xf>
    <xf numFmtId="0" fontId="14" fillId="3" borderId="1" applyNumberFormat="0" applyProtection="0">
      <alignment horizontal="left" vertical="top" indent="1"/>
    </xf>
    <xf numFmtId="0" fontId="14" fillId="30" borderId="1" applyNumberFormat="0" applyProtection="0">
      <alignment horizontal="left" vertical="center" indent="1"/>
    </xf>
    <xf numFmtId="0" fontId="14" fillId="30" borderId="1" applyNumberFormat="0" applyProtection="0">
      <alignment horizontal="left" vertical="top" indent="1"/>
    </xf>
    <xf numFmtId="0" fontId="14" fillId="32" borderId="3" applyNumberFormat="0">
      <protection locked="0"/>
    </xf>
    <xf numFmtId="4" fontId="23" fillId="26" borderId="1" applyNumberFormat="0" applyProtection="0">
      <alignment vertical="center"/>
    </xf>
    <xf numFmtId="4" fontId="29" fillId="26" borderId="1" applyNumberFormat="0" applyProtection="0">
      <alignment vertical="center"/>
    </xf>
    <xf numFmtId="4" fontId="23" fillId="26" borderId="1" applyNumberFormat="0" applyProtection="0">
      <alignment horizontal="left" vertical="center" indent="1"/>
    </xf>
    <xf numFmtId="0" fontId="23" fillId="26" borderId="1" applyNumberFormat="0" applyProtection="0">
      <alignment horizontal="left" vertical="top" indent="1"/>
    </xf>
    <xf numFmtId="4" fontId="23" fillId="30" borderId="1" applyNumberFormat="0" applyProtection="0">
      <alignment horizontal="right" vertical="center"/>
    </xf>
    <xf numFmtId="4" fontId="29" fillId="30" borderId="1" applyNumberFormat="0" applyProtection="0">
      <alignment horizontal="right" vertical="center"/>
    </xf>
    <xf numFmtId="4" fontId="23" fillId="27" borderId="1" applyNumberFormat="0" applyProtection="0">
      <alignment horizontal="left" vertical="center" indent="1"/>
    </xf>
    <xf numFmtId="0" fontId="23" fillId="27" borderId="1" applyNumberFormat="0" applyProtection="0">
      <alignment horizontal="left" vertical="top" indent="1"/>
    </xf>
    <xf numFmtId="4" fontId="30" fillId="33" borderId="0" applyNumberFormat="0" applyProtection="0">
      <alignment horizontal="left" vertical="center" indent="1"/>
    </xf>
    <xf numFmtId="4" fontId="24" fillId="30" borderId="1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1" fillId="0" borderId="0"/>
    <xf numFmtId="0" fontId="10" fillId="0" borderId="0"/>
    <xf numFmtId="0" fontId="10" fillId="0" borderId="0"/>
    <xf numFmtId="177" fontId="11" fillId="0" borderId="0" applyFont="0" applyFill="0" applyBorder="0" applyAlignment="0" applyProtection="0"/>
    <xf numFmtId="0" fontId="11" fillId="31" borderId="1" applyNumberFormat="0" applyProtection="0">
      <alignment horizontal="left" vertical="center" indent="1"/>
    </xf>
    <xf numFmtId="0" fontId="11" fillId="31" borderId="1" applyNumberFormat="0" applyProtection="0">
      <alignment horizontal="left" vertical="top" indent="1"/>
    </xf>
    <xf numFmtId="0" fontId="11" fillId="27" borderId="1" applyNumberFormat="0" applyProtection="0">
      <alignment horizontal="left" vertical="center" indent="1"/>
    </xf>
    <xf numFmtId="0" fontId="11" fillId="27" borderId="1" applyNumberFormat="0" applyProtection="0">
      <alignment horizontal="left" vertical="top" indent="1"/>
    </xf>
    <xf numFmtId="0" fontId="11" fillId="3" borderId="1" applyNumberFormat="0" applyProtection="0">
      <alignment horizontal="left" vertical="center" indent="1"/>
    </xf>
    <xf numFmtId="0" fontId="11" fillId="3" borderId="1" applyNumberFormat="0" applyProtection="0">
      <alignment horizontal="left" vertical="top" indent="1"/>
    </xf>
    <xf numFmtId="0" fontId="11" fillId="30" borderId="1" applyNumberFormat="0" applyProtection="0">
      <alignment horizontal="left" vertical="center" indent="1"/>
    </xf>
    <xf numFmtId="0" fontId="11" fillId="30" borderId="1" applyNumberFormat="0" applyProtection="0">
      <alignment horizontal="left" vertical="top" indent="1"/>
    </xf>
    <xf numFmtId="0" fontId="11" fillId="32" borderId="3" applyNumberFormat="0">
      <protection locked="0"/>
    </xf>
    <xf numFmtId="0" fontId="37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43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5" fillId="29" borderId="32" applyNumberFormat="0" applyProtection="0">
      <alignment horizontal="left" vertical="center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8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quotePrefix="1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left" indent="1"/>
    </xf>
    <xf numFmtId="0" fontId="0" fillId="0" borderId="0" xfId="0" applyFill="1"/>
    <xf numFmtId="0" fontId="14" fillId="0" borderId="0" xfId="0" applyFont="1" applyFill="1"/>
    <xf numFmtId="0" fontId="0" fillId="0" borderId="0" xfId="0" applyAlignment="1">
      <alignment horizontal="left" indent="1"/>
    </xf>
    <xf numFmtId="0" fontId="14" fillId="0" borderId="0" xfId="25" applyFont="1" applyBorder="1" applyAlignment="1">
      <alignment horizontal="left"/>
    </xf>
    <xf numFmtId="0" fontId="14" fillId="0" borderId="0" xfId="25" applyNumberFormat="1" applyFont="1" applyFill="1" applyBorder="1" applyAlignment="1">
      <alignment horizontal="left"/>
    </xf>
    <xf numFmtId="0" fontId="12" fillId="0" borderId="0" xfId="25" applyNumberFormat="1" applyFont="1" applyFill="1" applyBorder="1" applyAlignment="1">
      <alignment horizontal="left"/>
    </xf>
    <xf numFmtId="1" fontId="14" fillId="0" borderId="0" xfId="25" applyNumberFormat="1" applyFont="1" applyFill="1" applyBorder="1" applyAlignment="1">
      <alignment horizontal="center"/>
    </xf>
    <xf numFmtId="0" fontId="15" fillId="0" borderId="0" xfId="25" applyFont="1" applyBorder="1" applyAlignment="1">
      <alignment horizontal="center"/>
    </xf>
    <xf numFmtId="0" fontId="12" fillId="0" borderId="0" xfId="25" applyFont="1" applyAlignment="1">
      <alignment horizontal="center"/>
    </xf>
    <xf numFmtId="0" fontId="15" fillId="0" borderId="0" xfId="25" applyFont="1" applyFill="1" applyBorder="1" applyAlignment="1">
      <alignment horizontal="center"/>
    </xf>
    <xf numFmtId="0" fontId="14" fillId="0" borderId="0" xfId="25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Fill="1" applyBorder="1"/>
    <xf numFmtId="0" fontId="0" fillId="34" borderId="0" xfId="0" applyFill="1"/>
    <xf numFmtId="0" fontId="12" fillId="0" borderId="0" xfId="0" applyFont="1" applyFill="1"/>
    <xf numFmtId="0" fontId="16" fillId="0" borderId="0" xfId="0" applyFont="1" applyFill="1"/>
    <xf numFmtId="0" fontId="14" fillId="0" borderId="0" xfId="0" applyFont="1" applyFill="1" applyAlignment="1">
      <alignment horizontal="left" indent="1"/>
    </xf>
    <xf numFmtId="164" fontId="14" fillId="0" borderId="0" xfId="0" applyNumberFormat="1" applyFont="1" applyFill="1"/>
    <xf numFmtId="165" fontId="14" fillId="0" borderId="0" xfId="0" applyNumberFormat="1" applyFont="1" applyFill="1"/>
    <xf numFmtId="165" fontId="16" fillId="0" borderId="0" xfId="0" applyNumberFormat="1" applyFont="1" applyFill="1"/>
    <xf numFmtId="0" fontId="15" fillId="0" borderId="0" xfId="0" applyFont="1"/>
    <xf numFmtId="0" fontId="15" fillId="0" borderId="0" xfId="0" applyFont="1" applyAlignment="1">
      <alignment horizontal="left"/>
    </xf>
    <xf numFmtId="164" fontId="17" fillId="0" borderId="0" xfId="0" applyNumberFormat="1" applyFont="1"/>
    <xf numFmtId="0" fontId="0" fillId="0" borderId="0" xfId="0" applyAlignment="1">
      <alignment horizontal="center"/>
    </xf>
    <xf numFmtId="0" fontId="15" fillId="0" borderId="0" xfId="0" applyFont="1" applyBorder="1" applyAlignment="1">
      <alignment horizontal="center"/>
    </xf>
    <xf numFmtId="164" fontId="0" fillId="0" borderId="0" xfId="0" applyNumberFormat="1" applyFill="1"/>
    <xf numFmtId="0" fontId="0" fillId="0" borderId="0" xfId="0" applyAlignment="1">
      <alignment horizontal="left"/>
    </xf>
    <xf numFmtId="165" fontId="0" fillId="0" borderId="0" xfId="0" applyNumberFormat="1" applyFill="1"/>
    <xf numFmtId="0" fontId="12" fillId="0" borderId="0" xfId="0" applyFont="1" applyAlignment="1">
      <alignment horizontal="left" indent="1"/>
    </xf>
    <xf numFmtId="166" fontId="0" fillId="0" borderId="0" xfId="0" applyNumberFormat="1"/>
    <xf numFmtId="10" fontId="0" fillId="0" borderId="0" xfId="0" applyNumberFormat="1" applyFill="1"/>
    <xf numFmtId="0" fontId="0" fillId="0" borderId="0" xfId="0" applyFill="1" applyAlignment="1">
      <alignment horizontal="right"/>
    </xf>
    <xf numFmtId="164" fontId="0" fillId="34" borderId="0" xfId="0" applyNumberFormat="1" applyFill="1" applyAlignment="1"/>
    <xf numFmtId="164" fontId="17" fillId="34" borderId="0" xfId="0" applyNumberFormat="1" applyFont="1" applyFill="1" applyAlignment="1"/>
    <xf numFmtId="165" fontId="17" fillId="0" borderId="0" xfId="0" applyNumberFormat="1" applyFont="1"/>
    <xf numFmtId="3" fontId="0" fillId="0" borderId="0" xfId="0" applyNumberFormat="1" applyAlignment="1">
      <alignment horizontal="center"/>
    </xf>
    <xf numFmtId="0" fontId="12" fillId="0" borderId="0" xfId="0" applyFont="1" applyAlignment="1">
      <alignment horizontal="left"/>
    </xf>
    <xf numFmtId="0" fontId="15" fillId="0" borderId="0" xfId="0" quotePrefix="1" applyFont="1" applyAlignment="1">
      <alignment horizontal="center"/>
    </xf>
    <xf numFmtId="1" fontId="14" fillId="0" borderId="0" xfId="25" applyNumberFormat="1" applyFont="1" applyFill="1" applyBorder="1" applyAlignment="1">
      <alignment horizontal="right"/>
    </xf>
    <xf numFmtId="164" fontId="16" fillId="0" borderId="0" xfId="0" applyNumberFormat="1" applyFont="1"/>
    <xf numFmtId="0" fontId="14" fillId="0" borderId="0" xfId="0" applyFont="1" applyAlignment="1">
      <alignment horizontal="right"/>
    </xf>
    <xf numFmtId="0" fontId="0" fillId="35" borderId="0" xfId="0" applyFill="1"/>
    <xf numFmtId="164" fontId="17" fillId="0" borderId="0" xfId="0" applyNumberFormat="1" applyFont="1" applyFill="1"/>
    <xf numFmtId="164" fontId="14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center"/>
    </xf>
    <xf numFmtId="164" fontId="0" fillId="35" borderId="0" xfId="0" applyNumberFormat="1" applyFill="1"/>
    <xf numFmtId="0" fontId="14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164" fontId="16" fillId="0" borderId="0" xfId="0" applyNumberFormat="1" applyFont="1" applyFill="1"/>
    <xf numFmtId="0" fontId="0" fillId="0" borderId="0" xfId="0" applyFill="1" applyAlignment="1">
      <alignment horizontal="left" indent="1"/>
    </xf>
    <xf numFmtId="0" fontId="14" fillId="35" borderId="0" xfId="0" applyFont="1" applyFill="1"/>
    <xf numFmtId="166" fontId="14" fillId="0" borderId="0" xfId="0" applyNumberFormat="1" applyFont="1" applyAlignment="1">
      <alignment horizontal="left" indent="1"/>
    </xf>
    <xf numFmtId="0" fontId="15" fillId="0" borderId="0" xfId="0" applyFont="1" applyFill="1" applyAlignment="1">
      <alignment horizontal="center"/>
    </xf>
    <xf numFmtId="164" fontId="0" fillId="0" borderId="0" xfId="0" applyNumberFormat="1" applyAlignment="1">
      <alignment horizontal="right" indent="1"/>
    </xf>
    <xf numFmtId="164" fontId="0" fillId="0" borderId="0" xfId="0" applyNumberFormat="1" applyAlignment="1"/>
    <xf numFmtId="164" fontId="16" fillId="35" borderId="0" xfId="0" applyNumberFormat="1" applyFont="1" applyFill="1" applyAlignment="1"/>
    <xf numFmtId="165" fontId="18" fillId="0" borderId="0" xfId="0" applyNumberFormat="1" applyFont="1"/>
    <xf numFmtId="165" fontId="19" fillId="0" borderId="0" xfId="0" applyNumberFormat="1" applyFont="1"/>
    <xf numFmtId="166" fontId="0" fillId="0" borderId="0" xfId="0" applyNumberFormat="1" applyFill="1"/>
    <xf numFmtId="166" fontId="14" fillId="0" borderId="0" xfId="0" applyNumberFormat="1" applyFont="1" applyFill="1" applyAlignment="1">
      <alignment horizontal="left" indent="1"/>
    </xf>
    <xf numFmtId="0" fontId="15" fillId="0" borderId="0" xfId="0" quotePrefix="1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164" fontId="0" fillId="0" borderId="0" xfId="0" applyNumberFormat="1" applyFill="1" applyAlignment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left" indent="1"/>
    </xf>
    <xf numFmtId="0" fontId="11" fillId="0" borderId="0" xfId="0" applyFont="1" applyFill="1"/>
    <xf numFmtId="164" fontId="11" fillId="0" borderId="0" xfId="0" applyNumberFormat="1" applyFont="1" applyFill="1" applyBorder="1"/>
    <xf numFmtId="0" fontId="11" fillId="0" borderId="0" xfId="0" applyFont="1" applyAlignment="1">
      <alignment horizontal="left" indent="1"/>
    </xf>
    <xf numFmtId="164" fontId="11" fillId="0" borderId="0" xfId="0" applyNumberFormat="1" applyFont="1"/>
    <xf numFmtId="0" fontId="11" fillId="35" borderId="0" xfId="0" applyFont="1" applyFill="1"/>
    <xf numFmtId="164" fontId="11" fillId="35" borderId="0" xfId="0" applyNumberFormat="1" applyFont="1" applyFill="1"/>
    <xf numFmtId="0" fontId="0" fillId="0" borderId="0" xfId="0" applyFill="1" applyBorder="1"/>
    <xf numFmtId="0" fontId="11" fillId="35" borderId="0" xfId="0" quotePrefix="1" applyFont="1" applyFill="1" applyAlignment="1">
      <alignment horizontal="center"/>
    </xf>
    <xf numFmtId="0" fontId="11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0" fontId="11" fillId="0" borderId="0" xfId="101" applyFont="1" applyFill="1"/>
    <xf numFmtId="15" fontId="11" fillId="35" borderId="0" xfId="0" quotePrefix="1" applyNumberFormat="1" applyFont="1" applyFill="1" applyAlignment="1">
      <alignment horizontal="center"/>
    </xf>
    <xf numFmtId="0" fontId="11" fillId="0" borderId="0" xfId="93" applyFill="1"/>
    <xf numFmtId="164" fontId="33" fillId="0" borderId="0" xfId="93" applyNumberFormat="1" applyFont="1" applyFill="1"/>
    <xf numFmtId="164" fontId="11" fillId="35" borderId="0" xfId="93" applyNumberFormat="1" applyFont="1" applyFill="1"/>
    <xf numFmtId="0" fontId="11" fillId="0" borderId="0" xfId="93" applyFont="1" applyFill="1"/>
    <xf numFmtId="0" fontId="11" fillId="0" borderId="0" xfId="101" applyFill="1"/>
    <xf numFmtId="164" fontId="0" fillId="0" borderId="0" xfId="0" applyNumberFormat="1" applyFill="1" applyBorder="1"/>
    <xf numFmtId="164" fontId="16" fillId="35" borderId="0" xfId="93" applyNumberFormat="1" applyFont="1" applyFill="1"/>
    <xf numFmtId="164" fontId="16" fillId="0" borderId="0" xfId="0" applyNumberFormat="1" applyFont="1" applyFill="1" applyBorder="1"/>
    <xf numFmtId="0" fontId="15" fillId="0" borderId="0" xfId="0" applyFont="1" applyFill="1"/>
    <xf numFmtId="0" fontId="0" fillId="0" borderId="0" xfId="0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left" indent="2"/>
    </xf>
    <xf numFmtId="0" fontId="16" fillId="0" borderId="0" xfId="0" applyFont="1" applyFill="1" applyAlignment="1">
      <alignment horizontal="left"/>
    </xf>
    <xf numFmtId="0" fontId="14" fillId="0" borderId="0" xfId="25" applyFont="1" applyFill="1" applyBorder="1" applyAlignment="1">
      <alignment horizontal="left" indent="1"/>
    </xf>
    <xf numFmtId="0" fontId="12" fillId="0" borderId="0" xfId="0" applyNumberFormat="1" applyFont="1" applyFill="1" applyAlignment="1">
      <alignment horizontal="left"/>
    </xf>
    <xf numFmtId="0" fontId="11" fillId="0" borderId="0" xfId="0" applyFont="1" applyFill="1" applyAlignment="1"/>
    <xf numFmtId="0" fontId="12" fillId="0" borderId="0" xfId="0" quotePrefix="1" applyFont="1" applyFill="1" applyAlignment="1">
      <alignment horizontal="center"/>
    </xf>
    <xf numFmtId="10" fontId="11" fillId="0" borderId="0" xfId="0" quotePrefix="1" applyNumberFormat="1" applyFont="1" applyFill="1" applyAlignment="1">
      <alignment horizontal="right"/>
    </xf>
    <xf numFmtId="3" fontId="0" fillId="0" borderId="0" xfId="0" applyNumberFormat="1" applyFill="1" applyAlignment="1">
      <alignment horizontal="center"/>
    </xf>
    <xf numFmtId="0" fontId="38" fillId="0" borderId="0" xfId="0" applyFont="1" applyFill="1"/>
    <xf numFmtId="0" fontId="11" fillId="0" borderId="0" xfId="93" applyFont="1" applyFill="1" applyAlignment="1">
      <alignment horizontal="left" indent="2"/>
    </xf>
    <xf numFmtId="0" fontId="11" fillId="0" borderId="0" xfId="93" applyFont="1" applyFill="1" applyAlignment="1">
      <alignment horizontal="left"/>
    </xf>
    <xf numFmtId="10" fontId="11" fillId="35" borderId="0" xfId="0" quotePrefix="1" applyNumberFormat="1" applyFont="1" applyFill="1" applyAlignment="1">
      <alignment horizontal="right"/>
    </xf>
    <xf numFmtId="164" fontId="17" fillId="0" borderId="0" xfId="0" applyNumberFormat="1" applyFont="1" applyFill="1" applyBorder="1"/>
    <xf numFmtId="164" fontId="14" fillId="0" borderId="0" xfId="0" applyNumberFormat="1" applyFont="1" applyFill="1" applyBorder="1"/>
    <xf numFmtId="165" fontId="0" fillId="0" borderId="0" xfId="0" applyNumberFormat="1" applyFill="1" applyBorder="1"/>
    <xf numFmtId="164" fontId="0" fillId="36" borderId="0" xfId="0" applyNumberFormat="1" applyFill="1" applyBorder="1"/>
    <xf numFmtId="164" fontId="17" fillId="36" borderId="0" xfId="0" applyNumberFormat="1" applyFont="1" applyFill="1" applyBorder="1"/>
    <xf numFmtId="164" fontId="14" fillId="36" borderId="0" xfId="0" applyNumberFormat="1" applyFont="1" applyFill="1" applyBorder="1"/>
    <xf numFmtId="168" fontId="0" fillId="0" borderId="0" xfId="0" applyNumberFormat="1" applyFill="1" applyBorder="1"/>
    <xf numFmtId="164" fontId="11" fillId="36" borderId="0" xfId="0" applyNumberFormat="1" applyFont="1" applyFill="1" applyBorder="1"/>
    <xf numFmtId="164" fontId="11" fillId="36" borderId="14" xfId="0" applyNumberFormat="1" applyFont="1" applyFill="1" applyBorder="1"/>
    <xf numFmtId="184" fontId="16" fillId="36" borderId="14" xfId="0" applyNumberFormat="1" applyFont="1" applyFill="1" applyBorder="1"/>
    <xf numFmtId="164" fontId="34" fillId="36" borderId="13" xfId="0" applyNumberFormat="1" applyFont="1" applyFill="1" applyBorder="1"/>
    <xf numFmtId="0" fontId="12" fillId="36" borderId="12" xfId="0" applyFont="1" applyFill="1" applyBorder="1" applyAlignment="1">
      <alignment horizontal="center"/>
    </xf>
    <xf numFmtId="0" fontId="12" fillId="36" borderId="14" xfId="0" applyFont="1" applyFill="1" applyBorder="1" applyAlignment="1">
      <alignment horizontal="center"/>
    </xf>
    <xf numFmtId="164" fontId="0" fillId="36" borderId="0" xfId="0" applyNumberFormat="1" applyFill="1"/>
    <xf numFmtId="164" fontId="14" fillId="36" borderId="0" xfId="0" applyNumberFormat="1" applyFont="1" applyFill="1"/>
    <xf numFmtId="164" fontId="11" fillId="35" borderId="26" xfId="0" applyNumberFormat="1" applyFont="1" applyFill="1" applyBorder="1"/>
    <xf numFmtId="165" fontId="17" fillId="0" borderId="0" xfId="0" applyNumberFormat="1" applyFont="1" applyFill="1" applyBorder="1"/>
    <xf numFmtId="165" fontId="11" fillId="0" borderId="0" xfId="0" applyNumberFormat="1" applyFont="1" applyFill="1" applyBorder="1"/>
    <xf numFmtId="0" fontId="2" fillId="0" borderId="0" xfId="157"/>
    <xf numFmtId="0" fontId="32" fillId="37" borderId="3" xfId="157" applyFont="1" applyFill="1" applyBorder="1" applyAlignment="1">
      <alignment horizontal="center"/>
    </xf>
    <xf numFmtId="0" fontId="2" fillId="0" borderId="0" xfId="157" applyFill="1"/>
    <xf numFmtId="3" fontId="2" fillId="0" borderId="3" xfId="157" applyNumberFormat="1" applyBorder="1" applyAlignment="1">
      <alignment horizontal="center"/>
    </xf>
    <xf numFmtId="0" fontId="2" fillId="0" borderId="3" xfId="157" applyBorder="1"/>
    <xf numFmtId="3" fontId="0" fillId="0" borderId="3" xfId="158" applyNumberFormat="1" applyFont="1" applyFill="1" applyBorder="1" applyAlignment="1">
      <alignment horizontal="center"/>
    </xf>
    <xf numFmtId="3" fontId="32" fillId="0" borderId="3" xfId="157" applyNumberFormat="1" applyFont="1" applyFill="1" applyBorder="1" applyAlignment="1">
      <alignment horizontal="center"/>
    </xf>
    <xf numFmtId="0" fontId="2" fillId="0" borderId="7" xfId="157" applyBorder="1"/>
    <xf numFmtId="167" fontId="2" fillId="0" borderId="7" xfId="157" applyNumberFormat="1" applyBorder="1"/>
    <xf numFmtId="0" fontId="2" fillId="0" borderId="27" xfId="157" applyBorder="1"/>
    <xf numFmtId="0" fontId="2" fillId="0" borderId="28" xfId="157" applyBorder="1"/>
    <xf numFmtId="0" fontId="2" fillId="0" borderId="29" xfId="157" applyBorder="1"/>
    <xf numFmtId="167" fontId="0" fillId="0" borderId="29" xfId="158" applyNumberFormat="1" applyFont="1" applyFill="1" applyBorder="1"/>
    <xf numFmtId="167" fontId="32" fillId="0" borderId="31" xfId="157" applyNumberFormat="1" applyFont="1" applyFill="1" applyBorder="1"/>
    <xf numFmtId="0" fontId="32" fillId="38" borderId="15" xfId="157" applyFont="1" applyFill="1" applyBorder="1"/>
    <xf numFmtId="0" fontId="2" fillId="38" borderId="16" xfId="157" applyFill="1" applyBorder="1"/>
    <xf numFmtId="0" fontId="2" fillId="38" borderId="17" xfId="157" applyFill="1" applyBorder="1"/>
    <xf numFmtId="0" fontId="32" fillId="38" borderId="18" xfId="157" applyFont="1" applyFill="1" applyBorder="1"/>
    <xf numFmtId="0" fontId="2" fillId="38" borderId="19" xfId="157" applyFill="1" applyBorder="1"/>
    <xf numFmtId="0" fontId="2" fillId="38" borderId="20" xfId="157" applyFill="1" applyBorder="1"/>
    <xf numFmtId="0" fontId="32" fillId="0" borderId="24" xfId="157" applyFont="1" applyBorder="1"/>
    <xf numFmtId="0" fontId="2" fillId="0" borderId="0" xfId="157" applyBorder="1"/>
    <xf numFmtId="0" fontId="32" fillId="0" borderId="0" xfId="157" applyFont="1" applyBorder="1" applyAlignment="1">
      <alignment horizontal="left" vertical="top" wrapText="1"/>
    </xf>
    <xf numFmtId="0" fontId="12" fillId="0" borderId="0" xfId="157" applyFont="1" applyBorder="1" applyAlignment="1">
      <alignment horizontal="center"/>
    </xf>
    <xf numFmtId="0" fontId="15" fillId="0" borderId="0" xfId="157" quotePrefix="1" applyFont="1" applyBorder="1" applyAlignment="1">
      <alignment horizontal="center"/>
    </xf>
    <xf numFmtId="0" fontId="15" fillId="0" borderId="25" xfId="157" quotePrefix="1" applyFont="1" applyBorder="1" applyAlignment="1">
      <alignment horizontal="center"/>
    </xf>
    <xf numFmtId="0" fontId="32" fillId="0" borderId="0" xfId="157" applyFont="1" applyBorder="1" applyAlignment="1">
      <alignment horizontal="center" vertical="top" wrapText="1"/>
    </xf>
    <xf numFmtId="0" fontId="34" fillId="0" borderId="0" xfId="157" applyFont="1" applyBorder="1"/>
    <xf numFmtId="0" fontId="12" fillId="0" borderId="25" xfId="157" applyFont="1" applyBorder="1" applyAlignment="1">
      <alignment horizontal="center"/>
    </xf>
    <xf numFmtId="0" fontId="32" fillId="0" borderId="0" xfId="157" applyFont="1" applyBorder="1" applyAlignment="1">
      <alignment horizontal="center"/>
    </xf>
    <xf numFmtId="0" fontId="35" fillId="0" borderId="0" xfId="157" applyFont="1" applyBorder="1" applyAlignment="1">
      <alignment horizontal="center"/>
    </xf>
    <xf numFmtId="0" fontId="2" fillId="0" borderId="24" xfId="157" applyBorder="1"/>
    <xf numFmtId="0" fontId="2" fillId="0" borderId="0" xfId="157" quotePrefix="1" applyBorder="1" applyAlignment="1">
      <alignment horizontal="center"/>
    </xf>
    <xf numFmtId="164" fontId="2" fillId="0" borderId="0" xfId="157" applyNumberFormat="1" applyBorder="1" applyAlignment="1">
      <alignment horizontal="right"/>
    </xf>
    <xf numFmtId="10" fontId="0" fillId="0" borderId="0" xfId="159" applyNumberFormat="1" applyFont="1" applyBorder="1"/>
    <xf numFmtId="164" fontId="11" fillId="0" borderId="0" xfId="157" applyNumberFormat="1" applyFont="1" applyBorder="1" applyAlignment="1">
      <alignment horizontal="right"/>
    </xf>
    <xf numFmtId="164" fontId="34" fillId="35" borderId="0" xfId="157" applyNumberFormat="1" applyFont="1" applyFill="1" applyBorder="1"/>
    <xf numFmtId="164" fontId="34" fillId="0" borderId="0" xfId="157" applyNumberFormat="1" applyFont="1" applyBorder="1" applyAlignment="1">
      <alignment horizontal="right"/>
    </xf>
    <xf numFmtId="164" fontId="34" fillId="0" borderId="0" xfId="157" applyNumberFormat="1" applyFont="1" applyFill="1" applyBorder="1" applyAlignment="1">
      <alignment horizontal="right"/>
    </xf>
    <xf numFmtId="164" fontId="34" fillId="0" borderId="25" xfId="157" applyNumberFormat="1" applyFont="1" applyBorder="1" applyAlignment="1">
      <alignment horizontal="right"/>
    </xf>
    <xf numFmtId="0" fontId="2" fillId="0" borderId="18" xfId="157" applyBorder="1"/>
    <xf numFmtId="0" fontId="2" fillId="0" borderId="19" xfId="157" applyBorder="1"/>
    <xf numFmtId="0" fontId="32" fillId="0" borderId="19" xfId="157" applyFont="1" applyBorder="1"/>
    <xf numFmtId="0" fontId="32" fillId="0" borderId="19" xfId="157" applyFont="1" applyBorder="1" applyAlignment="1">
      <alignment horizontal="right"/>
    </xf>
    <xf numFmtId="164" fontId="32" fillId="0" borderId="19" xfId="157" applyNumberFormat="1" applyFont="1" applyBorder="1"/>
    <xf numFmtId="164" fontId="32" fillId="0" borderId="20" xfId="157" applyNumberFormat="1" applyFont="1" applyBorder="1"/>
    <xf numFmtId="0" fontId="32" fillId="0" borderId="0" xfId="157" applyFont="1" applyAlignment="1">
      <alignment horizontal="center"/>
    </xf>
    <xf numFmtId="0" fontId="32" fillId="0" borderId="0" xfId="157" applyFont="1"/>
    <xf numFmtId="0" fontId="12" fillId="0" borderId="0" xfId="157" applyFont="1" applyAlignment="1">
      <alignment horizontal="center"/>
    </xf>
    <xf numFmtId="0" fontId="2" fillId="0" borderId="0" xfId="157" quotePrefix="1"/>
    <xf numFmtId="164" fontId="2" fillId="0" borderId="0" xfId="157" applyNumberFormat="1"/>
    <xf numFmtId="0" fontId="2" fillId="0" borderId="0" xfId="157" applyAlignment="1">
      <alignment horizontal="right"/>
    </xf>
    <xf numFmtId="164" fontId="2" fillId="0" borderId="0" xfId="157" applyNumberFormat="1" applyFont="1"/>
    <xf numFmtId="0" fontId="15" fillId="0" borderId="0" xfId="157" applyFont="1" applyBorder="1" applyAlignment="1">
      <alignment horizontal="center" vertical="top"/>
    </xf>
    <xf numFmtId="0" fontId="36" fillId="0" borderId="0" xfId="157" applyFont="1" applyBorder="1" applyAlignment="1">
      <alignment horizontal="center" vertical="top"/>
    </xf>
    <xf numFmtId="0" fontId="2" fillId="0" borderId="0" xfId="157" applyBorder="1" applyAlignment="1">
      <alignment vertical="top"/>
    </xf>
    <xf numFmtId="164" fontId="2" fillId="35" borderId="0" xfId="157" applyNumberFormat="1" applyFill="1" applyBorder="1" applyAlignment="1">
      <alignment horizontal="right"/>
    </xf>
    <xf numFmtId="0" fontId="36" fillId="0" borderId="24" xfId="157" applyFont="1" applyBorder="1" applyAlignment="1">
      <alignment horizontal="center" vertical="top"/>
    </xf>
    <xf numFmtId="0" fontId="15" fillId="0" borderId="25" xfId="157" applyFont="1" applyBorder="1" applyAlignment="1">
      <alignment horizontal="center" vertical="top"/>
    </xf>
    <xf numFmtId="0" fontId="32" fillId="38" borderId="22" xfId="157" applyFont="1" applyFill="1" applyBorder="1" applyAlignment="1">
      <alignment horizontal="center"/>
    </xf>
    <xf numFmtId="0" fontId="32" fillId="38" borderId="22" xfId="157" applyFont="1" applyFill="1" applyBorder="1" applyAlignment="1">
      <alignment horizontal="center" wrapText="1"/>
    </xf>
    <xf numFmtId="0" fontId="32" fillId="38" borderId="23" xfId="157" applyFont="1" applyFill="1" applyBorder="1" applyAlignment="1">
      <alignment horizontal="center"/>
    </xf>
    <xf numFmtId="0" fontId="2" fillId="0" borderId="0" xfId="157" applyAlignment="1">
      <alignment horizontal="left" wrapText="1"/>
    </xf>
    <xf numFmtId="0" fontId="41" fillId="37" borderId="3" xfId="157" applyFont="1" applyFill="1" applyBorder="1" applyAlignment="1">
      <alignment horizontal="center" vertical="center" wrapText="1"/>
    </xf>
    <xf numFmtId="0" fontId="32" fillId="37" borderId="3" xfId="157" quotePrefix="1" applyFont="1" applyFill="1" applyBorder="1" applyAlignment="1">
      <alignment horizontal="center"/>
    </xf>
    <xf numFmtId="0" fontId="32" fillId="37" borderId="3" xfId="157" applyFont="1" applyFill="1" applyBorder="1" applyAlignment="1">
      <alignment horizontal="center"/>
    </xf>
    <xf numFmtId="0" fontId="2" fillId="0" borderId="7" xfId="157" applyBorder="1" applyAlignment="1">
      <alignment wrapText="1"/>
    </xf>
    <xf numFmtId="0" fontId="2" fillId="0" borderId="29" xfId="157" applyFill="1" applyBorder="1" applyAlignment="1">
      <alignment wrapText="1"/>
    </xf>
    <xf numFmtId="0" fontId="2" fillId="0" borderId="30" xfId="157" applyFill="1" applyBorder="1" applyAlignment="1">
      <alignment wrapText="1"/>
    </xf>
    <xf numFmtId="0" fontId="32" fillId="0" borderId="5" xfId="157" applyFont="1" applyBorder="1" applyAlignment="1">
      <alignment horizontal="right"/>
    </xf>
    <xf numFmtId="0" fontId="32" fillId="0" borderId="10" xfId="157" applyFont="1" applyBorder="1" applyAlignment="1">
      <alignment horizontal="right"/>
    </xf>
    <xf numFmtId="0" fontId="2" fillId="0" borderId="8" xfId="157" applyFill="1" applyBorder="1" applyAlignment="1">
      <alignment horizontal="left"/>
    </xf>
    <xf numFmtId="0" fontId="2" fillId="0" borderId="11" xfId="157" applyFill="1" applyBorder="1" applyAlignment="1">
      <alignment horizontal="left"/>
    </xf>
    <xf numFmtId="0" fontId="32" fillId="0" borderId="3" xfId="157" applyFont="1" applyBorder="1" applyAlignment="1">
      <alignment horizontal="right"/>
    </xf>
    <xf numFmtId="0" fontId="2" fillId="0" borderId="6" xfId="157" applyBorder="1" applyAlignment="1">
      <alignment horizontal="left"/>
    </xf>
    <xf numFmtId="0" fontId="2" fillId="0" borderId="9" xfId="157" applyBorder="1" applyAlignment="1">
      <alignment horizontal="left"/>
    </xf>
    <xf numFmtId="0" fontId="2" fillId="0" borderId="4" xfId="157" applyBorder="1" applyAlignment="1">
      <alignment horizontal="left"/>
    </xf>
    <xf numFmtId="0" fontId="2" fillId="0" borderId="3" xfId="157" applyBorder="1" applyAlignment="1">
      <alignment wrapText="1"/>
    </xf>
    <xf numFmtId="0" fontId="2" fillId="0" borderId="3" xfId="157" applyFill="1" applyBorder="1" applyAlignment="1">
      <alignment wrapText="1"/>
    </xf>
    <xf numFmtId="0" fontId="2" fillId="0" borderId="6" xfId="157" applyBorder="1" applyAlignment="1">
      <alignment horizontal="left" wrapText="1"/>
    </xf>
    <xf numFmtId="0" fontId="2" fillId="0" borderId="9" xfId="157" applyBorder="1" applyAlignment="1">
      <alignment horizontal="left" wrapText="1"/>
    </xf>
    <xf numFmtId="0" fontId="2" fillId="0" borderId="4" xfId="157" applyBorder="1" applyAlignment="1">
      <alignment horizontal="left" wrapText="1"/>
    </xf>
    <xf numFmtId="0" fontId="32" fillId="38" borderId="21" xfId="157" applyFont="1" applyFill="1" applyBorder="1" applyAlignment="1">
      <alignment horizontal="center"/>
    </xf>
    <xf numFmtId="0" fontId="12" fillId="0" borderId="24" xfId="157" applyFont="1" applyBorder="1" applyAlignment="1">
      <alignment horizontal="center"/>
    </xf>
    <xf numFmtId="0" fontId="15" fillId="0" borderId="24" xfId="157" applyFont="1" applyBorder="1" applyAlignment="1">
      <alignment horizontal="center" vertical="top"/>
    </xf>
    <xf numFmtId="164" fontId="34" fillId="35" borderId="24" xfId="157" applyNumberFormat="1" applyFont="1" applyFill="1" applyBorder="1"/>
    <xf numFmtId="164" fontId="32" fillId="0" borderId="18" xfId="157" applyNumberFormat="1" applyFont="1" applyBorder="1"/>
    <xf numFmtId="0" fontId="39" fillId="0" borderId="21" xfId="157" applyFont="1" applyBorder="1" applyAlignment="1">
      <alignment horizontal="right"/>
    </xf>
    <xf numFmtId="0" fontId="39" fillId="0" borderId="22" xfId="157" applyFont="1" applyBorder="1" applyAlignment="1">
      <alignment horizontal="right"/>
    </xf>
    <xf numFmtId="164" fontId="39" fillId="0" borderId="22" xfId="157" applyNumberFormat="1" applyFont="1" applyBorder="1" applyAlignment="1"/>
    <xf numFmtId="0" fontId="32" fillId="0" borderId="22" xfId="157" applyFont="1" applyBorder="1" applyAlignment="1"/>
    <xf numFmtId="0" fontId="2" fillId="0" borderId="22" xfId="157" applyBorder="1"/>
    <xf numFmtId="0" fontId="2" fillId="0" borderId="23" xfId="157" applyBorder="1"/>
    <xf numFmtId="0" fontId="32" fillId="38" borderId="33" xfId="157" applyFont="1" applyFill="1" applyBorder="1" applyAlignment="1">
      <alignment horizontal="center" wrapText="1"/>
    </xf>
    <xf numFmtId="0" fontId="32" fillId="38" borderId="34" xfId="157" applyFont="1" applyFill="1" applyBorder="1" applyAlignment="1">
      <alignment horizontal="center" wrapText="1"/>
    </xf>
    <xf numFmtId="0" fontId="32" fillId="38" borderId="35" xfId="157" applyFont="1" applyFill="1" applyBorder="1" applyAlignment="1">
      <alignment horizontal="center" wrapText="1"/>
    </xf>
    <xf numFmtId="0" fontId="1" fillId="0" borderId="3" xfId="157" applyFont="1" applyFill="1" applyBorder="1" applyAlignment="1">
      <alignment wrapText="1"/>
    </xf>
  </cellXfs>
  <cellStyles count="207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 2" xfId="19"/>
    <cellStyle name="Comma 2 2" xfId="20"/>
    <cellStyle name="Comma 2 2 2" xfId="89"/>
    <cellStyle name="Comma 2 3" xfId="88"/>
    <cellStyle name="Comma 2 4" xfId="76"/>
    <cellStyle name="Comma 3" xfId="21"/>
    <cellStyle name="Comma 3 2" xfId="90"/>
    <cellStyle name="Comma 4" xfId="87"/>
    <cellStyle name="Comma 5" xfId="132"/>
    <cellStyle name="Comma 6" xfId="158"/>
    <cellStyle name="Comma 6 2" xfId="205"/>
    <cellStyle name="Comma 8" xfId="126"/>
    <cellStyle name="Currency 2" xfId="91"/>
    <cellStyle name="Currency 3" xfId="133"/>
    <cellStyle name="Emphasis 1" xfId="22"/>
    <cellStyle name="Emphasis 2" xfId="23"/>
    <cellStyle name="Emphasis 3" xfId="24"/>
    <cellStyle name="Normal" xfId="0" builtinId="0"/>
    <cellStyle name="Normal 10" xfId="118"/>
    <cellStyle name="Normal 10 6" xfId="128"/>
    <cellStyle name="Normal 11" xfId="155"/>
    <cellStyle name="Normal 11 2" xfId="202"/>
    <cellStyle name="Normal 12" xfId="121"/>
    <cellStyle name="Normal 13" xfId="123"/>
    <cellStyle name="Normal 14" xfId="122"/>
    <cellStyle name="Normal 15" xfId="125"/>
    <cellStyle name="Normal 16" xfId="124"/>
    <cellStyle name="Normal 17" xfId="157"/>
    <cellStyle name="Normal 17 2" xfId="204"/>
    <cellStyle name="Normal 2" xfId="25"/>
    <cellStyle name="Normal 2 2" xfId="26"/>
    <cellStyle name="Normal 2 2 2" xfId="93"/>
    <cellStyle name="Normal 2 3" xfId="27"/>
    <cellStyle name="Normal 2 3 2" xfId="94"/>
    <cellStyle name="Normal 2 4" xfId="28"/>
    <cellStyle name="Normal 2 4 2" xfId="95"/>
    <cellStyle name="Normal 2 5" xfId="92"/>
    <cellStyle name="Normal 2 6" xfId="75"/>
    <cellStyle name="Normal 2 6 2" xfId="103"/>
    <cellStyle name="Normal 2 6 2 2" xfId="109"/>
    <cellStyle name="Normal 2 6 2 2 2" xfId="146"/>
    <cellStyle name="Normal 2 6 2 2 2 2" xfId="193"/>
    <cellStyle name="Normal 2 6 2 2 3" xfId="170"/>
    <cellStyle name="Normal 2 6 2 3" xfId="113"/>
    <cellStyle name="Normal 2 6 2 3 2" xfId="150"/>
    <cellStyle name="Normal 2 6 2 3 2 2" xfId="197"/>
    <cellStyle name="Normal 2 6 2 3 3" xfId="174"/>
    <cellStyle name="Normal 2 6 2 4" xfId="117"/>
    <cellStyle name="Normal 2 6 2 4 2" xfId="154"/>
    <cellStyle name="Normal 2 6 2 4 2 2" xfId="201"/>
    <cellStyle name="Normal 2 6 2 4 3" xfId="178"/>
    <cellStyle name="Normal 2 6 2 5" xfId="140"/>
    <cellStyle name="Normal 2 6 2 5 2" xfId="187"/>
    <cellStyle name="Normal 2 6 2 6" xfId="136"/>
    <cellStyle name="Normal 2 6 2 6 2" xfId="183"/>
    <cellStyle name="Normal 2 6 2 7" xfId="164"/>
    <cellStyle name="Normal 2 6 3" xfId="104"/>
    <cellStyle name="Normal 2 6 3 2" xfId="141"/>
    <cellStyle name="Normal 2 6 3 2 2" xfId="188"/>
    <cellStyle name="Normal 2 6 3 3" xfId="165"/>
    <cellStyle name="Normal 2 6 4" xfId="107"/>
    <cellStyle name="Normal 2 6 4 2" xfId="144"/>
    <cellStyle name="Normal 2 6 4 2 2" xfId="191"/>
    <cellStyle name="Normal 2 6 4 3" xfId="168"/>
    <cellStyle name="Normal 2 6 5" xfId="111"/>
    <cellStyle name="Normal 2 6 5 2" xfId="148"/>
    <cellStyle name="Normal 2 6 5 2 2" xfId="195"/>
    <cellStyle name="Normal 2 6 5 3" xfId="172"/>
    <cellStyle name="Normal 2 6 6" xfId="115"/>
    <cellStyle name="Normal 2 6 6 2" xfId="152"/>
    <cellStyle name="Normal 2 6 6 2 2" xfId="199"/>
    <cellStyle name="Normal 2 6 6 3" xfId="176"/>
    <cellStyle name="Normal 2 6 7" xfId="138"/>
    <cellStyle name="Normal 2 6 7 2" xfId="185"/>
    <cellStyle name="Normal 2 6 8" xfId="130"/>
    <cellStyle name="Normal 2 6 8 2" xfId="180"/>
    <cellStyle name="Normal 2 6 9" xfId="162"/>
    <cellStyle name="Normal 2 7" xfId="120"/>
    <cellStyle name="Normal 3" xfId="73"/>
    <cellStyle name="Normal 3 2" xfId="29"/>
    <cellStyle name="Normal 3 2 2" xfId="96"/>
    <cellStyle name="Normal 4" xfId="30"/>
    <cellStyle name="Normal 4 2" xfId="97"/>
    <cellStyle name="Normal 5" xfId="86"/>
    <cellStyle name="Normal 5 2" xfId="100"/>
    <cellStyle name="Normal 6" xfId="74"/>
    <cellStyle name="Normal 6 2" xfId="102"/>
    <cellStyle name="Normal 6 2 2" xfId="108"/>
    <cellStyle name="Normal 6 2 2 2" xfId="145"/>
    <cellStyle name="Normal 6 2 2 2 2" xfId="192"/>
    <cellStyle name="Normal 6 2 2 3" xfId="169"/>
    <cellStyle name="Normal 6 2 3" xfId="112"/>
    <cellStyle name="Normal 6 2 3 2" xfId="149"/>
    <cellStyle name="Normal 6 2 3 2 2" xfId="196"/>
    <cellStyle name="Normal 6 2 3 3" xfId="173"/>
    <cellStyle name="Normal 6 2 4" xfId="116"/>
    <cellStyle name="Normal 6 2 4 2" xfId="153"/>
    <cellStyle name="Normal 6 2 4 2 2" xfId="200"/>
    <cellStyle name="Normal 6 2 4 3" xfId="177"/>
    <cellStyle name="Normal 6 2 5" xfId="139"/>
    <cellStyle name="Normal 6 2 5 2" xfId="186"/>
    <cellStyle name="Normal 6 2 6" xfId="135"/>
    <cellStyle name="Normal 6 2 6 2" xfId="182"/>
    <cellStyle name="Normal 6 2 7" xfId="163"/>
    <cellStyle name="Normal 6 3" xfId="105"/>
    <cellStyle name="Normal 6 3 2" xfId="142"/>
    <cellStyle name="Normal 6 3 2 2" xfId="189"/>
    <cellStyle name="Normal 6 3 3" xfId="166"/>
    <cellStyle name="Normal 6 4" xfId="106"/>
    <cellStyle name="Normal 6 4 2" xfId="143"/>
    <cellStyle name="Normal 6 4 2 2" xfId="190"/>
    <cellStyle name="Normal 6 4 3" xfId="167"/>
    <cellStyle name="Normal 6 5" xfId="110"/>
    <cellStyle name="Normal 6 5 2" xfId="147"/>
    <cellStyle name="Normal 6 5 2 2" xfId="194"/>
    <cellStyle name="Normal 6 5 3" xfId="171"/>
    <cellStyle name="Normal 6 6" xfId="114"/>
    <cellStyle name="Normal 6 6 2" xfId="151"/>
    <cellStyle name="Normal 6 6 2 2" xfId="198"/>
    <cellStyle name="Normal 6 6 3" xfId="175"/>
    <cellStyle name="Normal 6 7" xfId="137"/>
    <cellStyle name="Normal 6 7 2" xfId="184"/>
    <cellStyle name="Normal 6 8" xfId="129"/>
    <cellStyle name="Normal 6 8 2" xfId="179"/>
    <cellStyle name="Normal 6 9" xfId="161"/>
    <cellStyle name="Normal 7" xfId="101"/>
    <cellStyle name="Normal 8" xfId="119"/>
    <cellStyle name="Normal 9" xfId="131"/>
    <cellStyle name="Normal 9 2" xfId="181"/>
    <cellStyle name="Percent 2" xfId="31"/>
    <cellStyle name="Percent 3" xfId="32"/>
    <cellStyle name="Percent 3 2" xfId="99"/>
    <cellStyle name="Percent 3 3" xfId="127"/>
    <cellStyle name="Percent 4" xfId="98"/>
    <cellStyle name="Percent 5" xfId="134"/>
    <cellStyle name="Percent 6" xfId="156"/>
    <cellStyle name="Percent 6 2" xfId="203"/>
    <cellStyle name="Percent 7" xfId="159"/>
    <cellStyle name="Percent 7 2" xfId="206"/>
    <cellStyle name="SAPBEXaggData" xfId="33"/>
    <cellStyle name="SAPBEXaggDataEmph" xfId="34"/>
    <cellStyle name="SAPBEXaggItem" xfId="35"/>
    <cellStyle name="SAPBEXaggItemX" xfId="36"/>
    <cellStyle name="SAPBEXchaText" xfId="37"/>
    <cellStyle name="SAPBEXexcBad7" xfId="38"/>
    <cellStyle name="SAPBEXexcBad8" xfId="39"/>
    <cellStyle name="SAPBEXexcBad9" xfId="40"/>
    <cellStyle name="SAPBEXexcCritical4" xfId="41"/>
    <cellStyle name="SAPBEXexcCritical5" xfId="42"/>
    <cellStyle name="SAPBEXexcCritical6" xfId="43"/>
    <cellStyle name="SAPBEXexcGood1" xfId="44"/>
    <cellStyle name="SAPBEXexcGood2" xfId="45"/>
    <cellStyle name="SAPBEXexcGood3" xfId="46"/>
    <cellStyle name="SAPBEXfilterDrill" xfId="47"/>
    <cellStyle name="SAPBEXfilterDrill 2" xfId="160"/>
    <cellStyle name="SAPBEXfilterItem" xfId="48"/>
    <cellStyle name="SAPBEXfilterText" xfId="49"/>
    <cellStyle name="SAPBEXformats" xfId="50"/>
    <cellStyle name="SAPBEXheaderItem" xfId="51"/>
    <cellStyle name="SAPBEXheaderText" xfId="52"/>
    <cellStyle name="SAPBEXHLevel0" xfId="53"/>
    <cellStyle name="SAPBEXHLevel0 2" xfId="77"/>
    <cellStyle name="SAPBEXHLevel0X" xfId="54"/>
    <cellStyle name="SAPBEXHLevel0X 2" xfId="78"/>
    <cellStyle name="SAPBEXHLevel1" xfId="55"/>
    <cellStyle name="SAPBEXHLevel1 2" xfId="79"/>
    <cellStyle name="SAPBEXHLevel1X" xfId="56"/>
    <cellStyle name="SAPBEXHLevel1X 2" xfId="80"/>
    <cellStyle name="SAPBEXHLevel2" xfId="57"/>
    <cellStyle name="SAPBEXHLevel2 2" xfId="81"/>
    <cellStyle name="SAPBEXHLevel2X" xfId="58"/>
    <cellStyle name="SAPBEXHLevel2X 2" xfId="82"/>
    <cellStyle name="SAPBEXHLevel3" xfId="59"/>
    <cellStyle name="SAPBEXHLevel3 2" xfId="83"/>
    <cellStyle name="SAPBEXHLevel3X" xfId="60"/>
    <cellStyle name="SAPBEXHLevel3X 2" xfId="84"/>
    <cellStyle name="SAPBEXinputData" xfId="61"/>
    <cellStyle name="SAPBEXinputData 2" xfId="85"/>
    <cellStyle name="SAPBEXresData" xfId="62"/>
    <cellStyle name="SAPBEXresDataEmph" xfId="63"/>
    <cellStyle name="SAPBEXresItem" xfId="64"/>
    <cellStyle name="SAPBEXresItemX" xfId="65"/>
    <cellStyle name="SAPBEXstdData" xfId="66"/>
    <cellStyle name="SAPBEXstdDataEmph" xfId="67"/>
    <cellStyle name="SAPBEXstdItem" xfId="68"/>
    <cellStyle name="SAPBEXstdItemX" xfId="69"/>
    <cellStyle name="SAPBEXtitle" xfId="70"/>
    <cellStyle name="SAPBEXundefined" xfId="71"/>
    <cellStyle name="Sheet Title" xfId="72"/>
  </cellStyles>
  <dxfs count="0"/>
  <tableStyles count="0" defaultTableStyle="TableStyleMedium9" defaultPivotStyle="PivotStyleLight16"/>
  <colors>
    <mruColors>
      <color rgb="FFFFCCCC"/>
      <color rgb="FFFF99CC"/>
      <color rgb="FFFF9999"/>
      <color rgb="FF99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38100</xdr:rowOff>
        </xdr:from>
        <xdr:to>
          <xdr:col>9</xdr:col>
          <xdr:colOff>400050</xdr:colOff>
          <xdr:row>46</xdr:row>
          <xdr:rowOff>133350</xdr:rowOff>
        </xdr:to>
        <xdr:sp macro="" textlink="">
          <xdr:nvSpPr>
            <xdr:cNvPr id="67586" name="Object 2" hidden="1">
              <a:extLst>
                <a:ext uri="{63B3BB69-23CF-44E3-9099-C40C66FF867C}">
                  <a14:compatExt spid="_x0000_s67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3"/>
  <sheetViews>
    <sheetView tabSelected="1" zoomScaleNormal="100" workbookViewId="0">
      <selection activeCell="B32" sqref="B32"/>
    </sheetView>
  </sheetViews>
  <sheetFormatPr defaultRowHeight="15" x14ac:dyDescent="0.25"/>
  <cols>
    <col min="1" max="1" width="11.5703125" style="131" customWidth="1"/>
    <col min="2" max="2" width="9.140625" style="131"/>
    <col min="3" max="3" width="2.85546875" style="131" customWidth="1"/>
    <col min="4" max="4" width="11.85546875" style="131" customWidth="1"/>
    <col min="5" max="5" width="9.7109375" style="131" customWidth="1"/>
    <col min="6" max="6" width="13.7109375" style="131" customWidth="1"/>
    <col min="7" max="7" width="4" style="131" customWidth="1"/>
    <col min="8" max="8" width="15.7109375" style="131" customWidth="1"/>
    <col min="9" max="9" width="20.85546875" style="131" bestFit="1" customWidth="1"/>
    <col min="10" max="10" width="12.42578125" style="131" customWidth="1"/>
    <col min="11" max="11" width="14.7109375" style="131" customWidth="1"/>
    <col min="12" max="12" width="15.5703125" style="131" bestFit="1" customWidth="1"/>
    <col min="13" max="13" width="16" style="131" customWidth="1"/>
    <col min="14" max="14" width="12" style="131" customWidth="1"/>
    <col min="15" max="15" width="15.85546875" style="131" customWidth="1"/>
    <col min="16" max="16384" width="9.140625" style="131"/>
  </cols>
  <sheetData>
    <row r="2" spans="1:15" ht="15.75" thickBot="1" x14ac:dyDescent="0.3"/>
    <row r="3" spans="1:15" x14ac:dyDescent="0.25">
      <c r="A3" s="145" t="s">
        <v>291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7"/>
    </row>
    <row r="4" spans="1:15" ht="15.75" thickBot="1" x14ac:dyDescent="0.3">
      <c r="A4" s="148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50"/>
    </row>
    <row r="5" spans="1:15" ht="32.25" customHeight="1" thickBot="1" x14ac:dyDescent="0.3">
      <c r="A5" s="224" t="s">
        <v>292</v>
      </c>
      <c r="B5" s="225"/>
      <c r="C5" s="225"/>
      <c r="D5" s="225"/>
      <c r="E5" s="225"/>
      <c r="F5" s="225"/>
      <c r="G5" s="226"/>
      <c r="H5" s="213" t="s">
        <v>269</v>
      </c>
      <c r="I5" s="190"/>
      <c r="J5" s="190"/>
      <c r="K5" s="192"/>
      <c r="L5" s="191" t="s">
        <v>296</v>
      </c>
      <c r="M5" s="190"/>
      <c r="N5" s="190"/>
      <c r="O5" s="192"/>
    </row>
    <row r="6" spans="1:15" ht="15" customHeight="1" x14ac:dyDescent="0.25">
      <c r="A6" s="151"/>
      <c r="B6" s="152"/>
      <c r="C6" s="152"/>
      <c r="D6" s="153"/>
      <c r="E6" s="153"/>
      <c r="F6" s="153"/>
      <c r="G6" s="152"/>
      <c r="H6" s="162"/>
      <c r="I6" s="154" t="s">
        <v>88</v>
      </c>
      <c r="J6" s="155"/>
      <c r="K6" s="156"/>
      <c r="L6" s="152"/>
      <c r="M6" s="154" t="s">
        <v>88</v>
      </c>
      <c r="N6" s="155"/>
      <c r="O6" s="156"/>
    </row>
    <row r="7" spans="1:15" ht="15" customHeight="1" x14ac:dyDescent="0.25">
      <c r="A7" s="151"/>
      <c r="B7" s="152"/>
      <c r="C7" s="152"/>
      <c r="D7" s="152"/>
      <c r="E7" s="153"/>
      <c r="F7" s="157"/>
      <c r="G7" s="152"/>
      <c r="H7" s="162"/>
      <c r="I7" s="154" t="s">
        <v>10</v>
      </c>
      <c r="J7" s="158"/>
      <c r="K7" s="159" t="s">
        <v>88</v>
      </c>
      <c r="L7" s="152"/>
      <c r="M7" s="154" t="s">
        <v>10</v>
      </c>
      <c r="N7" s="158"/>
      <c r="O7" s="159" t="s">
        <v>88</v>
      </c>
    </row>
    <row r="8" spans="1:15" ht="15" customHeight="1" x14ac:dyDescent="0.25">
      <c r="A8" s="151"/>
      <c r="B8" s="152"/>
      <c r="C8" s="152"/>
      <c r="D8" s="152"/>
      <c r="E8" s="153"/>
      <c r="F8" s="160" t="s">
        <v>63</v>
      </c>
      <c r="G8" s="152"/>
      <c r="H8" s="162"/>
      <c r="I8" s="154" t="s">
        <v>11</v>
      </c>
      <c r="J8" s="158"/>
      <c r="K8" s="159" t="s">
        <v>10</v>
      </c>
      <c r="L8" s="152"/>
      <c r="M8" s="154" t="s">
        <v>11</v>
      </c>
      <c r="N8" s="158"/>
      <c r="O8" s="159" t="s">
        <v>10</v>
      </c>
    </row>
    <row r="9" spans="1:15" ht="15" customHeight="1" x14ac:dyDescent="0.25">
      <c r="A9" s="151"/>
      <c r="B9" s="152"/>
      <c r="C9" s="152"/>
      <c r="D9" s="154" t="s">
        <v>138</v>
      </c>
      <c r="E9" s="157" t="s">
        <v>6</v>
      </c>
      <c r="F9" s="157" t="s">
        <v>10</v>
      </c>
      <c r="G9" s="152"/>
      <c r="H9" s="214" t="s">
        <v>6</v>
      </c>
      <c r="I9" s="154" t="s">
        <v>7</v>
      </c>
      <c r="J9" s="161" t="s">
        <v>8</v>
      </c>
      <c r="K9" s="159" t="s">
        <v>11</v>
      </c>
      <c r="L9" s="154" t="s">
        <v>6</v>
      </c>
      <c r="M9" s="154" t="s">
        <v>7</v>
      </c>
      <c r="N9" s="161" t="s">
        <v>8</v>
      </c>
      <c r="O9" s="159" t="s">
        <v>11</v>
      </c>
    </row>
    <row r="10" spans="1:15" ht="15" customHeight="1" x14ac:dyDescent="0.25">
      <c r="A10" s="151"/>
      <c r="B10" s="152"/>
      <c r="C10" s="152"/>
      <c r="D10" s="154" t="s">
        <v>87</v>
      </c>
      <c r="E10" s="160" t="s">
        <v>8</v>
      </c>
      <c r="F10" s="160" t="s">
        <v>11</v>
      </c>
      <c r="G10" s="152"/>
      <c r="H10" s="214" t="s">
        <v>103</v>
      </c>
      <c r="I10" s="154" t="s">
        <v>141</v>
      </c>
      <c r="J10" s="154" t="s">
        <v>142</v>
      </c>
      <c r="K10" s="159" t="s">
        <v>7</v>
      </c>
      <c r="L10" s="154" t="s">
        <v>103</v>
      </c>
      <c r="M10" s="154" t="s">
        <v>141</v>
      </c>
      <c r="N10" s="154" t="s">
        <v>142</v>
      </c>
      <c r="O10" s="159" t="s">
        <v>7</v>
      </c>
    </row>
    <row r="11" spans="1:15" ht="15.75" customHeight="1" x14ac:dyDescent="0.25">
      <c r="A11" s="188" t="s">
        <v>83</v>
      </c>
      <c r="B11" s="185" t="s">
        <v>84</v>
      </c>
      <c r="C11" s="186"/>
      <c r="D11" s="184" t="s">
        <v>63</v>
      </c>
      <c r="E11" s="185" t="s">
        <v>4</v>
      </c>
      <c r="F11" s="184" t="s">
        <v>139</v>
      </c>
      <c r="G11" s="186"/>
      <c r="H11" s="215" t="s">
        <v>270</v>
      </c>
      <c r="I11" s="184" t="s">
        <v>143</v>
      </c>
      <c r="J11" s="184" t="s">
        <v>83</v>
      </c>
      <c r="K11" s="189" t="s">
        <v>139</v>
      </c>
      <c r="L11" s="184" t="s">
        <v>270</v>
      </c>
      <c r="M11" s="184" t="s">
        <v>143</v>
      </c>
      <c r="N11" s="184" t="s">
        <v>83</v>
      </c>
      <c r="O11" s="189" t="s">
        <v>139</v>
      </c>
    </row>
    <row r="12" spans="1:15" x14ac:dyDescent="0.25">
      <c r="A12" s="162" t="s">
        <v>74</v>
      </c>
      <c r="B12" s="163" t="s">
        <v>271</v>
      </c>
      <c r="C12" s="152"/>
      <c r="D12" s="187">
        <f>'WP-CWIP BA Adj'!D8</f>
        <v>1566107</v>
      </c>
      <c r="E12" s="165">
        <v>2.7000000000000001E-3</v>
      </c>
      <c r="F12" s="166">
        <f>D12+(D12*E12)</f>
        <v>1570335.4889</v>
      </c>
      <c r="G12" s="152"/>
      <c r="H12" s="216">
        <f>'WP-2012 True Up TRR Adj'!$D$8/12</f>
        <v>519422.41855701804</v>
      </c>
      <c r="I12" s="168">
        <f>H12</f>
        <v>519422.41855701804</v>
      </c>
      <c r="J12" s="168">
        <f t="shared" ref="J12" si="0">((I12)/2)*E12</f>
        <v>701.22026505197437</v>
      </c>
      <c r="K12" s="170">
        <f>I12+J12</f>
        <v>520123.63882207003</v>
      </c>
      <c r="L12" s="167">
        <f>'WP-2012 True Up TRR SONGS Adj'!$D$8/12</f>
        <v>-9147.9259315133095</v>
      </c>
      <c r="M12" s="168">
        <f>L12</f>
        <v>-9147.9259315133095</v>
      </c>
      <c r="N12" s="168">
        <f>((M12)/2)*E12</f>
        <v>-12.349700007542969</v>
      </c>
      <c r="O12" s="170">
        <f>M12+N12</f>
        <v>-9160.2756315208517</v>
      </c>
    </row>
    <row r="13" spans="1:15" x14ac:dyDescent="0.25">
      <c r="A13" s="162" t="s">
        <v>75</v>
      </c>
      <c r="B13" s="163" t="s">
        <v>271</v>
      </c>
      <c r="C13" s="152"/>
      <c r="D13" s="164">
        <v>0</v>
      </c>
      <c r="E13" s="165">
        <v>2.7000000000000001E-3</v>
      </c>
      <c r="F13" s="166">
        <f>F12+(F12*E13)</f>
        <v>1574575.39472003</v>
      </c>
      <c r="G13" s="152"/>
      <c r="H13" s="216">
        <f>'WP-2012 True Up TRR Adj'!$D$8/12</f>
        <v>519422.41855701804</v>
      </c>
      <c r="I13" s="168">
        <f>H13+K12</f>
        <v>1039546.0573790881</v>
      </c>
      <c r="J13" s="169">
        <f>(((I13+K12))/2)*E13</f>
        <v>2105.5540898715635</v>
      </c>
      <c r="K13" s="170">
        <f t="shared" ref="K13:K23" si="1">I13+J13</f>
        <v>1041651.6114689597</v>
      </c>
      <c r="L13" s="167">
        <f>'WP-2012 True Up TRR SONGS Adj'!$D$8/12</f>
        <v>-9147.9259315133095</v>
      </c>
      <c r="M13" s="168">
        <f>L13+O12</f>
        <v>-18308.201563034163</v>
      </c>
      <c r="N13" s="169">
        <f>(((M13+O12))/2)*E13</f>
        <v>-37.082444212649271</v>
      </c>
      <c r="O13" s="170">
        <f t="shared" ref="O13:O23" si="2">M13+N13</f>
        <v>-18345.284007246813</v>
      </c>
    </row>
    <row r="14" spans="1:15" x14ac:dyDescent="0.25">
      <c r="A14" s="162" t="s">
        <v>86</v>
      </c>
      <c r="B14" s="163" t="s">
        <v>271</v>
      </c>
      <c r="C14" s="152"/>
      <c r="D14" s="164">
        <v>0</v>
      </c>
      <c r="E14" s="165">
        <v>2.7000000000000001E-3</v>
      </c>
      <c r="F14" s="166">
        <f t="shared" ref="F14:F23" si="3">F13+(F13*E14)</f>
        <v>1578826.7482857741</v>
      </c>
      <c r="G14" s="152"/>
      <c r="H14" s="216">
        <f>'WP-2012 True Up TRR Adj'!$D$8/12</f>
        <v>519422.41855701804</v>
      </c>
      <c r="I14" s="168">
        <f t="shared" ref="I14:I23" si="4">H14+K13</f>
        <v>1561074.0300259776</v>
      </c>
      <c r="J14" s="169">
        <f t="shared" ref="J14:J23" si="5">(((I14+K13))/2)*E14</f>
        <v>3513.6796160181657</v>
      </c>
      <c r="K14" s="170">
        <f t="shared" si="1"/>
        <v>1564587.7096419958</v>
      </c>
      <c r="L14" s="167">
        <f>'WP-2012 True Up TRR SONGS Adj'!$D$8/12</f>
        <v>-9147.9259315133095</v>
      </c>
      <c r="M14" s="168">
        <f t="shared" ref="M14:M23" si="6">L14+O13</f>
        <v>-27493.209938760123</v>
      </c>
      <c r="N14" s="169">
        <f t="shared" ref="N14:N23" si="7">(((M14+O13))/2)*E14</f>
        <v>-61.881966827109366</v>
      </c>
      <c r="O14" s="170">
        <f t="shared" si="2"/>
        <v>-27555.091905587233</v>
      </c>
    </row>
    <row r="15" spans="1:15" x14ac:dyDescent="0.25">
      <c r="A15" s="162" t="s">
        <v>76</v>
      </c>
      <c r="B15" s="163" t="s">
        <v>271</v>
      </c>
      <c r="C15" s="152"/>
      <c r="D15" s="164">
        <v>0</v>
      </c>
      <c r="E15" s="165">
        <v>2.7000000000000001E-3</v>
      </c>
      <c r="F15" s="166">
        <f t="shared" si="3"/>
        <v>1583089.5805061457</v>
      </c>
      <c r="G15" s="152"/>
      <c r="H15" s="216">
        <f>'WP-2012 True Up TRR Adj'!$D$8/12</f>
        <v>519422.41855701804</v>
      </c>
      <c r="I15" s="168">
        <f t="shared" si="4"/>
        <v>2084010.1281990139</v>
      </c>
      <c r="J15" s="169">
        <f t="shared" si="5"/>
        <v>4925.6070810853635</v>
      </c>
      <c r="K15" s="170">
        <f t="shared" si="1"/>
        <v>2088935.7352800993</v>
      </c>
      <c r="L15" s="167">
        <f>'WP-2012 True Up TRR SONGS Adj'!$D$8/12</f>
        <v>-9147.9259315133095</v>
      </c>
      <c r="M15" s="168">
        <f t="shared" si="6"/>
        <v>-36703.017837100546</v>
      </c>
      <c r="N15" s="169">
        <f t="shared" si="7"/>
        <v>-86.748448152628512</v>
      </c>
      <c r="O15" s="170">
        <f t="shared" si="2"/>
        <v>-36789.766285253172</v>
      </c>
    </row>
    <row r="16" spans="1:15" x14ac:dyDescent="0.25">
      <c r="A16" s="162" t="s">
        <v>77</v>
      </c>
      <c r="B16" s="163" t="s">
        <v>271</v>
      </c>
      <c r="C16" s="152"/>
      <c r="D16" s="164">
        <v>0</v>
      </c>
      <c r="E16" s="165">
        <v>2.7000000000000001E-3</v>
      </c>
      <c r="F16" s="166">
        <f t="shared" si="3"/>
        <v>1587363.9223735123</v>
      </c>
      <c r="G16" s="152"/>
      <c r="H16" s="216">
        <f>'WP-2012 True Up TRR Adj'!$D$8/12</f>
        <v>519422.41855701804</v>
      </c>
      <c r="I16" s="168">
        <f t="shared" si="4"/>
        <v>2608358.1538371174</v>
      </c>
      <c r="J16" s="169">
        <f t="shared" si="5"/>
        <v>6341.3467503082429</v>
      </c>
      <c r="K16" s="170">
        <f t="shared" si="1"/>
        <v>2614699.5005874257</v>
      </c>
      <c r="L16" s="167">
        <f>'WP-2012 True Up TRR SONGS Adj'!$D$8/12</f>
        <v>-9147.9259315133095</v>
      </c>
      <c r="M16" s="168">
        <f t="shared" si="6"/>
        <v>-45937.692216766482</v>
      </c>
      <c r="N16" s="169">
        <f t="shared" si="7"/>
        <v>-111.68206897772654</v>
      </c>
      <c r="O16" s="170">
        <f t="shared" si="2"/>
        <v>-46049.374285744205</v>
      </c>
    </row>
    <row r="17" spans="1:15" x14ac:dyDescent="0.25">
      <c r="A17" s="162" t="s">
        <v>163</v>
      </c>
      <c r="B17" s="163" t="s">
        <v>271</v>
      </c>
      <c r="C17" s="152"/>
      <c r="D17" s="164">
        <v>0</v>
      </c>
      <c r="E17" s="165">
        <v>2.7000000000000001E-3</v>
      </c>
      <c r="F17" s="166">
        <f t="shared" si="3"/>
        <v>1591649.8049639207</v>
      </c>
      <c r="G17" s="152"/>
      <c r="H17" s="216">
        <f>'WP-2012 True Up TRR Adj'!$D$8/12</f>
        <v>519422.41855701804</v>
      </c>
      <c r="I17" s="168">
        <f t="shared" si="4"/>
        <v>3134121.9191444437</v>
      </c>
      <c r="J17" s="169">
        <f t="shared" si="5"/>
        <v>7760.9089166380245</v>
      </c>
      <c r="K17" s="170">
        <f t="shared" si="1"/>
        <v>3141882.8280610819</v>
      </c>
      <c r="L17" s="167">
        <f>'WP-2012 True Up TRR SONGS Adj'!$D$8/12</f>
        <v>-9147.9259315133095</v>
      </c>
      <c r="M17" s="168">
        <f t="shared" si="6"/>
        <v>-55197.300217257514</v>
      </c>
      <c r="N17" s="169">
        <f t="shared" si="7"/>
        <v>-136.68301057905234</v>
      </c>
      <c r="O17" s="170">
        <f t="shared" si="2"/>
        <v>-55333.983227836565</v>
      </c>
    </row>
    <row r="18" spans="1:15" x14ac:dyDescent="0.25">
      <c r="A18" s="162" t="s">
        <v>78</v>
      </c>
      <c r="B18" s="163" t="s">
        <v>271</v>
      </c>
      <c r="C18" s="152"/>
      <c r="D18" s="164">
        <v>0</v>
      </c>
      <c r="E18" s="165">
        <v>2.7000000000000001E-3</v>
      </c>
      <c r="F18" s="166">
        <f t="shared" si="3"/>
        <v>1595947.2594373233</v>
      </c>
      <c r="G18" s="152"/>
      <c r="H18" s="216">
        <f>'WP-2012 True Up TRR Adj'!$D$8/12</f>
        <v>519422.41855701804</v>
      </c>
      <c r="I18" s="168">
        <f t="shared" si="4"/>
        <v>3661305.2466181</v>
      </c>
      <c r="J18" s="169">
        <f t="shared" si="5"/>
        <v>9184.3039008168962</v>
      </c>
      <c r="K18" s="170">
        <f t="shared" si="1"/>
        <v>3670489.5505189169</v>
      </c>
      <c r="L18" s="167">
        <f>'WP-2012 True Up TRR SONGS Adj'!$D$8/12</f>
        <v>-9147.9259315133095</v>
      </c>
      <c r="M18" s="168">
        <f t="shared" si="6"/>
        <v>-64481.909159349874</v>
      </c>
      <c r="N18" s="169">
        <f t="shared" si="7"/>
        <v>-161.75145472270171</v>
      </c>
      <c r="O18" s="170">
        <f t="shared" si="2"/>
        <v>-64643.660614072578</v>
      </c>
    </row>
    <row r="19" spans="1:15" x14ac:dyDescent="0.25">
      <c r="A19" s="162" t="s">
        <v>79</v>
      </c>
      <c r="B19" s="163" t="s">
        <v>271</v>
      </c>
      <c r="C19" s="152"/>
      <c r="D19" s="164">
        <v>0</v>
      </c>
      <c r="E19" s="165">
        <v>2.7000000000000001E-3</v>
      </c>
      <c r="F19" s="166">
        <f t="shared" si="3"/>
        <v>1600256.3170378041</v>
      </c>
      <c r="G19" s="152"/>
      <c r="H19" s="216">
        <f>'WP-2012 True Up TRR Adj'!$D$8/12</f>
        <v>519422.41855701804</v>
      </c>
      <c r="I19" s="168">
        <f t="shared" si="4"/>
        <v>4189911.969075935</v>
      </c>
      <c r="J19" s="169">
        <f t="shared" si="5"/>
        <v>10611.542051453051</v>
      </c>
      <c r="K19" s="170">
        <f t="shared" si="1"/>
        <v>4200523.5111273881</v>
      </c>
      <c r="L19" s="167">
        <f>'WP-2012 True Up TRR SONGS Adj'!$D$8/12</f>
        <v>-9147.9259315133095</v>
      </c>
      <c r="M19" s="168">
        <f t="shared" si="6"/>
        <v>-73791.586545585888</v>
      </c>
      <c r="N19" s="169">
        <f t="shared" si="7"/>
        <v>-186.88758366553893</v>
      </c>
      <c r="O19" s="170">
        <f t="shared" si="2"/>
        <v>-73978.474129251423</v>
      </c>
    </row>
    <row r="20" spans="1:15" x14ac:dyDescent="0.25">
      <c r="A20" s="162" t="s">
        <v>80</v>
      </c>
      <c r="B20" s="163" t="s">
        <v>271</v>
      </c>
      <c r="C20" s="152"/>
      <c r="D20" s="164">
        <v>0</v>
      </c>
      <c r="E20" s="165">
        <v>2.7000000000000001E-3</v>
      </c>
      <c r="F20" s="166">
        <f t="shared" si="3"/>
        <v>1604577.0090938061</v>
      </c>
      <c r="G20" s="152"/>
      <c r="H20" s="216">
        <f>'WP-2012 True Up TRR Adj'!$D$8/12</f>
        <v>519422.41855701804</v>
      </c>
      <c r="I20" s="168">
        <f t="shared" si="4"/>
        <v>4719945.9296844061</v>
      </c>
      <c r="J20" s="169">
        <f t="shared" si="5"/>
        <v>12042.633745095924</v>
      </c>
      <c r="K20" s="170">
        <f t="shared" si="1"/>
        <v>4731988.5634295018</v>
      </c>
      <c r="L20" s="167">
        <f>'WP-2012 True Up TRR SONGS Adj'!$D$8/12</f>
        <v>-9147.9259315133095</v>
      </c>
      <c r="M20" s="168">
        <f t="shared" si="6"/>
        <v>-83126.400060764732</v>
      </c>
      <c r="N20" s="169">
        <f t="shared" si="7"/>
        <v>-212.09158015652181</v>
      </c>
      <c r="O20" s="170">
        <f t="shared" si="2"/>
        <v>-83338.49164092126</v>
      </c>
    </row>
    <row r="21" spans="1:15" x14ac:dyDescent="0.25">
      <c r="A21" s="162" t="s">
        <v>82</v>
      </c>
      <c r="B21" s="163" t="s">
        <v>271</v>
      </c>
      <c r="C21" s="152"/>
      <c r="D21" s="164">
        <v>0</v>
      </c>
      <c r="E21" s="165">
        <v>2.7000000000000001E-3</v>
      </c>
      <c r="F21" s="166">
        <f t="shared" si="3"/>
        <v>1608909.3670183595</v>
      </c>
      <c r="G21" s="152"/>
      <c r="H21" s="216">
        <f>'WP-2012 True Up TRR Adj'!$D$8/12</f>
        <v>519422.41855701804</v>
      </c>
      <c r="I21" s="168">
        <f t="shared" si="4"/>
        <v>5251410.9819865199</v>
      </c>
      <c r="J21" s="169">
        <f t="shared" si="5"/>
        <v>13477.589386311631</v>
      </c>
      <c r="K21" s="170">
        <f t="shared" si="1"/>
        <v>5264888.5713728312</v>
      </c>
      <c r="L21" s="167">
        <f>'WP-2012 True Up TRR SONGS Adj'!$D$8/12</f>
        <v>-9147.9259315133095</v>
      </c>
      <c r="M21" s="168">
        <f t="shared" si="6"/>
        <v>-92486.41757243457</v>
      </c>
      <c r="N21" s="169">
        <f t="shared" si="7"/>
        <v>-237.36362743803039</v>
      </c>
      <c r="O21" s="170">
        <f t="shared" si="2"/>
        <v>-92723.781199872596</v>
      </c>
    </row>
    <row r="22" spans="1:15" x14ac:dyDescent="0.25">
      <c r="A22" s="162" t="s">
        <v>81</v>
      </c>
      <c r="B22" s="163" t="s">
        <v>271</v>
      </c>
      <c r="C22" s="152"/>
      <c r="D22" s="164">
        <v>0</v>
      </c>
      <c r="E22" s="165">
        <v>2.7000000000000001E-3</v>
      </c>
      <c r="F22" s="166">
        <f t="shared" si="3"/>
        <v>1613253.422309309</v>
      </c>
      <c r="G22" s="152"/>
      <c r="H22" s="216">
        <f>'WP-2012 True Up TRR Adj'!$D$8/12</f>
        <v>519422.41855701804</v>
      </c>
      <c r="I22" s="168">
        <f t="shared" si="4"/>
        <v>5784310.9899298493</v>
      </c>
      <c r="J22" s="169">
        <f t="shared" si="5"/>
        <v>14916.41940775862</v>
      </c>
      <c r="K22" s="170">
        <f t="shared" si="1"/>
        <v>5799227.4093376081</v>
      </c>
      <c r="L22" s="167">
        <f>'WP-2012 True Up TRR SONGS Adj'!$D$8/12</f>
        <v>-9147.9259315133095</v>
      </c>
      <c r="M22" s="168">
        <f t="shared" si="6"/>
        <v>-101871.70713138591</v>
      </c>
      <c r="N22" s="169">
        <f t="shared" si="7"/>
        <v>-262.70390924719896</v>
      </c>
      <c r="O22" s="170">
        <f t="shared" si="2"/>
        <v>-102134.4110406331</v>
      </c>
    </row>
    <row r="23" spans="1:15" x14ac:dyDescent="0.25">
      <c r="A23" s="162" t="s">
        <v>73</v>
      </c>
      <c r="B23" s="163" t="s">
        <v>271</v>
      </c>
      <c r="C23" s="152"/>
      <c r="D23" s="164">
        <v>0</v>
      </c>
      <c r="E23" s="165">
        <v>2.7000000000000001E-3</v>
      </c>
      <c r="F23" s="166">
        <f t="shared" si="3"/>
        <v>1617609.2065495441</v>
      </c>
      <c r="G23" s="152"/>
      <c r="H23" s="216">
        <f>'WP-2012 True Up TRR Adj'!$D$8/12</f>
        <v>519422.41855701804</v>
      </c>
      <c r="I23" s="168">
        <f t="shared" si="4"/>
        <v>6318649.8278946262</v>
      </c>
      <c r="J23" s="169">
        <f t="shared" si="5"/>
        <v>16359.134270263517</v>
      </c>
      <c r="K23" s="170">
        <f t="shared" si="1"/>
        <v>6335008.96216489</v>
      </c>
      <c r="L23" s="167">
        <f>'WP-2012 True Up TRR SONGS Adj'!$D$8/12</f>
        <v>-9147.9259315133095</v>
      </c>
      <c r="M23" s="168">
        <f t="shared" si="6"/>
        <v>-111282.33697214641</v>
      </c>
      <c r="N23" s="169">
        <f t="shared" si="7"/>
        <v>-288.11260981725235</v>
      </c>
      <c r="O23" s="170">
        <f t="shared" si="2"/>
        <v>-111570.44958196366</v>
      </c>
    </row>
    <row r="24" spans="1:15" ht="15.75" thickBot="1" x14ac:dyDescent="0.3">
      <c r="A24" s="171"/>
      <c r="B24" s="172"/>
      <c r="C24" s="172"/>
      <c r="D24" s="173"/>
      <c r="E24" s="174" t="s">
        <v>272</v>
      </c>
      <c r="F24" s="175">
        <f>F23</f>
        <v>1617609.2065495441</v>
      </c>
      <c r="G24" s="172"/>
      <c r="H24" s="217">
        <f>SUM(H12:H23)</f>
        <v>6233069.0226842165</v>
      </c>
      <c r="I24" s="173"/>
      <c r="J24" s="174" t="s">
        <v>272</v>
      </c>
      <c r="K24" s="176">
        <f>K23</f>
        <v>6335008.96216489</v>
      </c>
      <c r="L24" s="175">
        <f>SUM(L12:L23)</f>
        <v>-109775.11117815971</v>
      </c>
      <c r="M24" s="173"/>
      <c r="N24" s="174" t="s">
        <v>272</v>
      </c>
      <c r="O24" s="176">
        <f>O23</f>
        <v>-111570.44958196366</v>
      </c>
    </row>
    <row r="25" spans="1:15" ht="33" customHeight="1" thickBot="1" x14ac:dyDescent="0.35">
      <c r="A25" s="218" t="s">
        <v>273</v>
      </c>
      <c r="B25" s="219"/>
      <c r="C25" s="219"/>
      <c r="D25" s="219"/>
      <c r="E25" s="219"/>
      <c r="F25" s="219"/>
      <c r="G25" s="219"/>
      <c r="H25" s="219"/>
      <c r="I25" s="220">
        <f>F24+K24+O24</f>
        <v>7841047.71913247</v>
      </c>
      <c r="J25" s="221"/>
      <c r="K25" s="221"/>
      <c r="L25" s="222"/>
      <c r="M25" s="222"/>
      <c r="N25" s="222"/>
      <c r="O25" s="223"/>
    </row>
    <row r="27" spans="1:15" x14ac:dyDescent="0.25">
      <c r="E27" s="177"/>
    </row>
    <row r="29" spans="1:15" x14ac:dyDescent="0.25">
      <c r="A29" s="178"/>
    </row>
    <row r="30" spans="1:15" x14ac:dyDescent="0.25">
      <c r="E30" s="179"/>
    </row>
    <row r="35" spans="1:6" x14ac:dyDescent="0.25">
      <c r="A35" s="178"/>
    </row>
    <row r="39" spans="1:6" x14ac:dyDescent="0.25">
      <c r="D39" s="180"/>
      <c r="F39" s="181"/>
    </row>
    <row r="40" spans="1:6" x14ac:dyDescent="0.25">
      <c r="E40" s="182"/>
    </row>
    <row r="41" spans="1:6" x14ac:dyDescent="0.25">
      <c r="F41" s="183"/>
    </row>
    <row r="43" spans="1:6" x14ac:dyDescent="0.25">
      <c r="E43" s="182"/>
      <c r="F43" s="181"/>
    </row>
  </sheetData>
  <mergeCells count="4">
    <mergeCell ref="H5:K5"/>
    <mergeCell ref="A25:H25"/>
    <mergeCell ref="L5:O5"/>
    <mergeCell ref="A5:G5"/>
  </mergeCells>
  <pageMargins left="0.7" right="0.7" top="0.75" bottom="0.75" header="0.3" footer="0.3"/>
  <pageSetup scale="60" orientation="landscape" verticalDpi="1200" r:id="rId1"/>
  <headerFooter>
    <oddHeader>&amp;RTO9 Annual Update
Attachment 4
WP-Schedule 3-One Time Adj &amp; True Up Adj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zoomScaleNormal="100" workbookViewId="0">
      <selection activeCell="F18" sqref="F18"/>
    </sheetView>
  </sheetViews>
  <sheetFormatPr defaultRowHeight="15" x14ac:dyDescent="0.25"/>
  <cols>
    <col min="1" max="2" width="9.140625" style="131"/>
    <col min="3" max="3" width="12.85546875" style="131" customWidth="1"/>
    <col min="4" max="4" width="14" style="131" bestFit="1" customWidth="1"/>
    <col min="5" max="6" width="9.140625" style="131"/>
    <col min="7" max="7" width="13.85546875" style="131" customWidth="1"/>
    <col min="8" max="16384" width="9.140625" style="131"/>
  </cols>
  <sheetData>
    <row r="2" spans="1:9" ht="21" customHeight="1" x14ac:dyDescent="0.25"/>
    <row r="3" spans="1:9" ht="15" customHeight="1" x14ac:dyDescent="0.25">
      <c r="A3" s="194" t="s">
        <v>283</v>
      </c>
      <c r="B3" s="194"/>
      <c r="C3" s="194"/>
      <c r="D3" s="194"/>
      <c r="E3" s="194"/>
      <c r="F3" s="194"/>
      <c r="G3" s="194"/>
    </row>
    <row r="4" spans="1:9" ht="15" customHeight="1" x14ac:dyDescent="0.25">
      <c r="A4" s="194"/>
      <c r="B4" s="194"/>
      <c r="C4" s="194"/>
      <c r="D4" s="194"/>
      <c r="E4" s="194"/>
      <c r="F4" s="194"/>
      <c r="G4" s="194"/>
    </row>
    <row r="5" spans="1:9" x14ac:dyDescent="0.25">
      <c r="A5" s="195" t="s">
        <v>24</v>
      </c>
      <c r="B5" s="195"/>
      <c r="C5" s="195"/>
      <c r="D5" s="132" t="s">
        <v>71</v>
      </c>
      <c r="E5" s="196" t="s">
        <v>72</v>
      </c>
      <c r="F5" s="196"/>
      <c r="G5" s="196"/>
      <c r="H5" s="133"/>
      <c r="I5" s="133"/>
    </row>
    <row r="6" spans="1:9" ht="30.75" customHeight="1" x14ac:dyDescent="0.25">
      <c r="A6" s="138" t="s">
        <v>284</v>
      </c>
      <c r="B6" s="138"/>
      <c r="C6" s="138"/>
      <c r="D6" s="139">
        <v>-8656608</v>
      </c>
      <c r="E6" s="197" t="s">
        <v>285</v>
      </c>
      <c r="F6" s="197"/>
      <c r="G6" s="197"/>
    </row>
    <row r="7" spans="1:9" ht="30" customHeight="1" x14ac:dyDescent="0.25">
      <c r="A7" s="140" t="s">
        <v>286</v>
      </c>
      <c r="B7" s="141"/>
      <c r="C7" s="142"/>
      <c r="D7" s="143">
        <v>-7090501</v>
      </c>
      <c r="E7" s="198" t="s">
        <v>287</v>
      </c>
      <c r="F7" s="198"/>
      <c r="G7" s="199"/>
    </row>
    <row r="8" spans="1:9" x14ac:dyDescent="0.25">
      <c r="A8" s="200" t="s">
        <v>277</v>
      </c>
      <c r="B8" s="200"/>
      <c r="C8" s="201"/>
      <c r="D8" s="144">
        <f>D7-D6</f>
        <v>1566107</v>
      </c>
      <c r="E8" s="202"/>
      <c r="F8" s="202"/>
      <c r="G8" s="203"/>
    </row>
    <row r="11" spans="1:9" x14ac:dyDescent="0.25">
      <c r="A11" s="131" t="s">
        <v>278</v>
      </c>
    </row>
    <row r="12" spans="1:9" x14ac:dyDescent="0.25">
      <c r="A12" s="193" t="s">
        <v>288</v>
      </c>
      <c r="B12" s="193"/>
      <c r="C12" s="193"/>
      <c r="D12" s="193"/>
      <c r="E12" s="193"/>
      <c r="F12" s="193"/>
      <c r="G12" s="193"/>
      <c r="H12" s="193"/>
      <c r="I12" s="193"/>
    </row>
    <row r="13" spans="1:9" ht="15.75" customHeight="1" x14ac:dyDescent="0.25">
      <c r="A13" s="193" t="s">
        <v>289</v>
      </c>
      <c r="B13" s="193"/>
      <c r="C13" s="193"/>
      <c r="D13" s="193"/>
      <c r="E13" s="193"/>
      <c r="F13" s="193"/>
      <c r="G13" s="193"/>
      <c r="H13" s="193"/>
      <c r="I13" s="193"/>
    </row>
    <row r="14" spans="1:9" x14ac:dyDescent="0.25">
      <c r="A14" s="193" t="s">
        <v>290</v>
      </c>
      <c r="B14" s="193"/>
      <c r="C14" s="193"/>
      <c r="D14" s="193"/>
      <c r="E14" s="193"/>
      <c r="F14" s="193"/>
      <c r="G14" s="193"/>
      <c r="H14" s="193"/>
      <c r="I14" s="193"/>
    </row>
  </sheetData>
  <mergeCells count="10">
    <mergeCell ref="A12:I12"/>
    <mergeCell ref="A13:I13"/>
    <mergeCell ref="A14:I14"/>
    <mergeCell ref="A3:G4"/>
    <mergeCell ref="A5:C5"/>
    <mergeCell ref="E5:G5"/>
    <mergeCell ref="E6:G6"/>
    <mergeCell ref="E7:G7"/>
    <mergeCell ref="A8:C8"/>
    <mergeCell ref="E8:G8"/>
  </mergeCells>
  <pageMargins left="0.7" right="0.7" top="0.75" bottom="0.75" header="0.3" footer="0.3"/>
  <pageSetup orientation="portrait" verticalDpi="1200" r:id="rId1"/>
  <headerFooter>
    <oddHeader>&amp;RTO9 Annual Update
Attachment 4
WP-Schedule 3-One Time Adj &amp; True Up Adj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"/>
  <sheetViews>
    <sheetView zoomScaleNormal="100" workbookViewId="0">
      <selection activeCell="E30" sqref="E30"/>
    </sheetView>
  </sheetViews>
  <sheetFormatPr defaultRowHeight="15" x14ac:dyDescent="0.25"/>
  <cols>
    <col min="1" max="2" width="9.140625" style="131"/>
    <col min="3" max="3" width="12" style="131" customWidth="1"/>
    <col min="4" max="4" width="17.7109375" style="131" customWidth="1"/>
    <col min="5" max="6" width="9.140625" style="131"/>
    <col min="7" max="7" width="14.85546875" style="131" customWidth="1"/>
    <col min="8" max="16384" width="9.140625" style="131"/>
  </cols>
  <sheetData>
    <row r="3" spans="1:9" x14ac:dyDescent="0.25">
      <c r="A3" s="194" t="s">
        <v>297</v>
      </c>
      <c r="B3" s="194"/>
      <c r="C3" s="194"/>
      <c r="D3" s="194"/>
      <c r="E3" s="194"/>
      <c r="F3" s="194"/>
      <c r="G3" s="194"/>
    </row>
    <row r="4" spans="1:9" x14ac:dyDescent="0.25">
      <c r="A4" s="194"/>
      <c r="B4" s="194"/>
      <c r="C4" s="194"/>
      <c r="D4" s="194"/>
      <c r="E4" s="194"/>
      <c r="F4" s="194"/>
      <c r="G4" s="194"/>
    </row>
    <row r="5" spans="1:9" x14ac:dyDescent="0.25">
      <c r="A5" s="195" t="s">
        <v>24</v>
      </c>
      <c r="B5" s="195"/>
      <c r="C5" s="195"/>
      <c r="D5" s="132" t="s">
        <v>71</v>
      </c>
      <c r="E5" s="196" t="s">
        <v>72</v>
      </c>
      <c r="F5" s="196"/>
      <c r="G5" s="196"/>
      <c r="H5" s="133"/>
      <c r="I5" s="133"/>
    </row>
    <row r="6" spans="1:9" ht="29.25" customHeight="1" x14ac:dyDescent="0.25">
      <c r="A6" s="205" t="s">
        <v>274</v>
      </c>
      <c r="B6" s="206"/>
      <c r="C6" s="207"/>
      <c r="D6" s="134">
        <v>620191084</v>
      </c>
      <c r="E6" s="208" t="s">
        <v>275</v>
      </c>
      <c r="F6" s="208"/>
      <c r="G6" s="208"/>
    </row>
    <row r="7" spans="1:9" ht="29.25" customHeight="1" x14ac:dyDescent="0.25">
      <c r="A7" s="135" t="s">
        <v>276</v>
      </c>
      <c r="B7" s="135"/>
      <c r="C7" s="135"/>
      <c r="D7" s="136">
        <v>626424153.02268422</v>
      </c>
      <c r="E7" s="209" t="s">
        <v>294</v>
      </c>
      <c r="F7" s="209"/>
      <c r="G7" s="209"/>
    </row>
    <row r="8" spans="1:9" ht="23.25" customHeight="1" x14ac:dyDescent="0.25">
      <c r="A8" s="204" t="s">
        <v>277</v>
      </c>
      <c r="B8" s="204"/>
      <c r="C8" s="204"/>
      <c r="D8" s="137">
        <f>D7-D6</f>
        <v>6233069.0226842165</v>
      </c>
      <c r="E8" s="205"/>
      <c r="F8" s="206"/>
      <c r="G8" s="207"/>
    </row>
    <row r="11" spans="1:9" x14ac:dyDescent="0.25">
      <c r="A11" s="131" t="s">
        <v>278</v>
      </c>
    </row>
    <row r="12" spans="1:9" x14ac:dyDescent="0.25">
      <c r="A12" s="193" t="s">
        <v>279</v>
      </c>
      <c r="B12" s="193"/>
      <c r="C12" s="193"/>
      <c r="D12" s="193"/>
      <c r="E12" s="193"/>
      <c r="F12" s="193"/>
      <c r="G12" s="193"/>
      <c r="H12" s="193"/>
      <c r="I12" s="193"/>
    </row>
    <row r="13" spans="1:9" x14ac:dyDescent="0.25">
      <c r="A13" s="193" t="s">
        <v>280</v>
      </c>
      <c r="B13" s="193"/>
      <c r="C13" s="193"/>
      <c r="D13" s="193"/>
      <c r="E13" s="193"/>
      <c r="F13" s="193"/>
      <c r="G13" s="193"/>
      <c r="H13" s="193"/>
      <c r="I13" s="193"/>
    </row>
    <row r="14" spans="1:9" x14ac:dyDescent="0.25">
      <c r="A14" s="131" t="s">
        <v>281</v>
      </c>
    </row>
    <row r="15" spans="1:9" x14ac:dyDescent="0.25">
      <c r="A15" s="131" t="s">
        <v>282</v>
      </c>
    </row>
  </sheetData>
  <mergeCells count="10">
    <mergeCell ref="A8:C8"/>
    <mergeCell ref="E8:G8"/>
    <mergeCell ref="A12:I12"/>
    <mergeCell ref="A13:I13"/>
    <mergeCell ref="A3:G4"/>
    <mergeCell ref="A5:C5"/>
    <mergeCell ref="E5:G5"/>
    <mergeCell ref="A6:C6"/>
    <mergeCell ref="E6:G6"/>
    <mergeCell ref="E7:G7"/>
  </mergeCells>
  <pageMargins left="0.7" right="0.7" top="0.75" bottom="0.75" header="0.3" footer="0.3"/>
  <pageSetup orientation="portrait" verticalDpi="1200" r:id="rId1"/>
  <headerFooter>
    <oddHeader>&amp;RTO9 Annual Update
Attachment 4
WP-Schedule 3-One Time Adj &amp; True Up Adj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zoomScaleNormal="100" workbookViewId="0">
      <selection activeCell="J6" sqref="J6"/>
    </sheetView>
  </sheetViews>
  <sheetFormatPr defaultRowHeight="15" x14ac:dyDescent="0.25"/>
  <cols>
    <col min="1" max="2" width="9.140625" style="131"/>
    <col min="3" max="3" width="12" style="131" customWidth="1"/>
    <col min="4" max="4" width="17.7109375" style="131" customWidth="1"/>
    <col min="5" max="6" width="9.140625" style="131"/>
    <col min="7" max="7" width="14.85546875" style="131" customWidth="1"/>
    <col min="8" max="16384" width="9.140625" style="131"/>
  </cols>
  <sheetData>
    <row r="3" spans="1:9" x14ac:dyDescent="0.25">
      <c r="A3" s="194" t="s">
        <v>298</v>
      </c>
      <c r="B3" s="194"/>
      <c r="C3" s="194"/>
      <c r="D3" s="194"/>
      <c r="E3" s="194"/>
      <c r="F3" s="194"/>
      <c r="G3" s="194"/>
    </row>
    <row r="4" spans="1:9" x14ac:dyDescent="0.25">
      <c r="A4" s="194"/>
      <c r="B4" s="194"/>
      <c r="C4" s="194"/>
      <c r="D4" s="194"/>
      <c r="E4" s="194"/>
      <c r="F4" s="194"/>
      <c r="G4" s="194"/>
    </row>
    <row r="5" spans="1:9" x14ac:dyDescent="0.25">
      <c r="A5" s="195" t="s">
        <v>24</v>
      </c>
      <c r="B5" s="195"/>
      <c r="C5" s="195"/>
      <c r="D5" s="132" t="s">
        <v>71</v>
      </c>
      <c r="E5" s="196" t="s">
        <v>72</v>
      </c>
      <c r="F5" s="196"/>
      <c r="G5" s="196"/>
      <c r="H5" s="133"/>
      <c r="I5" s="133"/>
    </row>
    <row r="6" spans="1:9" ht="29.25" customHeight="1" x14ac:dyDescent="0.25">
      <c r="A6" s="135" t="s">
        <v>276</v>
      </c>
      <c r="B6" s="135"/>
      <c r="C6" s="135"/>
      <c r="D6" s="136">
        <v>626424153.02268422</v>
      </c>
      <c r="E6" s="209" t="s">
        <v>294</v>
      </c>
      <c r="F6" s="209"/>
      <c r="G6" s="209"/>
    </row>
    <row r="7" spans="1:9" ht="29.25" customHeight="1" x14ac:dyDescent="0.25">
      <c r="A7" s="210" t="s">
        <v>295</v>
      </c>
      <c r="B7" s="211"/>
      <c r="C7" s="212"/>
      <c r="D7" s="136">
        <f>'WP-4-TUTRR'!E72</f>
        <v>626314377.91150606</v>
      </c>
      <c r="E7" s="227" t="s">
        <v>355</v>
      </c>
      <c r="F7" s="209"/>
      <c r="G7" s="209"/>
    </row>
    <row r="8" spans="1:9" ht="23.25" customHeight="1" x14ac:dyDescent="0.25">
      <c r="A8" s="204" t="s">
        <v>293</v>
      </c>
      <c r="B8" s="204"/>
      <c r="C8" s="204"/>
      <c r="D8" s="137">
        <f>D7-D6</f>
        <v>-109775.11117815971</v>
      </c>
      <c r="E8" s="205"/>
      <c r="F8" s="206"/>
      <c r="G8" s="207"/>
    </row>
    <row r="12" spans="1:9" x14ac:dyDescent="0.25">
      <c r="A12" s="193"/>
      <c r="B12" s="193"/>
      <c r="C12" s="193"/>
      <c r="D12" s="193"/>
      <c r="E12" s="193"/>
      <c r="F12" s="193"/>
      <c r="G12" s="193"/>
      <c r="H12" s="193"/>
      <c r="I12" s="193"/>
    </row>
    <row r="13" spans="1:9" x14ac:dyDescent="0.25">
      <c r="A13" s="193"/>
      <c r="B13" s="193"/>
      <c r="C13" s="193"/>
      <c r="D13" s="193"/>
      <c r="E13" s="193"/>
      <c r="F13" s="193"/>
      <c r="G13" s="193"/>
      <c r="H13" s="193"/>
      <c r="I13" s="193"/>
    </row>
  </sheetData>
  <mergeCells count="10">
    <mergeCell ref="A8:C8"/>
    <mergeCell ref="E8:G8"/>
    <mergeCell ref="A12:I12"/>
    <mergeCell ref="A13:I13"/>
    <mergeCell ref="A7:C7"/>
    <mergeCell ref="A3:G4"/>
    <mergeCell ref="A5:C5"/>
    <mergeCell ref="E5:G5"/>
    <mergeCell ref="E6:G6"/>
    <mergeCell ref="E7:G7"/>
  </mergeCells>
  <pageMargins left="0.7" right="0.7" top="0.75" bottom="0.75" header="0.3" footer="0.3"/>
  <pageSetup orientation="portrait" verticalDpi="1200" r:id="rId1"/>
  <headerFooter>
    <oddHeader>&amp;RTO9 Annual Update
Attachment 4
WP-Schedule 3-One Time Adj &amp; True Up Adj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view="pageLayout" zoomScaleNormal="90" workbookViewId="0">
      <selection activeCell="I33" sqref="I33"/>
    </sheetView>
  </sheetViews>
  <sheetFormatPr defaultRowHeight="12.75" x14ac:dyDescent="0.2"/>
  <cols>
    <col min="1" max="2" width="4.7109375" customWidth="1"/>
    <col min="3" max="3" width="18.7109375" customWidth="1"/>
    <col min="4" max="4" width="10.28515625" bestFit="1" customWidth="1"/>
    <col min="5" max="7" width="15.7109375" customWidth="1"/>
    <col min="8" max="8" width="24.7109375" customWidth="1"/>
    <col min="9" max="9" width="4.5703125" customWidth="1"/>
    <col min="10" max="10" width="15.7109375" customWidth="1"/>
  </cols>
  <sheetData>
    <row r="1" spans="1:10" x14ac:dyDescent="0.2">
      <c r="A1" s="1" t="s">
        <v>171</v>
      </c>
    </row>
    <row r="2" spans="1:10" x14ac:dyDescent="0.2">
      <c r="H2" s="9"/>
    </row>
    <row r="3" spans="1:10" x14ac:dyDescent="0.2">
      <c r="B3" s="45" t="s">
        <v>164</v>
      </c>
    </row>
    <row r="4" spans="1:10" x14ac:dyDescent="0.2">
      <c r="B4" s="37"/>
      <c r="F4" s="2" t="s">
        <v>60</v>
      </c>
      <c r="G4" s="2"/>
      <c r="H4" s="2" t="s">
        <v>67</v>
      </c>
    </row>
    <row r="5" spans="1:10" x14ac:dyDescent="0.2">
      <c r="A5" s="30" t="s">
        <v>112</v>
      </c>
      <c r="B5" s="11"/>
      <c r="C5" s="29" t="s">
        <v>58</v>
      </c>
      <c r="F5" s="3" t="s">
        <v>59</v>
      </c>
      <c r="G5" s="3" t="s">
        <v>66</v>
      </c>
      <c r="H5" s="3" t="s">
        <v>68</v>
      </c>
      <c r="J5" s="3" t="s">
        <v>71</v>
      </c>
    </row>
    <row r="6" spans="1:10" x14ac:dyDescent="0.2">
      <c r="A6" s="56">
        <v>1</v>
      </c>
      <c r="B6" s="9"/>
      <c r="C6" s="55" t="s">
        <v>140</v>
      </c>
      <c r="D6" s="9"/>
      <c r="E6" s="9"/>
      <c r="F6" s="9" t="s">
        <v>2</v>
      </c>
      <c r="G6" s="9"/>
      <c r="H6" s="55" t="s">
        <v>299</v>
      </c>
      <c r="I6" s="9"/>
      <c r="J6" s="94">
        <v>3645278335.1812367</v>
      </c>
    </row>
    <row r="7" spans="1:10" x14ac:dyDescent="0.2">
      <c r="A7" s="56">
        <f>A6+1</f>
        <v>2</v>
      </c>
      <c r="B7" s="9"/>
      <c r="C7" s="55" t="s">
        <v>149</v>
      </c>
      <c r="D7" s="9"/>
      <c r="E7" s="9"/>
      <c r="F7" s="9" t="s">
        <v>61</v>
      </c>
      <c r="G7" s="9"/>
      <c r="H7" s="55" t="s">
        <v>300</v>
      </c>
      <c r="I7" s="9"/>
      <c r="J7" s="94">
        <v>144597591.87310612</v>
      </c>
    </row>
    <row r="8" spans="1:10" x14ac:dyDescent="0.2">
      <c r="A8" s="56">
        <f>A7+1</f>
        <v>3</v>
      </c>
      <c r="B8" s="9"/>
      <c r="C8" s="55" t="s">
        <v>62</v>
      </c>
      <c r="D8" s="9"/>
      <c r="E8" s="9"/>
      <c r="F8" s="9" t="s">
        <v>61</v>
      </c>
      <c r="G8" s="9"/>
      <c r="H8" s="9" t="s">
        <v>301</v>
      </c>
      <c r="I8" s="9"/>
      <c r="J8" s="94">
        <v>9942155</v>
      </c>
    </row>
    <row r="9" spans="1:10" x14ac:dyDescent="0.2">
      <c r="A9" s="56">
        <f>A8+1</f>
        <v>4</v>
      </c>
      <c r="B9" s="9"/>
      <c r="C9" s="55" t="s">
        <v>111</v>
      </c>
      <c r="D9" s="9"/>
      <c r="E9" s="9"/>
      <c r="F9" s="9" t="s">
        <v>61</v>
      </c>
      <c r="G9" s="9"/>
      <c r="H9" s="10" t="s">
        <v>302</v>
      </c>
      <c r="I9" s="9"/>
      <c r="J9" s="94">
        <v>5514000</v>
      </c>
    </row>
    <row r="10" spans="1:10" x14ac:dyDescent="0.2">
      <c r="A10" s="56"/>
      <c r="B10" s="9"/>
      <c r="C10" s="55"/>
      <c r="D10" s="9"/>
      <c r="E10" s="9"/>
      <c r="F10" s="9"/>
      <c r="G10" s="9"/>
      <c r="H10" s="9"/>
      <c r="I10" s="9"/>
      <c r="J10" s="94"/>
    </row>
    <row r="11" spans="1:10" x14ac:dyDescent="0.2">
      <c r="A11" s="56"/>
      <c r="B11" s="9"/>
      <c r="C11" s="24" t="s">
        <v>101</v>
      </c>
      <c r="D11" s="9"/>
      <c r="E11" s="9"/>
      <c r="F11" s="9"/>
      <c r="G11" s="9"/>
      <c r="H11" s="9"/>
      <c r="I11" s="9"/>
      <c r="J11" s="94"/>
    </row>
    <row r="12" spans="1:10" x14ac:dyDescent="0.2">
      <c r="A12" s="56">
        <f>A9+1</f>
        <v>5</v>
      </c>
      <c r="B12" s="9"/>
      <c r="C12" s="25" t="s">
        <v>21</v>
      </c>
      <c r="D12" s="9"/>
      <c r="E12" s="9"/>
      <c r="F12" s="9" t="s">
        <v>2</v>
      </c>
      <c r="G12" s="9"/>
      <c r="H12" s="55" t="s">
        <v>303</v>
      </c>
      <c r="I12" s="9"/>
      <c r="J12" s="94">
        <v>11870352.876835456</v>
      </c>
    </row>
    <row r="13" spans="1:10" x14ac:dyDescent="0.2">
      <c r="A13" s="56">
        <f>A12+1</f>
        <v>6</v>
      </c>
      <c r="B13" s="9"/>
      <c r="C13" s="58" t="s">
        <v>22</v>
      </c>
      <c r="D13" s="9"/>
      <c r="E13" s="9"/>
      <c r="F13" s="9" t="s">
        <v>2</v>
      </c>
      <c r="G13" s="9"/>
      <c r="H13" s="55" t="s">
        <v>304</v>
      </c>
      <c r="I13" s="9"/>
      <c r="J13" s="94">
        <v>1853021.6013951434</v>
      </c>
    </row>
    <row r="14" spans="1:10" x14ac:dyDescent="0.2">
      <c r="A14" s="56">
        <f>A13+1</f>
        <v>7</v>
      </c>
      <c r="B14" s="9"/>
      <c r="C14" s="25" t="s">
        <v>69</v>
      </c>
      <c r="D14" s="9"/>
      <c r="E14" s="9"/>
      <c r="F14" s="76" t="s">
        <v>256</v>
      </c>
      <c r="G14" s="9"/>
      <c r="H14" s="9" t="s">
        <v>346</v>
      </c>
      <c r="I14" s="9"/>
      <c r="J14" s="117">
        <v>7073457.0875938218</v>
      </c>
    </row>
    <row r="15" spans="1:10" x14ac:dyDescent="0.2">
      <c r="A15" s="56">
        <f>A14+1</f>
        <v>8</v>
      </c>
      <c r="B15" s="9"/>
      <c r="C15" s="25" t="s">
        <v>20</v>
      </c>
      <c r="D15" s="9"/>
      <c r="E15" s="9"/>
      <c r="F15" s="9"/>
      <c r="G15" s="9"/>
      <c r="H15" s="9" t="s">
        <v>305</v>
      </c>
      <c r="I15" s="9"/>
      <c r="J15" s="116">
        <f>SUM(J12:J14)</f>
        <v>20796831.565824419</v>
      </c>
    </row>
    <row r="16" spans="1:10" x14ac:dyDescent="0.2">
      <c r="A16" s="56"/>
      <c r="B16" s="9"/>
      <c r="C16" s="25"/>
      <c r="D16" s="9"/>
      <c r="E16" s="9"/>
      <c r="F16" s="9"/>
      <c r="G16" s="9"/>
      <c r="H16" s="9"/>
      <c r="I16" s="9"/>
      <c r="J16" s="94"/>
    </row>
    <row r="17" spans="1:10" x14ac:dyDescent="0.2">
      <c r="A17" s="56"/>
      <c r="B17" s="9"/>
      <c r="C17" s="102" t="s">
        <v>102</v>
      </c>
      <c r="D17" s="9"/>
      <c r="E17" s="9"/>
      <c r="F17" s="9"/>
      <c r="G17" s="9"/>
      <c r="H17" s="9"/>
      <c r="I17" s="9"/>
      <c r="J17" s="94"/>
    </row>
    <row r="18" spans="1:10" x14ac:dyDescent="0.2">
      <c r="A18" s="56">
        <f>A15+1</f>
        <v>9</v>
      </c>
      <c r="B18" s="9"/>
      <c r="C18" s="75" t="s">
        <v>168</v>
      </c>
      <c r="D18" s="9"/>
      <c r="E18" s="9"/>
      <c r="F18" s="9" t="s">
        <v>2</v>
      </c>
      <c r="G18" s="9" t="s">
        <v>57</v>
      </c>
      <c r="H18" s="55" t="s">
        <v>306</v>
      </c>
      <c r="I18" s="9"/>
      <c r="J18" s="94">
        <v>-1016502799.254263</v>
      </c>
    </row>
    <row r="19" spans="1:10" x14ac:dyDescent="0.2">
      <c r="A19" s="56">
        <f>A18+1</f>
        <v>10</v>
      </c>
      <c r="B19" s="9"/>
      <c r="C19" s="75" t="s">
        <v>169</v>
      </c>
      <c r="D19" s="9"/>
      <c r="E19" s="9"/>
      <c r="F19" s="9" t="s">
        <v>61</v>
      </c>
      <c r="G19" s="9" t="s">
        <v>57</v>
      </c>
      <c r="H19" s="99" t="s">
        <v>307</v>
      </c>
      <c r="I19" s="9"/>
      <c r="J19" s="94">
        <v>-1125318.0869653528</v>
      </c>
    </row>
    <row r="20" spans="1:10" x14ac:dyDescent="0.2">
      <c r="A20" s="56">
        <f>A19+1</f>
        <v>11</v>
      </c>
      <c r="B20" s="9"/>
      <c r="C20" s="25" t="s">
        <v>110</v>
      </c>
      <c r="D20" s="14"/>
      <c r="E20" s="9"/>
      <c r="F20" s="9" t="s">
        <v>61</v>
      </c>
      <c r="G20" s="9" t="s">
        <v>57</v>
      </c>
      <c r="H20" s="55" t="s">
        <v>308</v>
      </c>
      <c r="I20" s="9"/>
      <c r="J20" s="113">
        <v>-52619745.790288039</v>
      </c>
    </row>
    <row r="21" spans="1:10" x14ac:dyDescent="0.2">
      <c r="A21" s="56">
        <f>A20+1</f>
        <v>12</v>
      </c>
      <c r="B21" s="9"/>
      <c r="C21" s="103" t="s">
        <v>64</v>
      </c>
      <c r="D21" s="14"/>
      <c r="E21" s="9"/>
      <c r="F21" s="9"/>
      <c r="G21" s="9"/>
      <c r="H21" s="9" t="s">
        <v>309</v>
      </c>
      <c r="I21" s="9"/>
      <c r="J21" s="94">
        <f>SUM(J18:J20)</f>
        <v>-1070247863.1315165</v>
      </c>
    </row>
    <row r="22" spans="1:10" x14ac:dyDescent="0.2">
      <c r="A22" s="56"/>
      <c r="B22" s="9"/>
      <c r="C22" s="10"/>
      <c r="D22" s="9"/>
      <c r="E22" s="9"/>
      <c r="F22" s="9"/>
      <c r="G22" s="9"/>
      <c r="H22" s="9"/>
      <c r="I22" s="9"/>
      <c r="J22" s="94"/>
    </row>
    <row r="23" spans="1:10" x14ac:dyDescent="0.2">
      <c r="A23" s="56">
        <f>A21+1</f>
        <v>13</v>
      </c>
      <c r="B23" s="9"/>
      <c r="C23" s="98" t="s">
        <v>65</v>
      </c>
      <c r="D23" s="9"/>
      <c r="E23" s="9"/>
      <c r="F23" s="9" t="s">
        <v>61</v>
      </c>
      <c r="G23" s="9"/>
      <c r="H23" s="55" t="s">
        <v>310</v>
      </c>
      <c r="I23" s="9"/>
      <c r="J23" s="94">
        <v>-553934005.51528001</v>
      </c>
    </row>
    <row r="24" spans="1:10" x14ac:dyDescent="0.2">
      <c r="A24" s="56">
        <f>A23+1</f>
        <v>14</v>
      </c>
      <c r="B24" s="9"/>
      <c r="C24" s="55" t="s">
        <v>98</v>
      </c>
      <c r="D24" s="9"/>
      <c r="E24" s="9"/>
      <c r="F24" s="9" t="s">
        <v>2</v>
      </c>
      <c r="G24" s="9"/>
      <c r="H24" s="55" t="s">
        <v>311</v>
      </c>
      <c r="I24" s="9"/>
      <c r="J24" s="94">
        <v>1414509946.9398568</v>
      </c>
    </row>
    <row r="25" spans="1:10" x14ac:dyDescent="0.2">
      <c r="A25" s="56">
        <f>A24+1</f>
        <v>15</v>
      </c>
      <c r="B25" s="9"/>
      <c r="C25" s="98" t="s">
        <v>15</v>
      </c>
      <c r="D25" s="9"/>
      <c r="E25" s="9"/>
      <c r="F25" s="9" t="s">
        <v>61</v>
      </c>
      <c r="G25" s="9" t="s">
        <v>57</v>
      </c>
      <c r="H25" s="55" t="s">
        <v>312</v>
      </c>
      <c r="I25" s="9"/>
      <c r="J25" s="94">
        <v>-15595540</v>
      </c>
    </row>
    <row r="26" spans="1:10" x14ac:dyDescent="0.2">
      <c r="A26" s="56" t="s">
        <v>136</v>
      </c>
      <c r="B26" s="9"/>
      <c r="C26" s="99" t="s">
        <v>233</v>
      </c>
      <c r="D26" s="9"/>
      <c r="E26" s="9"/>
      <c r="F26" s="9"/>
      <c r="G26" s="9"/>
      <c r="H26" s="10" t="s">
        <v>313</v>
      </c>
      <c r="I26" s="9"/>
      <c r="J26" s="94">
        <v>-8128032.9490774116</v>
      </c>
    </row>
    <row r="27" spans="1:10" x14ac:dyDescent="0.2">
      <c r="A27" s="56">
        <v>16</v>
      </c>
      <c r="B27" s="9"/>
      <c r="C27" s="98" t="s">
        <v>119</v>
      </c>
      <c r="D27" s="9"/>
      <c r="E27" s="9"/>
      <c r="F27" s="9" t="s">
        <v>61</v>
      </c>
      <c r="G27" s="9"/>
      <c r="H27" s="55" t="s">
        <v>314</v>
      </c>
      <c r="I27" s="9"/>
      <c r="J27" s="94">
        <v>0</v>
      </c>
    </row>
    <row r="28" spans="1:10" x14ac:dyDescent="0.2">
      <c r="A28" s="56"/>
      <c r="B28" s="9"/>
      <c r="C28" s="98"/>
      <c r="D28" s="9"/>
      <c r="E28" s="9"/>
      <c r="F28" s="9"/>
      <c r="G28" s="9"/>
      <c r="H28" s="9"/>
      <c r="I28" s="9"/>
      <c r="J28" s="82"/>
    </row>
    <row r="29" spans="1:10" x14ac:dyDescent="0.2">
      <c r="A29" s="56">
        <v>17</v>
      </c>
      <c r="B29" s="9"/>
      <c r="C29" s="9" t="s">
        <v>70</v>
      </c>
      <c r="D29" s="9"/>
      <c r="E29" s="9"/>
      <c r="F29" s="9"/>
      <c r="G29" s="9"/>
      <c r="H29" s="9" t="s">
        <v>315</v>
      </c>
      <c r="I29" s="9"/>
      <c r="J29" s="116">
        <f>J6+ J7+J8+J9+J15+J21+J23+J24+J25+J26+J27</f>
        <v>3592733418.9641495</v>
      </c>
    </row>
    <row r="30" spans="1:10" x14ac:dyDescent="0.2">
      <c r="A30" s="56"/>
      <c r="B30" s="9"/>
      <c r="C30" s="9"/>
      <c r="D30" s="9"/>
      <c r="E30" s="9"/>
      <c r="F30" s="9"/>
      <c r="G30" s="9"/>
      <c r="H30" s="9" t="s">
        <v>316</v>
      </c>
      <c r="I30" s="9"/>
      <c r="J30" s="94"/>
    </row>
    <row r="31" spans="1:10" x14ac:dyDescent="0.2">
      <c r="A31" s="56"/>
      <c r="B31" s="23" t="s">
        <v>263</v>
      </c>
      <c r="D31" s="9"/>
      <c r="E31" s="9"/>
      <c r="F31" s="9"/>
      <c r="G31" s="9"/>
      <c r="H31" s="9"/>
      <c r="I31" s="9"/>
      <c r="J31" s="94"/>
    </row>
    <row r="32" spans="1:10" x14ac:dyDescent="0.2">
      <c r="A32" s="85" t="s">
        <v>112</v>
      </c>
      <c r="B32" s="9"/>
      <c r="C32" s="23"/>
      <c r="D32" s="9"/>
      <c r="E32" s="9"/>
      <c r="F32" s="9"/>
      <c r="G32" s="9"/>
      <c r="H32" s="9"/>
      <c r="I32" s="9"/>
      <c r="J32" s="94"/>
    </row>
    <row r="33" spans="1:10" x14ac:dyDescent="0.2">
      <c r="A33" s="56">
        <f>A29+1</f>
        <v>18</v>
      </c>
      <c r="B33" s="9"/>
      <c r="C33" s="9" t="s">
        <v>13</v>
      </c>
      <c r="D33" s="9"/>
      <c r="E33" s="9"/>
      <c r="F33" s="9"/>
      <c r="G33" s="76" t="s">
        <v>217</v>
      </c>
      <c r="H33" s="76" t="s">
        <v>317</v>
      </c>
      <c r="I33" s="9"/>
      <c r="J33" s="130">
        <f>E97</f>
        <v>7.4939357100168899E-2</v>
      </c>
    </row>
    <row r="34" spans="1:10" x14ac:dyDescent="0.2">
      <c r="A34" s="2">
        <f>A33+1</f>
        <v>19</v>
      </c>
      <c r="C34" s="10" t="s">
        <v>14</v>
      </c>
      <c r="D34" s="10"/>
      <c r="E34" s="10"/>
      <c r="F34" s="10"/>
      <c r="G34" s="10"/>
      <c r="H34" t="s">
        <v>318</v>
      </c>
      <c r="J34" s="118">
        <f>J29*J33</f>
        <v>269237132.64946514</v>
      </c>
    </row>
    <row r="35" spans="1:10" x14ac:dyDescent="0.2">
      <c r="A35" s="2"/>
      <c r="B35" s="11"/>
      <c r="J35" s="82"/>
    </row>
    <row r="36" spans="1:10" x14ac:dyDescent="0.2">
      <c r="A36" s="2"/>
      <c r="B36" s="1" t="s">
        <v>264</v>
      </c>
      <c r="J36" s="82"/>
    </row>
    <row r="37" spans="1:10" x14ac:dyDescent="0.2">
      <c r="A37" s="56"/>
      <c r="B37" s="58"/>
      <c r="C37" s="9"/>
      <c r="D37" s="9"/>
      <c r="E37" s="9"/>
      <c r="F37" s="9"/>
      <c r="G37" s="9"/>
      <c r="H37" s="9"/>
      <c r="I37" s="9"/>
      <c r="J37" s="82"/>
    </row>
    <row r="38" spans="1:10" x14ac:dyDescent="0.2">
      <c r="A38" s="56">
        <f>A34+1</f>
        <v>20</v>
      </c>
      <c r="B38" s="9"/>
      <c r="C38" s="76" t="s">
        <v>257</v>
      </c>
      <c r="D38" s="9"/>
      <c r="E38" s="9"/>
      <c r="F38" s="9"/>
      <c r="G38" s="9"/>
      <c r="H38" s="9"/>
      <c r="I38" s="9"/>
      <c r="J38" s="116">
        <f>(((J29*J42) + J45) *(J43/(1-J43)))+(J44/(1-J43))</f>
        <v>126327342.80264676</v>
      </c>
    </row>
    <row r="39" spans="1:10" x14ac:dyDescent="0.2">
      <c r="A39" s="56"/>
      <c r="B39" s="9"/>
      <c r="C39" s="9"/>
      <c r="D39" s="9"/>
      <c r="E39" s="9"/>
      <c r="F39" s="9"/>
      <c r="G39" s="9"/>
      <c r="H39" s="9"/>
      <c r="I39" s="9"/>
      <c r="J39" s="21"/>
    </row>
    <row r="40" spans="1:10" x14ac:dyDescent="0.2">
      <c r="A40" s="56"/>
      <c r="B40" s="9"/>
      <c r="C40" s="9"/>
      <c r="D40" s="9" t="s">
        <v>90</v>
      </c>
      <c r="E40" s="9"/>
      <c r="F40" s="9"/>
      <c r="G40" s="9"/>
      <c r="H40" s="9"/>
      <c r="I40" s="9"/>
      <c r="J40" s="82"/>
    </row>
    <row r="41" spans="1:10" x14ac:dyDescent="0.2">
      <c r="A41" s="56">
        <f>A38+1</f>
        <v>21</v>
      </c>
      <c r="B41" s="9"/>
      <c r="C41" s="9"/>
      <c r="D41" s="58" t="s">
        <v>91</v>
      </c>
      <c r="E41" s="9"/>
      <c r="F41" s="9"/>
      <c r="G41" s="9"/>
      <c r="H41" s="9" t="str">
        <f>"Line "&amp;A29&amp;""</f>
        <v>Line 17</v>
      </c>
      <c r="I41" s="9"/>
      <c r="J41" s="116">
        <f>J29</f>
        <v>3592733418.9641495</v>
      </c>
    </row>
    <row r="42" spans="1:10" x14ac:dyDescent="0.2">
      <c r="A42" s="56">
        <f>A41+1</f>
        <v>22</v>
      </c>
      <c r="B42" s="9"/>
      <c r="C42" s="9"/>
      <c r="D42" s="75" t="s">
        <v>187</v>
      </c>
      <c r="E42" s="9"/>
      <c r="F42" s="9"/>
      <c r="G42" s="76" t="s">
        <v>180</v>
      </c>
      <c r="H42" s="76" t="str">
        <f>"Instruction 1, Line "&amp;B102&amp;""</f>
        <v>Instruction 1, Line k</v>
      </c>
      <c r="I42" s="9"/>
      <c r="J42" s="115">
        <f>E102</f>
        <v>5.0894164829164965E-2</v>
      </c>
    </row>
    <row r="43" spans="1:10" x14ac:dyDescent="0.2">
      <c r="A43" s="56">
        <f>A42+1</f>
        <v>23</v>
      </c>
      <c r="B43" s="9"/>
      <c r="C43" s="9"/>
      <c r="D43" s="58" t="s">
        <v>92</v>
      </c>
      <c r="E43" s="9"/>
      <c r="F43" s="9"/>
      <c r="G43" s="9"/>
      <c r="H43" s="9" t="s">
        <v>319</v>
      </c>
      <c r="I43" s="9"/>
      <c r="J43" s="115">
        <v>0.39936028204298801</v>
      </c>
    </row>
    <row r="44" spans="1:10" x14ac:dyDescent="0.2">
      <c r="A44" s="56">
        <f>A43+1</f>
        <v>24</v>
      </c>
      <c r="B44" s="9"/>
      <c r="C44" s="9"/>
      <c r="D44" s="58" t="s">
        <v>93</v>
      </c>
      <c r="E44" s="9"/>
      <c r="F44" s="9"/>
      <c r="G44" s="9"/>
      <c r="H44" s="9" t="s">
        <v>320</v>
      </c>
      <c r="I44" s="9"/>
      <c r="J44" s="94">
        <v>2086200</v>
      </c>
    </row>
    <row r="45" spans="1:10" x14ac:dyDescent="0.2">
      <c r="A45" s="56">
        <f>A44+1</f>
        <v>25</v>
      </c>
      <c r="B45" s="9"/>
      <c r="C45" s="9"/>
      <c r="D45" s="58" t="s">
        <v>186</v>
      </c>
      <c r="E45" s="9"/>
      <c r="F45" s="9"/>
      <c r="G45" s="9"/>
      <c r="H45" s="9" t="s">
        <v>321</v>
      </c>
      <c r="I45" s="9"/>
      <c r="J45" s="77">
        <v>1923888.67</v>
      </c>
    </row>
    <row r="46" spans="1:10" x14ac:dyDescent="0.2">
      <c r="A46" s="56"/>
      <c r="B46" s="58"/>
      <c r="C46" s="9"/>
      <c r="D46" s="9"/>
      <c r="E46" s="9"/>
      <c r="F46" s="9"/>
      <c r="G46" s="9"/>
      <c r="H46" s="9"/>
      <c r="I46" s="9"/>
      <c r="J46" s="82"/>
    </row>
    <row r="47" spans="1:10" x14ac:dyDescent="0.2">
      <c r="A47" s="56"/>
      <c r="B47" s="23" t="s">
        <v>265</v>
      </c>
      <c r="D47" s="9"/>
      <c r="E47" s="9"/>
      <c r="F47" s="9"/>
      <c r="G47" s="9"/>
      <c r="H47" s="9"/>
      <c r="I47" s="9"/>
      <c r="J47" s="82"/>
    </row>
    <row r="48" spans="1:10" x14ac:dyDescent="0.2">
      <c r="A48" s="56">
        <f>A45+1</f>
        <v>26</v>
      </c>
      <c r="B48" s="58"/>
      <c r="C48" s="9" t="s">
        <v>25</v>
      </c>
      <c r="D48" s="9"/>
      <c r="E48" s="9"/>
      <c r="F48" s="9"/>
      <c r="G48" s="9"/>
      <c r="H48" s="9" t="s">
        <v>322</v>
      </c>
      <c r="I48" s="9"/>
      <c r="J48" s="94">
        <v>79435590.430285335</v>
      </c>
    </row>
    <row r="49" spans="1:10" x14ac:dyDescent="0.2">
      <c r="A49" s="56">
        <f t="shared" ref="A49:A59" si="0">A48+1</f>
        <v>27</v>
      </c>
      <c r="B49" s="58"/>
      <c r="C49" s="10" t="s">
        <v>100</v>
      </c>
      <c r="D49" s="9"/>
      <c r="E49" s="9"/>
      <c r="F49" s="9"/>
      <c r="G49" s="9"/>
      <c r="H49" s="9" t="s">
        <v>323</v>
      </c>
      <c r="I49" s="9"/>
      <c r="J49" s="116">
        <v>33739722.971215807</v>
      </c>
    </row>
    <row r="50" spans="1:10" x14ac:dyDescent="0.2">
      <c r="A50" s="56">
        <f t="shared" si="0"/>
        <v>28</v>
      </c>
      <c r="B50" s="58"/>
      <c r="C50" s="9" t="s">
        <v>16</v>
      </c>
      <c r="D50" s="9"/>
      <c r="E50" s="9"/>
      <c r="F50" s="9"/>
      <c r="G50" s="9"/>
      <c r="H50" s="9" t="s">
        <v>324</v>
      </c>
      <c r="I50" s="9"/>
      <c r="J50" s="94">
        <v>617891</v>
      </c>
    </row>
    <row r="51" spans="1:10" x14ac:dyDescent="0.2">
      <c r="A51" s="56">
        <f t="shared" si="0"/>
        <v>29</v>
      </c>
      <c r="B51" s="58"/>
      <c r="C51" s="10" t="s">
        <v>99</v>
      </c>
      <c r="D51" s="9"/>
      <c r="E51" s="9"/>
      <c r="F51" s="9"/>
      <c r="G51" s="9"/>
      <c r="H51" s="9" t="s">
        <v>325</v>
      </c>
      <c r="I51" s="9"/>
      <c r="J51" s="94">
        <v>104188251.23380898</v>
      </c>
    </row>
    <row r="52" spans="1:10" x14ac:dyDescent="0.2">
      <c r="A52" s="56">
        <f t="shared" si="0"/>
        <v>30</v>
      </c>
      <c r="B52" s="58"/>
      <c r="C52" s="10" t="s">
        <v>106</v>
      </c>
      <c r="D52" s="9"/>
      <c r="E52" s="9"/>
      <c r="F52" s="9"/>
      <c r="G52" s="9"/>
      <c r="H52" s="9" t="s">
        <v>326</v>
      </c>
      <c r="I52" s="9"/>
      <c r="J52" s="94">
        <v>11028000</v>
      </c>
    </row>
    <row r="53" spans="1:10" x14ac:dyDescent="0.2">
      <c r="A53" s="56">
        <f t="shared" si="0"/>
        <v>31</v>
      </c>
      <c r="B53" s="58"/>
      <c r="C53" s="10" t="s">
        <v>17</v>
      </c>
      <c r="D53" s="9"/>
      <c r="E53" s="9"/>
      <c r="F53" s="9"/>
      <c r="G53" s="9"/>
      <c r="H53" s="9" t="s">
        <v>327</v>
      </c>
      <c r="I53" s="9"/>
      <c r="J53" s="94">
        <v>25270453.324389562</v>
      </c>
    </row>
    <row r="54" spans="1:10" x14ac:dyDescent="0.2">
      <c r="A54" s="56">
        <f t="shared" si="0"/>
        <v>32</v>
      </c>
      <c r="B54" s="58"/>
      <c r="C54" s="9" t="s">
        <v>3</v>
      </c>
      <c r="D54" s="9"/>
      <c r="E54" s="9"/>
      <c r="F54" s="9"/>
      <c r="G54" s="10"/>
      <c r="H54" s="9" t="s">
        <v>328</v>
      </c>
      <c r="I54" s="9"/>
      <c r="J54" s="94">
        <v>-49681901.698689714</v>
      </c>
    </row>
    <row r="55" spans="1:10" x14ac:dyDescent="0.2">
      <c r="A55" s="56">
        <f t="shared" si="0"/>
        <v>33</v>
      </c>
      <c r="B55" s="58"/>
      <c r="C55" s="9" t="s">
        <v>18</v>
      </c>
      <c r="D55" s="9"/>
      <c r="E55" s="9"/>
      <c r="F55" s="9"/>
      <c r="G55" s="9"/>
      <c r="H55" s="9" t="s">
        <v>329</v>
      </c>
      <c r="I55" s="9"/>
      <c r="J55" s="116">
        <v>269237132.64946514</v>
      </c>
    </row>
    <row r="56" spans="1:10" x14ac:dyDescent="0.2">
      <c r="A56" s="56">
        <f t="shared" si="0"/>
        <v>34</v>
      </c>
      <c r="B56" s="58"/>
      <c r="C56" s="9" t="s">
        <v>1</v>
      </c>
      <c r="D56" s="9"/>
      <c r="E56" s="9"/>
      <c r="F56" s="9"/>
      <c r="G56" s="9"/>
      <c r="H56" s="9" t="s">
        <v>330</v>
      </c>
      <c r="I56" s="9"/>
      <c r="J56" s="118">
        <v>126327342.80264676</v>
      </c>
    </row>
    <row r="57" spans="1:10" x14ac:dyDescent="0.2">
      <c r="A57" s="56">
        <f t="shared" si="0"/>
        <v>35</v>
      </c>
      <c r="B57" s="58"/>
      <c r="C57" s="10" t="s">
        <v>117</v>
      </c>
      <c r="D57" s="9"/>
      <c r="E57" s="9"/>
      <c r="F57" s="9"/>
      <c r="G57" s="9"/>
      <c r="H57" s="9" t="s">
        <v>331</v>
      </c>
      <c r="I57" s="9"/>
      <c r="J57" s="114">
        <v>0</v>
      </c>
    </row>
    <row r="58" spans="1:10" x14ac:dyDescent="0.2">
      <c r="A58" s="56">
        <f t="shared" si="0"/>
        <v>36</v>
      </c>
      <c r="B58" s="58"/>
      <c r="C58" s="87" t="s">
        <v>184</v>
      </c>
      <c r="D58" s="93"/>
      <c r="E58" s="9"/>
      <c r="F58" s="9"/>
      <c r="G58" s="9"/>
      <c r="H58" s="9" t="s">
        <v>332</v>
      </c>
      <c r="I58" s="9"/>
      <c r="J58" s="113">
        <v>0</v>
      </c>
    </row>
    <row r="59" spans="1:10" x14ac:dyDescent="0.2">
      <c r="A59" s="56">
        <f t="shared" si="0"/>
        <v>37</v>
      </c>
      <c r="B59" s="58"/>
      <c r="C59" s="76" t="s">
        <v>165</v>
      </c>
      <c r="D59" s="9"/>
      <c r="E59" s="9"/>
      <c r="F59" s="9"/>
      <c r="G59" s="9"/>
      <c r="H59" s="9" t="s">
        <v>333</v>
      </c>
      <c r="I59" s="9"/>
      <c r="J59" s="116">
        <f>SUM(J48:J58)</f>
        <v>600162482.71312189</v>
      </c>
    </row>
    <row r="60" spans="1:10" x14ac:dyDescent="0.2">
      <c r="A60" s="56"/>
      <c r="B60" s="58"/>
      <c r="C60" s="9"/>
      <c r="D60" s="9"/>
      <c r="E60" s="9"/>
      <c r="F60" s="9"/>
      <c r="G60" s="9"/>
      <c r="H60" s="9"/>
      <c r="I60" s="9"/>
      <c r="J60" s="94"/>
    </row>
    <row r="61" spans="1:10" ht="12.75" customHeight="1" x14ac:dyDescent="0.2">
      <c r="A61" s="56">
        <f>A59+1</f>
        <v>38</v>
      </c>
      <c r="B61" s="58"/>
      <c r="C61" s="76" t="s">
        <v>162</v>
      </c>
      <c r="D61" s="9"/>
      <c r="E61" s="9"/>
      <c r="F61" s="9"/>
      <c r="G61" s="9"/>
      <c r="H61" s="9" t="s">
        <v>334</v>
      </c>
      <c r="I61" s="9"/>
      <c r="J61" s="94">
        <v>19216706.417686637</v>
      </c>
    </row>
    <row r="62" spans="1:10" x14ac:dyDescent="0.2">
      <c r="A62" s="56"/>
      <c r="B62" s="58"/>
      <c r="C62" s="10"/>
      <c r="D62" s="9"/>
      <c r="E62" s="9"/>
      <c r="F62" s="9"/>
      <c r="G62" s="9"/>
      <c r="H62" s="9"/>
      <c r="I62" s="9"/>
      <c r="J62" s="94"/>
    </row>
    <row r="63" spans="1:10" x14ac:dyDescent="0.2">
      <c r="A63" s="56">
        <f>A61+1</f>
        <v>39</v>
      </c>
      <c r="B63" s="58"/>
      <c r="C63" s="76" t="s">
        <v>260</v>
      </c>
      <c r="D63" s="9"/>
      <c r="E63" s="9"/>
      <c r="F63" s="9"/>
      <c r="G63" s="9"/>
      <c r="H63" s="9" t="s">
        <v>335</v>
      </c>
      <c r="I63" s="9"/>
      <c r="J63" s="116">
        <f>J59+J61</f>
        <v>619379189.13080847</v>
      </c>
    </row>
    <row r="64" spans="1:10" x14ac:dyDescent="0.2">
      <c r="A64" s="56"/>
      <c r="B64" s="58"/>
      <c r="C64" s="10"/>
      <c r="D64" s="9"/>
      <c r="E64" s="9"/>
      <c r="F64" s="9"/>
      <c r="G64" s="9"/>
      <c r="H64" s="9"/>
      <c r="I64" s="9"/>
      <c r="J64" s="34"/>
    </row>
    <row r="65" spans="1:10" x14ac:dyDescent="0.2">
      <c r="A65" s="56"/>
      <c r="B65" s="71" t="s">
        <v>266</v>
      </c>
      <c r="C65" s="10"/>
      <c r="D65" s="9"/>
      <c r="E65" s="9"/>
      <c r="F65" s="9"/>
      <c r="G65" s="9"/>
      <c r="H65" s="9"/>
      <c r="I65" s="9"/>
      <c r="J65" s="34"/>
    </row>
    <row r="66" spans="1:10" ht="13.5" thickBot="1" x14ac:dyDescent="0.25">
      <c r="A66" s="30" t="s">
        <v>112</v>
      </c>
      <c r="B66" s="35"/>
      <c r="G66" s="29" t="s">
        <v>148</v>
      </c>
    </row>
    <row r="67" spans="1:10" x14ac:dyDescent="0.2">
      <c r="A67" s="56">
        <f>A63+1</f>
        <v>40</v>
      </c>
      <c r="B67" s="98"/>
      <c r="C67" s="9"/>
      <c r="D67" s="100" t="s">
        <v>166</v>
      </c>
      <c r="E67" s="116">
        <v>619379189.13080847</v>
      </c>
      <c r="F67" s="9"/>
      <c r="G67" s="9" t="s">
        <v>336</v>
      </c>
      <c r="H67" s="9"/>
      <c r="I67" s="9"/>
      <c r="J67" s="124" t="s">
        <v>267</v>
      </c>
    </row>
    <row r="68" spans="1:10" x14ac:dyDescent="0.2">
      <c r="A68" s="56">
        <f>A67+1</f>
        <v>41</v>
      </c>
      <c r="B68" s="98"/>
      <c r="C68" s="9"/>
      <c r="D68" s="70" t="s">
        <v>147</v>
      </c>
      <c r="E68" s="119">
        <v>9.1427999999999995E-3</v>
      </c>
      <c r="F68" s="9"/>
      <c r="G68" s="9" t="s">
        <v>337</v>
      </c>
      <c r="H68" s="9"/>
      <c r="I68" s="9"/>
      <c r="J68" s="125" t="s">
        <v>268</v>
      </c>
    </row>
    <row r="69" spans="1:10" x14ac:dyDescent="0.2">
      <c r="A69" s="56">
        <f>A68+1</f>
        <v>42</v>
      </c>
      <c r="B69" s="98"/>
      <c r="C69" s="9"/>
      <c r="D69" s="40" t="s">
        <v>94</v>
      </c>
      <c r="E69" s="116">
        <v>5662860.0503851557</v>
      </c>
      <c r="F69" s="9"/>
      <c r="G69" s="9" t="s">
        <v>338</v>
      </c>
      <c r="H69" s="9"/>
      <c r="I69" s="9"/>
      <c r="J69" s="121">
        <f>E72</f>
        <v>626314377.91150606</v>
      </c>
    </row>
    <row r="70" spans="1:10" x14ac:dyDescent="0.2">
      <c r="A70" s="56">
        <f>A69+1</f>
        <v>43</v>
      </c>
      <c r="B70" s="98"/>
      <c r="C70" s="9"/>
      <c r="D70" s="100" t="s">
        <v>185</v>
      </c>
      <c r="E70" s="119">
        <v>2.0541999999999999E-3</v>
      </c>
      <c r="F70" s="9"/>
      <c r="G70" s="9" t="s">
        <v>337</v>
      </c>
      <c r="H70" s="9"/>
      <c r="I70" s="9"/>
      <c r="J70" s="122">
        <v>626424153.02268422</v>
      </c>
    </row>
    <row r="71" spans="1:10" ht="13.5" thickBot="1" x14ac:dyDescent="0.25">
      <c r="A71" s="56">
        <f>A70+1</f>
        <v>44</v>
      </c>
      <c r="B71" s="98"/>
      <c r="C71" s="9"/>
      <c r="D71" s="100" t="s">
        <v>158</v>
      </c>
      <c r="E71" s="116">
        <v>1272328.7303125067</v>
      </c>
      <c r="F71" s="9"/>
      <c r="G71" s="9" t="s">
        <v>339</v>
      </c>
      <c r="H71" s="9"/>
      <c r="I71" s="82"/>
      <c r="J71" s="123">
        <f>J69-J70</f>
        <v>-109775.11117815971</v>
      </c>
    </row>
    <row r="72" spans="1:10" x14ac:dyDescent="0.2">
      <c r="A72" s="56">
        <f>A71+1</f>
        <v>45</v>
      </c>
      <c r="B72" s="98"/>
      <c r="C72" s="9"/>
      <c r="D72" s="100" t="s">
        <v>167</v>
      </c>
      <c r="E72" s="116">
        <f>E67+E69+E71</f>
        <v>626314377.91150606</v>
      </c>
      <c r="F72" s="9"/>
      <c r="G72" s="9" t="s">
        <v>340</v>
      </c>
      <c r="H72" s="9"/>
      <c r="I72" s="9"/>
      <c r="J72" s="9"/>
    </row>
    <row r="73" spans="1:10" x14ac:dyDescent="0.2">
      <c r="A73" s="9"/>
      <c r="B73" s="104" t="s">
        <v>120</v>
      </c>
      <c r="C73" s="9"/>
      <c r="D73" s="40"/>
      <c r="E73" s="34"/>
      <c r="F73" s="9"/>
      <c r="G73" s="9"/>
      <c r="H73" s="89"/>
      <c r="I73" s="9"/>
      <c r="J73" s="9"/>
    </row>
    <row r="74" spans="1:10" x14ac:dyDescent="0.2">
      <c r="A74" s="56"/>
      <c r="B74" s="76" t="s">
        <v>181</v>
      </c>
      <c r="C74" s="71"/>
      <c r="D74" s="40"/>
      <c r="E74" s="34"/>
      <c r="F74" s="9"/>
      <c r="G74" s="9"/>
      <c r="H74" s="9"/>
      <c r="I74" s="9"/>
      <c r="J74" s="9"/>
    </row>
    <row r="75" spans="1:10" x14ac:dyDescent="0.2">
      <c r="A75" s="56"/>
      <c r="B75" s="76" t="s">
        <v>182</v>
      </c>
      <c r="C75" s="71"/>
      <c r="D75" s="40"/>
      <c r="E75" s="34"/>
      <c r="F75" s="9"/>
      <c r="G75" s="9"/>
      <c r="H75" s="9"/>
      <c r="I75" s="9"/>
      <c r="J75" s="9"/>
    </row>
    <row r="76" spans="1:10" x14ac:dyDescent="0.2">
      <c r="A76" s="56"/>
      <c r="B76" s="99" t="s">
        <v>183</v>
      </c>
      <c r="C76" s="10"/>
      <c r="D76" s="40"/>
      <c r="E76" s="34"/>
      <c r="F76" s="9"/>
      <c r="G76" s="9"/>
      <c r="H76" s="9"/>
      <c r="I76" s="9"/>
      <c r="J76" s="9"/>
    </row>
    <row r="77" spans="1:10" x14ac:dyDescent="0.2">
      <c r="A77" s="56"/>
      <c r="B77" s="99" t="s">
        <v>189</v>
      </c>
      <c r="C77" s="9"/>
      <c r="D77" s="40"/>
      <c r="E77" s="34"/>
      <c r="F77" s="9"/>
      <c r="G77" s="9"/>
      <c r="H77" s="9"/>
      <c r="I77" s="9"/>
      <c r="J77" s="9"/>
    </row>
    <row r="78" spans="1:10" x14ac:dyDescent="0.2">
      <c r="A78" s="56"/>
      <c r="B78" s="9"/>
      <c r="C78" s="9"/>
      <c r="D78" s="9"/>
      <c r="E78" s="9"/>
      <c r="F78" s="9"/>
      <c r="G78" s="9"/>
      <c r="H78" s="9"/>
      <c r="I78" s="9"/>
      <c r="J78" s="9"/>
    </row>
    <row r="79" spans="1:10" x14ac:dyDescent="0.2">
      <c r="A79" s="56"/>
      <c r="B79" s="76" t="s">
        <v>212</v>
      </c>
      <c r="C79" s="9"/>
      <c r="D79" s="9"/>
      <c r="E79" s="9"/>
      <c r="F79" s="9"/>
      <c r="G79" s="9"/>
      <c r="H79" s="9"/>
      <c r="I79" s="9"/>
      <c r="J79" s="9"/>
    </row>
    <row r="80" spans="1:10" x14ac:dyDescent="0.2">
      <c r="A80" s="56"/>
      <c r="B80" s="76"/>
      <c r="C80" s="76" t="s">
        <v>218</v>
      </c>
      <c r="D80" s="9"/>
      <c r="E80" s="9"/>
      <c r="F80" s="9"/>
      <c r="G80" s="9"/>
      <c r="H80" s="9"/>
      <c r="I80" s="9"/>
      <c r="J80" s="9"/>
    </row>
    <row r="81" spans="1:12" x14ac:dyDescent="0.2">
      <c r="A81" s="56"/>
      <c r="B81" s="76"/>
      <c r="C81" s="9"/>
      <c r="D81" s="9"/>
      <c r="E81" s="9"/>
      <c r="F81" s="9"/>
      <c r="G81" s="9"/>
      <c r="H81" s="9"/>
      <c r="I81" s="9"/>
      <c r="J81" s="56" t="s">
        <v>209</v>
      </c>
    </row>
    <row r="82" spans="1:12" x14ac:dyDescent="0.2">
      <c r="A82" s="56"/>
      <c r="B82" s="9"/>
      <c r="C82" s="9"/>
      <c r="D82" s="9"/>
      <c r="E82" s="61" t="s">
        <v>157</v>
      </c>
      <c r="F82" s="97" t="s">
        <v>148</v>
      </c>
      <c r="G82" s="61" t="s">
        <v>95</v>
      </c>
      <c r="H82" s="61" t="s">
        <v>96</v>
      </c>
      <c r="I82" s="9"/>
      <c r="J82" s="61" t="s">
        <v>208</v>
      </c>
    </row>
    <row r="83" spans="1:12" x14ac:dyDescent="0.2">
      <c r="B83" s="106" t="s">
        <v>172</v>
      </c>
      <c r="C83" s="76" t="s">
        <v>207</v>
      </c>
      <c r="D83" s="9"/>
      <c r="E83" s="39">
        <v>9.8000000000000004E-2</v>
      </c>
      <c r="F83" s="9" t="s">
        <v>341</v>
      </c>
      <c r="G83" s="88" t="s">
        <v>254</v>
      </c>
      <c r="H83" s="83" t="s">
        <v>255</v>
      </c>
      <c r="I83" s="10"/>
      <c r="J83" s="59">
        <v>366</v>
      </c>
      <c r="K83" s="10"/>
      <c r="L83" s="10"/>
    </row>
    <row r="84" spans="1:12" x14ac:dyDescent="0.2">
      <c r="B84" s="106" t="s">
        <v>173</v>
      </c>
      <c r="C84" s="76" t="s">
        <v>230</v>
      </c>
      <c r="D84" s="9"/>
      <c r="E84" s="112">
        <v>9.8000000000000004E-2</v>
      </c>
      <c r="F84" s="105" t="s">
        <v>211</v>
      </c>
      <c r="G84" s="83" t="s">
        <v>9</v>
      </c>
      <c r="H84" s="83" t="s">
        <v>9</v>
      </c>
      <c r="I84" s="10"/>
      <c r="J84" s="59">
        <v>0</v>
      </c>
      <c r="K84" s="10"/>
      <c r="L84" s="10"/>
    </row>
    <row r="85" spans="1:12" x14ac:dyDescent="0.2">
      <c r="B85" s="106" t="s">
        <v>174</v>
      </c>
      <c r="C85" s="76"/>
      <c r="D85" s="9"/>
      <c r="E85" s="107"/>
      <c r="F85" s="105"/>
      <c r="G85" s="84"/>
      <c r="H85" s="84"/>
      <c r="I85" s="100" t="s">
        <v>234</v>
      </c>
      <c r="J85" s="10">
        <f>SUM(J83:J84)</f>
        <v>366</v>
      </c>
      <c r="K85" s="10"/>
      <c r="L85" s="10"/>
    </row>
    <row r="86" spans="1:12" x14ac:dyDescent="0.2">
      <c r="A86" s="9"/>
      <c r="B86" s="106" t="s">
        <v>175</v>
      </c>
      <c r="C86" s="76" t="s">
        <v>219</v>
      </c>
      <c r="D86" s="9"/>
      <c r="E86" s="39">
        <f>((E83*J83) + (E84* J84)) / J85</f>
        <v>9.8000000000000004E-2</v>
      </c>
      <c r="F86" s="76" t="s">
        <v>235</v>
      </c>
      <c r="G86" s="9"/>
      <c r="H86" s="10"/>
      <c r="I86" s="10"/>
      <c r="J86" s="10"/>
      <c r="K86" s="10"/>
      <c r="L86" s="10"/>
    </row>
    <row r="87" spans="1:12" x14ac:dyDescent="0.2">
      <c r="A87" s="56"/>
      <c r="B87" s="76"/>
      <c r="C87" s="9"/>
      <c r="D87" s="9"/>
      <c r="E87" s="9"/>
      <c r="F87" s="9"/>
      <c r="G87" s="9"/>
      <c r="H87" s="10"/>
      <c r="I87" s="10"/>
      <c r="J87" s="10"/>
      <c r="K87" s="10"/>
      <c r="L87" s="10"/>
    </row>
    <row r="88" spans="1:12" x14ac:dyDescent="0.2">
      <c r="A88" s="56"/>
      <c r="B88" s="76" t="s">
        <v>210</v>
      </c>
      <c r="C88" s="9"/>
      <c r="D88" s="9"/>
      <c r="E88" s="9"/>
      <c r="F88" s="9"/>
      <c r="G88" s="9"/>
      <c r="H88" s="10"/>
      <c r="I88" s="10"/>
      <c r="J88" s="10"/>
      <c r="K88" s="10"/>
      <c r="L88" s="10"/>
    </row>
    <row r="89" spans="1:12" x14ac:dyDescent="0.2">
      <c r="A89" s="56"/>
      <c r="B89" s="76"/>
      <c r="C89" s="9"/>
      <c r="D89" s="9"/>
      <c r="E89" s="97" t="s">
        <v>148</v>
      </c>
      <c r="F89" s="9"/>
      <c r="G89" s="9"/>
      <c r="H89" s="10"/>
      <c r="I89" s="10"/>
      <c r="J89" s="10"/>
      <c r="K89" s="10"/>
      <c r="L89" s="10"/>
    </row>
    <row r="90" spans="1:12" x14ac:dyDescent="0.2">
      <c r="A90" s="9"/>
      <c r="B90" s="106" t="s">
        <v>176</v>
      </c>
      <c r="C90" s="76" t="s">
        <v>232</v>
      </c>
      <c r="D90" s="9"/>
      <c r="E90" s="50" t="s">
        <v>262</v>
      </c>
      <c r="F90" s="50"/>
      <c r="G90" s="50"/>
      <c r="H90" s="59"/>
      <c r="I90" s="59"/>
      <c r="J90" s="59"/>
      <c r="K90" s="10"/>
      <c r="L90" s="10"/>
    </row>
    <row r="91" spans="1:12" x14ac:dyDescent="0.2">
      <c r="B91" s="106" t="s">
        <v>177</v>
      </c>
      <c r="C91" s="76" t="s">
        <v>231</v>
      </c>
      <c r="D91" s="9"/>
      <c r="E91" s="50" t="s">
        <v>262</v>
      </c>
      <c r="F91" s="50"/>
      <c r="G91" s="50"/>
      <c r="H91" s="59"/>
      <c r="I91" s="59"/>
      <c r="J91" s="59"/>
      <c r="K91" s="10"/>
      <c r="L91" s="10"/>
    </row>
    <row r="92" spans="1:12" x14ac:dyDescent="0.2">
      <c r="B92" s="9"/>
      <c r="C92" s="76"/>
      <c r="D92" s="9"/>
      <c r="E92" s="84"/>
      <c r="F92" s="9"/>
      <c r="G92" s="9"/>
      <c r="H92" s="9"/>
      <c r="I92" s="10"/>
      <c r="J92" s="10"/>
      <c r="K92" s="10"/>
      <c r="L92" s="10"/>
    </row>
    <row r="93" spans="1:12" x14ac:dyDescent="0.2">
      <c r="B93" s="9"/>
      <c r="C93" s="9"/>
      <c r="D93" s="9"/>
      <c r="E93" s="61" t="s">
        <v>157</v>
      </c>
      <c r="F93" s="97" t="s">
        <v>148</v>
      </c>
      <c r="G93" s="9"/>
      <c r="H93" s="10"/>
      <c r="I93" s="10"/>
      <c r="J93" s="9"/>
    </row>
    <row r="94" spans="1:12" x14ac:dyDescent="0.2">
      <c r="B94" s="106" t="s">
        <v>179</v>
      </c>
      <c r="C94" s="76" t="s">
        <v>220</v>
      </c>
      <c r="D94" s="10"/>
      <c r="E94" s="36">
        <v>2.4045192271003935E-2</v>
      </c>
      <c r="F94" s="9" t="s">
        <v>342</v>
      </c>
      <c r="G94" s="9"/>
      <c r="H94" s="10"/>
      <c r="I94" s="10"/>
      <c r="J94" s="9"/>
    </row>
    <row r="95" spans="1:12" x14ac:dyDescent="0.2">
      <c r="B95" s="106" t="s">
        <v>213</v>
      </c>
      <c r="C95" s="76" t="s">
        <v>221</v>
      </c>
      <c r="D95" s="9"/>
      <c r="E95" s="36">
        <v>4.7288960950770823E-3</v>
      </c>
      <c r="F95" s="9" t="s">
        <v>343</v>
      </c>
      <c r="G95" s="9"/>
      <c r="H95" s="10"/>
      <c r="I95" s="10"/>
      <c r="J95" s="9"/>
    </row>
    <row r="96" spans="1:12" x14ac:dyDescent="0.2">
      <c r="B96" s="106" t="s">
        <v>214</v>
      </c>
      <c r="C96" s="76" t="s">
        <v>222</v>
      </c>
      <c r="D96" s="9"/>
      <c r="E96" s="28">
        <v>4.6165268734087883E-2</v>
      </c>
      <c r="F96" s="9" t="s">
        <v>344</v>
      </c>
      <c r="G96" s="10"/>
      <c r="H96" s="10"/>
      <c r="I96" s="9"/>
      <c r="J96" s="9"/>
    </row>
    <row r="97" spans="1:10" x14ac:dyDescent="0.2">
      <c r="A97" s="9"/>
      <c r="B97" s="56" t="s">
        <v>215</v>
      </c>
      <c r="C97" s="25" t="s">
        <v>13</v>
      </c>
      <c r="D97" s="9"/>
      <c r="E97" s="27">
        <f>SUM(E94:E96)</f>
        <v>7.4939357100168899E-2</v>
      </c>
      <c r="F97" s="34" t="str">
        <f>"Sum of Lines "&amp;B91&amp;" to "&amp;B95&amp;""</f>
        <v>Sum of Lines f to h</v>
      </c>
      <c r="G97" s="53"/>
      <c r="H97" s="9"/>
      <c r="I97" s="9"/>
      <c r="J97" s="108"/>
    </row>
    <row r="98" spans="1:10" x14ac:dyDescent="0.2">
      <c r="A98" s="56"/>
      <c r="B98" s="9"/>
      <c r="C98" s="13"/>
      <c r="D98" s="15"/>
      <c r="E98" s="34"/>
      <c r="F98" s="34"/>
      <c r="G98" s="53"/>
      <c r="H98" s="34"/>
      <c r="I98" s="9"/>
      <c r="J98" s="108"/>
    </row>
    <row r="99" spans="1:10" x14ac:dyDescent="0.2">
      <c r="A99" s="56"/>
      <c r="B99" s="76" t="s">
        <v>216</v>
      </c>
      <c r="C99" s="9"/>
      <c r="D99" s="9"/>
      <c r="E99" s="9"/>
      <c r="F99" s="9"/>
      <c r="G99" s="9"/>
      <c r="H99" s="9"/>
      <c r="I99" s="9"/>
      <c r="J99" s="9"/>
    </row>
    <row r="100" spans="1:10" x14ac:dyDescent="0.2">
      <c r="A100" s="56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">
      <c r="A101" s="56"/>
      <c r="B101" s="9"/>
      <c r="C101" s="9"/>
      <c r="D101" s="9"/>
      <c r="E101" s="61" t="s">
        <v>157</v>
      </c>
      <c r="F101" s="97" t="s">
        <v>148</v>
      </c>
      <c r="G101" s="9"/>
      <c r="H101" s="9"/>
      <c r="I101" s="9"/>
      <c r="J101" s="9"/>
    </row>
    <row r="102" spans="1:10" x14ac:dyDescent="0.2">
      <c r="A102" s="9"/>
      <c r="B102" s="106" t="s">
        <v>261</v>
      </c>
      <c r="C102" s="9"/>
      <c r="D102" s="9"/>
      <c r="E102" s="36">
        <f>E95+E96</f>
        <v>5.0894164829164965E-2</v>
      </c>
      <c r="F102" s="34" t="s">
        <v>345</v>
      </c>
      <c r="G102" s="9"/>
      <c r="H102" s="9"/>
      <c r="I102" s="9"/>
      <c r="J102" s="9"/>
    </row>
    <row r="103" spans="1:10" x14ac:dyDescent="0.2">
      <c r="A103" s="56"/>
      <c r="B103" s="9"/>
      <c r="C103" s="9"/>
      <c r="D103" s="9"/>
      <c r="E103" s="36"/>
      <c r="F103" s="34"/>
      <c r="G103" s="9"/>
      <c r="H103" s="9"/>
      <c r="I103" s="9"/>
      <c r="J103" s="9"/>
    </row>
    <row r="104" spans="1:10" x14ac:dyDescent="0.2">
      <c r="A104" s="56"/>
      <c r="B104" s="99" t="s">
        <v>202</v>
      </c>
      <c r="C104" s="9"/>
      <c r="D104" s="9"/>
      <c r="E104" s="53"/>
      <c r="F104" s="53"/>
      <c r="G104" s="53"/>
      <c r="H104" s="34"/>
      <c r="I104" s="9"/>
      <c r="J104" s="9"/>
    </row>
    <row r="105" spans="1:10" x14ac:dyDescent="0.2">
      <c r="A105" s="56"/>
      <c r="B105" s="105" t="s">
        <v>203</v>
      </c>
      <c r="C105" s="9"/>
      <c r="D105" s="9"/>
      <c r="E105" s="9"/>
      <c r="F105" s="9"/>
      <c r="G105" s="9"/>
      <c r="H105" s="9"/>
      <c r="I105" s="9"/>
      <c r="J105" s="9"/>
    </row>
    <row r="106" spans="1:10" x14ac:dyDescent="0.2">
      <c r="A106" s="2"/>
      <c r="B106" s="105" t="s">
        <v>204</v>
      </c>
      <c r="C106" s="9"/>
      <c r="D106" s="56"/>
      <c r="E106" s="56"/>
      <c r="F106" s="56"/>
      <c r="G106" s="56"/>
      <c r="H106" s="56"/>
      <c r="I106" s="9"/>
      <c r="J106" s="9"/>
    </row>
    <row r="107" spans="1:10" x14ac:dyDescent="0.2">
      <c r="A107" s="2"/>
      <c r="B107" s="99" t="s">
        <v>206</v>
      </c>
      <c r="C107" s="9"/>
      <c r="D107" s="56"/>
      <c r="E107" s="56"/>
      <c r="F107" s="56"/>
      <c r="G107" s="56"/>
      <c r="H107" s="56"/>
      <c r="I107" s="9"/>
      <c r="J107" s="9"/>
    </row>
    <row r="108" spans="1:10" x14ac:dyDescent="0.2">
      <c r="A108" s="2"/>
      <c r="B108" s="9" t="s">
        <v>205</v>
      </c>
      <c r="C108" s="18"/>
      <c r="D108" s="18"/>
      <c r="E108" s="61"/>
      <c r="F108" s="61"/>
      <c r="G108" s="61"/>
      <c r="H108" s="61"/>
      <c r="I108" s="9"/>
      <c r="J108" s="9"/>
    </row>
    <row r="109" spans="1:10" x14ac:dyDescent="0.2">
      <c r="A109" s="2"/>
    </row>
    <row r="110" spans="1:10" x14ac:dyDescent="0.2">
      <c r="A110" s="2"/>
    </row>
    <row r="111" spans="1:10" x14ac:dyDescent="0.2">
      <c r="A111" s="2"/>
    </row>
    <row r="112" spans="1:10" x14ac:dyDescent="0.2">
      <c r="A112" s="2"/>
      <c r="C112" s="13"/>
      <c r="E112" s="34"/>
      <c r="F112" s="34"/>
      <c r="H112" s="5"/>
      <c r="J112" s="44"/>
    </row>
    <row r="113" spans="1:10" x14ac:dyDescent="0.2">
      <c r="A113" s="2"/>
      <c r="C113" s="13"/>
      <c r="E113" s="34"/>
      <c r="F113" s="34"/>
      <c r="H113" s="5"/>
      <c r="J113" s="44"/>
    </row>
    <row r="114" spans="1:10" x14ac:dyDescent="0.2">
      <c r="A114" s="30"/>
      <c r="C114" s="13"/>
      <c r="E114" s="34"/>
      <c r="F114" s="34"/>
      <c r="H114" s="5"/>
      <c r="J114" s="44"/>
    </row>
    <row r="115" spans="1:10" x14ac:dyDescent="0.2">
      <c r="A115" s="2"/>
      <c r="D115" s="19"/>
      <c r="E115" s="34"/>
      <c r="F115" s="34"/>
      <c r="G115" s="7"/>
      <c r="H115" s="5"/>
      <c r="J115" s="44"/>
    </row>
    <row r="116" spans="1:10" x14ac:dyDescent="0.2">
      <c r="A116" s="2"/>
      <c r="C116" s="13"/>
      <c r="D116" s="49"/>
      <c r="E116" s="48"/>
      <c r="F116" s="5"/>
      <c r="G116" s="7"/>
      <c r="H116" s="5"/>
      <c r="J116" s="44"/>
    </row>
    <row r="117" spans="1:10" x14ac:dyDescent="0.2">
      <c r="A117" s="2"/>
      <c r="C117" s="13"/>
      <c r="D117" s="49"/>
      <c r="E117" s="5"/>
      <c r="F117" s="5"/>
      <c r="G117" s="7"/>
      <c r="H117" s="5"/>
      <c r="J117" s="44"/>
    </row>
    <row r="118" spans="1:10" x14ac:dyDescent="0.2">
      <c r="A118" s="2"/>
    </row>
    <row r="119" spans="1:10" x14ac:dyDescent="0.2">
      <c r="A119" s="2"/>
      <c r="B119" s="1"/>
    </row>
    <row r="120" spans="1:10" x14ac:dyDescent="0.2">
      <c r="A120" s="2"/>
    </row>
    <row r="121" spans="1:10" x14ac:dyDescent="0.2">
      <c r="A121" s="2"/>
    </row>
    <row r="122" spans="1:10" x14ac:dyDescent="0.2">
      <c r="A122" s="2"/>
      <c r="F122" s="2"/>
    </row>
    <row r="123" spans="1:10" x14ac:dyDescent="0.2">
      <c r="A123" s="2"/>
      <c r="F123" s="2"/>
    </row>
    <row r="124" spans="1:10" x14ac:dyDescent="0.2">
      <c r="A124" s="2"/>
      <c r="D124" s="2"/>
      <c r="E124" s="2"/>
      <c r="F124" s="2"/>
      <c r="H124" s="2"/>
    </row>
    <row r="125" spans="1:10" x14ac:dyDescent="0.2">
      <c r="A125" s="2"/>
      <c r="D125" s="2"/>
      <c r="E125" s="2"/>
      <c r="F125" s="2"/>
      <c r="G125" s="2"/>
      <c r="H125" s="4"/>
    </row>
    <row r="126" spans="1:10" x14ac:dyDescent="0.2">
      <c r="A126" s="30"/>
      <c r="C126" s="16"/>
      <c r="D126" s="16"/>
      <c r="E126" s="3"/>
      <c r="F126" s="46"/>
      <c r="G126" s="3"/>
      <c r="H126" s="4"/>
    </row>
    <row r="127" spans="1:10" x14ac:dyDescent="0.2">
      <c r="A127" s="2"/>
      <c r="C127" s="12"/>
      <c r="D127" s="15"/>
      <c r="E127" s="34"/>
      <c r="F127" s="34"/>
      <c r="G127" s="39"/>
      <c r="H127" s="5"/>
    </row>
    <row r="128" spans="1:10" x14ac:dyDescent="0.2">
      <c r="A128" s="2"/>
      <c r="C128" s="13"/>
      <c r="D128" s="15"/>
      <c r="E128" s="34"/>
      <c r="F128" s="34"/>
      <c r="G128" s="39"/>
      <c r="H128" s="5"/>
    </row>
    <row r="129" spans="1:8" x14ac:dyDescent="0.2">
      <c r="A129" s="2"/>
      <c r="C129" s="13"/>
      <c r="D129" s="15"/>
      <c r="E129" s="34"/>
      <c r="F129" s="34"/>
      <c r="G129" s="39"/>
      <c r="H129" s="5"/>
    </row>
    <row r="130" spans="1:8" x14ac:dyDescent="0.2">
      <c r="A130" s="2"/>
      <c r="C130" s="12"/>
      <c r="D130" s="15"/>
      <c r="E130" s="34"/>
      <c r="F130" s="34"/>
      <c r="G130" s="39"/>
      <c r="H130" s="5"/>
    </row>
    <row r="131" spans="1:8" x14ac:dyDescent="0.2">
      <c r="A131" s="2"/>
      <c r="C131" s="13"/>
      <c r="D131" s="15"/>
      <c r="E131" s="34"/>
      <c r="F131" s="34"/>
      <c r="G131" s="39"/>
      <c r="H131" s="5"/>
    </row>
    <row r="132" spans="1:8" x14ac:dyDescent="0.2">
      <c r="A132" s="2"/>
      <c r="C132" s="13"/>
      <c r="D132" s="15"/>
      <c r="E132" s="34"/>
      <c r="F132" s="34"/>
      <c r="G132" s="39"/>
      <c r="H132" s="5"/>
    </row>
    <row r="133" spans="1:8" x14ac:dyDescent="0.2">
      <c r="A133" s="2"/>
      <c r="C133" s="12"/>
      <c r="D133" s="15"/>
      <c r="E133" s="34"/>
      <c r="F133" s="34"/>
      <c r="G133" s="39"/>
      <c r="H133" s="5"/>
    </row>
    <row r="134" spans="1:8" x14ac:dyDescent="0.2">
      <c r="A134" s="2"/>
      <c r="C134" s="13"/>
      <c r="D134" s="15"/>
      <c r="E134" s="34"/>
      <c r="F134" s="34"/>
      <c r="G134" s="39"/>
      <c r="H134" s="5"/>
    </row>
    <row r="135" spans="1:8" x14ac:dyDescent="0.2">
      <c r="A135" s="2"/>
      <c r="C135" s="13"/>
      <c r="D135" s="15"/>
      <c r="E135" s="34"/>
      <c r="F135" s="34"/>
      <c r="G135" s="39"/>
      <c r="H135" s="5"/>
    </row>
    <row r="136" spans="1:8" x14ac:dyDescent="0.2">
      <c r="A136" s="2"/>
      <c r="C136" s="12"/>
      <c r="D136" s="15"/>
      <c r="E136" s="34"/>
      <c r="F136" s="34"/>
      <c r="G136" s="39"/>
      <c r="H136" s="5"/>
    </row>
    <row r="137" spans="1:8" x14ac:dyDescent="0.2">
      <c r="A137" s="2"/>
      <c r="C137" s="12"/>
      <c r="D137" s="15"/>
      <c r="E137" s="34"/>
      <c r="F137" s="34"/>
      <c r="G137" s="39"/>
      <c r="H137" s="5"/>
    </row>
    <row r="138" spans="1:8" x14ac:dyDescent="0.2">
      <c r="A138" s="2"/>
      <c r="C138" s="13"/>
      <c r="D138" s="15"/>
      <c r="E138" s="34"/>
      <c r="F138" s="34"/>
      <c r="G138" s="39"/>
      <c r="H138" s="31"/>
    </row>
    <row r="139" spans="1:8" x14ac:dyDescent="0.2">
      <c r="A139" s="2"/>
      <c r="E139" s="9"/>
      <c r="F139" s="9"/>
      <c r="G139" s="9"/>
      <c r="H139" s="5"/>
    </row>
    <row r="140" spans="1:8" x14ac:dyDescent="0.2">
      <c r="A140" s="2"/>
      <c r="C140" s="13"/>
      <c r="D140" s="15"/>
      <c r="E140" s="9"/>
      <c r="F140" s="67"/>
      <c r="G140" s="39"/>
      <c r="H140" s="38"/>
    </row>
    <row r="141" spans="1:8" x14ac:dyDescent="0.2">
      <c r="A141" s="2"/>
      <c r="B141" s="1"/>
      <c r="C141" s="13"/>
      <c r="D141" s="15"/>
      <c r="E141" s="9"/>
      <c r="F141" s="67"/>
      <c r="G141" s="39"/>
      <c r="H141" s="38"/>
    </row>
    <row r="142" spans="1:8" x14ac:dyDescent="0.2">
      <c r="A142" s="30"/>
      <c r="B142" s="1"/>
      <c r="C142" s="13"/>
      <c r="D142" s="15"/>
      <c r="E142" s="9"/>
      <c r="F142" s="67"/>
      <c r="G142" s="39"/>
      <c r="H142" s="38"/>
    </row>
    <row r="143" spans="1:8" x14ac:dyDescent="0.2">
      <c r="A143" s="2"/>
      <c r="C143" s="13"/>
      <c r="D143" s="47"/>
      <c r="E143" s="34"/>
      <c r="F143" s="68"/>
      <c r="G143" s="39"/>
      <c r="H143" s="38"/>
    </row>
    <row r="144" spans="1:8" x14ac:dyDescent="0.2">
      <c r="A144" s="2"/>
      <c r="C144" s="13"/>
      <c r="D144" s="20"/>
      <c r="E144" s="34"/>
      <c r="F144" s="68"/>
      <c r="G144" s="39"/>
      <c r="H144" s="38"/>
    </row>
    <row r="145" spans="1:10" x14ac:dyDescent="0.2">
      <c r="A145" s="2"/>
      <c r="C145" s="13"/>
      <c r="D145" s="20"/>
      <c r="E145" s="31"/>
      <c r="F145" s="60"/>
      <c r="G145" s="39"/>
      <c r="H145" s="38"/>
    </row>
    <row r="146" spans="1:10" x14ac:dyDescent="0.2">
      <c r="A146" s="2"/>
      <c r="C146" s="13"/>
      <c r="D146" s="47"/>
      <c r="E146" s="5"/>
      <c r="F146" s="38"/>
      <c r="G146" s="39"/>
      <c r="H146" s="38"/>
    </row>
    <row r="147" spans="1:10" x14ac:dyDescent="0.2">
      <c r="A147" s="2"/>
      <c r="C147" s="13"/>
      <c r="D147" s="15"/>
      <c r="F147" s="38"/>
      <c r="G147" s="39"/>
      <c r="H147" s="38"/>
    </row>
    <row r="148" spans="1:10" x14ac:dyDescent="0.2">
      <c r="A148" s="2"/>
    </row>
    <row r="149" spans="1:10" x14ac:dyDescent="0.2">
      <c r="A149" s="2"/>
    </row>
    <row r="150" spans="1:10" x14ac:dyDescent="0.2">
      <c r="A150" s="2"/>
    </row>
    <row r="151" spans="1:10" x14ac:dyDescent="0.2">
      <c r="A151" s="2"/>
      <c r="B151" s="1"/>
    </row>
    <row r="152" spans="1:10" x14ac:dyDescent="0.2">
      <c r="A152" s="2"/>
      <c r="B152" s="7"/>
    </row>
    <row r="153" spans="1:10" x14ac:dyDescent="0.2">
      <c r="A153" s="2"/>
      <c r="B153" s="7"/>
    </row>
    <row r="154" spans="1:10" x14ac:dyDescent="0.2">
      <c r="A154" s="2"/>
      <c r="B154" s="7"/>
    </row>
    <row r="155" spans="1:10" x14ac:dyDescent="0.2">
      <c r="A155" s="2"/>
    </row>
    <row r="156" spans="1:10" x14ac:dyDescent="0.2">
      <c r="A156" s="2"/>
      <c r="B156" s="1"/>
    </row>
    <row r="157" spans="1:10" x14ac:dyDescent="0.2">
      <c r="A157" s="2"/>
    </row>
    <row r="158" spans="1:10" x14ac:dyDescent="0.2">
      <c r="A158" s="30"/>
      <c r="C158" s="16"/>
      <c r="D158" s="3"/>
      <c r="G158" s="9"/>
      <c r="H158" s="9"/>
      <c r="I158" s="9"/>
      <c r="J158" s="9"/>
    </row>
    <row r="159" spans="1:10" x14ac:dyDescent="0.2">
      <c r="A159" s="2"/>
      <c r="C159" s="12"/>
      <c r="D159" s="65"/>
      <c r="F159" s="6"/>
      <c r="G159" s="9"/>
      <c r="H159" s="9"/>
      <c r="I159" s="9"/>
      <c r="J159" s="9"/>
    </row>
    <row r="160" spans="1:10" x14ac:dyDescent="0.2">
      <c r="A160" s="2"/>
      <c r="C160" s="13"/>
      <c r="D160" s="65"/>
      <c r="F160" s="6"/>
      <c r="G160" s="9"/>
      <c r="H160" s="9"/>
      <c r="I160" s="9"/>
      <c r="J160" s="9"/>
    </row>
    <row r="161" spans="1:10" x14ac:dyDescent="0.2">
      <c r="A161" s="2"/>
      <c r="C161" s="13"/>
      <c r="D161" s="65"/>
      <c r="F161" s="6"/>
      <c r="G161" s="9"/>
      <c r="H161" s="9"/>
      <c r="I161" s="9"/>
      <c r="J161" s="9"/>
    </row>
    <row r="162" spans="1:10" x14ac:dyDescent="0.2">
      <c r="A162" s="2"/>
      <c r="C162" s="12"/>
      <c r="D162" s="65"/>
      <c r="F162" s="6"/>
      <c r="G162" s="9"/>
      <c r="H162" s="9"/>
      <c r="I162" s="9"/>
      <c r="J162" s="9"/>
    </row>
    <row r="163" spans="1:10" x14ac:dyDescent="0.2">
      <c r="A163" s="2"/>
      <c r="C163" s="13"/>
      <c r="D163" s="65"/>
      <c r="F163" s="6"/>
      <c r="G163" s="9"/>
      <c r="H163" s="9"/>
      <c r="I163" s="9"/>
      <c r="J163" s="9"/>
    </row>
    <row r="164" spans="1:10" x14ac:dyDescent="0.2">
      <c r="A164" s="2"/>
      <c r="C164" s="13"/>
      <c r="D164" s="65"/>
      <c r="F164" s="6"/>
      <c r="G164" s="9"/>
      <c r="H164" s="9"/>
      <c r="I164" s="9"/>
      <c r="J164" s="9"/>
    </row>
    <row r="165" spans="1:10" x14ac:dyDescent="0.2">
      <c r="A165" s="2"/>
      <c r="C165" s="12"/>
      <c r="D165" s="65"/>
      <c r="F165" s="6"/>
      <c r="G165" s="9"/>
      <c r="H165" s="9"/>
      <c r="I165" s="9"/>
      <c r="J165" s="9"/>
    </row>
    <row r="166" spans="1:10" x14ac:dyDescent="0.2">
      <c r="A166" s="2"/>
      <c r="C166" s="13"/>
      <c r="D166" s="65"/>
      <c r="F166" s="6"/>
      <c r="G166" s="9"/>
      <c r="H166" s="9"/>
      <c r="I166" s="9"/>
      <c r="J166" s="9"/>
    </row>
    <row r="167" spans="1:10" x14ac:dyDescent="0.2">
      <c r="A167" s="2"/>
      <c r="C167" s="13"/>
      <c r="D167" s="65"/>
      <c r="F167" s="6"/>
      <c r="G167" s="9"/>
      <c r="H167" s="9"/>
      <c r="I167" s="9"/>
      <c r="J167" s="9"/>
    </row>
    <row r="168" spans="1:10" x14ac:dyDescent="0.2">
      <c r="A168" s="2"/>
      <c r="C168" s="12"/>
      <c r="D168" s="65"/>
      <c r="F168" s="6"/>
      <c r="G168" s="9"/>
      <c r="H168" s="9"/>
      <c r="I168" s="9"/>
      <c r="J168" s="9"/>
    </row>
    <row r="169" spans="1:10" x14ac:dyDescent="0.2">
      <c r="A169" s="2"/>
      <c r="C169" s="12"/>
      <c r="D169" s="65"/>
      <c r="F169" s="6"/>
    </row>
    <row r="170" spans="1:10" x14ac:dyDescent="0.2">
      <c r="A170" s="2"/>
      <c r="C170" s="13"/>
      <c r="D170" s="66"/>
      <c r="F170" s="43"/>
    </row>
    <row r="171" spans="1:10" x14ac:dyDescent="0.2">
      <c r="A171" s="2"/>
      <c r="C171" s="19"/>
      <c r="D171" s="65"/>
    </row>
  </sheetData>
  <phoneticPr fontId="13" type="noConversion"/>
  <pageMargins left="0.75" right="0.75" top="1" bottom="1" header="0.5" footer="0.5"/>
  <pageSetup scale="80" orientation="landscape" cellComments="asDisplayed" r:id="rId1"/>
  <headerFooter alignWithMargins="0">
    <oddHeader>&amp;CTO8 - Schedule 4 
True Up TRR (SONGS Update)
&amp;RTO9 Annual Update
Attachment 4
WP-Schedule 3-One Time Adj &amp; True Up Adj
Page &amp;P of &amp;N</oddHeader>
  </headerFooter>
  <rowBreaks count="4" manualBreakCount="4">
    <brk id="46" max="9" man="1"/>
    <brk id="72" max="16383" man="1"/>
    <brk id="118" max="9" man="1"/>
    <brk id="15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12"/>
  <sheetViews>
    <sheetView view="pageLayout" zoomScaleNormal="90" workbookViewId="0">
      <selection activeCell="F31" sqref="F31"/>
    </sheetView>
  </sheetViews>
  <sheetFormatPr defaultRowHeight="12.75" x14ac:dyDescent="0.2"/>
  <cols>
    <col min="1" max="1" width="4.7109375" customWidth="1"/>
    <col min="2" max="2" width="2.7109375" customWidth="1"/>
    <col min="3" max="3" width="6.7109375" customWidth="1"/>
    <col min="4" max="4" width="32.5703125" customWidth="1"/>
    <col min="5" max="5" width="14.7109375" customWidth="1"/>
    <col min="6" max="6" width="15.7109375" customWidth="1"/>
    <col min="7" max="8" width="14.7109375" customWidth="1"/>
    <col min="9" max="9" width="18.7109375" customWidth="1"/>
    <col min="10" max="10" width="14.7109375" customWidth="1"/>
    <col min="11" max="11" width="13.42578125" bestFit="1" customWidth="1"/>
    <col min="12" max="12" width="13.85546875" bestFit="1" customWidth="1"/>
  </cols>
  <sheetData>
    <row r="1" spans="1:24" x14ac:dyDescent="0.2">
      <c r="A1" s="1" t="s">
        <v>104</v>
      </c>
      <c r="F1" s="22" t="s">
        <v>5</v>
      </c>
      <c r="G1" s="50"/>
      <c r="H1" s="32"/>
      <c r="I1" s="32"/>
    </row>
    <row r="2" spans="1:24" x14ac:dyDescent="0.2">
      <c r="E2" s="46" t="s">
        <v>118</v>
      </c>
      <c r="F2" s="46" t="s">
        <v>113</v>
      </c>
      <c r="G2" s="46" t="s">
        <v>114</v>
      </c>
      <c r="H2" s="46" t="s">
        <v>115</v>
      </c>
      <c r="I2" s="32"/>
    </row>
    <row r="3" spans="1:24" x14ac:dyDescent="0.2">
      <c r="G3" s="32" t="s">
        <v>89</v>
      </c>
    </row>
    <row r="4" spans="1:24" x14ac:dyDescent="0.2">
      <c r="E4" s="2" t="s">
        <v>121</v>
      </c>
      <c r="F4" s="17" t="s">
        <v>85</v>
      </c>
      <c r="G4" s="2" t="s">
        <v>156</v>
      </c>
      <c r="I4" s="2"/>
    </row>
    <row r="5" spans="1:24" x14ac:dyDescent="0.2">
      <c r="A5" s="30" t="s">
        <v>112</v>
      </c>
      <c r="B5" s="3"/>
      <c r="C5" s="3" t="s">
        <v>39</v>
      </c>
      <c r="D5" s="3" t="s">
        <v>24</v>
      </c>
      <c r="E5" s="3" t="s">
        <v>71</v>
      </c>
      <c r="F5" s="16" t="s">
        <v>72</v>
      </c>
      <c r="G5" s="3" t="s">
        <v>40</v>
      </c>
      <c r="H5" s="3" t="s">
        <v>100</v>
      </c>
      <c r="I5" s="3" t="s">
        <v>66</v>
      </c>
      <c r="K5" s="61"/>
      <c r="L5" s="6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2">
      <c r="A6" s="2">
        <v>1</v>
      </c>
      <c r="C6" s="32">
        <v>920</v>
      </c>
      <c r="D6" t="s">
        <v>26</v>
      </c>
      <c r="E6" s="41">
        <v>536918160</v>
      </c>
      <c r="F6" s="32" t="s">
        <v>41</v>
      </c>
      <c r="G6" s="34">
        <f>D37</f>
        <v>153351483.1391997</v>
      </c>
      <c r="H6" s="5">
        <f t="shared" ref="H6:H19" si="0">E6-G6</f>
        <v>383566676.86080027</v>
      </c>
      <c r="K6" s="34"/>
      <c r="L6" s="34"/>
    </row>
    <row r="7" spans="1:24" x14ac:dyDescent="0.2">
      <c r="A7" s="2">
        <f>A6+1</f>
        <v>2</v>
      </c>
      <c r="C7" s="32">
        <v>921</v>
      </c>
      <c r="D7" t="s">
        <v>27</v>
      </c>
      <c r="E7" s="41">
        <v>106486299</v>
      </c>
      <c r="F7" s="32" t="s">
        <v>42</v>
      </c>
      <c r="G7" s="34">
        <f t="shared" ref="G7:G19" si="1">D38</f>
        <v>582736.48</v>
      </c>
      <c r="H7" s="5">
        <f t="shared" si="0"/>
        <v>105903562.52</v>
      </c>
      <c r="K7" s="34"/>
      <c r="L7" s="34"/>
    </row>
    <row r="8" spans="1:24" x14ac:dyDescent="0.2">
      <c r="A8" s="2">
        <f>A7+1</f>
        <v>3</v>
      </c>
      <c r="C8" s="32">
        <v>922</v>
      </c>
      <c r="D8" t="s">
        <v>28</v>
      </c>
      <c r="E8" s="41">
        <v>-123052542</v>
      </c>
      <c r="F8" s="32" t="s">
        <v>43</v>
      </c>
      <c r="G8" s="34">
        <f t="shared" si="1"/>
        <v>-45644534</v>
      </c>
      <c r="H8" s="5">
        <f t="shared" si="0"/>
        <v>-77408008</v>
      </c>
      <c r="I8" s="58" t="s">
        <v>195</v>
      </c>
      <c r="K8" s="34"/>
      <c r="L8" s="34"/>
    </row>
    <row r="9" spans="1:24" x14ac:dyDescent="0.2">
      <c r="A9" s="2">
        <f t="shared" ref="A9:A20" si="2">A8+1</f>
        <v>4</v>
      </c>
      <c r="B9" s="2"/>
      <c r="C9" s="32">
        <v>923</v>
      </c>
      <c r="D9" t="s">
        <v>29</v>
      </c>
      <c r="E9" s="41">
        <v>67510845</v>
      </c>
      <c r="F9" s="32" t="s">
        <v>44</v>
      </c>
      <c r="G9" s="34">
        <f t="shared" si="1"/>
        <v>10088808.01</v>
      </c>
      <c r="H9" s="126">
        <f t="shared" si="0"/>
        <v>57422036.990000002</v>
      </c>
      <c r="K9" s="34"/>
      <c r="L9" s="34"/>
    </row>
    <row r="10" spans="1:24" x14ac:dyDescent="0.2">
      <c r="A10" s="2">
        <f t="shared" si="2"/>
        <v>5</v>
      </c>
      <c r="B10" s="2"/>
      <c r="C10" s="32">
        <v>924</v>
      </c>
      <c r="D10" t="s">
        <v>30</v>
      </c>
      <c r="E10" s="41">
        <v>18713258</v>
      </c>
      <c r="F10" s="32" t="s">
        <v>45</v>
      </c>
      <c r="G10" s="34">
        <f t="shared" si="1"/>
        <v>0</v>
      </c>
      <c r="H10" s="5">
        <f t="shared" si="0"/>
        <v>18713258</v>
      </c>
      <c r="K10" s="34"/>
      <c r="L10" s="34"/>
    </row>
    <row r="11" spans="1:24" x14ac:dyDescent="0.2">
      <c r="A11" s="2">
        <f t="shared" si="2"/>
        <v>6</v>
      </c>
      <c r="B11" s="2"/>
      <c r="C11" s="32">
        <v>925</v>
      </c>
      <c r="D11" t="s">
        <v>31</v>
      </c>
      <c r="E11" s="41">
        <v>88220482</v>
      </c>
      <c r="F11" s="32" t="s">
        <v>46</v>
      </c>
      <c r="G11" s="34">
        <f t="shared" si="1"/>
        <v>117812.72</v>
      </c>
      <c r="H11" s="5">
        <f t="shared" si="0"/>
        <v>88102669.280000001</v>
      </c>
      <c r="K11" s="34"/>
      <c r="L11" s="34"/>
    </row>
    <row r="12" spans="1:24" x14ac:dyDescent="0.2">
      <c r="A12" s="2">
        <f t="shared" si="2"/>
        <v>7</v>
      </c>
      <c r="B12" s="2"/>
      <c r="C12" s="32">
        <v>926</v>
      </c>
      <c r="D12" t="s">
        <v>32</v>
      </c>
      <c r="E12" s="41">
        <v>293595750</v>
      </c>
      <c r="F12" s="32" t="s">
        <v>47</v>
      </c>
      <c r="G12" s="34">
        <f t="shared" si="1"/>
        <v>33969912.859999999</v>
      </c>
      <c r="H12" s="5">
        <f t="shared" si="0"/>
        <v>259625837.13999999</v>
      </c>
      <c r="K12" s="34"/>
      <c r="L12" s="34"/>
    </row>
    <row r="13" spans="1:24" x14ac:dyDescent="0.2">
      <c r="A13" s="2">
        <f t="shared" si="2"/>
        <v>8</v>
      </c>
      <c r="B13" s="2"/>
      <c r="C13" s="32">
        <v>927</v>
      </c>
      <c r="D13" t="s">
        <v>33</v>
      </c>
      <c r="E13" s="41">
        <v>100359146</v>
      </c>
      <c r="F13" s="32" t="s">
        <v>48</v>
      </c>
      <c r="G13" s="34">
        <f t="shared" si="1"/>
        <v>100359146</v>
      </c>
      <c r="H13" s="5">
        <f t="shared" si="0"/>
        <v>0</v>
      </c>
      <c r="K13" s="34"/>
      <c r="L13" s="34"/>
    </row>
    <row r="14" spans="1:24" x14ac:dyDescent="0.2">
      <c r="A14" s="2">
        <f t="shared" si="2"/>
        <v>9</v>
      </c>
      <c r="B14" s="2"/>
      <c r="C14" s="32">
        <v>928</v>
      </c>
      <c r="D14" s="7" t="s">
        <v>34</v>
      </c>
      <c r="E14" s="41">
        <v>16645461</v>
      </c>
      <c r="F14" s="32" t="s">
        <v>49</v>
      </c>
      <c r="G14" s="34">
        <f t="shared" si="1"/>
        <v>9777613.9700000007</v>
      </c>
      <c r="H14" s="5">
        <f t="shared" si="0"/>
        <v>6867847.0299999993</v>
      </c>
      <c r="K14" s="34"/>
      <c r="L14" s="34"/>
    </row>
    <row r="15" spans="1:24" x14ac:dyDescent="0.2">
      <c r="A15" s="2">
        <f t="shared" si="2"/>
        <v>10</v>
      </c>
      <c r="B15" s="2"/>
      <c r="C15" s="32">
        <v>929</v>
      </c>
      <c r="D15" t="s">
        <v>35</v>
      </c>
      <c r="E15" s="41">
        <v>0</v>
      </c>
      <c r="F15" s="32" t="s">
        <v>50</v>
      </c>
      <c r="G15" s="34">
        <f t="shared" si="1"/>
        <v>0</v>
      </c>
      <c r="H15" s="5">
        <f t="shared" si="0"/>
        <v>0</v>
      </c>
      <c r="K15" s="34"/>
      <c r="L15" s="34"/>
    </row>
    <row r="16" spans="1:24" x14ac:dyDescent="0.2">
      <c r="A16" s="2">
        <f t="shared" si="2"/>
        <v>11</v>
      </c>
      <c r="B16" s="2"/>
      <c r="C16" s="32">
        <v>930.1</v>
      </c>
      <c r="D16" t="s">
        <v>36</v>
      </c>
      <c r="E16" s="41">
        <v>163377</v>
      </c>
      <c r="F16" s="32" t="s">
        <v>51</v>
      </c>
      <c r="G16" s="34">
        <f t="shared" si="1"/>
        <v>67883.75</v>
      </c>
      <c r="H16" s="5">
        <f t="shared" si="0"/>
        <v>95493.25</v>
      </c>
      <c r="K16" s="34"/>
      <c r="L16" s="34"/>
    </row>
    <row r="17" spans="1:12" x14ac:dyDescent="0.2">
      <c r="A17" s="2">
        <f t="shared" si="2"/>
        <v>12</v>
      </c>
      <c r="B17" s="2"/>
      <c r="C17" s="32">
        <v>930.2</v>
      </c>
      <c r="D17" t="s">
        <v>19</v>
      </c>
      <c r="E17" s="41">
        <v>4026668</v>
      </c>
      <c r="F17" s="32" t="s">
        <v>52</v>
      </c>
      <c r="G17" s="34">
        <f t="shared" si="1"/>
        <v>9668385</v>
      </c>
      <c r="H17" s="5">
        <f t="shared" si="0"/>
        <v>-5641717</v>
      </c>
      <c r="K17" s="34"/>
      <c r="L17" s="34"/>
    </row>
    <row r="18" spans="1:12" x14ac:dyDescent="0.2">
      <c r="A18" s="2">
        <f t="shared" si="2"/>
        <v>13</v>
      </c>
      <c r="B18" s="2"/>
      <c r="C18" s="32">
        <v>931</v>
      </c>
      <c r="D18" t="s">
        <v>37</v>
      </c>
      <c r="E18" s="41">
        <v>24059237</v>
      </c>
      <c r="F18" s="32" t="s">
        <v>53</v>
      </c>
      <c r="G18" s="34">
        <f t="shared" si="1"/>
        <v>75290.61</v>
      </c>
      <c r="H18" s="5">
        <f t="shared" si="0"/>
        <v>23983946.390000001</v>
      </c>
      <c r="K18" s="34"/>
      <c r="L18" s="34"/>
    </row>
    <row r="19" spans="1:12" x14ac:dyDescent="0.2">
      <c r="A19" s="2">
        <f t="shared" si="2"/>
        <v>14</v>
      </c>
      <c r="B19" s="2"/>
      <c r="C19" s="32">
        <v>935</v>
      </c>
      <c r="D19" t="s">
        <v>38</v>
      </c>
      <c r="E19" s="42">
        <v>11685945</v>
      </c>
      <c r="F19" s="32" t="s">
        <v>54</v>
      </c>
      <c r="G19" s="34">
        <f t="shared" si="1"/>
        <v>2273673.9900000002</v>
      </c>
      <c r="H19" s="48">
        <f t="shared" si="0"/>
        <v>9412271.0099999998</v>
      </c>
      <c r="K19" s="57"/>
      <c r="L19" s="34"/>
    </row>
    <row r="20" spans="1:12" x14ac:dyDescent="0.2">
      <c r="A20" s="2">
        <f t="shared" si="2"/>
        <v>15</v>
      </c>
      <c r="E20" s="5">
        <f>SUM(E6:E19)</f>
        <v>1145332086</v>
      </c>
      <c r="G20" s="20" t="s">
        <v>55</v>
      </c>
      <c r="H20" s="127">
        <f>SUM(H6:H19)</f>
        <v>870643873.47080016</v>
      </c>
      <c r="K20" s="26"/>
      <c r="L20" s="34"/>
    </row>
    <row r="21" spans="1:12" x14ac:dyDescent="0.2">
      <c r="K21" s="9"/>
      <c r="L21" s="34"/>
    </row>
    <row r="22" spans="1:12" x14ac:dyDescent="0.2">
      <c r="F22" s="3" t="s">
        <v>71</v>
      </c>
      <c r="G22" s="3" t="s">
        <v>72</v>
      </c>
      <c r="K22" s="61"/>
      <c r="L22" s="34"/>
    </row>
    <row r="23" spans="1:12" x14ac:dyDescent="0.2">
      <c r="A23" s="2">
        <f>A20+1</f>
        <v>16</v>
      </c>
      <c r="E23" s="100" t="s">
        <v>237</v>
      </c>
      <c r="F23" s="126">
        <f>H20</f>
        <v>870643873.47080016</v>
      </c>
      <c r="G23" s="25" t="s">
        <v>347</v>
      </c>
      <c r="H23" s="9"/>
      <c r="I23" s="9"/>
      <c r="J23" s="9"/>
      <c r="K23" s="34"/>
      <c r="L23" s="34"/>
    </row>
    <row r="24" spans="1:12" x14ac:dyDescent="0.2">
      <c r="A24" s="2">
        <f t="shared" ref="A24:A30" si="3">A23+1</f>
        <v>17</v>
      </c>
      <c r="E24" s="70" t="s">
        <v>107</v>
      </c>
      <c r="F24" s="57">
        <f>E10</f>
        <v>18713258</v>
      </c>
      <c r="G24" s="25" t="s">
        <v>348</v>
      </c>
      <c r="H24" s="9"/>
      <c r="I24" s="9"/>
      <c r="J24" s="9"/>
      <c r="K24" s="57"/>
      <c r="L24" s="34"/>
    </row>
    <row r="25" spans="1:12" x14ac:dyDescent="0.2">
      <c r="A25" s="2">
        <f t="shared" si="3"/>
        <v>18</v>
      </c>
      <c r="E25" s="70" t="s">
        <v>151</v>
      </c>
      <c r="F25" s="126">
        <f>F23-F24</f>
        <v>851930615.47080016</v>
      </c>
      <c r="G25" s="25" t="s">
        <v>349</v>
      </c>
      <c r="H25" s="9"/>
      <c r="I25" s="9"/>
      <c r="J25" s="9"/>
      <c r="K25" s="34"/>
      <c r="L25" s="34"/>
    </row>
    <row r="26" spans="1:12" x14ac:dyDescent="0.2">
      <c r="A26" s="2">
        <f t="shared" si="3"/>
        <v>19</v>
      </c>
      <c r="E26" s="40" t="s">
        <v>56</v>
      </c>
      <c r="F26" s="129">
        <v>3.7193704666678068E-2</v>
      </c>
      <c r="G26" s="25" t="s">
        <v>350</v>
      </c>
      <c r="H26" s="9"/>
      <c r="I26" s="9"/>
      <c r="J26" s="9"/>
      <c r="K26" s="129"/>
      <c r="L26" s="34"/>
    </row>
    <row r="27" spans="1:12" x14ac:dyDescent="0.2">
      <c r="A27" s="2">
        <f t="shared" si="3"/>
        <v>20</v>
      </c>
      <c r="E27" s="70" t="s">
        <v>152</v>
      </c>
      <c r="F27" s="116">
        <f>F25*F26</f>
        <v>31686455.70832222</v>
      </c>
      <c r="G27" s="25" t="s">
        <v>351</v>
      </c>
      <c r="H27" s="9"/>
      <c r="I27" s="9"/>
      <c r="J27" s="9"/>
      <c r="K27" s="94"/>
      <c r="L27" s="34"/>
    </row>
    <row r="28" spans="1:12" x14ac:dyDescent="0.2">
      <c r="A28" s="2">
        <f t="shared" si="3"/>
        <v>21</v>
      </c>
      <c r="E28" s="70" t="s">
        <v>23</v>
      </c>
      <c r="F28" s="115">
        <v>0.10972259682913496</v>
      </c>
      <c r="G28" s="58" t="s">
        <v>352</v>
      </c>
      <c r="H28" s="9"/>
      <c r="I28" s="9"/>
      <c r="J28" s="9"/>
      <c r="K28" s="115"/>
      <c r="L28" s="34"/>
    </row>
    <row r="29" spans="1:12" x14ac:dyDescent="0.2">
      <c r="A29" s="2">
        <f t="shared" si="3"/>
        <v>22</v>
      </c>
      <c r="E29" s="70" t="s">
        <v>108</v>
      </c>
      <c r="F29" s="96">
        <f>H10*F28</f>
        <v>2053267.2628935843</v>
      </c>
      <c r="G29" s="25" t="s">
        <v>353</v>
      </c>
      <c r="H29" s="9"/>
      <c r="I29" s="9"/>
      <c r="J29" s="9"/>
      <c r="K29" s="96"/>
      <c r="L29" s="34"/>
    </row>
    <row r="30" spans="1:12" x14ac:dyDescent="0.2">
      <c r="A30" s="2">
        <f t="shared" si="3"/>
        <v>23</v>
      </c>
      <c r="E30" s="70" t="s">
        <v>109</v>
      </c>
      <c r="F30" s="120">
        <f>F27+F29</f>
        <v>33739722.971215807</v>
      </c>
      <c r="G30" s="25" t="s">
        <v>354</v>
      </c>
      <c r="H30" s="9"/>
      <c r="I30" s="9"/>
      <c r="J30" s="9"/>
      <c r="K30" s="77"/>
      <c r="L30" s="34"/>
    </row>
    <row r="31" spans="1:12" x14ac:dyDescent="0.2">
      <c r="E31" s="9"/>
      <c r="F31" s="9"/>
      <c r="G31" s="9"/>
      <c r="H31" s="9"/>
      <c r="I31" s="9"/>
      <c r="J31" s="9"/>
      <c r="K31" s="9"/>
    </row>
    <row r="32" spans="1:12" x14ac:dyDescent="0.2">
      <c r="B32" s="1" t="s">
        <v>129</v>
      </c>
      <c r="E32" s="69" t="s">
        <v>118</v>
      </c>
      <c r="F32" s="69" t="s">
        <v>113</v>
      </c>
      <c r="G32" s="69" t="s">
        <v>114</v>
      </c>
      <c r="H32" s="69" t="s">
        <v>115</v>
      </c>
      <c r="I32" s="9"/>
      <c r="J32" s="9"/>
      <c r="K32" s="9"/>
    </row>
    <row r="33" spans="1:11" x14ac:dyDescent="0.2">
      <c r="B33" s="1"/>
      <c r="E33" s="56" t="s">
        <v>123</v>
      </c>
      <c r="F33" s="69"/>
      <c r="G33" s="69"/>
      <c r="H33" s="69"/>
      <c r="I33" s="9"/>
      <c r="J33" s="9"/>
      <c r="K33" s="9"/>
    </row>
    <row r="34" spans="1:11" x14ac:dyDescent="0.2">
      <c r="E34" s="56" t="s">
        <v>135</v>
      </c>
      <c r="F34" s="9"/>
      <c r="G34" s="9"/>
      <c r="H34" s="9"/>
      <c r="I34" s="9"/>
      <c r="J34" s="9"/>
      <c r="K34" s="9"/>
    </row>
    <row r="35" spans="1:11" x14ac:dyDescent="0.2">
      <c r="D35" s="2" t="s">
        <v>122</v>
      </c>
      <c r="E35" s="56" t="s">
        <v>134</v>
      </c>
      <c r="F35" s="56" t="s">
        <v>124</v>
      </c>
      <c r="G35" s="56"/>
      <c r="H35" s="56"/>
      <c r="I35" s="9"/>
      <c r="J35" s="9"/>
      <c r="K35" s="9"/>
    </row>
    <row r="36" spans="1:11" x14ac:dyDescent="0.2">
      <c r="C36" s="3" t="s">
        <v>39</v>
      </c>
      <c r="D36" s="46" t="s">
        <v>145</v>
      </c>
      <c r="E36" s="61" t="s">
        <v>150</v>
      </c>
      <c r="F36" s="61" t="s">
        <v>125</v>
      </c>
      <c r="G36" s="61" t="s">
        <v>238</v>
      </c>
      <c r="H36" s="61" t="s">
        <v>126</v>
      </c>
      <c r="I36" s="61" t="s">
        <v>66</v>
      </c>
      <c r="J36" s="9"/>
      <c r="K36" s="9"/>
    </row>
    <row r="37" spans="1:11" x14ac:dyDescent="0.2">
      <c r="A37" s="2">
        <f>A30+1</f>
        <v>24</v>
      </c>
      <c r="C37" s="32">
        <v>920</v>
      </c>
      <c r="D37" s="62">
        <f>SUM(E37:H37)</f>
        <v>153351483.1391997</v>
      </c>
      <c r="E37" s="81">
        <v>18663631.559999999</v>
      </c>
      <c r="F37" s="54"/>
      <c r="G37" s="34">
        <f>G58</f>
        <v>134687851.5791997</v>
      </c>
      <c r="H37" s="54"/>
      <c r="I37" s="75" t="s">
        <v>196</v>
      </c>
      <c r="J37" s="9"/>
    </row>
    <row r="38" spans="1:11" x14ac:dyDescent="0.2">
      <c r="A38" s="2">
        <f>A37+1</f>
        <v>25</v>
      </c>
      <c r="C38" s="32">
        <v>921</v>
      </c>
      <c r="D38" s="62">
        <f t="shared" ref="D38:D50" si="4">SUM(E38:H38)</f>
        <v>582736.48</v>
      </c>
      <c r="E38" s="81">
        <v>582736.48</v>
      </c>
      <c r="F38" s="54"/>
      <c r="G38" s="54"/>
      <c r="H38" s="54"/>
      <c r="I38" s="11"/>
    </row>
    <row r="39" spans="1:11" ht="13.5" thickBot="1" x14ac:dyDescent="0.25">
      <c r="A39" s="2">
        <f t="shared" ref="A39:A50" si="5">A38+1</f>
        <v>26</v>
      </c>
      <c r="C39" s="32">
        <v>922</v>
      </c>
      <c r="D39" s="62">
        <f t="shared" si="4"/>
        <v>-45644534</v>
      </c>
      <c r="E39" s="81">
        <v>-12079206</v>
      </c>
      <c r="F39" s="54"/>
      <c r="G39" s="91">
        <v>-33565328</v>
      </c>
      <c r="H39" s="54"/>
      <c r="I39" s="11"/>
    </row>
    <row r="40" spans="1:11" ht="14.25" thickTop="1" thickBot="1" x14ac:dyDescent="0.25">
      <c r="A40" s="2">
        <f t="shared" si="5"/>
        <v>27</v>
      </c>
      <c r="C40" s="32">
        <v>923</v>
      </c>
      <c r="D40" s="62">
        <f t="shared" si="4"/>
        <v>10088808.01</v>
      </c>
      <c r="E40" s="128">
        <f>7189755.72+2899052.29</f>
        <v>10088808.01</v>
      </c>
      <c r="F40" s="54"/>
      <c r="G40" s="54"/>
      <c r="H40" s="54"/>
      <c r="I40" s="11"/>
      <c r="J40" s="3"/>
      <c r="K40" s="3"/>
    </row>
    <row r="41" spans="1:11" ht="13.5" thickTop="1" x14ac:dyDescent="0.2">
      <c r="A41" s="2">
        <f t="shared" si="5"/>
        <v>28</v>
      </c>
      <c r="C41" s="32">
        <v>924</v>
      </c>
      <c r="D41" s="62">
        <f t="shared" si="4"/>
        <v>0</v>
      </c>
      <c r="E41" s="81"/>
      <c r="F41" s="54"/>
      <c r="G41" s="54"/>
      <c r="H41" s="54"/>
      <c r="I41" s="11"/>
      <c r="K41" s="5"/>
    </row>
    <row r="42" spans="1:11" x14ac:dyDescent="0.2">
      <c r="A42" s="2">
        <f t="shared" si="5"/>
        <v>29</v>
      </c>
      <c r="C42" s="32">
        <v>925</v>
      </c>
      <c r="D42" s="62">
        <f t="shared" si="4"/>
        <v>117812.72</v>
      </c>
      <c r="E42" s="81">
        <v>117812.72</v>
      </c>
      <c r="F42" s="54"/>
      <c r="G42" s="54"/>
      <c r="H42" s="54"/>
      <c r="I42" s="8"/>
      <c r="K42" s="5"/>
    </row>
    <row r="43" spans="1:11" x14ac:dyDescent="0.2">
      <c r="A43" s="2">
        <f t="shared" si="5"/>
        <v>30</v>
      </c>
      <c r="C43" s="32">
        <v>926</v>
      </c>
      <c r="D43" s="62">
        <f t="shared" si="4"/>
        <v>33969912.859999999</v>
      </c>
      <c r="E43" s="81">
        <v>35400912.859999999</v>
      </c>
      <c r="F43" s="54"/>
      <c r="G43" s="54"/>
      <c r="H43" s="34">
        <f>E70</f>
        <v>-1431000</v>
      </c>
      <c r="I43" s="8" t="s">
        <v>105</v>
      </c>
      <c r="K43" s="5"/>
    </row>
    <row r="44" spans="1:11" x14ac:dyDescent="0.2">
      <c r="A44" s="2">
        <f t="shared" si="5"/>
        <v>31</v>
      </c>
      <c r="C44" s="32">
        <v>927</v>
      </c>
      <c r="D44" s="62">
        <f t="shared" si="4"/>
        <v>100359146</v>
      </c>
      <c r="E44" s="34">
        <v>0</v>
      </c>
      <c r="F44" s="73">
        <f>E13</f>
        <v>100359146</v>
      </c>
      <c r="G44" s="34">
        <v>0</v>
      </c>
      <c r="H44" s="34">
        <v>0</v>
      </c>
      <c r="I44" s="11" t="s">
        <v>137</v>
      </c>
      <c r="K44" s="5"/>
    </row>
    <row r="45" spans="1:11" x14ac:dyDescent="0.2">
      <c r="A45" s="2">
        <f t="shared" si="5"/>
        <v>32</v>
      </c>
      <c r="C45" s="32">
        <v>928</v>
      </c>
      <c r="D45" s="62">
        <f t="shared" si="4"/>
        <v>9777613.9700000007</v>
      </c>
      <c r="E45" s="81">
        <v>9777613.9700000007</v>
      </c>
      <c r="F45" s="54"/>
      <c r="G45" s="54"/>
      <c r="H45" s="54"/>
      <c r="I45" s="11"/>
      <c r="K45" s="5"/>
    </row>
    <row r="46" spans="1:11" x14ac:dyDescent="0.2">
      <c r="A46" s="2">
        <f t="shared" si="5"/>
        <v>33</v>
      </c>
      <c r="C46" s="32">
        <v>929</v>
      </c>
      <c r="D46" s="62">
        <f t="shared" si="4"/>
        <v>0</v>
      </c>
      <c r="E46" s="81"/>
      <c r="F46" s="54"/>
      <c r="G46" s="54"/>
      <c r="H46" s="54"/>
      <c r="I46" s="11"/>
      <c r="K46" s="5"/>
    </row>
    <row r="47" spans="1:11" x14ac:dyDescent="0.2">
      <c r="A47" s="2">
        <f t="shared" si="5"/>
        <v>34</v>
      </c>
      <c r="C47" s="32">
        <v>930.1</v>
      </c>
      <c r="D47" s="62">
        <f t="shared" si="4"/>
        <v>67883.75</v>
      </c>
      <c r="E47" s="81">
        <v>67883.75</v>
      </c>
      <c r="F47" s="54"/>
      <c r="G47" s="54"/>
      <c r="H47" s="54"/>
      <c r="I47" s="11"/>
      <c r="K47" s="5"/>
    </row>
    <row r="48" spans="1:11" x14ac:dyDescent="0.2">
      <c r="A48" s="2">
        <f t="shared" si="5"/>
        <v>35</v>
      </c>
      <c r="C48" s="32">
        <v>930.2</v>
      </c>
      <c r="D48" s="62">
        <f t="shared" si="4"/>
        <v>9668385</v>
      </c>
      <c r="E48" s="81">
        <v>9668385</v>
      </c>
      <c r="F48" s="54"/>
      <c r="G48" s="54"/>
      <c r="H48" s="54"/>
      <c r="I48" s="11"/>
      <c r="J48" s="79"/>
    </row>
    <row r="49" spans="1:10" x14ac:dyDescent="0.2">
      <c r="A49" s="2">
        <f t="shared" si="5"/>
        <v>36</v>
      </c>
      <c r="C49" s="32">
        <v>931</v>
      </c>
      <c r="D49" s="62">
        <f t="shared" si="4"/>
        <v>75290.61</v>
      </c>
      <c r="E49" s="81">
        <v>75290.61</v>
      </c>
      <c r="F49" s="54"/>
      <c r="G49" s="54"/>
      <c r="H49" s="54"/>
      <c r="I49" s="11"/>
      <c r="J49" s="5"/>
    </row>
    <row r="50" spans="1:10" x14ac:dyDescent="0.2">
      <c r="A50" s="2">
        <f t="shared" si="5"/>
        <v>37</v>
      </c>
      <c r="C50" s="32">
        <v>935</v>
      </c>
      <c r="D50" s="62">
        <f t="shared" si="4"/>
        <v>2273673.9900000002</v>
      </c>
      <c r="E50" s="81">
        <v>2273673.9900000002</v>
      </c>
      <c r="F50" s="54"/>
      <c r="G50" s="54"/>
      <c r="H50" s="54"/>
      <c r="I50" s="11"/>
    </row>
    <row r="51" spans="1:10" x14ac:dyDescent="0.2">
      <c r="B51" s="23" t="s">
        <v>239</v>
      </c>
      <c r="C51" s="9"/>
      <c r="D51" s="9"/>
      <c r="E51" s="9"/>
      <c r="F51" s="9"/>
      <c r="G51" s="9"/>
      <c r="H51" s="9"/>
    </row>
    <row r="52" spans="1:10" x14ac:dyDescent="0.2">
      <c r="B52" s="23"/>
      <c r="C52" s="9" t="s">
        <v>240</v>
      </c>
      <c r="D52" s="9"/>
      <c r="E52" s="9"/>
      <c r="F52" s="9"/>
      <c r="G52" s="9"/>
      <c r="H52" s="9"/>
    </row>
    <row r="53" spans="1:10" x14ac:dyDescent="0.2">
      <c r="B53" s="23"/>
      <c r="C53" s="76" t="s">
        <v>241</v>
      </c>
      <c r="D53" s="9"/>
      <c r="E53" s="9"/>
      <c r="F53" s="9"/>
      <c r="G53" s="56"/>
      <c r="H53" s="56"/>
    </row>
    <row r="54" spans="1:10" x14ac:dyDescent="0.2">
      <c r="B54" s="23"/>
      <c r="C54" s="92" t="s">
        <v>259</v>
      </c>
      <c r="D54" s="89"/>
      <c r="E54" s="89"/>
      <c r="F54" s="9"/>
      <c r="G54" s="56"/>
      <c r="H54" s="56"/>
    </row>
    <row r="55" spans="1:10" x14ac:dyDescent="0.2">
      <c r="B55" s="23"/>
      <c r="C55" s="9"/>
      <c r="D55" s="9"/>
      <c r="E55" s="9"/>
      <c r="F55" s="9"/>
      <c r="G55" s="61" t="s">
        <v>71</v>
      </c>
      <c r="H55" s="61" t="s">
        <v>72</v>
      </c>
    </row>
    <row r="56" spans="1:10" x14ac:dyDescent="0.2">
      <c r="A56" s="2"/>
      <c r="B56" s="86" t="s">
        <v>172</v>
      </c>
      <c r="E56" s="9"/>
      <c r="F56" s="100" t="s">
        <v>242</v>
      </c>
      <c r="G56" s="81">
        <v>169521859</v>
      </c>
      <c r="H56" s="75" t="s">
        <v>12</v>
      </c>
    </row>
    <row r="57" spans="1:10" x14ac:dyDescent="0.2">
      <c r="A57" s="2"/>
      <c r="B57" s="86" t="s">
        <v>173</v>
      </c>
      <c r="C57" s="7"/>
      <c r="E57" s="9"/>
      <c r="F57" s="100" t="s">
        <v>243</v>
      </c>
      <c r="G57" s="51">
        <f>E61</f>
        <v>34834007.420800306</v>
      </c>
      <c r="H57" s="78" t="str">
        <f>"Note 2, "&amp;B61&amp;""</f>
        <v>Note 2, d</v>
      </c>
    </row>
    <row r="58" spans="1:10" x14ac:dyDescent="0.2">
      <c r="A58" s="2"/>
      <c r="B58" s="86" t="s">
        <v>174</v>
      </c>
      <c r="F58" s="74" t="s">
        <v>178</v>
      </c>
      <c r="G58" s="5">
        <f>G56-G57</f>
        <v>134687851.5791997</v>
      </c>
    </row>
    <row r="59" spans="1:10" x14ac:dyDescent="0.2">
      <c r="A59" s="2"/>
      <c r="C59" s="92" t="s">
        <v>258</v>
      </c>
      <c r="D59" s="89"/>
      <c r="E59" s="89"/>
      <c r="G59" s="5"/>
    </row>
    <row r="60" spans="1:10" x14ac:dyDescent="0.2">
      <c r="A60" s="2"/>
      <c r="D60" s="29" t="s">
        <v>153</v>
      </c>
      <c r="E60" s="3" t="s">
        <v>71</v>
      </c>
      <c r="F60" s="33" t="s">
        <v>72</v>
      </c>
      <c r="G60" s="5"/>
    </row>
    <row r="61" spans="1:10" x14ac:dyDescent="0.2">
      <c r="A61" s="2"/>
      <c r="B61" s="86" t="s">
        <v>175</v>
      </c>
      <c r="D61" t="s">
        <v>154</v>
      </c>
      <c r="E61" s="91">
        <v>34834007.420800306</v>
      </c>
      <c r="F61" s="75" t="s">
        <v>236</v>
      </c>
      <c r="G61" s="34"/>
      <c r="I61" s="9"/>
    </row>
    <row r="62" spans="1:10" x14ac:dyDescent="0.2">
      <c r="A62" s="2"/>
      <c r="B62" s="56" t="s">
        <v>176</v>
      </c>
      <c r="C62" s="9"/>
      <c r="D62" s="76" t="s">
        <v>116</v>
      </c>
      <c r="E62" s="91">
        <v>29719729.140198916</v>
      </c>
      <c r="F62" s="75" t="s">
        <v>236</v>
      </c>
      <c r="G62" s="34"/>
      <c r="I62" s="90"/>
    </row>
    <row r="63" spans="1:10" x14ac:dyDescent="0.2">
      <c r="A63" s="2"/>
      <c r="B63" s="56" t="s">
        <v>177</v>
      </c>
      <c r="C63" s="9"/>
      <c r="D63" s="76" t="s">
        <v>155</v>
      </c>
      <c r="E63" s="95">
        <v>31528841.039000787</v>
      </c>
      <c r="F63" s="75" t="s">
        <v>236</v>
      </c>
      <c r="G63" s="34"/>
      <c r="I63" s="34"/>
    </row>
    <row r="64" spans="1:10" x14ac:dyDescent="0.2">
      <c r="A64" s="2"/>
      <c r="B64" s="56" t="s">
        <v>179</v>
      </c>
      <c r="C64" s="9"/>
      <c r="D64" s="70" t="s">
        <v>0</v>
      </c>
      <c r="E64" s="5">
        <f>SUM(E61:E63)</f>
        <v>96082577.600000009</v>
      </c>
      <c r="F64" s="25" t="str">
        <f>"Sum of "&amp;B61&amp;" to "&amp;B63&amp;""</f>
        <v>Sum of d to f</v>
      </c>
      <c r="G64" s="34"/>
      <c r="I64" s="9"/>
    </row>
    <row r="65" spans="1:10" x14ac:dyDescent="0.2">
      <c r="F65" s="9"/>
      <c r="G65" s="9"/>
    </row>
    <row r="66" spans="1:10" x14ac:dyDescent="0.2">
      <c r="B66" s="1" t="s">
        <v>131</v>
      </c>
      <c r="F66" s="9"/>
      <c r="G66" s="9"/>
    </row>
    <row r="67" spans="1:10" x14ac:dyDescent="0.2">
      <c r="E67" s="3" t="s">
        <v>71</v>
      </c>
      <c r="F67" s="97" t="s">
        <v>97</v>
      </c>
      <c r="G67" s="9"/>
    </row>
    <row r="68" spans="1:10" x14ac:dyDescent="0.2">
      <c r="A68" s="2"/>
      <c r="B68" s="86" t="s">
        <v>172</v>
      </c>
      <c r="D68" s="49" t="s">
        <v>127</v>
      </c>
      <c r="E68" s="52">
        <v>52707000</v>
      </c>
      <c r="F68" s="25" t="s">
        <v>133</v>
      </c>
      <c r="G68" s="9"/>
    </row>
    <row r="69" spans="1:10" x14ac:dyDescent="0.2">
      <c r="A69" s="2"/>
      <c r="B69" s="86" t="s">
        <v>173</v>
      </c>
      <c r="D69" s="49" t="s">
        <v>128</v>
      </c>
      <c r="E69" s="64">
        <v>51276000</v>
      </c>
      <c r="F69" s="75" t="s">
        <v>12</v>
      </c>
      <c r="G69" s="9"/>
    </row>
    <row r="70" spans="1:10" x14ac:dyDescent="0.2">
      <c r="A70" s="2"/>
      <c r="B70" s="86" t="s">
        <v>174</v>
      </c>
      <c r="D70" s="49" t="s">
        <v>130</v>
      </c>
      <c r="E70" s="63">
        <f>E69-E68</f>
        <v>-1431000</v>
      </c>
      <c r="F70" s="8" t="str">
        <f>""&amp;B69&amp;" - "&amp;B68&amp;""</f>
        <v>b - a</v>
      </c>
    </row>
    <row r="71" spans="1:10" x14ac:dyDescent="0.2">
      <c r="A71" s="72"/>
      <c r="B71" s="1" t="s">
        <v>159</v>
      </c>
      <c r="D71" s="49"/>
      <c r="E71" s="63"/>
      <c r="F71" s="8"/>
    </row>
    <row r="72" spans="1:10" x14ac:dyDescent="0.2">
      <c r="A72" s="72"/>
      <c r="B72" s="1"/>
      <c r="C72" t="str">
        <f>"Amount in Line "&amp;A44&amp;",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2" s="49"/>
      <c r="E72" s="63"/>
      <c r="F72" s="8"/>
    </row>
    <row r="73" spans="1:10" x14ac:dyDescent="0.2">
      <c r="A73" s="72"/>
      <c r="B73" s="1"/>
      <c r="C73" s="7" t="s">
        <v>160</v>
      </c>
      <c r="D73" s="49"/>
      <c r="E73" s="63"/>
      <c r="F73" s="8"/>
    </row>
    <row r="75" spans="1:10" x14ac:dyDescent="0.2">
      <c r="B75" s="1" t="s">
        <v>120</v>
      </c>
    </row>
    <row r="76" spans="1:10" x14ac:dyDescent="0.2">
      <c r="C76" s="10" t="str">
        <f>"1) Enter amounts of A&amp;G expenses from FERC Form 1 in Lines "&amp;A6&amp;" to "&amp;A19&amp;"."</f>
        <v>1) Enter amounts of A&amp;G expenses from FERC Form 1 in Lines 1 to 14.</v>
      </c>
      <c r="D76" s="9"/>
      <c r="E76" s="9"/>
      <c r="F76" s="9"/>
      <c r="G76" s="9"/>
      <c r="H76" s="9"/>
      <c r="I76" s="9"/>
      <c r="J76" s="9"/>
    </row>
    <row r="77" spans="1:10" x14ac:dyDescent="0.2">
      <c r="C77" s="76" t="s">
        <v>244</v>
      </c>
      <c r="D77" s="9"/>
      <c r="E77" s="9"/>
      <c r="F77" s="9"/>
      <c r="G77" s="9" t="str">
        <f>"Column 3, Line "&amp;A37&amp;""</f>
        <v>Column 3, Line 24</v>
      </c>
      <c r="H77" s="9"/>
      <c r="I77" s="9"/>
      <c r="J77" s="9"/>
    </row>
    <row r="78" spans="1:10" x14ac:dyDescent="0.2">
      <c r="C78" s="75" t="str">
        <f>"is calculated in Note 2.  The PBOPs exclusion in Column 4, Line "&amp;A43&amp;" is calculated in Note 3."</f>
        <v>is calculated in Note 2.  The PBOPs exclusion in Column 4, Line 30 is calculated in Note 3.</v>
      </c>
      <c r="D78" s="9"/>
      <c r="E78" s="9"/>
      <c r="F78" s="9"/>
      <c r="G78" s="10"/>
      <c r="H78" s="9"/>
      <c r="I78" s="9"/>
      <c r="J78" s="9"/>
    </row>
    <row r="79" spans="1:10" x14ac:dyDescent="0.2">
      <c r="C79" s="75" t="s">
        <v>170</v>
      </c>
      <c r="D79" s="9"/>
      <c r="E79" s="9"/>
      <c r="F79" s="9"/>
      <c r="G79" s="9"/>
      <c r="H79" s="9"/>
      <c r="I79" s="9"/>
      <c r="J79" s="9"/>
    </row>
    <row r="80" spans="1:10" x14ac:dyDescent="0.2">
      <c r="C80" s="75" t="s">
        <v>194</v>
      </c>
      <c r="D80" s="70"/>
      <c r="E80" s="73"/>
      <c r="F80" s="25"/>
      <c r="G80" s="9"/>
      <c r="H80" s="9"/>
      <c r="I80" s="9"/>
      <c r="J80" s="9"/>
    </row>
    <row r="81" spans="3:10" x14ac:dyDescent="0.2">
      <c r="C81" s="75" t="s">
        <v>190</v>
      </c>
      <c r="D81" s="70"/>
      <c r="E81" s="73"/>
      <c r="F81" s="25"/>
      <c r="G81" s="9"/>
      <c r="H81" s="9"/>
      <c r="I81" s="9"/>
      <c r="J81" s="9"/>
    </row>
    <row r="82" spans="3:10" x14ac:dyDescent="0.2">
      <c r="C82" s="75" t="s">
        <v>191</v>
      </c>
      <c r="D82" s="9"/>
      <c r="E82" s="9"/>
      <c r="F82" s="9"/>
      <c r="G82" s="9"/>
      <c r="H82" s="9"/>
      <c r="I82" s="9"/>
      <c r="J82" s="9"/>
    </row>
    <row r="83" spans="3:10" x14ac:dyDescent="0.2">
      <c r="C83" s="25" t="s">
        <v>132</v>
      </c>
      <c r="D83" s="9"/>
      <c r="E83" s="9"/>
      <c r="F83" s="9"/>
      <c r="G83" s="9"/>
      <c r="H83" s="9"/>
      <c r="I83" s="9"/>
      <c r="J83" s="9"/>
    </row>
    <row r="84" spans="3:10" x14ac:dyDescent="0.2">
      <c r="C84" s="75" t="s">
        <v>192</v>
      </c>
      <c r="D84" s="9"/>
      <c r="E84" s="9"/>
      <c r="F84" s="9"/>
      <c r="G84" s="9"/>
      <c r="H84" s="9"/>
      <c r="I84" s="9"/>
      <c r="J84" s="9"/>
    </row>
    <row r="85" spans="3:10" x14ac:dyDescent="0.2">
      <c r="C85" s="75" t="s">
        <v>161</v>
      </c>
      <c r="D85" s="9"/>
      <c r="E85" s="9"/>
      <c r="F85" s="9"/>
      <c r="G85" s="9"/>
      <c r="H85" s="9"/>
      <c r="I85" s="9"/>
      <c r="J85" s="9"/>
    </row>
    <row r="86" spans="3:10" x14ac:dyDescent="0.2">
      <c r="C86" s="75" t="s">
        <v>193</v>
      </c>
      <c r="D86" s="9"/>
      <c r="E86" s="9"/>
      <c r="F86" s="9"/>
      <c r="G86" s="9"/>
      <c r="H86" s="9"/>
      <c r="I86" s="9"/>
      <c r="J86" s="9"/>
    </row>
    <row r="87" spans="3:10" x14ac:dyDescent="0.2">
      <c r="C87" s="75" t="s">
        <v>199</v>
      </c>
      <c r="D87" s="76"/>
      <c r="E87" s="109"/>
      <c r="F87" s="109"/>
      <c r="G87" s="109"/>
      <c r="H87" s="9"/>
      <c r="I87" s="9"/>
      <c r="J87" s="9"/>
    </row>
    <row r="88" spans="3:10" x14ac:dyDescent="0.2">
      <c r="C88" s="101" t="s">
        <v>197</v>
      </c>
      <c r="D88" s="76"/>
      <c r="E88" s="109"/>
      <c r="F88" s="109"/>
      <c r="G88" s="109"/>
      <c r="H88" s="9"/>
      <c r="I88" s="9"/>
      <c r="J88" s="9"/>
    </row>
    <row r="89" spans="3:10" x14ac:dyDescent="0.2">
      <c r="C89" s="101" t="s">
        <v>198</v>
      </c>
      <c r="D89" s="76"/>
      <c r="E89" s="109"/>
      <c r="F89" s="109"/>
      <c r="G89" s="109"/>
      <c r="H89" s="9"/>
      <c r="I89" s="9"/>
      <c r="J89" s="9"/>
    </row>
    <row r="90" spans="3:10" x14ac:dyDescent="0.2">
      <c r="C90" s="101" t="s">
        <v>200</v>
      </c>
      <c r="D90" s="76"/>
      <c r="E90" s="109"/>
      <c r="F90" s="109"/>
      <c r="G90" s="109"/>
      <c r="H90" s="9"/>
      <c r="I90" s="9"/>
      <c r="J90" s="9"/>
    </row>
    <row r="91" spans="3:10" x14ac:dyDescent="0.2">
      <c r="C91" s="75" t="s">
        <v>225</v>
      </c>
      <c r="D91" s="76"/>
      <c r="E91" s="109"/>
      <c r="F91" s="109"/>
      <c r="G91" s="109"/>
      <c r="H91" s="9"/>
      <c r="I91" s="9"/>
      <c r="J91" s="9"/>
    </row>
    <row r="92" spans="3:10" x14ac:dyDescent="0.2">
      <c r="C92" s="101" t="s">
        <v>223</v>
      </c>
      <c r="D92" s="76"/>
      <c r="E92" s="109"/>
      <c r="F92" s="109"/>
      <c r="G92" s="109"/>
      <c r="H92" s="9"/>
      <c r="I92" s="9"/>
      <c r="J92" s="9"/>
    </row>
    <row r="93" spans="3:10" x14ac:dyDescent="0.2">
      <c r="C93" s="101" t="s">
        <v>224</v>
      </c>
      <c r="D93" s="76"/>
      <c r="E93" s="109"/>
      <c r="F93" s="109"/>
      <c r="G93" s="109"/>
      <c r="H93" s="9"/>
      <c r="I93" s="9"/>
      <c r="J93" s="9"/>
    </row>
    <row r="94" spans="3:10" x14ac:dyDescent="0.2">
      <c r="C94" s="101" t="s">
        <v>226</v>
      </c>
      <c r="D94" s="76"/>
      <c r="E94" s="109"/>
      <c r="F94" s="109"/>
      <c r="G94" s="109"/>
      <c r="H94" s="9"/>
      <c r="I94" s="9"/>
      <c r="J94" s="9"/>
    </row>
    <row r="95" spans="3:10" x14ac:dyDescent="0.2">
      <c r="C95" s="101" t="s">
        <v>227</v>
      </c>
      <c r="D95" s="76"/>
      <c r="E95" s="109"/>
      <c r="F95" s="109"/>
      <c r="G95" s="109"/>
      <c r="H95" s="9"/>
      <c r="I95" s="9"/>
      <c r="J95" s="9"/>
    </row>
    <row r="96" spans="3:10" x14ac:dyDescent="0.2">
      <c r="C96" s="75" t="s">
        <v>228</v>
      </c>
      <c r="D96" s="76"/>
      <c r="E96" s="109"/>
      <c r="F96" s="109"/>
      <c r="G96" s="109"/>
      <c r="H96" s="109"/>
      <c r="I96" s="9"/>
      <c r="J96" s="9"/>
    </row>
    <row r="97" spans="3:10" x14ac:dyDescent="0.2">
      <c r="C97" s="101" t="s">
        <v>229</v>
      </c>
      <c r="D97" s="76"/>
      <c r="E97" s="109"/>
      <c r="F97" s="109"/>
      <c r="G97" s="109"/>
      <c r="H97" s="9"/>
      <c r="I97" s="9"/>
      <c r="J97" s="9"/>
    </row>
    <row r="98" spans="3:10" x14ac:dyDescent="0.2">
      <c r="C98" s="110" t="s">
        <v>245</v>
      </c>
      <c r="D98" s="76"/>
      <c r="E98" s="109"/>
      <c r="F98" s="109"/>
      <c r="G98" s="109"/>
      <c r="H98" s="9"/>
      <c r="I98" s="9"/>
      <c r="J98" s="9"/>
    </row>
    <row r="99" spans="3:10" x14ac:dyDescent="0.2">
      <c r="C99" s="110" t="s">
        <v>246</v>
      </c>
      <c r="D99" s="76"/>
      <c r="E99" s="109"/>
      <c r="F99" s="109"/>
      <c r="G99" s="109"/>
      <c r="H99" s="9"/>
      <c r="I99" s="9"/>
      <c r="J99" s="9"/>
    </row>
    <row r="100" spans="3:10" x14ac:dyDescent="0.2">
      <c r="C100" s="110" t="s">
        <v>247</v>
      </c>
      <c r="D100" s="76"/>
      <c r="E100" s="109"/>
      <c r="F100" s="109"/>
      <c r="G100" s="109"/>
      <c r="H100" s="9"/>
      <c r="I100" s="9"/>
      <c r="J100" s="9"/>
    </row>
    <row r="101" spans="3:10" x14ac:dyDescent="0.2">
      <c r="C101" s="110" t="s">
        <v>246</v>
      </c>
      <c r="D101" s="76"/>
      <c r="E101" s="109"/>
      <c r="F101" s="109"/>
      <c r="G101" s="109"/>
      <c r="H101" s="9"/>
      <c r="I101" s="9"/>
      <c r="J101" s="9"/>
    </row>
    <row r="102" spans="3:10" x14ac:dyDescent="0.2">
      <c r="C102" s="110" t="s">
        <v>248</v>
      </c>
      <c r="D102" s="76"/>
      <c r="E102" s="109"/>
      <c r="F102" s="109"/>
      <c r="G102" s="109"/>
      <c r="H102" s="9"/>
      <c r="I102" s="9"/>
      <c r="J102" s="9"/>
    </row>
    <row r="103" spans="3:10" x14ac:dyDescent="0.2">
      <c r="C103" s="101" t="s">
        <v>249</v>
      </c>
      <c r="D103" s="76"/>
      <c r="E103" s="109"/>
      <c r="F103" s="109"/>
      <c r="G103" s="109"/>
      <c r="H103" s="9"/>
      <c r="I103" s="9"/>
      <c r="J103" s="9"/>
    </row>
    <row r="104" spans="3:10" x14ac:dyDescent="0.2">
      <c r="C104" s="101" t="s">
        <v>250</v>
      </c>
      <c r="D104" s="76"/>
      <c r="E104" s="109"/>
      <c r="F104" s="109"/>
      <c r="G104" s="109"/>
      <c r="H104" s="9"/>
      <c r="I104" s="9"/>
      <c r="J104" s="9"/>
    </row>
    <row r="105" spans="3:10" x14ac:dyDescent="0.2">
      <c r="C105" s="111" t="s">
        <v>251</v>
      </c>
      <c r="D105" s="89"/>
      <c r="E105" s="89"/>
      <c r="F105" s="89"/>
      <c r="G105" s="89"/>
      <c r="H105" s="89"/>
      <c r="I105" s="89"/>
      <c r="J105" s="89"/>
    </row>
    <row r="106" spans="3:10" x14ac:dyDescent="0.2">
      <c r="C106" s="76" t="s">
        <v>252</v>
      </c>
      <c r="D106" s="9"/>
      <c r="E106" s="9"/>
      <c r="F106" s="9"/>
      <c r="G106" s="9"/>
      <c r="H106" s="9"/>
      <c r="I106" s="9"/>
      <c r="J106" s="9"/>
    </row>
    <row r="107" spans="3:10" x14ac:dyDescent="0.2">
      <c r="C107" s="111" t="s">
        <v>253</v>
      </c>
      <c r="D107" s="92"/>
      <c r="E107" s="92"/>
      <c r="F107" s="92"/>
      <c r="G107" s="92"/>
      <c r="H107" s="92"/>
      <c r="I107" s="92"/>
      <c r="J107" s="9"/>
    </row>
    <row r="108" spans="3:10" x14ac:dyDescent="0.2">
      <c r="C108" s="10" t="str">
        <f>"4) Determine the PBOPs exclusion.  The authorized amount of PBOPs expense (line "&amp;B68&amp;") may only be revised"</f>
        <v>4) Determine the PBOPs exclusion.  The authorized amount of PBOPs expense (line a) may only be revised</v>
      </c>
      <c r="D108" s="9"/>
      <c r="E108" s="9"/>
      <c r="F108" s="9"/>
      <c r="G108" s="9"/>
      <c r="H108" s="9"/>
      <c r="I108" s="9"/>
      <c r="J108" s="9"/>
    </row>
    <row r="109" spans="3:10" x14ac:dyDescent="0.2">
      <c r="C109" s="10" t="s">
        <v>144</v>
      </c>
      <c r="D109" s="9"/>
      <c r="E109" s="9"/>
      <c r="F109" s="9"/>
      <c r="G109" s="9"/>
      <c r="H109" s="9"/>
      <c r="I109" s="9"/>
      <c r="J109" s="9"/>
    </row>
    <row r="110" spans="3:10" x14ac:dyDescent="0.2">
      <c r="C110" s="10" t="s">
        <v>146</v>
      </c>
      <c r="D110" s="9"/>
      <c r="E110" s="9"/>
      <c r="F110" s="9"/>
      <c r="G110" s="9"/>
      <c r="H110" s="9"/>
      <c r="I110" s="9"/>
      <c r="J110" s="9"/>
    </row>
    <row r="111" spans="3:10" x14ac:dyDescent="0.2">
      <c r="C111" s="76" t="s">
        <v>188</v>
      </c>
      <c r="D111" s="9"/>
      <c r="E111" s="9"/>
      <c r="F111" s="9"/>
      <c r="G111" s="9"/>
      <c r="H111" s="9"/>
      <c r="I111" s="80"/>
      <c r="J111" s="50"/>
    </row>
    <row r="112" spans="3:10" x14ac:dyDescent="0.2">
      <c r="C112" s="76" t="s">
        <v>201</v>
      </c>
      <c r="D112" s="9"/>
      <c r="E112" s="9"/>
      <c r="F112" s="9"/>
      <c r="G112" s="9"/>
      <c r="H112" s="9"/>
      <c r="I112" s="9"/>
    </row>
  </sheetData>
  <phoneticPr fontId="13" type="noConversion"/>
  <pageMargins left="0.75" right="0.75" top="1" bottom="1" header="0.5" footer="0.5"/>
  <pageSetup scale="74" orientation="landscape" cellComments="asDisplayed" r:id="rId1"/>
  <headerFooter alignWithMargins="0">
    <oddHeader>&amp;CTO8 - Schedule 20
Administrative and General Expenses (SONGS Update)
&amp;RTO9 Annual Update
Attachment 4
WP-Schedule 3-One Time Adj &amp; True Up Adj
Page &amp;P of &amp;N</oddHeader>
  </headerFooter>
  <rowBreaks count="2" manualBreakCount="2">
    <brk id="50" max="9" man="1"/>
    <brk id="74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view="pageLayout" zoomScaleNormal="100" zoomScaleSheetLayoutView="80" workbookViewId="0">
      <selection activeCell="I33" sqref="I33"/>
    </sheetView>
  </sheetViews>
  <sheetFormatPr defaultRowHeight="12.75" x14ac:dyDescent="0.2"/>
  <sheetData/>
  <pageMargins left="0.7" right="0.7" top="1.2604166666666667" bottom="0.75" header="0.3" footer="0.3"/>
  <pageSetup orientation="portrait" horizontalDpi="1200" verticalDpi="1200" r:id="rId1"/>
  <headerFooter>
    <oddHeader>&amp;RTO9 Annual Update
Attachment 4
WP-Schedule 3-One Time Adj &amp; True Up Adj
Page &amp;P of &amp;N</oddHeader>
  </headerFooter>
  <drawing r:id="rId2"/>
  <legacyDrawing r:id="rId3"/>
  <oleObjects>
    <mc:AlternateContent xmlns:mc="http://schemas.openxmlformats.org/markup-compatibility/2006">
      <mc:Choice Requires="x14">
        <oleObject progId="Acrobat Document" shapeId="67586" r:id="rId4">
          <objectPr defaultSize="0" autoPict="0" r:id="rId5">
            <anchor moveWithCells="1">
              <from>
                <xdr:col>0</xdr:col>
                <xdr:colOff>57150</xdr:colOff>
                <xdr:row>0</xdr:row>
                <xdr:rowOff>38100</xdr:rowOff>
              </from>
              <to>
                <xdr:col>9</xdr:col>
                <xdr:colOff>400050</xdr:colOff>
                <xdr:row>46</xdr:row>
                <xdr:rowOff>133350</xdr:rowOff>
              </to>
            </anchor>
          </objectPr>
        </oleObject>
      </mc:Choice>
      <mc:Fallback>
        <oleObject progId="Acrobat Document" shapeId="675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WP-Total Adj with Int</vt:lpstr>
      <vt:lpstr>WP-CWIP BA Adj</vt:lpstr>
      <vt:lpstr>WP-2012 True Up TRR Adj</vt:lpstr>
      <vt:lpstr>WP-2012 True Up TRR SONGS Adj</vt:lpstr>
      <vt:lpstr>WP-4-TUTRR</vt:lpstr>
      <vt:lpstr>WP-20-AandG</vt:lpstr>
      <vt:lpstr>WP-Six Cities 005</vt:lpstr>
      <vt:lpstr>'WP-2012 True Up TRR Adj'!Print_Area</vt:lpstr>
      <vt:lpstr>'WP-2012 True Up TRR SONGS Adj'!Print_Area</vt:lpstr>
      <vt:lpstr>'WP-20-AandG'!Print_Area</vt:lpstr>
      <vt:lpstr>'WP-4-TUTRR'!Print_Area</vt:lpstr>
      <vt:lpstr>'WP-CWIP BA Adj'!Print_Area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Hansen</dc:creator>
  <cp:lastModifiedBy>Ocegueda, Antonio</cp:lastModifiedBy>
  <cp:lastPrinted>2014-11-21T21:22:16Z</cp:lastPrinted>
  <dcterms:created xsi:type="dcterms:W3CDTF">2009-02-27T16:01:11Z</dcterms:created>
  <dcterms:modified xsi:type="dcterms:W3CDTF">2014-11-21T21:23:48Z</dcterms:modified>
</cp:coreProperties>
</file>